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tmp" ContentType="image/png"/>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3.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4.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5.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6.xml" ContentType="application/vnd.openxmlformats-officedocument.drawing+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7.xml" ContentType="application/vnd.openxmlformats-officedocument.drawing+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drawings/drawing8.xml" ContentType="application/vnd.openxmlformats-officedocument.drawing+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drawings/drawing9.xml" ContentType="application/vnd.openxmlformats-officedocument.drawing+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drawings/drawing10.xml" ContentType="application/vnd.openxmlformats-officedocument.drawing+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drawings/drawing11.xml" ContentType="application/vnd.openxmlformats-officedocument.drawing+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charts/chart47.xml" ContentType="application/vnd.openxmlformats-officedocument.drawingml.chart+xml"/>
  <Override PartName="/xl/charts/style47.xml" ContentType="application/vnd.ms-office.chartstyle+xml"/>
  <Override PartName="/xl/charts/colors47.xml" ContentType="application/vnd.ms-office.chartcolorstyle+xml"/>
  <Override PartName="/xl/charts/chart48.xml" ContentType="application/vnd.openxmlformats-officedocument.drawingml.chart+xml"/>
  <Override PartName="/xl/charts/style48.xml" ContentType="application/vnd.ms-office.chartstyle+xml"/>
  <Override PartName="/xl/charts/colors48.xml" ContentType="application/vnd.ms-office.chartcolorstyle+xml"/>
  <Override PartName="/xl/drawings/drawing12.xml" ContentType="application/vnd.openxmlformats-officedocument.drawing+xml"/>
  <Override PartName="/xl/charts/chart49.xml" ContentType="application/vnd.openxmlformats-officedocument.drawingml.chart+xml"/>
  <Override PartName="/xl/charts/style49.xml" ContentType="application/vnd.ms-office.chartstyle+xml"/>
  <Override PartName="/xl/charts/colors49.xml" ContentType="application/vnd.ms-office.chartcolorstyle+xml"/>
  <Override PartName="/xl/charts/chart50.xml" ContentType="application/vnd.openxmlformats-officedocument.drawingml.chart+xml"/>
  <Override PartName="/xl/charts/style50.xml" ContentType="application/vnd.ms-office.chartstyle+xml"/>
  <Override PartName="/xl/charts/colors50.xml" ContentType="application/vnd.ms-office.chartcolorstyle+xml"/>
  <Override PartName="/xl/charts/chart51.xml" ContentType="application/vnd.openxmlformats-officedocument.drawingml.chart+xml"/>
  <Override PartName="/xl/charts/style51.xml" ContentType="application/vnd.ms-office.chartstyle+xml"/>
  <Override PartName="/xl/charts/colors51.xml" ContentType="application/vnd.ms-office.chartcolorstyle+xml"/>
  <Override PartName="/xl/charts/chart52.xml" ContentType="application/vnd.openxmlformats-officedocument.drawingml.chart+xml"/>
  <Override PartName="/xl/charts/style52.xml" ContentType="application/vnd.ms-office.chartstyle+xml"/>
  <Override PartName="/xl/charts/colors5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showInkAnnotation="0" defaultThemeVersion="124226"/>
  <mc:AlternateContent xmlns:mc="http://schemas.openxmlformats.org/markup-compatibility/2006">
    <mc:Choice Requires="x15">
      <x15ac:absPath xmlns:x15ac="http://schemas.microsoft.com/office/spreadsheetml/2010/11/ac" url="C:\Users\selmab\Box\Team Grahn &amp; Brynolf\Tools\GET\Transport demand\"/>
    </mc:Choice>
  </mc:AlternateContent>
  <xr:revisionPtr revIDLastSave="0" documentId="13_ncr:1_{B29CACE8-F294-46EA-8D01-329C4AB71B10}" xr6:coauthVersionLast="45" xr6:coauthVersionMax="45" xr10:uidLastSave="{00000000-0000-0000-0000-000000000000}"/>
  <bookViews>
    <workbookView xWindow="28680" yWindow="-3630" windowWidth="29040" windowHeight="15840" firstSheet="7" activeTab="12" xr2:uid="{00000000-000D-0000-FFFF-FFFF00000000}"/>
  </bookViews>
  <sheets>
    <sheet name="Background info about SSPs" sheetId="38" r:id="rId1"/>
    <sheet name="Population and GDP" sheetId="39" r:id="rId2"/>
    <sheet name="Our own assumptions about SSPs" sheetId="40" r:id="rId3"/>
    <sheet name="Julia" sheetId="41" r:id="rId4"/>
    <sheet name="Erik" sheetId="42" r:id="rId5"/>
    <sheet name="Mariliis" sheetId="43" r:id="rId6"/>
    <sheet name="Selma" sheetId="44" r:id="rId7"/>
    <sheet name="Transport demand all" sheetId="30" r:id="rId8"/>
    <sheet name="SSP1 26" sheetId="24" r:id="rId9"/>
    <sheet name="SSP1 45" sheetId="31" r:id="rId10"/>
    <sheet name="SSP2 26 (base)" sheetId="26" r:id="rId11"/>
    <sheet name="SSP2 45" sheetId="32" r:id="rId12"/>
    <sheet name="SSP3 34" sheetId="27" r:id="rId13"/>
    <sheet name="SSP3 45" sheetId="33" r:id="rId14"/>
    <sheet name="SSP5 26" sheetId="35" r:id="rId15"/>
    <sheet name="SSP5 34" sheetId="29" r:id="rId16"/>
    <sheet name="SSP5 45" sheetId="34" r:id="rId17"/>
    <sheet name="Liquid fuels" sheetId="45" r:id="rId18"/>
    <sheet name="CPI" sheetId="37" r:id="rId19"/>
  </sheets>
  <externalReferences>
    <externalReference r:id="rId20"/>
    <externalReference r:id="rId21"/>
    <externalReference r:id="rId22"/>
    <externalReference r:id="rId23"/>
    <externalReference r:id="rId24"/>
    <externalReference r:id="rId25"/>
    <externalReference r:id="rId26"/>
    <externalReference r:id="rId27"/>
    <externalReference r:id="rId28"/>
  </externalReferenc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1073" i="27" l="1"/>
  <c r="J1073" i="27"/>
  <c r="J1118" i="27"/>
  <c r="C279" i="27"/>
  <c r="D279" i="27"/>
  <c r="E279" i="27"/>
  <c r="F279" i="27"/>
  <c r="G279" i="27"/>
  <c r="H279" i="27"/>
  <c r="I279" i="27"/>
  <c r="J279" i="27"/>
  <c r="K279" i="27"/>
  <c r="C280" i="27"/>
  <c r="D280" i="27"/>
  <c r="E280" i="27"/>
  <c r="F280" i="27"/>
  <c r="G280" i="27"/>
  <c r="H280" i="27"/>
  <c r="I280" i="27"/>
  <c r="J280" i="27"/>
  <c r="K280" i="27"/>
  <c r="C281" i="27"/>
  <c r="D281" i="27"/>
  <c r="E281" i="27"/>
  <c r="F281" i="27"/>
  <c r="G281" i="27"/>
  <c r="H281" i="27"/>
  <c r="I281" i="27"/>
  <c r="J281" i="27"/>
  <c r="K281" i="27"/>
  <c r="C282" i="27"/>
  <c r="D282" i="27"/>
  <c r="E282" i="27"/>
  <c r="F282" i="27"/>
  <c r="G282" i="27"/>
  <c r="H282" i="27"/>
  <c r="I282" i="27"/>
  <c r="J282" i="27"/>
  <c r="K282" i="27"/>
  <c r="C283" i="27"/>
  <c r="D283" i="27"/>
  <c r="E283" i="27"/>
  <c r="F283" i="27"/>
  <c r="G283" i="27"/>
  <c r="H283" i="27"/>
  <c r="I283" i="27"/>
  <c r="J283" i="27"/>
  <c r="K283" i="27"/>
  <c r="C284" i="27"/>
  <c r="D284" i="27"/>
  <c r="E284" i="27"/>
  <c r="F284" i="27"/>
  <c r="G284" i="27"/>
  <c r="H284" i="27"/>
  <c r="I284" i="27"/>
  <c r="J284" i="27"/>
  <c r="K284" i="27"/>
  <c r="C285" i="27"/>
  <c r="D285" i="27"/>
  <c r="E285" i="27"/>
  <c r="F285" i="27"/>
  <c r="G285" i="27"/>
  <c r="H285" i="27"/>
  <c r="I285" i="27"/>
  <c r="J285" i="27"/>
  <c r="K285" i="27"/>
  <c r="C286" i="27"/>
  <c r="D286" i="27"/>
  <c r="E286" i="27"/>
  <c r="F286" i="27"/>
  <c r="G286" i="27"/>
  <c r="H286" i="27"/>
  <c r="I286" i="27"/>
  <c r="J286" i="27"/>
  <c r="K286" i="27"/>
  <c r="C287" i="27"/>
  <c r="D287" i="27"/>
  <c r="E287" i="27"/>
  <c r="F287" i="27"/>
  <c r="G287" i="27"/>
  <c r="H287" i="27"/>
  <c r="I287" i="27"/>
  <c r="J287" i="27"/>
  <c r="K287" i="27"/>
  <c r="C288" i="27"/>
  <c r="D288" i="27"/>
  <c r="E288" i="27"/>
  <c r="F288" i="27"/>
  <c r="G288" i="27"/>
  <c r="H288" i="27"/>
  <c r="I288" i="27"/>
  <c r="J288" i="27"/>
  <c r="K288" i="27"/>
  <c r="B280" i="27"/>
  <c r="B281" i="27"/>
  <c r="B282" i="27"/>
  <c r="B283" i="27"/>
  <c r="B284" i="27"/>
  <c r="B285" i="27"/>
  <c r="B286" i="27"/>
  <c r="B287" i="27"/>
  <c r="B288" i="27"/>
  <c r="B279" i="27"/>
  <c r="C1036" i="27"/>
  <c r="D1036" i="27"/>
  <c r="E1036" i="27"/>
  <c r="F1036" i="27"/>
  <c r="G1036" i="27"/>
  <c r="H1036" i="27"/>
  <c r="I1036" i="27"/>
  <c r="J1036" i="27"/>
  <c r="K1036" i="27"/>
  <c r="C1037" i="27"/>
  <c r="D1037" i="27"/>
  <c r="E1037" i="27"/>
  <c r="F1037" i="27"/>
  <c r="G1037" i="27"/>
  <c r="H1037" i="27"/>
  <c r="I1037" i="27"/>
  <c r="J1037" i="27"/>
  <c r="K1037" i="27"/>
  <c r="C1038" i="27"/>
  <c r="D1038" i="27"/>
  <c r="E1038" i="27"/>
  <c r="F1038" i="27"/>
  <c r="G1038" i="27"/>
  <c r="H1038" i="27"/>
  <c r="I1038" i="27"/>
  <c r="J1038" i="27"/>
  <c r="K1038" i="27"/>
  <c r="C1039" i="27"/>
  <c r="D1039" i="27"/>
  <c r="E1039" i="27"/>
  <c r="F1039" i="27"/>
  <c r="G1039" i="27"/>
  <c r="H1039" i="27"/>
  <c r="I1039" i="27"/>
  <c r="J1039" i="27"/>
  <c r="K1039" i="27"/>
  <c r="C1040" i="27"/>
  <c r="D1040" i="27"/>
  <c r="E1040" i="27"/>
  <c r="F1040" i="27"/>
  <c r="G1040" i="27"/>
  <c r="H1040" i="27"/>
  <c r="I1040" i="27"/>
  <c r="J1040" i="27"/>
  <c r="K1040" i="27"/>
  <c r="C1041" i="27"/>
  <c r="D1041" i="27"/>
  <c r="E1041" i="27"/>
  <c r="F1041" i="27"/>
  <c r="G1041" i="27"/>
  <c r="H1041" i="27"/>
  <c r="I1041" i="27"/>
  <c r="J1041" i="27"/>
  <c r="K1041" i="27"/>
  <c r="C1042" i="27"/>
  <c r="D1042" i="27"/>
  <c r="E1042" i="27"/>
  <c r="F1042" i="27"/>
  <c r="G1042" i="27"/>
  <c r="H1042" i="27"/>
  <c r="I1042" i="27"/>
  <c r="J1042" i="27"/>
  <c r="K1042" i="27"/>
  <c r="C1043" i="27"/>
  <c r="D1043" i="27"/>
  <c r="E1043" i="27"/>
  <c r="F1043" i="27"/>
  <c r="G1043" i="27"/>
  <c r="H1043" i="27"/>
  <c r="I1043" i="27"/>
  <c r="J1043" i="27"/>
  <c r="K1043" i="27"/>
  <c r="C1044" i="27"/>
  <c r="D1044" i="27"/>
  <c r="E1044" i="27"/>
  <c r="F1044" i="27"/>
  <c r="G1044" i="27"/>
  <c r="H1044" i="27"/>
  <c r="I1044" i="27"/>
  <c r="J1044" i="27"/>
  <c r="K1044" i="27"/>
  <c r="C1045" i="27"/>
  <c r="D1045" i="27"/>
  <c r="E1045" i="27"/>
  <c r="F1045" i="27"/>
  <c r="G1045" i="27"/>
  <c r="H1045" i="27"/>
  <c r="I1045" i="27"/>
  <c r="J1045" i="27"/>
  <c r="K1045" i="27"/>
  <c r="B1037" i="27"/>
  <c r="B1038" i="27"/>
  <c r="B1039" i="27"/>
  <c r="B1040" i="27"/>
  <c r="B1041" i="27"/>
  <c r="B1042" i="27"/>
  <c r="B1043" i="27"/>
  <c r="B1044" i="27"/>
  <c r="B1045" i="27"/>
  <c r="B1036" i="27"/>
  <c r="C1036" i="26"/>
  <c r="D1036" i="26"/>
  <c r="E1036" i="26"/>
  <c r="F1036" i="26"/>
  <c r="G1036" i="26"/>
  <c r="H1036" i="26"/>
  <c r="I1036" i="26"/>
  <c r="J1036" i="26"/>
  <c r="K1036" i="26"/>
  <c r="C1037" i="26"/>
  <c r="D1037" i="26"/>
  <c r="E1037" i="26"/>
  <c r="F1037" i="26"/>
  <c r="G1037" i="26"/>
  <c r="H1037" i="26"/>
  <c r="I1037" i="26"/>
  <c r="J1037" i="26"/>
  <c r="K1037" i="26"/>
  <c r="C1038" i="26"/>
  <c r="D1038" i="26"/>
  <c r="E1038" i="26"/>
  <c r="F1038" i="26"/>
  <c r="G1038" i="26"/>
  <c r="H1038" i="26"/>
  <c r="I1038" i="26"/>
  <c r="J1038" i="26"/>
  <c r="K1038" i="26"/>
  <c r="C1039" i="26"/>
  <c r="D1039" i="26"/>
  <c r="E1039" i="26"/>
  <c r="F1039" i="26"/>
  <c r="G1039" i="26"/>
  <c r="H1039" i="26"/>
  <c r="I1039" i="26"/>
  <c r="J1039" i="26"/>
  <c r="K1039" i="26"/>
  <c r="C1040" i="26"/>
  <c r="D1040" i="26"/>
  <c r="E1040" i="26"/>
  <c r="F1040" i="26"/>
  <c r="G1040" i="26"/>
  <c r="H1040" i="26"/>
  <c r="I1040" i="26"/>
  <c r="J1040" i="26"/>
  <c r="K1040" i="26"/>
  <c r="C1041" i="26"/>
  <c r="D1041" i="26"/>
  <c r="E1041" i="26"/>
  <c r="F1041" i="26"/>
  <c r="G1041" i="26"/>
  <c r="H1041" i="26"/>
  <c r="I1041" i="26"/>
  <c r="J1041" i="26"/>
  <c r="K1041" i="26"/>
  <c r="C1042" i="26"/>
  <c r="D1042" i="26"/>
  <c r="E1042" i="26"/>
  <c r="F1042" i="26"/>
  <c r="G1042" i="26"/>
  <c r="H1042" i="26"/>
  <c r="I1042" i="26"/>
  <c r="J1042" i="26"/>
  <c r="K1042" i="26"/>
  <c r="C1043" i="26"/>
  <c r="D1043" i="26"/>
  <c r="E1043" i="26"/>
  <c r="F1043" i="26"/>
  <c r="G1043" i="26"/>
  <c r="H1043" i="26"/>
  <c r="I1043" i="26"/>
  <c r="J1043" i="26"/>
  <c r="K1043" i="26"/>
  <c r="C1044" i="26"/>
  <c r="D1044" i="26"/>
  <c r="E1044" i="26"/>
  <c r="F1044" i="26"/>
  <c r="G1044" i="26"/>
  <c r="H1044" i="26"/>
  <c r="I1044" i="26"/>
  <c r="J1044" i="26"/>
  <c r="K1044" i="26"/>
  <c r="C1045" i="26"/>
  <c r="D1045" i="26"/>
  <c r="E1045" i="26"/>
  <c r="F1045" i="26"/>
  <c r="G1045" i="26"/>
  <c r="H1045" i="26"/>
  <c r="I1045" i="26"/>
  <c r="J1045" i="26"/>
  <c r="K1045" i="26"/>
  <c r="B1037" i="26"/>
  <c r="B1038" i="26"/>
  <c r="B1039" i="26"/>
  <c r="B1040" i="26"/>
  <c r="B1041" i="26"/>
  <c r="B1042" i="26"/>
  <c r="B1043" i="26"/>
  <c r="B1044" i="26"/>
  <c r="B1045" i="26"/>
  <c r="B1036" i="26"/>
  <c r="AF19" i="45" l="1"/>
  <c r="AE19" i="45"/>
  <c r="AD19" i="45"/>
  <c r="AC19" i="45"/>
  <c r="AB19" i="45"/>
  <c r="AA19" i="45"/>
  <c r="Z19" i="45"/>
  <c r="X19" i="45"/>
  <c r="W19" i="45"/>
  <c r="V19" i="45"/>
  <c r="U19" i="45"/>
  <c r="T19" i="45"/>
  <c r="S19" i="45"/>
  <c r="R19" i="45"/>
  <c r="P19" i="45"/>
  <c r="O19" i="45"/>
  <c r="N19" i="45"/>
  <c r="M19" i="45"/>
  <c r="L19" i="45"/>
  <c r="K19" i="45"/>
  <c r="J19" i="45"/>
  <c r="C19" i="45"/>
  <c r="D19" i="45"/>
  <c r="E19" i="45"/>
  <c r="F19" i="45"/>
  <c r="G19" i="45"/>
  <c r="H19" i="45"/>
  <c r="B19" i="45"/>
  <c r="E205" i="30"/>
  <c r="F205" i="30" s="1"/>
  <c r="G205" i="30" s="1"/>
  <c r="H205" i="30" s="1"/>
  <c r="I205" i="30" s="1"/>
  <c r="J205" i="30" s="1"/>
  <c r="K205" i="30" s="1"/>
  <c r="D205" i="30"/>
  <c r="D104" i="33" s="1"/>
  <c r="C107" i="33"/>
  <c r="B107" i="33"/>
  <c r="C106" i="33"/>
  <c r="B106" i="33"/>
  <c r="C105" i="33"/>
  <c r="B105" i="33"/>
  <c r="C104" i="33"/>
  <c r="B104" i="33"/>
  <c r="C103" i="33"/>
  <c r="B103" i="33"/>
  <c r="C102" i="33"/>
  <c r="B102" i="33"/>
  <c r="C101" i="33"/>
  <c r="B101" i="33"/>
  <c r="C100" i="33"/>
  <c r="B100" i="33"/>
  <c r="C99" i="33"/>
  <c r="B99" i="33"/>
  <c r="C98" i="33"/>
  <c r="B98" i="33"/>
  <c r="C98" i="27"/>
  <c r="C99" i="27"/>
  <c r="C100" i="27"/>
  <c r="C101" i="27"/>
  <c r="C102" i="27"/>
  <c r="C103" i="27"/>
  <c r="C104" i="27"/>
  <c r="C105" i="27"/>
  <c r="C106" i="27"/>
  <c r="C107" i="27"/>
  <c r="B99" i="27"/>
  <c r="B100" i="27"/>
  <c r="B101" i="27"/>
  <c r="B102" i="27"/>
  <c r="B103" i="27"/>
  <c r="B104" i="27"/>
  <c r="B105" i="27"/>
  <c r="B106" i="27"/>
  <c r="B107" i="27"/>
  <c r="B98" i="27"/>
  <c r="B71" i="27"/>
  <c r="B507" i="33"/>
  <c r="E247" i="30"/>
  <c r="F247" i="30" s="1"/>
  <c r="G247" i="30" s="1"/>
  <c r="H247" i="30" s="1"/>
  <c r="I247" i="30" s="1"/>
  <c r="J247" i="30" s="1"/>
  <c r="K247" i="30" s="1"/>
  <c r="D247" i="30"/>
  <c r="D543" i="33" s="1"/>
  <c r="D544" i="33"/>
  <c r="C544" i="33"/>
  <c r="B544" i="33"/>
  <c r="C543" i="33"/>
  <c r="B543" i="33"/>
  <c r="C542" i="33"/>
  <c r="B542" i="33"/>
  <c r="C541" i="33"/>
  <c r="B541" i="33"/>
  <c r="D540" i="33"/>
  <c r="C540" i="33"/>
  <c r="B540" i="33"/>
  <c r="C539" i="33"/>
  <c r="B539" i="33"/>
  <c r="C538" i="33"/>
  <c r="B538" i="33"/>
  <c r="C537" i="33"/>
  <c r="B537" i="33"/>
  <c r="D536" i="33"/>
  <c r="C536" i="33"/>
  <c r="B536" i="33"/>
  <c r="C535" i="33"/>
  <c r="B535" i="33"/>
  <c r="C530" i="33"/>
  <c r="B530" i="33"/>
  <c r="C529" i="33"/>
  <c r="B529" i="33"/>
  <c r="D528" i="33"/>
  <c r="C528" i="33"/>
  <c r="B528" i="33"/>
  <c r="C527" i="33"/>
  <c r="B527" i="33"/>
  <c r="C526" i="33"/>
  <c r="B526" i="33"/>
  <c r="C525" i="33"/>
  <c r="B525" i="33"/>
  <c r="D524" i="33"/>
  <c r="C524" i="33"/>
  <c r="B524" i="33"/>
  <c r="C523" i="33"/>
  <c r="B523" i="33"/>
  <c r="C522" i="33"/>
  <c r="B522" i="33"/>
  <c r="C521" i="33"/>
  <c r="B521" i="33"/>
  <c r="D516" i="33"/>
  <c r="C516" i="33"/>
  <c r="B516" i="33"/>
  <c r="C515" i="33"/>
  <c r="B515" i="33"/>
  <c r="C514" i="33"/>
  <c r="B514" i="33"/>
  <c r="C513" i="33"/>
  <c r="B513" i="33"/>
  <c r="D512" i="33"/>
  <c r="C512" i="33"/>
  <c r="B512" i="33"/>
  <c r="C511" i="33"/>
  <c r="B511" i="33"/>
  <c r="C510" i="33"/>
  <c r="B510" i="33"/>
  <c r="C509" i="33"/>
  <c r="B509" i="33"/>
  <c r="D508" i="33"/>
  <c r="C508" i="33"/>
  <c r="B508" i="33"/>
  <c r="C507" i="33"/>
  <c r="C535" i="27"/>
  <c r="C536" i="27"/>
  <c r="C537" i="27"/>
  <c r="C538" i="27"/>
  <c r="C539" i="27"/>
  <c r="C540" i="27"/>
  <c r="C541" i="27"/>
  <c r="C542" i="27"/>
  <c r="D542" i="27"/>
  <c r="C543" i="27"/>
  <c r="C544" i="27"/>
  <c r="B536" i="27"/>
  <c r="B537" i="27"/>
  <c r="B538" i="27"/>
  <c r="B539" i="27"/>
  <c r="B540" i="27"/>
  <c r="B541" i="27"/>
  <c r="B542" i="27"/>
  <c r="B543" i="27"/>
  <c r="B544" i="27"/>
  <c r="B535" i="27"/>
  <c r="B521" i="27"/>
  <c r="C515" i="27"/>
  <c r="C516" i="27"/>
  <c r="D516" i="27"/>
  <c r="B516" i="27"/>
  <c r="C521" i="27"/>
  <c r="C522" i="27"/>
  <c r="C523" i="27"/>
  <c r="C524" i="27"/>
  <c r="D524" i="27"/>
  <c r="C525" i="27"/>
  <c r="C526" i="27"/>
  <c r="C527" i="27"/>
  <c r="C528" i="27"/>
  <c r="C529" i="27"/>
  <c r="C530" i="27"/>
  <c r="D530" i="27"/>
  <c r="B522" i="27"/>
  <c r="B523" i="27"/>
  <c r="B524" i="27"/>
  <c r="B525" i="27"/>
  <c r="B526" i="27"/>
  <c r="B527" i="27"/>
  <c r="B528" i="27"/>
  <c r="B529" i="27"/>
  <c r="B530" i="27"/>
  <c r="B507" i="27"/>
  <c r="B508" i="27"/>
  <c r="C508" i="27"/>
  <c r="B509" i="27"/>
  <c r="C509" i="27"/>
  <c r="D509" i="27"/>
  <c r="B510" i="27"/>
  <c r="C510" i="27"/>
  <c r="B511" i="27"/>
  <c r="C511" i="27"/>
  <c r="D511" i="27"/>
  <c r="B512" i="27"/>
  <c r="C512" i="27"/>
  <c r="B513" i="27"/>
  <c r="C513" i="27"/>
  <c r="D513" i="27"/>
  <c r="B514" i="27"/>
  <c r="C514" i="27"/>
  <c r="D514" i="27"/>
  <c r="B515" i="27"/>
  <c r="C507" i="27"/>
  <c r="E240" i="30"/>
  <c r="F240" i="30" s="1"/>
  <c r="G240" i="30" s="1"/>
  <c r="H240" i="30" s="1"/>
  <c r="I240" i="30" s="1"/>
  <c r="J240" i="30" s="1"/>
  <c r="K240" i="30" s="1"/>
  <c r="D240" i="30"/>
  <c r="D232" i="30"/>
  <c r="F106" i="27" l="1"/>
  <c r="D103" i="27"/>
  <c r="D102" i="33"/>
  <c r="D98" i="33"/>
  <c r="D100" i="27"/>
  <c r="D105" i="27"/>
  <c r="D104" i="27"/>
  <c r="D105" i="33"/>
  <c r="D99" i="27"/>
  <c r="D98" i="27"/>
  <c r="D107" i="27"/>
  <c r="D106" i="33"/>
  <c r="D106" i="27"/>
  <c r="D101" i="33"/>
  <c r="F102" i="27"/>
  <c r="F103" i="27"/>
  <c r="E100" i="27"/>
  <c r="F101" i="33"/>
  <c r="E98" i="33"/>
  <c r="D99" i="33"/>
  <c r="D103" i="33"/>
  <c r="D107" i="33"/>
  <c r="D102" i="27"/>
  <c r="E104" i="27"/>
  <c r="F105" i="27"/>
  <c r="E106" i="27"/>
  <c r="D101" i="27"/>
  <c r="D100" i="33"/>
  <c r="F103" i="33"/>
  <c r="F104" i="33"/>
  <c r="E535" i="33"/>
  <c r="E511" i="33"/>
  <c r="E515" i="33"/>
  <c r="E539" i="33"/>
  <c r="E523" i="33"/>
  <c r="E543" i="33"/>
  <c r="E516" i="27"/>
  <c r="E507" i="33"/>
  <c r="E527" i="33"/>
  <c r="E508" i="33"/>
  <c r="E512" i="33"/>
  <c r="E516" i="33"/>
  <c r="E524" i="33"/>
  <c r="E528" i="33"/>
  <c r="E536" i="33"/>
  <c r="E540" i="33"/>
  <c r="E544" i="33"/>
  <c r="D508" i="27"/>
  <c r="D528" i="27"/>
  <c r="D541" i="27"/>
  <c r="D535" i="27"/>
  <c r="D509" i="33"/>
  <c r="D513" i="33"/>
  <c r="D521" i="33"/>
  <c r="D525" i="33"/>
  <c r="D529" i="33"/>
  <c r="D537" i="33"/>
  <c r="D541" i="33"/>
  <c r="E521" i="33"/>
  <c r="E513" i="33"/>
  <c r="E525" i="33"/>
  <c r="D510" i="27"/>
  <c r="D522" i="27"/>
  <c r="D510" i="33"/>
  <c r="D514" i="33"/>
  <c r="D522" i="33"/>
  <c r="D526" i="33"/>
  <c r="D530" i="33"/>
  <c r="D507" i="27"/>
  <c r="E510" i="33"/>
  <c r="E514" i="33"/>
  <c r="E522" i="33"/>
  <c r="E526" i="33"/>
  <c r="E530" i="33"/>
  <c r="E538" i="33"/>
  <c r="E542" i="33"/>
  <c r="E509" i="33"/>
  <c r="E529" i="33"/>
  <c r="E537" i="33"/>
  <c r="E541" i="33"/>
  <c r="D527" i="27"/>
  <c r="D538" i="33"/>
  <c r="D542" i="33"/>
  <c r="D512" i="27"/>
  <c r="D526" i="27"/>
  <c r="D507" i="33"/>
  <c r="D511" i="33"/>
  <c r="D515" i="33"/>
  <c r="D523" i="33"/>
  <c r="D527" i="33"/>
  <c r="D535" i="33"/>
  <c r="D539" i="33"/>
  <c r="E512" i="27"/>
  <c r="E527" i="27"/>
  <c r="E540" i="27"/>
  <c r="E508" i="27"/>
  <c r="E525" i="27"/>
  <c r="D515" i="27"/>
  <c r="D540" i="27"/>
  <c r="E539" i="27"/>
  <c r="E507" i="27"/>
  <c r="E511" i="27"/>
  <c r="D525" i="27"/>
  <c r="E524" i="27"/>
  <c r="D539" i="27"/>
  <c r="E538" i="27"/>
  <c r="E523" i="27"/>
  <c r="D538" i="27"/>
  <c r="E537" i="27"/>
  <c r="E514" i="27"/>
  <c r="E510" i="27"/>
  <c r="E530" i="27"/>
  <c r="D523" i="27"/>
  <c r="E522" i="27"/>
  <c r="E544" i="27"/>
  <c r="D537" i="27"/>
  <c r="E536" i="27"/>
  <c r="E529" i="27"/>
  <c r="E521" i="27"/>
  <c r="D544" i="27"/>
  <c r="E543" i="27"/>
  <c r="D536" i="27"/>
  <c r="E535" i="27"/>
  <c r="E513" i="27"/>
  <c r="E509" i="27"/>
  <c r="D529" i="27"/>
  <c r="E528" i="27"/>
  <c r="D521" i="27"/>
  <c r="D543" i="27"/>
  <c r="E542" i="27"/>
  <c r="E541" i="27"/>
  <c r="E526" i="27"/>
  <c r="E515" i="27"/>
  <c r="AF44" i="45"/>
  <c r="AE44" i="45"/>
  <c r="AD44" i="45"/>
  <c r="AC44" i="45"/>
  <c r="AB44" i="45"/>
  <c r="AA44" i="45"/>
  <c r="Z44" i="45"/>
  <c r="X44" i="45"/>
  <c r="W44" i="45"/>
  <c r="V44" i="45"/>
  <c r="U44" i="45"/>
  <c r="T44" i="45"/>
  <c r="S44" i="45"/>
  <c r="R44" i="45"/>
  <c r="P44" i="45"/>
  <c r="O44" i="45"/>
  <c r="N44" i="45"/>
  <c r="M44" i="45"/>
  <c r="L44" i="45"/>
  <c r="K44" i="45"/>
  <c r="J44" i="45"/>
  <c r="H44" i="45"/>
  <c r="C44" i="45"/>
  <c r="D44" i="45"/>
  <c r="E44" i="45"/>
  <c r="F44" i="45"/>
  <c r="G44" i="45"/>
  <c r="B44" i="45"/>
  <c r="C31" i="45"/>
  <c r="D31" i="45"/>
  <c r="E31" i="45"/>
  <c r="F31" i="45"/>
  <c r="G31" i="45"/>
  <c r="H31" i="45"/>
  <c r="B31" i="45"/>
  <c r="U27" i="45"/>
  <c r="AF27" i="45"/>
  <c r="AE27" i="45"/>
  <c r="AD27" i="45"/>
  <c r="X27" i="45"/>
  <c r="W27" i="45"/>
  <c r="V27" i="45"/>
  <c r="P27" i="45"/>
  <c r="O27" i="45"/>
  <c r="N27" i="45"/>
  <c r="B27" i="45"/>
  <c r="C27" i="45"/>
  <c r="D27" i="45"/>
  <c r="E27" i="45"/>
  <c r="F27" i="45"/>
  <c r="H27" i="45"/>
  <c r="G27" i="45"/>
  <c r="B35" i="45"/>
  <c r="C35" i="45"/>
  <c r="D35" i="45"/>
  <c r="E35" i="45"/>
  <c r="F35" i="45"/>
  <c r="G35" i="45"/>
  <c r="H35" i="45"/>
  <c r="J35" i="45"/>
  <c r="K35" i="45"/>
  <c r="L35" i="45"/>
  <c r="M35" i="45"/>
  <c r="N35" i="45"/>
  <c r="O35" i="45"/>
  <c r="P35" i="45"/>
  <c r="R35" i="45"/>
  <c r="S35" i="45"/>
  <c r="T35" i="45"/>
  <c r="U35" i="45"/>
  <c r="V35" i="45"/>
  <c r="W35" i="45"/>
  <c r="X35" i="45"/>
  <c r="Z35" i="45"/>
  <c r="AA35" i="45"/>
  <c r="AB35" i="45"/>
  <c r="AC35" i="45"/>
  <c r="AD35" i="45"/>
  <c r="AE35" i="45"/>
  <c r="AF35" i="45"/>
  <c r="I49" i="45"/>
  <c r="Q49" i="45"/>
  <c r="Y49" i="45"/>
  <c r="A49" i="45"/>
  <c r="A5" i="45"/>
  <c r="I5" i="45"/>
  <c r="Q5" i="45"/>
  <c r="Y5" i="45"/>
  <c r="A6" i="45"/>
  <c r="I6" i="45"/>
  <c r="Q6" i="45"/>
  <c r="Y6" i="45"/>
  <c r="A7" i="45"/>
  <c r="I7" i="45"/>
  <c r="Q7" i="45"/>
  <c r="Y7" i="45"/>
  <c r="A8" i="45"/>
  <c r="I8" i="45"/>
  <c r="Q8" i="45"/>
  <c r="Y8" i="45"/>
  <c r="A9" i="45"/>
  <c r="I9" i="45"/>
  <c r="Q9" i="45"/>
  <c r="Y9" i="45"/>
  <c r="A10" i="45"/>
  <c r="I10" i="45"/>
  <c r="Q10" i="45"/>
  <c r="Y10" i="45"/>
  <c r="A11" i="45"/>
  <c r="I11" i="45"/>
  <c r="Q11" i="45"/>
  <c r="Y11" i="45"/>
  <c r="A12" i="45"/>
  <c r="I12" i="45"/>
  <c r="Q12" i="45"/>
  <c r="Y12" i="45"/>
  <c r="A13" i="45"/>
  <c r="I13" i="45"/>
  <c r="Q13" i="45"/>
  <c r="Y13" i="45"/>
  <c r="A14" i="45"/>
  <c r="I14" i="45"/>
  <c r="Q14" i="45"/>
  <c r="Y14" i="45"/>
  <c r="B17" i="45"/>
  <c r="C17" i="45"/>
  <c r="D17" i="45"/>
  <c r="E17" i="45"/>
  <c r="F17" i="45"/>
  <c r="G17" i="45"/>
  <c r="H17" i="45"/>
  <c r="J17" i="45"/>
  <c r="K17" i="45"/>
  <c r="L17" i="45"/>
  <c r="M17" i="45"/>
  <c r="N17" i="45"/>
  <c r="O17" i="45"/>
  <c r="P17" i="45"/>
  <c r="R17" i="45"/>
  <c r="S17" i="45"/>
  <c r="T17" i="45"/>
  <c r="U17" i="45"/>
  <c r="V17" i="45"/>
  <c r="W17" i="45"/>
  <c r="X17" i="45"/>
  <c r="Z17" i="45"/>
  <c r="AA17" i="45"/>
  <c r="AB17" i="45"/>
  <c r="AC17" i="45"/>
  <c r="AD17" i="45"/>
  <c r="AE17" i="45"/>
  <c r="AF17" i="45"/>
  <c r="B20" i="45"/>
  <c r="D20" i="45"/>
  <c r="E20" i="45"/>
  <c r="G20" i="45"/>
  <c r="H20" i="45"/>
  <c r="J20" i="45"/>
  <c r="L20" i="45"/>
  <c r="M20" i="45"/>
  <c r="N20" i="45"/>
  <c r="O20" i="45"/>
  <c r="P20" i="45"/>
  <c r="R20" i="45"/>
  <c r="T20" i="45"/>
  <c r="U20" i="45"/>
  <c r="V20" i="45"/>
  <c r="W20" i="45"/>
  <c r="X20" i="45"/>
  <c r="Z20" i="45"/>
  <c r="AD20" i="45"/>
  <c r="AE20" i="45"/>
  <c r="AF20" i="45"/>
  <c r="B21" i="45"/>
  <c r="C21" i="45"/>
  <c r="G21" i="45"/>
  <c r="H21" i="45"/>
  <c r="J21" i="45"/>
  <c r="K21" i="45"/>
  <c r="L21" i="45"/>
  <c r="M21" i="45"/>
  <c r="N21" i="45"/>
  <c r="O21" i="45"/>
  <c r="P21" i="45"/>
  <c r="R21" i="45"/>
  <c r="S21" i="45"/>
  <c r="T21" i="45"/>
  <c r="U21" i="45"/>
  <c r="V21" i="45"/>
  <c r="W21" i="45"/>
  <c r="X21" i="45"/>
  <c r="Z21" i="45"/>
  <c r="AA21" i="45"/>
  <c r="AD21" i="45"/>
  <c r="AE21" i="45"/>
  <c r="AF21" i="45"/>
  <c r="B23" i="45"/>
  <c r="C23" i="45"/>
  <c r="D23" i="45"/>
  <c r="E23" i="45"/>
  <c r="F23" i="45"/>
  <c r="G23" i="45"/>
  <c r="H23" i="45"/>
  <c r="J23" i="45"/>
  <c r="K23" i="45"/>
  <c r="L23" i="45"/>
  <c r="M23" i="45"/>
  <c r="N23" i="45"/>
  <c r="O23" i="45"/>
  <c r="P23" i="45"/>
  <c r="R23" i="45"/>
  <c r="S23" i="45"/>
  <c r="T23" i="45"/>
  <c r="U23" i="45"/>
  <c r="V23" i="45"/>
  <c r="W23" i="45"/>
  <c r="X23" i="45"/>
  <c r="Z23" i="45"/>
  <c r="AA23" i="45"/>
  <c r="AB23" i="45"/>
  <c r="AC23" i="45"/>
  <c r="AD23" i="45"/>
  <c r="AE23" i="45"/>
  <c r="AF23" i="45"/>
  <c r="B24" i="45"/>
  <c r="C24" i="45"/>
  <c r="D24" i="45"/>
  <c r="E24" i="45"/>
  <c r="F24" i="45"/>
  <c r="G24" i="45"/>
  <c r="H24" i="45"/>
  <c r="J24" i="45"/>
  <c r="K24" i="45"/>
  <c r="L24" i="45"/>
  <c r="M24" i="45"/>
  <c r="N24" i="45"/>
  <c r="O24" i="45"/>
  <c r="P24" i="45"/>
  <c r="R24" i="45"/>
  <c r="S24" i="45"/>
  <c r="T24" i="45"/>
  <c r="U24" i="45"/>
  <c r="V24" i="45"/>
  <c r="W24" i="45"/>
  <c r="X24" i="45"/>
  <c r="Z24" i="45"/>
  <c r="AA24" i="45"/>
  <c r="AB24" i="45"/>
  <c r="AC24" i="45"/>
  <c r="AD24" i="45"/>
  <c r="AE24" i="45"/>
  <c r="AF24" i="45"/>
  <c r="B25" i="45"/>
  <c r="C25" i="45"/>
  <c r="D25" i="45"/>
  <c r="E25" i="45"/>
  <c r="F25" i="45"/>
  <c r="G25" i="45"/>
  <c r="H25" i="45"/>
  <c r="J25" i="45"/>
  <c r="K25" i="45"/>
  <c r="L25" i="45"/>
  <c r="M25" i="45"/>
  <c r="N25" i="45"/>
  <c r="O25" i="45"/>
  <c r="P25" i="45"/>
  <c r="R25" i="45"/>
  <c r="S25" i="45"/>
  <c r="T25" i="45"/>
  <c r="U25" i="45"/>
  <c r="V25" i="45"/>
  <c r="W25" i="45"/>
  <c r="X25" i="45"/>
  <c r="Z25" i="45"/>
  <c r="AA25" i="45"/>
  <c r="AB25" i="45"/>
  <c r="AC25" i="45"/>
  <c r="AD25" i="45"/>
  <c r="AE25" i="45"/>
  <c r="AF25" i="45"/>
  <c r="J27" i="45"/>
  <c r="K27" i="45"/>
  <c r="L27" i="45"/>
  <c r="M27" i="45"/>
  <c r="R27" i="45"/>
  <c r="S27" i="45"/>
  <c r="T27" i="45"/>
  <c r="Z27" i="45"/>
  <c r="AA27" i="45"/>
  <c r="AB27" i="45"/>
  <c r="AC27" i="45"/>
  <c r="B28" i="45"/>
  <c r="C28" i="45"/>
  <c r="D28" i="45"/>
  <c r="E28" i="45"/>
  <c r="J28" i="45"/>
  <c r="K28" i="45"/>
  <c r="L28" i="45"/>
  <c r="M28" i="45"/>
  <c r="R28" i="45"/>
  <c r="S28" i="45"/>
  <c r="T28" i="45"/>
  <c r="Z28" i="45"/>
  <c r="AA28" i="45"/>
  <c r="AB28" i="45"/>
  <c r="AC28" i="45"/>
  <c r="B29" i="45"/>
  <c r="C29" i="45"/>
  <c r="D29" i="45"/>
  <c r="E29" i="45"/>
  <c r="J29" i="45"/>
  <c r="K29" i="45"/>
  <c r="L29" i="45"/>
  <c r="M29" i="45"/>
  <c r="R29" i="45"/>
  <c r="S29" i="45"/>
  <c r="T29" i="45"/>
  <c r="U29" i="45"/>
  <c r="Z29" i="45"/>
  <c r="AA29" i="45"/>
  <c r="AB29" i="45"/>
  <c r="AC29" i="45"/>
  <c r="J31" i="45"/>
  <c r="K31" i="45"/>
  <c r="L31" i="45"/>
  <c r="M31" i="45"/>
  <c r="N31" i="45"/>
  <c r="O31" i="45"/>
  <c r="P31" i="45"/>
  <c r="R31" i="45"/>
  <c r="S31" i="45"/>
  <c r="T31" i="45"/>
  <c r="U31" i="45"/>
  <c r="V31" i="45"/>
  <c r="W31" i="45"/>
  <c r="X31" i="45"/>
  <c r="Z31" i="45"/>
  <c r="AA31" i="45"/>
  <c r="AB31" i="45"/>
  <c r="AC31" i="45"/>
  <c r="AD31" i="45"/>
  <c r="AE31" i="45"/>
  <c r="AF31" i="45"/>
  <c r="B32" i="45"/>
  <c r="C32" i="45"/>
  <c r="F32" i="45"/>
  <c r="G32" i="45"/>
  <c r="H32" i="45"/>
  <c r="J32" i="45"/>
  <c r="K32" i="45"/>
  <c r="L32" i="45"/>
  <c r="M32" i="45"/>
  <c r="N32" i="45"/>
  <c r="O32" i="45"/>
  <c r="P32" i="45"/>
  <c r="R32" i="45"/>
  <c r="S32" i="45"/>
  <c r="T32" i="45"/>
  <c r="U32" i="45"/>
  <c r="V32" i="45"/>
  <c r="W32" i="45"/>
  <c r="X32" i="45"/>
  <c r="Z32" i="45"/>
  <c r="AA32" i="45"/>
  <c r="AB32" i="45"/>
  <c r="AC32" i="45"/>
  <c r="AD32" i="45"/>
  <c r="AE32" i="45"/>
  <c r="AF32" i="45"/>
  <c r="B33" i="45"/>
  <c r="C33" i="45"/>
  <c r="D33" i="45"/>
  <c r="E33" i="45"/>
  <c r="F33" i="45"/>
  <c r="G33" i="45"/>
  <c r="H33" i="45"/>
  <c r="J33" i="45"/>
  <c r="K33" i="45"/>
  <c r="L33" i="45"/>
  <c r="M33" i="45"/>
  <c r="N33" i="45"/>
  <c r="O33" i="45"/>
  <c r="P33" i="45"/>
  <c r="R33" i="45"/>
  <c r="S33" i="45"/>
  <c r="T33" i="45"/>
  <c r="U33" i="45"/>
  <c r="V33" i="45"/>
  <c r="W33" i="45"/>
  <c r="X33" i="45"/>
  <c r="Z33" i="45"/>
  <c r="AA33" i="45"/>
  <c r="AB33" i="45"/>
  <c r="AC33" i="45"/>
  <c r="AD33" i="45"/>
  <c r="AE33" i="45"/>
  <c r="AF33" i="45"/>
  <c r="B34" i="45"/>
  <c r="C34" i="45"/>
  <c r="D34" i="45"/>
  <c r="E34" i="45"/>
  <c r="F34" i="45"/>
  <c r="G34" i="45"/>
  <c r="H34" i="45"/>
  <c r="J34" i="45"/>
  <c r="K34" i="45"/>
  <c r="L34" i="45"/>
  <c r="M34" i="45"/>
  <c r="N34" i="45"/>
  <c r="O34" i="45"/>
  <c r="P34" i="45"/>
  <c r="R34" i="45"/>
  <c r="S34" i="45"/>
  <c r="T34" i="45"/>
  <c r="U34" i="45"/>
  <c r="V34" i="45"/>
  <c r="W34" i="45"/>
  <c r="X34" i="45"/>
  <c r="Z34" i="45"/>
  <c r="AA34" i="45"/>
  <c r="AB34" i="45"/>
  <c r="AC34" i="45"/>
  <c r="AD34" i="45"/>
  <c r="AE34" i="45"/>
  <c r="AF34" i="45"/>
  <c r="B36" i="45"/>
  <c r="C36" i="45"/>
  <c r="F36" i="45"/>
  <c r="G36" i="45"/>
  <c r="H36" i="45"/>
  <c r="J36" i="45"/>
  <c r="K36" i="45"/>
  <c r="L36" i="45"/>
  <c r="M36" i="45"/>
  <c r="N36" i="45"/>
  <c r="O36" i="45"/>
  <c r="P36" i="45"/>
  <c r="R36" i="45"/>
  <c r="S36" i="45"/>
  <c r="T36" i="45"/>
  <c r="U36" i="45"/>
  <c r="V36" i="45"/>
  <c r="W36" i="45"/>
  <c r="X36" i="45"/>
  <c r="Z36" i="45"/>
  <c r="AA36" i="45"/>
  <c r="AB36" i="45"/>
  <c r="AC36" i="45"/>
  <c r="AD36" i="45"/>
  <c r="AE36" i="45"/>
  <c r="AF36" i="45"/>
  <c r="B38" i="45"/>
  <c r="C38" i="45"/>
  <c r="D38" i="45"/>
  <c r="E38" i="45"/>
  <c r="F38" i="45"/>
  <c r="G38" i="45"/>
  <c r="H38" i="45"/>
  <c r="J38" i="45"/>
  <c r="K38" i="45"/>
  <c r="L38" i="45"/>
  <c r="M38" i="45"/>
  <c r="N38" i="45"/>
  <c r="O38" i="45"/>
  <c r="P38" i="45"/>
  <c r="R38" i="45"/>
  <c r="S38" i="45"/>
  <c r="T38" i="45"/>
  <c r="U38" i="45"/>
  <c r="V38" i="45"/>
  <c r="W38" i="45"/>
  <c r="X38" i="45"/>
  <c r="Z38" i="45"/>
  <c r="AA38" i="45"/>
  <c r="AB38" i="45"/>
  <c r="AC38" i="45"/>
  <c r="AD38" i="45"/>
  <c r="AE38" i="45"/>
  <c r="AF38" i="45"/>
  <c r="B39" i="45"/>
  <c r="C39" i="45"/>
  <c r="D39" i="45"/>
  <c r="E39" i="45"/>
  <c r="F39" i="45"/>
  <c r="G39" i="45"/>
  <c r="H39" i="45"/>
  <c r="J39" i="45"/>
  <c r="K39" i="45"/>
  <c r="L39" i="45"/>
  <c r="M39" i="45"/>
  <c r="N39" i="45"/>
  <c r="O39" i="45"/>
  <c r="P39" i="45"/>
  <c r="R39" i="45"/>
  <c r="S39" i="45"/>
  <c r="T39" i="45"/>
  <c r="U39" i="45"/>
  <c r="V39" i="45"/>
  <c r="W39" i="45"/>
  <c r="X39" i="45"/>
  <c r="Z39" i="45"/>
  <c r="AA39" i="45"/>
  <c r="AB39" i="45"/>
  <c r="AC39" i="45"/>
  <c r="AD39" i="45"/>
  <c r="AE39" i="45"/>
  <c r="AF39" i="45"/>
  <c r="B40" i="45"/>
  <c r="C40" i="45"/>
  <c r="D40" i="45"/>
  <c r="E40" i="45"/>
  <c r="F40" i="45"/>
  <c r="G40" i="45"/>
  <c r="H40" i="45"/>
  <c r="J40" i="45"/>
  <c r="K40" i="45"/>
  <c r="L40" i="45"/>
  <c r="M40" i="45"/>
  <c r="N40" i="45"/>
  <c r="O40" i="45"/>
  <c r="P40" i="45"/>
  <c r="R40" i="45"/>
  <c r="S40" i="45"/>
  <c r="T40" i="45"/>
  <c r="U40" i="45"/>
  <c r="V40" i="45"/>
  <c r="W40" i="45"/>
  <c r="X40" i="45"/>
  <c r="Z40" i="45"/>
  <c r="AA40" i="45"/>
  <c r="AB40" i="45"/>
  <c r="AC40" i="45"/>
  <c r="AD40" i="45"/>
  <c r="AE40" i="45"/>
  <c r="AF40" i="45"/>
  <c r="B41" i="45"/>
  <c r="C41" i="45"/>
  <c r="D41" i="45"/>
  <c r="E41" i="45"/>
  <c r="F41" i="45"/>
  <c r="G41" i="45"/>
  <c r="H41" i="45"/>
  <c r="J41" i="45"/>
  <c r="K41" i="45"/>
  <c r="L41" i="45"/>
  <c r="M41" i="45"/>
  <c r="N41" i="45"/>
  <c r="O41" i="45"/>
  <c r="P41" i="45"/>
  <c r="R41" i="45"/>
  <c r="S41" i="45"/>
  <c r="T41" i="45"/>
  <c r="U41" i="45"/>
  <c r="V41" i="45"/>
  <c r="W41" i="45"/>
  <c r="X41" i="45"/>
  <c r="Z41" i="45"/>
  <c r="AA41" i="45"/>
  <c r="AB41" i="45"/>
  <c r="AC41" i="45"/>
  <c r="AD41" i="45"/>
  <c r="AE41" i="45"/>
  <c r="AF41" i="45"/>
  <c r="B42" i="45"/>
  <c r="C42" i="45"/>
  <c r="D42" i="45"/>
  <c r="E42" i="45"/>
  <c r="F42" i="45"/>
  <c r="G42" i="45"/>
  <c r="H42" i="45"/>
  <c r="J42" i="45"/>
  <c r="K42" i="45"/>
  <c r="L42" i="45"/>
  <c r="M42" i="45"/>
  <c r="N42" i="45"/>
  <c r="O42" i="45"/>
  <c r="P42" i="45"/>
  <c r="R42" i="45"/>
  <c r="S42" i="45"/>
  <c r="T42" i="45"/>
  <c r="U42" i="45"/>
  <c r="V42" i="45"/>
  <c r="W42" i="45"/>
  <c r="X42" i="45"/>
  <c r="Z42" i="45"/>
  <c r="AA42" i="45"/>
  <c r="AB42" i="45"/>
  <c r="AC42" i="45"/>
  <c r="AD42" i="45"/>
  <c r="AE42" i="45"/>
  <c r="AF42" i="45"/>
  <c r="B45" i="45"/>
  <c r="C45" i="45"/>
  <c r="D45" i="45"/>
  <c r="E45" i="45"/>
  <c r="F45" i="45"/>
  <c r="H45" i="45"/>
  <c r="J45" i="45"/>
  <c r="K45" i="45"/>
  <c r="L45" i="45"/>
  <c r="M45" i="45"/>
  <c r="N45" i="45"/>
  <c r="O45" i="45"/>
  <c r="P45" i="45"/>
  <c r="R45" i="45"/>
  <c r="S45" i="45"/>
  <c r="T45" i="45"/>
  <c r="U45" i="45"/>
  <c r="V45" i="45"/>
  <c r="W45" i="45"/>
  <c r="X45" i="45"/>
  <c r="Z45" i="45"/>
  <c r="AA45" i="45"/>
  <c r="AB45" i="45"/>
  <c r="AC45" i="45"/>
  <c r="B46" i="45"/>
  <c r="C46" i="45"/>
  <c r="H46" i="45"/>
  <c r="J46" i="45"/>
  <c r="K46" i="45"/>
  <c r="L46" i="45"/>
  <c r="M46" i="45"/>
  <c r="N46" i="45"/>
  <c r="O46" i="45"/>
  <c r="P46" i="45"/>
  <c r="R46" i="45"/>
  <c r="S46" i="45"/>
  <c r="T46" i="45"/>
  <c r="U46" i="45"/>
  <c r="V46" i="45"/>
  <c r="W46" i="45"/>
  <c r="X46" i="45"/>
  <c r="Z46" i="45"/>
  <c r="AA46" i="45"/>
  <c r="B47" i="45"/>
  <c r="C47" i="45"/>
  <c r="H47" i="45"/>
  <c r="J47" i="45"/>
  <c r="K47" i="45"/>
  <c r="L47" i="45"/>
  <c r="M47" i="45"/>
  <c r="N47" i="45"/>
  <c r="O47" i="45"/>
  <c r="P47" i="45"/>
  <c r="R47" i="45"/>
  <c r="S47" i="45"/>
  <c r="T47" i="45"/>
  <c r="U47" i="45"/>
  <c r="V47" i="45"/>
  <c r="W47" i="45"/>
  <c r="X47" i="45"/>
  <c r="Z47" i="45"/>
  <c r="AA47" i="45"/>
  <c r="AB47" i="45"/>
  <c r="AC47" i="45"/>
  <c r="AD47" i="45"/>
  <c r="AE47" i="45"/>
  <c r="A50" i="45"/>
  <c r="B50" i="45"/>
  <c r="C50" i="45"/>
  <c r="D50" i="45"/>
  <c r="E50" i="45"/>
  <c r="F50" i="45"/>
  <c r="G50" i="45"/>
  <c r="H50" i="45"/>
  <c r="I50" i="45"/>
  <c r="J50" i="45"/>
  <c r="K50" i="45"/>
  <c r="L50" i="45"/>
  <c r="M50" i="45"/>
  <c r="N50" i="45"/>
  <c r="O50" i="45"/>
  <c r="P50" i="45"/>
  <c r="Q50" i="45"/>
  <c r="R50" i="45"/>
  <c r="S50" i="45"/>
  <c r="T50" i="45"/>
  <c r="U50" i="45"/>
  <c r="V50" i="45"/>
  <c r="W50" i="45"/>
  <c r="X50" i="45"/>
  <c r="Y50" i="45"/>
  <c r="Z50" i="45"/>
  <c r="AA50" i="45"/>
  <c r="AB50" i="45"/>
  <c r="AC50" i="45"/>
  <c r="AD50" i="45"/>
  <c r="AE50" i="45"/>
  <c r="AF50" i="45"/>
  <c r="A51" i="45"/>
  <c r="I51" i="45"/>
  <c r="Q51" i="45"/>
  <c r="Y51" i="45"/>
  <c r="A52" i="45"/>
  <c r="I52" i="45"/>
  <c r="Q52" i="45"/>
  <c r="Y52" i="45"/>
  <c r="A53" i="45"/>
  <c r="I53" i="45"/>
  <c r="Q53" i="45"/>
  <c r="Y53" i="45"/>
  <c r="I54" i="45"/>
  <c r="Q54" i="45"/>
  <c r="Y54" i="45"/>
  <c r="A55" i="45"/>
  <c r="I55" i="45"/>
  <c r="Q55" i="45"/>
  <c r="Y55" i="45"/>
  <c r="AF4" i="45"/>
  <c r="Z4" i="45"/>
  <c r="AA4" i="45"/>
  <c r="AB4" i="45"/>
  <c r="AC4" i="45"/>
  <c r="AD4" i="45"/>
  <c r="AE4" i="45"/>
  <c r="Y4" i="45"/>
  <c r="R4" i="45"/>
  <c r="S4" i="45"/>
  <c r="T4" i="45"/>
  <c r="U4" i="45"/>
  <c r="V4" i="45"/>
  <c r="W4" i="45"/>
  <c r="X4" i="45"/>
  <c r="Q4" i="45"/>
  <c r="J4" i="45"/>
  <c r="K4" i="45"/>
  <c r="L4" i="45"/>
  <c r="M4" i="45"/>
  <c r="N4" i="45"/>
  <c r="O4" i="45"/>
  <c r="P4" i="45"/>
  <c r="I4" i="45"/>
  <c r="H4" i="45"/>
  <c r="B4" i="45"/>
  <c r="C4" i="45"/>
  <c r="D4" i="45"/>
  <c r="E4" i="45"/>
  <c r="F4" i="45"/>
  <c r="G4" i="45"/>
  <c r="A4" i="45"/>
  <c r="K1221" i="34"/>
  <c r="J1221" i="34"/>
  <c r="I1221" i="34"/>
  <c r="H1221" i="34"/>
  <c r="G1221" i="34"/>
  <c r="F1221" i="34"/>
  <c r="E1221" i="34"/>
  <c r="D1221" i="34"/>
  <c r="C1221" i="34"/>
  <c r="B1221" i="34"/>
  <c r="K1216" i="34"/>
  <c r="J1216" i="34"/>
  <c r="I1216" i="34"/>
  <c r="H1216" i="34"/>
  <c r="G1216" i="34"/>
  <c r="F1216" i="34"/>
  <c r="E1216" i="34"/>
  <c r="D1216" i="34"/>
  <c r="C1216" i="34"/>
  <c r="B1216" i="34"/>
  <c r="K1210" i="34"/>
  <c r="J1210" i="34"/>
  <c r="I1210" i="34"/>
  <c r="H1210" i="34"/>
  <c r="G1210" i="34"/>
  <c r="F1210" i="34"/>
  <c r="E1210" i="34"/>
  <c r="D1210" i="34"/>
  <c r="C1210" i="34"/>
  <c r="B1210" i="34"/>
  <c r="K1207" i="34"/>
  <c r="J1207" i="34"/>
  <c r="I1207" i="34"/>
  <c r="H1207" i="34"/>
  <c r="G1207" i="34"/>
  <c r="F1207" i="34"/>
  <c r="E1207" i="34"/>
  <c r="D1207" i="34"/>
  <c r="K1204" i="34"/>
  <c r="J1204" i="34"/>
  <c r="I1204" i="34"/>
  <c r="H1204" i="34"/>
  <c r="G1204" i="34"/>
  <c r="F1204" i="34"/>
  <c r="E1204" i="34"/>
  <c r="D1204" i="34"/>
  <c r="C1204" i="34"/>
  <c r="B1204" i="34"/>
  <c r="K1201" i="34"/>
  <c r="J1201" i="34"/>
  <c r="I1201" i="34"/>
  <c r="H1201" i="34"/>
  <c r="G1201" i="34"/>
  <c r="F1201" i="34"/>
  <c r="E1201" i="34"/>
  <c r="D1201" i="34"/>
  <c r="K1221" i="35"/>
  <c r="J1221" i="35"/>
  <c r="I1221" i="35"/>
  <c r="H1221" i="35"/>
  <c r="G1221" i="35"/>
  <c r="F1221" i="35"/>
  <c r="E1221" i="35"/>
  <c r="D1221" i="35"/>
  <c r="C1221" i="35"/>
  <c r="B1221" i="35"/>
  <c r="K1216" i="35"/>
  <c r="J1216" i="35"/>
  <c r="I1216" i="35"/>
  <c r="H1216" i="35"/>
  <c r="G1216" i="35"/>
  <c r="F1216" i="35"/>
  <c r="E1216" i="35"/>
  <c r="D1216" i="35"/>
  <c r="C1216" i="35"/>
  <c r="B1216" i="35"/>
  <c r="K1210" i="35"/>
  <c r="J1210" i="35"/>
  <c r="I1210" i="35"/>
  <c r="H1210" i="35"/>
  <c r="G1210" i="35"/>
  <c r="F1210" i="35"/>
  <c r="E1210" i="35"/>
  <c r="D1210" i="35"/>
  <c r="C1210" i="35"/>
  <c r="B1210" i="35"/>
  <c r="K1207" i="35"/>
  <c r="J1207" i="35"/>
  <c r="I1207" i="35"/>
  <c r="H1207" i="35"/>
  <c r="G1207" i="35"/>
  <c r="F1207" i="35"/>
  <c r="E1207" i="35"/>
  <c r="D1207" i="35"/>
  <c r="K1204" i="35"/>
  <c r="J1204" i="35"/>
  <c r="I1204" i="35"/>
  <c r="H1204" i="35"/>
  <c r="G1204" i="35"/>
  <c r="F1204" i="35"/>
  <c r="E1204" i="35"/>
  <c r="D1204" i="35"/>
  <c r="C1204" i="35"/>
  <c r="B1204" i="35"/>
  <c r="K1201" i="35"/>
  <c r="J1201" i="35"/>
  <c r="I1201" i="35"/>
  <c r="H1201" i="35"/>
  <c r="G1201" i="35"/>
  <c r="F1201" i="35"/>
  <c r="E1201" i="35"/>
  <c r="D1201" i="35"/>
  <c r="K1221" i="33"/>
  <c r="J1221" i="33"/>
  <c r="I1221" i="33"/>
  <c r="H1221" i="33"/>
  <c r="G1221" i="33"/>
  <c r="F1221" i="33"/>
  <c r="E1221" i="33"/>
  <c r="D1221" i="33"/>
  <c r="C1221" i="33"/>
  <c r="B1221" i="33"/>
  <c r="K1216" i="33"/>
  <c r="J1216" i="33"/>
  <c r="I1216" i="33"/>
  <c r="H1216" i="33"/>
  <c r="G1216" i="33"/>
  <c r="F1216" i="33"/>
  <c r="E1216" i="33"/>
  <c r="D1216" i="33"/>
  <c r="C1216" i="33"/>
  <c r="B1216" i="33"/>
  <c r="K1210" i="33"/>
  <c r="J1210" i="33"/>
  <c r="I1210" i="33"/>
  <c r="H1210" i="33"/>
  <c r="G1210" i="33"/>
  <c r="F1210" i="33"/>
  <c r="E1210" i="33"/>
  <c r="D1210" i="33"/>
  <c r="C1210" i="33"/>
  <c r="B1210" i="33"/>
  <c r="K1207" i="33"/>
  <c r="J1207" i="33"/>
  <c r="I1207" i="33"/>
  <c r="H1207" i="33"/>
  <c r="G1207" i="33"/>
  <c r="F1207" i="33"/>
  <c r="E1207" i="33"/>
  <c r="D1207" i="33"/>
  <c r="K1204" i="33"/>
  <c r="J1204" i="33"/>
  <c r="I1204" i="33"/>
  <c r="H1204" i="33"/>
  <c r="G1204" i="33"/>
  <c r="F1204" i="33"/>
  <c r="E1204" i="33"/>
  <c r="D1204" i="33"/>
  <c r="C1204" i="33"/>
  <c r="B1204" i="33"/>
  <c r="K1201" i="33"/>
  <c r="J1201" i="33"/>
  <c r="I1201" i="33"/>
  <c r="H1201" i="33"/>
  <c r="G1201" i="33"/>
  <c r="F1201" i="33"/>
  <c r="E1201" i="33"/>
  <c r="D1201" i="33"/>
  <c r="K1221" i="27"/>
  <c r="J1221" i="27"/>
  <c r="I1221" i="27"/>
  <c r="H1221" i="27"/>
  <c r="G1221" i="27"/>
  <c r="F1221" i="27"/>
  <c r="E1221" i="27"/>
  <c r="D1221" i="27"/>
  <c r="C1221" i="27"/>
  <c r="B1221" i="27"/>
  <c r="K1216" i="27"/>
  <c r="J1216" i="27"/>
  <c r="I1216" i="27"/>
  <c r="H1216" i="27"/>
  <c r="G1216" i="27"/>
  <c r="F1216" i="27"/>
  <c r="E1216" i="27"/>
  <c r="D1216" i="27"/>
  <c r="C1216" i="27"/>
  <c r="B1216" i="27"/>
  <c r="K1210" i="27"/>
  <c r="J1210" i="27"/>
  <c r="I1210" i="27"/>
  <c r="H1210" i="27"/>
  <c r="G1210" i="27"/>
  <c r="F1210" i="27"/>
  <c r="E1210" i="27"/>
  <c r="D1210" i="27"/>
  <c r="C1210" i="27"/>
  <c r="B1210" i="27"/>
  <c r="K1207" i="27"/>
  <c r="J1207" i="27"/>
  <c r="I1207" i="27"/>
  <c r="H1207" i="27"/>
  <c r="G1207" i="27"/>
  <c r="F1207" i="27"/>
  <c r="E1207" i="27"/>
  <c r="D1207" i="27"/>
  <c r="K1204" i="27"/>
  <c r="J1204" i="27"/>
  <c r="I1204" i="27"/>
  <c r="H1204" i="27"/>
  <c r="G1204" i="27"/>
  <c r="F1204" i="27"/>
  <c r="E1204" i="27"/>
  <c r="D1204" i="27"/>
  <c r="C1204" i="27"/>
  <c r="B1204" i="27"/>
  <c r="K1201" i="27"/>
  <c r="J1201" i="27"/>
  <c r="I1201" i="27"/>
  <c r="H1201" i="27"/>
  <c r="G1201" i="27"/>
  <c r="F1201" i="27"/>
  <c r="E1201" i="27"/>
  <c r="D1201" i="27"/>
  <c r="K1221" i="32"/>
  <c r="J1221" i="32"/>
  <c r="I1221" i="32"/>
  <c r="H1221" i="32"/>
  <c r="G1221" i="32"/>
  <c r="F1221" i="32"/>
  <c r="E1221" i="32"/>
  <c r="D1221" i="32"/>
  <c r="C1221" i="32"/>
  <c r="B1221" i="32"/>
  <c r="K1216" i="32"/>
  <c r="J1216" i="32"/>
  <c r="I1216" i="32"/>
  <c r="H1216" i="32"/>
  <c r="G1216" i="32"/>
  <c r="F1216" i="32"/>
  <c r="E1216" i="32"/>
  <c r="D1216" i="32"/>
  <c r="C1216" i="32"/>
  <c r="B1216" i="32"/>
  <c r="K1210" i="32"/>
  <c r="J1210" i="32"/>
  <c r="I1210" i="32"/>
  <c r="H1210" i="32"/>
  <c r="G1210" i="32"/>
  <c r="F1210" i="32"/>
  <c r="E1210" i="32"/>
  <c r="D1210" i="32"/>
  <c r="C1210" i="32"/>
  <c r="B1210" i="32"/>
  <c r="K1207" i="32"/>
  <c r="J1207" i="32"/>
  <c r="I1207" i="32"/>
  <c r="H1207" i="32"/>
  <c r="G1207" i="32"/>
  <c r="F1207" i="32"/>
  <c r="E1207" i="32"/>
  <c r="D1207" i="32"/>
  <c r="K1204" i="32"/>
  <c r="J1204" i="32"/>
  <c r="I1204" i="32"/>
  <c r="H1204" i="32"/>
  <c r="G1204" i="32"/>
  <c r="F1204" i="32"/>
  <c r="E1204" i="32"/>
  <c r="D1204" i="32"/>
  <c r="C1204" i="32"/>
  <c r="B1204" i="32"/>
  <c r="K1201" i="32"/>
  <c r="J1201" i="32"/>
  <c r="I1201" i="32"/>
  <c r="H1201" i="32"/>
  <c r="G1201" i="32"/>
  <c r="F1201" i="32"/>
  <c r="E1201" i="32"/>
  <c r="D1201" i="32"/>
  <c r="K1221" i="31"/>
  <c r="J1221" i="31"/>
  <c r="I1221" i="31"/>
  <c r="H1221" i="31"/>
  <c r="G1221" i="31"/>
  <c r="F1221" i="31"/>
  <c r="E1221" i="31"/>
  <c r="D1221" i="31"/>
  <c r="C1221" i="31"/>
  <c r="B1221" i="31"/>
  <c r="K1216" i="31"/>
  <c r="J1216" i="31"/>
  <c r="I1216" i="31"/>
  <c r="H1216" i="31"/>
  <c r="G1216" i="31"/>
  <c r="F1216" i="31"/>
  <c r="E1216" i="31"/>
  <c r="D1216" i="31"/>
  <c r="C1216" i="31"/>
  <c r="B1216" i="31"/>
  <c r="K1210" i="31"/>
  <c r="J1210" i="31"/>
  <c r="I1210" i="31"/>
  <c r="H1210" i="31"/>
  <c r="G1210" i="31"/>
  <c r="F1210" i="31"/>
  <c r="E1210" i="31"/>
  <c r="D1210" i="31"/>
  <c r="C1210" i="31"/>
  <c r="B1210" i="31"/>
  <c r="K1207" i="31"/>
  <c r="J1207" i="31"/>
  <c r="I1207" i="31"/>
  <c r="H1207" i="31"/>
  <c r="G1207" i="31"/>
  <c r="F1207" i="31"/>
  <c r="E1207" i="31"/>
  <c r="D1207" i="31"/>
  <c r="K1204" i="31"/>
  <c r="J1204" i="31"/>
  <c r="I1204" i="31"/>
  <c r="H1204" i="31"/>
  <c r="G1204" i="31"/>
  <c r="F1204" i="31"/>
  <c r="E1204" i="31"/>
  <c r="D1204" i="31"/>
  <c r="C1204" i="31"/>
  <c r="B1204" i="31"/>
  <c r="K1201" i="31"/>
  <c r="J1201" i="31"/>
  <c r="I1201" i="31"/>
  <c r="H1201" i="31"/>
  <c r="G1201" i="31"/>
  <c r="F1201" i="31"/>
  <c r="E1201" i="31"/>
  <c r="D1201" i="31"/>
  <c r="F99" i="33" l="1"/>
  <c r="E107" i="27"/>
  <c r="G105" i="27"/>
  <c r="F106" i="33"/>
  <c r="E99" i="27"/>
  <c r="F100" i="27"/>
  <c r="E106" i="33"/>
  <c r="E104" i="33"/>
  <c r="F100" i="33"/>
  <c r="E107" i="33"/>
  <c r="G101" i="27"/>
  <c r="E100" i="33"/>
  <c r="E101" i="27"/>
  <c r="E99" i="33"/>
  <c r="E102" i="33"/>
  <c r="F98" i="27"/>
  <c r="F107" i="33"/>
  <c r="F105" i="33"/>
  <c r="F104" i="27"/>
  <c r="E102" i="27"/>
  <c r="F107" i="27"/>
  <c r="E105" i="27"/>
  <c r="E103" i="33"/>
  <c r="F102" i="33"/>
  <c r="E105" i="33"/>
  <c r="F99" i="27"/>
  <c r="E98" i="27"/>
  <c r="E103" i="27"/>
  <c r="F101" i="27"/>
  <c r="F98" i="33"/>
  <c r="E101" i="33"/>
  <c r="G103" i="27"/>
  <c r="G100" i="27"/>
  <c r="G102" i="27"/>
  <c r="G106" i="33"/>
  <c r="G104" i="27"/>
  <c r="G107" i="33"/>
  <c r="G103" i="33"/>
  <c r="G99" i="33"/>
  <c r="G100" i="33"/>
  <c r="G104" i="33"/>
  <c r="G98" i="33"/>
  <c r="G107" i="27"/>
  <c r="G106" i="27"/>
  <c r="G101" i="33"/>
  <c r="G102" i="33"/>
  <c r="G105" i="33"/>
  <c r="G99" i="27"/>
  <c r="G98" i="27"/>
  <c r="F543" i="33"/>
  <c r="F539" i="33"/>
  <c r="F535" i="33"/>
  <c r="F511" i="33"/>
  <c r="F507" i="33"/>
  <c r="F542" i="33"/>
  <c r="F538" i="33"/>
  <c r="F530" i="33"/>
  <c r="F526" i="33"/>
  <c r="F522" i="33"/>
  <c r="F514" i="33"/>
  <c r="F510" i="33"/>
  <c r="F541" i="33"/>
  <c r="F529" i="33"/>
  <c r="F525" i="33"/>
  <c r="F521" i="33"/>
  <c r="F513" i="33"/>
  <c r="F509" i="33"/>
  <c r="F537" i="33"/>
  <c r="F515" i="33"/>
  <c r="F544" i="33"/>
  <c r="F540" i="33"/>
  <c r="F536" i="33"/>
  <c r="F528" i="33"/>
  <c r="F524" i="33"/>
  <c r="F516" i="33"/>
  <c r="F512" i="33"/>
  <c r="F508" i="33"/>
  <c r="F527" i="33"/>
  <c r="F523" i="33"/>
  <c r="F539" i="27"/>
  <c r="F525" i="27"/>
  <c r="F540" i="27"/>
  <c r="F541" i="27"/>
  <c r="F516" i="27"/>
  <c r="F527" i="27"/>
  <c r="F542" i="27"/>
  <c r="F528" i="27"/>
  <c r="F509" i="27"/>
  <c r="F513" i="27"/>
  <c r="F526" i="27"/>
  <c r="F535" i="27"/>
  <c r="F543" i="27"/>
  <c r="F521" i="27"/>
  <c r="F529" i="27"/>
  <c r="F530" i="27"/>
  <c r="F536" i="27"/>
  <c r="F544" i="27"/>
  <c r="F522" i="27"/>
  <c r="F510" i="27"/>
  <c r="F514" i="27"/>
  <c r="F537" i="27"/>
  <c r="F523" i="27"/>
  <c r="F538" i="27"/>
  <c r="F524" i="27"/>
  <c r="F511" i="27"/>
  <c r="F507" i="27"/>
  <c r="F515" i="27"/>
  <c r="F508" i="27"/>
  <c r="F512" i="27"/>
  <c r="K1221" i="29"/>
  <c r="J1221" i="29"/>
  <c r="I1221" i="29"/>
  <c r="H1221" i="29"/>
  <c r="G1221" i="29"/>
  <c r="F1221" i="29"/>
  <c r="E1221" i="29"/>
  <c r="D1221" i="29"/>
  <c r="C1221" i="29"/>
  <c r="B1221" i="29"/>
  <c r="K1216" i="29"/>
  <c r="J1216" i="29"/>
  <c r="I1216" i="29"/>
  <c r="H1216" i="29"/>
  <c r="G1216" i="29"/>
  <c r="F1216" i="29"/>
  <c r="E1216" i="29"/>
  <c r="D1216" i="29"/>
  <c r="C1216" i="29"/>
  <c r="B1216" i="29"/>
  <c r="K1210" i="29"/>
  <c r="J1210" i="29"/>
  <c r="I1210" i="29"/>
  <c r="H1210" i="29"/>
  <c r="G1210" i="29"/>
  <c r="F1210" i="29"/>
  <c r="E1210" i="29"/>
  <c r="D1210" i="29"/>
  <c r="C1210" i="29"/>
  <c r="B1210" i="29"/>
  <c r="K1207" i="29"/>
  <c r="J1207" i="29"/>
  <c r="I1207" i="29"/>
  <c r="H1207" i="29"/>
  <c r="G1207" i="29"/>
  <c r="F1207" i="29"/>
  <c r="E1207" i="29"/>
  <c r="D1207" i="29"/>
  <c r="K1204" i="29"/>
  <c r="J1204" i="29"/>
  <c r="I1204" i="29"/>
  <c r="H1204" i="29"/>
  <c r="G1204" i="29"/>
  <c r="F1204" i="29"/>
  <c r="E1204" i="29"/>
  <c r="D1204" i="29"/>
  <c r="C1204" i="29"/>
  <c r="B1204" i="29"/>
  <c r="K1201" i="29"/>
  <c r="J1201" i="29"/>
  <c r="I1201" i="29"/>
  <c r="H1201" i="29"/>
  <c r="G1201" i="29"/>
  <c r="F1201" i="29"/>
  <c r="E1201" i="29"/>
  <c r="D1201" i="29"/>
  <c r="K1221" i="24"/>
  <c r="J1221" i="24"/>
  <c r="I1221" i="24"/>
  <c r="H1221" i="24"/>
  <c r="G1221" i="24"/>
  <c r="F1221" i="24"/>
  <c r="E1221" i="24"/>
  <c r="D1221" i="24"/>
  <c r="C1221" i="24"/>
  <c r="B1221" i="24"/>
  <c r="K1216" i="24"/>
  <c r="J1216" i="24"/>
  <c r="I1216" i="24"/>
  <c r="H1216" i="24"/>
  <c r="G1216" i="24"/>
  <c r="F1216" i="24"/>
  <c r="E1216" i="24"/>
  <c r="D1216" i="24"/>
  <c r="C1216" i="24"/>
  <c r="B1216" i="24"/>
  <c r="K1210" i="24"/>
  <c r="J1210" i="24"/>
  <c r="I1210" i="24"/>
  <c r="H1210" i="24"/>
  <c r="G1210" i="24"/>
  <c r="F1210" i="24"/>
  <c r="E1210" i="24"/>
  <c r="D1210" i="24"/>
  <c r="C1210" i="24"/>
  <c r="B1210" i="24"/>
  <c r="K1207" i="24"/>
  <c r="J1207" i="24"/>
  <c r="I1207" i="24"/>
  <c r="H1207" i="24"/>
  <c r="G1207" i="24"/>
  <c r="F1207" i="24"/>
  <c r="E1207" i="24"/>
  <c r="D1207" i="24"/>
  <c r="K1204" i="24"/>
  <c r="J1204" i="24"/>
  <c r="I1204" i="24"/>
  <c r="H1204" i="24"/>
  <c r="G1204" i="24"/>
  <c r="F1204" i="24"/>
  <c r="E1204" i="24"/>
  <c r="D1204" i="24"/>
  <c r="C1204" i="24"/>
  <c r="B1204" i="24"/>
  <c r="K1201" i="24"/>
  <c r="J1201" i="24"/>
  <c r="I1201" i="24"/>
  <c r="H1201" i="24"/>
  <c r="G1201" i="24"/>
  <c r="F1201" i="24"/>
  <c r="E1201" i="24"/>
  <c r="D1201" i="24"/>
  <c r="B1204" i="26"/>
  <c r="C1221" i="26"/>
  <c r="D1221" i="26"/>
  <c r="E1221" i="26"/>
  <c r="F1221" i="26"/>
  <c r="G1221" i="26"/>
  <c r="H1221" i="26"/>
  <c r="I1221" i="26"/>
  <c r="J1221" i="26"/>
  <c r="K1221" i="26"/>
  <c r="B1221" i="26"/>
  <c r="I1216" i="26"/>
  <c r="J1216" i="26"/>
  <c r="C1216" i="26"/>
  <c r="D1216" i="26"/>
  <c r="E1216" i="26"/>
  <c r="F1216" i="26"/>
  <c r="G1216" i="26"/>
  <c r="H1216" i="26"/>
  <c r="K1216" i="26"/>
  <c r="B1216" i="26"/>
  <c r="C1210" i="26"/>
  <c r="D1210" i="26"/>
  <c r="E1210" i="26"/>
  <c r="F1210" i="26"/>
  <c r="G1210" i="26"/>
  <c r="H1210" i="26"/>
  <c r="I1210" i="26"/>
  <c r="J1210" i="26"/>
  <c r="K1210" i="26"/>
  <c r="B1210" i="26"/>
  <c r="E1207" i="26"/>
  <c r="F1207" i="26"/>
  <c r="G1207" i="26"/>
  <c r="H1207" i="26"/>
  <c r="I1207" i="26"/>
  <c r="J1207" i="26"/>
  <c r="K1207" i="26"/>
  <c r="D1207" i="26"/>
  <c r="C1204" i="26"/>
  <c r="D1204" i="26"/>
  <c r="E1204" i="26"/>
  <c r="F1204" i="26"/>
  <c r="G1204" i="26"/>
  <c r="H1204" i="26"/>
  <c r="I1204" i="26"/>
  <c r="J1204" i="26"/>
  <c r="K1204" i="26"/>
  <c r="E1201" i="26"/>
  <c r="F1201" i="26"/>
  <c r="G1201" i="26"/>
  <c r="H1201" i="26"/>
  <c r="I1201" i="26"/>
  <c r="J1201" i="26"/>
  <c r="K1201" i="26"/>
  <c r="D1201" i="26"/>
  <c r="H107" i="27" l="1"/>
  <c r="H99" i="27"/>
  <c r="H100" i="27"/>
  <c r="H103" i="27"/>
  <c r="H104" i="27"/>
  <c r="H106" i="33"/>
  <c r="H107" i="33"/>
  <c r="H104" i="33"/>
  <c r="H105" i="33"/>
  <c r="H102" i="27"/>
  <c r="H98" i="33"/>
  <c r="H99" i="33"/>
  <c r="H100" i="33"/>
  <c r="H102" i="33"/>
  <c r="H105" i="27"/>
  <c r="H98" i="27"/>
  <c r="H101" i="27"/>
  <c r="H101" i="33"/>
  <c r="H103" i="33"/>
  <c r="H106" i="27"/>
  <c r="G510" i="33"/>
  <c r="G544" i="33"/>
  <c r="G516" i="33"/>
  <c r="G538" i="33"/>
  <c r="G522" i="33"/>
  <c r="G541" i="33"/>
  <c r="G537" i="33"/>
  <c r="G529" i="33"/>
  <c r="G525" i="33"/>
  <c r="G521" i="33"/>
  <c r="G513" i="33"/>
  <c r="G509" i="33"/>
  <c r="G540" i="33"/>
  <c r="G536" i="33"/>
  <c r="G528" i="33"/>
  <c r="G508" i="33"/>
  <c r="G524" i="33"/>
  <c r="G512" i="33"/>
  <c r="G542" i="33"/>
  <c r="G514" i="33"/>
  <c r="G543" i="33"/>
  <c r="G539" i="33"/>
  <c r="G535" i="33"/>
  <c r="G527" i="33"/>
  <c r="G523" i="33"/>
  <c r="G515" i="33"/>
  <c r="G511" i="33"/>
  <c r="G507" i="33"/>
  <c r="G530" i="33"/>
  <c r="G526" i="33"/>
  <c r="G538" i="27"/>
  <c r="G524" i="27"/>
  <c r="G525" i="27"/>
  <c r="G539" i="27"/>
  <c r="G540" i="27"/>
  <c r="G515" i="27"/>
  <c r="G526" i="27"/>
  <c r="G508" i="27"/>
  <c r="G512" i="27"/>
  <c r="G541" i="27"/>
  <c r="G516" i="27"/>
  <c r="G527" i="27"/>
  <c r="G511" i="27"/>
  <c r="G542" i="27"/>
  <c r="G528" i="27"/>
  <c r="G509" i="27"/>
  <c r="G513" i="27"/>
  <c r="G535" i="27"/>
  <c r="G543" i="27"/>
  <c r="G521" i="27"/>
  <c r="G529" i="27"/>
  <c r="G536" i="27"/>
  <c r="G544" i="27"/>
  <c r="G522" i="27"/>
  <c r="G530" i="27"/>
  <c r="G510" i="27"/>
  <c r="G514" i="27"/>
  <c r="G537" i="27"/>
  <c r="G523" i="27"/>
  <c r="G507" i="27"/>
  <c r="B976" i="26"/>
  <c r="B923" i="26"/>
  <c r="B780" i="26"/>
  <c r="M593" i="26"/>
  <c r="I103" i="33" l="1"/>
  <c r="I99" i="33"/>
  <c r="I106" i="33"/>
  <c r="I102" i="33"/>
  <c r="I107" i="33"/>
  <c r="I98" i="33"/>
  <c r="I101" i="33"/>
  <c r="I98" i="27"/>
  <c r="I107" i="27"/>
  <c r="I105" i="27"/>
  <c r="I101" i="27"/>
  <c r="I106" i="27"/>
  <c r="I100" i="33"/>
  <c r="I99" i="27"/>
  <c r="I100" i="27"/>
  <c r="I105" i="33"/>
  <c r="I104" i="33"/>
  <c r="I103" i="27"/>
  <c r="I104" i="27"/>
  <c r="I102" i="27"/>
  <c r="H526" i="33"/>
  <c r="H514" i="33"/>
  <c r="H541" i="33"/>
  <c r="H537" i="33"/>
  <c r="H529" i="33"/>
  <c r="H525" i="33"/>
  <c r="H521" i="33"/>
  <c r="H513" i="33"/>
  <c r="H509" i="33"/>
  <c r="H544" i="33"/>
  <c r="H536" i="33"/>
  <c r="H540" i="33"/>
  <c r="H528" i="33"/>
  <c r="H524" i="33"/>
  <c r="H516" i="33"/>
  <c r="H512" i="33"/>
  <c r="H508" i="33"/>
  <c r="H522" i="33"/>
  <c r="H543" i="33"/>
  <c r="H539" i="33"/>
  <c r="H535" i="33"/>
  <c r="H527" i="33"/>
  <c r="H523" i="33"/>
  <c r="H515" i="33"/>
  <c r="H511" i="33"/>
  <c r="H507" i="33"/>
  <c r="H542" i="33"/>
  <c r="H538" i="33"/>
  <c r="H530" i="33"/>
  <c r="H510" i="33"/>
  <c r="H537" i="27"/>
  <c r="H523" i="27"/>
  <c r="H511" i="27"/>
  <c r="H538" i="27"/>
  <c r="H539" i="27"/>
  <c r="H525" i="27"/>
  <c r="H540" i="27"/>
  <c r="H515" i="27"/>
  <c r="H526" i="27"/>
  <c r="H508" i="27"/>
  <c r="H512" i="27"/>
  <c r="H509" i="27"/>
  <c r="H507" i="27"/>
  <c r="H513" i="27"/>
  <c r="H541" i="27"/>
  <c r="H516" i="27"/>
  <c r="H527" i="27"/>
  <c r="H542" i="27"/>
  <c r="H528" i="27"/>
  <c r="H524" i="27"/>
  <c r="H535" i="27"/>
  <c r="H543" i="27"/>
  <c r="H521" i="27"/>
  <c r="H529" i="27"/>
  <c r="H536" i="27"/>
  <c r="H544" i="27"/>
  <c r="H522" i="27"/>
  <c r="H530" i="27"/>
  <c r="H510" i="27"/>
  <c r="H514" i="27"/>
  <c r="K484" i="26"/>
  <c r="J484" i="26"/>
  <c r="I484" i="26"/>
  <c r="H484" i="26"/>
  <c r="G484" i="26"/>
  <c r="F484" i="26"/>
  <c r="E484" i="26"/>
  <c r="D484" i="26"/>
  <c r="C484" i="26"/>
  <c r="K470" i="26"/>
  <c r="J470" i="26"/>
  <c r="I470" i="26"/>
  <c r="H470" i="26"/>
  <c r="G470" i="26"/>
  <c r="F470" i="26"/>
  <c r="E470" i="26"/>
  <c r="D470" i="26"/>
  <c r="C470" i="26"/>
  <c r="D456" i="26"/>
  <c r="E456" i="26"/>
  <c r="F456" i="26"/>
  <c r="G456" i="26"/>
  <c r="H456" i="26"/>
  <c r="I456" i="26"/>
  <c r="J456" i="26"/>
  <c r="K456" i="26"/>
  <c r="C456" i="26"/>
  <c r="C461" i="26" s="1"/>
  <c r="D461" i="26" s="1"/>
  <c r="J101" i="27" l="1"/>
  <c r="J105" i="27"/>
  <c r="J100" i="27"/>
  <c r="J104" i="27"/>
  <c r="J104" i="33"/>
  <c r="J103" i="27"/>
  <c r="J98" i="27"/>
  <c r="J98" i="33"/>
  <c r="J107" i="33"/>
  <c r="J105" i="33"/>
  <c r="J106" i="33"/>
  <c r="J106" i="27"/>
  <c r="J99" i="27"/>
  <c r="J103" i="33"/>
  <c r="J99" i="33"/>
  <c r="J100" i="33"/>
  <c r="J101" i="33"/>
  <c r="J102" i="33"/>
  <c r="J107" i="27"/>
  <c r="J102" i="27"/>
  <c r="I539" i="33"/>
  <c r="I523" i="33"/>
  <c r="I511" i="33"/>
  <c r="I525" i="33"/>
  <c r="I513" i="33"/>
  <c r="I544" i="33"/>
  <c r="I540" i="33"/>
  <c r="I536" i="33"/>
  <c r="I528" i="33"/>
  <c r="I524" i="33"/>
  <c r="I516" i="33"/>
  <c r="I512" i="33"/>
  <c r="I508" i="33"/>
  <c r="I543" i="33"/>
  <c r="I515" i="33"/>
  <c r="I537" i="33"/>
  <c r="I529" i="33"/>
  <c r="I535" i="33"/>
  <c r="I527" i="33"/>
  <c r="I507" i="33"/>
  <c r="I509" i="33"/>
  <c r="I542" i="33"/>
  <c r="I538" i="33"/>
  <c r="I530" i="33"/>
  <c r="I526" i="33"/>
  <c r="I522" i="33"/>
  <c r="I514" i="33"/>
  <c r="I510" i="33"/>
  <c r="I541" i="33"/>
  <c r="I521" i="33"/>
  <c r="I536" i="27"/>
  <c r="I544" i="27"/>
  <c r="I522" i="27"/>
  <c r="I530" i="27"/>
  <c r="I537" i="27"/>
  <c r="I523" i="27"/>
  <c r="I538" i="27"/>
  <c r="I524" i="27"/>
  <c r="I511" i="27"/>
  <c r="I507" i="27"/>
  <c r="I539" i="27"/>
  <c r="I525" i="27"/>
  <c r="I514" i="27"/>
  <c r="I540" i="27"/>
  <c r="I515" i="27"/>
  <c r="I526" i="27"/>
  <c r="I508" i="27"/>
  <c r="I512" i="27"/>
  <c r="I541" i="27"/>
  <c r="I516" i="27"/>
  <c r="I527" i="27"/>
  <c r="I542" i="27"/>
  <c r="I528" i="27"/>
  <c r="I509" i="27"/>
  <c r="I513" i="27"/>
  <c r="I535" i="27"/>
  <c r="I543" i="27"/>
  <c r="I521" i="27"/>
  <c r="I529" i="27"/>
  <c r="I510" i="27"/>
  <c r="C460" i="26"/>
  <c r="D460" i="26" s="1"/>
  <c r="E460" i="26" s="1"/>
  <c r="F460" i="26" s="1"/>
  <c r="G460" i="26" s="1"/>
  <c r="H460" i="26" s="1"/>
  <c r="I460" i="26" s="1"/>
  <c r="J460" i="26" s="1"/>
  <c r="K460" i="26" s="1"/>
  <c r="E461" i="26"/>
  <c r="F461" i="26" s="1"/>
  <c r="G461" i="26" s="1"/>
  <c r="H461" i="26" s="1"/>
  <c r="I461" i="26" s="1"/>
  <c r="J461" i="26" s="1"/>
  <c r="K461" i="26" s="1"/>
  <c r="C476" i="26"/>
  <c r="D476" i="26" s="1"/>
  <c r="E476" i="26" s="1"/>
  <c r="F476" i="26" s="1"/>
  <c r="G476" i="26" s="1"/>
  <c r="H476" i="26" s="1"/>
  <c r="I476" i="26" s="1"/>
  <c r="J476" i="26" s="1"/>
  <c r="K476" i="26" s="1"/>
  <c r="C492" i="26"/>
  <c r="D492" i="26" s="1"/>
  <c r="E492" i="26" s="1"/>
  <c r="F492" i="26" s="1"/>
  <c r="G492" i="26" s="1"/>
  <c r="H492" i="26" s="1"/>
  <c r="I492" i="26" s="1"/>
  <c r="J492" i="26" s="1"/>
  <c r="K492" i="26" s="1"/>
  <c r="C482" i="26"/>
  <c r="D482" i="26" s="1"/>
  <c r="E482" i="26" s="1"/>
  <c r="F482" i="26" s="1"/>
  <c r="G482" i="26" s="1"/>
  <c r="H482" i="26" s="1"/>
  <c r="I482" i="26" s="1"/>
  <c r="J482" i="26" s="1"/>
  <c r="K482" i="26" s="1"/>
  <c r="C477" i="26"/>
  <c r="D477" i="26" s="1"/>
  <c r="E477" i="26" s="1"/>
  <c r="F477" i="26" s="1"/>
  <c r="G477" i="26" s="1"/>
  <c r="H477" i="26" s="1"/>
  <c r="I477" i="26" s="1"/>
  <c r="J477" i="26" s="1"/>
  <c r="K477" i="26" s="1"/>
  <c r="C493" i="26"/>
  <c r="D493" i="26" s="1"/>
  <c r="E493" i="26" s="1"/>
  <c r="F493" i="26" s="1"/>
  <c r="G493" i="26" s="1"/>
  <c r="H493" i="26" s="1"/>
  <c r="I493" i="26" s="1"/>
  <c r="J493" i="26" s="1"/>
  <c r="K493" i="26" s="1"/>
  <c r="C473" i="26"/>
  <c r="D473" i="26" s="1"/>
  <c r="E473" i="26" s="1"/>
  <c r="F473" i="26" s="1"/>
  <c r="G473" i="26" s="1"/>
  <c r="H473" i="26" s="1"/>
  <c r="I473" i="26" s="1"/>
  <c r="J473" i="26" s="1"/>
  <c r="K473" i="26" s="1"/>
  <c r="C479" i="26"/>
  <c r="D479" i="26" s="1"/>
  <c r="E479" i="26" s="1"/>
  <c r="F479" i="26" s="1"/>
  <c r="G479" i="26" s="1"/>
  <c r="H479" i="26" s="1"/>
  <c r="I479" i="26" s="1"/>
  <c r="J479" i="26" s="1"/>
  <c r="K479" i="26" s="1"/>
  <c r="C489" i="26"/>
  <c r="D489" i="26" s="1"/>
  <c r="E489" i="26" s="1"/>
  <c r="F489" i="26" s="1"/>
  <c r="G489" i="26" s="1"/>
  <c r="H489" i="26" s="1"/>
  <c r="I489" i="26" s="1"/>
  <c r="J489" i="26" s="1"/>
  <c r="K489" i="26" s="1"/>
  <c r="C478" i="26"/>
  <c r="D478" i="26" s="1"/>
  <c r="E478" i="26" s="1"/>
  <c r="F478" i="26" s="1"/>
  <c r="G478" i="26" s="1"/>
  <c r="H478" i="26" s="1"/>
  <c r="I478" i="26" s="1"/>
  <c r="J478" i="26" s="1"/>
  <c r="K478" i="26" s="1"/>
  <c r="C490" i="26"/>
  <c r="D490" i="26" s="1"/>
  <c r="E490" i="26" s="1"/>
  <c r="F490" i="26" s="1"/>
  <c r="G490" i="26" s="1"/>
  <c r="H490" i="26" s="1"/>
  <c r="I490" i="26" s="1"/>
  <c r="J490" i="26" s="1"/>
  <c r="K490" i="26" s="1"/>
  <c r="C494" i="26"/>
  <c r="D494" i="26" s="1"/>
  <c r="E494" i="26" s="1"/>
  <c r="F494" i="26" s="1"/>
  <c r="G494" i="26" s="1"/>
  <c r="H494" i="26" s="1"/>
  <c r="I494" i="26" s="1"/>
  <c r="J494" i="26" s="1"/>
  <c r="K494" i="26" s="1"/>
  <c r="C487" i="26"/>
  <c r="D487" i="26" s="1"/>
  <c r="E487" i="26" s="1"/>
  <c r="F487" i="26" s="1"/>
  <c r="G487" i="26" s="1"/>
  <c r="H487" i="26" s="1"/>
  <c r="I487" i="26" s="1"/>
  <c r="J487" i="26" s="1"/>
  <c r="K487" i="26" s="1"/>
  <c r="C488" i="26"/>
  <c r="D488" i="26" s="1"/>
  <c r="E488" i="26" s="1"/>
  <c r="F488" i="26" s="1"/>
  <c r="G488" i="26" s="1"/>
  <c r="H488" i="26" s="1"/>
  <c r="I488" i="26" s="1"/>
  <c r="J488" i="26" s="1"/>
  <c r="K488" i="26" s="1"/>
  <c r="C474" i="26"/>
  <c r="D474" i="26" s="1"/>
  <c r="E474" i="26" s="1"/>
  <c r="F474" i="26" s="1"/>
  <c r="G474" i="26" s="1"/>
  <c r="H474" i="26" s="1"/>
  <c r="I474" i="26" s="1"/>
  <c r="J474" i="26" s="1"/>
  <c r="K474" i="26" s="1"/>
  <c r="C480" i="26"/>
  <c r="D480" i="26" s="1"/>
  <c r="E480" i="26" s="1"/>
  <c r="F480" i="26" s="1"/>
  <c r="G480" i="26" s="1"/>
  <c r="H480" i="26" s="1"/>
  <c r="I480" i="26" s="1"/>
  <c r="J480" i="26" s="1"/>
  <c r="K480" i="26" s="1"/>
  <c r="C495" i="26"/>
  <c r="D495" i="26" s="1"/>
  <c r="E495" i="26" s="1"/>
  <c r="F495" i="26" s="1"/>
  <c r="G495" i="26" s="1"/>
  <c r="H495" i="26" s="1"/>
  <c r="I495" i="26" s="1"/>
  <c r="J495" i="26" s="1"/>
  <c r="K495" i="26" s="1"/>
  <c r="C466" i="26"/>
  <c r="D466" i="26" s="1"/>
  <c r="E466" i="26" s="1"/>
  <c r="F466" i="26" s="1"/>
  <c r="G466" i="26" s="1"/>
  <c r="H466" i="26" s="1"/>
  <c r="I466" i="26" s="1"/>
  <c r="J466" i="26" s="1"/>
  <c r="K466" i="26" s="1"/>
  <c r="C475" i="26"/>
  <c r="D475" i="26" s="1"/>
  <c r="E475" i="26" s="1"/>
  <c r="F475" i="26" s="1"/>
  <c r="G475" i="26" s="1"/>
  <c r="H475" i="26" s="1"/>
  <c r="I475" i="26" s="1"/>
  <c r="J475" i="26" s="1"/>
  <c r="K475" i="26" s="1"/>
  <c r="C481" i="26"/>
  <c r="D481" i="26" s="1"/>
  <c r="E481" i="26" s="1"/>
  <c r="F481" i="26" s="1"/>
  <c r="G481" i="26" s="1"/>
  <c r="H481" i="26" s="1"/>
  <c r="I481" i="26" s="1"/>
  <c r="J481" i="26" s="1"/>
  <c r="K481" i="26" s="1"/>
  <c r="C491" i="26"/>
  <c r="D491" i="26" s="1"/>
  <c r="E491" i="26" s="1"/>
  <c r="F491" i="26" s="1"/>
  <c r="G491" i="26" s="1"/>
  <c r="H491" i="26" s="1"/>
  <c r="I491" i="26" s="1"/>
  <c r="J491" i="26" s="1"/>
  <c r="K491" i="26" s="1"/>
  <c r="C496" i="26"/>
  <c r="D496" i="26" s="1"/>
  <c r="E496" i="26" s="1"/>
  <c r="F496" i="26" s="1"/>
  <c r="G496" i="26" s="1"/>
  <c r="H496" i="26" s="1"/>
  <c r="I496" i="26" s="1"/>
  <c r="J496" i="26" s="1"/>
  <c r="K496" i="26" s="1"/>
  <c r="C465" i="26"/>
  <c r="D465" i="26" s="1"/>
  <c r="E465" i="26" s="1"/>
  <c r="F465" i="26" s="1"/>
  <c r="G465" i="26" s="1"/>
  <c r="H465" i="26" s="1"/>
  <c r="I465" i="26" s="1"/>
  <c r="J465" i="26" s="1"/>
  <c r="K465" i="26" s="1"/>
  <c r="C464" i="26"/>
  <c r="D464" i="26" s="1"/>
  <c r="E464" i="26" s="1"/>
  <c r="F464" i="26" s="1"/>
  <c r="G464" i="26" s="1"/>
  <c r="H464" i="26" s="1"/>
  <c r="I464" i="26" s="1"/>
  <c r="J464" i="26" s="1"/>
  <c r="K464" i="26" s="1"/>
  <c r="C468" i="26"/>
  <c r="D468" i="26" s="1"/>
  <c r="E468" i="26" s="1"/>
  <c r="F468" i="26" s="1"/>
  <c r="G468" i="26" s="1"/>
  <c r="H468" i="26" s="1"/>
  <c r="I468" i="26" s="1"/>
  <c r="J468" i="26" s="1"/>
  <c r="K468" i="26" s="1"/>
  <c r="C467" i="26"/>
  <c r="D467" i="26" s="1"/>
  <c r="E467" i="26" s="1"/>
  <c r="F467" i="26" s="1"/>
  <c r="G467" i="26" s="1"/>
  <c r="H467" i="26" s="1"/>
  <c r="I467" i="26" s="1"/>
  <c r="J467" i="26" s="1"/>
  <c r="K467" i="26" s="1"/>
  <c r="C462" i="26"/>
  <c r="D462" i="26" s="1"/>
  <c r="E462" i="26" s="1"/>
  <c r="F462" i="26" s="1"/>
  <c r="G462" i="26" s="1"/>
  <c r="H462" i="26" s="1"/>
  <c r="I462" i="26" s="1"/>
  <c r="J462" i="26" s="1"/>
  <c r="K462" i="26" s="1"/>
  <c r="C463" i="26"/>
  <c r="D463" i="26" s="1"/>
  <c r="E463" i="26" s="1"/>
  <c r="F463" i="26" s="1"/>
  <c r="G463" i="26" s="1"/>
  <c r="H463" i="26" s="1"/>
  <c r="I463" i="26" s="1"/>
  <c r="J463" i="26" s="1"/>
  <c r="K463" i="26" s="1"/>
  <c r="C459" i="26"/>
  <c r="D459" i="26" s="1"/>
  <c r="E459" i="26" s="1"/>
  <c r="F459" i="26" s="1"/>
  <c r="G459" i="26" s="1"/>
  <c r="H459" i="26" s="1"/>
  <c r="I459" i="26" s="1"/>
  <c r="J459" i="26" s="1"/>
  <c r="K459" i="26" s="1"/>
  <c r="B496" i="34"/>
  <c r="B495" i="34"/>
  <c r="B494" i="34"/>
  <c r="B493" i="34"/>
  <c r="C492" i="34"/>
  <c r="B492" i="34"/>
  <c r="B491" i="34"/>
  <c r="B490" i="34"/>
  <c r="B489" i="34"/>
  <c r="B488" i="34"/>
  <c r="B487" i="34"/>
  <c r="B496" i="29"/>
  <c r="B495" i="29"/>
  <c r="B494" i="29"/>
  <c r="B493" i="29"/>
  <c r="C492" i="29"/>
  <c r="B492" i="29"/>
  <c r="B491" i="29"/>
  <c r="B490" i="29"/>
  <c r="B489" i="29"/>
  <c r="B488" i="29"/>
  <c r="B487" i="29"/>
  <c r="C490" i="35"/>
  <c r="C492" i="35"/>
  <c r="B488" i="35"/>
  <c r="B489" i="35"/>
  <c r="B490" i="35"/>
  <c r="B491" i="35"/>
  <c r="B492" i="35"/>
  <c r="B493" i="35"/>
  <c r="B494" i="35"/>
  <c r="B495" i="35"/>
  <c r="B496" i="35"/>
  <c r="B487" i="35"/>
  <c r="B482" i="34"/>
  <c r="B481" i="34"/>
  <c r="B480" i="34"/>
  <c r="B479" i="34"/>
  <c r="B478" i="34"/>
  <c r="B477" i="34"/>
  <c r="C476" i="34"/>
  <c r="B476" i="34"/>
  <c r="C475" i="34"/>
  <c r="B475" i="34"/>
  <c r="B474" i="34"/>
  <c r="B473" i="34"/>
  <c r="B482" i="29"/>
  <c r="C481" i="29"/>
  <c r="B481" i="29"/>
  <c r="B480" i="29"/>
  <c r="B479" i="29"/>
  <c r="B478" i="29"/>
  <c r="B477" i="29"/>
  <c r="C476" i="29"/>
  <c r="B476" i="29"/>
  <c r="B475" i="29"/>
  <c r="B474" i="29"/>
  <c r="B473" i="29"/>
  <c r="C474" i="35"/>
  <c r="C476" i="35"/>
  <c r="C480" i="35"/>
  <c r="B474" i="35"/>
  <c r="B475" i="35"/>
  <c r="B476" i="35"/>
  <c r="B477" i="35"/>
  <c r="B478" i="35"/>
  <c r="B479" i="35"/>
  <c r="B480" i="35"/>
  <c r="B481" i="35"/>
  <c r="B482" i="35"/>
  <c r="B473" i="35"/>
  <c r="B496" i="31"/>
  <c r="B495" i="31"/>
  <c r="C494" i="31"/>
  <c r="B494" i="31"/>
  <c r="B493" i="31"/>
  <c r="C492" i="31"/>
  <c r="B492" i="31"/>
  <c r="B491" i="31"/>
  <c r="B490" i="31"/>
  <c r="B489" i="31"/>
  <c r="B488" i="31"/>
  <c r="B487" i="31"/>
  <c r="C492" i="24"/>
  <c r="B488" i="24"/>
  <c r="B489" i="24"/>
  <c r="B490" i="24"/>
  <c r="B491" i="24"/>
  <c r="B492" i="24"/>
  <c r="B493" i="24"/>
  <c r="B494" i="24"/>
  <c r="B495" i="24"/>
  <c r="B496" i="24"/>
  <c r="B487" i="24"/>
  <c r="B473" i="31"/>
  <c r="B482" i="31"/>
  <c r="B481" i="31"/>
  <c r="B480" i="31"/>
  <c r="B479" i="31"/>
  <c r="B478" i="31"/>
  <c r="B477" i="31"/>
  <c r="C476" i="31"/>
  <c r="B476" i="31"/>
  <c r="C475" i="31"/>
  <c r="B475" i="31"/>
  <c r="B474" i="31"/>
  <c r="C476" i="24"/>
  <c r="C479" i="24"/>
  <c r="C480" i="24"/>
  <c r="B474" i="24"/>
  <c r="B475" i="24"/>
  <c r="B476" i="24"/>
  <c r="B477" i="24"/>
  <c r="B478" i="24"/>
  <c r="B479" i="24"/>
  <c r="B480" i="24"/>
  <c r="B481" i="24"/>
  <c r="B482" i="24"/>
  <c r="B473" i="24"/>
  <c r="D236" i="30"/>
  <c r="E236" i="30" s="1"/>
  <c r="D476" i="35"/>
  <c r="D228" i="30"/>
  <c r="D480" i="31" s="1"/>
  <c r="C292" i="44"/>
  <c r="C291" i="44"/>
  <c r="C290" i="44"/>
  <c r="C289" i="44"/>
  <c r="C288" i="44"/>
  <c r="C286" i="44"/>
  <c r="C285" i="44"/>
  <c r="C284" i="44"/>
  <c r="C283" i="44"/>
  <c r="C280" i="44"/>
  <c r="C279" i="44"/>
  <c r="C278" i="44"/>
  <c r="C277" i="44"/>
  <c r="C276" i="44"/>
  <c r="C274" i="44"/>
  <c r="C273" i="44"/>
  <c r="C272" i="44"/>
  <c r="C271" i="44"/>
  <c r="J81" i="44"/>
  <c r="J80" i="44"/>
  <c r="C80" i="44"/>
  <c r="J79" i="44"/>
  <c r="C79" i="44"/>
  <c r="J78" i="44"/>
  <c r="C78" i="44"/>
  <c r="J77" i="44"/>
  <c r="C77" i="44"/>
  <c r="C292" i="43"/>
  <c r="C291" i="43"/>
  <c r="C290" i="43"/>
  <c r="C289" i="43"/>
  <c r="C288" i="43"/>
  <c r="C286" i="43"/>
  <c r="C285" i="43"/>
  <c r="C284" i="43"/>
  <c r="C283" i="43"/>
  <c r="C280" i="43"/>
  <c r="C279" i="43"/>
  <c r="C278" i="43"/>
  <c r="C277" i="43"/>
  <c r="C276" i="43"/>
  <c r="C274" i="43"/>
  <c r="C273" i="43"/>
  <c r="C272" i="43"/>
  <c r="C271" i="43"/>
  <c r="J81" i="43"/>
  <c r="J80" i="43"/>
  <c r="C80" i="43"/>
  <c r="J79" i="43"/>
  <c r="C79" i="43"/>
  <c r="J78" i="43"/>
  <c r="C78" i="43"/>
  <c r="J77" i="43"/>
  <c r="C77" i="43"/>
  <c r="C292" i="42"/>
  <c r="C291" i="42"/>
  <c r="C290" i="42"/>
  <c r="C289" i="42"/>
  <c r="C288" i="42"/>
  <c r="C286" i="42"/>
  <c r="C285" i="42"/>
  <c r="C284" i="42"/>
  <c r="C283" i="42"/>
  <c r="C280" i="42"/>
  <c r="C279" i="42"/>
  <c r="C278" i="42"/>
  <c r="C277" i="42"/>
  <c r="C276" i="42"/>
  <c r="C274" i="42"/>
  <c r="C273" i="42"/>
  <c r="C272" i="42"/>
  <c r="C271" i="42"/>
  <c r="J81" i="42"/>
  <c r="J80" i="42"/>
  <c r="C80" i="42"/>
  <c r="J79" i="42"/>
  <c r="C79" i="42"/>
  <c r="J78" i="42"/>
  <c r="C78" i="42"/>
  <c r="J77" i="42"/>
  <c r="C77" i="42"/>
  <c r="C292" i="41"/>
  <c r="C291" i="41"/>
  <c r="C290" i="41"/>
  <c r="C289" i="41"/>
  <c r="C288" i="41"/>
  <c r="C286" i="41"/>
  <c r="C285" i="41"/>
  <c r="C284" i="41"/>
  <c r="C283" i="41"/>
  <c r="C280" i="41"/>
  <c r="C279" i="41"/>
  <c r="C278" i="41"/>
  <c r="C277" i="41"/>
  <c r="C276" i="41"/>
  <c r="C274" i="41"/>
  <c r="C273" i="41"/>
  <c r="C272" i="41"/>
  <c r="C271" i="41"/>
  <c r="J81" i="41"/>
  <c r="J80" i="41"/>
  <c r="C80" i="41"/>
  <c r="J79" i="41"/>
  <c r="C79" i="41"/>
  <c r="J78" i="41"/>
  <c r="C78" i="41"/>
  <c r="J77" i="41"/>
  <c r="C77" i="41"/>
  <c r="C292" i="40"/>
  <c r="C291" i="40"/>
  <c r="C290" i="40"/>
  <c r="C289" i="40"/>
  <c r="C288" i="40"/>
  <c r="C286" i="40"/>
  <c r="C285" i="40"/>
  <c r="C284" i="40"/>
  <c r="C283" i="40"/>
  <c r="C280" i="40"/>
  <c r="C279" i="40"/>
  <c r="C278" i="40"/>
  <c r="C277" i="40"/>
  <c r="C276" i="40"/>
  <c r="C274" i="40"/>
  <c r="C273" i="40"/>
  <c r="C272" i="40"/>
  <c r="C271" i="40"/>
  <c r="J81" i="40"/>
  <c r="J80" i="40"/>
  <c r="C80" i="40"/>
  <c r="J79" i="40"/>
  <c r="C79" i="40"/>
  <c r="J78" i="40"/>
  <c r="C78" i="40"/>
  <c r="J77" i="40"/>
  <c r="C77" i="40"/>
  <c r="K101" i="33" l="1"/>
  <c r="K101" i="27"/>
  <c r="K105" i="33"/>
  <c r="K102" i="33"/>
  <c r="K98" i="33"/>
  <c r="K99" i="27"/>
  <c r="K106" i="27"/>
  <c r="K102" i="27"/>
  <c r="K99" i="33"/>
  <c r="K107" i="33"/>
  <c r="K98" i="27"/>
  <c r="K106" i="33"/>
  <c r="K104" i="33"/>
  <c r="K103" i="33"/>
  <c r="K104" i="27"/>
  <c r="K103" i="27"/>
  <c r="K100" i="33"/>
  <c r="K105" i="27"/>
  <c r="K107" i="27"/>
  <c r="K100" i="27"/>
  <c r="J541" i="33"/>
  <c r="J537" i="33"/>
  <c r="J529" i="33"/>
  <c r="J521" i="33"/>
  <c r="J544" i="33"/>
  <c r="J540" i="33"/>
  <c r="J536" i="33"/>
  <c r="J528" i="33"/>
  <c r="J524" i="33"/>
  <c r="J516" i="33"/>
  <c r="J512" i="33"/>
  <c r="J508" i="33"/>
  <c r="J539" i="33"/>
  <c r="J527" i="33"/>
  <c r="J523" i="33"/>
  <c r="J515" i="33"/>
  <c r="J511" i="33"/>
  <c r="J507" i="33"/>
  <c r="J543" i="33"/>
  <c r="J509" i="33"/>
  <c r="J535" i="33"/>
  <c r="J542" i="33"/>
  <c r="J538" i="33"/>
  <c r="J530" i="33"/>
  <c r="J526" i="33"/>
  <c r="J522" i="33"/>
  <c r="J514" i="33"/>
  <c r="J510" i="33"/>
  <c r="J525" i="33"/>
  <c r="J513" i="33"/>
  <c r="J535" i="27"/>
  <c r="J543" i="27"/>
  <c r="J521" i="27"/>
  <c r="J529" i="27"/>
  <c r="J536" i="27"/>
  <c r="J510" i="27"/>
  <c r="J537" i="27"/>
  <c r="J523" i="27"/>
  <c r="J538" i="27"/>
  <c r="J524" i="27"/>
  <c r="J507" i="27"/>
  <c r="J511" i="27"/>
  <c r="J514" i="27"/>
  <c r="J539" i="27"/>
  <c r="J525" i="27"/>
  <c r="J512" i="27"/>
  <c r="J522" i="27"/>
  <c r="J540" i="27"/>
  <c r="J515" i="27"/>
  <c r="J526" i="27"/>
  <c r="J508" i="27"/>
  <c r="J544" i="27"/>
  <c r="J530" i="27"/>
  <c r="J541" i="27"/>
  <c r="J516" i="27"/>
  <c r="J527" i="27"/>
  <c r="J542" i="27"/>
  <c r="J528" i="27"/>
  <c r="J509" i="27"/>
  <c r="J513" i="27"/>
  <c r="C487" i="24"/>
  <c r="C479" i="35"/>
  <c r="C494" i="35"/>
  <c r="C477" i="29"/>
  <c r="C479" i="34"/>
  <c r="C487" i="35"/>
  <c r="C482" i="24"/>
  <c r="C482" i="34"/>
  <c r="C477" i="34"/>
  <c r="C495" i="34"/>
  <c r="C481" i="24"/>
  <c r="C481" i="31"/>
  <c r="C491" i="24"/>
  <c r="C495" i="31"/>
  <c r="C477" i="35"/>
  <c r="C487" i="29"/>
  <c r="C477" i="24"/>
  <c r="C487" i="31"/>
  <c r="C493" i="31"/>
  <c r="C482" i="35"/>
  <c r="C480" i="34"/>
  <c r="C487" i="34"/>
  <c r="C493" i="34"/>
  <c r="C477" i="31"/>
  <c r="C494" i="24"/>
  <c r="C488" i="31"/>
  <c r="C481" i="35"/>
  <c r="C488" i="35"/>
  <c r="C493" i="24"/>
  <c r="C475" i="29"/>
  <c r="C493" i="35"/>
  <c r="C493" i="29"/>
  <c r="C488" i="34"/>
  <c r="C482" i="31"/>
  <c r="C488" i="24"/>
  <c r="C475" i="24"/>
  <c r="C481" i="34"/>
  <c r="C491" i="35"/>
  <c r="C494" i="29"/>
  <c r="C491" i="31"/>
  <c r="C488" i="29"/>
  <c r="C494" i="34"/>
  <c r="C475" i="35"/>
  <c r="C482" i="29"/>
  <c r="C496" i="35"/>
  <c r="C474" i="24"/>
  <c r="C473" i="35"/>
  <c r="C473" i="24"/>
  <c r="C473" i="31"/>
  <c r="C473" i="29"/>
  <c r="C496" i="34"/>
  <c r="C473" i="34"/>
  <c r="C474" i="31"/>
  <c r="C474" i="29"/>
  <c r="C496" i="24"/>
  <c r="C496" i="31"/>
  <c r="C491" i="29"/>
  <c r="C491" i="34"/>
  <c r="C489" i="29"/>
  <c r="C478" i="31"/>
  <c r="C478" i="29"/>
  <c r="C495" i="35"/>
  <c r="C490" i="29"/>
  <c r="C490" i="24"/>
  <c r="C489" i="24"/>
  <c r="C489" i="31"/>
  <c r="C479" i="29"/>
  <c r="C495" i="29"/>
  <c r="C489" i="34"/>
  <c r="C478" i="35"/>
  <c r="C489" i="35"/>
  <c r="C478" i="24"/>
  <c r="C479" i="31"/>
  <c r="C480" i="31"/>
  <c r="C495" i="24"/>
  <c r="C490" i="31"/>
  <c r="C480" i="29"/>
  <c r="C474" i="34"/>
  <c r="C478" i="34"/>
  <c r="C496" i="29"/>
  <c r="C490" i="34"/>
  <c r="F236" i="30"/>
  <c r="E495" i="31"/>
  <c r="E491" i="31"/>
  <c r="E487" i="31"/>
  <c r="E489" i="24"/>
  <c r="E490" i="24"/>
  <c r="E494" i="31"/>
  <c r="E490" i="31"/>
  <c r="E491" i="24"/>
  <c r="E492" i="24"/>
  <c r="E493" i="31"/>
  <c r="E489" i="31"/>
  <c r="E493" i="24"/>
  <c r="E494" i="24"/>
  <c r="E496" i="31"/>
  <c r="E492" i="31"/>
  <c r="E488" i="31"/>
  <c r="E487" i="24"/>
  <c r="E495" i="24"/>
  <c r="E488" i="24"/>
  <c r="E496" i="24"/>
  <c r="E495" i="34"/>
  <c r="E491" i="34"/>
  <c r="E487" i="34"/>
  <c r="E493" i="29"/>
  <c r="E489" i="29"/>
  <c r="E493" i="35"/>
  <c r="E494" i="35"/>
  <c r="E494" i="34"/>
  <c r="E490" i="34"/>
  <c r="E496" i="29"/>
  <c r="E492" i="29"/>
  <c r="E488" i="29"/>
  <c r="E487" i="35"/>
  <c r="E495" i="35"/>
  <c r="E488" i="35"/>
  <c r="E496" i="35"/>
  <c r="E493" i="34"/>
  <c r="E489" i="34"/>
  <c r="E495" i="29"/>
  <c r="E491" i="29"/>
  <c r="E487" i="29"/>
  <c r="E489" i="35"/>
  <c r="E490" i="35"/>
  <c r="E496" i="34"/>
  <c r="E492" i="34"/>
  <c r="E488" i="34"/>
  <c r="E494" i="29"/>
  <c r="E490" i="29"/>
  <c r="E491" i="35"/>
  <c r="E492" i="35"/>
  <c r="D475" i="24"/>
  <c r="D478" i="31"/>
  <c r="D489" i="24"/>
  <c r="D488" i="31"/>
  <c r="D492" i="31"/>
  <c r="D496" i="31"/>
  <c r="D475" i="35"/>
  <c r="D474" i="29"/>
  <c r="D478" i="29"/>
  <c r="D482" i="29"/>
  <c r="D476" i="34"/>
  <c r="D480" i="34"/>
  <c r="D493" i="35"/>
  <c r="D490" i="29"/>
  <c r="D494" i="29"/>
  <c r="D488" i="34"/>
  <c r="D492" i="34"/>
  <c r="D496" i="34"/>
  <c r="D481" i="24"/>
  <c r="D476" i="31"/>
  <c r="D496" i="24"/>
  <c r="D488" i="24"/>
  <c r="D482" i="35"/>
  <c r="D474" i="35"/>
  <c r="D492" i="35"/>
  <c r="D478" i="24"/>
  <c r="D474" i="24"/>
  <c r="D474" i="31"/>
  <c r="D495" i="24"/>
  <c r="D487" i="24"/>
  <c r="D489" i="31"/>
  <c r="D493" i="31"/>
  <c r="D481" i="35"/>
  <c r="D473" i="35"/>
  <c r="D475" i="29"/>
  <c r="D479" i="29"/>
  <c r="D473" i="34"/>
  <c r="D477" i="34"/>
  <c r="D481" i="34"/>
  <c r="D491" i="35"/>
  <c r="D487" i="29"/>
  <c r="D491" i="29"/>
  <c r="D495" i="29"/>
  <c r="D489" i="34"/>
  <c r="D493" i="34"/>
  <c r="D479" i="31"/>
  <c r="D481" i="31"/>
  <c r="D494" i="24"/>
  <c r="D480" i="35"/>
  <c r="D490" i="35"/>
  <c r="D480" i="24"/>
  <c r="D477" i="24"/>
  <c r="D473" i="24"/>
  <c r="D493" i="24"/>
  <c r="D490" i="31"/>
  <c r="D494" i="31"/>
  <c r="D479" i="35"/>
  <c r="D476" i="29"/>
  <c r="D480" i="29"/>
  <c r="D474" i="34"/>
  <c r="D478" i="34"/>
  <c r="D482" i="34"/>
  <c r="D489" i="35"/>
  <c r="D488" i="29"/>
  <c r="D492" i="29"/>
  <c r="D496" i="29"/>
  <c r="D490" i="34"/>
  <c r="D494" i="34"/>
  <c r="D475" i="31"/>
  <c r="D477" i="31"/>
  <c r="D492" i="24"/>
  <c r="D478" i="35"/>
  <c r="D496" i="35"/>
  <c r="D488" i="35"/>
  <c r="D476" i="24"/>
  <c r="D482" i="31"/>
  <c r="D491" i="24"/>
  <c r="D487" i="31"/>
  <c r="D491" i="31"/>
  <c r="D495" i="31"/>
  <c r="D477" i="35"/>
  <c r="D473" i="29"/>
  <c r="D477" i="29"/>
  <c r="D481" i="29"/>
  <c r="D475" i="34"/>
  <c r="D479" i="34"/>
  <c r="D495" i="35"/>
  <c r="D487" i="35"/>
  <c r="D489" i="29"/>
  <c r="D493" i="29"/>
  <c r="D487" i="34"/>
  <c r="D491" i="34"/>
  <c r="D495" i="34"/>
  <c r="E228" i="30"/>
  <c r="D482" i="24"/>
  <c r="D479" i="24"/>
  <c r="D473" i="31"/>
  <c r="D490" i="24"/>
  <c r="D494" i="35"/>
  <c r="K536" i="33" l="1"/>
  <c r="K528" i="33"/>
  <c r="K524" i="33"/>
  <c r="K540" i="33"/>
  <c r="K530" i="33"/>
  <c r="K526" i="33"/>
  <c r="K514" i="33"/>
  <c r="K544" i="33"/>
  <c r="K543" i="33"/>
  <c r="K539" i="33"/>
  <c r="K535" i="33"/>
  <c r="K527" i="33"/>
  <c r="K523" i="33"/>
  <c r="K515" i="33"/>
  <c r="K511" i="33"/>
  <c r="K507" i="33"/>
  <c r="K538" i="33"/>
  <c r="K522" i="33"/>
  <c r="K516" i="33"/>
  <c r="K508" i="33"/>
  <c r="K542" i="33"/>
  <c r="K510" i="33"/>
  <c r="K512" i="33"/>
  <c r="K541" i="33"/>
  <c r="K537" i="33"/>
  <c r="K529" i="33"/>
  <c r="K525" i="33"/>
  <c r="K521" i="33"/>
  <c r="K513" i="33"/>
  <c r="K509" i="33"/>
  <c r="K542" i="27"/>
  <c r="K509" i="27"/>
  <c r="K513" i="27"/>
  <c r="K529" i="27"/>
  <c r="K535" i="27"/>
  <c r="K543" i="27"/>
  <c r="K521" i="27"/>
  <c r="K536" i="27"/>
  <c r="K544" i="27"/>
  <c r="K522" i="27"/>
  <c r="K530" i="27"/>
  <c r="K510" i="27"/>
  <c r="K514" i="27"/>
  <c r="K537" i="27"/>
  <c r="K523" i="27"/>
  <c r="K538" i="27"/>
  <c r="K524" i="27"/>
  <c r="K511" i="27"/>
  <c r="K507" i="27"/>
  <c r="K539" i="27"/>
  <c r="K525" i="27"/>
  <c r="K540" i="27"/>
  <c r="K515" i="27"/>
  <c r="K526" i="27"/>
  <c r="K508" i="27"/>
  <c r="K512" i="27"/>
  <c r="K541" i="27"/>
  <c r="K516" i="27"/>
  <c r="K527" i="27"/>
  <c r="K528" i="27"/>
  <c r="E473" i="31"/>
  <c r="E232" i="30"/>
  <c r="E478" i="34" s="1"/>
  <c r="E482" i="24"/>
  <c r="E474" i="31"/>
  <c r="E478" i="31"/>
  <c r="E478" i="35"/>
  <c r="E476" i="34"/>
  <c r="E482" i="29"/>
  <c r="E481" i="35"/>
  <c r="F492" i="35"/>
  <c r="F494" i="34"/>
  <c r="F490" i="34"/>
  <c r="F496" i="29"/>
  <c r="F492" i="29"/>
  <c r="F488" i="29"/>
  <c r="F493" i="35"/>
  <c r="F494" i="35"/>
  <c r="F493" i="34"/>
  <c r="F489" i="34"/>
  <c r="F495" i="29"/>
  <c r="F491" i="29"/>
  <c r="F487" i="29"/>
  <c r="F487" i="35"/>
  <c r="F495" i="35"/>
  <c r="F488" i="35"/>
  <c r="F496" i="35"/>
  <c r="F496" i="34"/>
  <c r="F492" i="34"/>
  <c r="F488" i="34"/>
  <c r="F494" i="29"/>
  <c r="F490" i="29"/>
  <c r="F489" i="35"/>
  <c r="F490" i="35"/>
  <c r="F495" i="34"/>
  <c r="F491" i="34"/>
  <c r="F487" i="34"/>
  <c r="F493" i="29"/>
  <c r="F489" i="29"/>
  <c r="F491" i="35"/>
  <c r="E481" i="24"/>
  <c r="E476" i="24"/>
  <c r="E475" i="24"/>
  <c r="E473" i="24"/>
  <c r="E474" i="24"/>
  <c r="E481" i="31"/>
  <c r="E482" i="31"/>
  <c r="E475" i="31"/>
  <c r="E479" i="24"/>
  <c r="E479" i="31"/>
  <c r="E480" i="24"/>
  <c r="E476" i="31"/>
  <c r="E478" i="24"/>
  <c r="E480" i="31"/>
  <c r="F228" i="30"/>
  <c r="E477" i="31"/>
  <c r="E477" i="24"/>
  <c r="G236" i="30"/>
  <c r="F488" i="24"/>
  <c r="F496" i="24"/>
  <c r="F494" i="31"/>
  <c r="F490" i="31"/>
  <c r="F489" i="24"/>
  <c r="F490" i="24"/>
  <c r="F493" i="31"/>
  <c r="F489" i="31"/>
  <c r="F491" i="24"/>
  <c r="F492" i="24"/>
  <c r="F496" i="31"/>
  <c r="F492" i="31"/>
  <c r="F488" i="31"/>
  <c r="F493" i="24"/>
  <c r="F494" i="24"/>
  <c r="F495" i="31"/>
  <c r="F491" i="31"/>
  <c r="F487" i="31"/>
  <c r="F487" i="24"/>
  <c r="F495" i="24"/>
  <c r="E477" i="35" l="1"/>
  <c r="E480" i="35"/>
  <c r="E482" i="34"/>
  <c r="E480" i="34"/>
  <c r="E476" i="35"/>
  <c r="E476" i="29"/>
  <c r="E482" i="35"/>
  <c r="E479" i="35"/>
  <c r="E474" i="35"/>
  <c r="E473" i="34"/>
  <c r="E475" i="35"/>
  <c r="E477" i="34"/>
  <c r="E473" i="29"/>
  <c r="E478" i="29"/>
  <c r="E481" i="34"/>
  <c r="E481" i="29"/>
  <c r="E473" i="35"/>
  <c r="E475" i="29"/>
  <c r="E480" i="29"/>
  <c r="E475" i="34"/>
  <c r="E474" i="29"/>
  <c r="E479" i="29"/>
  <c r="E474" i="34"/>
  <c r="E479" i="34"/>
  <c r="F232" i="30"/>
  <c r="F482" i="34" s="1"/>
  <c r="E477" i="29"/>
  <c r="F481" i="31"/>
  <c r="F475" i="31"/>
  <c r="F477" i="24"/>
  <c r="F479" i="31"/>
  <c r="F481" i="24"/>
  <c r="F480" i="24"/>
  <c r="F480" i="31"/>
  <c r="F482" i="24"/>
  <c r="F473" i="24"/>
  <c r="F474" i="31"/>
  <c r="F478" i="24"/>
  <c r="F479" i="24"/>
  <c r="F482" i="31"/>
  <c r="F474" i="24"/>
  <c r="F476" i="24"/>
  <c r="F476" i="31"/>
  <c r="F478" i="31"/>
  <c r="F475" i="24"/>
  <c r="F473" i="31"/>
  <c r="F477" i="31"/>
  <c r="G228" i="30"/>
  <c r="F477" i="29"/>
  <c r="H236" i="30"/>
  <c r="G494" i="31"/>
  <c r="G490" i="31"/>
  <c r="G487" i="24"/>
  <c r="G495" i="24"/>
  <c r="G488" i="24"/>
  <c r="G496" i="24"/>
  <c r="G493" i="31"/>
  <c r="G489" i="31"/>
  <c r="G489" i="24"/>
  <c r="G490" i="24"/>
  <c r="G496" i="31"/>
  <c r="G492" i="31"/>
  <c r="G488" i="31"/>
  <c r="G491" i="24"/>
  <c r="G492" i="24"/>
  <c r="G495" i="31"/>
  <c r="G491" i="31"/>
  <c r="G487" i="31"/>
  <c r="G493" i="24"/>
  <c r="G494" i="24"/>
  <c r="G494" i="34"/>
  <c r="G490" i="34"/>
  <c r="G496" i="29"/>
  <c r="G492" i="29"/>
  <c r="G488" i="29"/>
  <c r="G491" i="35"/>
  <c r="G492" i="35"/>
  <c r="G493" i="34"/>
  <c r="G489" i="34"/>
  <c r="G495" i="29"/>
  <c r="G491" i="29"/>
  <c r="G487" i="29"/>
  <c r="G493" i="35"/>
  <c r="G494" i="35"/>
  <c r="G496" i="34"/>
  <c r="G492" i="34"/>
  <c r="G488" i="34"/>
  <c r="G494" i="29"/>
  <c r="G490" i="29"/>
  <c r="G487" i="35"/>
  <c r="G495" i="35"/>
  <c r="G488" i="35"/>
  <c r="G496" i="35"/>
  <c r="G495" i="34"/>
  <c r="G491" i="34"/>
  <c r="G487" i="34"/>
  <c r="G493" i="29"/>
  <c r="G489" i="29"/>
  <c r="G489" i="35"/>
  <c r="G490" i="35"/>
  <c r="F482" i="35" l="1"/>
  <c r="F481" i="29"/>
  <c r="F480" i="34"/>
  <c r="F476" i="35"/>
  <c r="F474" i="35"/>
  <c r="F476" i="34"/>
  <c r="F475" i="34"/>
  <c r="F478" i="35"/>
  <c r="F475" i="35"/>
  <c r="F479" i="34"/>
  <c r="F481" i="34"/>
  <c r="F476" i="29"/>
  <c r="F480" i="35"/>
  <c r="F480" i="29"/>
  <c r="F481" i="35"/>
  <c r="F479" i="35"/>
  <c r="F479" i="29"/>
  <c r="F474" i="34"/>
  <c r="F477" i="35"/>
  <c r="F475" i="29"/>
  <c r="F473" i="35"/>
  <c r="F474" i="29"/>
  <c r="F473" i="34"/>
  <c r="F478" i="34"/>
  <c r="F473" i="29"/>
  <c r="F482" i="29"/>
  <c r="F477" i="34"/>
  <c r="G232" i="30"/>
  <c r="G473" i="35" s="1"/>
  <c r="F478" i="29"/>
  <c r="H490" i="35"/>
  <c r="H493" i="34"/>
  <c r="H489" i="34"/>
  <c r="H495" i="29"/>
  <c r="H491" i="29"/>
  <c r="H487" i="29"/>
  <c r="H491" i="35"/>
  <c r="H492" i="35"/>
  <c r="H496" i="34"/>
  <c r="H492" i="34"/>
  <c r="H488" i="34"/>
  <c r="H494" i="29"/>
  <c r="H490" i="29"/>
  <c r="H493" i="35"/>
  <c r="H494" i="35"/>
  <c r="H495" i="34"/>
  <c r="H491" i="34"/>
  <c r="H487" i="34"/>
  <c r="H493" i="29"/>
  <c r="H489" i="29"/>
  <c r="H487" i="35"/>
  <c r="H495" i="35"/>
  <c r="H488" i="35"/>
  <c r="H496" i="35"/>
  <c r="H494" i="34"/>
  <c r="H490" i="34"/>
  <c r="H496" i="29"/>
  <c r="H492" i="29"/>
  <c r="H488" i="29"/>
  <c r="H489" i="35"/>
  <c r="G482" i="34"/>
  <c r="G478" i="34"/>
  <c r="G474" i="34"/>
  <c r="G480" i="29"/>
  <c r="G476" i="29"/>
  <c r="G474" i="35"/>
  <c r="G481" i="34"/>
  <c r="G477" i="34"/>
  <c r="G473" i="34"/>
  <c r="G479" i="29"/>
  <c r="G476" i="35"/>
  <c r="G480" i="34"/>
  <c r="G476" i="34"/>
  <c r="G478" i="29"/>
  <c r="G474" i="29"/>
  <c r="G479" i="34"/>
  <c r="G475" i="34"/>
  <c r="G481" i="29"/>
  <c r="G477" i="29"/>
  <c r="G473" i="29"/>
  <c r="I236" i="30"/>
  <c r="H494" i="24"/>
  <c r="H493" i="31"/>
  <c r="H489" i="31"/>
  <c r="H487" i="24"/>
  <c r="H495" i="24"/>
  <c r="H488" i="24"/>
  <c r="H496" i="24"/>
  <c r="H496" i="31"/>
  <c r="H492" i="31"/>
  <c r="H488" i="31"/>
  <c r="H489" i="24"/>
  <c r="H490" i="24"/>
  <c r="H495" i="31"/>
  <c r="H491" i="31"/>
  <c r="H487" i="31"/>
  <c r="H491" i="24"/>
  <c r="H492" i="24"/>
  <c r="H494" i="31"/>
  <c r="H490" i="31"/>
  <c r="H493" i="24"/>
  <c r="G473" i="24"/>
  <c r="G482" i="31"/>
  <c r="G477" i="31"/>
  <c r="G481" i="24"/>
  <c r="G478" i="31"/>
  <c r="G473" i="31"/>
  <c r="G480" i="24"/>
  <c r="G476" i="31"/>
  <c r="G475" i="24"/>
  <c r="G475" i="31"/>
  <c r="G474" i="24"/>
  <c r="G482" i="24"/>
  <c r="G476" i="24"/>
  <c r="G477" i="24"/>
  <c r="G479" i="24"/>
  <c r="G479" i="31"/>
  <c r="G478" i="24"/>
  <c r="H228" i="30"/>
  <c r="G480" i="31"/>
  <c r="G474" i="31"/>
  <c r="G481" i="31"/>
  <c r="G479" i="35" l="1"/>
  <c r="G482" i="29"/>
  <c r="G482" i="35"/>
  <c r="G478" i="35"/>
  <c r="G475" i="35"/>
  <c r="G481" i="35"/>
  <c r="G480" i="35"/>
  <c r="G477" i="35"/>
  <c r="G475" i="29"/>
  <c r="H232" i="30"/>
  <c r="H481" i="34" s="1"/>
  <c r="H480" i="35"/>
  <c r="H479" i="29"/>
  <c r="H475" i="29"/>
  <c r="H473" i="35"/>
  <c r="H481" i="35"/>
  <c r="H474" i="35"/>
  <c r="H474" i="29"/>
  <c r="H475" i="35"/>
  <c r="H476" i="35"/>
  <c r="H477" i="29"/>
  <c r="H473" i="29"/>
  <c r="H477" i="35"/>
  <c r="H476" i="29"/>
  <c r="H479" i="35"/>
  <c r="I493" i="34"/>
  <c r="I489" i="34"/>
  <c r="I495" i="29"/>
  <c r="I491" i="29"/>
  <c r="I487" i="29"/>
  <c r="I489" i="35"/>
  <c r="I490" i="35"/>
  <c r="I496" i="34"/>
  <c r="I492" i="34"/>
  <c r="I488" i="34"/>
  <c r="I494" i="29"/>
  <c r="I490" i="29"/>
  <c r="I491" i="35"/>
  <c r="I492" i="35"/>
  <c r="I495" i="34"/>
  <c r="I491" i="34"/>
  <c r="I487" i="34"/>
  <c r="I493" i="29"/>
  <c r="I489" i="29"/>
  <c r="I493" i="35"/>
  <c r="I494" i="35"/>
  <c r="I494" i="34"/>
  <c r="I490" i="34"/>
  <c r="I496" i="29"/>
  <c r="I492" i="29"/>
  <c r="I488" i="29"/>
  <c r="I487" i="35"/>
  <c r="I495" i="35"/>
  <c r="I488" i="35"/>
  <c r="I496" i="35"/>
  <c r="J236" i="30"/>
  <c r="I493" i="31"/>
  <c r="I489" i="31"/>
  <c r="I493" i="24"/>
  <c r="I494" i="24"/>
  <c r="I496" i="31"/>
  <c r="I492" i="31"/>
  <c r="I488" i="31"/>
  <c r="I487" i="24"/>
  <c r="I495" i="24"/>
  <c r="I488" i="24"/>
  <c r="I496" i="24"/>
  <c r="I495" i="31"/>
  <c r="I491" i="31"/>
  <c r="I487" i="31"/>
  <c r="I489" i="24"/>
  <c r="I490" i="24"/>
  <c r="I494" i="31"/>
  <c r="I490" i="31"/>
  <c r="I491" i="24"/>
  <c r="I492" i="24"/>
  <c r="H473" i="24"/>
  <c r="H481" i="31"/>
  <c r="H477" i="24"/>
  <c r="H477" i="31"/>
  <c r="H478" i="24"/>
  <c r="H482" i="31"/>
  <c r="H480" i="31"/>
  <c r="H476" i="31"/>
  <c r="H476" i="24"/>
  <c r="H481" i="24"/>
  <c r="I228" i="30"/>
  <c r="H478" i="31"/>
  <c r="H474" i="31"/>
  <c r="H480" i="24"/>
  <c r="H479" i="31"/>
  <c r="H473" i="31"/>
  <c r="H475" i="31"/>
  <c r="H474" i="24"/>
  <c r="H482" i="24"/>
  <c r="H475" i="24"/>
  <c r="H479" i="24"/>
  <c r="G2" i="37"/>
  <c r="B2" i="37"/>
  <c r="H482" i="34" l="1"/>
  <c r="H478" i="29"/>
  <c r="H478" i="35"/>
  <c r="H482" i="29"/>
  <c r="H480" i="29"/>
  <c r="H481" i="29"/>
  <c r="H476" i="34"/>
  <c r="H473" i="34"/>
  <c r="H475" i="34"/>
  <c r="H480" i="34"/>
  <c r="H477" i="34"/>
  <c r="H474" i="34"/>
  <c r="H478" i="34"/>
  <c r="H479" i="34"/>
  <c r="H482" i="35"/>
  <c r="I232" i="30"/>
  <c r="I479" i="35" s="1"/>
  <c r="J488" i="35"/>
  <c r="J496" i="35"/>
  <c r="J496" i="34"/>
  <c r="J492" i="34"/>
  <c r="J488" i="34"/>
  <c r="J494" i="29"/>
  <c r="J490" i="29"/>
  <c r="J489" i="35"/>
  <c r="J490" i="35"/>
  <c r="J495" i="34"/>
  <c r="J491" i="34"/>
  <c r="J487" i="34"/>
  <c r="J493" i="29"/>
  <c r="J489" i="29"/>
  <c r="J491" i="35"/>
  <c r="J492" i="35"/>
  <c r="J494" i="34"/>
  <c r="J490" i="34"/>
  <c r="J496" i="29"/>
  <c r="J492" i="29"/>
  <c r="J488" i="29"/>
  <c r="J493" i="35"/>
  <c r="J494" i="35"/>
  <c r="J493" i="34"/>
  <c r="J489" i="34"/>
  <c r="J495" i="29"/>
  <c r="J491" i="29"/>
  <c r="J487" i="29"/>
  <c r="J487" i="35"/>
  <c r="J495" i="35"/>
  <c r="K236" i="30"/>
  <c r="J492" i="24"/>
  <c r="J496" i="31"/>
  <c r="J492" i="31"/>
  <c r="J488" i="31"/>
  <c r="J493" i="24"/>
  <c r="J494" i="24"/>
  <c r="J495" i="31"/>
  <c r="J491" i="31"/>
  <c r="J487" i="31"/>
  <c r="J487" i="24"/>
  <c r="J495" i="24"/>
  <c r="J488" i="24"/>
  <c r="J496" i="24"/>
  <c r="J494" i="31"/>
  <c r="J490" i="31"/>
  <c r="J489" i="24"/>
  <c r="J490" i="24"/>
  <c r="J493" i="31"/>
  <c r="J489" i="31"/>
  <c r="J491" i="24"/>
  <c r="I478" i="31"/>
  <c r="I479" i="31"/>
  <c r="I477" i="24"/>
  <c r="I474" i="24"/>
  <c r="I475" i="24"/>
  <c r="I480" i="31"/>
  <c r="I479" i="24"/>
  <c r="I476" i="24"/>
  <c r="I475" i="31"/>
  <c r="I474" i="31"/>
  <c r="I480" i="24"/>
  <c r="I473" i="24"/>
  <c r="I476" i="31"/>
  <c r="I482" i="24"/>
  <c r="J228" i="30"/>
  <c r="K228" i="30" s="1"/>
  <c r="I478" i="24"/>
  <c r="I482" i="31"/>
  <c r="I473" i="31"/>
  <c r="I481" i="24"/>
  <c r="I481" i="31"/>
  <c r="I477" i="31"/>
  <c r="I473" i="34"/>
  <c r="I475" i="29"/>
  <c r="I482" i="29"/>
  <c r="I478" i="29"/>
  <c r="I474" i="29"/>
  <c r="I473" i="35"/>
  <c r="I481" i="29"/>
  <c r="I473" i="29"/>
  <c r="I482" i="34"/>
  <c r="I474" i="34"/>
  <c r="I480" i="29"/>
  <c r="I476" i="29"/>
  <c r="C53" i="34"/>
  <c r="C657" i="34" s="1"/>
  <c r="D53" i="34"/>
  <c r="D657" i="34" s="1"/>
  <c r="E53" i="34"/>
  <c r="E657" i="34" s="1"/>
  <c r="F53" i="34"/>
  <c r="F657" i="34" s="1"/>
  <c r="G53" i="34"/>
  <c r="G657" i="34" s="1"/>
  <c r="H53" i="34"/>
  <c r="H657" i="34" s="1"/>
  <c r="I53" i="34"/>
  <c r="I657" i="34" s="1"/>
  <c r="J53" i="34"/>
  <c r="J657" i="34" s="1"/>
  <c r="K53" i="34"/>
  <c r="K657" i="34" s="1"/>
  <c r="C54" i="34"/>
  <c r="C658" i="34" s="1"/>
  <c r="D54" i="34"/>
  <c r="D658" i="34" s="1"/>
  <c r="E54" i="34"/>
  <c r="E658" i="34" s="1"/>
  <c r="F54" i="34"/>
  <c r="F658" i="34" s="1"/>
  <c r="G54" i="34"/>
  <c r="G658" i="34" s="1"/>
  <c r="H54" i="34"/>
  <c r="H658" i="34" s="1"/>
  <c r="I54" i="34"/>
  <c r="I658" i="34" s="1"/>
  <c r="J54" i="34"/>
  <c r="J658" i="34" s="1"/>
  <c r="K54" i="34"/>
  <c r="K658" i="34" s="1"/>
  <c r="C55" i="34"/>
  <c r="C659" i="34" s="1"/>
  <c r="D55" i="34"/>
  <c r="D659" i="34" s="1"/>
  <c r="E55" i="34"/>
  <c r="E659" i="34" s="1"/>
  <c r="F55" i="34"/>
  <c r="F659" i="34" s="1"/>
  <c r="G55" i="34"/>
  <c r="G659" i="34" s="1"/>
  <c r="H55" i="34"/>
  <c r="H659" i="34" s="1"/>
  <c r="I55" i="34"/>
  <c r="I659" i="34" s="1"/>
  <c r="J55" i="34"/>
  <c r="J659" i="34" s="1"/>
  <c r="K55" i="34"/>
  <c r="K659" i="34" s="1"/>
  <c r="C56" i="34"/>
  <c r="C660" i="34" s="1"/>
  <c r="D56" i="34"/>
  <c r="D660" i="34" s="1"/>
  <c r="E56" i="34"/>
  <c r="E660" i="34" s="1"/>
  <c r="F56" i="34"/>
  <c r="F660" i="34" s="1"/>
  <c r="G56" i="34"/>
  <c r="G660" i="34" s="1"/>
  <c r="H56" i="34"/>
  <c r="H660" i="34" s="1"/>
  <c r="I56" i="34"/>
  <c r="I660" i="34" s="1"/>
  <c r="J56" i="34"/>
  <c r="J660" i="34" s="1"/>
  <c r="K56" i="34"/>
  <c r="K660" i="34" s="1"/>
  <c r="C57" i="34"/>
  <c r="C661" i="34" s="1"/>
  <c r="D57" i="34"/>
  <c r="D661" i="34" s="1"/>
  <c r="E57" i="34"/>
  <c r="E661" i="34" s="1"/>
  <c r="F57" i="34"/>
  <c r="F661" i="34" s="1"/>
  <c r="G57" i="34"/>
  <c r="G661" i="34" s="1"/>
  <c r="H57" i="34"/>
  <c r="H661" i="34" s="1"/>
  <c r="I57" i="34"/>
  <c r="I661" i="34" s="1"/>
  <c r="J57" i="34"/>
  <c r="J661" i="34" s="1"/>
  <c r="K57" i="34"/>
  <c r="K661" i="34" s="1"/>
  <c r="C58" i="34"/>
  <c r="C662" i="34" s="1"/>
  <c r="D58" i="34"/>
  <c r="D662" i="34" s="1"/>
  <c r="E58" i="34"/>
  <c r="E662" i="34" s="1"/>
  <c r="F58" i="34"/>
  <c r="F662" i="34" s="1"/>
  <c r="G58" i="34"/>
  <c r="G662" i="34" s="1"/>
  <c r="H58" i="34"/>
  <c r="H662" i="34" s="1"/>
  <c r="I58" i="34"/>
  <c r="I662" i="34" s="1"/>
  <c r="J58" i="34"/>
  <c r="J662" i="34" s="1"/>
  <c r="K58" i="34"/>
  <c r="K662" i="34" s="1"/>
  <c r="C59" i="34"/>
  <c r="C663" i="34" s="1"/>
  <c r="D59" i="34"/>
  <c r="D663" i="34" s="1"/>
  <c r="E59" i="34"/>
  <c r="E663" i="34" s="1"/>
  <c r="F59" i="34"/>
  <c r="F663" i="34" s="1"/>
  <c r="G59" i="34"/>
  <c r="G663" i="34" s="1"/>
  <c r="H59" i="34"/>
  <c r="H663" i="34" s="1"/>
  <c r="I59" i="34"/>
  <c r="I663" i="34" s="1"/>
  <c r="J59" i="34"/>
  <c r="J663" i="34" s="1"/>
  <c r="K59" i="34"/>
  <c r="K663" i="34" s="1"/>
  <c r="C60" i="34"/>
  <c r="C664" i="34" s="1"/>
  <c r="D60" i="34"/>
  <c r="D664" i="34" s="1"/>
  <c r="E60" i="34"/>
  <c r="E664" i="34" s="1"/>
  <c r="F60" i="34"/>
  <c r="F664" i="34" s="1"/>
  <c r="G60" i="34"/>
  <c r="G664" i="34" s="1"/>
  <c r="H60" i="34"/>
  <c r="H664" i="34" s="1"/>
  <c r="I60" i="34"/>
  <c r="I664" i="34" s="1"/>
  <c r="J60" i="34"/>
  <c r="J664" i="34" s="1"/>
  <c r="K60" i="34"/>
  <c r="K664" i="34" s="1"/>
  <c r="C61" i="34"/>
  <c r="C665" i="34" s="1"/>
  <c r="D61" i="34"/>
  <c r="D665" i="34" s="1"/>
  <c r="E61" i="34"/>
  <c r="E665" i="34" s="1"/>
  <c r="F61" i="34"/>
  <c r="F665" i="34" s="1"/>
  <c r="G61" i="34"/>
  <c r="G665" i="34" s="1"/>
  <c r="H61" i="34"/>
  <c r="H665" i="34" s="1"/>
  <c r="I61" i="34"/>
  <c r="I665" i="34" s="1"/>
  <c r="J61" i="34"/>
  <c r="J665" i="34" s="1"/>
  <c r="K61" i="34"/>
  <c r="K665" i="34" s="1"/>
  <c r="C62" i="34"/>
  <c r="C666" i="34" s="1"/>
  <c r="D62" i="34"/>
  <c r="D666" i="34" s="1"/>
  <c r="E62" i="34"/>
  <c r="E666" i="34" s="1"/>
  <c r="F62" i="34"/>
  <c r="F666" i="34" s="1"/>
  <c r="G62" i="34"/>
  <c r="G666" i="34" s="1"/>
  <c r="H62" i="34"/>
  <c r="H666" i="34" s="1"/>
  <c r="I62" i="34"/>
  <c r="I666" i="34" s="1"/>
  <c r="J62" i="34"/>
  <c r="J666" i="34" s="1"/>
  <c r="K62" i="34"/>
  <c r="K666" i="34" s="1"/>
  <c r="C63" i="34"/>
  <c r="D63" i="34"/>
  <c r="E63" i="34"/>
  <c r="F63" i="34"/>
  <c r="G63" i="34"/>
  <c r="H63" i="34"/>
  <c r="I63" i="34"/>
  <c r="J63" i="34"/>
  <c r="K63" i="34"/>
  <c r="B54" i="34"/>
  <c r="B658" i="34" s="1"/>
  <c r="B55" i="34"/>
  <c r="B659" i="34" s="1"/>
  <c r="B56" i="34"/>
  <c r="B660" i="34" s="1"/>
  <c r="B57" i="34"/>
  <c r="B661" i="34" s="1"/>
  <c r="B58" i="34"/>
  <c r="B662" i="34" s="1"/>
  <c r="B59" i="34"/>
  <c r="B663" i="34" s="1"/>
  <c r="B60" i="34"/>
  <c r="B664" i="34" s="1"/>
  <c r="B61" i="34"/>
  <c r="B665" i="34" s="1"/>
  <c r="B62" i="34"/>
  <c r="B666" i="34" s="1"/>
  <c r="B63" i="34"/>
  <c r="B53" i="34"/>
  <c r="B657" i="34" s="1"/>
  <c r="C53" i="29"/>
  <c r="C657" i="29" s="1"/>
  <c r="D53" i="29"/>
  <c r="D657" i="29" s="1"/>
  <c r="E53" i="29"/>
  <c r="E657" i="29" s="1"/>
  <c r="F53" i="29"/>
  <c r="F657" i="29" s="1"/>
  <c r="G53" i="29"/>
  <c r="G657" i="29" s="1"/>
  <c r="H53" i="29"/>
  <c r="H657" i="29" s="1"/>
  <c r="I53" i="29"/>
  <c r="I657" i="29" s="1"/>
  <c r="J53" i="29"/>
  <c r="J657" i="29" s="1"/>
  <c r="K53" i="29"/>
  <c r="K657" i="29" s="1"/>
  <c r="C54" i="29"/>
  <c r="C658" i="29" s="1"/>
  <c r="D54" i="29"/>
  <c r="D658" i="29" s="1"/>
  <c r="E54" i="29"/>
  <c r="E658" i="29" s="1"/>
  <c r="F54" i="29"/>
  <c r="F658" i="29" s="1"/>
  <c r="G54" i="29"/>
  <c r="G658" i="29" s="1"/>
  <c r="H54" i="29"/>
  <c r="H658" i="29" s="1"/>
  <c r="I54" i="29"/>
  <c r="I658" i="29" s="1"/>
  <c r="J54" i="29"/>
  <c r="J658" i="29" s="1"/>
  <c r="K54" i="29"/>
  <c r="K658" i="29" s="1"/>
  <c r="C55" i="29"/>
  <c r="C659" i="29" s="1"/>
  <c r="D55" i="29"/>
  <c r="D659" i="29" s="1"/>
  <c r="E55" i="29"/>
  <c r="E659" i="29" s="1"/>
  <c r="F55" i="29"/>
  <c r="F659" i="29" s="1"/>
  <c r="G55" i="29"/>
  <c r="G659" i="29" s="1"/>
  <c r="H55" i="29"/>
  <c r="H659" i="29" s="1"/>
  <c r="I55" i="29"/>
  <c r="I659" i="29" s="1"/>
  <c r="J55" i="29"/>
  <c r="J659" i="29" s="1"/>
  <c r="K55" i="29"/>
  <c r="K659" i="29" s="1"/>
  <c r="C56" i="29"/>
  <c r="C660" i="29" s="1"/>
  <c r="D56" i="29"/>
  <c r="D660" i="29" s="1"/>
  <c r="E56" i="29"/>
  <c r="E660" i="29" s="1"/>
  <c r="F56" i="29"/>
  <c r="F660" i="29" s="1"/>
  <c r="G56" i="29"/>
  <c r="G660" i="29" s="1"/>
  <c r="H56" i="29"/>
  <c r="H660" i="29" s="1"/>
  <c r="I56" i="29"/>
  <c r="I660" i="29" s="1"/>
  <c r="J56" i="29"/>
  <c r="J660" i="29" s="1"/>
  <c r="K56" i="29"/>
  <c r="K660" i="29" s="1"/>
  <c r="C57" i="29"/>
  <c r="C661" i="29" s="1"/>
  <c r="D57" i="29"/>
  <c r="D661" i="29" s="1"/>
  <c r="E57" i="29"/>
  <c r="E661" i="29" s="1"/>
  <c r="F57" i="29"/>
  <c r="F661" i="29" s="1"/>
  <c r="G57" i="29"/>
  <c r="G661" i="29" s="1"/>
  <c r="H57" i="29"/>
  <c r="H661" i="29" s="1"/>
  <c r="I57" i="29"/>
  <c r="I661" i="29" s="1"/>
  <c r="J57" i="29"/>
  <c r="J661" i="29" s="1"/>
  <c r="K57" i="29"/>
  <c r="K661" i="29" s="1"/>
  <c r="C58" i="29"/>
  <c r="C662" i="29" s="1"/>
  <c r="D58" i="29"/>
  <c r="D662" i="29" s="1"/>
  <c r="E58" i="29"/>
  <c r="E662" i="29" s="1"/>
  <c r="F58" i="29"/>
  <c r="F662" i="29" s="1"/>
  <c r="G58" i="29"/>
  <c r="G662" i="29" s="1"/>
  <c r="H58" i="29"/>
  <c r="H662" i="29" s="1"/>
  <c r="I58" i="29"/>
  <c r="I662" i="29" s="1"/>
  <c r="J58" i="29"/>
  <c r="J662" i="29" s="1"/>
  <c r="K58" i="29"/>
  <c r="K662" i="29" s="1"/>
  <c r="C59" i="29"/>
  <c r="C663" i="29" s="1"/>
  <c r="D59" i="29"/>
  <c r="D663" i="29" s="1"/>
  <c r="E59" i="29"/>
  <c r="E663" i="29" s="1"/>
  <c r="F59" i="29"/>
  <c r="F663" i="29" s="1"/>
  <c r="G59" i="29"/>
  <c r="G663" i="29" s="1"/>
  <c r="H59" i="29"/>
  <c r="H663" i="29" s="1"/>
  <c r="I59" i="29"/>
  <c r="I663" i="29" s="1"/>
  <c r="J59" i="29"/>
  <c r="J663" i="29" s="1"/>
  <c r="K59" i="29"/>
  <c r="K663" i="29" s="1"/>
  <c r="C60" i="29"/>
  <c r="C664" i="29" s="1"/>
  <c r="D60" i="29"/>
  <c r="D664" i="29" s="1"/>
  <c r="E60" i="29"/>
  <c r="E664" i="29" s="1"/>
  <c r="F60" i="29"/>
  <c r="F664" i="29" s="1"/>
  <c r="G60" i="29"/>
  <c r="G664" i="29" s="1"/>
  <c r="H60" i="29"/>
  <c r="H664" i="29" s="1"/>
  <c r="I60" i="29"/>
  <c r="I664" i="29" s="1"/>
  <c r="J60" i="29"/>
  <c r="J664" i="29" s="1"/>
  <c r="K60" i="29"/>
  <c r="K664" i="29" s="1"/>
  <c r="C61" i="29"/>
  <c r="C665" i="29" s="1"/>
  <c r="D61" i="29"/>
  <c r="D665" i="29" s="1"/>
  <c r="E61" i="29"/>
  <c r="E665" i="29" s="1"/>
  <c r="F61" i="29"/>
  <c r="F665" i="29" s="1"/>
  <c r="G61" i="29"/>
  <c r="G665" i="29" s="1"/>
  <c r="H61" i="29"/>
  <c r="H665" i="29" s="1"/>
  <c r="I61" i="29"/>
  <c r="I665" i="29" s="1"/>
  <c r="J61" i="29"/>
  <c r="J665" i="29" s="1"/>
  <c r="K61" i="29"/>
  <c r="K665" i="29" s="1"/>
  <c r="C62" i="29"/>
  <c r="C666" i="29" s="1"/>
  <c r="D62" i="29"/>
  <c r="D666" i="29" s="1"/>
  <c r="E62" i="29"/>
  <c r="E666" i="29" s="1"/>
  <c r="F62" i="29"/>
  <c r="F666" i="29" s="1"/>
  <c r="G62" i="29"/>
  <c r="G666" i="29" s="1"/>
  <c r="H62" i="29"/>
  <c r="H666" i="29" s="1"/>
  <c r="I62" i="29"/>
  <c r="I666" i="29" s="1"/>
  <c r="J62" i="29"/>
  <c r="J666" i="29" s="1"/>
  <c r="K62" i="29"/>
  <c r="K666" i="29" s="1"/>
  <c r="C63" i="29"/>
  <c r="D63" i="29"/>
  <c r="E63" i="29"/>
  <c r="F63" i="29"/>
  <c r="G63" i="29"/>
  <c r="H63" i="29"/>
  <c r="I63" i="29"/>
  <c r="J63" i="29"/>
  <c r="K63" i="29"/>
  <c r="B54" i="29"/>
  <c r="B658" i="29" s="1"/>
  <c r="B55" i="29"/>
  <c r="B659" i="29" s="1"/>
  <c r="B56" i="29"/>
  <c r="B660" i="29" s="1"/>
  <c r="B57" i="29"/>
  <c r="B661" i="29" s="1"/>
  <c r="B58" i="29"/>
  <c r="B662" i="29" s="1"/>
  <c r="B59" i="29"/>
  <c r="B663" i="29" s="1"/>
  <c r="B60" i="29"/>
  <c r="B664" i="29" s="1"/>
  <c r="B61" i="29"/>
  <c r="B665" i="29" s="1"/>
  <c r="B62" i="29"/>
  <c r="B666" i="29" s="1"/>
  <c r="B63" i="29"/>
  <c r="B53" i="29"/>
  <c r="B657" i="29" s="1"/>
  <c r="C53" i="35"/>
  <c r="C657" i="35" s="1"/>
  <c r="D53" i="35"/>
  <c r="D657" i="35" s="1"/>
  <c r="E53" i="35"/>
  <c r="E657" i="35" s="1"/>
  <c r="F53" i="35"/>
  <c r="F657" i="35" s="1"/>
  <c r="G53" i="35"/>
  <c r="G657" i="35" s="1"/>
  <c r="H53" i="35"/>
  <c r="H657" i="35" s="1"/>
  <c r="I53" i="35"/>
  <c r="I657" i="35" s="1"/>
  <c r="J53" i="35"/>
  <c r="J657" i="35" s="1"/>
  <c r="K53" i="35"/>
  <c r="K657" i="35" s="1"/>
  <c r="C54" i="35"/>
  <c r="C658" i="35" s="1"/>
  <c r="D54" i="35"/>
  <c r="D658" i="35" s="1"/>
  <c r="E54" i="35"/>
  <c r="E658" i="35" s="1"/>
  <c r="F54" i="35"/>
  <c r="F658" i="35" s="1"/>
  <c r="G54" i="35"/>
  <c r="G658" i="35" s="1"/>
  <c r="H54" i="35"/>
  <c r="H658" i="35" s="1"/>
  <c r="I54" i="35"/>
  <c r="I658" i="35" s="1"/>
  <c r="J54" i="35"/>
  <c r="J658" i="35" s="1"/>
  <c r="K54" i="35"/>
  <c r="K658" i="35" s="1"/>
  <c r="C55" i="35"/>
  <c r="C659" i="35" s="1"/>
  <c r="D55" i="35"/>
  <c r="D659" i="35" s="1"/>
  <c r="E55" i="35"/>
  <c r="E659" i="35" s="1"/>
  <c r="F55" i="35"/>
  <c r="F659" i="35" s="1"/>
  <c r="G55" i="35"/>
  <c r="G659" i="35" s="1"/>
  <c r="H55" i="35"/>
  <c r="H659" i="35" s="1"/>
  <c r="I55" i="35"/>
  <c r="I659" i="35" s="1"/>
  <c r="J55" i="35"/>
  <c r="J659" i="35" s="1"/>
  <c r="K55" i="35"/>
  <c r="K659" i="35" s="1"/>
  <c r="C56" i="35"/>
  <c r="C660" i="35" s="1"/>
  <c r="D56" i="35"/>
  <c r="D660" i="35" s="1"/>
  <c r="E56" i="35"/>
  <c r="E660" i="35" s="1"/>
  <c r="F56" i="35"/>
  <c r="F660" i="35" s="1"/>
  <c r="G56" i="35"/>
  <c r="G660" i="35" s="1"/>
  <c r="H56" i="35"/>
  <c r="H660" i="35" s="1"/>
  <c r="I56" i="35"/>
  <c r="I660" i="35" s="1"/>
  <c r="J56" i="35"/>
  <c r="J660" i="35" s="1"/>
  <c r="K56" i="35"/>
  <c r="K660" i="35" s="1"/>
  <c r="C57" i="35"/>
  <c r="C661" i="35" s="1"/>
  <c r="D57" i="35"/>
  <c r="D661" i="35" s="1"/>
  <c r="E57" i="35"/>
  <c r="E661" i="35" s="1"/>
  <c r="F57" i="35"/>
  <c r="F661" i="35" s="1"/>
  <c r="G57" i="35"/>
  <c r="G661" i="35" s="1"/>
  <c r="H57" i="35"/>
  <c r="H661" i="35" s="1"/>
  <c r="I57" i="35"/>
  <c r="I661" i="35" s="1"/>
  <c r="J57" i="35"/>
  <c r="J661" i="35" s="1"/>
  <c r="K57" i="35"/>
  <c r="K661" i="35" s="1"/>
  <c r="C58" i="35"/>
  <c r="C662" i="35" s="1"/>
  <c r="D58" i="35"/>
  <c r="D662" i="35" s="1"/>
  <c r="E58" i="35"/>
  <c r="E662" i="35" s="1"/>
  <c r="F58" i="35"/>
  <c r="F662" i="35" s="1"/>
  <c r="G58" i="35"/>
  <c r="G662" i="35" s="1"/>
  <c r="H58" i="35"/>
  <c r="H662" i="35" s="1"/>
  <c r="I58" i="35"/>
  <c r="I662" i="35" s="1"/>
  <c r="J58" i="35"/>
  <c r="J662" i="35" s="1"/>
  <c r="K58" i="35"/>
  <c r="K662" i="35" s="1"/>
  <c r="C59" i="35"/>
  <c r="C663" i="35" s="1"/>
  <c r="D59" i="35"/>
  <c r="D663" i="35" s="1"/>
  <c r="E59" i="35"/>
  <c r="E663" i="35" s="1"/>
  <c r="F59" i="35"/>
  <c r="F663" i="35" s="1"/>
  <c r="G59" i="35"/>
  <c r="G663" i="35" s="1"/>
  <c r="H59" i="35"/>
  <c r="H663" i="35" s="1"/>
  <c r="I59" i="35"/>
  <c r="I663" i="35" s="1"/>
  <c r="J59" i="35"/>
  <c r="J663" i="35" s="1"/>
  <c r="K59" i="35"/>
  <c r="K663" i="35" s="1"/>
  <c r="C60" i="35"/>
  <c r="C664" i="35" s="1"/>
  <c r="D60" i="35"/>
  <c r="D664" i="35" s="1"/>
  <c r="E60" i="35"/>
  <c r="E664" i="35" s="1"/>
  <c r="F60" i="35"/>
  <c r="F664" i="35" s="1"/>
  <c r="G60" i="35"/>
  <c r="G664" i="35" s="1"/>
  <c r="H60" i="35"/>
  <c r="H664" i="35" s="1"/>
  <c r="I60" i="35"/>
  <c r="I664" i="35" s="1"/>
  <c r="J60" i="35"/>
  <c r="J664" i="35" s="1"/>
  <c r="K60" i="35"/>
  <c r="K664" i="35" s="1"/>
  <c r="C61" i="35"/>
  <c r="C665" i="35" s="1"/>
  <c r="D61" i="35"/>
  <c r="D665" i="35" s="1"/>
  <c r="E61" i="35"/>
  <c r="E665" i="35" s="1"/>
  <c r="F61" i="35"/>
  <c r="F665" i="35" s="1"/>
  <c r="G61" i="35"/>
  <c r="G665" i="35" s="1"/>
  <c r="H61" i="35"/>
  <c r="H665" i="35" s="1"/>
  <c r="I61" i="35"/>
  <c r="I665" i="35" s="1"/>
  <c r="J61" i="35"/>
  <c r="J665" i="35" s="1"/>
  <c r="K61" i="35"/>
  <c r="K665" i="35" s="1"/>
  <c r="C62" i="35"/>
  <c r="C666" i="35" s="1"/>
  <c r="D62" i="35"/>
  <c r="D666" i="35" s="1"/>
  <c r="E62" i="35"/>
  <c r="E666" i="35" s="1"/>
  <c r="F62" i="35"/>
  <c r="F666" i="35" s="1"/>
  <c r="G62" i="35"/>
  <c r="G666" i="35" s="1"/>
  <c r="H62" i="35"/>
  <c r="H666" i="35" s="1"/>
  <c r="I62" i="35"/>
  <c r="I666" i="35" s="1"/>
  <c r="J62" i="35"/>
  <c r="J666" i="35" s="1"/>
  <c r="K62" i="35"/>
  <c r="K666" i="35" s="1"/>
  <c r="C63" i="35"/>
  <c r="D63" i="35"/>
  <c r="E63" i="35"/>
  <c r="F63" i="35"/>
  <c r="G63" i="35"/>
  <c r="H63" i="35"/>
  <c r="I63" i="35"/>
  <c r="J63" i="35"/>
  <c r="K63" i="35"/>
  <c r="B54" i="35"/>
  <c r="B658" i="35" s="1"/>
  <c r="B55" i="35"/>
  <c r="B659" i="35" s="1"/>
  <c r="B56" i="35"/>
  <c r="B660" i="35" s="1"/>
  <c r="B57" i="35"/>
  <c r="B661" i="35" s="1"/>
  <c r="B58" i="35"/>
  <c r="B662" i="35" s="1"/>
  <c r="B59" i="35"/>
  <c r="B663" i="35" s="1"/>
  <c r="B60" i="35"/>
  <c r="B664" i="35" s="1"/>
  <c r="B61" i="35"/>
  <c r="B665" i="35" s="1"/>
  <c r="B62" i="35"/>
  <c r="B666" i="35" s="1"/>
  <c r="B63" i="35"/>
  <c r="B53" i="35"/>
  <c r="B657" i="35" s="1"/>
  <c r="C53" i="33"/>
  <c r="C657" i="33" s="1"/>
  <c r="D53" i="33"/>
  <c r="D657" i="33" s="1"/>
  <c r="E53" i="33"/>
  <c r="E657" i="33" s="1"/>
  <c r="F53" i="33"/>
  <c r="F657" i="33" s="1"/>
  <c r="G53" i="33"/>
  <c r="G657" i="33" s="1"/>
  <c r="H53" i="33"/>
  <c r="H657" i="33" s="1"/>
  <c r="I53" i="33"/>
  <c r="I657" i="33" s="1"/>
  <c r="J53" i="33"/>
  <c r="J657" i="33" s="1"/>
  <c r="K53" i="33"/>
  <c r="K657" i="33" s="1"/>
  <c r="C54" i="33"/>
  <c r="C658" i="33" s="1"/>
  <c r="D54" i="33"/>
  <c r="D658" i="33" s="1"/>
  <c r="E54" i="33"/>
  <c r="E658" i="33" s="1"/>
  <c r="F54" i="33"/>
  <c r="F658" i="33" s="1"/>
  <c r="G54" i="33"/>
  <c r="G658" i="33" s="1"/>
  <c r="H54" i="33"/>
  <c r="H658" i="33" s="1"/>
  <c r="I54" i="33"/>
  <c r="I658" i="33" s="1"/>
  <c r="J54" i="33"/>
  <c r="J658" i="33" s="1"/>
  <c r="K54" i="33"/>
  <c r="K658" i="33" s="1"/>
  <c r="C55" i="33"/>
  <c r="C659" i="33" s="1"/>
  <c r="D55" i="33"/>
  <c r="D659" i="33" s="1"/>
  <c r="E55" i="33"/>
  <c r="E659" i="33" s="1"/>
  <c r="F55" i="33"/>
  <c r="F659" i="33" s="1"/>
  <c r="G55" i="33"/>
  <c r="G659" i="33" s="1"/>
  <c r="H55" i="33"/>
  <c r="H659" i="33" s="1"/>
  <c r="I55" i="33"/>
  <c r="I659" i="33" s="1"/>
  <c r="J55" i="33"/>
  <c r="J659" i="33" s="1"/>
  <c r="K55" i="33"/>
  <c r="K659" i="33" s="1"/>
  <c r="C56" i="33"/>
  <c r="C660" i="33" s="1"/>
  <c r="D56" i="33"/>
  <c r="D660" i="33" s="1"/>
  <c r="E56" i="33"/>
  <c r="E660" i="33" s="1"/>
  <c r="F56" i="33"/>
  <c r="F660" i="33" s="1"/>
  <c r="G56" i="33"/>
  <c r="G660" i="33" s="1"/>
  <c r="H56" i="33"/>
  <c r="H660" i="33" s="1"/>
  <c r="I56" i="33"/>
  <c r="I660" i="33" s="1"/>
  <c r="J56" i="33"/>
  <c r="J660" i="33" s="1"/>
  <c r="K56" i="33"/>
  <c r="K660" i="33" s="1"/>
  <c r="C57" i="33"/>
  <c r="C661" i="33" s="1"/>
  <c r="D57" i="33"/>
  <c r="D661" i="33" s="1"/>
  <c r="E57" i="33"/>
  <c r="E661" i="33" s="1"/>
  <c r="F57" i="33"/>
  <c r="F661" i="33" s="1"/>
  <c r="G57" i="33"/>
  <c r="G661" i="33" s="1"/>
  <c r="H57" i="33"/>
  <c r="H661" i="33" s="1"/>
  <c r="I57" i="33"/>
  <c r="I661" i="33" s="1"/>
  <c r="J57" i="33"/>
  <c r="J661" i="33" s="1"/>
  <c r="K57" i="33"/>
  <c r="K661" i="33" s="1"/>
  <c r="C58" i="33"/>
  <c r="C662" i="33" s="1"/>
  <c r="D58" i="33"/>
  <c r="D662" i="33" s="1"/>
  <c r="E58" i="33"/>
  <c r="E662" i="33" s="1"/>
  <c r="F58" i="33"/>
  <c r="F662" i="33" s="1"/>
  <c r="G58" i="33"/>
  <c r="G662" i="33" s="1"/>
  <c r="H58" i="33"/>
  <c r="H662" i="33" s="1"/>
  <c r="I58" i="33"/>
  <c r="I662" i="33" s="1"/>
  <c r="J58" i="33"/>
  <c r="J662" i="33" s="1"/>
  <c r="K58" i="33"/>
  <c r="K662" i="33" s="1"/>
  <c r="C59" i="33"/>
  <c r="C663" i="33" s="1"/>
  <c r="D59" i="33"/>
  <c r="D663" i="33" s="1"/>
  <c r="E59" i="33"/>
  <c r="E663" i="33" s="1"/>
  <c r="F59" i="33"/>
  <c r="F663" i="33" s="1"/>
  <c r="G59" i="33"/>
  <c r="G663" i="33" s="1"/>
  <c r="H59" i="33"/>
  <c r="H663" i="33" s="1"/>
  <c r="I59" i="33"/>
  <c r="I663" i="33" s="1"/>
  <c r="J59" i="33"/>
  <c r="J663" i="33" s="1"/>
  <c r="K59" i="33"/>
  <c r="K663" i="33" s="1"/>
  <c r="C60" i="33"/>
  <c r="C664" i="33" s="1"/>
  <c r="D60" i="33"/>
  <c r="D664" i="33" s="1"/>
  <c r="E60" i="33"/>
  <c r="E664" i="33" s="1"/>
  <c r="F60" i="33"/>
  <c r="F664" i="33" s="1"/>
  <c r="G60" i="33"/>
  <c r="G664" i="33" s="1"/>
  <c r="H60" i="33"/>
  <c r="H664" i="33" s="1"/>
  <c r="I60" i="33"/>
  <c r="I664" i="33" s="1"/>
  <c r="J60" i="33"/>
  <c r="J664" i="33" s="1"/>
  <c r="K60" i="33"/>
  <c r="K664" i="33" s="1"/>
  <c r="C61" i="33"/>
  <c r="C665" i="33" s="1"/>
  <c r="D61" i="33"/>
  <c r="D665" i="33" s="1"/>
  <c r="E61" i="33"/>
  <c r="E665" i="33" s="1"/>
  <c r="F61" i="33"/>
  <c r="F665" i="33" s="1"/>
  <c r="G61" i="33"/>
  <c r="G665" i="33" s="1"/>
  <c r="H61" i="33"/>
  <c r="H665" i="33" s="1"/>
  <c r="I61" i="33"/>
  <c r="I665" i="33" s="1"/>
  <c r="J61" i="33"/>
  <c r="J665" i="33" s="1"/>
  <c r="K61" i="33"/>
  <c r="K665" i="33" s="1"/>
  <c r="C62" i="33"/>
  <c r="C666" i="33" s="1"/>
  <c r="D62" i="33"/>
  <c r="D666" i="33" s="1"/>
  <c r="E62" i="33"/>
  <c r="E666" i="33" s="1"/>
  <c r="F62" i="33"/>
  <c r="F666" i="33" s="1"/>
  <c r="G62" i="33"/>
  <c r="G666" i="33" s="1"/>
  <c r="H62" i="33"/>
  <c r="H666" i="33" s="1"/>
  <c r="I62" i="33"/>
  <c r="I666" i="33" s="1"/>
  <c r="J62" i="33"/>
  <c r="J666" i="33" s="1"/>
  <c r="K62" i="33"/>
  <c r="K666" i="33" s="1"/>
  <c r="C63" i="33"/>
  <c r="D63" i="33"/>
  <c r="E63" i="33"/>
  <c r="F63" i="33"/>
  <c r="G63" i="33"/>
  <c r="H63" i="33"/>
  <c r="I63" i="33"/>
  <c r="J63" i="33"/>
  <c r="K63" i="33"/>
  <c r="B54" i="33"/>
  <c r="B658" i="33" s="1"/>
  <c r="B55" i="33"/>
  <c r="B659" i="33" s="1"/>
  <c r="B56" i="33"/>
  <c r="B660" i="33" s="1"/>
  <c r="B57" i="33"/>
  <c r="B661" i="33" s="1"/>
  <c r="B58" i="33"/>
  <c r="B662" i="33" s="1"/>
  <c r="B59" i="33"/>
  <c r="B663" i="33" s="1"/>
  <c r="B60" i="33"/>
  <c r="B664" i="33" s="1"/>
  <c r="B61" i="33"/>
  <c r="B665" i="33" s="1"/>
  <c r="B62" i="33"/>
  <c r="B666" i="33" s="1"/>
  <c r="B63" i="33"/>
  <c r="B53" i="33"/>
  <c r="B657" i="33" s="1"/>
  <c r="C53" i="27"/>
  <c r="C657" i="27" s="1"/>
  <c r="D53" i="27"/>
  <c r="D657" i="27" s="1"/>
  <c r="E53" i="27"/>
  <c r="E657" i="27" s="1"/>
  <c r="F53" i="27"/>
  <c r="F657" i="27" s="1"/>
  <c r="G53" i="27"/>
  <c r="G657" i="27" s="1"/>
  <c r="H53" i="27"/>
  <c r="H657" i="27" s="1"/>
  <c r="I53" i="27"/>
  <c r="I657" i="27" s="1"/>
  <c r="J53" i="27"/>
  <c r="J657" i="27" s="1"/>
  <c r="K53" i="27"/>
  <c r="K657" i="27" s="1"/>
  <c r="C54" i="27"/>
  <c r="C658" i="27" s="1"/>
  <c r="D54" i="27"/>
  <c r="D658" i="27" s="1"/>
  <c r="E54" i="27"/>
  <c r="E658" i="27" s="1"/>
  <c r="F54" i="27"/>
  <c r="F658" i="27" s="1"/>
  <c r="G54" i="27"/>
  <c r="G658" i="27" s="1"/>
  <c r="H54" i="27"/>
  <c r="H658" i="27" s="1"/>
  <c r="I54" i="27"/>
  <c r="I658" i="27" s="1"/>
  <c r="J54" i="27"/>
  <c r="J658" i="27" s="1"/>
  <c r="K54" i="27"/>
  <c r="K658" i="27" s="1"/>
  <c r="C55" i="27"/>
  <c r="C659" i="27" s="1"/>
  <c r="D55" i="27"/>
  <c r="D659" i="27" s="1"/>
  <c r="E55" i="27"/>
  <c r="E659" i="27" s="1"/>
  <c r="F55" i="27"/>
  <c r="F659" i="27" s="1"/>
  <c r="G55" i="27"/>
  <c r="G659" i="27" s="1"/>
  <c r="H55" i="27"/>
  <c r="H659" i="27" s="1"/>
  <c r="I55" i="27"/>
  <c r="I659" i="27" s="1"/>
  <c r="J55" i="27"/>
  <c r="J659" i="27" s="1"/>
  <c r="K55" i="27"/>
  <c r="K659" i="27" s="1"/>
  <c r="C56" i="27"/>
  <c r="C660" i="27" s="1"/>
  <c r="D56" i="27"/>
  <c r="D660" i="27" s="1"/>
  <c r="E56" i="27"/>
  <c r="E660" i="27" s="1"/>
  <c r="F56" i="27"/>
  <c r="F660" i="27" s="1"/>
  <c r="G56" i="27"/>
  <c r="G660" i="27" s="1"/>
  <c r="H56" i="27"/>
  <c r="H660" i="27" s="1"/>
  <c r="I56" i="27"/>
  <c r="I660" i="27" s="1"/>
  <c r="J56" i="27"/>
  <c r="J660" i="27" s="1"/>
  <c r="K56" i="27"/>
  <c r="K660" i="27" s="1"/>
  <c r="C57" i="27"/>
  <c r="C661" i="27" s="1"/>
  <c r="D57" i="27"/>
  <c r="D661" i="27" s="1"/>
  <c r="E57" i="27"/>
  <c r="E661" i="27" s="1"/>
  <c r="F57" i="27"/>
  <c r="F661" i="27" s="1"/>
  <c r="G57" i="27"/>
  <c r="G661" i="27" s="1"/>
  <c r="H57" i="27"/>
  <c r="H661" i="27" s="1"/>
  <c r="I57" i="27"/>
  <c r="I661" i="27" s="1"/>
  <c r="J57" i="27"/>
  <c r="J661" i="27" s="1"/>
  <c r="K57" i="27"/>
  <c r="K661" i="27" s="1"/>
  <c r="C58" i="27"/>
  <c r="C662" i="27" s="1"/>
  <c r="D58" i="27"/>
  <c r="D662" i="27" s="1"/>
  <c r="E58" i="27"/>
  <c r="E662" i="27" s="1"/>
  <c r="F58" i="27"/>
  <c r="F662" i="27" s="1"/>
  <c r="G58" i="27"/>
  <c r="G662" i="27" s="1"/>
  <c r="H58" i="27"/>
  <c r="H662" i="27" s="1"/>
  <c r="I58" i="27"/>
  <c r="I662" i="27" s="1"/>
  <c r="J58" i="27"/>
  <c r="J662" i="27" s="1"/>
  <c r="K58" i="27"/>
  <c r="K662" i="27" s="1"/>
  <c r="C59" i="27"/>
  <c r="C663" i="27" s="1"/>
  <c r="D59" i="27"/>
  <c r="D663" i="27" s="1"/>
  <c r="E59" i="27"/>
  <c r="E663" i="27" s="1"/>
  <c r="F59" i="27"/>
  <c r="F663" i="27" s="1"/>
  <c r="G59" i="27"/>
  <c r="G663" i="27" s="1"/>
  <c r="H59" i="27"/>
  <c r="H663" i="27" s="1"/>
  <c r="I59" i="27"/>
  <c r="I663" i="27" s="1"/>
  <c r="J59" i="27"/>
  <c r="J663" i="27" s="1"/>
  <c r="K59" i="27"/>
  <c r="K663" i="27" s="1"/>
  <c r="C60" i="27"/>
  <c r="C664" i="27" s="1"/>
  <c r="D60" i="27"/>
  <c r="D664" i="27" s="1"/>
  <c r="E60" i="27"/>
  <c r="E664" i="27" s="1"/>
  <c r="F60" i="27"/>
  <c r="F664" i="27" s="1"/>
  <c r="G60" i="27"/>
  <c r="G664" i="27" s="1"/>
  <c r="H60" i="27"/>
  <c r="H664" i="27" s="1"/>
  <c r="I60" i="27"/>
  <c r="I664" i="27" s="1"/>
  <c r="J60" i="27"/>
  <c r="J664" i="27" s="1"/>
  <c r="K60" i="27"/>
  <c r="K664" i="27" s="1"/>
  <c r="C61" i="27"/>
  <c r="C665" i="27" s="1"/>
  <c r="D61" i="27"/>
  <c r="D665" i="27" s="1"/>
  <c r="E61" i="27"/>
  <c r="E665" i="27" s="1"/>
  <c r="F61" i="27"/>
  <c r="F665" i="27" s="1"/>
  <c r="G61" i="27"/>
  <c r="G665" i="27" s="1"/>
  <c r="H61" i="27"/>
  <c r="H665" i="27" s="1"/>
  <c r="I61" i="27"/>
  <c r="I665" i="27" s="1"/>
  <c r="J61" i="27"/>
  <c r="J665" i="27" s="1"/>
  <c r="K61" i="27"/>
  <c r="K665" i="27" s="1"/>
  <c r="C62" i="27"/>
  <c r="C666" i="27" s="1"/>
  <c r="D62" i="27"/>
  <c r="D666" i="27" s="1"/>
  <c r="E62" i="27"/>
  <c r="E666" i="27" s="1"/>
  <c r="F62" i="27"/>
  <c r="F666" i="27" s="1"/>
  <c r="G62" i="27"/>
  <c r="G666" i="27" s="1"/>
  <c r="H62" i="27"/>
  <c r="H666" i="27" s="1"/>
  <c r="I62" i="27"/>
  <c r="I666" i="27" s="1"/>
  <c r="J62" i="27"/>
  <c r="J666" i="27" s="1"/>
  <c r="K62" i="27"/>
  <c r="K666" i="27" s="1"/>
  <c r="C63" i="27"/>
  <c r="D63" i="27"/>
  <c r="E63" i="27"/>
  <c r="F63" i="27"/>
  <c r="G63" i="27"/>
  <c r="H63" i="27"/>
  <c r="I63" i="27"/>
  <c r="J63" i="27"/>
  <c r="K63" i="27"/>
  <c r="B54" i="27"/>
  <c r="B658" i="27" s="1"/>
  <c r="B55" i="27"/>
  <c r="B659" i="27" s="1"/>
  <c r="B56" i="27"/>
  <c r="B660" i="27" s="1"/>
  <c r="B57" i="27"/>
  <c r="B661" i="27" s="1"/>
  <c r="B58" i="27"/>
  <c r="B662" i="27" s="1"/>
  <c r="B59" i="27"/>
  <c r="B663" i="27" s="1"/>
  <c r="B60" i="27"/>
  <c r="B664" i="27" s="1"/>
  <c r="B61" i="27"/>
  <c r="B665" i="27" s="1"/>
  <c r="B62" i="27"/>
  <c r="B666" i="27" s="1"/>
  <c r="B63" i="27"/>
  <c r="B53" i="27"/>
  <c r="B657" i="27" s="1"/>
  <c r="C53" i="32"/>
  <c r="C657" i="32" s="1"/>
  <c r="D53" i="32"/>
  <c r="D657" i="32" s="1"/>
  <c r="E53" i="32"/>
  <c r="E657" i="32" s="1"/>
  <c r="F53" i="32"/>
  <c r="F657" i="32" s="1"/>
  <c r="G53" i="32"/>
  <c r="G657" i="32" s="1"/>
  <c r="H53" i="32"/>
  <c r="H657" i="32" s="1"/>
  <c r="I53" i="32"/>
  <c r="I657" i="32" s="1"/>
  <c r="J53" i="32"/>
  <c r="J657" i="32" s="1"/>
  <c r="K53" i="32"/>
  <c r="K657" i="32" s="1"/>
  <c r="C54" i="32"/>
  <c r="C658" i="32" s="1"/>
  <c r="D54" i="32"/>
  <c r="D658" i="32" s="1"/>
  <c r="E54" i="32"/>
  <c r="E658" i="32" s="1"/>
  <c r="F54" i="32"/>
  <c r="F658" i="32" s="1"/>
  <c r="G54" i="32"/>
  <c r="G658" i="32" s="1"/>
  <c r="H54" i="32"/>
  <c r="H658" i="32" s="1"/>
  <c r="I54" i="32"/>
  <c r="I658" i="32" s="1"/>
  <c r="J54" i="32"/>
  <c r="J658" i="32" s="1"/>
  <c r="K54" i="32"/>
  <c r="K658" i="32" s="1"/>
  <c r="C55" i="32"/>
  <c r="C659" i="32" s="1"/>
  <c r="D55" i="32"/>
  <c r="D659" i="32" s="1"/>
  <c r="E55" i="32"/>
  <c r="E659" i="32" s="1"/>
  <c r="F55" i="32"/>
  <c r="F659" i="32" s="1"/>
  <c r="G55" i="32"/>
  <c r="G659" i="32" s="1"/>
  <c r="H55" i="32"/>
  <c r="H659" i="32" s="1"/>
  <c r="I55" i="32"/>
  <c r="I659" i="32" s="1"/>
  <c r="J55" i="32"/>
  <c r="J659" i="32" s="1"/>
  <c r="K55" i="32"/>
  <c r="K659" i="32" s="1"/>
  <c r="C56" i="32"/>
  <c r="C660" i="32" s="1"/>
  <c r="D56" i="32"/>
  <c r="D660" i="32" s="1"/>
  <c r="E56" i="32"/>
  <c r="E660" i="32" s="1"/>
  <c r="F56" i="32"/>
  <c r="F660" i="32" s="1"/>
  <c r="G56" i="32"/>
  <c r="G660" i="32" s="1"/>
  <c r="H56" i="32"/>
  <c r="H660" i="32" s="1"/>
  <c r="I56" i="32"/>
  <c r="I660" i="32" s="1"/>
  <c r="J56" i="32"/>
  <c r="J660" i="32" s="1"/>
  <c r="K56" i="32"/>
  <c r="K660" i="32" s="1"/>
  <c r="C57" i="32"/>
  <c r="C661" i="32" s="1"/>
  <c r="D57" i="32"/>
  <c r="D661" i="32" s="1"/>
  <c r="E57" i="32"/>
  <c r="E661" i="32" s="1"/>
  <c r="F57" i="32"/>
  <c r="F661" i="32" s="1"/>
  <c r="G57" i="32"/>
  <c r="G661" i="32" s="1"/>
  <c r="H57" i="32"/>
  <c r="H661" i="32" s="1"/>
  <c r="I57" i="32"/>
  <c r="I661" i="32" s="1"/>
  <c r="J57" i="32"/>
  <c r="J661" i="32" s="1"/>
  <c r="K57" i="32"/>
  <c r="K661" i="32" s="1"/>
  <c r="C58" i="32"/>
  <c r="C662" i="32" s="1"/>
  <c r="D58" i="32"/>
  <c r="D662" i="32" s="1"/>
  <c r="E58" i="32"/>
  <c r="E662" i="32" s="1"/>
  <c r="F58" i="32"/>
  <c r="F662" i="32" s="1"/>
  <c r="G58" i="32"/>
  <c r="G662" i="32" s="1"/>
  <c r="H58" i="32"/>
  <c r="H662" i="32" s="1"/>
  <c r="I58" i="32"/>
  <c r="I662" i="32" s="1"/>
  <c r="J58" i="32"/>
  <c r="J662" i="32" s="1"/>
  <c r="K58" i="32"/>
  <c r="K662" i="32" s="1"/>
  <c r="C59" i="32"/>
  <c r="C663" i="32" s="1"/>
  <c r="D59" i="32"/>
  <c r="D663" i="32" s="1"/>
  <c r="E59" i="32"/>
  <c r="E663" i="32" s="1"/>
  <c r="F59" i="32"/>
  <c r="F663" i="32" s="1"/>
  <c r="G59" i="32"/>
  <c r="G663" i="32" s="1"/>
  <c r="H59" i="32"/>
  <c r="H663" i="32" s="1"/>
  <c r="I59" i="32"/>
  <c r="I663" i="32" s="1"/>
  <c r="J59" i="32"/>
  <c r="J663" i="32" s="1"/>
  <c r="K59" i="32"/>
  <c r="K663" i="32" s="1"/>
  <c r="C60" i="32"/>
  <c r="C664" i="32" s="1"/>
  <c r="D60" i="32"/>
  <c r="D664" i="32" s="1"/>
  <c r="E60" i="32"/>
  <c r="E664" i="32" s="1"/>
  <c r="F60" i="32"/>
  <c r="F664" i="32" s="1"/>
  <c r="G60" i="32"/>
  <c r="G664" i="32" s="1"/>
  <c r="H60" i="32"/>
  <c r="H664" i="32" s="1"/>
  <c r="I60" i="32"/>
  <c r="I664" i="32" s="1"/>
  <c r="J60" i="32"/>
  <c r="J664" i="32" s="1"/>
  <c r="K60" i="32"/>
  <c r="K664" i="32" s="1"/>
  <c r="C61" i="32"/>
  <c r="C665" i="32" s="1"/>
  <c r="D61" i="32"/>
  <c r="D665" i="32" s="1"/>
  <c r="E61" i="32"/>
  <c r="E665" i="32" s="1"/>
  <c r="F61" i="32"/>
  <c r="F665" i="32" s="1"/>
  <c r="G61" i="32"/>
  <c r="G665" i="32" s="1"/>
  <c r="H61" i="32"/>
  <c r="H665" i="32" s="1"/>
  <c r="I61" i="32"/>
  <c r="I665" i="32" s="1"/>
  <c r="J61" i="32"/>
  <c r="J665" i="32" s="1"/>
  <c r="K61" i="32"/>
  <c r="K665" i="32" s="1"/>
  <c r="C62" i="32"/>
  <c r="C666" i="32" s="1"/>
  <c r="D62" i="32"/>
  <c r="D666" i="32" s="1"/>
  <c r="E62" i="32"/>
  <c r="E666" i="32" s="1"/>
  <c r="F62" i="32"/>
  <c r="F666" i="32" s="1"/>
  <c r="G62" i="32"/>
  <c r="G666" i="32" s="1"/>
  <c r="H62" i="32"/>
  <c r="H666" i="32" s="1"/>
  <c r="I62" i="32"/>
  <c r="I666" i="32" s="1"/>
  <c r="J62" i="32"/>
  <c r="J666" i="32" s="1"/>
  <c r="K62" i="32"/>
  <c r="K666" i="32" s="1"/>
  <c r="C63" i="32"/>
  <c r="D63" i="32"/>
  <c r="E63" i="32"/>
  <c r="F63" i="32"/>
  <c r="G63" i="32"/>
  <c r="H63" i="32"/>
  <c r="I63" i="32"/>
  <c r="J63" i="32"/>
  <c r="K63" i="32"/>
  <c r="B54" i="32"/>
  <c r="B658" i="32" s="1"/>
  <c r="B55" i="32"/>
  <c r="B659" i="32" s="1"/>
  <c r="B56" i="32"/>
  <c r="B660" i="32" s="1"/>
  <c r="B57" i="32"/>
  <c r="B661" i="32" s="1"/>
  <c r="B58" i="32"/>
  <c r="B662" i="32" s="1"/>
  <c r="B59" i="32"/>
  <c r="B663" i="32" s="1"/>
  <c r="B60" i="32"/>
  <c r="B664" i="32" s="1"/>
  <c r="B61" i="32"/>
  <c r="B665" i="32" s="1"/>
  <c r="B62" i="32"/>
  <c r="B666" i="32" s="1"/>
  <c r="B63" i="32"/>
  <c r="B53" i="32"/>
  <c r="B657" i="32" s="1"/>
  <c r="B53" i="26"/>
  <c r="C53" i="31"/>
  <c r="C657" i="31" s="1"/>
  <c r="D53" i="31"/>
  <c r="D657" i="31" s="1"/>
  <c r="E53" i="31"/>
  <c r="E657" i="31" s="1"/>
  <c r="F53" i="31"/>
  <c r="F657" i="31" s="1"/>
  <c r="G53" i="31"/>
  <c r="G657" i="31" s="1"/>
  <c r="H53" i="31"/>
  <c r="H657" i="31" s="1"/>
  <c r="I53" i="31"/>
  <c r="I657" i="31" s="1"/>
  <c r="J53" i="31"/>
  <c r="J657" i="31" s="1"/>
  <c r="K53" i="31"/>
  <c r="K657" i="31" s="1"/>
  <c r="C54" i="31"/>
  <c r="C658" i="31" s="1"/>
  <c r="D54" i="31"/>
  <c r="D658" i="31" s="1"/>
  <c r="E54" i="31"/>
  <c r="E658" i="31" s="1"/>
  <c r="F54" i="31"/>
  <c r="F658" i="31" s="1"/>
  <c r="G54" i="31"/>
  <c r="G658" i="31" s="1"/>
  <c r="H54" i="31"/>
  <c r="H658" i="31" s="1"/>
  <c r="I54" i="31"/>
  <c r="I658" i="31" s="1"/>
  <c r="J54" i="31"/>
  <c r="J658" i="31" s="1"/>
  <c r="K54" i="31"/>
  <c r="K658" i="31" s="1"/>
  <c r="C55" i="31"/>
  <c r="C659" i="31" s="1"/>
  <c r="D55" i="31"/>
  <c r="D659" i="31" s="1"/>
  <c r="E55" i="31"/>
  <c r="E659" i="31" s="1"/>
  <c r="F55" i="31"/>
  <c r="F659" i="31" s="1"/>
  <c r="G55" i="31"/>
  <c r="G659" i="31" s="1"/>
  <c r="H55" i="31"/>
  <c r="H659" i="31" s="1"/>
  <c r="I55" i="31"/>
  <c r="I659" i="31" s="1"/>
  <c r="J55" i="31"/>
  <c r="J659" i="31" s="1"/>
  <c r="K55" i="31"/>
  <c r="K659" i="31" s="1"/>
  <c r="C56" i="31"/>
  <c r="C660" i="31" s="1"/>
  <c r="D56" i="31"/>
  <c r="D660" i="31" s="1"/>
  <c r="E56" i="31"/>
  <c r="E660" i="31" s="1"/>
  <c r="F56" i="31"/>
  <c r="F660" i="31" s="1"/>
  <c r="G56" i="31"/>
  <c r="G660" i="31" s="1"/>
  <c r="H56" i="31"/>
  <c r="H660" i="31" s="1"/>
  <c r="I56" i="31"/>
  <c r="I660" i="31" s="1"/>
  <c r="J56" i="31"/>
  <c r="J660" i="31" s="1"/>
  <c r="K56" i="31"/>
  <c r="K660" i="31" s="1"/>
  <c r="C57" i="31"/>
  <c r="C661" i="31" s="1"/>
  <c r="D57" i="31"/>
  <c r="D661" i="31" s="1"/>
  <c r="E57" i="31"/>
  <c r="E661" i="31" s="1"/>
  <c r="F57" i="31"/>
  <c r="F661" i="31" s="1"/>
  <c r="G57" i="31"/>
  <c r="G661" i="31" s="1"/>
  <c r="H57" i="31"/>
  <c r="H661" i="31" s="1"/>
  <c r="I57" i="31"/>
  <c r="I661" i="31" s="1"/>
  <c r="J57" i="31"/>
  <c r="J661" i="31" s="1"/>
  <c r="K57" i="31"/>
  <c r="K661" i="31" s="1"/>
  <c r="C58" i="31"/>
  <c r="C662" i="31" s="1"/>
  <c r="D58" i="31"/>
  <c r="D662" i="31" s="1"/>
  <c r="E58" i="31"/>
  <c r="E662" i="31" s="1"/>
  <c r="F58" i="31"/>
  <c r="F662" i="31" s="1"/>
  <c r="G58" i="31"/>
  <c r="G662" i="31" s="1"/>
  <c r="H58" i="31"/>
  <c r="H662" i="31" s="1"/>
  <c r="I58" i="31"/>
  <c r="I662" i="31" s="1"/>
  <c r="J58" i="31"/>
  <c r="J662" i="31" s="1"/>
  <c r="K58" i="31"/>
  <c r="K662" i="31" s="1"/>
  <c r="C59" i="31"/>
  <c r="C663" i="31" s="1"/>
  <c r="D59" i="31"/>
  <c r="D663" i="31" s="1"/>
  <c r="E59" i="31"/>
  <c r="E663" i="31" s="1"/>
  <c r="F59" i="31"/>
  <c r="F663" i="31" s="1"/>
  <c r="G59" i="31"/>
  <c r="G663" i="31" s="1"/>
  <c r="H59" i="31"/>
  <c r="H663" i="31" s="1"/>
  <c r="I59" i="31"/>
  <c r="I663" i="31" s="1"/>
  <c r="J59" i="31"/>
  <c r="J663" i="31" s="1"/>
  <c r="K59" i="31"/>
  <c r="K663" i="31" s="1"/>
  <c r="C60" i="31"/>
  <c r="C664" i="31" s="1"/>
  <c r="D60" i="31"/>
  <c r="D664" i="31" s="1"/>
  <c r="E60" i="31"/>
  <c r="E664" i="31" s="1"/>
  <c r="F60" i="31"/>
  <c r="F664" i="31" s="1"/>
  <c r="G60" i="31"/>
  <c r="G664" i="31" s="1"/>
  <c r="H60" i="31"/>
  <c r="H664" i="31" s="1"/>
  <c r="I60" i="31"/>
  <c r="I664" i="31" s="1"/>
  <c r="J60" i="31"/>
  <c r="J664" i="31" s="1"/>
  <c r="K60" i="31"/>
  <c r="K664" i="31" s="1"/>
  <c r="C61" i="31"/>
  <c r="C665" i="31" s="1"/>
  <c r="D61" i="31"/>
  <c r="D665" i="31" s="1"/>
  <c r="E61" i="31"/>
  <c r="E665" i="31" s="1"/>
  <c r="F61" i="31"/>
  <c r="F665" i="31" s="1"/>
  <c r="G61" i="31"/>
  <c r="G665" i="31" s="1"/>
  <c r="H61" i="31"/>
  <c r="H665" i="31" s="1"/>
  <c r="I61" i="31"/>
  <c r="I665" i="31" s="1"/>
  <c r="J61" i="31"/>
  <c r="J665" i="31" s="1"/>
  <c r="K61" i="31"/>
  <c r="K665" i="31" s="1"/>
  <c r="C62" i="31"/>
  <c r="C666" i="31" s="1"/>
  <c r="D62" i="31"/>
  <c r="D666" i="31" s="1"/>
  <c r="E62" i="31"/>
  <c r="E666" i="31" s="1"/>
  <c r="F62" i="31"/>
  <c r="F666" i="31" s="1"/>
  <c r="G62" i="31"/>
  <c r="G666" i="31" s="1"/>
  <c r="H62" i="31"/>
  <c r="H666" i="31" s="1"/>
  <c r="I62" i="31"/>
  <c r="I666" i="31" s="1"/>
  <c r="J62" i="31"/>
  <c r="J666" i="31" s="1"/>
  <c r="K62" i="31"/>
  <c r="K666" i="31" s="1"/>
  <c r="C63" i="31"/>
  <c r="D63" i="31"/>
  <c r="E63" i="31"/>
  <c r="F63" i="31"/>
  <c r="G63" i="31"/>
  <c r="H63" i="31"/>
  <c r="I63" i="31"/>
  <c r="J63" i="31"/>
  <c r="K63" i="31"/>
  <c r="B54" i="31"/>
  <c r="B658" i="31" s="1"/>
  <c r="B55" i="31"/>
  <c r="B659" i="31" s="1"/>
  <c r="B56" i="31"/>
  <c r="B660" i="31" s="1"/>
  <c r="B57" i="31"/>
  <c r="B661" i="31" s="1"/>
  <c r="B58" i="31"/>
  <c r="B662" i="31" s="1"/>
  <c r="B59" i="31"/>
  <c r="B663" i="31" s="1"/>
  <c r="B60" i="31"/>
  <c r="B664" i="31" s="1"/>
  <c r="B61" i="31"/>
  <c r="B665" i="31" s="1"/>
  <c r="B62" i="31"/>
  <c r="B666" i="31" s="1"/>
  <c r="B63" i="31"/>
  <c r="B53" i="31"/>
  <c r="B657" i="31" s="1"/>
  <c r="C53" i="24"/>
  <c r="C657" i="24" s="1"/>
  <c r="D53" i="24"/>
  <c r="D657" i="24" s="1"/>
  <c r="E53" i="24"/>
  <c r="E657" i="24" s="1"/>
  <c r="F53" i="24"/>
  <c r="F657" i="24" s="1"/>
  <c r="G53" i="24"/>
  <c r="G657" i="24" s="1"/>
  <c r="H53" i="24"/>
  <c r="H657" i="24" s="1"/>
  <c r="I53" i="24"/>
  <c r="I657" i="24" s="1"/>
  <c r="J53" i="24"/>
  <c r="J657" i="24" s="1"/>
  <c r="K53" i="24"/>
  <c r="K657" i="24" s="1"/>
  <c r="C54" i="24"/>
  <c r="C658" i="24" s="1"/>
  <c r="D54" i="24"/>
  <c r="D658" i="24" s="1"/>
  <c r="E54" i="24"/>
  <c r="E658" i="24" s="1"/>
  <c r="F54" i="24"/>
  <c r="F658" i="24" s="1"/>
  <c r="G54" i="24"/>
  <c r="G658" i="24" s="1"/>
  <c r="H54" i="24"/>
  <c r="H658" i="24" s="1"/>
  <c r="I54" i="24"/>
  <c r="I658" i="24" s="1"/>
  <c r="J54" i="24"/>
  <c r="J658" i="24" s="1"/>
  <c r="K54" i="24"/>
  <c r="K658" i="24" s="1"/>
  <c r="C55" i="24"/>
  <c r="C659" i="24" s="1"/>
  <c r="D55" i="24"/>
  <c r="D659" i="24" s="1"/>
  <c r="E55" i="24"/>
  <c r="E659" i="24" s="1"/>
  <c r="F55" i="24"/>
  <c r="F659" i="24" s="1"/>
  <c r="G55" i="24"/>
  <c r="G659" i="24" s="1"/>
  <c r="H55" i="24"/>
  <c r="H659" i="24" s="1"/>
  <c r="I55" i="24"/>
  <c r="I659" i="24" s="1"/>
  <c r="J55" i="24"/>
  <c r="J659" i="24" s="1"/>
  <c r="K55" i="24"/>
  <c r="K659" i="24" s="1"/>
  <c r="C56" i="24"/>
  <c r="C660" i="24" s="1"/>
  <c r="D56" i="24"/>
  <c r="D660" i="24" s="1"/>
  <c r="E56" i="24"/>
  <c r="E660" i="24" s="1"/>
  <c r="F56" i="24"/>
  <c r="F660" i="24" s="1"/>
  <c r="G56" i="24"/>
  <c r="G660" i="24" s="1"/>
  <c r="H56" i="24"/>
  <c r="H660" i="24" s="1"/>
  <c r="I56" i="24"/>
  <c r="I660" i="24" s="1"/>
  <c r="J56" i="24"/>
  <c r="J660" i="24" s="1"/>
  <c r="K56" i="24"/>
  <c r="K660" i="24" s="1"/>
  <c r="C57" i="24"/>
  <c r="C661" i="24" s="1"/>
  <c r="D57" i="24"/>
  <c r="D661" i="24" s="1"/>
  <c r="E57" i="24"/>
  <c r="E661" i="24" s="1"/>
  <c r="F57" i="24"/>
  <c r="F661" i="24" s="1"/>
  <c r="G57" i="24"/>
  <c r="G661" i="24" s="1"/>
  <c r="H57" i="24"/>
  <c r="H661" i="24" s="1"/>
  <c r="I57" i="24"/>
  <c r="I661" i="24" s="1"/>
  <c r="J57" i="24"/>
  <c r="J661" i="24" s="1"/>
  <c r="K57" i="24"/>
  <c r="K661" i="24" s="1"/>
  <c r="C58" i="24"/>
  <c r="C662" i="24" s="1"/>
  <c r="D58" i="24"/>
  <c r="D662" i="24" s="1"/>
  <c r="E58" i="24"/>
  <c r="E662" i="24" s="1"/>
  <c r="F58" i="24"/>
  <c r="F662" i="24" s="1"/>
  <c r="G58" i="24"/>
  <c r="G662" i="24" s="1"/>
  <c r="H58" i="24"/>
  <c r="H662" i="24" s="1"/>
  <c r="I58" i="24"/>
  <c r="I662" i="24" s="1"/>
  <c r="J58" i="24"/>
  <c r="J662" i="24" s="1"/>
  <c r="K58" i="24"/>
  <c r="K662" i="24" s="1"/>
  <c r="C59" i="24"/>
  <c r="C663" i="24" s="1"/>
  <c r="D59" i="24"/>
  <c r="D663" i="24" s="1"/>
  <c r="E59" i="24"/>
  <c r="E663" i="24" s="1"/>
  <c r="F59" i="24"/>
  <c r="F663" i="24" s="1"/>
  <c r="G59" i="24"/>
  <c r="G663" i="24" s="1"/>
  <c r="H59" i="24"/>
  <c r="H663" i="24" s="1"/>
  <c r="I59" i="24"/>
  <c r="I663" i="24" s="1"/>
  <c r="J59" i="24"/>
  <c r="J663" i="24" s="1"/>
  <c r="K59" i="24"/>
  <c r="K663" i="24" s="1"/>
  <c r="C60" i="24"/>
  <c r="C664" i="24" s="1"/>
  <c r="D60" i="24"/>
  <c r="D664" i="24" s="1"/>
  <c r="E60" i="24"/>
  <c r="E664" i="24" s="1"/>
  <c r="F60" i="24"/>
  <c r="F664" i="24" s="1"/>
  <c r="G60" i="24"/>
  <c r="G664" i="24" s="1"/>
  <c r="H60" i="24"/>
  <c r="H664" i="24" s="1"/>
  <c r="I60" i="24"/>
  <c r="I664" i="24" s="1"/>
  <c r="J60" i="24"/>
  <c r="J664" i="24" s="1"/>
  <c r="K60" i="24"/>
  <c r="K664" i="24" s="1"/>
  <c r="C61" i="24"/>
  <c r="C665" i="24" s="1"/>
  <c r="D61" i="24"/>
  <c r="D665" i="24" s="1"/>
  <c r="E61" i="24"/>
  <c r="E665" i="24" s="1"/>
  <c r="F61" i="24"/>
  <c r="F665" i="24" s="1"/>
  <c r="G61" i="24"/>
  <c r="G665" i="24" s="1"/>
  <c r="H61" i="24"/>
  <c r="H665" i="24" s="1"/>
  <c r="I61" i="24"/>
  <c r="I665" i="24" s="1"/>
  <c r="J61" i="24"/>
  <c r="J665" i="24" s="1"/>
  <c r="K61" i="24"/>
  <c r="K665" i="24" s="1"/>
  <c r="C62" i="24"/>
  <c r="C666" i="24" s="1"/>
  <c r="D62" i="24"/>
  <c r="D666" i="24" s="1"/>
  <c r="E62" i="24"/>
  <c r="E666" i="24" s="1"/>
  <c r="F62" i="24"/>
  <c r="F666" i="24" s="1"/>
  <c r="G62" i="24"/>
  <c r="G666" i="24" s="1"/>
  <c r="H62" i="24"/>
  <c r="H666" i="24" s="1"/>
  <c r="I62" i="24"/>
  <c r="I666" i="24" s="1"/>
  <c r="J62" i="24"/>
  <c r="J666" i="24" s="1"/>
  <c r="K62" i="24"/>
  <c r="K666" i="24" s="1"/>
  <c r="C63" i="24"/>
  <c r="D63" i="24"/>
  <c r="E63" i="24"/>
  <c r="F63" i="24"/>
  <c r="G63" i="24"/>
  <c r="H63" i="24"/>
  <c r="I63" i="24"/>
  <c r="J63" i="24"/>
  <c r="K63" i="24"/>
  <c r="B54" i="24"/>
  <c r="B658" i="24" s="1"/>
  <c r="B55" i="24"/>
  <c r="B659" i="24" s="1"/>
  <c r="B56" i="24"/>
  <c r="B660" i="24" s="1"/>
  <c r="B57" i="24"/>
  <c r="B661" i="24" s="1"/>
  <c r="B58" i="24"/>
  <c r="B662" i="24" s="1"/>
  <c r="B59" i="24"/>
  <c r="B663" i="24" s="1"/>
  <c r="B60" i="24"/>
  <c r="B664" i="24" s="1"/>
  <c r="B61" i="24"/>
  <c r="B665" i="24" s="1"/>
  <c r="B62" i="24"/>
  <c r="B666" i="24" s="1"/>
  <c r="B63" i="24"/>
  <c r="B53" i="24"/>
  <c r="B657" i="24" s="1"/>
  <c r="C53" i="26"/>
  <c r="C657" i="26" s="1"/>
  <c r="D53" i="26"/>
  <c r="D657" i="26" s="1"/>
  <c r="E53" i="26"/>
  <c r="E657" i="26" s="1"/>
  <c r="F53" i="26"/>
  <c r="F657" i="26" s="1"/>
  <c r="G53" i="26"/>
  <c r="G657" i="26" s="1"/>
  <c r="H53" i="26"/>
  <c r="H657" i="26" s="1"/>
  <c r="I53" i="26"/>
  <c r="I657" i="26" s="1"/>
  <c r="J53" i="26"/>
  <c r="J657" i="26" s="1"/>
  <c r="K53" i="26"/>
  <c r="K657" i="26" s="1"/>
  <c r="C54" i="26"/>
  <c r="C658" i="26" s="1"/>
  <c r="D54" i="26"/>
  <c r="D658" i="26" s="1"/>
  <c r="E54" i="26"/>
  <c r="E658" i="26" s="1"/>
  <c r="F54" i="26"/>
  <c r="F658" i="26" s="1"/>
  <c r="G54" i="26"/>
  <c r="G658" i="26" s="1"/>
  <c r="H54" i="26"/>
  <c r="H658" i="26" s="1"/>
  <c r="I54" i="26"/>
  <c r="I658" i="26" s="1"/>
  <c r="J54" i="26"/>
  <c r="J658" i="26" s="1"/>
  <c r="K54" i="26"/>
  <c r="K658" i="26" s="1"/>
  <c r="C55" i="26"/>
  <c r="C659" i="26" s="1"/>
  <c r="D55" i="26"/>
  <c r="D659" i="26" s="1"/>
  <c r="E55" i="26"/>
  <c r="E659" i="26" s="1"/>
  <c r="F55" i="26"/>
  <c r="F659" i="26" s="1"/>
  <c r="G55" i="26"/>
  <c r="G659" i="26" s="1"/>
  <c r="H55" i="26"/>
  <c r="H659" i="26" s="1"/>
  <c r="I55" i="26"/>
  <c r="I659" i="26" s="1"/>
  <c r="J55" i="26"/>
  <c r="J659" i="26" s="1"/>
  <c r="K55" i="26"/>
  <c r="K659" i="26" s="1"/>
  <c r="C56" i="26"/>
  <c r="C660" i="26" s="1"/>
  <c r="D56" i="26"/>
  <c r="D660" i="26" s="1"/>
  <c r="E56" i="26"/>
  <c r="E660" i="26" s="1"/>
  <c r="F56" i="26"/>
  <c r="F660" i="26" s="1"/>
  <c r="G56" i="26"/>
  <c r="G660" i="26" s="1"/>
  <c r="H56" i="26"/>
  <c r="H660" i="26" s="1"/>
  <c r="I56" i="26"/>
  <c r="I660" i="26" s="1"/>
  <c r="J56" i="26"/>
  <c r="J660" i="26" s="1"/>
  <c r="K56" i="26"/>
  <c r="K660" i="26" s="1"/>
  <c r="C57" i="26"/>
  <c r="C661" i="26" s="1"/>
  <c r="D57" i="26"/>
  <c r="D661" i="26" s="1"/>
  <c r="E57" i="26"/>
  <c r="E661" i="26" s="1"/>
  <c r="F57" i="26"/>
  <c r="F661" i="26" s="1"/>
  <c r="G57" i="26"/>
  <c r="G661" i="26" s="1"/>
  <c r="H57" i="26"/>
  <c r="H661" i="26" s="1"/>
  <c r="I57" i="26"/>
  <c r="I661" i="26" s="1"/>
  <c r="J57" i="26"/>
  <c r="J661" i="26" s="1"/>
  <c r="K57" i="26"/>
  <c r="K661" i="26" s="1"/>
  <c r="C58" i="26"/>
  <c r="C662" i="26" s="1"/>
  <c r="D58" i="26"/>
  <c r="D662" i="26" s="1"/>
  <c r="E58" i="26"/>
  <c r="E662" i="26" s="1"/>
  <c r="F58" i="26"/>
  <c r="F662" i="26" s="1"/>
  <c r="G58" i="26"/>
  <c r="G662" i="26" s="1"/>
  <c r="H58" i="26"/>
  <c r="H662" i="26" s="1"/>
  <c r="I58" i="26"/>
  <c r="I662" i="26" s="1"/>
  <c r="J58" i="26"/>
  <c r="J662" i="26" s="1"/>
  <c r="K58" i="26"/>
  <c r="K662" i="26" s="1"/>
  <c r="C59" i="26"/>
  <c r="C663" i="26" s="1"/>
  <c r="D59" i="26"/>
  <c r="D663" i="26" s="1"/>
  <c r="E59" i="26"/>
  <c r="E663" i="26" s="1"/>
  <c r="F59" i="26"/>
  <c r="F663" i="26" s="1"/>
  <c r="G59" i="26"/>
  <c r="G663" i="26" s="1"/>
  <c r="H59" i="26"/>
  <c r="H663" i="26" s="1"/>
  <c r="I59" i="26"/>
  <c r="I663" i="26" s="1"/>
  <c r="J59" i="26"/>
  <c r="J663" i="26" s="1"/>
  <c r="K59" i="26"/>
  <c r="K663" i="26" s="1"/>
  <c r="C60" i="26"/>
  <c r="C664" i="26" s="1"/>
  <c r="D60" i="26"/>
  <c r="D664" i="26" s="1"/>
  <c r="E60" i="26"/>
  <c r="E664" i="26" s="1"/>
  <c r="F60" i="26"/>
  <c r="F664" i="26" s="1"/>
  <c r="G60" i="26"/>
  <c r="G664" i="26" s="1"/>
  <c r="H60" i="26"/>
  <c r="H664" i="26" s="1"/>
  <c r="I60" i="26"/>
  <c r="I664" i="26" s="1"/>
  <c r="J60" i="26"/>
  <c r="J664" i="26" s="1"/>
  <c r="K60" i="26"/>
  <c r="K664" i="26" s="1"/>
  <c r="C61" i="26"/>
  <c r="C665" i="26" s="1"/>
  <c r="D61" i="26"/>
  <c r="D665" i="26" s="1"/>
  <c r="E61" i="26"/>
  <c r="E665" i="26" s="1"/>
  <c r="F61" i="26"/>
  <c r="F665" i="26" s="1"/>
  <c r="G61" i="26"/>
  <c r="G665" i="26" s="1"/>
  <c r="H61" i="26"/>
  <c r="H665" i="26" s="1"/>
  <c r="I61" i="26"/>
  <c r="I665" i="26" s="1"/>
  <c r="J61" i="26"/>
  <c r="J665" i="26" s="1"/>
  <c r="K61" i="26"/>
  <c r="K665" i="26" s="1"/>
  <c r="C62" i="26"/>
  <c r="C666" i="26" s="1"/>
  <c r="D62" i="26"/>
  <c r="D666" i="26" s="1"/>
  <c r="E62" i="26"/>
  <c r="E666" i="26" s="1"/>
  <c r="F62" i="26"/>
  <c r="F666" i="26" s="1"/>
  <c r="G62" i="26"/>
  <c r="G666" i="26" s="1"/>
  <c r="H62" i="26"/>
  <c r="H666" i="26" s="1"/>
  <c r="I62" i="26"/>
  <c r="I666" i="26" s="1"/>
  <c r="J62" i="26"/>
  <c r="J666" i="26" s="1"/>
  <c r="K62" i="26"/>
  <c r="K666" i="26" s="1"/>
  <c r="C63" i="26"/>
  <c r="D63" i="26"/>
  <c r="E63" i="26"/>
  <c r="F63" i="26"/>
  <c r="G63" i="26"/>
  <c r="H63" i="26"/>
  <c r="I63" i="26"/>
  <c r="J63" i="26"/>
  <c r="K63" i="26"/>
  <c r="B63" i="26"/>
  <c r="B54" i="26"/>
  <c r="B55" i="26"/>
  <c r="B56" i="26"/>
  <c r="B57" i="26"/>
  <c r="B58" i="26"/>
  <c r="B59" i="26"/>
  <c r="B60" i="26"/>
  <c r="B61" i="26"/>
  <c r="B62" i="26"/>
  <c r="I477" i="29" l="1"/>
  <c r="I479" i="29"/>
  <c r="I477" i="35"/>
  <c r="I475" i="34"/>
  <c r="I477" i="34"/>
  <c r="I478" i="34"/>
  <c r="I479" i="34"/>
  <c r="I476" i="34"/>
  <c r="I481" i="34"/>
  <c r="I476" i="35"/>
  <c r="I474" i="35"/>
  <c r="I480" i="35"/>
  <c r="I482" i="35"/>
  <c r="I480" i="34"/>
  <c r="I478" i="35"/>
  <c r="I475" i="35"/>
  <c r="I481" i="35"/>
  <c r="J232" i="30"/>
  <c r="K232" i="30" s="1"/>
  <c r="B667" i="32"/>
  <c r="C667" i="27"/>
  <c r="G667" i="24"/>
  <c r="B667" i="31"/>
  <c r="E667" i="31"/>
  <c r="D667" i="32"/>
  <c r="J667" i="27"/>
  <c r="H667" i="33"/>
  <c r="E667" i="35"/>
  <c r="F667" i="35"/>
  <c r="J667" i="34"/>
  <c r="F667" i="24"/>
  <c r="D667" i="31"/>
  <c r="K667" i="32"/>
  <c r="C667" i="32"/>
  <c r="I667" i="27"/>
  <c r="G667" i="33"/>
  <c r="B667" i="35"/>
  <c r="D667" i="35"/>
  <c r="K667" i="29"/>
  <c r="C667" i="29"/>
  <c r="I667" i="34"/>
  <c r="B667" i="24"/>
  <c r="E667" i="24"/>
  <c r="K667" i="31"/>
  <c r="C667" i="31"/>
  <c r="J667" i="32"/>
  <c r="H667" i="27"/>
  <c r="F667" i="33"/>
  <c r="J667" i="29"/>
  <c r="H667" i="34"/>
  <c r="J667" i="31"/>
  <c r="I667" i="32"/>
  <c r="G667" i="27"/>
  <c r="B667" i="33"/>
  <c r="E667" i="33"/>
  <c r="K667" i="35"/>
  <c r="C667" i="35"/>
  <c r="I667" i="29"/>
  <c r="G667" i="34"/>
  <c r="D667" i="24"/>
  <c r="K667" i="24"/>
  <c r="C667" i="24"/>
  <c r="I667" i="31"/>
  <c r="H667" i="32"/>
  <c r="F667" i="27"/>
  <c r="D667" i="33"/>
  <c r="J667" i="35"/>
  <c r="H667" i="29"/>
  <c r="F667" i="34"/>
  <c r="J667" i="24"/>
  <c r="H667" i="31"/>
  <c r="G667" i="32"/>
  <c r="B667" i="27"/>
  <c r="E667" i="27"/>
  <c r="K667" i="33"/>
  <c r="C667" i="33"/>
  <c r="I667" i="35"/>
  <c r="G667" i="29"/>
  <c r="B667" i="34"/>
  <c r="E667" i="34"/>
  <c r="I667" i="24"/>
  <c r="G667" i="31"/>
  <c r="F667" i="32"/>
  <c r="D667" i="27"/>
  <c r="J667" i="33"/>
  <c r="H667" i="35"/>
  <c r="F667" i="29"/>
  <c r="D667" i="34"/>
  <c r="H667" i="24"/>
  <c r="F667" i="31"/>
  <c r="E667" i="32"/>
  <c r="K667" i="27"/>
  <c r="I667" i="33"/>
  <c r="G667" i="35"/>
  <c r="B667" i="29"/>
  <c r="D667" i="29"/>
  <c r="E667" i="29"/>
  <c r="K667" i="34"/>
  <c r="C667" i="34"/>
  <c r="H667" i="26"/>
  <c r="F667" i="26"/>
  <c r="E667" i="26"/>
  <c r="D667" i="26"/>
  <c r="K667" i="26"/>
  <c r="C667" i="26"/>
  <c r="J667" i="26"/>
  <c r="G667" i="26"/>
  <c r="I667" i="26"/>
  <c r="B974" i="26"/>
  <c r="B665" i="26"/>
  <c r="B966" i="26"/>
  <c r="B770" i="26"/>
  <c r="B657" i="26"/>
  <c r="B973" i="26"/>
  <c r="B664" i="26"/>
  <c r="B967" i="26"/>
  <c r="B658" i="26"/>
  <c r="B919" i="26"/>
  <c r="B972" i="26"/>
  <c r="B663" i="26"/>
  <c r="B975" i="26"/>
  <c r="B666" i="26"/>
  <c r="B971" i="26"/>
  <c r="B662" i="26"/>
  <c r="B970" i="26"/>
  <c r="B661" i="26"/>
  <c r="B968" i="26"/>
  <c r="B659" i="26"/>
  <c r="B969" i="26"/>
  <c r="B660" i="26"/>
  <c r="K496" i="31"/>
  <c r="K492" i="31"/>
  <c r="K488" i="31"/>
  <c r="K491" i="24"/>
  <c r="K492" i="24"/>
  <c r="K495" i="31"/>
  <c r="K491" i="31"/>
  <c r="K487" i="31"/>
  <c r="K493" i="24"/>
  <c r="K494" i="24"/>
  <c r="K494" i="31"/>
  <c r="K490" i="31"/>
  <c r="K487" i="24"/>
  <c r="K495" i="24"/>
  <c r="K488" i="24"/>
  <c r="K496" i="24"/>
  <c r="K493" i="31"/>
  <c r="K489" i="31"/>
  <c r="K489" i="24"/>
  <c r="K490" i="24"/>
  <c r="J479" i="31"/>
  <c r="J482" i="31"/>
  <c r="J476" i="31"/>
  <c r="J478" i="24"/>
  <c r="J475" i="31"/>
  <c r="J478" i="31"/>
  <c r="J476" i="24"/>
  <c r="J474" i="31"/>
  <c r="J481" i="24"/>
  <c r="J473" i="24"/>
  <c r="J480" i="24"/>
  <c r="J477" i="24"/>
  <c r="J479" i="24"/>
  <c r="J473" i="31"/>
  <c r="J474" i="24"/>
  <c r="J481" i="31"/>
  <c r="J477" i="31"/>
  <c r="J475" i="24"/>
  <c r="J482" i="24"/>
  <c r="J480" i="31"/>
  <c r="J478" i="35"/>
  <c r="J476" i="34"/>
  <c r="J482" i="29"/>
  <c r="J478" i="29"/>
  <c r="J474" i="29"/>
  <c r="J479" i="35"/>
  <c r="J480" i="35"/>
  <c r="J479" i="34"/>
  <c r="J481" i="29"/>
  <c r="J477" i="29"/>
  <c r="J473" i="29"/>
  <c r="J473" i="35"/>
  <c r="J481" i="35"/>
  <c r="J474" i="35"/>
  <c r="J482" i="35"/>
  <c r="J478" i="34"/>
  <c r="J474" i="34"/>
  <c r="J480" i="29"/>
  <c r="J476" i="29"/>
  <c r="J475" i="35"/>
  <c r="J476" i="35"/>
  <c r="J481" i="34"/>
  <c r="J477" i="34"/>
  <c r="J473" i="34"/>
  <c r="J479" i="29"/>
  <c r="J475" i="29"/>
  <c r="J477" i="35"/>
  <c r="K496" i="34"/>
  <c r="K492" i="34"/>
  <c r="K488" i="34"/>
  <c r="K494" i="29"/>
  <c r="K490" i="29"/>
  <c r="K487" i="35"/>
  <c r="K495" i="35"/>
  <c r="K488" i="35"/>
  <c r="K496" i="35"/>
  <c r="K495" i="34"/>
  <c r="K491" i="34"/>
  <c r="K487" i="34"/>
  <c r="K493" i="29"/>
  <c r="K489" i="29"/>
  <c r="K489" i="35"/>
  <c r="K490" i="35"/>
  <c r="K494" i="34"/>
  <c r="K490" i="34"/>
  <c r="K496" i="29"/>
  <c r="K492" i="29"/>
  <c r="K488" i="29"/>
  <c r="K491" i="35"/>
  <c r="K492" i="35"/>
  <c r="K493" i="34"/>
  <c r="K489" i="34"/>
  <c r="K495" i="29"/>
  <c r="K491" i="29"/>
  <c r="K487" i="29"/>
  <c r="K493" i="35"/>
  <c r="K494" i="35"/>
  <c r="B1164" i="32"/>
  <c r="B1177" i="32" s="1"/>
  <c r="B976" i="34"/>
  <c r="B1164" i="34" s="1"/>
  <c r="B1177" i="34" s="1"/>
  <c r="B976" i="29"/>
  <c r="B1164" i="29" s="1"/>
  <c r="B1177" i="29" s="1"/>
  <c r="B976" i="35"/>
  <c r="B1164" i="35" s="1"/>
  <c r="B1177" i="35" s="1"/>
  <c r="B976" i="33"/>
  <c r="B1164" i="33" s="1"/>
  <c r="B1177" i="33" s="1"/>
  <c r="B976" i="27"/>
  <c r="B1164" i="27" s="1"/>
  <c r="B1177" i="27" s="1"/>
  <c r="B976" i="32"/>
  <c r="B976" i="31"/>
  <c r="B1164" i="31" s="1"/>
  <c r="B1177" i="31" s="1"/>
  <c r="B976" i="24"/>
  <c r="B1164" i="24" s="1"/>
  <c r="B1177" i="24" s="1"/>
  <c r="B923" i="34"/>
  <c r="B1163" i="34" s="1"/>
  <c r="B1176" i="34" s="1"/>
  <c r="B923" i="29"/>
  <c r="B1163" i="29" s="1"/>
  <c r="B1176" i="29" s="1"/>
  <c r="B923" i="35"/>
  <c r="B1163" i="35" s="1"/>
  <c r="B1176" i="35" s="1"/>
  <c r="B923" i="33"/>
  <c r="B1163" i="33" s="1"/>
  <c r="B1176" i="33" s="1"/>
  <c r="B923" i="27"/>
  <c r="B1163" i="27" s="1"/>
  <c r="B1176" i="27" s="1"/>
  <c r="B923" i="32"/>
  <c r="B1163" i="32" s="1"/>
  <c r="B1176" i="32" s="1"/>
  <c r="B923" i="31"/>
  <c r="B1163" i="31" s="1"/>
  <c r="B1176" i="31" s="1"/>
  <c r="B923" i="24"/>
  <c r="B1163" i="24" s="1"/>
  <c r="B1176" i="24" s="1"/>
  <c r="B1164" i="26"/>
  <c r="B1177" i="26" s="1"/>
  <c r="B780" i="34"/>
  <c r="B1162" i="34" s="1"/>
  <c r="B1175" i="34" s="1"/>
  <c r="B780" i="29"/>
  <c r="B1162" i="29" s="1"/>
  <c r="B1175" i="29" s="1"/>
  <c r="B780" i="35"/>
  <c r="B1162" i="35" s="1"/>
  <c r="B1175" i="35" s="1"/>
  <c r="B780" i="33"/>
  <c r="B1162" i="33" s="1"/>
  <c r="B1175" i="33" s="1"/>
  <c r="B780" i="27"/>
  <c r="B1162" i="27" s="1"/>
  <c r="B1175" i="27" s="1"/>
  <c r="B780" i="32"/>
  <c r="B1162" i="32" s="1"/>
  <c r="B1175" i="32" s="1"/>
  <c r="B780" i="31"/>
  <c r="B1162" i="31" s="1"/>
  <c r="B1175" i="31" s="1"/>
  <c r="B780" i="24"/>
  <c r="B1162" i="24" s="1"/>
  <c r="B1175" i="24" s="1"/>
  <c r="B1163" i="26"/>
  <c r="B1176" i="26" s="1"/>
  <c r="B1162" i="26"/>
  <c r="B1175" i="26" s="1"/>
  <c r="J482" i="34" l="1"/>
  <c r="J475" i="34"/>
  <c r="J480" i="34"/>
  <c r="B667" i="26"/>
  <c r="K477" i="24"/>
  <c r="K480" i="24"/>
  <c r="K476" i="31"/>
  <c r="K478" i="24"/>
  <c r="K473" i="24"/>
  <c r="K474" i="24"/>
  <c r="K479" i="31"/>
  <c r="K475" i="24"/>
  <c r="K482" i="31"/>
  <c r="K482" i="24"/>
  <c r="K475" i="31"/>
  <c r="K478" i="31"/>
  <c r="K479" i="24"/>
  <c r="K476" i="24"/>
  <c r="K474" i="31"/>
  <c r="K481" i="31"/>
  <c r="K477" i="31"/>
  <c r="K481" i="24"/>
  <c r="K473" i="31"/>
  <c r="K480" i="31"/>
  <c r="K480" i="34"/>
  <c r="K476" i="34"/>
  <c r="K482" i="29"/>
  <c r="K478" i="29"/>
  <c r="K474" i="29"/>
  <c r="K477" i="35"/>
  <c r="K478" i="35"/>
  <c r="K479" i="34"/>
  <c r="K475" i="34"/>
  <c r="K481" i="29"/>
  <c r="K477" i="29"/>
  <c r="K473" i="29"/>
  <c r="K479" i="35"/>
  <c r="K480" i="35"/>
  <c r="K482" i="34"/>
  <c r="K478" i="34"/>
  <c r="K474" i="34"/>
  <c r="K480" i="29"/>
  <c r="K476" i="29"/>
  <c r="K473" i="35"/>
  <c r="K481" i="35"/>
  <c r="K474" i="35"/>
  <c r="K482" i="35"/>
  <c r="K481" i="34"/>
  <c r="K477" i="34"/>
  <c r="K473" i="34"/>
  <c r="K479" i="29"/>
  <c r="K475" i="29"/>
  <c r="K475" i="35"/>
  <c r="K476" i="35"/>
  <c r="B794" i="26"/>
  <c r="C794" i="26"/>
  <c r="D794" i="26"/>
  <c r="E794" i="26"/>
  <c r="F794" i="26"/>
  <c r="G794" i="26"/>
  <c r="H794" i="26"/>
  <c r="I794" i="26"/>
  <c r="J794" i="26"/>
  <c r="K794" i="26"/>
  <c r="B795" i="26"/>
  <c r="C795" i="26"/>
  <c r="D795" i="26"/>
  <c r="E795" i="26"/>
  <c r="F795" i="26"/>
  <c r="G795" i="26"/>
  <c r="H795" i="26"/>
  <c r="I795" i="26"/>
  <c r="J795" i="26"/>
  <c r="K795" i="26"/>
  <c r="A7" i="33"/>
  <c r="A10" i="27"/>
  <c r="A7" i="27"/>
  <c r="C1006" i="26" l="1"/>
  <c r="H1009" i="26"/>
  <c r="B233" i="26"/>
  <c r="A7" i="34"/>
  <c r="A8" i="34"/>
  <c r="B9" i="34"/>
  <c r="B502" i="34" l="1"/>
  <c r="B544" i="34" s="1"/>
  <c r="B501" i="34"/>
  <c r="B528" i="34" s="1"/>
  <c r="B502" i="29"/>
  <c r="B544" i="29" s="1"/>
  <c r="B501" i="29"/>
  <c r="B528" i="29" s="1"/>
  <c r="B502" i="35"/>
  <c r="B544" i="35" s="1"/>
  <c r="B501" i="35"/>
  <c r="B528" i="35" s="1"/>
  <c r="B502" i="31"/>
  <c r="B544" i="31" s="1"/>
  <c r="B501" i="31"/>
  <c r="B528" i="31" s="1"/>
  <c r="B502" i="24"/>
  <c r="B544" i="24" s="1"/>
  <c r="B501" i="24"/>
  <c r="C501" i="24" s="1"/>
  <c r="B537" i="34" l="1"/>
  <c r="B541" i="34"/>
  <c r="B541" i="29"/>
  <c r="B537" i="29"/>
  <c r="B537" i="35"/>
  <c r="B541" i="35"/>
  <c r="C502" i="31"/>
  <c r="C544" i="31" s="1"/>
  <c r="B537" i="31"/>
  <c r="B541" i="31"/>
  <c r="B537" i="24"/>
  <c r="B541" i="24"/>
  <c r="B525" i="34"/>
  <c r="B529" i="34"/>
  <c r="C501" i="34"/>
  <c r="B521" i="34"/>
  <c r="B522" i="34"/>
  <c r="B526" i="34"/>
  <c r="B530" i="34"/>
  <c r="B538" i="34"/>
  <c r="B542" i="34"/>
  <c r="C502" i="34"/>
  <c r="B523" i="34"/>
  <c r="B527" i="34"/>
  <c r="B535" i="34"/>
  <c r="B539" i="34"/>
  <c r="B543" i="34"/>
  <c r="B524" i="34"/>
  <c r="B536" i="34"/>
  <c r="B540" i="34"/>
  <c r="B529" i="29"/>
  <c r="C501" i="29"/>
  <c r="B522" i="29"/>
  <c r="B526" i="29"/>
  <c r="B530" i="29"/>
  <c r="B538" i="29"/>
  <c r="B542" i="29"/>
  <c r="B521" i="29"/>
  <c r="B525" i="29"/>
  <c r="C502" i="29"/>
  <c r="B523" i="29"/>
  <c r="B527" i="29"/>
  <c r="B535" i="29"/>
  <c r="B539" i="29"/>
  <c r="B543" i="29"/>
  <c r="B524" i="29"/>
  <c r="B536" i="29"/>
  <c r="B540" i="29"/>
  <c r="B521" i="35"/>
  <c r="B529" i="35"/>
  <c r="C501" i="35"/>
  <c r="B525" i="35"/>
  <c r="B522" i="35"/>
  <c r="B526" i="35"/>
  <c r="B530" i="35"/>
  <c r="B538" i="35"/>
  <c r="B542" i="35"/>
  <c r="B523" i="35"/>
  <c r="B527" i="35"/>
  <c r="B535" i="35"/>
  <c r="B539" i="35"/>
  <c r="B543" i="35"/>
  <c r="C502" i="35"/>
  <c r="B524" i="35"/>
  <c r="B536" i="35"/>
  <c r="B540" i="35"/>
  <c r="B521" i="31"/>
  <c r="C501" i="31"/>
  <c r="B525" i="31"/>
  <c r="B529" i="31"/>
  <c r="B522" i="31"/>
  <c r="B526" i="31"/>
  <c r="B530" i="31"/>
  <c r="B538" i="31"/>
  <c r="B542" i="31"/>
  <c r="B523" i="31"/>
  <c r="B527" i="31"/>
  <c r="B535" i="31"/>
  <c r="B539" i="31"/>
  <c r="B543" i="31"/>
  <c r="B524" i="31"/>
  <c r="B536" i="31"/>
  <c r="B540" i="31"/>
  <c r="C528" i="24"/>
  <c r="C524" i="24"/>
  <c r="C527" i="24"/>
  <c r="C523" i="24"/>
  <c r="C530" i="24"/>
  <c r="C526" i="24"/>
  <c r="C522" i="24"/>
  <c r="D501" i="24"/>
  <c r="C529" i="24"/>
  <c r="C525" i="24"/>
  <c r="C521" i="24"/>
  <c r="B525" i="24"/>
  <c r="B522" i="24"/>
  <c r="B526" i="24"/>
  <c r="B530" i="24"/>
  <c r="B538" i="24"/>
  <c r="B542" i="24"/>
  <c r="B521" i="24"/>
  <c r="C502" i="24"/>
  <c r="B523" i="24"/>
  <c r="B527" i="24"/>
  <c r="B535" i="24"/>
  <c r="B539" i="24"/>
  <c r="B543" i="24"/>
  <c r="B524" i="24"/>
  <c r="B528" i="24"/>
  <c r="B536" i="24"/>
  <c r="B540" i="24"/>
  <c r="B529" i="24"/>
  <c r="C541" i="31" l="1"/>
  <c r="C542" i="31"/>
  <c r="D502" i="31"/>
  <c r="D542" i="31" s="1"/>
  <c r="C540" i="31"/>
  <c r="C539" i="31"/>
  <c r="C537" i="31"/>
  <c r="C536" i="31"/>
  <c r="C535" i="31"/>
  <c r="C543" i="31"/>
  <c r="C538" i="31"/>
  <c r="C544" i="34"/>
  <c r="C540" i="34"/>
  <c r="C536" i="34"/>
  <c r="C543" i="34"/>
  <c r="C539" i="34"/>
  <c r="C535" i="34"/>
  <c r="D502" i="34"/>
  <c r="C542" i="34"/>
  <c r="C538" i="34"/>
  <c r="C541" i="34"/>
  <c r="C537" i="34"/>
  <c r="C528" i="34"/>
  <c r="C524" i="34"/>
  <c r="C527" i="34"/>
  <c r="C523" i="34"/>
  <c r="C530" i="34"/>
  <c r="C526" i="34"/>
  <c r="C522" i="34"/>
  <c r="D501" i="34"/>
  <c r="C529" i="34"/>
  <c r="C525" i="34"/>
  <c r="C521" i="34"/>
  <c r="C544" i="29"/>
  <c r="C540" i="29"/>
  <c r="C536" i="29"/>
  <c r="C543" i="29"/>
  <c r="C539" i="29"/>
  <c r="C535" i="29"/>
  <c r="D502" i="29"/>
  <c r="C542" i="29"/>
  <c r="C538" i="29"/>
  <c r="C541" i="29"/>
  <c r="C537" i="29"/>
  <c r="C528" i="29"/>
  <c r="C524" i="29"/>
  <c r="C527" i="29"/>
  <c r="C523" i="29"/>
  <c r="C530" i="29"/>
  <c r="C526" i="29"/>
  <c r="C522" i="29"/>
  <c r="D501" i="29"/>
  <c r="C529" i="29"/>
  <c r="C525" i="29"/>
  <c r="C521" i="29"/>
  <c r="C544" i="35"/>
  <c r="C540" i="35"/>
  <c r="C536" i="35"/>
  <c r="C543" i="35"/>
  <c r="C539" i="35"/>
  <c r="C535" i="35"/>
  <c r="D502" i="35"/>
  <c r="C542" i="35"/>
  <c r="C538" i="35"/>
  <c r="C541" i="35"/>
  <c r="C537" i="35"/>
  <c r="C528" i="35"/>
  <c r="C524" i="35"/>
  <c r="C527" i="35"/>
  <c r="C523" i="35"/>
  <c r="C530" i="35"/>
  <c r="C526" i="35"/>
  <c r="C522" i="35"/>
  <c r="D501" i="35"/>
  <c r="C529" i="35"/>
  <c r="C525" i="35"/>
  <c r="C521" i="35"/>
  <c r="C528" i="31"/>
  <c r="C524" i="31"/>
  <c r="C522" i="31"/>
  <c r="C527" i="31"/>
  <c r="C523" i="31"/>
  <c r="C530" i="31"/>
  <c r="C526" i="31"/>
  <c r="D501" i="31"/>
  <c r="C529" i="31"/>
  <c r="C525" i="31"/>
  <c r="C521" i="31"/>
  <c r="C544" i="24"/>
  <c r="C540" i="24"/>
  <c r="C536" i="24"/>
  <c r="C543" i="24"/>
  <c r="C539" i="24"/>
  <c r="C535" i="24"/>
  <c r="D502" i="24"/>
  <c r="C542" i="24"/>
  <c r="C538" i="24"/>
  <c r="C541" i="24"/>
  <c r="C537" i="24"/>
  <c r="D527" i="24"/>
  <c r="D523" i="24"/>
  <c r="D528" i="24"/>
  <c r="D530" i="24"/>
  <c r="D526" i="24"/>
  <c r="D522" i="24"/>
  <c r="E501" i="24"/>
  <c r="D524" i="24"/>
  <c r="D529" i="24"/>
  <c r="D525" i="24"/>
  <c r="D521" i="24"/>
  <c r="D536" i="31" l="1"/>
  <c r="D539" i="31"/>
  <c r="D543" i="31"/>
  <c r="D540" i="31"/>
  <c r="E502" i="31"/>
  <c r="E537" i="31" s="1"/>
  <c r="D544" i="31"/>
  <c r="D535" i="31"/>
  <c r="D537" i="31"/>
  <c r="D541" i="31"/>
  <c r="D538" i="31"/>
  <c r="D543" i="34"/>
  <c r="D539" i="34"/>
  <c r="D535" i="34"/>
  <c r="E502" i="34"/>
  <c r="D542" i="34"/>
  <c r="D538" i="34"/>
  <c r="D541" i="34"/>
  <c r="D537" i="34"/>
  <c r="D544" i="34"/>
  <c r="D540" i="34"/>
  <c r="D536" i="34"/>
  <c r="D527" i="34"/>
  <c r="D523" i="34"/>
  <c r="D524" i="34"/>
  <c r="D530" i="34"/>
  <c r="D526" i="34"/>
  <c r="D522" i="34"/>
  <c r="E501" i="34"/>
  <c r="D528" i="34"/>
  <c r="D529" i="34"/>
  <c r="D525" i="34"/>
  <c r="D521" i="34"/>
  <c r="D543" i="29"/>
  <c r="D539" i="29"/>
  <c r="D535" i="29"/>
  <c r="E502" i="29"/>
  <c r="D542" i="29"/>
  <c r="D538" i="29"/>
  <c r="D540" i="29"/>
  <c r="D541" i="29"/>
  <c r="D537" i="29"/>
  <c r="D544" i="29"/>
  <c r="D536" i="29"/>
  <c r="D527" i="29"/>
  <c r="D523" i="29"/>
  <c r="D530" i="29"/>
  <c r="D526" i="29"/>
  <c r="D522" i="29"/>
  <c r="E501" i="29"/>
  <c r="D528" i="29"/>
  <c r="D529" i="29"/>
  <c r="D525" i="29"/>
  <c r="D521" i="29"/>
  <c r="D524" i="29"/>
  <c r="D543" i="35"/>
  <c r="D539" i="35"/>
  <c r="D535" i="35"/>
  <c r="E502" i="35"/>
  <c r="D542" i="35"/>
  <c r="D538" i="35"/>
  <c r="D541" i="35"/>
  <c r="D537" i="35"/>
  <c r="D544" i="35"/>
  <c r="D540" i="35"/>
  <c r="D536" i="35"/>
  <c r="D527" i="35"/>
  <c r="D523" i="35"/>
  <c r="D524" i="35"/>
  <c r="D530" i="35"/>
  <c r="D526" i="35"/>
  <c r="D522" i="35"/>
  <c r="E501" i="35"/>
  <c r="D529" i="35"/>
  <c r="D525" i="35"/>
  <c r="D521" i="35"/>
  <c r="D528" i="35"/>
  <c r="E535" i="31"/>
  <c r="F502" i="31"/>
  <c r="E501" i="31"/>
  <c r="D527" i="31"/>
  <c r="D523" i="31"/>
  <c r="D530" i="31"/>
  <c r="D526" i="31"/>
  <c r="D522" i="31"/>
  <c r="D529" i="31"/>
  <c r="D525" i="31"/>
  <c r="D521" i="31"/>
  <c r="D528" i="31"/>
  <c r="D524" i="31"/>
  <c r="D543" i="24"/>
  <c r="D539" i="24"/>
  <c r="D535" i="24"/>
  <c r="D544" i="24"/>
  <c r="E502" i="24"/>
  <c r="D536" i="24"/>
  <c r="D542" i="24"/>
  <c r="D538" i="24"/>
  <c r="D541" i="24"/>
  <c r="D537" i="24"/>
  <c r="D540" i="24"/>
  <c r="E527" i="24"/>
  <c r="E523" i="24"/>
  <c r="E530" i="24"/>
  <c r="E526" i="24"/>
  <c r="E522" i="24"/>
  <c r="F501" i="24"/>
  <c r="E529" i="24"/>
  <c r="E525" i="24"/>
  <c r="E521" i="24"/>
  <c r="E528" i="24"/>
  <c r="E524" i="24"/>
  <c r="E541" i="31" l="1"/>
  <c r="E543" i="31"/>
  <c r="E540" i="31"/>
  <c r="E544" i="31"/>
  <c r="E539" i="31"/>
  <c r="E536" i="31"/>
  <c r="E538" i="31"/>
  <c r="E542" i="31"/>
  <c r="E527" i="34"/>
  <c r="E523" i="34"/>
  <c r="E530" i="34"/>
  <c r="E526" i="34"/>
  <c r="E522" i="34"/>
  <c r="F501" i="34"/>
  <c r="E529" i="34"/>
  <c r="E525" i="34"/>
  <c r="E521" i="34"/>
  <c r="E528" i="34"/>
  <c r="E524" i="34"/>
  <c r="E543" i="34"/>
  <c r="E539" i="34"/>
  <c r="E535" i="34"/>
  <c r="F502" i="34"/>
  <c r="E542" i="34"/>
  <c r="E538" i="34"/>
  <c r="E541" i="34"/>
  <c r="E537" i="34"/>
  <c r="E544" i="34"/>
  <c r="E540" i="34"/>
  <c r="E536" i="34"/>
  <c r="E527" i="29"/>
  <c r="E523" i="29"/>
  <c r="E530" i="29"/>
  <c r="E526" i="29"/>
  <c r="E522" i="29"/>
  <c r="F501" i="29"/>
  <c r="E529" i="29"/>
  <c r="E525" i="29"/>
  <c r="E521" i="29"/>
  <c r="E528" i="29"/>
  <c r="E524" i="29"/>
  <c r="E543" i="29"/>
  <c r="E539" i="29"/>
  <c r="E535" i="29"/>
  <c r="F502" i="29"/>
  <c r="E542" i="29"/>
  <c r="E538" i="29"/>
  <c r="E541" i="29"/>
  <c r="E537" i="29"/>
  <c r="E544" i="29"/>
  <c r="E540" i="29"/>
  <c r="E536" i="29"/>
  <c r="E543" i="35"/>
  <c r="E539" i="35"/>
  <c r="E535" i="35"/>
  <c r="F502" i="35"/>
  <c r="E542" i="35"/>
  <c r="E538" i="35"/>
  <c r="E541" i="35"/>
  <c r="E537" i="35"/>
  <c r="E544" i="35"/>
  <c r="E540" i="35"/>
  <c r="E536" i="35"/>
  <c r="E527" i="35"/>
  <c r="E523" i="35"/>
  <c r="E530" i="35"/>
  <c r="E526" i="35"/>
  <c r="E522" i="35"/>
  <c r="F501" i="35"/>
  <c r="E529" i="35"/>
  <c r="E525" i="35"/>
  <c r="E521" i="35"/>
  <c r="E528" i="35"/>
  <c r="E524" i="35"/>
  <c r="E527" i="31"/>
  <c r="E523" i="31"/>
  <c r="E525" i="31"/>
  <c r="E529" i="31"/>
  <c r="E521" i="31"/>
  <c r="E530" i="31"/>
  <c r="E526" i="31"/>
  <c r="E522" i="31"/>
  <c r="F501" i="31"/>
  <c r="E528" i="31"/>
  <c r="E524" i="31"/>
  <c r="G502" i="31"/>
  <c r="F542" i="31"/>
  <c r="F538" i="31"/>
  <c r="F541" i="31"/>
  <c r="F537" i="31"/>
  <c r="F544" i="31"/>
  <c r="F540" i="31"/>
  <c r="F536" i="31"/>
  <c r="F539" i="31"/>
  <c r="F535" i="31"/>
  <c r="F543" i="31"/>
  <c r="F530" i="24"/>
  <c r="F526" i="24"/>
  <c r="F522" i="24"/>
  <c r="G501" i="24"/>
  <c r="F527" i="24"/>
  <c r="F523" i="24"/>
  <c r="F529" i="24"/>
  <c r="F525" i="24"/>
  <c r="F521" i="24"/>
  <c r="F528" i="24"/>
  <c r="F524" i="24"/>
  <c r="E543" i="24"/>
  <c r="E539" i="24"/>
  <c r="E535" i="24"/>
  <c r="F502" i="24"/>
  <c r="E542" i="24"/>
  <c r="E538" i="24"/>
  <c r="E541" i="24"/>
  <c r="E537" i="24"/>
  <c r="E544" i="24"/>
  <c r="E540" i="24"/>
  <c r="E536" i="24"/>
  <c r="B86" i="35"/>
  <c r="B87" i="35"/>
  <c r="B88" i="35"/>
  <c r="B89" i="35"/>
  <c r="B90" i="35"/>
  <c r="B91" i="35"/>
  <c r="B92" i="35"/>
  <c r="B93" i="35"/>
  <c r="B94" i="35"/>
  <c r="B118" i="35"/>
  <c r="B119" i="35"/>
  <c r="B120" i="35"/>
  <c r="B121" i="35"/>
  <c r="B122" i="35"/>
  <c r="B123" i="35"/>
  <c r="B124" i="35"/>
  <c r="B125" i="35"/>
  <c r="B126" i="35"/>
  <c r="B85" i="35"/>
  <c r="B117" i="31"/>
  <c r="B86" i="34"/>
  <c r="B87" i="34"/>
  <c r="B88" i="34"/>
  <c r="B89" i="34"/>
  <c r="B90" i="34"/>
  <c r="B91" i="34"/>
  <c r="B92" i="34"/>
  <c r="B93" i="34"/>
  <c r="B94" i="34"/>
  <c r="B85" i="34"/>
  <c r="B118" i="34"/>
  <c r="B119" i="34"/>
  <c r="B120" i="34"/>
  <c r="B121" i="34"/>
  <c r="B122" i="34"/>
  <c r="B123" i="34"/>
  <c r="B124" i="34"/>
  <c r="B125" i="34"/>
  <c r="B126" i="34"/>
  <c r="B117" i="34"/>
  <c r="B86" i="29"/>
  <c r="B87" i="29"/>
  <c r="B88" i="29"/>
  <c r="B89" i="29"/>
  <c r="B90" i="29"/>
  <c r="B91" i="29"/>
  <c r="B92" i="29"/>
  <c r="B93" i="29"/>
  <c r="B94" i="29"/>
  <c r="B85" i="29"/>
  <c r="B118" i="29"/>
  <c r="B119" i="29"/>
  <c r="B120" i="29"/>
  <c r="B121" i="29"/>
  <c r="B122" i="29"/>
  <c r="B123" i="29"/>
  <c r="B124" i="29"/>
  <c r="B125" i="29"/>
  <c r="B126" i="29"/>
  <c r="B117" i="29"/>
  <c r="B117" i="35"/>
  <c r="B118" i="33"/>
  <c r="B119" i="33"/>
  <c r="B120" i="33"/>
  <c r="B121" i="33"/>
  <c r="B122" i="33"/>
  <c r="B123" i="33"/>
  <c r="B124" i="33"/>
  <c r="B125" i="33"/>
  <c r="B126" i="33"/>
  <c r="B117" i="33"/>
  <c r="B118" i="27"/>
  <c r="B119" i="27"/>
  <c r="B120" i="27"/>
  <c r="B121" i="27"/>
  <c r="B122" i="27"/>
  <c r="B123" i="27"/>
  <c r="B124" i="27"/>
  <c r="B125" i="27"/>
  <c r="B126" i="27"/>
  <c r="B117" i="27"/>
  <c r="B86" i="24"/>
  <c r="B87" i="24"/>
  <c r="B88" i="24"/>
  <c r="B89" i="24"/>
  <c r="B90" i="24"/>
  <c r="B91" i="24"/>
  <c r="B92" i="24"/>
  <c r="B93" i="24"/>
  <c r="B94" i="24"/>
  <c r="B85" i="24"/>
  <c r="B87" i="31"/>
  <c r="B88" i="31"/>
  <c r="B89" i="31"/>
  <c r="B90" i="31"/>
  <c r="B91" i="31"/>
  <c r="B92" i="31"/>
  <c r="B93" i="31"/>
  <c r="B94" i="31"/>
  <c r="B86" i="31"/>
  <c r="B85" i="31"/>
  <c r="B126" i="31"/>
  <c r="B125" i="31"/>
  <c r="B124" i="31"/>
  <c r="B123" i="31"/>
  <c r="B122" i="31"/>
  <c r="B121" i="31"/>
  <c r="B120" i="31"/>
  <c r="B119" i="31"/>
  <c r="B118" i="31"/>
  <c r="B118" i="24"/>
  <c r="B119" i="24"/>
  <c r="B120" i="24"/>
  <c r="B121" i="24"/>
  <c r="B122" i="24"/>
  <c r="B123" i="24"/>
  <c r="B124" i="24"/>
  <c r="B125" i="24"/>
  <c r="B126" i="24"/>
  <c r="B117" i="24"/>
  <c r="B1095" i="34"/>
  <c r="P1076" i="34"/>
  <c r="O1076" i="34"/>
  <c r="P1075" i="34"/>
  <c r="O1075" i="34"/>
  <c r="B1075" i="34"/>
  <c r="B1104" i="34" s="1"/>
  <c r="P1074" i="34"/>
  <c r="O1074" i="34"/>
  <c r="B1074" i="34"/>
  <c r="P1073" i="34"/>
  <c r="O1073" i="34"/>
  <c r="B1073" i="34"/>
  <c r="P1072" i="34"/>
  <c r="O1072" i="34"/>
  <c r="B1072" i="34" s="1"/>
  <c r="P1071" i="34"/>
  <c r="O1071" i="34"/>
  <c r="B1071" i="34" s="1"/>
  <c r="B1100" i="34" s="1"/>
  <c r="P1070" i="34"/>
  <c r="O1070" i="34"/>
  <c r="B1070" i="34" s="1"/>
  <c r="P1069" i="34"/>
  <c r="O1069" i="34"/>
  <c r="B1069" i="34"/>
  <c r="P1068" i="34"/>
  <c r="O1068" i="34"/>
  <c r="B1068" i="34"/>
  <c r="B1097" i="34" s="1"/>
  <c r="P1067" i="34"/>
  <c r="O1067" i="34"/>
  <c r="P1066" i="34"/>
  <c r="O1066" i="34"/>
  <c r="B1095" i="29"/>
  <c r="P1076" i="29"/>
  <c r="O1076" i="29"/>
  <c r="P1075" i="29"/>
  <c r="O1075" i="29"/>
  <c r="B1075" i="29"/>
  <c r="B1104" i="29" s="1"/>
  <c r="P1074" i="29"/>
  <c r="O1074" i="29"/>
  <c r="B1074" i="29"/>
  <c r="P1073" i="29"/>
  <c r="O1073" i="29"/>
  <c r="B1073" i="29"/>
  <c r="B1102" i="29" s="1"/>
  <c r="P1072" i="29"/>
  <c r="O1072" i="29"/>
  <c r="B1072" i="29" s="1"/>
  <c r="P1071" i="29"/>
  <c r="O1071" i="29"/>
  <c r="B1071" i="29" s="1"/>
  <c r="P1070" i="29"/>
  <c r="O1070" i="29"/>
  <c r="B1070" i="29" s="1"/>
  <c r="P1069" i="29"/>
  <c r="O1069" i="29"/>
  <c r="B1069" i="29"/>
  <c r="B1098" i="29" s="1"/>
  <c r="P1068" i="29"/>
  <c r="O1068" i="29"/>
  <c r="B1068" i="29"/>
  <c r="B1097" i="29" s="1"/>
  <c r="P1067" i="29"/>
  <c r="O1067" i="29"/>
  <c r="P1066" i="29"/>
  <c r="O1066" i="29"/>
  <c r="B1095" i="35"/>
  <c r="P1076" i="35"/>
  <c r="O1076" i="35"/>
  <c r="P1075" i="35"/>
  <c r="O1075" i="35"/>
  <c r="B1075" i="35"/>
  <c r="B1104" i="35" s="1"/>
  <c r="P1074" i="35"/>
  <c r="O1074" i="35"/>
  <c r="B1074" i="35"/>
  <c r="P1073" i="35"/>
  <c r="O1073" i="35"/>
  <c r="B1073" i="35"/>
  <c r="P1072" i="35"/>
  <c r="O1072" i="35"/>
  <c r="B1072" i="35" s="1"/>
  <c r="B1101" i="35" s="1"/>
  <c r="P1071" i="35"/>
  <c r="O1071" i="35"/>
  <c r="B1071" i="35" s="1"/>
  <c r="B1100" i="35" s="1"/>
  <c r="P1070" i="35"/>
  <c r="O1070" i="35"/>
  <c r="B1070" i="35" s="1"/>
  <c r="P1069" i="35"/>
  <c r="O1069" i="35"/>
  <c r="B1069" i="35"/>
  <c r="P1068" i="35"/>
  <c r="O1068" i="35"/>
  <c r="B1068" i="35"/>
  <c r="B1097" i="35" s="1"/>
  <c r="P1067" i="35"/>
  <c r="O1067" i="35"/>
  <c r="P1066" i="35"/>
  <c r="O1066" i="35"/>
  <c r="B1095" i="33"/>
  <c r="P1076" i="33"/>
  <c r="O1076" i="33"/>
  <c r="P1075" i="33"/>
  <c r="O1075" i="33"/>
  <c r="B1075" i="33"/>
  <c r="B1104" i="33" s="1"/>
  <c r="P1074" i="33"/>
  <c r="O1074" i="33"/>
  <c r="B1074" i="33"/>
  <c r="P1073" i="33"/>
  <c r="O1073" i="33"/>
  <c r="B1073" i="33"/>
  <c r="B1102" i="33" s="1"/>
  <c r="P1072" i="33"/>
  <c r="O1072" i="33"/>
  <c r="B1072" i="33" s="1"/>
  <c r="B1101" i="33" s="1"/>
  <c r="P1071" i="33"/>
  <c r="O1071" i="33"/>
  <c r="B1071" i="33" s="1"/>
  <c r="B1100" i="33" s="1"/>
  <c r="P1070" i="33"/>
  <c r="O1070" i="33"/>
  <c r="B1070" i="33" s="1"/>
  <c r="P1069" i="33"/>
  <c r="O1069" i="33"/>
  <c r="B1069" i="33"/>
  <c r="P1068" i="33"/>
  <c r="O1068" i="33"/>
  <c r="B1068" i="33"/>
  <c r="B1097" i="33" s="1"/>
  <c r="P1067" i="33"/>
  <c r="O1067" i="33"/>
  <c r="P1066" i="33"/>
  <c r="O1066" i="33"/>
  <c r="B1095" i="27"/>
  <c r="P1076" i="27"/>
  <c r="O1076" i="27"/>
  <c r="P1075" i="27"/>
  <c r="O1075" i="27"/>
  <c r="B1075" i="27"/>
  <c r="B1104" i="27" s="1"/>
  <c r="P1074" i="27"/>
  <c r="O1074" i="27"/>
  <c r="B1074" i="27"/>
  <c r="B1103" i="27" s="1"/>
  <c r="P1073" i="27"/>
  <c r="O1073" i="27"/>
  <c r="B1073" i="27"/>
  <c r="B1102" i="27" s="1"/>
  <c r="P1072" i="27"/>
  <c r="O1072" i="27"/>
  <c r="B1072" i="27" s="1"/>
  <c r="P1071" i="27"/>
  <c r="O1071" i="27"/>
  <c r="B1071" i="27"/>
  <c r="B1100" i="27" s="1"/>
  <c r="P1070" i="27"/>
  <c r="O1070" i="27"/>
  <c r="B1070" i="27" s="1"/>
  <c r="P1069" i="27"/>
  <c r="O1069" i="27"/>
  <c r="B1069" i="27"/>
  <c r="B1098" i="27" s="1"/>
  <c r="P1068" i="27"/>
  <c r="O1068" i="27"/>
  <c r="B1068" i="27"/>
  <c r="B1097" i="27" s="1"/>
  <c r="P1067" i="27"/>
  <c r="O1067" i="27"/>
  <c r="P1066" i="27"/>
  <c r="O1066" i="27"/>
  <c r="B1095" i="32"/>
  <c r="P1076" i="32"/>
  <c r="O1076" i="32"/>
  <c r="P1075" i="32"/>
  <c r="O1075" i="32"/>
  <c r="B1075" i="32"/>
  <c r="B1104" i="32" s="1"/>
  <c r="P1074" i="32"/>
  <c r="O1074" i="32"/>
  <c r="B1074" i="32"/>
  <c r="B1103" i="32" s="1"/>
  <c r="P1073" i="32"/>
  <c r="O1073" i="32"/>
  <c r="B1073" i="32"/>
  <c r="B1102" i="32" s="1"/>
  <c r="P1072" i="32"/>
  <c r="O1072" i="32"/>
  <c r="B1072" i="32" s="1"/>
  <c r="P1071" i="32"/>
  <c r="O1071" i="32"/>
  <c r="B1071" i="32" s="1"/>
  <c r="P1070" i="32"/>
  <c r="O1070" i="32"/>
  <c r="B1070" i="32" s="1"/>
  <c r="P1069" i="32"/>
  <c r="O1069" i="32"/>
  <c r="B1069" i="32"/>
  <c r="B1098" i="32" s="1"/>
  <c r="P1068" i="32"/>
  <c r="O1068" i="32"/>
  <c r="B1068" i="32"/>
  <c r="P1067" i="32"/>
  <c r="O1067" i="32"/>
  <c r="P1066" i="32"/>
  <c r="O1066" i="32"/>
  <c r="B1095" i="31"/>
  <c r="P1076" i="31"/>
  <c r="O1076" i="31"/>
  <c r="P1075" i="31"/>
  <c r="O1075" i="31"/>
  <c r="B1075" i="31"/>
  <c r="B1104" i="31" s="1"/>
  <c r="P1074" i="31"/>
  <c r="O1074" i="31"/>
  <c r="B1074" i="31"/>
  <c r="P1073" i="31"/>
  <c r="O1073" i="31"/>
  <c r="B1073" i="31"/>
  <c r="P1072" i="31"/>
  <c r="O1072" i="31"/>
  <c r="B1072" i="31" s="1"/>
  <c r="P1071" i="31"/>
  <c r="O1071" i="31"/>
  <c r="B1071" i="31" s="1"/>
  <c r="B1100" i="31" s="1"/>
  <c r="P1070" i="31"/>
  <c r="O1070" i="31"/>
  <c r="B1070" i="31" s="1"/>
  <c r="P1069" i="31"/>
  <c r="O1069" i="31"/>
  <c r="B1069" i="31"/>
  <c r="P1068" i="31"/>
  <c r="O1068" i="31"/>
  <c r="B1068" i="31"/>
  <c r="B1097" i="31" s="1"/>
  <c r="P1067" i="31"/>
  <c r="O1067" i="31"/>
  <c r="P1066" i="31"/>
  <c r="O1066" i="31"/>
  <c r="B1095" i="24"/>
  <c r="P1076" i="24"/>
  <c r="O1076" i="24"/>
  <c r="P1075" i="24"/>
  <c r="O1075" i="24"/>
  <c r="B1075" i="24"/>
  <c r="B1104" i="24" s="1"/>
  <c r="P1074" i="24"/>
  <c r="O1074" i="24"/>
  <c r="B1074" i="24"/>
  <c r="P1073" i="24"/>
  <c r="O1073" i="24"/>
  <c r="B1073" i="24"/>
  <c r="P1072" i="24"/>
  <c r="O1072" i="24"/>
  <c r="B1072" i="24" s="1"/>
  <c r="P1071" i="24"/>
  <c r="O1071" i="24"/>
  <c r="B1071" i="24" s="1"/>
  <c r="B1100" i="24" s="1"/>
  <c r="P1070" i="24"/>
  <c r="O1070" i="24"/>
  <c r="B1070" i="24" s="1"/>
  <c r="P1069" i="24"/>
  <c r="O1069" i="24"/>
  <c r="B1069" i="24"/>
  <c r="P1068" i="24"/>
  <c r="O1068" i="24"/>
  <c r="B1068" i="24"/>
  <c r="B1097" i="24" s="1"/>
  <c r="P1067" i="24"/>
  <c r="O1067" i="24"/>
  <c r="P1066" i="24"/>
  <c r="O1066" i="24"/>
  <c r="B1067" i="24" l="1"/>
  <c r="B1076" i="24" s="1"/>
  <c r="B1100" i="32"/>
  <c r="B1067" i="34"/>
  <c r="B1096" i="34" s="1"/>
  <c r="B1067" i="33"/>
  <c r="B1076" i="33" s="1"/>
  <c r="B1067" i="27"/>
  <c r="B1076" i="27" s="1"/>
  <c r="B1067" i="32"/>
  <c r="B1067" i="29"/>
  <c r="B1096" i="29" s="1"/>
  <c r="B1098" i="33"/>
  <c r="G502" i="34"/>
  <c r="F542" i="34"/>
  <c r="F538" i="34"/>
  <c r="F535" i="34"/>
  <c r="F541" i="34"/>
  <c r="F537" i="34"/>
  <c r="F544" i="34"/>
  <c r="F540" i="34"/>
  <c r="F536" i="34"/>
  <c r="F543" i="34"/>
  <c r="F539" i="34"/>
  <c r="F530" i="34"/>
  <c r="F526" i="34"/>
  <c r="F522" i="34"/>
  <c r="G501" i="34"/>
  <c r="F529" i="34"/>
  <c r="F525" i="34"/>
  <c r="F521" i="34"/>
  <c r="F528" i="34"/>
  <c r="F524" i="34"/>
  <c r="F527" i="34"/>
  <c r="F523" i="34"/>
  <c r="G502" i="29"/>
  <c r="F542" i="29"/>
  <c r="F538" i="29"/>
  <c r="F541" i="29"/>
  <c r="F537" i="29"/>
  <c r="F535" i="29"/>
  <c r="F544" i="29"/>
  <c r="F540" i="29"/>
  <c r="F536" i="29"/>
  <c r="F543" i="29"/>
  <c r="F539" i="29"/>
  <c r="F530" i="29"/>
  <c r="F526" i="29"/>
  <c r="F522" i="29"/>
  <c r="G501" i="29"/>
  <c r="F523" i="29"/>
  <c r="F529" i="29"/>
  <c r="F525" i="29"/>
  <c r="F521" i="29"/>
  <c r="F528" i="29"/>
  <c r="F524" i="29"/>
  <c r="F527" i="29"/>
  <c r="G502" i="35"/>
  <c r="F542" i="35"/>
  <c r="F538" i="35"/>
  <c r="F541" i="35"/>
  <c r="F537" i="35"/>
  <c r="F544" i="35"/>
  <c r="F540" i="35"/>
  <c r="F536" i="35"/>
  <c r="F543" i="35"/>
  <c r="F539" i="35"/>
  <c r="F535" i="35"/>
  <c r="F530" i="35"/>
  <c r="F526" i="35"/>
  <c r="F522" i="35"/>
  <c r="G501" i="35"/>
  <c r="F527" i="35"/>
  <c r="F529" i="35"/>
  <c r="F525" i="35"/>
  <c r="F521" i="35"/>
  <c r="F523" i="35"/>
  <c r="F528" i="35"/>
  <c r="F524" i="35"/>
  <c r="G542" i="31"/>
  <c r="G538" i="31"/>
  <c r="G544" i="31"/>
  <c r="G541" i="31"/>
  <c r="G537" i="31"/>
  <c r="G540" i="31"/>
  <c r="G536" i="31"/>
  <c r="G543" i="31"/>
  <c r="G539" i="31"/>
  <c r="G535" i="31"/>
  <c r="H502" i="31"/>
  <c r="F530" i="31"/>
  <c r="F526" i="31"/>
  <c r="F522" i="31"/>
  <c r="G501" i="31"/>
  <c r="F529" i="31"/>
  <c r="F525" i="31"/>
  <c r="F521" i="31"/>
  <c r="F528" i="31"/>
  <c r="F524" i="31"/>
  <c r="F523" i="31"/>
  <c r="F527" i="31"/>
  <c r="G530" i="24"/>
  <c r="G526" i="24"/>
  <c r="G522" i="24"/>
  <c r="H501" i="24"/>
  <c r="G529" i="24"/>
  <c r="G525" i="24"/>
  <c r="G521" i="24"/>
  <c r="G528" i="24"/>
  <c r="G524" i="24"/>
  <c r="G527" i="24"/>
  <c r="G523" i="24"/>
  <c r="G502" i="24"/>
  <c r="F543" i="24"/>
  <c r="F542" i="24"/>
  <c r="F538" i="24"/>
  <c r="F535" i="24"/>
  <c r="F541" i="24"/>
  <c r="F537" i="24"/>
  <c r="F544" i="24"/>
  <c r="F540" i="24"/>
  <c r="F536" i="24"/>
  <c r="F539" i="24"/>
  <c r="B1101" i="34"/>
  <c r="B1099" i="34"/>
  <c r="B1098" i="34"/>
  <c r="B1102" i="34"/>
  <c r="B1103" i="34"/>
  <c r="B1101" i="29"/>
  <c r="B1099" i="29"/>
  <c r="B1100" i="29"/>
  <c r="B1103" i="29"/>
  <c r="B1098" i="35"/>
  <c r="B1102" i="35"/>
  <c r="B1067" i="35"/>
  <c r="B1099" i="35"/>
  <c r="B1103" i="35"/>
  <c r="B1099" i="33"/>
  <c r="B1103" i="33"/>
  <c r="B1101" i="27"/>
  <c r="B1099" i="27"/>
  <c r="B1097" i="32"/>
  <c r="B1101" i="32"/>
  <c r="B1099" i="32"/>
  <c r="B1099" i="31"/>
  <c r="B1101" i="31"/>
  <c r="B1098" i="31"/>
  <c r="B1102" i="31"/>
  <c r="B1067" i="31"/>
  <c r="B1103" i="31"/>
  <c r="B1099" i="24"/>
  <c r="B1101" i="24"/>
  <c r="B1098" i="24"/>
  <c r="B1102" i="24"/>
  <c r="B1103" i="24"/>
  <c r="M593" i="34"/>
  <c r="C624" i="34" s="1"/>
  <c r="O560" i="34"/>
  <c r="N560" i="34"/>
  <c r="K421" i="34"/>
  <c r="J421" i="34"/>
  <c r="I421" i="34"/>
  <c r="H421" i="34"/>
  <c r="G421" i="34"/>
  <c r="F421" i="34"/>
  <c r="E421" i="34"/>
  <c r="D421" i="34"/>
  <c r="C421" i="34"/>
  <c r="B421" i="34"/>
  <c r="K420" i="34"/>
  <c r="J420" i="34"/>
  <c r="I420" i="34"/>
  <c r="H420" i="34"/>
  <c r="G420" i="34"/>
  <c r="F420" i="34"/>
  <c r="E420" i="34"/>
  <c r="D420" i="34"/>
  <c r="C420" i="34"/>
  <c r="B420" i="34"/>
  <c r="K419" i="34"/>
  <c r="J419" i="34"/>
  <c r="I419" i="34"/>
  <c r="H419" i="34"/>
  <c r="G419" i="34"/>
  <c r="F419" i="34"/>
  <c r="E419" i="34"/>
  <c r="D419" i="34"/>
  <c r="C419" i="34"/>
  <c r="B419" i="34"/>
  <c r="K418" i="34"/>
  <c r="J418" i="34"/>
  <c r="I418" i="34"/>
  <c r="H418" i="34"/>
  <c r="G418" i="34"/>
  <c r="F418" i="34"/>
  <c r="E418" i="34"/>
  <c r="D418" i="34"/>
  <c r="C418" i="34"/>
  <c r="B418" i="34"/>
  <c r="K417" i="34"/>
  <c r="J417" i="34"/>
  <c r="I417" i="34"/>
  <c r="H417" i="34"/>
  <c r="G417" i="34"/>
  <c r="F417" i="34"/>
  <c r="E417" i="34"/>
  <c r="D417" i="34"/>
  <c r="C417" i="34"/>
  <c r="B417" i="34"/>
  <c r="K416" i="34"/>
  <c r="J416" i="34"/>
  <c r="I416" i="34"/>
  <c r="H416" i="34"/>
  <c r="G416" i="34"/>
  <c r="F416" i="34"/>
  <c r="E416" i="34"/>
  <c r="D416" i="34"/>
  <c r="C416" i="34"/>
  <c r="B416" i="34"/>
  <c r="K415" i="34"/>
  <c r="J415" i="34"/>
  <c r="I415" i="34"/>
  <c r="H415" i="34"/>
  <c r="G415" i="34"/>
  <c r="F415" i="34"/>
  <c r="E415" i="34"/>
  <c r="D415" i="34"/>
  <c r="C415" i="34"/>
  <c r="B415" i="34"/>
  <c r="K414" i="34"/>
  <c r="J414" i="34"/>
  <c r="I414" i="34"/>
  <c r="H414" i="34"/>
  <c r="G414" i="34"/>
  <c r="F414" i="34"/>
  <c r="E414" i="34"/>
  <c r="D414" i="34"/>
  <c r="C414" i="34"/>
  <c r="B414" i="34"/>
  <c r="K413" i="34"/>
  <c r="J413" i="34"/>
  <c r="I413" i="34"/>
  <c r="H413" i="34"/>
  <c r="G413" i="34"/>
  <c r="F413" i="34"/>
  <c r="E413" i="34"/>
  <c r="D413" i="34"/>
  <c r="C413" i="34"/>
  <c r="B413" i="34"/>
  <c r="K412" i="34"/>
  <c r="J412" i="34"/>
  <c r="I412" i="34"/>
  <c r="H412" i="34"/>
  <c r="G412" i="34"/>
  <c r="F412" i="34"/>
  <c r="E412" i="34"/>
  <c r="D412" i="34"/>
  <c r="C412" i="34"/>
  <c r="B412" i="34"/>
  <c r="M593" i="29"/>
  <c r="O560" i="29"/>
  <c r="N560" i="29"/>
  <c r="K421" i="29"/>
  <c r="J421" i="29"/>
  <c r="I421" i="29"/>
  <c r="H421" i="29"/>
  <c r="G421" i="29"/>
  <c r="F421" i="29"/>
  <c r="E421" i="29"/>
  <c r="D421" i="29"/>
  <c r="C421" i="29"/>
  <c r="B421" i="29"/>
  <c r="K420" i="29"/>
  <c r="J420" i="29"/>
  <c r="I420" i="29"/>
  <c r="H420" i="29"/>
  <c r="G420" i="29"/>
  <c r="F420" i="29"/>
  <c r="E420" i="29"/>
  <c r="D420" i="29"/>
  <c r="C420" i="29"/>
  <c r="B420" i="29"/>
  <c r="K419" i="29"/>
  <c r="J419" i="29"/>
  <c r="I419" i="29"/>
  <c r="H419" i="29"/>
  <c r="G419" i="29"/>
  <c r="F419" i="29"/>
  <c r="E419" i="29"/>
  <c r="D419" i="29"/>
  <c r="C419" i="29"/>
  <c r="B419" i="29"/>
  <c r="K418" i="29"/>
  <c r="J418" i="29"/>
  <c r="I418" i="29"/>
  <c r="H418" i="29"/>
  <c r="G418" i="29"/>
  <c r="F418" i="29"/>
  <c r="E418" i="29"/>
  <c r="D418" i="29"/>
  <c r="C418" i="29"/>
  <c r="B418" i="29"/>
  <c r="K417" i="29"/>
  <c r="J417" i="29"/>
  <c r="I417" i="29"/>
  <c r="H417" i="29"/>
  <c r="G417" i="29"/>
  <c r="F417" i="29"/>
  <c r="E417" i="29"/>
  <c r="D417" i="29"/>
  <c r="C417" i="29"/>
  <c r="B417" i="29"/>
  <c r="K416" i="29"/>
  <c r="J416" i="29"/>
  <c r="I416" i="29"/>
  <c r="H416" i="29"/>
  <c r="G416" i="29"/>
  <c r="F416" i="29"/>
  <c r="E416" i="29"/>
  <c r="D416" i="29"/>
  <c r="C416" i="29"/>
  <c r="B416" i="29"/>
  <c r="K415" i="29"/>
  <c r="J415" i="29"/>
  <c r="I415" i="29"/>
  <c r="H415" i="29"/>
  <c r="G415" i="29"/>
  <c r="F415" i="29"/>
  <c r="E415" i="29"/>
  <c r="D415" i="29"/>
  <c r="C415" i="29"/>
  <c r="B415" i="29"/>
  <c r="K414" i="29"/>
  <c r="J414" i="29"/>
  <c r="I414" i="29"/>
  <c r="H414" i="29"/>
  <c r="G414" i="29"/>
  <c r="F414" i="29"/>
  <c r="E414" i="29"/>
  <c r="D414" i="29"/>
  <c r="C414" i="29"/>
  <c r="B414" i="29"/>
  <c r="K413" i="29"/>
  <c r="J413" i="29"/>
  <c r="I413" i="29"/>
  <c r="H413" i="29"/>
  <c r="G413" i="29"/>
  <c r="F413" i="29"/>
  <c r="E413" i="29"/>
  <c r="D413" i="29"/>
  <c r="C413" i="29"/>
  <c r="B413" i="29"/>
  <c r="K412" i="29"/>
  <c r="J412" i="29"/>
  <c r="I412" i="29"/>
  <c r="H412" i="29"/>
  <c r="G412" i="29"/>
  <c r="F412" i="29"/>
  <c r="E412" i="29"/>
  <c r="D412" i="29"/>
  <c r="C412" i="29"/>
  <c r="B412" i="29"/>
  <c r="M593" i="35"/>
  <c r="O560" i="35"/>
  <c r="N560" i="35"/>
  <c r="K421" i="35"/>
  <c r="J421" i="35"/>
  <c r="I421" i="35"/>
  <c r="H421" i="35"/>
  <c r="G421" i="35"/>
  <c r="F421" i="35"/>
  <c r="E421" i="35"/>
  <c r="D421" i="35"/>
  <c r="C421" i="35"/>
  <c r="B421" i="35"/>
  <c r="K420" i="35"/>
  <c r="J420" i="35"/>
  <c r="I420" i="35"/>
  <c r="H420" i="35"/>
  <c r="G420" i="35"/>
  <c r="F420" i="35"/>
  <c r="E420" i="35"/>
  <c r="D420" i="35"/>
  <c r="C420" i="35"/>
  <c r="B420" i="35"/>
  <c r="K419" i="35"/>
  <c r="J419" i="35"/>
  <c r="I419" i="35"/>
  <c r="H419" i="35"/>
  <c r="G419" i="35"/>
  <c r="F419" i="35"/>
  <c r="E419" i="35"/>
  <c r="D419" i="35"/>
  <c r="C419" i="35"/>
  <c r="B419" i="35"/>
  <c r="K418" i="35"/>
  <c r="J418" i="35"/>
  <c r="I418" i="35"/>
  <c r="H418" i="35"/>
  <c r="G418" i="35"/>
  <c r="F418" i="35"/>
  <c r="E418" i="35"/>
  <c r="D418" i="35"/>
  <c r="C418" i="35"/>
  <c r="B418" i="35"/>
  <c r="K417" i="35"/>
  <c r="J417" i="35"/>
  <c r="I417" i="35"/>
  <c r="H417" i="35"/>
  <c r="G417" i="35"/>
  <c r="F417" i="35"/>
  <c r="E417" i="35"/>
  <c r="D417" i="35"/>
  <c r="C417" i="35"/>
  <c r="B417" i="35"/>
  <c r="K416" i="35"/>
  <c r="J416" i="35"/>
  <c r="I416" i="35"/>
  <c r="H416" i="35"/>
  <c r="G416" i="35"/>
  <c r="F416" i="35"/>
  <c r="E416" i="35"/>
  <c r="D416" i="35"/>
  <c r="C416" i="35"/>
  <c r="B416" i="35"/>
  <c r="K415" i="35"/>
  <c r="J415" i="35"/>
  <c r="I415" i="35"/>
  <c r="H415" i="35"/>
  <c r="G415" i="35"/>
  <c r="F415" i="35"/>
  <c r="E415" i="35"/>
  <c r="D415" i="35"/>
  <c r="C415" i="35"/>
  <c r="B415" i="35"/>
  <c r="K414" i="35"/>
  <c r="J414" i="35"/>
  <c r="I414" i="35"/>
  <c r="H414" i="35"/>
  <c r="G414" i="35"/>
  <c r="F414" i="35"/>
  <c r="E414" i="35"/>
  <c r="D414" i="35"/>
  <c r="C414" i="35"/>
  <c r="B414" i="35"/>
  <c r="K413" i="35"/>
  <c r="J413" i="35"/>
  <c r="I413" i="35"/>
  <c r="H413" i="35"/>
  <c r="G413" i="35"/>
  <c r="F413" i="35"/>
  <c r="E413" i="35"/>
  <c r="D413" i="35"/>
  <c r="C413" i="35"/>
  <c r="B413" i="35"/>
  <c r="K412" i="35"/>
  <c r="J412" i="35"/>
  <c r="I412" i="35"/>
  <c r="H412" i="35"/>
  <c r="G412" i="35"/>
  <c r="F412" i="35"/>
  <c r="E412" i="35"/>
  <c r="D412" i="35"/>
  <c r="C412" i="35"/>
  <c r="B412" i="35"/>
  <c r="M593" i="33"/>
  <c r="O560" i="33"/>
  <c r="N560" i="33"/>
  <c r="B502" i="33"/>
  <c r="B501" i="33"/>
  <c r="B500" i="33"/>
  <c r="K421" i="33"/>
  <c r="J421" i="33"/>
  <c r="I421" i="33"/>
  <c r="H421" i="33"/>
  <c r="G421" i="33"/>
  <c r="F421" i="33"/>
  <c r="E421" i="33"/>
  <c r="D421" i="33"/>
  <c r="C421" i="33"/>
  <c r="B421" i="33"/>
  <c r="K420" i="33"/>
  <c r="J420" i="33"/>
  <c r="I420" i="33"/>
  <c r="H420" i="33"/>
  <c r="G420" i="33"/>
  <c r="F420" i="33"/>
  <c r="E420" i="33"/>
  <c r="D420" i="33"/>
  <c r="C420" i="33"/>
  <c r="B420" i="33"/>
  <c r="K419" i="33"/>
  <c r="J419" i="33"/>
  <c r="I419" i="33"/>
  <c r="H419" i="33"/>
  <c r="G419" i="33"/>
  <c r="F419" i="33"/>
  <c r="E419" i="33"/>
  <c r="D419" i="33"/>
  <c r="C419" i="33"/>
  <c r="B419" i="33"/>
  <c r="K418" i="33"/>
  <c r="J418" i="33"/>
  <c r="I418" i="33"/>
  <c r="H418" i="33"/>
  <c r="G418" i="33"/>
  <c r="F418" i="33"/>
  <c r="E418" i="33"/>
  <c r="D418" i="33"/>
  <c r="C418" i="33"/>
  <c r="B418" i="33"/>
  <c r="K417" i="33"/>
  <c r="J417" i="33"/>
  <c r="I417" i="33"/>
  <c r="H417" i="33"/>
  <c r="G417" i="33"/>
  <c r="F417" i="33"/>
  <c r="E417" i="33"/>
  <c r="D417" i="33"/>
  <c r="C417" i="33"/>
  <c r="B417" i="33"/>
  <c r="K416" i="33"/>
  <c r="J416" i="33"/>
  <c r="I416" i="33"/>
  <c r="H416" i="33"/>
  <c r="G416" i="33"/>
  <c r="F416" i="33"/>
  <c r="E416" i="33"/>
  <c r="D416" i="33"/>
  <c r="C416" i="33"/>
  <c r="B416" i="33"/>
  <c r="K415" i="33"/>
  <c r="J415" i="33"/>
  <c r="I415" i="33"/>
  <c r="H415" i="33"/>
  <c r="G415" i="33"/>
  <c r="F415" i="33"/>
  <c r="E415" i="33"/>
  <c r="D415" i="33"/>
  <c r="C415" i="33"/>
  <c r="B415" i="33"/>
  <c r="K414" i="33"/>
  <c r="J414" i="33"/>
  <c r="I414" i="33"/>
  <c r="H414" i="33"/>
  <c r="G414" i="33"/>
  <c r="F414" i="33"/>
  <c r="E414" i="33"/>
  <c r="D414" i="33"/>
  <c r="C414" i="33"/>
  <c r="B414" i="33"/>
  <c r="K413" i="33"/>
  <c r="J413" i="33"/>
  <c r="I413" i="33"/>
  <c r="H413" i="33"/>
  <c r="G413" i="33"/>
  <c r="F413" i="33"/>
  <c r="E413" i="33"/>
  <c r="D413" i="33"/>
  <c r="C413" i="33"/>
  <c r="B413" i="33"/>
  <c r="K412" i="33"/>
  <c r="J412" i="33"/>
  <c r="I412" i="33"/>
  <c r="H412" i="33"/>
  <c r="G412" i="33"/>
  <c r="F412" i="33"/>
  <c r="E412" i="33"/>
  <c r="D412" i="33"/>
  <c r="C412" i="33"/>
  <c r="B412" i="33"/>
  <c r="M593" i="27"/>
  <c r="O560" i="27"/>
  <c r="N560" i="27"/>
  <c r="B502" i="27"/>
  <c r="B501" i="27"/>
  <c r="B500" i="27"/>
  <c r="K421" i="27"/>
  <c r="J421" i="27"/>
  <c r="I421" i="27"/>
  <c r="H421" i="27"/>
  <c r="G421" i="27"/>
  <c r="F421" i="27"/>
  <c r="E421" i="27"/>
  <c r="D421" i="27"/>
  <c r="C421" i="27"/>
  <c r="B421" i="27"/>
  <c r="K420" i="27"/>
  <c r="J420" i="27"/>
  <c r="I420" i="27"/>
  <c r="H420" i="27"/>
  <c r="G420" i="27"/>
  <c r="F420" i="27"/>
  <c r="E420" i="27"/>
  <c r="D420" i="27"/>
  <c r="C420" i="27"/>
  <c r="B420" i="27"/>
  <c r="K419" i="27"/>
  <c r="J419" i="27"/>
  <c r="I419" i="27"/>
  <c r="H419" i="27"/>
  <c r="G419" i="27"/>
  <c r="F419" i="27"/>
  <c r="E419" i="27"/>
  <c r="D419" i="27"/>
  <c r="C419" i="27"/>
  <c r="B419" i="27"/>
  <c r="K418" i="27"/>
  <c r="J418" i="27"/>
  <c r="I418" i="27"/>
  <c r="H418" i="27"/>
  <c r="G418" i="27"/>
  <c r="F418" i="27"/>
  <c r="E418" i="27"/>
  <c r="D418" i="27"/>
  <c r="C418" i="27"/>
  <c r="B418" i="27"/>
  <c r="K417" i="27"/>
  <c r="J417" i="27"/>
  <c r="I417" i="27"/>
  <c r="H417" i="27"/>
  <c r="G417" i="27"/>
  <c r="F417" i="27"/>
  <c r="E417" i="27"/>
  <c r="D417" i="27"/>
  <c r="C417" i="27"/>
  <c r="B417" i="27"/>
  <c r="K416" i="27"/>
  <c r="J416" i="27"/>
  <c r="I416" i="27"/>
  <c r="H416" i="27"/>
  <c r="G416" i="27"/>
  <c r="F416" i="27"/>
  <c r="E416" i="27"/>
  <c r="D416" i="27"/>
  <c r="C416" i="27"/>
  <c r="B416" i="27"/>
  <c r="K415" i="27"/>
  <c r="J415" i="27"/>
  <c r="I415" i="27"/>
  <c r="H415" i="27"/>
  <c r="G415" i="27"/>
  <c r="F415" i="27"/>
  <c r="E415" i="27"/>
  <c r="D415" i="27"/>
  <c r="C415" i="27"/>
  <c r="B415" i="27"/>
  <c r="K414" i="27"/>
  <c r="J414" i="27"/>
  <c r="I414" i="27"/>
  <c r="H414" i="27"/>
  <c r="G414" i="27"/>
  <c r="F414" i="27"/>
  <c r="E414" i="27"/>
  <c r="D414" i="27"/>
  <c r="C414" i="27"/>
  <c r="B414" i="27"/>
  <c r="K413" i="27"/>
  <c r="J413" i="27"/>
  <c r="I413" i="27"/>
  <c r="H413" i="27"/>
  <c r="G413" i="27"/>
  <c r="F413" i="27"/>
  <c r="E413" i="27"/>
  <c r="D413" i="27"/>
  <c r="C413" i="27"/>
  <c r="B413" i="27"/>
  <c r="K412" i="27"/>
  <c r="J412" i="27"/>
  <c r="I412" i="27"/>
  <c r="H412" i="27"/>
  <c r="G412" i="27"/>
  <c r="F412" i="27"/>
  <c r="E412" i="27"/>
  <c r="D412" i="27"/>
  <c r="C412" i="27"/>
  <c r="B412" i="27"/>
  <c r="M593" i="32"/>
  <c r="O560" i="32"/>
  <c r="N560" i="32"/>
  <c r="B502" i="32"/>
  <c r="G544" i="32" s="1"/>
  <c r="B501" i="32"/>
  <c r="K530" i="32" s="1"/>
  <c r="B500" i="32"/>
  <c r="E516" i="32" s="1"/>
  <c r="K421" i="32"/>
  <c r="J421" i="32"/>
  <c r="I421" i="32"/>
  <c r="H421" i="32"/>
  <c r="G421" i="32"/>
  <c r="F421" i="32"/>
  <c r="E421" i="32"/>
  <c r="D421" i="32"/>
  <c r="C421" i="32"/>
  <c r="B421" i="32"/>
  <c r="K420" i="32"/>
  <c r="J420" i="32"/>
  <c r="I420" i="32"/>
  <c r="H420" i="32"/>
  <c r="G420" i="32"/>
  <c r="F420" i="32"/>
  <c r="E420" i="32"/>
  <c r="D420" i="32"/>
  <c r="C420" i="32"/>
  <c r="B420" i="32"/>
  <c r="K419" i="32"/>
  <c r="J419" i="32"/>
  <c r="I419" i="32"/>
  <c r="H419" i="32"/>
  <c r="G419" i="32"/>
  <c r="F419" i="32"/>
  <c r="E419" i="32"/>
  <c r="D419" i="32"/>
  <c r="C419" i="32"/>
  <c r="B419" i="32"/>
  <c r="K418" i="32"/>
  <c r="J418" i="32"/>
  <c r="I418" i="32"/>
  <c r="H418" i="32"/>
  <c r="G418" i="32"/>
  <c r="F418" i="32"/>
  <c r="E418" i="32"/>
  <c r="D418" i="32"/>
  <c r="C418" i="32"/>
  <c r="B418" i="32"/>
  <c r="K417" i="32"/>
  <c r="J417" i="32"/>
  <c r="I417" i="32"/>
  <c r="H417" i="32"/>
  <c r="G417" i="32"/>
  <c r="F417" i="32"/>
  <c r="E417" i="32"/>
  <c r="D417" i="32"/>
  <c r="C417" i="32"/>
  <c r="B417" i="32"/>
  <c r="K416" i="32"/>
  <c r="J416" i="32"/>
  <c r="I416" i="32"/>
  <c r="H416" i="32"/>
  <c r="G416" i="32"/>
  <c r="F416" i="32"/>
  <c r="E416" i="32"/>
  <c r="D416" i="32"/>
  <c r="C416" i="32"/>
  <c r="B416" i="32"/>
  <c r="K415" i="32"/>
  <c r="J415" i="32"/>
  <c r="I415" i="32"/>
  <c r="H415" i="32"/>
  <c r="G415" i="32"/>
  <c r="F415" i="32"/>
  <c r="E415" i="32"/>
  <c r="D415" i="32"/>
  <c r="C415" i="32"/>
  <c r="B415" i="32"/>
  <c r="K414" i="32"/>
  <c r="J414" i="32"/>
  <c r="I414" i="32"/>
  <c r="H414" i="32"/>
  <c r="G414" i="32"/>
  <c r="F414" i="32"/>
  <c r="E414" i="32"/>
  <c r="D414" i="32"/>
  <c r="C414" i="32"/>
  <c r="B414" i="32"/>
  <c r="K413" i="32"/>
  <c r="J413" i="32"/>
  <c r="I413" i="32"/>
  <c r="H413" i="32"/>
  <c r="G413" i="32"/>
  <c r="F413" i="32"/>
  <c r="E413" i="32"/>
  <c r="D413" i="32"/>
  <c r="C413" i="32"/>
  <c r="B413" i="32"/>
  <c r="K412" i="32"/>
  <c r="J412" i="32"/>
  <c r="I412" i="32"/>
  <c r="H412" i="32"/>
  <c r="G412" i="32"/>
  <c r="F412" i="32"/>
  <c r="E412" i="32"/>
  <c r="D412" i="32"/>
  <c r="C412" i="32"/>
  <c r="B412" i="32"/>
  <c r="M593" i="31"/>
  <c r="O560" i="31"/>
  <c r="N560" i="31"/>
  <c r="K421" i="31"/>
  <c r="J421" i="31"/>
  <c r="I421" i="31"/>
  <c r="H421" i="31"/>
  <c r="G421" i="31"/>
  <c r="F421" i="31"/>
  <c r="E421" i="31"/>
  <c r="D421" i="31"/>
  <c r="C421" i="31"/>
  <c r="B421" i="31"/>
  <c r="K420" i="31"/>
  <c r="J420" i="31"/>
  <c r="I420" i="31"/>
  <c r="H420" i="31"/>
  <c r="G420" i="31"/>
  <c r="F420" i="31"/>
  <c r="E420" i="31"/>
  <c r="D420" i="31"/>
  <c r="C420" i="31"/>
  <c r="B420" i="31"/>
  <c r="K419" i="31"/>
  <c r="J419" i="31"/>
  <c r="I419" i="31"/>
  <c r="H419" i="31"/>
  <c r="G419" i="31"/>
  <c r="F419" i="31"/>
  <c r="E419" i="31"/>
  <c r="D419" i="31"/>
  <c r="C419" i="31"/>
  <c r="B419" i="31"/>
  <c r="K418" i="31"/>
  <c r="J418" i="31"/>
  <c r="I418" i="31"/>
  <c r="H418" i="31"/>
  <c r="G418" i="31"/>
  <c r="F418" i="31"/>
  <c r="E418" i="31"/>
  <c r="D418" i="31"/>
  <c r="C418" i="31"/>
  <c r="B418" i="31"/>
  <c r="K417" i="31"/>
  <c r="J417" i="31"/>
  <c r="I417" i="31"/>
  <c r="H417" i="31"/>
  <c r="G417" i="31"/>
  <c r="F417" i="31"/>
  <c r="E417" i="31"/>
  <c r="D417" i="31"/>
  <c r="C417" i="31"/>
  <c r="B417" i="31"/>
  <c r="K416" i="31"/>
  <c r="J416" i="31"/>
  <c r="I416" i="31"/>
  <c r="H416" i="31"/>
  <c r="G416" i="31"/>
  <c r="F416" i="31"/>
  <c r="E416" i="31"/>
  <c r="D416" i="31"/>
  <c r="C416" i="31"/>
  <c r="B416" i="31"/>
  <c r="K415" i="31"/>
  <c r="J415" i="31"/>
  <c r="I415" i="31"/>
  <c r="H415" i="31"/>
  <c r="G415" i="31"/>
  <c r="F415" i="31"/>
  <c r="E415" i="31"/>
  <c r="D415" i="31"/>
  <c r="C415" i="31"/>
  <c r="B415" i="31"/>
  <c r="K414" i="31"/>
  <c r="J414" i="31"/>
  <c r="I414" i="31"/>
  <c r="H414" i="31"/>
  <c r="G414" i="31"/>
  <c r="F414" i="31"/>
  <c r="E414" i="31"/>
  <c r="D414" i="31"/>
  <c r="C414" i="31"/>
  <c r="B414" i="31"/>
  <c r="K413" i="31"/>
  <c r="J413" i="31"/>
  <c r="I413" i="31"/>
  <c r="H413" i="31"/>
  <c r="G413" i="31"/>
  <c r="F413" i="31"/>
  <c r="E413" i="31"/>
  <c r="D413" i="31"/>
  <c r="C413" i="31"/>
  <c r="B413" i="31"/>
  <c r="K412" i="31"/>
  <c r="J412" i="31"/>
  <c r="I412" i="31"/>
  <c r="H412" i="31"/>
  <c r="G412" i="31"/>
  <c r="F412" i="31"/>
  <c r="E412" i="31"/>
  <c r="D412" i="31"/>
  <c r="C412" i="31"/>
  <c r="B412" i="31"/>
  <c r="M593" i="24"/>
  <c r="O560" i="24"/>
  <c r="N560" i="24"/>
  <c r="K421" i="24"/>
  <c r="J421" i="24"/>
  <c r="I421" i="24"/>
  <c r="H421" i="24"/>
  <c r="G421" i="24"/>
  <c r="F421" i="24"/>
  <c r="E421" i="24"/>
  <c r="D421" i="24"/>
  <c r="C421" i="24"/>
  <c r="B421" i="24"/>
  <c r="K420" i="24"/>
  <c r="J420" i="24"/>
  <c r="I420" i="24"/>
  <c r="H420" i="24"/>
  <c r="G420" i="24"/>
  <c r="F420" i="24"/>
  <c r="E420" i="24"/>
  <c r="D420" i="24"/>
  <c r="C420" i="24"/>
  <c r="B420" i="24"/>
  <c r="K419" i="24"/>
  <c r="J419" i="24"/>
  <c r="I419" i="24"/>
  <c r="H419" i="24"/>
  <c r="G419" i="24"/>
  <c r="F419" i="24"/>
  <c r="E419" i="24"/>
  <c r="D419" i="24"/>
  <c r="C419" i="24"/>
  <c r="B419" i="24"/>
  <c r="K418" i="24"/>
  <c r="J418" i="24"/>
  <c r="I418" i="24"/>
  <c r="H418" i="24"/>
  <c r="G418" i="24"/>
  <c r="F418" i="24"/>
  <c r="E418" i="24"/>
  <c r="D418" i="24"/>
  <c r="C418" i="24"/>
  <c r="B418" i="24"/>
  <c r="K417" i="24"/>
  <c r="J417" i="24"/>
  <c r="I417" i="24"/>
  <c r="H417" i="24"/>
  <c r="G417" i="24"/>
  <c r="F417" i="24"/>
  <c r="E417" i="24"/>
  <c r="D417" i="24"/>
  <c r="C417" i="24"/>
  <c r="B417" i="24"/>
  <c r="K416" i="24"/>
  <c r="J416" i="24"/>
  <c r="I416" i="24"/>
  <c r="H416" i="24"/>
  <c r="G416" i="24"/>
  <c r="F416" i="24"/>
  <c r="E416" i="24"/>
  <c r="D416" i="24"/>
  <c r="C416" i="24"/>
  <c r="B416" i="24"/>
  <c r="K415" i="24"/>
  <c r="J415" i="24"/>
  <c r="I415" i="24"/>
  <c r="H415" i="24"/>
  <c r="G415" i="24"/>
  <c r="F415" i="24"/>
  <c r="E415" i="24"/>
  <c r="D415" i="24"/>
  <c r="C415" i="24"/>
  <c r="B415" i="24"/>
  <c r="K414" i="24"/>
  <c r="J414" i="24"/>
  <c r="I414" i="24"/>
  <c r="H414" i="24"/>
  <c r="G414" i="24"/>
  <c r="F414" i="24"/>
  <c r="E414" i="24"/>
  <c r="D414" i="24"/>
  <c r="C414" i="24"/>
  <c r="B414" i="24"/>
  <c r="K413" i="24"/>
  <c r="J413" i="24"/>
  <c r="I413" i="24"/>
  <c r="H413" i="24"/>
  <c r="G413" i="24"/>
  <c r="F413" i="24"/>
  <c r="E413" i="24"/>
  <c r="D413" i="24"/>
  <c r="C413" i="24"/>
  <c r="B413" i="24"/>
  <c r="K412" i="24"/>
  <c r="J412" i="24"/>
  <c r="I412" i="24"/>
  <c r="H412" i="24"/>
  <c r="G412" i="24"/>
  <c r="F412" i="24"/>
  <c r="E412" i="24"/>
  <c r="D412" i="24"/>
  <c r="C412" i="24"/>
  <c r="B412" i="24"/>
  <c r="B1096" i="24" l="1"/>
  <c r="B1096" i="33"/>
  <c r="B1105" i="33" s="1"/>
  <c r="B1137" i="33" s="1"/>
  <c r="B1076" i="32"/>
  <c r="B1076" i="29"/>
  <c r="B1096" i="27"/>
  <c r="B1105" i="27" s="1"/>
  <c r="B1137" i="27" s="1"/>
  <c r="B1076" i="34"/>
  <c r="C599" i="33"/>
  <c r="C610" i="27"/>
  <c r="B611" i="27"/>
  <c r="G601" i="33"/>
  <c r="C609" i="33"/>
  <c r="E618" i="33"/>
  <c r="F613" i="27"/>
  <c r="D614" i="27"/>
  <c r="D615" i="27"/>
  <c r="F617" i="27"/>
  <c r="B1096" i="32"/>
  <c r="B1105" i="32" s="1"/>
  <c r="B1137" i="32" s="1"/>
  <c r="F615" i="34"/>
  <c r="I626" i="33"/>
  <c r="G610" i="33"/>
  <c r="F628" i="33"/>
  <c r="K611" i="33"/>
  <c r="I630" i="33"/>
  <c r="E613" i="33"/>
  <c r="G632" i="33"/>
  <c r="C594" i="33"/>
  <c r="K614" i="33"/>
  <c r="J596" i="33"/>
  <c r="I616" i="33"/>
  <c r="D624" i="27"/>
  <c r="H609" i="27"/>
  <c r="B612" i="27"/>
  <c r="K614" i="27"/>
  <c r="B629" i="27"/>
  <c r="D610" i="27"/>
  <c r="J612" i="27"/>
  <c r="G616" i="27"/>
  <c r="D632" i="27"/>
  <c r="H630" i="27"/>
  <c r="F610" i="27"/>
  <c r="E613" i="27"/>
  <c r="J616" i="27"/>
  <c r="D611" i="27"/>
  <c r="H613" i="27"/>
  <c r="F618" i="27"/>
  <c r="F609" i="27"/>
  <c r="J611" i="27"/>
  <c r="F614" i="27"/>
  <c r="J625" i="27"/>
  <c r="F612" i="31"/>
  <c r="B609" i="34"/>
  <c r="D613" i="34"/>
  <c r="D625" i="34"/>
  <c r="E609" i="34"/>
  <c r="E627" i="34"/>
  <c r="B613" i="34"/>
  <c r="F628" i="34"/>
  <c r="D626" i="34"/>
  <c r="D611" i="34"/>
  <c r="B617" i="34"/>
  <c r="D631" i="34"/>
  <c r="B612" i="34"/>
  <c r="B618" i="34"/>
  <c r="F632" i="34"/>
  <c r="F612" i="34"/>
  <c r="F618" i="34"/>
  <c r="B1105" i="29"/>
  <c r="B1137" i="29" s="1"/>
  <c r="B594" i="33"/>
  <c r="E596" i="33"/>
  <c r="I598" i="33"/>
  <c r="E601" i="33"/>
  <c r="H603" i="33"/>
  <c r="D610" i="33"/>
  <c r="J611" i="33"/>
  <c r="D613" i="33"/>
  <c r="I614" i="33"/>
  <c r="E616" i="33"/>
  <c r="C618" i="33"/>
  <c r="K624" i="33"/>
  <c r="G626" i="33"/>
  <c r="E628" i="33"/>
  <c r="E632" i="33"/>
  <c r="G594" i="33"/>
  <c r="K596" i="33"/>
  <c r="G599" i="33"/>
  <c r="J601" i="33"/>
  <c r="D609" i="33"/>
  <c r="H610" i="33"/>
  <c r="C612" i="33"/>
  <c r="I613" i="33"/>
  <c r="C615" i="33"/>
  <c r="K616" i="33"/>
  <c r="G618" i="33"/>
  <c r="D625" i="33"/>
  <c r="C627" i="33"/>
  <c r="I628" i="33"/>
  <c r="J630" i="33"/>
  <c r="I632" i="33"/>
  <c r="K594" i="33"/>
  <c r="D597" i="33"/>
  <c r="H599" i="33"/>
  <c r="E602" i="33"/>
  <c r="E609" i="33"/>
  <c r="K610" i="33"/>
  <c r="J613" i="33"/>
  <c r="E615" i="33"/>
  <c r="B617" i="33"/>
  <c r="K618" i="33"/>
  <c r="G625" i="33"/>
  <c r="D627" i="33"/>
  <c r="J628" i="33"/>
  <c r="K630" i="33"/>
  <c r="D633" i="33"/>
  <c r="C595" i="33"/>
  <c r="I597" i="33"/>
  <c r="B600" i="33"/>
  <c r="F602" i="33"/>
  <c r="G609" i="33"/>
  <c r="B611" i="33"/>
  <c r="F612" i="33"/>
  <c r="K613" i="33"/>
  <c r="I615" i="33"/>
  <c r="E617" i="33"/>
  <c r="B624" i="33"/>
  <c r="H625" i="33"/>
  <c r="E627" i="33"/>
  <c r="E629" i="33"/>
  <c r="E633" i="33"/>
  <c r="F595" i="33"/>
  <c r="J597" i="33"/>
  <c r="F600" i="33"/>
  <c r="I602" i="33"/>
  <c r="I609" i="33"/>
  <c r="C611" i="33"/>
  <c r="C614" i="33"/>
  <c r="J615" i="33"/>
  <c r="F617" i="33"/>
  <c r="C624" i="33"/>
  <c r="B626" i="33"/>
  <c r="H627" i="33"/>
  <c r="G629" i="33"/>
  <c r="G631" i="33"/>
  <c r="G633" i="33"/>
  <c r="K595" i="33"/>
  <c r="C598" i="33"/>
  <c r="G600" i="33"/>
  <c r="D603" i="33"/>
  <c r="B610" i="33"/>
  <c r="F611" i="33"/>
  <c r="K612" i="33"/>
  <c r="D614" i="33"/>
  <c r="K615" i="33"/>
  <c r="J617" i="33"/>
  <c r="F624" i="33"/>
  <c r="C626" i="33"/>
  <c r="I627" i="33"/>
  <c r="H629" i="33"/>
  <c r="K631" i="33"/>
  <c r="K633" i="33"/>
  <c r="B596" i="33"/>
  <c r="H598" i="33"/>
  <c r="K600" i="33"/>
  <c r="E603" i="33"/>
  <c r="C610" i="33"/>
  <c r="G611" i="33"/>
  <c r="B613" i="33"/>
  <c r="H614" i="33"/>
  <c r="D616" i="33"/>
  <c r="K617" i="33"/>
  <c r="G624" i="33"/>
  <c r="E626" i="33"/>
  <c r="C628" i="33"/>
  <c r="B630" i="33"/>
  <c r="B632" i="33"/>
  <c r="H599" i="27"/>
  <c r="H595" i="27"/>
  <c r="K597" i="27"/>
  <c r="J599" i="27"/>
  <c r="B602" i="27"/>
  <c r="C609" i="27"/>
  <c r="I610" i="27"/>
  <c r="E612" i="27"/>
  <c r="K613" i="27"/>
  <c r="I615" i="27"/>
  <c r="H617" i="27"/>
  <c r="H626" i="27"/>
  <c r="B633" i="27"/>
  <c r="F597" i="27"/>
  <c r="J603" i="27"/>
  <c r="J595" i="27"/>
  <c r="B598" i="27"/>
  <c r="E600" i="27"/>
  <c r="D602" i="27"/>
  <c r="E609" i="27"/>
  <c r="K610" i="27"/>
  <c r="G612" i="27"/>
  <c r="C614" i="27"/>
  <c r="J615" i="27"/>
  <c r="C618" i="27"/>
  <c r="F627" i="27"/>
  <c r="J633" i="27"/>
  <c r="B594" i="27"/>
  <c r="E596" i="27"/>
  <c r="D598" i="27"/>
  <c r="F600" i="27"/>
  <c r="I602" i="27"/>
  <c r="B616" i="27"/>
  <c r="D618" i="27"/>
  <c r="D628" i="27"/>
  <c r="D594" i="27"/>
  <c r="F596" i="27"/>
  <c r="I598" i="27"/>
  <c r="H600" i="27"/>
  <c r="J602" i="27"/>
  <c r="K601" i="27"/>
  <c r="I594" i="27"/>
  <c r="H596" i="27"/>
  <c r="J598" i="27"/>
  <c r="C601" i="27"/>
  <c r="B603" i="27"/>
  <c r="K609" i="27"/>
  <c r="G611" i="27"/>
  <c r="C613" i="27"/>
  <c r="I614" i="27"/>
  <c r="H616" i="27"/>
  <c r="K618" i="27"/>
  <c r="J629" i="27"/>
  <c r="G595" i="27"/>
  <c r="J594" i="27"/>
  <c r="C597" i="27"/>
  <c r="B599" i="27"/>
  <c r="D601" i="27"/>
  <c r="G603" i="27"/>
  <c r="B595" i="27"/>
  <c r="D597" i="27"/>
  <c r="G599" i="27"/>
  <c r="F601" i="27"/>
  <c r="H603" i="27"/>
  <c r="B615" i="27"/>
  <c r="E617" i="27"/>
  <c r="B625" i="27"/>
  <c r="F631" i="27"/>
  <c r="C507" i="32"/>
  <c r="C594" i="32" s="1"/>
  <c r="F508" i="32"/>
  <c r="F595" i="32" s="1"/>
  <c r="H509" i="32"/>
  <c r="H596" i="32" s="1"/>
  <c r="K510" i="32"/>
  <c r="K597" i="32" s="1"/>
  <c r="D512" i="32"/>
  <c r="D599" i="32" s="1"/>
  <c r="G513" i="32"/>
  <c r="G600" i="32" s="1"/>
  <c r="J514" i="32"/>
  <c r="J601" i="32" s="1"/>
  <c r="B516" i="32"/>
  <c r="B603" i="32" s="1"/>
  <c r="C523" i="32"/>
  <c r="C611" i="32" s="1"/>
  <c r="G529" i="32"/>
  <c r="G617" i="32" s="1"/>
  <c r="K539" i="32"/>
  <c r="K628" i="32" s="1"/>
  <c r="D507" i="32"/>
  <c r="D594" i="32" s="1"/>
  <c r="G508" i="32"/>
  <c r="G595" i="32" s="1"/>
  <c r="J509" i="32"/>
  <c r="J596" i="32" s="1"/>
  <c r="C511" i="32"/>
  <c r="C598" i="32" s="1"/>
  <c r="F512" i="32"/>
  <c r="F599" i="32" s="1"/>
  <c r="H513" i="32"/>
  <c r="H600" i="32" s="1"/>
  <c r="K514" i="32"/>
  <c r="K601" i="32" s="1"/>
  <c r="D516" i="32"/>
  <c r="D603" i="32" s="1"/>
  <c r="K523" i="32"/>
  <c r="K611" i="32" s="1"/>
  <c r="E530" i="32"/>
  <c r="E618" i="32" s="1"/>
  <c r="I540" i="32"/>
  <c r="I629" i="32" s="1"/>
  <c r="F507" i="32"/>
  <c r="F594" i="32" s="1"/>
  <c r="I508" i="32"/>
  <c r="I595" i="32" s="1"/>
  <c r="B510" i="32"/>
  <c r="B597" i="32" s="1"/>
  <c r="D511" i="32"/>
  <c r="D598" i="32" s="1"/>
  <c r="G512" i="32"/>
  <c r="G599" i="32" s="1"/>
  <c r="J513" i="32"/>
  <c r="J600" i="32" s="1"/>
  <c r="C515" i="32"/>
  <c r="C602" i="32" s="1"/>
  <c r="F516" i="32"/>
  <c r="F603" i="32" s="1"/>
  <c r="I524" i="32"/>
  <c r="I612" i="32" s="1"/>
  <c r="C535" i="32"/>
  <c r="C624" i="32" s="1"/>
  <c r="G541" i="32"/>
  <c r="G630" i="32" s="1"/>
  <c r="H507" i="32"/>
  <c r="H594" i="32" s="1"/>
  <c r="J508" i="32"/>
  <c r="J595" i="32" s="1"/>
  <c r="C510" i="32"/>
  <c r="C597" i="32" s="1"/>
  <c r="F511" i="32"/>
  <c r="F598" i="32" s="1"/>
  <c r="I512" i="32"/>
  <c r="I599" i="32" s="1"/>
  <c r="B514" i="32"/>
  <c r="B601" i="32" s="1"/>
  <c r="D515" i="32"/>
  <c r="D602" i="32" s="1"/>
  <c r="G516" i="32"/>
  <c r="G603" i="32" s="1"/>
  <c r="G525" i="32"/>
  <c r="G613" i="32" s="1"/>
  <c r="K535" i="32"/>
  <c r="K624" i="32" s="1"/>
  <c r="E542" i="32"/>
  <c r="E631" i="32" s="1"/>
  <c r="I507" i="32"/>
  <c r="I594" i="32" s="1"/>
  <c r="B509" i="32"/>
  <c r="B596" i="32" s="1"/>
  <c r="E510" i="32"/>
  <c r="E597" i="32" s="1"/>
  <c r="H511" i="32"/>
  <c r="H598" i="32" s="1"/>
  <c r="J512" i="32"/>
  <c r="J599" i="32" s="1"/>
  <c r="C514" i="32"/>
  <c r="C601" i="32" s="1"/>
  <c r="F515" i="32"/>
  <c r="F602" i="32" s="1"/>
  <c r="I516" i="32"/>
  <c r="I603" i="32" s="1"/>
  <c r="E526" i="32"/>
  <c r="E614" i="32" s="1"/>
  <c r="I536" i="32"/>
  <c r="I625" i="32" s="1"/>
  <c r="C543" i="32"/>
  <c r="C632" i="32" s="1"/>
  <c r="K507" i="32"/>
  <c r="K594" i="32" s="1"/>
  <c r="D509" i="32"/>
  <c r="D596" i="32" s="1"/>
  <c r="F510" i="32"/>
  <c r="F597" i="32" s="1"/>
  <c r="I511" i="32"/>
  <c r="I598" i="32" s="1"/>
  <c r="B513" i="32"/>
  <c r="B600" i="32" s="1"/>
  <c r="E514" i="32"/>
  <c r="E601" i="32" s="1"/>
  <c r="H515" i="32"/>
  <c r="H602" i="32" s="1"/>
  <c r="J516" i="32"/>
  <c r="J603" i="32" s="1"/>
  <c r="C527" i="32"/>
  <c r="C615" i="32" s="1"/>
  <c r="G537" i="32"/>
  <c r="G626" i="32" s="1"/>
  <c r="K543" i="32"/>
  <c r="K632" i="32" s="1"/>
  <c r="B508" i="32"/>
  <c r="B595" i="32" s="1"/>
  <c r="E509" i="32"/>
  <c r="E596" i="32" s="1"/>
  <c r="H510" i="32"/>
  <c r="H597" i="32" s="1"/>
  <c r="K511" i="32"/>
  <c r="K598" i="32" s="1"/>
  <c r="D513" i="32"/>
  <c r="D600" i="32" s="1"/>
  <c r="F514" i="32"/>
  <c r="F601" i="32" s="1"/>
  <c r="I515" i="32"/>
  <c r="I602" i="32" s="1"/>
  <c r="G521" i="32"/>
  <c r="G609" i="32" s="1"/>
  <c r="K527" i="32"/>
  <c r="K615" i="32" s="1"/>
  <c r="E538" i="32"/>
  <c r="E627" i="32" s="1"/>
  <c r="I544" i="32"/>
  <c r="I633" i="32" s="1"/>
  <c r="D508" i="32"/>
  <c r="D595" i="32" s="1"/>
  <c r="G509" i="32"/>
  <c r="G596" i="32" s="1"/>
  <c r="J510" i="32"/>
  <c r="J597" i="32" s="1"/>
  <c r="B512" i="32"/>
  <c r="B599" i="32" s="1"/>
  <c r="E513" i="32"/>
  <c r="E600" i="32" s="1"/>
  <c r="H514" i="32"/>
  <c r="H601" i="32" s="1"/>
  <c r="K515" i="32"/>
  <c r="K602" i="32" s="1"/>
  <c r="E522" i="32"/>
  <c r="E610" i="32" s="1"/>
  <c r="I528" i="32"/>
  <c r="I616" i="32" s="1"/>
  <c r="C539" i="32"/>
  <c r="C628" i="32" s="1"/>
  <c r="F614" i="31"/>
  <c r="B609" i="31"/>
  <c r="C616" i="31"/>
  <c r="F610" i="31"/>
  <c r="D611" i="31"/>
  <c r="B1105" i="24"/>
  <c r="B1137" i="24" s="1"/>
  <c r="G530" i="34"/>
  <c r="G526" i="34"/>
  <c r="G522" i="34"/>
  <c r="H501" i="34"/>
  <c r="G529" i="34"/>
  <c r="G617" i="34" s="1"/>
  <c r="G525" i="34"/>
  <c r="G521" i="34"/>
  <c r="G609" i="34" s="1"/>
  <c r="G528" i="34"/>
  <c r="G524" i="34"/>
  <c r="G527" i="34"/>
  <c r="G523" i="34"/>
  <c r="G611" i="34" s="1"/>
  <c r="G542" i="34"/>
  <c r="G538" i="34"/>
  <c r="G541" i="34"/>
  <c r="G537" i="34"/>
  <c r="G626" i="34" s="1"/>
  <c r="G544" i="34"/>
  <c r="G540" i="34"/>
  <c r="G536" i="34"/>
  <c r="H502" i="34"/>
  <c r="G543" i="34"/>
  <c r="G539" i="34"/>
  <c r="G535" i="34"/>
  <c r="G624" i="34" s="1"/>
  <c r="G530" i="29"/>
  <c r="G526" i="29"/>
  <c r="G614" i="29" s="1"/>
  <c r="G522" i="29"/>
  <c r="H501" i="29"/>
  <c r="G529" i="29"/>
  <c r="G525" i="29"/>
  <c r="G521" i="29"/>
  <c r="G609" i="29" s="1"/>
  <c r="G528" i="29"/>
  <c r="G524" i="29"/>
  <c r="G527" i="29"/>
  <c r="G523" i="29"/>
  <c r="G542" i="29"/>
  <c r="G538" i="29"/>
  <c r="G541" i="29"/>
  <c r="G537" i="29"/>
  <c r="H502" i="29"/>
  <c r="G544" i="29"/>
  <c r="G540" i="29"/>
  <c r="G536" i="29"/>
  <c r="G543" i="29"/>
  <c r="G539" i="29"/>
  <c r="G535" i="29"/>
  <c r="G624" i="29" s="1"/>
  <c r="G530" i="35"/>
  <c r="G526" i="35"/>
  <c r="G522" i="35"/>
  <c r="H501" i="35"/>
  <c r="G529" i="35"/>
  <c r="G617" i="35" s="1"/>
  <c r="G525" i="35"/>
  <c r="G521" i="35"/>
  <c r="G528" i="35"/>
  <c r="G524" i="35"/>
  <c r="G527" i="35"/>
  <c r="G523" i="35"/>
  <c r="G542" i="35"/>
  <c r="G538" i="35"/>
  <c r="G541" i="35"/>
  <c r="G537" i="35"/>
  <c r="G544" i="35"/>
  <c r="G540" i="35"/>
  <c r="G536" i="35"/>
  <c r="G543" i="35"/>
  <c r="G539" i="35"/>
  <c r="G535" i="35"/>
  <c r="G624" i="35" s="1"/>
  <c r="H502" i="35"/>
  <c r="G530" i="31"/>
  <c r="G526" i="31"/>
  <c r="G522" i="31"/>
  <c r="G610" i="31" s="1"/>
  <c r="H501" i="31"/>
  <c r="G529" i="31"/>
  <c r="G525" i="31"/>
  <c r="G521" i="31"/>
  <c r="G609" i="31" s="1"/>
  <c r="G528" i="31"/>
  <c r="G524" i="31"/>
  <c r="G612" i="31" s="1"/>
  <c r="G527" i="31"/>
  <c r="G523" i="31"/>
  <c r="H541" i="31"/>
  <c r="H537" i="31"/>
  <c r="H544" i="31"/>
  <c r="H540" i="31"/>
  <c r="H536" i="31"/>
  <c r="H543" i="31"/>
  <c r="H539" i="31"/>
  <c r="H535" i="31"/>
  <c r="I502" i="31"/>
  <c r="H542" i="31"/>
  <c r="H538" i="31"/>
  <c r="G542" i="24"/>
  <c r="G538" i="24"/>
  <c r="G541" i="24"/>
  <c r="G630" i="24" s="1"/>
  <c r="G537" i="24"/>
  <c r="G626" i="24" s="1"/>
  <c r="H502" i="24"/>
  <c r="G544" i="24"/>
  <c r="G540" i="24"/>
  <c r="G536" i="24"/>
  <c r="G543" i="24"/>
  <c r="G539" i="24"/>
  <c r="G535" i="24"/>
  <c r="I501" i="24"/>
  <c r="H522" i="24"/>
  <c r="H529" i="24"/>
  <c r="H525" i="24"/>
  <c r="H521" i="24"/>
  <c r="H526" i="24"/>
  <c r="H528" i="24"/>
  <c r="H524" i="24"/>
  <c r="H527" i="24"/>
  <c r="H523" i="24"/>
  <c r="H530" i="24"/>
  <c r="E610" i="34"/>
  <c r="B1105" i="34"/>
  <c r="B1137" i="34" s="1"/>
  <c r="B610" i="35"/>
  <c r="B1076" i="35"/>
  <c r="B1096" i="35"/>
  <c r="B1105" i="35" s="1"/>
  <c r="B1137" i="35" s="1"/>
  <c r="B1076" i="31"/>
  <c r="B1096" i="31"/>
  <c r="B1105" i="31" s="1"/>
  <c r="B1137" i="31" s="1"/>
  <c r="E611" i="34"/>
  <c r="B614" i="34"/>
  <c r="F625" i="34"/>
  <c r="F610" i="34"/>
  <c r="D616" i="34"/>
  <c r="E618" i="34"/>
  <c r="D632" i="34"/>
  <c r="C613" i="34"/>
  <c r="C615" i="34"/>
  <c r="D617" i="34"/>
  <c r="F624" i="34"/>
  <c r="D612" i="34"/>
  <c r="C612" i="34"/>
  <c r="F611" i="34"/>
  <c r="E612" i="34"/>
  <c r="D614" i="34"/>
  <c r="D615" i="34"/>
  <c r="E616" i="34"/>
  <c r="F617" i="34"/>
  <c r="F613" i="34"/>
  <c r="F616" i="34"/>
  <c r="C609" i="34"/>
  <c r="E614" i="34"/>
  <c r="C611" i="34"/>
  <c r="C610" i="34"/>
  <c r="B611" i="34"/>
  <c r="B615" i="34"/>
  <c r="D610" i="34"/>
  <c r="F629" i="34"/>
  <c r="B632" i="34"/>
  <c r="D633" i="34"/>
  <c r="F609" i="34"/>
  <c r="C633" i="29"/>
  <c r="F618" i="29"/>
  <c r="E632" i="29"/>
  <c r="B609" i="29"/>
  <c r="F611" i="29"/>
  <c r="D612" i="29"/>
  <c r="B613" i="29"/>
  <c r="C611" i="29"/>
  <c r="E616" i="29"/>
  <c r="D631" i="29"/>
  <c r="E610" i="29"/>
  <c r="F615" i="29"/>
  <c r="F617" i="29"/>
  <c r="E618" i="35"/>
  <c r="C632" i="35"/>
  <c r="C611" i="35"/>
  <c r="C612" i="35"/>
  <c r="C633" i="35"/>
  <c r="E613" i="35"/>
  <c r="J632" i="33"/>
  <c r="E612" i="33"/>
  <c r="D631" i="33"/>
  <c r="G603" i="33"/>
  <c r="I612" i="33"/>
  <c r="D618" i="33"/>
  <c r="C630" i="33"/>
  <c r="C625" i="33"/>
  <c r="I603" i="27"/>
  <c r="E618" i="27"/>
  <c r="I633" i="27"/>
  <c r="I611" i="27"/>
  <c r="H612" i="27"/>
  <c r="G633" i="32"/>
  <c r="E603" i="32"/>
  <c r="K618" i="32"/>
  <c r="B507" i="32"/>
  <c r="J507" i="32"/>
  <c r="H508" i="32"/>
  <c r="F509" i="32"/>
  <c r="D510" i="32"/>
  <c r="B511" i="32"/>
  <c r="J511" i="32"/>
  <c r="H512" i="32"/>
  <c r="F513" i="32"/>
  <c r="D514" i="32"/>
  <c r="B515" i="32"/>
  <c r="J515" i="32"/>
  <c r="H516" i="32"/>
  <c r="F521" i="32"/>
  <c r="D522" i="32"/>
  <c r="B523" i="32"/>
  <c r="J523" i="32"/>
  <c r="H524" i="32"/>
  <c r="F525" i="32"/>
  <c r="D526" i="32"/>
  <c r="B527" i="32"/>
  <c r="J527" i="32"/>
  <c r="H528" i="32"/>
  <c r="F529" i="32"/>
  <c r="D530" i="32"/>
  <c r="B535" i="32"/>
  <c r="J535" i="32"/>
  <c r="H536" i="32"/>
  <c r="F537" i="32"/>
  <c r="D538" i="32"/>
  <c r="B539" i="32"/>
  <c r="J539" i="32"/>
  <c r="H540" i="32"/>
  <c r="F541" i="32"/>
  <c r="D542" i="32"/>
  <c r="B543" i="32"/>
  <c r="J543" i="32"/>
  <c r="H544" i="32"/>
  <c r="H521" i="32"/>
  <c r="F522" i="32"/>
  <c r="D523" i="32"/>
  <c r="B524" i="32"/>
  <c r="J524" i="32"/>
  <c r="H525" i="32"/>
  <c r="F526" i="32"/>
  <c r="D527" i="32"/>
  <c r="B528" i="32"/>
  <c r="J528" i="32"/>
  <c r="H529" i="32"/>
  <c r="F530" i="32"/>
  <c r="D535" i="32"/>
  <c r="B536" i="32"/>
  <c r="J536" i="32"/>
  <c r="H537" i="32"/>
  <c r="F538" i="32"/>
  <c r="D539" i="32"/>
  <c r="B540" i="32"/>
  <c r="J540" i="32"/>
  <c r="H541" i="32"/>
  <c r="F542" i="32"/>
  <c r="D543" i="32"/>
  <c r="B544" i="32"/>
  <c r="J544" i="32"/>
  <c r="E507" i="32"/>
  <c r="C508" i="32"/>
  <c r="K508" i="32"/>
  <c r="I509" i="32"/>
  <c r="G510" i="32"/>
  <c r="E511" i="32"/>
  <c r="C512" i="32"/>
  <c r="K512" i="32"/>
  <c r="I513" i="32"/>
  <c r="G514" i="32"/>
  <c r="E515" i="32"/>
  <c r="C516" i="32"/>
  <c r="K516" i="32"/>
  <c r="I521" i="32"/>
  <c r="G522" i="32"/>
  <c r="E523" i="32"/>
  <c r="C524" i="32"/>
  <c r="K524" i="32"/>
  <c r="I525" i="32"/>
  <c r="G526" i="32"/>
  <c r="E527" i="32"/>
  <c r="C528" i="32"/>
  <c r="K528" i="32"/>
  <c r="I529" i="32"/>
  <c r="G530" i="32"/>
  <c r="E535" i="32"/>
  <c r="C536" i="32"/>
  <c r="K536" i="32"/>
  <c r="I537" i="32"/>
  <c r="G538" i="32"/>
  <c r="E539" i="32"/>
  <c r="C540" i="32"/>
  <c r="K540" i="32"/>
  <c r="I541" i="32"/>
  <c r="G542" i="32"/>
  <c r="E543" i="32"/>
  <c r="C544" i="32"/>
  <c r="K544" i="32"/>
  <c r="B521" i="32"/>
  <c r="J521" i="32"/>
  <c r="H522" i="32"/>
  <c r="F523" i="32"/>
  <c r="D524" i="32"/>
  <c r="B525" i="32"/>
  <c r="J525" i="32"/>
  <c r="H526" i="32"/>
  <c r="F527" i="32"/>
  <c r="D528" i="32"/>
  <c r="B529" i="32"/>
  <c r="J529" i="32"/>
  <c r="H530" i="32"/>
  <c r="F535" i="32"/>
  <c r="D536" i="32"/>
  <c r="B537" i="32"/>
  <c r="J537" i="32"/>
  <c r="H538" i="32"/>
  <c r="F539" i="32"/>
  <c r="D540" i="32"/>
  <c r="B541" i="32"/>
  <c r="J541" i="32"/>
  <c r="H542" i="32"/>
  <c r="F543" i="32"/>
  <c r="D544" i="32"/>
  <c r="G507" i="32"/>
  <c r="E508" i="32"/>
  <c r="C509" i="32"/>
  <c r="K509" i="32"/>
  <c r="I510" i="32"/>
  <c r="G511" i="32"/>
  <c r="E512" i="32"/>
  <c r="C513" i="32"/>
  <c r="K513" i="32"/>
  <c r="I514" i="32"/>
  <c r="G515" i="32"/>
  <c r="C521" i="32"/>
  <c r="K521" i="32"/>
  <c r="I522" i="32"/>
  <c r="G523" i="32"/>
  <c r="E524" i="32"/>
  <c r="C525" i="32"/>
  <c r="K525" i="32"/>
  <c r="I526" i="32"/>
  <c r="G527" i="32"/>
  <c r="E528" i="32"/>
  <c r="C529" i="32"/>
  <c r="K529" i="32"/>
  <c r="I530" i="32"/>
  <c r="G535" i="32"/>
  <c r="E536" i="32"/>
  <c r="C537" i="32"/>
  <c r="K537" i="32"/>
  <c r="I538" i="32"/>
  <c r="G539" i="32"/>
  <c r="E540" i="32"/>
  <c r="C541" i="32"/>
  <c r="K541" i="32"/>
  <c r="I542" i="32"/>
  <c r="G543" i="32"/>
  <c r="E544" i="32"/>
  <c r="D521" i="32"/>
  <c r="B522" i="32"/>
  <c r="J522" i="32"/>
  <c r="H523" i="32"/>
  <c r="F524" i="32"/>
  <c r="D525" i="32"/>
  <c r="B526" i="32"/>
  <c r="J526" i="32"/>
  <c r="H527" i="32"/>
  <c r="F528" i="32"/>
  <c r="D529" i="32"/>
  <c r="B530" i="32"/>
  <c r="J530" i="32"/>
  <c r="H535" i="32"/>
  <c r="F536" i="32"/>
  <c r="D537" i="32"/>
  <c r="B538" i="32"/>
  <c r="J538" i="32"/>
  <c r="H539" i="32"/>
  <c r="F540" i="32"/>
  <c r="D541" i="32"/>
  <c r="B542" i="32"/>
  <c r="J542" i="32"/>
  <c r="H543" i="32"/>
  <c r="F544" i="32"/>
  <c r="E521" i="32"/>
  <c r="C522" i="32"/>
  <c r="K522" i="32"/>
  <c r="I523" i="32"/>
  <c r="G524" i="32"/>
  <c r="E525" i="32"/>
  <c r="C526" i="32"/>
  <c r="K526" i="32"/>
  <c r="I527" i="32"/>
  <c r="G528" i="32"/>
  <c r="E529" i="32"/>
  <c r="C530" i="32"/>
  <c r="I535" i="32"/>
  <c r="G536" i="32"/>
  <c r="E537" i="32"/>
  <c r="C538" i="32"/>
  <c r="K538" i="32"/>
  <c r="I539" i="32"/>
  <c r="G540" i="32"/>
  <c r="E541" i="32"/>
  <c r="C542" i="32"/>
  <c r="K542" i="32"/>
  <c r="I543" i="32"/>
  <c r="F618" i="31"/>
  <c r="C633" i="31"/>
  <c r="F617" i="31"/>
  <c r="C618" i="31"/>
  <c r="B615" i="31"/>
  <c r="D618" i="31"/>
  <c r="B610" i="31"/>
  <c r="F616" i="31"/>
  <c r="B611" i="31"/>
  <c r="F609" i="31"/>
  <c r="D613" i="31"/>
  <c r="D614" i="31"/>
  <c r="B627" i="24"/>
  <c r="D629" i="24"/>
  <c r="E631" i="24"/>
  <c r="F633" i="24"/>
  <c r="D625" i="24"/>
  <c r="E627" i="24"/>
  <c r="F629" i="24"/>
  <c r="F625" i="24"/>
  <c r="B626" i="24"/>
  <c r="C628" i="24"/>
  <c r="D630" i="24"/>
  <c r="F632" i="24"/>
  <c r="B630" i="24"/>
  <c r="C624" i="24"/>
  <c r="D626" i="24"/>
  <c r="F628" i="24"/>
  <c r="C632" i="24"/>
  <c r="F624" i="24"/>
  <c r="B631" i="24"/>
  <c r="D633" i="24"/>
  <c r="I501" i="34" l="1"/>
  <c r="H526" i="34"/>
  <c r="H614" i="34" s="1"/>
  <c r="H529" i="34"/>
  <c r="H617" i="34" s="1"/>
  <c r="H525" i="34"/>
  <c r="H613" i="34" s="1"/>
  <c r="H521" i="34"/>
  <c r="H522" i="34"/>
  <c r="H528" i="34"/>
  <c r="H616" i="34" s="1"/>
  <c r="H524" i="34"/>
  <c r="H612" i="34" s="1"/>
  <c r="H527" i="34"/>
  <c r="H615" i="34" s="1"/>
  <c r="H523" i="34"/>
  <c r="H611" i="34" s="1"/>
  <c r="H530" i="34"/>
  <c r="H541" i="34"/>
  <c r="H537" i="34"/>
  <c r="H544" i="34"/>
  <c r="H540" i="34"/>
  <c r="H629" i="34" s="1"/>
  <c r="H536" i="34"/>
  <c r="H538" i="34"/>
  <c r="H543" i="34"/>
  <c r="H539" i="34"/>
  <c r="H535" i="34"/>
  <c r="H624" i="34" s="1"/>
  <c r="I502" i="34"/>
  <c r="H542" i="34"/>
  <c r="H631" i="34" s="1"/>
  <c r="G610" i="34"/>
  <c r="H541" i="29"/>
  <c r="H630" i="29" s="1"/>
  <c r="H537" i="29"/>
  <c r="H544" i="29"/>
  <c r="H633" i="29" s="1"/>
  <c r="H540" i="29"/>
  <c r="H629" i="29" s="1"/>
  <c r="H536" i="29"/>
  <c r="H542" i="29"/>
  <c r="H631" i="29" s="1"/>
  <c r="H538" i="29"/>
  <c r="H627" i="29" s="1"/>
  <c r="H543" i="29"/>
  <c r="H632" i="29" s="1"/>
  <c r="H539" i="29"/>
  <c r="H628" i="29" s="1"/>
  <c r="H535" i="29"/>
  <c r="H624" i="29" s="1"/>
  <c r="I502" i="29"/>
  <c r="I501" i="29"/>
  <c r="H529" i="29"/>
  <c r="H617" i="29" s="1"/>
  <c r="H525" i="29"/>
  <c r="H521" i="29"/>
  <c r="H609" i="29" s="1"/>
  <c r="H528" i="29"/>
  <c r="H616" i="29" s="1"/>
  <c r="H524" i="29"/>
  <c r="H612" i="29" s="1"/>
  <c r="H530" i="29"/>
  <c r="H618" i="29" s="1"/>
  <c r="H526" i="29"/>
  <c r="H614" i="29" s="1"/>
  <c r="H527" i="29"/>
  <c r="H615" i="29" s="1"/>
  <c r="H523" i="29"/>
  <c r="H611" i="29" s="1"/>
  <c r="H522" i="29"/>
  <c r="H541" i="35"/>
  <c r="H630" i="35" s="1"/>
  <c r="H537" i="35"/>
  <c r="H626" i="35" s="1"/>
  <c r="H544" i="35"/>
  <c r="H633" i="35" s="1"/>
  <c r="H540" i="35"/>
  <c r="H629" i="35" s="1"/>
  <c r="H536" i="35"/>
  <c r="H625" i="35" s="1"/>
  <c r="H543" i="35"/>
  <c r="H632" i="35" s="1"/>
  <c r="H539" i="35"/>
  <c r="H628" i="35" s="1"/>
  <c r="H535" i="35"/>
  <c r="H624" i="35" s="1"/>
  <c r="I502" i="35"/>
  <c r="H542" i="35"/>
  <c r="H631" i="35" s="1"/>
  <c r="H538" i="35"/>
  <c r="H627" i="35" s="1"/>
  <c r="I501" i="35"/>
  <c r="H529" i="35"/>
  <c r="H617" i="35" s="1"/>
  <c r="H525" i="35"/>
  <c r="H613" i="35" s="1"/>
  <c r="H521" i="35"/>
  <c r="H609" i="35" s="1"/>
  <c r="H528" i="35"/>
  <c r="H616" i="35" s="1"/>
  <c r="H524" i="35"/>
  <c r="H612" i="35" s="1"/>
  <c r="H527" i="35"/>
  <c r="H615" i="35" s="1"/>
  <c r="H523" i="35"/>
  <c r="H611" i="35" s="1"/>
  <c r="H530" i="35"/>
  <c r="H618" i="35" s="1"/>
  <c r="H526" i="35"/>
  <c r="H614" i="35" s="1"/>
  <c r="H522" i="35"/>
  <c r="H610" i="35" s="1"/>
  <c r="I541" i="31"/>
  <c r="I630" i="31" s="1"/>
  <c r="I537" i="31"/>
  <c r="I626" i="31" s="1"/>
  <c r="I539" i="31"/>
  <c r="I628" i="31" s="1"/>
  <c r="I535" i="31"/>
  <c r="I624" i="31" s="1"/>
  <c r="I544" i="31"/>
  <c r="I633" i="31" s="1"/>
  <c r="I540" i="31"/>
  <c r="I629" i="31" s="1"/>
  <c r="I536" i="31"/>
  <c r="I625" i="31" s="1"/>
  <c r="I543" i="31"/>
  <c r="J502" i="31"/>
  <c r="I542" i="31"/>
  <c r="I631" i="31" s="1"/>
  <c r="I538" i="31"/>
  <c r="I627" i="31" s="1"/>
  <c r="I501" i="31"/>
  <c r="H529" i="31"/>
  <c r="H525" i="31"/>
  <c r="H521" i="31"/>
  <c r="H609" i="31" s="1"/>
  <c r="H528" i="31"/>
  <c r="H524" i="31"/>
  <c r="H612" i="31" s="1"/>
  <c r="H527" i="31"/>
  <c r="H523" i="31"/>
  <c r="H611" i="31" s="1"/>
  <c r="H530" i="31"/>
  <c r="H618" i="31" s="1"/>
  <c r="H526" i="31"/>
  <c r="H614" i="31" s="1"/>
  <c r="H522" i="31"/>
  <c r="H610" i="31" s="1"/>
  <c r="H541" i="24"/>
  <c r="H630" i="24" s="1"/>
  <c r="H537" i="24"/>
  <c r="H626" i="24" s="1"/>
  <c r="I502" i="24"/>
  <c r="H542" i="24"/>
  <c r="H538" i="24"/>
  <c r="H544" i="24"/>
  <c r="H633" i="24" s="1"/>
  <c r="H540" i="24"/>
  <c r="H629" i="24" s="1"/>
  <c r="H536" i="24"/>
  <c r="H543" i="24"/>
  <c r="H539" i="24"/>
  <c r="H535" i="24"/>
  <c r="I529" i="24"/>
  <c r="I617" i="24" s="1"/>
  <c r="I525" i="24"/>
  <c r="I613" i="24" s="1"/>
  <c r="I521" i="24"/>
  <c r="I609" i="24" s="1"/>
  <c r="J501" i="24"/>
  <c r="I528" i="24"/>
  <c r="I616" i="24" s="1"/>
  <c r="I524" i="24"/>
  <c r="I527" i="24"/>
  <c r="I615" i="24" s="1"/>
  <c r="I523" i="24"/>
  <c r="I611" i="24" s="1"/>
  <c r="I530" i="24"/>
  <c r="I618" i="24" s="1"/>
  <c r="I526" i="24"/>
  <c r="I614" i="24" s="1"/>
  <c r="I522" i="24"/>
  <c r="I610" i="24" s="1"/>
  <c r="B610" i="34"/>
  <c r="C626" i="34"/>
  <c r="E624" i="34"/>
  <c r="G629" i="34"/>
  <c r="F630" i="34"/>
  <c r="D609" i="34"/>
  <c r="E633" i="34"/>
  <c r="D624" i="34"/>
  <c r="C616" i="34"/>
  <c r="B625" i="34"/>
  <c r="C625" i="34"/>
  <c r="G631" i="34"/>
  <c r="F633" i="34"/>
  <c r="E630" i="34"/>
  <c r="D629" i="34"/>
  <c r="C632" i="34"/>
  <c r="D618" i="34"/>
  <c r="D627" i="34"/>
  <c r="B633" i="34"/>
  <c r="B624" i="34"/>
  <c r="E632" i="34"/>
  <c r="C631" i="34"/>
  <c r="C628" i="34"/>
  <c r="G618" i="34"/>
  <c r="G616" i="34"/>
  <c r="F631" i="34"/>
  <c r="C617" i="34"/>
  <c r="C633" i="34"/>
  <c r="G625" i="34"/>
  <c r="B627" i="34"/>
  <c r="E617" i="34"/>
  <c r="C630" i="34"/>
  <c r="G615" i="34"/>
  <c r="G632" i="34"/>
  <c r="B616" i="34"/>
  <c r="E625" i="34"/>
  <c r="G630" i="34"/>
  <c r="G627" i="34"/>
  <c r="E626" i="34"/>
  <c r="B626" i="34"/>
  <c r="C618" i="34"/>
  <c r="B629" i="34"/>
  <c r="F614" i="34"/>
  <c r="F619" i="34" s="1"/>
  <c r="F1160" i="34" s="1"/>
  <c r="F1173" i="34" s="1"/>
  <c r="E631" i="34"/>
  <c r="G628" i="34"/>
  <c r="E629" i="34"/>
  <c r="E628" i="34"/>
  <c r="D630" i="34"/>
  <c r="C627" i="34"/>
  <c r="G633" i="34"/>
  <c r="G614" i="34"/>
  <c r="G612" i="34"/>
  <c r="B628" i="34"/>
  <c r="G613" i="34"/>
  <c r="B630" i="34"/>
  <c r="F627" i="34"/>
  <c r="C614" i="34"/>
  <c r="D628" i="34"/>
  <c r="C629" i="34"/>
  <c r="B631" i="34"/>
  <c r="E615" i="34"/>
  <c r="E613" i="34"/>
  <c r="F626" i="34"/>
  <c r="E625" i="29"/>
  <c r="G625" i="29"/>
  <c r="E633" i="29"/>
  <c r="D624" i="29"/>
  <c r="F624" i="29"/>
  <c r="E630" i="29"/>
  <c r="C625" i="29"/>
  <c r="F612" i="29"/>
  <c r="F616" i="29"/>
  <c r="C626" i="29"/>
  <c r="E612" i="29"/>
  <c r="F631" i="29"/>
  <c r="G610" i="29"/>
  <c r="G626" i="29"/>
  <c r="B630" i="29"/>
  <c r="E613" i="29"/>
  <c r="C613" i="29"/>
  <c r="G615" i="29"/>
  <c r="E624" i="29"/>
  <c r="C632" i="29"/>
  <c r="D618" i="29"/>
  <c r="D625" i="29"/>
  <c r="C631" i="29"/>
  <c r="C624" i="29"/>
  <c r="B617" i="29"/>
  <c r="D617" i="29"/>
  <c r="B625" i="29"/>
  <c r="G611" i="29"/>
  <c r="C630" i="29"/>
  <c r="G613" i="29"/>
  <c r="G612" i="29"/>
  <c r="B627" i="29"/>
  <c r="F633" i="29"/>
  <c r="E626" i="29"/>
  <c r="D627" i="29"/>
  <c r="E611" i="29"/>
  <c r="D632" i="29"/>
  <c r="E618" i="29"/>
  <c r="B611" i="29"/>
  <c r="C617" i="29"/>
  <c r="C610" i="29"/>
  <c r="B626" i="29"/>
  <c r="F632" i="29"/>
  <c r="F629" i="29"/>
  <c r="B632" i="29"/>
  <c r="C618" i="29"/>
  <c r="B618" i="29"/>
  <c r="B633" i="29"/>
  <c r="B624" i="29"/>
  <c r="G631" i="29"/>
  <c r="B629" i="29"/>
  <c r="E617" i="29"/>
  <c r="D610" i="29"/>
  <c r="C616" i="29"/>
  <c r="E609" i="29"/>
  <c r="D633" i="29"/>
  <c r="D630" i="29"/>
  <c r="B610" i="29"/>
  <c r="F630" i="29"/>
  <c r="B628" i="29"/>
  <c r="B612" i="29"/>
  <c r="D616" i="29"/>
  <c r="F609" i="29"/>
  <c r="G628" i="29"/>
  <c r="D615" i="29"/>
  <c r="B631" i="29"/>
  <c r="G633" i="29"/>
  <c r="G629" i="29"/>
  <c r="B616" i="29"/>
  <c r="D609" i="29"/>
  <c r="D613" i="29"/>
  <c r="G630" i="29"/>
  <c r="C609" i="29"/>
  <c r="C629" i="29"/>
  <c r="G632" i="29"/>
  <c r="G618" i="29"/>
  <c r="D611" i="29"/>
  <c r="E615" i="29"/>
  <c r="F627" i="29"/>
  <c r="E614" i="29"/>
  <c r="F628" i="29"/>
  <c r="F625" i="29"/>
  <c r="E628" i="29"/>
  <c r="C615" i="29"/>
  <c r="B614" i="29"/>
  <c r="E629" i="29"/>
  <c r="B615" i="29"/>
  <c r="C628" i="29"/>
  <c r="E631" i="29"/>
  <c r="G617" i="29"/>
  <c r="F610" i="29"/>
  <c r="G627" i="29"/>
  <c r="F614" i="29"/>
  <c r="F626" i="29"/>
  <c r="F613" i="29"/>
  <c r="D629" i="29"/>
  <c r="D626" i="29"/>
  <c r="E627" i="29"/>
  <c r="D614" i="29"/>
  <c r="D628" i="29"/>
  <c r="C614" i="29"/>
  <c r="C627" i="29"/>
  <c r="C612" i="29"/>
  <c r="G616" i="29"/>
  <c r="C631" i="35"/>
  <c r="D613" i="35"/>
  <c r="E628" i="35"/>
  <c r="G615" i="35"/>
  <c r="D625" i="35"/>
  <c r="G625" i="35"/>
  <c r="B628" i="35"/>
  <c r="D624" i="35"/>
  <c r="G618" i="35"/>
  <c r="G616" i="35"/>
  <c r="C615" i="35"/>
  <c r="E629" i="35"/>
  <c r="E611" i="35"/>
  <c r="E631" i="35"/>
  <c r="E612" i="35"/>
  <c r="B612" i="35"/>
  <c r="C626" i="35"/>
  <c r="C614" i="35"/>
  <c r="B626" i="35"/>
  <c r="F632" i="35"/>
  <c r="F629" i="35"/>
  <c r="E626" i="35"/>
  <c r="B625" i="35"/>
  <c r="F631" i="35"/>
  <c r="B609" i="35"/>
  <c r="F615" i="35"/>
  <c r="E617" i="35"/>
  <c r="F613" i="35"/>
  <c r="E627" i="35"/>
  <c r="E610" i="35"/>
  <c r="C629" i="35"/>
  <c r="D611" i="35"/>
  <c r="G628" i="35"/>
  <c r="C624" i="35"/>
  <c r="E632" i="35"/>
  <c r="D633" i="35"/>
  <c r="D630" i="35"/>
  <c r="C627" i="35"/>
  <c r="G633" i="35"/>
  <c r="D632" i="35"/>
  <c r="E615" i="35"/>
  <c r="D616" i="35"/>
  <c r="C618" i="35"/>
  <c r="D614" i="35"/>
  <c r="F614" i="35"/>
  <c r="G612" i="35"/>
  <c r="C625" i="35"/>
  <c r="D609" i="35"/>
  <c r="C610" i="35"/>
  <c r="G614" i="35"/>
  <c r="G630" i="35"/>
  <c r="F624" i="35"/>
  <c r="D627" i="35"/>
  <c r="G609" i="35"/>
  <c r="D618" i="35"/>
  <c r="G626" i="35"/>
  <c r="C617" i="35"/>
  <c r="C630" i="35"/>
  <c r="B631" i="35"/>
  <c r="B624" i="35"/>
  <c r="F630" i="35"/>
  <c r="B633" i="35"/>
  <c r="B614" i="35"/>
  <c r="B617" i="35"/>
  <c r="B615" i="35"/>
  <c r="D615" i="35"/>
  <c r="G611" i="35"/>
  <c r="C609" i="35"/>
  <c r="G631" i="35"/>
  <c r="E633" i="35"/>
  <c r="E624" i="35"/>
  <c r="C628" i="35"/>
  <c r="F628" i="35"/>
  <c r="F625" i="35"/>
  <c r="D631" i="35"/>
  <c r="F627" i="35"/>
  <c r="F611" i="35"/>
  <c r="F609" i="35"/>
  <c r="B616" i="35"/>
  <c r="F610" i="35"/>
  <c r="E616" i="35"/>
  <c r="F616" i="35"/>
  <c r="G613" i="35"/>
  <c r="D617" i="35"/>
  <c r="E614" i="35"/>
  <c r="D629" i="35"/>
  <c r="D626" i="35"/>
  <c r="G629" i="35"/>
  <c r="B632" i="35"/>
  <c r="D628" i="35"/>
  <c r="D612" i="35"/>
  <c r="D610" i="35"/>
  <c r="G627" i="35"/>
  <c r="E609" i="35"/>
  <c r="C616" i="35"/>
  <c r="F618" i="35"/>
  <c r="F612" i="35"/>
  <c r="G632" i="35"/>
  <c r="C613" i="35"/>
  <c r="B630" i="35"/>
  <c r="B627" i="35"/>
  <c r="F633" i="35"/>
  <c r="E630" i="35"/>
  <c r="F626" i="35"/>
  <c r="B629" i="35"/>
  <c r="G610" i="35"/>
  <c r="B613" i="35"/>
  <c r="B618" i="35"/>
  <c r="B611" i="35"/>
  <c r="F617" i="35"/>
  <c r="E625" i="35"/>
  <c r="I617" i="33"/>
  <c r="K628" i="33"/>
  <c r="B625" i="33"/>
  <c r="H618" i="33"/>
  <c r="F598" i="33"/>
  <c r="D617" i="33"/>
  <c r="H613" i="33"/>
  <c r="D599" i="33"/>
  <c r="J595" i="33"/>
  <c r="D602" i="33"/>
  <c r="C631" i="33"/>
  <c r="C616" i="33"/>
  <c r="H602" i="33"/>
  <c r="K597" i="33"/>
  <c r="F630" i="33"/>
  <c r="H616" i="33"/>
  <c r="B609" i="33"/>
  <c r="I596" i="33"/>
  <c r="H628" i="33"/>
  <c r="I629" i="33"/>
  <c r="J625" i="33"/>
  <c r="D632" i="33"/>
  <c r="H631" i="33"/>
  <c r="G617" i="33"/>
  <c r="J609" i="33"/>
  <c r="G597" i="33"/>
  <c r="B618" i="33"/>
  <c r="F614" i="33"/>
  <c r="F596" i="33"/>
  <c r="K601" i="33"/>
  <c r="H596" i="33"/>
  <c r="B603" i="33"/>
  <c r="K629" i="33"/>
  <c r="B615" i="33"/>
  <c r="I601" i="33"/>
  <c r="F594" i="33"/>
  <c r="B597" i="33"/>
  <c r="H597" i="33"/>
  <c r="J598" i="33"/>
  <c r="D629" i="33"/>
  <c r="G615" i="33"/>
  <c r="C603" i="33"/>
  <c r="I595" i="33"/>
  <c r="F629" i="33"/>
  <c r="G630" i="33"/>
  <c r="H626" i="33"/>
  <c r="B633" i="33"/>
  <c r="E630" i="33"/>
  <c r="G616" i="33"/>
  <c r="K603" i="33"/>
  <c r="G596" i="33"/>
  <c r="J618" i="33"/>
  <c r="D615" i="33"/>
  <c r="H594" i="33"/>
  <c r="F597" i="33"/>
  <c r="G628" i="33"/>
  <c r="B614" i="33"/>
  <c r="D595" i="33"/>
  <c r="F631" i="33"/>
  <c r="J600" i="33"/>
  <c r="E594" i="33"/>
  <c r="B628" i="33"/>
  <c r="G614" i="33"/>
  <c r="C602" i="33"/>
  <c r="J594" i="33"/>
  <c r="D630" i="33"/>
  <c r="E631" i="33"/>
  <c r="F627" i="33"/>
  <c r="J633" i="33"/>
  <c r="C629" i="33"/>
  <c r="F615" i="33"/>
  <c r="K602" i="33"/>
  <c r="H595" i="33"/>
  <c r="H609" i="33"/>
  <c r="B616" i="33"/>
  <c r="E598" i="33"/>
  <c r="D598" i="33"/>
  <c r="G627" i="33"/>
  <c r="C613" i="33"/>
  <c r="K599" i="33"/>
  <c r="I631" i="33"/>
  <c r="C600" i="33"/>
  <c r="K626" i="33"/>
  <c r="G613" i="33"/>
  <c r="D601" i="33"/>
  <c r="H624" i="33"/>
  <c r="B631" i="33"/>
  <c r="C632" i="33"/>
  <c r="D628" i="33"/>
  <c r="K627" i="33"/>
  <c r="E614" i="33"/>
  <c r="B602" i="33"/>
  <c r="I594" i="33"/>
  <c r="F610" i="33"/>
  <c r="J616" i="33"/>
  <c r="E597" i="33"/>
  <c r="B599" i="33"/>
  <c r="F626" i="33"/>
  <c r="D612" i="33"/>
  <c r="K598" i="33"/>
  <c r="F603" i="33"/>
  <c r="C596" i="33"/>
  <c r="J603" i="33"/>
  <c r="K625" i="33"/>
  <c r="H612" i="33"/>
  <c r="E600" i="33"/>
  <c r="F625" i="33"/>
  <c r="J631" i="33"/>
  <c r="K632" i="33"/>
  <c r="B629" i="33"/>
  <c r="J626" i="33"/>
  <c r="F613" i="33"/>
  <c r="C601" i="33"/>
  <c r="J614" i="33"/>
  <c r="D611" i="33"/>
  <c r="H617" i="33"/>
  <c r="I603" i="33"/>
  <c r="G595" i="33"/>
  <c r="J599" i="33"/>
  <c r="E625" i="33"/>
  <c r="E611" i="33"/>
  <c r="B598" i="33"/>
  <c r="G602" i="33"/>
  <c r="J627" i="33"/>
  <c r="E595" i="33"/>
  <c r="J624" i="33"/>
  <c r="I611" i="33"/>
  <c r="F599" i="33"/>
  <c r="D626" i="33"/>
  <c r="H632" i="33"/>
  <c r="I633" i="33"/>
  <c r="J629" i="33"/>
  <c r="I625" i="33"/>
  <c r="G612" i="33"/>
  <c r="D600" i="33"/>
  <c r="H615" i="33"/>
  <c r="B612" i="33"/>
  <c r="F618" i="33"/>
  <c r="J602" i="33"/>
  <c r="D594" i="33"/>
  <c r="H633" i="33"/>
  <c r="E624" i="33"/>
  <c r="E610" i="33"/>
  <c r="C597" i="33"/>
  <c r="H601" i="33"/>
  <c r="I599" i="33"/>
  <c r="K609" i="33"/>
  <c r="K619" i="33" s="1"/>
  <c r="K1160" i="33" s="1"/>
  <c r="K1173" i="33" s="1"/>
  <c r="I610" i="33"/>
  <c r="H600" i="33"/>
  <c r="C633" i="33"/>
  <c r="I618" i="33"/>
  <c r="J610" i="33"/>
  <c r="G598" i="33"/>
  <c r="B627" i="33"/>
  <c r="F633" i="33"/>
  <c r="D624" i="33"/>
  <c r="H630" i="33"/>
  <c r="I624" i="33"/>
  <c r="H611" i="33"/>
  <c r="E599" i="33"/>
  <c r="F616" i="33"/>
  <c r="J612" i="33"/>
  <c r="B601" i="33"/>
  <c r="B595" i="33"/>
  <c r="F601" i="33"/>
  <c r="F632" i="33"/>
  <c r="C617" i="33"/>
  <c r="F609" i="33"/>
  <c r="D596" i="33"/>
  <c r="I600" i="33"/>
  <c r="K632" i="27"/>
  <c r="G626" i="27"/>
  <c r="E614" i="27"/>
  <c r="C602" i="27"/>
  <c r="I595" i="27"/>
  <c r="D631" i="27"/>
  <c r="J624" i="27"/>
  <c r="K631" i="27"/>
  <c r="G625" i="27"/>
  <c r="D630" i="27"/>
  <c r="J618" i="27"/>
  <c r="F612" i="27"/>
  <c r="B601" i="27"/>
  <c r="H594" i="27"/>
  <c r="K630" i="27"/>
  <c r="G624" i="27"/>
  <c r="I601" i="27"/>
  <c r="E595" i="27"/>
  <c r="H627" i="27"/>
  <c r="D616" i="27"/>
  <c r="J609" i="27"/>
  <c r="F598" i="27"/>
  <c r="C633" i="27"/>
  <c r="I626" i="27"/>
  <c r="E615" i="27"/>
  <c r="K603" i="27"/>
  <c r="G597" i="27"/>
  <c r="C632" i="27"/>
  <c r="I625" i="27"/>
  <c r="G613" i="27"/>
  <c r="E601" i="27"/>
  <c r="K594" i="27"/>
  <c r="F630" i="27"/>
  <c r="B624" i="27"/>
  <c r="C631" i="27"/>
  <c r="I624" i="27"/>
  <c r="F629" i="27"/>
  <c r="B618" i="27"/>
  <c r="H611" i="27"/>
  <c r="D600" i="27"/>
  <c r="C630" i="27"/>
  <c r="I618" i="27"/>
  <c r="K600" i="27"/>
  <c r="G594" i="27"/>
  <c r="D633" i="27"/>
  <c r="J626" i="27"/>
  <c r="F615" i="27"/>
  <c r="B609" i="27"/>
  <c r="H597" i="27"/>
  <c r="E632" i="27"/>
  <c r="K625" i="27"/>
  <c r="G614" i="27"/>
  <c r="C603" i="27"/>
  <c r="I596" i="27"/>
  <c r="E631" i="27"/>
  <c r="K624" i="27"/>
  <c r="I612" i="27"/>
  <c r="G600" i="27"/>
  <c r="C594" i="27"/>
  <c r="H629" i="27"/>
  <c r="E630" i="27"/>
  <c r="H628" i="27"/>
  <c r="D617" i="27"/>
  <c r="J610" i="27"/>
  <c r="F599" i="27"/>
  <c r="E629" i="27"/>
  <c r="K617" i="27"/>
  <c r="C600" i="27"/>
  <c r="F632" i="27"/>
  <c r="B626" i="27"/>
  <c r="H614" i="27"/>
  <c r="D603" i="27"/>
  <c r="J596" i="27"/>
  <c r="G631" i="27"/>
  <c r="C625" i="27"/>
  <c r="I613" i="27"/>
  <c r="E602" i="27"/>
  <c r="K595" i="27"/>
  <c r="G630" i="27"/>
  <c r="F616" i="27"/>
  <c r="H598" i="27"/>
  <c r="G628" i="27"/>
  <c r="C617" i="27"/>
  <c r="E599" i="27"/>
  <c r="J613" i="27"/>
  <c r="E624" i="27"/>
  <c r="K611" i="27"/>
  <c r="G629" i="27"/>
  <c r="J627" i="27"/>
  <c r="H631" i="27"/>
  <c r="I629" i="27"/>
  <c r="G617" i="27"/>
  <c r="C611" i="27"/>
  <c r="K598" i="27"/>
  <c r="B628" i="27"/>
  <c r="I628" i="27"/>
  <c r="F633" i="27"/>
  <c r="B627" i="27"/>
  <c r="H615" i="27"/>
  <c r="D609" i="27"/>
  <c r="J597" i="27"/>
  <c r="I627" i="27"/>
  <c r="E616" i="27"/>
  <c r="G598" i="27"/>
  <c r="J630" i="27"/>
  <c r="F624" i="27"/>
  <c r="B613" i="27"/>
  <c r="H601" i="27"/>
  <c r="D595" i="27"/>
  <c r="K629" i="27"/>
  <c r="G618" i="27"/>
  <c r="C612" i="27"/>
  <c r="I600" i="27"/>
  <c r="E594" i="27"/>
  <c r="C624" i="27"/>
  <c r="I599" i="27"/>
  <c r="J628" i="27"/>
  <c r="B610" i="27"/>
  <c r="D625" i="27"/>
  <c r="F602" i="27"/>
  <c r="B596" i="27"/>
  <c r="I630" i="27"/>
  <c r="K612" i="27"/>
  <c r="G601" i="27"/>
  <c r="C595" i="27"/>
  <c r="K628" i="27"/>
  <c r="I616" i="27"/>
  <c r="E610" i="27"/>
  <c r="C598" i="27"/>
  <c r="H633" i="27"/>
  <c r="D627" i="27"/>
  <c r="K627" i="27"/>
  <c r="H632" i="27"/>
  <c r="D626" i="27"/>
  <c r="J614" i="27"/>
  <c r="F603" i="27"/>
  <c r="B597" i="27"/>
  <c r="E633" i="27"/>
  <c r="K626" i="27"/>
  <c r="G615" i="27"/>
  <c r="I597" i="27"/>
  <c r="B630" i="27"/>
  <c r="H618" i="27"/>
  <c r="D612" i="27"/>
  <c r="J600" i="27"/>
  <c r="F594" i="27"/>
  <c r="C629" i="27"/>
  <c r="I617" i="27"/>
  <c r="E611" i="27"/>
  <c r="K599" i="27"/>
  <c r="C628" i="27"/>
  <c r="K615" i="27"/>
  <c r="G609" i="27"/>
  <c r="E597" i="27"/>
  <c r="J632" i="27"/>
  <c r="F626" i="27"/>
  <c r="G633" i="27"/>
  <c r="C627" i="27"/>
  <c r="J631" i="27"/>
  <c r="F625" i="27"/>
  <c r="B614" i="27"/>
  <c r="H602" i="27"/>
  <c r="D596" i="27"/>
  <c r="G632" i="27"/>
  <c r="C626" i="27"/>
  <c r="E603" i="27"/>
  <c r="K596" i="27"/>
  <c r="D629" i="27"/>
  <c r="J617" i="27"/>
  <c r="F611" i="27"/>
  <c r="B600" i="27"/>
  <c r="E628" i="27"/>
  <c r="K616" i="27"/>
  <c r="G610" i="27"/>
  <c r="C599" i="27"/>
  <c r="E627" i="27"/>
  <c r="C615" i="27"/>
  <c r="K602" i="27"/>
  <c r="G596" i="27"/>
  <c r="B632" i="27"/>
  <c r="H625" i="27"/>
  <c r="I632" i="27"/>
  <c r="E626" i="27"/>
  <c r="B631" i="27"/>
  <c r="H624" i="27"/>
  <c r="D613" i="27"/>
  <c r="J601" i="27"/>
  <c r="F595" i="27"/>
  <c r="I631" i="27"/>
  <c r="E625" i="27"/>
  <c r="G602" i="27"/>
  <c r="C596" i="27"/>
  <c r="F628" i="27"/>
  <c r="B617" i="27"/>
  <c r="H610" i="27"/>
  <c r="D599" i="27"/>
  <c r="K633" i="27"/>
  <c r="G627" i="27"/>
  <c r="C616" i="27"/>
  <c r="I609" i="27"/>
  <c r="E598" i="27"/>
  <c r="J627" i="32"/>
  <c r="G602" i="32"/>
  <c r="E617" i="32"/>
  <c r="B618" i="32"/>
  <c r="H611" i="32"/>
  <c r="E616" i="32"/>
  <c r="D616" i="32"/>
  <c r="J609" i="32"/>
  <c r="E628" i="32"/>
  <c r="G610" i="32"/>
  <c r="C599" i="32"/>
  <c r="I628" i="32"/>
  <c r="G616" i="32"/>
  <c r="C610" i="32"/>
  <c r="H628" i="32"/>
  <c r="D617" i="32"/>
  <c r="J610" i="32"/>
  <c r="E633" i="32"/>
  <c r="K626" i="32"/>
  <c r="G615" i="32"/>
  <c r="C609" i="32"/>
  <c r="K596" i="32"/>
  <c r="D633" i="32"/>
  <c r="J626" i="32"/>
  <c r="F615" i="32"/>
  <c r="B609" i="32"/>
  <c r="K633" i="32"/>
  <c r="G627" i="32"/>
  <c r="C616" i="32"/>
  <c r="I609" i="32"/>
  <c r="E598" i="32"/>
  <c r="F631" i="32"/>
  <c r="B625" i="32"/>
  <c r="H613" i="32"/>
  <c r="J632" i="32"/>
  <c r="F626" i="32"/>
  <c r="B615" i="32"/>
  <c r="H603" i="32"/>
  <c r="D597" i="32"/>
  <c r="K627" i="32"/>
  <c r="B610" i="32"/>
  <c r="F632" i="32"/>
  <c r="E615" i="32"/>
  <c r="D624" i="32"/>
  <c r="H625" i="32"/>
  <c r="C627" i="32"/>
  <c r="K614" i="32"/>
  <c r="F633" i="32"/>
  <c r="B627" i="32"/>
  <c r="H615" i="32"/>
  <c r="D609" i="32"/>
  <c r="I631" i="32"/>
  <c r="E625" i="32"/>
  <c r="K613" i="32"/>
  <c r="I601" i="32"/>
  <c r="E595" i="32"/>
  <c r="H631" i="32"/>
  <c r="D625" i="32"/>
  <c r="J613" i="32"/>
  <c r="E632" i="32"/>
  <c r="K625" i="32"/>
  <c r="G614" i="32"/>
  <c r="C603" i="32"/>
  <c r="I596" i="32"/>
  <c r="J629" i="32"/>
  <c r="F618" i="32"/>
  <c r="B612" i="32"/>
  <c r="D631" i="32"/>
  <c r="J624" i="32"/>
  <c r="F613" i="32"/>
  <c r="B602" i="32"/>
  <c r="H595" i="32"/>
  <c r="C626" i="32"/>
  <c r="B626" i="32"/>
  <c r="K603" i="32"/>
  <c r="J612" i="32"/>
  <c r="F596" i="32"/>
  <c r="I632" i="32"/>
  <c r="C614" i="32"/>
  <c r="D626" i="32"/>
  <c r="K600" i="32"/>
  <c r="F624" i="32"/>
  <c r="C625" i="32"/>
  <c r="B629" i="32"/>
  <c r="F630" i="32"/>
  <c r="B624" i="32"/>
  <c r="H612" i="32"/>
  <c r="D601" i="32"/>
  <c r="J594" i="32"/>
  <c r="I615" i="32"/>
  <c r="G632" i="32"/>
  <c r="H630" i="32"/>
  <c r="D614" i="32"/>
  <c r="E626" i="32"/>
  <c r="H632" i="32"/>
  <c r="J614" i="32"/>
  <c r="G624" i="32"/>
  <c r="G594" i="32"/>
  <c r="B613" i="32"/>
  <c r="G631" i="32"/>
  <c r="I613" i="32"/>
  <c r="K595" i="32"/>
  <c r="D611" i="32"/>
  <c r="K631" i="32"/>
  <c r="G625" i="32"/>
  <c r="E613" i="32"/>
  <c r="J631" i="32"/>
  <c r="F625" i="32"/>
  <c r="B614" i="32"/>
  <c r="C630" i="32"/>
  <c r="I618" i="32"/>
  <c r="E612" i="32"/>
  <c r="C600" i="32"/>
  <c r="B630" i="32"/>
  <c r="H618" i="32"/>
  <c r="D612" i="32"/>
  <c r="I630" i="32"/>
  <c r="E624" i="32"/>
  <c r="K612" i="32"/>
  <c r="G601" i="32"/>
  <c r="C595" i="32"/>
  <c r="D628" i="32"/>
  <c r="J616" i="32"/>
  <c r="F610" i="32"/>
  <c r="H629" i="32"/>
  <c r="D618" i="32"/>
  <c r="J611" i="32"/>
  <c r="F600" i="32"/>
  <c r="B594" i="32"/>
  <c r="E609" i="32"/>
  <c r="H614" i="32"/>
  <c r="K630" i="32"/>
  <c r="C613" i="32"/>
  <c r="J630" i="32"/>
  <c r="E602" i="32"/>
  <c r="H617" i="32"/>
  <c r="C631" i="32"/>
  <c r="I624" i="32"/>
  <c r="G612" i="32"/>
  <c r="B631" i="32"/>
  <c r="H624" i="32"/>
  <c r="D613" i="32"/>
  <c r="E629" i="32"/>
  <c r="K617" i="32"/>
  <c r="G611" i="32"/>
  <c r="E599" i="32"/>
  <c r="D629" i="32"/>
  <c r="J617" i="32"/>
  <c r="F611" i="32"/>
  <c r="K629" i="32"/>
  <c r="G618" i="32"/>
  <c r="C612" i="32"/>
  <c r="I600" i="32"/>
  <c r="E594" i="32"/>
  <c r="J633" i="32"/>
  <c r="F627" i="32"/>
  <c r="B616" i="32"/>
  <c r="H609" i="32"/>
  <c r="J628" i="32"/>
  <c r="F617" i="32"/>
  <c r="B611" i="32"/>
  <c r="H599" i="32"/>
  <c r="C596" i="32"/>
  <c r="I626" i="32"/>
  <c r="J602" i="32"/>
  <c r="E630" i="32"/>
  <c r="C618" i="32"/>
  <c r="I611" i="32"/>
  <c r="D630" i="32"/>
  <c r="J618" i="32"/>
  <c r="F612" i="32"/>
  <c r="G628" i="32"/>
  <c r="C617" i="32"/>
  <c r="I610" i="32"/>
  <c r="G598" i="32"/>
  <c r="F628" i="32"/>
  <c r="B617" i="32"/>
  <c r="H610" i="32"/>
  <c r="C629" i="32"/>
  <c r="I617" i="32"/>
  <c r="E611" i="32"/>
  <c r="K599" i="32"/>
  <c r="B633" i="32"/>
  <c r="H626" i="32"/>
  <c r="D615" i="32"/>
  <c r="B628" i="32"/>
  <c r="H616" i="32"/>
  <c r="D610" i="32"/>
  <c r="J598" i="32"/>
  <c r="F616" i="32"/>
  <c r="I614" i="32"/>
  <c r="C633" i="32"/>
  <c r="G597" i="32"/>
  <c r="B632" i="32"/>
  <c r="G629" i="32"/>
  <c r="K610" i="32"/>
  <c r="F629" i="32"/>
  <c r="I627" i="32"/>
  <c r="K609" i="32"/>
  <c r="I597" i="32"/>
  <c r="H627" i="32"/>
  <c r="K616" i="32"/>
  <c r="D632" i="32"/>
  <c r="J625" i="32"/>
  <c r="F614" i="32"/>
  <c r="H633" i="32"/>
  <c r="D627" i="32"/>
  <c r="J615" i="32"/>
  <c r="F609" i="32"/>
  <c r="B598" i="32"/>
  <c r="C610" i="31"/>
  <c r="B632" i="31"/>
  <c r="B618" i="31"/>
  <c r="F626" i="31"/>
  <c r="G628" i="31"/>
  <c r="C625" i="31"/>
  <c r="E616" i="31"/>
  <c r="F633" i="31"/>
  <c r="D627" i="31"/>
  <c r="H633" i="31"/>
  <c r="B626" i="31"/>
  <c r="F632" i="31"/>
  <c r="E629" i="31"/>
  <c r="G618" i="31"/>
  <c r="E610" i="31"/>
  <c r="C617" i="31"/>
  <c r="B633" i="31"/>
  <c r="G614" i="31"/>
  <c r="C628" i="31"/>
  <c r="D609" i="31"/>
  <c r="D625" i="31"/>
  <c r="D626" i="31"/>
  <c r="E632" i="31"/>
  <c r="E615" i="31"/>
  <c r="G616" i="31"/>
  <c r="C627" i="31"/>
  <c r="B628" i="31"/>
  <c r="C624" i="31"/>
  <c r="G630" i="31"/>
  <c r="D633" i="31"/>
  <c r="C630" i="31"/>
  <c r="E617" i="31"/>
  <c r="C611" i="31"/>
  <c r="G617" i="31"/>
  <c r="F615" i="31"/>
  <c r="G611" i="31"/>
  <c r="F631" i="31"/>
  <c r="E613" i="31"/>
  <c r="D615" i="31"/>
  <c r="D630" i="31"/>
  <c r="E631" i="31"/>
  <c r="H627" i="31"/>
  <c r="G624" i="31"/>
  <c r="B616" i="31"/>
  <c r="E618" i="31"/>
  <c r="D616" i="31"/>
  <c r="E612" i="31"/>
  <c r="B612" i="31"/>
  <c r="C614" i="31"/>
  <c r="D632" i="31"/>
  <c r="G625" i="31"/>
  <c r="B614" i="31"/>
  <c r="C632" i="31"/>
  <c r="H624" i="31"/>
  <c r="E625" i="31"/>
  <c r="G631" i="31"/>
  <c r="B617" i="31"/>
  <c r="C631" i="31"/>
  <c r="G627" i="31"/>
  <c r="B629" i="31"/>
  <c r="B627" i="31"/>
  <c r="B624" i="31"/>
  <c r="F630" i="31"/>
  <c r="G626" i="31"/>
  <c r="D629" i="31"/>
  <c r="C626" i="31"/>
  <c r="G632" i="31"/>
  <c r="F613" i="31"/>
  <c r="G613" i="31"/>
  <c r="F611" i="31"/>
  <c r="H626" i="31"/>
  <c r="C629" i="31"/>
  <c r="H630" i="31"/>
  <c r="H628" i="31"/>
  <c r="H629" i="31"/>
  <c r="F628" i="31"/>
  <c r="C613" i="31"/>
  <c r="D628" i="31"/>
  <c r="G629" i="31"/>
  <c r="H632" i="31"/>
  <c r="D610" i="31"/>
  <c r="F627" i="31"/>
  <c r="E611" i="31"/>
  <c r="G633" i="31"/>
  <c r="F625" i="31"/>
  <c r="D631" i="31"/>
  <c r="E627" i="31"/>
  <c r="B630" i="31"/>
  <c r="E633" i="31"/>
  <c r="E628" i="31"/>
  <c r="C612" i="31"/>
  <c r="E614" i="31"/>
  <c r="D612" i="31"/>
  <c r="B625" i="31"/>
  <c r="B631" i="31"/>
  <c r="E609" i="31"/>
  <c r="H625" i="31"/>
  <c r="F624" i="31"/>
  <c r="C615" i="31"/>
  <c r="B613" i="31"/>
  <c r="C609" i="31"/>
  <c r="G615" i="31"/>
  <c r="D617" i="31"/>
  <c r="E624" i="31"/>
  <c r="E626" i="31"/>
  <c r="F629" i="31"/>
  <c r="D624" i="31"/>
  <c r="E630" i="31"/>
  <c r="H631" i="31"/>
  <c r="D632" i="24"/>
  <c r="E632" i="24"/>
  <c r="B633" i="24"/>
  <c r="B628" i="24"/>
  <c r="G628" i="24"/>
  <c r="E614" i="24"/>
  <c r="C611" i="24"/>
  <c r="C613" i="24"/>
  <c r="E609" i="24"/>
  <c r="D618" i="24"/>
  <c r="D615" i="24"/>
  <c r="C612" i="24"/>
  <c r="G618" i="24"/>
  <c r="G631" i="24"/>
  <c r="H612" i="24"/>
  <c r="C627" i="24"/>
  <c r="E633" i="24"/>
  <c r="B614" i="24"/>
  <c r="E617" i="24"/>
  <c r="F613" i="24"/>
  <c r="F610" i="24"/>
  <c r="H609" i="24"/>
  <c r="F631" i="24"/>
  <c r="F626" i="24"/>
  <c r="B632" i="24"/>
  <c r="E626" i="24"/>
  <c r="B618" i="24"/>
  <c r="H615" i="24"/>
  <c r="C609" i="24"/>
  <c r="G615" i="24"/>
  <c r="C618" i="24"/>
  <c r="D614" i="24"/>
  <c r="D611" i="24"/>
  <c r="H617" i="24"/>
  <c r="G614" i="24"/>
  <c r="B616" i="24"/>
  <c r="B625" i="24"/>
  <c r="G633" i="24"/>
  <c r="C626" i="24"/>
  <c r="F615" i="24"/>
  <c r="C629" i="24"/>
  <c r="D631" i="24"/>
  <c r="G625" i="24"/>
  <c r="E625" i="24"/>
  <c r="D613" i="24"/>
  <c r="D617" i="24"/>
  <c r="B617" i="24"/>
  <c r="H614" i="24"/>
  <c r="G613" i="24"/>
  <c r="E616" i="24"/>
  <c r="G612" i="24"/>
  <c r="B615" i="24"/>
  <c r="B612" i="24"/>
  <c r="F618" i="24"/>
  <c r="E615" i="24"/>
  <c r="D627" i="24"/>
  <c r="H618" i="24"/>
  <c r="C610" i="24"/>
  <c r="E624" i="24"/>
  <c r="G617" i="24"/>
  <c r="D612" i="24"/>
  <c r="D624" i="24"/>
  <c r="G632" i="24"/>
  <c r="E628" i="24"/>
  <c r="B629" i="24"/>
  <c r="F630" i="24"/>
  <c r="B624" i="24"/>
  <c r="C631" i="24"/>
  <c r="G624" i="24"/>
  <c r="B609" i="24"/>
  <c r="C615" i="24"/>
  <c r="D616" i="24"/>
  <c r="F612" i="24"/>
  <c r="F611" i="24"/>
  <c r="C617" i="24"/>
  <c r="E613" i="24"/>
  <c r="F609" i="24"/>
  <c r="C616" i="24"/>
  <c r="G627" i="24"/>
  <c r="D628" i="24"/>
  <c r="E630" i="24"/>
  <c r="C630" i="24"/>
  <c r="B613" i="24"/>
  <c r="E618" i="24"/>
  <c r="I612" i="24"/>
  <c r="F616" i="24"/>
  <c r="E610" i="24"/>
  <c r="H611" i="24"/>
  <c r="D609" i="24"/>
  <c r="G611" i="24"/>
  <c r="C614" i="24"/>
  <c r="D610" i="24"/>
  <c r="H616" i="24"/>
  <c r="H613" i="24"/>
  <c r="G610" i="24"/>
  <c r="C625" i="24"/>
  <c r="G616" i="24"/>
  <c r="C633" i="24"/>
  <c r="F627" i="24"/>
  <c r="G629" i="24"/>
  <c r="E629" i="24"/>
  <c r="H610" i="24"/>
  <c r="B610" i="24"/>
  <c r="G609" i="24"/>
  <c r="E612" i="24"/>
  <c r="B611" i="24"/>
  <c r="F617" i="24"/>
  <c r="F614" i="24"/>
  <c r="E611" i="24"/>
  <c r="C604" i="32" l="1"/>
  <c r="C1159" i="32" s="1"/>
  <c r="C1172" i="32" s="1"/>
  <c r="E634" i="33"/>
  <c r="E1161" i="33" s="1"/>
  <c r="E1174" i="33" s="1"/>
  <c r="C619" i="33"/>
  <c r="C1160" i="33" s="1"/>
  <c r="C1173" i="33" s="1"/>
  <c r="D619" i="33"/>
  <c r="D1160" i="33" s="1"/>
  <c r="D1173" i="33" s="1"/>
  <c r="D604" i="27"/>
  <c r="D1159" i="27" s="1"/>
  <c r="D1172" i="27" s="1"/>
  <c r="F619" i="27"/>
  <c r="F1160" i="27" s="1"/>
  <c r="F1173" i="27" s="1"/>
  <c r="G604" i="33"/>
  <c r="G1159" i="33" s="1"/>
  <c r="G1172" i="33" s="1"/>
  <c r="F619" i="33"/>
  <c r="F1160" i="33" s="1"/>
  <c r="F1173" i="33" s="1"/>
  <c r="C604" i="33"/>
  <c r="C1159" i="33" s="1"/>
  <c r="C1172" i="33" s="1"/>
  <c r="D634" i="33"/>
  <c r="D1161" i="33" s="1"/>
  <c r="D1174" i="33" s="1"/>
  <c r="B604" i="33"/>
  <c r="B1159" i="33" s="1"/>
  <c r="B1172" i="33" s="1"/>
  <c r="E619" i="27"/>
  <c r="E1160" i="27" s="1"/>
  <c r="E1173" i="27" s="1"/>
  <c r="H619" i="27"/>
  <c r="H1160" i="27" s="1"/>
  <c r="H1173" i="27" s="1"/>
  <c r="C619" i="27"/>
  <c r="C1160" i="27" s="1"/>
  <c r="C1173" i="27" s="1"/>
  <c r="B634" i="24"/>
  <c r="B1161" i="24" s="1"/>
  <c r="B1174" i="24" s="1"/>
  <c r="B619" i="31"/>
  <c r="B1160" i="31" s="1"/>
  <c r="B1173" i="31" s="1"/>
  <c r="G634" i="29"/>
  <c r="G1161" i="29" s="1"/>
  <c r="G1174" i="29" s="1"/>
  <c r="F634" i="33"/>
  <c r="F1161" i="33" s="1"/>
  <c r="F1174" i="33" s="1"/>
  <c r="G634" i="33"/>
  <c r="G1161" i="33" s="1"/>
  <c r="G1174" i="33" s="1"/>
  <c r="C634" i="33"/>
  <c r="C1161" i="33" s="1"/>
  <c r="C1174" i="33" s="1"/>
  <c r="E619" i="33"/>
  <c r="E1160" i="33" s="1"/>
  <c r="E1173" i="33" s="1"/>
  <c r="K604" i="33"/>
  <c r="K1159" i="33" s="1"/>
  <c r="K1172" i="33" s="1"/>
  <c r="G619" i="33"/>
  <c r="G1160" i="33" s="1"/>
  <c r="G1173" i="33" s="1"/>
  <c r="B634" i="33"/>
  <c r="B1161" i="33" s="1"/>
  <c r="B1174" i="33" s="1"/>
  <c r="I619" i="27"/>
  <c r="I1160" i="27" s="1"/>
  <c r="I1173" i="27" s="1"/>
  <c r="K619" i="27"/>
  <c r="K1160" i="27" s="1"/>
  <c r="K1173" i="27" s="1"/>
  <c r="D634" i="27"/>
  <c r="D1161" i="27" s="1"/>
  <c r="D1174" i="27" s="1"/>
  <c r="H632" i="34"/>
  <c r="H625" i="34"/>
  <c r="E619" i="34"/>
  <c r="E1160" i="34" s="1"/>
  <c r="E1173" i="34" s="1"/>
  <c r="D619" i="34"/>
  <c r="D1160" i="34" s="1"/>
  <c r="D1173" i="34" s="1"/>
  <c r="H633" i="34"/>
  <c r="H610" i="34"/>
  <c r="I541" i="34"/>
  <c r="I537" i="34"/>
  <c r="I544" i="34"/>
  <c r="I540" i="34"/>
  <c r="I536" i="34"/>
  <c r="I543" i="34"/>
  <c r="I539" i="34"/>
  <c r="I535" i="34"/>
  <c r="J502" i="34"/>
  <c r="I542" i="34"/>
  <c r="I538" i="34"/>
  <c r="H626" i="34"/>
  <c r="H609" i="34"/>
  <c r="H630" i="34"/>
  <c r="H628" i="34"/>
  <c r="H618" i="34"/>
  <c r="H627" i="34"/>
  <c r="I529" i="34"/>
  <c r="I525" i="34"/>
  <c r="I521" i="34"/>
  <c r="I528" i="34"/>
  <c r="I524" i="34"/>
  <c r="J501" i="34"/>
  <c r="I527" i="34"/>
  <c r="I523" i="34"/>
  <c r="I530" i="34"/>
  <c r="I526" i="34"/>
  <c r="I522" i="34"/>
  <c r="E619" i="29"/>
  <c r="E1160" i="29" s="1"/>
  <c r="E1173" i="29" s="1"/>
  <c r="H610" i="29"/>
  <c r="H613" i="29"/>
  <c r="H625" i="29"/>
  <c r="I529" i="29"/>
  <c r="I525" i="29"/>
  <c r="I521" i="29"/>
  <c r="I528" i="29"/>
  <c r="I524" i="29"/>
  <c r="I527" i="29"/>
  <c r="I523" i="29"/>
  <c r="J501" i="29"/>
  <c r="I530" i="29"/>
  <c r="I526" i="29"/>
  <c r="I522" i="29"/>
  <c r="I541" i="29"/>
  <c r="I537" i="29"/>
  <c r="I544" i="29"/>
  <c r="I540" i="29"/>
  <c r="I536" i="29"/>
  <c r="I543" i="29"/>
  <c r="I539" i="29"/>
  <c r="I535" i="29"/>
  <c r="J502" i="29"/>
  <c r="I542" i="29"/>
  <c r="I538" i="29"/>
  <c r="B619" i="29"/>
  <c r="B1160" i="29" s="1"/>
  <c r="B1173" i="29" s="1"/>
  <c r="G619" i="29"/>
  <c r="G1160" i="29" s="1"/>
  <c r="G1173" i="29" s="1"/>
  <c r="H626" i="29"/>
  <c r="I529" i="35"/>
  <c r="I617" i="35" s="1"/>
  <c r="I525" i="35"/>
  <c r="I613" i="35" s="1"/>
  <c r="I521" i="35"/>
  <c r="I609" i="35" s="1"/>
  <c r="I528" i="35"/>
  <c r="I616" i="35" s="1"/>
  <c r="I524" i="35"/>
  <c r="I612" i="35" s="1"/>
  <c r="I527" i="35"/>
  <c r="I615" i="35" s="1"/>
  <c r="I523" i="35"/>
  <c r="I611" i="35" s="1"/>
  <c r="J501" i="35"/>
  <c r="I530" i="35"/>
  <c r="I618" i="35" s="1"/>
  <c r="I526" i="35"/>
  <c r="I614" i="35" s="1"/>
  <c r="I522" i="35"/>
  <c r="I610" i="35" s="1"/>
  <c r="G634" i="35"/>
  <c r="G1161" i="35" s="1"/>
  <c r="G1174" i="35" s="1"/>
  <c r="I541" i="35"/>
  <c r="I630" i="35" s="1"/>
  <c r="I537" i="35"/>
  <c r="I626" i="35" s="1"/>
  <c r="I544" i="35"/>
  <c r="I633" i="35" s="1"/>
  <c r="I540" i="35"/>
  <c r="I629" i="35" s="1"/>
  <c r="I536" i="35"/>
  <c r="I625" i="35" s="1"/>
  <c r="I543" i="35"/>
  <c r="I632" i="35" s="1"/>
  <c r="I539" i="35"/>
  <c r="I628" i="35" s="1"/>
  <c r="I535" i="35"/>
  <c r="I624" i="35" s="1"/>
  <c r="J502" i="35"/>
  <c r="I542" i="35"/>
  <c r="I631" i="35" s="1"/>
  <c r="I538" i="35"/>
  <c r="I627" i="35" s="1"/>
  <c r="I632" i="31"/>
  <c r="I634" i="31" s="1"/>
  <c r="I1161" i="31" s="1"/>
  <c r="I1174" i="31" s="1"/>
  <c r="F619" i="31"/>
  <c r="F1160" i="31" s="1"/>
  <c r="F1173" i="31" s="1"/>
  <c r="G619" i="31"/>
  <c r="G1160" i="31" s="1"/>
  <c r="G1173" i="31" s="1"/>
  <c r="H613" i="31"/>
  <c r="H616" i="31"/>
  <c r="H617" i="31"/>
  <c r="I529" i="31"/>
  <c r="I525" i="31"/>
  <c r="I521" i="31"/>
  <c r="I527" i="31"/>
  <c r="I523" i="31"/>
  <c r="I528" i="31"/>
  <c r="I524" i="31"/>
  <c r="J501" i="31"/>
  <c r="I530" i="31"/>
  <c r="I526" i="31"/>
  <c r="I522" i="31"/>
  <c r="H615" i="31"/>
  <c r="J544" i="31"/>
  <c r="J540" i="31"/>
  <c r="J536" i="31"/>
  <c r="K502" i="31"/>
  <c r="J543" i="31"/>
  <c r="J539" i="31"/>
  <c r="J535" i="31"/>
  <c r="J542" i="31"/>
  <c r="J538" i="31"/>
  <c r="J541" i="31"/>
  <c r="J537" i="31"/>
  <c r="J525" i="24"/>
  <c r="J528" i="24"/>
  <c r="J524" i="24"/>
  <c r="J521" i="24"/>
  <c r="J527" i="24"/>
  <c r="J523" i="24"/>
  <c r="J529" i="24"/>
  <c r="J530" i="24"/>
  <c r="J526" i="24"/>
  <c r="J522" i="24"/>
  <c r="K501" i="24"/>
  <c r="H625" i="24"/>
  <c r="H627" i="24"/>
  <c r="H631" i="24"/>
  <c r="C634" i="24"/>
  <c r="C1161" i="24" s="1"/>
  <c r="C1174" i="24" s="1"/>
  <c r="H624" i="24"/>
  <c r="I541" i="24"/>
  <c r="I537" i="24"/>
  <c r="I544" i="24"/>
  <c r="I540" i="24"/>
  <c r="I536" i="24"/>
  <c r="I543" i="24"/>
  <c r="I539" i="24"/>
  <c r="I535" i="24"/>
  <c r="J502" i="24"/>
  <c r="I542" i="24"/>
  <c r="I538" i="24"/>
  <c r="H628" i="24"/>
  <c r="H632" i="24"/>
  <c r="B619" i="34"/>
  <c r="B1160" i="34" s="1"/>
  <c r="B1173" i="34" s="1"/>
  <c r="C619" i="34"/>
  <c r="C1160" i="34" s="1"/>
  <c r="C1173" i="34" s="1"/>
  <c r="G619" i="34"/>
  <c r="G1160" i="34" s="1"/>
  <c r="G1173" i="34" s="1"/>
  <c r="F634" i="34"/>
  <c r="F1161" i="34" s="1"/>
  <c r="F1174" i="34" s="1"/>
  <c r="F634" i="35"/>
  <c r="F1161" i="35" s="1"/>
  <c r="F1174" i="35" s="1"/>
  <c r="B634" i="35"/>
  <c r="B1161" i="35" s="1"/>
  <c r="B1174" i="35" s="1"/>
  <c r="K604" i="32"/>
  <c r="K1159" i="32" s="1"/>
  <c r="K1172" i="32" s="1"/>
  <c r="H619" i="32"/>
  <c r="H1160" i="32" s="1"/>
  <c r="H1173" i="32" s="1"/>
  <c r="I604" i="32"/>
  <c r="I1159" i="32" s="1"/>
  <c r="I1172" i="32" s="1"/>
  <c r="K619" i="32"/>
  <c r="K1160" i="32" s="1"/>
  <c r="K1173" i="32" s="1"/>
  <c r="E604" i="32"/>
  <c r="E1159" i="32" s="1"/>
  <c r="E1172" i="32" s="1"/>
  <c r="K634" i="32"/>
  <c r="K1161" i="32" s="1"/>
  <c r="K1174" i="32" s="1"/>
  <c r="G634" i="32"/>
  <c r="G1161" i="32" s="1"/>
  <c r="G1174" i="32" s="1"/>
  <c r="G619" i="32"/>
  <c r="G1160" i="32" s="1"/>
  <c r="G1173" i="32" s="1"/>
  <c r="F604" i="32"/>
  <c r="F1159" i="32" s="1"/>
  <c r="F1172" i="32" s="1"/>
  <c r="C634" i="32"/>
  <c r="C1161" i="32" s="1"/>
  <c r="C1174" i="32" s="1"/>
  <c r="G619" i="24"/>
  <c r="G1160" i="24" s="1"/>
  <c r="G1173" i="24" s="1"/>
  <c r="F634" i="24"/>
  <c r="F1161" i="24" s="1"/>
  <c r="F1174" i="24" s="1"/>
  <c r="E634" i="24"/>
  <c r="E1161" i="24" s="1"/>
  <c r="E1174" i="24" s="1"/>
  <c r="D634" i="34"/>
  <c r="D1161" i="34" s="1"/>
  <c r="D1174" i="34" s="1"/>
  <c r="G634" i="34"/>
  <c r="G1161" i="34" s="1"/>
  <c r="G1174" i="34" s="1"/>
  <c r="E634" i="34"/>
  <c r="E1161" i="34" s="1"/>
  <c r="E1174" i="34" s="1"/>
  <c r="B634" i="34"/>
  <c r="B1161" i="34" s="1"/>
  <c r="B1174" i="34" s="1"/>
  <c r="C634" i="34"/>
  <c r="C1161" i="34" s="1"/>
  <c r="C1174" i="34" s="1"/>
  <c r="F634" i="29"/>
  <c r="F1161" i="29" s="1"/>
  <c r="F1174" i="29" s="1"/>
  <c r="C619" i="29"/>
  <c r="C1160" i="29" s="1"/>
  <c r="C1173" i="29" s="1"/>
  <c r="F619" i="29"/>
  <c r="F1160" i="29" s="1"/>
  <c r="F1173" i="29" s="1"/>
  <c r="B634" i="29"/>
  <c r="B1161" i="29" s="1"/>
  <c r="B1174" i="29" s="1"/>
  <c r="D619" i="29"/>
  <c r="D1160" i="29" s="1"/>
  <c r="D1173" i="29" s="1"/>
  <c r="D634" i="29"/>
  <c r="D1161" i="29" s="1"/>
  <c r="D1174" i="29" s="1"/>
  <c r="C634" i="29"/>
  <c r="C1161" i="29" s="1"/>
  <c r="C1174" i="29" s="1"/>
  <c r="E634" i="29"/>
  <c r="E1161" i="29" s="1"/>
  <c r="E1174" i="29" s="1"/>
  <c r="B619" i="35"/>
  <c r="B1160" i="35" s="1"/>
  <c r="B1173" i="35" s="1"/>
  <c r="H619" i="35"/>
  <c r="H1160" i="35" s="1"/>
  <c r="H1173" i="35" s="1"/>
  <c r="G619" i="35"/>
  <c r="G1160" i="35" s="1"/>
  <c r="G1173" i="35" s="1"/>
  <c r="D634" i="35"/>
  <c r="D1161" i="35" s="1"/>
  <c r="D1174" i="35" s="1"/>
  <c r="E634" i="35"/>
  <c r="E1161" i="35" s="1"/>
  <c r="E1174" i="35" s="1"/>
  <c r="F619" i="35"/>
  <c r="F1160" i="35" s="1"/>
  <c r="F1173" i="35" s="1"/>
  <c r="E619" i="35"/>
  <c r="E1160" i="35" s="1"/>
  <c r="E1173" i="35" s="1"/>
  <c r="C619" i="35"/>
  <c r="C1160" i="35" s="1"/>
  <c r="C1173" i="35" s="1"/>
  <c r="H634" i="35"/>
  <c r="H1161" i="35" s="1"/>
  <c r="H1174" i="35" s="1"/>
  <c r="D619" i="35"/>
  <c r="D1160" i="35" s="1"/>
  <c r="D1173" i="35" s="1"/>
  <c r="C634" i="35"/>
  <c r="C1161" i="35" s="1"/>
  <c r="C1174" i="35" s="1"/>
  <c r="I634" i="33"/>
  <c r="I1161" i="33" s="1"/>
  <c r="I1174" i="33" s="1"/>
  <c r="H604" i="33"/>
  <c r="H1159" i="33" s="1"/>
  <c r="H1172" i="33" s="1"/>
  <c r="J634" i="33"/>
  <c r="J1161" i="33" s="1"/>
  <c r="J1174" i="33" s="1"/>
  <c r="H634" i="33"/>
  <c r="H1161" i="33" s="1"/>
  <c r="H1174" i="33" s="1"/>
  <c r="K634" i="33"/>
  <c r="K1161" i="33" s="1"/>
  <c r="K1174" i="33" s="1"/>
  <c r="H619" i="33"/>
  <c r="H1160" i="33" s="1"/>
  <c r="H1173" i="33" s="1"/>
  <c r="B619" i="33"/>
  <c r="B1160" i="33" s="1"/>
  <c r="B1173" i="33" s="1"/>
  <c r="J619" i="33"/>
  <c r="J1160" i="33" s="1"/>
  <c r="J1173" i="33" s="1"/>
  <c r="I604" i="33"/>
  <c r="I1159" i="33" s="1"/>
  <c r="I1172" i="33" s="1"/>
  <c r="J604" i="33"/>
  <c r="J1159" i="33" s="1"/>
  <c r="J1172" i="33" s="1"/>
  <c r="E604" i="33"/>
  <c r="E1159" i="33" s="1"/>
  <c r="E1172" i="33" s="1"/>
  <c r="D604" i="33"/>
  <c r="D1159" i="33" s="1"/>
  <c r="D1172" i="33" s="1"/>
  <c r="F604" i="33"/>
  <c r="F1159" i="33" s="1"/>
  <c r="F1172" i="33" s="1"/>
  <c r="I619" i="33"/>
  <c r="I1160" i="33" s="1"/>
  <c r="I1173" i="33" s="1"/>
  <c r="G634" i="27"/>
  <c r="G1161" i="27" s="1"/>
  <c r="G1174" i="27" s="1"/>
  <c r="B604" i="27"/>
  <c r="B1159" i="27" s="1"/>
  <c r="B1172" i="27" s="1"/>
  <c r="B619" i="27"/>
  <c r="B1160" i="27" s="1"/>
  <c r="B1173" i="27" s="1"/>
  <c r="G604" i="27"/>
  <c r="G1159" i="27" s="1"/>
  <c r="G1172" i="27" s="1"/>
  <c r="I634" i="27"/>
  <c r="I1161" i="27" s="1"/>
  <c r="I1174" i="27" s="1"/>
  <c r="F604" i="27"/>
  <c r="F1159" i="27" s="1"/>
  <c r="F1172" i="27" s="1"/>
  <c r="D619" i="27"/>
  <c r="D1160" i="27" s="1"/>
  <c r="D1173" i="27" s="1"/>
  <c r="J604" i="27"/>
  <c r="J1159" i="27" s="1"/>
  <c r="J1172" i="27" s="1"/>
  <c r="C604" i="27"/>
  <c r="C1159" i="27" s="1"/>
  <c r="C1172" i="27" s="1"/>
  <c r="J634" i="27"/>
  <c r="J1161" i="27" s="1"/>
  <c r="J1174" i="27" s="1"/>
  <c r="H634" i="27"/>
  <c r="H1161" i="27" s="1"/>
  <c r="H1174" i="27" s="1"/>
  <c r="E604" i="27"/>
  <c r="E1159" i="27" s="1"/>
  <c r="E1172" i="27" s="1"/>
  <c r="F634" i="27"/>
  <c r="F1161" i="27" s="1"/>
  <c r="F1174" i="27" s="1"/>
  <c r="E634" i="27"/>
  <c r="E1161" i="27" s="1"/>
  <c r="E1174" i="27" s="1"/>
  <c r="K604" i="27"/>
  <c r="K1159" i="27" s="1"/>
  <c r="K1172" i="27" s="1"/>
  <c r="J619" i="27"/>
  <c r="J1160" i="27" s="1"/>
  <c r="J1173" i="27" s="1"/>
  <c r="H604" i="27"/>
  <c r="H1159" i="27" s="1"/>
  <c r="H1172" i="27" s="1"/>
  <c r="G619" i="27"/>
  <c r="G1160" i="27" s="1"/>
  <c r="G1173" i="27" s="1"/>
  <c r="C634" i="27"/>
  <c r="C1161" i="27" s="1"/>
  <c r="C1174" i="27" s="1"/>
  <c r="K634" i="27"/>
  <c r="K1161" i="27" s="1"/>
  <c r="K1174" i="27" s="1"/>
  <c r="B634" i="27"/>
  <c r="B1161" i="27" s="1"/>
  <c r="B1174" i="27" s="1"/>
  <c r="I604" i="27"/>
  <c r="I1159" i="27" s="1"/>
  <c r="I1172" i="27" s="1"/>
  <c r="H634" i="32"/>
  <c r="H1161" i="32" s="1"/>
  <c r="H1174" i="32" s="1"/>
  <c r="B604" i="32"/>
  <c r="B1159" i="32" s="1"/>
  <c r="B1172" i="32" s="1"/>
  <c r="C619" i="32"/>
  <c r="C1160" i="32" s="1"/>
  <c r="C1173" i="32" s="1"/>
  <c r="E619" i="32"/>
  <c r="E1160" i="32" s="1"/>
  <c r="E1173" i="32" s="1"/>
  <c r="E634" i="32"/>
  <c r="E1161" i="32" s="1"/>
  <c r="E1174" i="32" s="1"/>
  <c r="D604" i="32"/>
  <c r="D1159" i="32" s="1"/>
  <c r="D1172" i="32" s="1"/>
  <c r="F619" i="32"/>
  <c r="F1160" i="32" s="1"/>
  <c r="F1173" i="32" s="1"/>
  <c r="G604" i="32"/>
  <c r="G1159" i="32" s="1"/>
  <c r="G1172" i="32" s="1"/>
  <c r="B634" i="32"/>
  <c r="B1161" i="32" s="1"/>
  <c r="B1174" i="32" s="1"/>
  <c r="J634" i="32"/>
  <c r="J1161" i="32" s="1"/>
  <c r="J1174" i="32" s="1"/>
  <c r="J619" i="32"/>
  <c r="J1160" i="32" s="1"/>
  <c r="J1173" i="32" s="1"/>
  <c r="D619" i="32"/>
  <c r="D1160" i="32" s="1"/>
  <c r="D1173" i="32" s="1"/>
  <c r="D634" i="32"/>
  <c r="D1161" i="32" s="1"/>
  <c r="D1174" i="32" s="1"/>
  <c r="I619" i="32"/>
  <c r="I1160" i="32" s="1"/>
  <c r="I1173" i="32" s="1"/>
  <c r="I634" i="32"/>
  <c r="I1161" i="32" s="1"/>
  <c r="I1174" i="32" s="1"/>
  <c r="B619" i="32"/>
  <c r="B1160" i="32" s="1"/>
  <c r="B1173" i="32" s="1"/>
  <c r="J604" i="32"/>
  <c r="J1159" i="32" s="1"/>
  <c r="J1172" i="32" s="1"/>
  <c r="F634" i="32"/>
  <c r="F1161" i="32" s="1"/>
  <c r="F1174" i="32" s="1"/>
  <c r="H604" i="32"/>
  <c r="H1159" i="32" s="1"/>
  <c r="H1172" i="32" s="1"/>
  <c r="D634" i="31"/>
  <c r="D1161" i="31" s="1"/>
  <c r="D1174" i="31" s="1"/>
  <c r="H634" i="31"/>
  <c r="H1161" i="31" s="1"/>
  <c r="H1174" i="31" s="1"/>
  <c r="E634" i="31"/>
  <c r="E1161" i="31" s="1"/>
  <c r="E1174" i="31" s="1"/>
  <c r="F634" i="31"/>
  <c r="F1161" i="31" s="1"/>
  <c r="F1174" i="31" s="1"/>
  <c r="E619" i="31"/>
  <c r="E1160" i="31" s="1"/>
  <c r="E1173" i="31" s="1"/>
  <c r="B634" i="31"/>
  <c r="B1161" i="31" s="1"/>
  <c r="B1174" i="31" s="1"/>
  <c r="C619" i="31"/>
  <c r="C1160" i="31" s="1"/>
  <c r="C1173" i="31" s="1"/>
  <c r="G634" i="31"/>
  <c r="G1161" i="31" s="1"/>
  <c r="G1174" i="31" s="1"/>
  <c r="C634" i="31"/>
  <c r="C1161" i="31" s="1"/>
  <c r="C1174" i="31" s="1"/>
  <c r="D619" i="31"/>
  <c r="D1160" i="31" s="1"/>
  <c r="D1173" i="31" s="1"/>
  <c r="B619" i="24"/>
  <c r="B1160" i="24" s="1"/>
  <c r="B1173" i="24" s="1"/>
  <c r="E619" i="24"/>
  <c r="E1160" i="24" s="1"/>
  <c r="E1173" i="24" s="1"/>
  <c r="F619" i="24"/>
  <c r="F1160" i="24" s="1"/>
  <c r="F1173" i="24" s="1"/>
  <c r="D619" i="24"/>
  <c r="D1160" i="24" s="1"/>
  <c r="D1173" i="24" s="1"/>
  <c r="I619" i="24"/>
  <c r="I1160" i="24" s="1"/>
  <c r="I1173" i="24" s="1"/>
  <c r="G634" i="24"/>
  <c r="G1161" i="24" s="1"/>
  <c r="G1174" i="24" s="1"/>
  <c r="H619" i="24"/>
  <c r="H1160" i="24" s="1"/>
  <c r="H1173" i="24" s="1"/>
  <c r="D634" i="24"/>
  <c r="D1161" i="24" s="1"/>
  <c r="D1174" i="24" s="1"/>
  <c r="C619" i="24"/>
  <c r="C1160" i="24" s="1"/>
  <c r="C1173" i="24" s="1"/>
  <c r="B412" i="26"/>
  <c r="C412" i="26"/>
  <c r="D412" i="26"/>
  <c r="E412" i="26"/>
  <c r="F412" i="26"/>
  <c r="G412" i="26"/>
  <c r="H412" i="26"/>
  <c r="I412" i="26"/>
  <c r="J412" i="26"/>
  <c r="K412" i="26"/>
  <c r="B413" i="26"/>
  <c r="C413" i="26"/>
  <c r="D413" i="26"/>
  <c r="E413" i="26"/>
  <c r="F413" i="26"/>
  <c r="G413" i="26"/>
  <c r="H413" i="26"/>
  <c r="I413" i="26"/>
  <c r="J413" i="26"/>
  <c r="K413" i="26"/>
  <c r="B414" i="26"/>
  <c r="C414" i="26"/>
  <c r="D414" i="26"/>
  <c r="E414" i="26"/>
  <c r="F414" i="26"/>
  <c r="G414" i="26"/>
  <c r="H414" i="26"/>
  <c r="I414" i="26"/>
  <c r="J414" i="26"/>
  <c r="K414" i="26"/>
  <c r="B415" i="26"/>
  <c r="C415" i="26"/>
  <c r="D415" i="26"/>
  <c r="E415" i="26"/>
  <c r="F415" i="26"/>
  <c r="G415" i="26"/>
  <c r="H415" i="26"/>
  <c r="I415" i="26"/>
  <c r="J415" i="26"/>
  <c r="K415" i="26"/>
  <c r="B416" i="26"/>
  <c r="C416" i="26"/>
  <c r="D416" i="26"/>
  <c r="E416" i="26"/>
  <c r="F416" i="26"/>
  <c r="G416" i="26"/>
  <c r="H416" i="26"/>
  <c r="I416" i="26"/>
  <c r="J416" i="26"/>
  <c r="K416" i="26"/>
  <c r="B417" i="26"/>
  <c r="C417" i="26"/>
  <c r="D417" i="26"/>
  <c r="E417" i="26"/>
  <c r="F417" i="26"/>
  <c r="G417" i="26"/>
  <c r="H417" i="26"/>
  <c r="I417" i="26"/>
  <c r="J417" i="26"/>
  <c r="K417" i="26"/>
  <c r="B418" i="26"/>
  <c r="C418" i="26"/>
  <c r="D418" i="26"/>
  <c r="E418" i="26"/>
  <c r="F418" i="26"/>
  <c r="G418" i="26"/>
  <c r="H418" i="26"/>
  <c r="I418" i="26"/>
  <c r="J418" i="26"/>
  <c r="K418" i="26"/>
  <c r="B419" i="26"/>
  <c r="C419" i="26"/>
  <c r="D419" i="26"/>
  <c r="E419" i="26"/>
  <c r="F419" i="26"/>
  <c r="G419" i="26"/>
  <c r="H419" i="26"/>
  <c r="I419" i="26"/>
  <c r="J419" i="26"/>
  <c r="K419" i="26"/>
  <c r="B420" i="26"/>
  <c r="C420" i="26"/>
  <c r="D420" i="26"/>
  <c r="E420" i="26"/>
  <c r="F420" i="26"/>
  <c r="G420" i="26"/>
  <c r="H420" i="26"/>
  <c r="I420" i="26"/>
  <c r="J420" i="26"/>
  <c r="K420" i="26"/>
  <c r="B421" i="26"/>
  <c r="C421" i="26"/>
  <c r="D421" i="26"/>
  <c r="E421" i="26"/>
  <c r="F421" i="26"/>
  <c r="G421" i="26"/>
  <c r="H421" i="26"/>
  <c r="I421" i="26"/>
  <c r="J421" i="26"/>
  <c r="K421" i="26"/>
  <c r="O560" i="26"/>
  <c r="N560" i="26"/>
  <c r="Q634" i="33" l="1"/>
  <c r="Q634" i="27"/>
  <c r="H619" i="34"/>
  <c r="H1160" i="34" s="1"/>
  <c r="H1173" i="34" s="1"/>
  <c r="I634" i="35"/>
  <c r="I1161" i="35" s="1"/>
  <c r="I1174" i="35" s="1"/>
  <c r="I619" i="35"/>
  <c r="I1160" i="35" s="1"/>
  <c r="I1173" i="35" s="1"/>
  <c r="H634" i="34"/>
  <c r="H1161" i="34" s="1"/>
  <c r="H1174" i="34" s="1"/>
  <c r="H634" i="29"/>
  <c r="H1161" i="29" s="1"/>
  <c r="H1174" i="29" s="1"/>
  <c r="H619" i="29"/>
  <c r="H1160" i="29" s="1"/>
  <c r="H1173" i="29" s="1"/>
  <c r="H619" i="31"/>
  <c r="H1160" i="31" s="1"/>
  <c r="H1173" i="31" s="1"/>
  <c r="I630" i="34"/>
  <c r="I612" i="34"/>
  <c r="I632" i="34"/>
  <c r="J544" i="34"/>
  <c r="J540" i="34"/>
  <c r="J536" i="34"/>
  <c r="J537" i="34"/>
  <c r="J543" i="34"/>
  <c r="J539" i="34"/>
  <c r="J535" i="34"/>
  <c r="K502" i="34"/>
  <c r="J542" i="34"/>
  <c r="J538" i="34"/>
  <c r="J541" i="34"/>
  <c r="I616" i="34"/>
  <c r="I625" i="34"/>
  <c r="I610" i="34"/>
  <c r="I609" i="34"/>
  <c r="I629" i="34"/>
  <c r="I614" i="34"/>
  <c r="I613" i="34"/>
  <c r="I627" i="34"/>
  <c r="I633" i="34"/>
  <c r="I618" i="34"/>
  <c r="I617" i="34"/>
  <c r="I631" i="34"/>
  <c r="I626" i="34"/>
  <c r="I611" i="34"/>
  <c r="I615" i="34"/>
  <c r="I624" i="34"/>
  <c r="J528" i="34"/>
  <c r="J524" i="34"/>
  <c r="J527" i="34"/>
  <c r="J523" i="34"/>
  <c r="J530" i="34"/>
  <c r="J526" i="34"/>
  <c r="J522" i="34"/>
  <c r="K501" i="34"/>
  <c r="J529" i="34"/>
  <c r="J525" i="34"/>
  <c r="J521" i="34"/>
  <c r="I628" i="34"/>
  <c r="I631" i="29"/>
  <c r="I626" i="29"/>
  <c r="I612" i="29"/>
  <c r="J544" i="29"/>
  <c r="J540" i="29"/>
  <c r="J536" i="29"/>
  <c r="J541" i="29"/>
  <c r="J543" i="29"/>
  <c r="J539" i="29"/>
  <c r="J535" i="29"/>
  <c r="K502" i="29"/>
  <c r="J537" i="29"/>
  <c r="J542" i="29"/>
  <c r="J538" i="29"/>
  <c r="I630" i="29"/>
  <c r="I616" i="29"/>
  <c r="I624" i="29"/>
  <c r="I610" i="29"/>
  <c r="I609" i="29"/>
  <c r="I628" i="29"/>
  <c r="I614" i="29"/>
  <c r="I613" i="29"/>
  <c r="I632" i="29"/>
  <c r="I618" i="29"/>
  <c r="I617" i="29"/>
  <c r="I625" i="29"/>
  <c r="J528" i="29"/>
  <c r="J524" i="29"/>
  <c r="J521" i="29"/>
  <c r="J527" i="29"/>
  <c r="J523" i="29"/>
  <c r="J530" i="29"/>
  <c r="J526" i="29"/>
  <c r="J522" i="29"/>
  <c r="K501" i="29"/>
  <c r="J529" i="29"/>
  <c r="J525" i="29"/>
  <c r="I629" i="29"/>
  <c r="I611" i="29"/>
  <c r="I627" i="29"/>
  <c r="I633" i="29"/>
  <c r="I615" i="29"/>
  <c r="J521" i="35"/>
  <c r="J609" i="35" s="1"/>
  <c r="J528" i="35"/>
  <c r="J616" i="35" s="1"/>
  <c r="J524" i="35"/>
  <c r="J612" i="35" s="1"/>
  <c r="J527" i="35"/>
  <c r="J615" i="35" s="1"/>
  <c r="J523" i="35"/>
  <c r="J611" i="35" s="1"/>
  <c r="J525" i="35"/>
  <c r="J613" i="35" s="1"/>
  <c r="J530" i="35"/>
  <c r="J618" i="35" s="1"/>
  <c r="J526" i="35"/>
  <c r="J614" i="35" s="1"/>
  <c r="J522" i="35"/>
  <c r="J610" i="35" s="1"/>
  <c r="K501" i="35"/>
  <c r="J529" i="35"/>
  <c r="J617" i="35" s="1"/>
  <c r="J544" i="35"/>
  <c r="J633" i="35" s="1"/>
  <c r="J540" i="35"/>
  <c r="J629" i="35" s="1"/>
  <c r="J536" i="35"/>
  <c r="J625" i="35" s="1"/>
  <c r="J543" i="35"/>
  <c r="J632" i="35" s="1"/>
  <c r="J539" i="35"/>
  <c r="J628" i="35" s="1"/>
  <c r="J535" i="35"/>
  <c r="J624" i="35" s="1"/>
  <c r="K502" i="35"/>
  <c r="J542" i="35"/>
  <c r="J631" i="35" s="1"/>
  <c r="J538" i="35"/>
  <c r="J627" i="35" s="1"/>
  <c r="J541" i="35"/>
  <c r="J630" i="35" s="1"/>
  <c r="J537" i="35"/>
  <c r="J626" i="35" s="1"/>
  <c r="J632" i="31"/>
  <c r="I612" i="31"/>
  <c r="K544" i="31"/>
  <c r="K540" i="31"/>
  <c r="K536" i="31"/>
  <c r="K542" i="31"/>
  <c r="K543" i="31"/>
  <c r="K539" i="31"/>
  <c r="K535" i="31"/>
  <c r="K538" i="31"/>
  <c r="K541" i="31"/>
  <c r="K537" i="31"/>
  <c r="I616" i="31"/>
  <c r="J626" i="31"/>
  <c r="J625" i="31"/>
  <c r="I611" i="31"/>
  <c r="I615" i="31"/>
  <c r="J627" i="31"/>
  <c r="J633" i="31"/>
  <c r="I610" i="31"/>
  <c r="I609" i="31"/>
  <c r="J630" i="31"/>
  <c r="J629" i="31"/>
  <c r="J631" i="31"/>
  <c r="I614" i="31"/>
  <c r="I613" i="31"/>
  <c r="J624" i="31"/>
  <c r="I618" i="31"/>
  <c r="I617" i="31"/>
  <c r="J628" i="31"/>
  <c r="J528" i="31"/>
  <c r="J524" i="31"/>
  <c r="J527" i="31"/>
  <c r="J523" i="31"/>
  <c r="J530" i="31"/>
  <c r="J526" i="31"/>
  <c r="J522" i="31"/>
  <c r="J521" i="31"/>
  <c r="K501" i="31"/>
  <c r="J529" i="31"/>
  <c r="J525" i="31"/>
  <c r="J612" i="24"/>
  <c r="I629" i="24"/>
  <c r="J618" i="24"/>
  <c r="I628" i="24"/>
  <c r="K528" i="24"/>
  <c r="K524" i="24"/>
  <c r="K527" i="24"/>
  <c r="K523" i="24"/>
  <c r="K530" i="24"/>
  <c r="K526" i="24"/>
  <c r="K522" i="24"/>
  <c r="K529" i="24"/>
  <c r="K525" i="24"/>
  <c r="K521" i="24"/>
  <c r="I627" i="24"/>
  <c r="I633" i="24"/>
  <c r="J617" i="24"/>
  <c r="J609" i="24"/>
  <c r="I631" i="24"/>
  <c r="I626" i="24"/>
  <c r="J611" i="24"/>
  <c r="J544" i="24"/>
  <c r="J540" i="24"/>
  <c r="J536" i="24"/>
  <c r="J537" i="24"/>
  <c r="J543" i="24"/>
  <c r="J539" i="24"/>
  <c r="J535" i="24"/>
  <c r="K502" i="24"/>
  <c r="J541" i="24"/>
  <c r="J542" i="24"/>
  <c r="J538" i="24"/>
  <c r="I630" i="24"/>
  <c r="H634" i="24"/>
  <c r="H1161" i="24" s="1"/>
  <c r="H1174" i="24" s="1"/>
  <c r="J615" i="24"/>
  <c r="I624" i="24"/>
  <c r="I632" i="24"/>
  <c r="J610" i="24"/>
  <c r="J616" i="24"/>
  <c r="I625" i="24"/>
  <c r="J614" i="24"/>
  <c r="J613" i="24"/>
  <c r="Q634" i="32"/>
  <c r="B501" i="26"/>
  <c r="B521" i="26" s="1"/>
  <c r="B502" i="26"/>
  <c r="B500" i="26"/>
  <c r="B507" i="26" s="1"/>
  <c r="B1095" i="26"/>
  <c r="J634" i="35" l="1"/>
  <c r="J1161" i="35" s="1"/>
  <c r="J1174" i="35" s="1"/>
  <c r="B540" i="26"/>
  <c r="B544" i="26"/>
  <c r="B537" i="26"/>
  <c r="B541" i="26"/>
  <c r="C502" i="26"/>
  <c r="B536" i="26"/>
  <c r="B542" i="26"/>
  <c r="B538" i="26"/>
  <c r="B539" i="26"/>
  <c r="B543" i="26"/>
  <c r="B535" i="26"/>
  <c r="B524" i="26"/>
  <c r="B526" i="26"/>
  <c r="C501" i="26"/>
  <c r="B522" i="26"/>
  <c r="B523" i="26"/>
  <c r="B525" i="26"/>
  <c r="B529" i="26"/>
  <c r="B527" i="26"/>
  <c r="B528" i="26"/>
  <c r="B530" i="26"/>
  <c r="B508" i="26"/>
  <c r="B516" i="26"/>
  <c r="B511" i="26"/>
  <c r="B515" i="26"/>
  <c r="B500" i="29"/>
  <c r="B509" i="26"/>
  <c r="B510" i="26"/>
  <c r="C500" i="26"/>
  <c r="B500" i="24"/>
  <c r="B500" i="35"/>
  <c r="B512" i="26"/>
  <c r="B513" i="26"/>
  <c r="B514" i="26"/>
  <c r="B500" i="34"/>
  <c r="B500" i="31"/>
  <c r="J612" i="34"/>
  <c r="J632" i="34"/>
  <c r="J617" i="34"/>
  <c r="J626" i="34"/>
  <c r="J610" i="34"/>
  <c r="J627" i="34"/>
  <c r="J629" i="34"/>
  <c r="J613" i="34"/>
  <c r="J616" i="34"/>
  <c r="J614" i="34"/>
  <c r="J631" i="34"/>
  <c r="J633" i="34"/>
  <c r="J615" i="34"/>
  <c r="J618" i="34"/>
  <c r="K544" i="34"/>
  <c r="K540" i="34"/>
  <c r="K536" i="34"/>
  <c r="K543" i="34"/>
  <c r="K539" i="34"/>
  <c r="K535" i="34"/>
  <c r="K542" i="34"/>
  <c r="K538" i="34"/>
  <c r="K541" i="34"/>
  <c r="K537" i="34"/>
  <c r="J611" i="34"/>
  <c r="J624" i="34"/>
  <c r="I619" i="34"/>
  <c r="I1160" i="34" s="1"/>
  <c r="I1173" i="34" s="1"/>
  <c r="J609" i="34"/>
  <c r="J628" i="34"/>
  <c r="K528" i="34"/>
  <c r="K524" i="34"/>
  <c r="K527" i="34"/>
  <c r="K523" i="34"/>
  <c r="K530" i="34"/>
  <c r="K526" i="34"/>
  <c r="K522" i="34"/>
  <c r="K529" i="34"/>
  <c r="K525" i="34"/>
  <c r="K521" i="34"/>
  <c r="I634" i="34"/>
  <c r="I1161" i="34" s="1"/>
  <c r="I1174" i="34" s="1"/>
  <c r="J630" i="34"/>
  <c r="J625" i="34"/>
  <c r="J614" i="29"/>
  <c r="J631" i="29"/>
  <c r="J629" i="29"/>
  <c r="J618" i="29"/>
  <c r="J626" i="29"/>
  <c r="J633" i="29"/>
  <c r="J611" i="29"/>
  <c r="I634" i="29"/>
  <c r="I1161" i="29" s="1"/>
  <c r="I1174" i="29" s="1"/>
  <c r="K544" i="29"/>
  <c r="K540" i="29"/>
  <c r="K536" i="29"/>
  <c r="K543" i="29"/>
  <c r="K539" i="29"/>
  <c r="K535" i="29"/>
  <c r="K542" i="29"/>
  <c r="K538" i="29"/>
  <c r="K541" i="29"/>
  <c r="K537" i="29"/>
  <c r="J615" i="29"/>
  <c r="J624" i="29"/>
  <c r="J613" i="29"/>
  <c r="J609" i="29"/>
  <c r="J628" i="29"/>
  <c r="J617" i="29"/>
  <c r="J612" i="29"/>
  <c r="I619" i="29"/>
  <c r="I1160" i="29" s="1"/>
  <c r="I1173" i="29" s="1"/>
  <c r="J632" i="29"/>
  <c r="K528" i="29"/>
  <c r="K524" i="29"/>
  <c r="K527" i="29"/>
  <c r="K523" i="29"/>
  <c r="K530" i="29"/>
  <c r="K526" i="29"/>
  <c r="K522" i="29"/>
  <c r="K529" i="29"/>
  <c r="K525" i="29"/>
  <c r="K521" i="29"/>
  <c r="J616" i="29"/>
  <c r="J630" i="29"/>
  <c r="J610" i="29"/>
  <c r="J627" i="29"/>
  <c r="J625" i="29"/>
  <c r="K544" i="35"/>
  <c r="K633" i="35" s="1"/>
  <c r="K540" i="35"/>
  <c r="K629" i="35" s="1"/>
  <c r="K536" i="35"/>
  <c r="K625" i="35" s="1"/>
  <c r="K543" i="35"/>
  <c r="K632" i="35" s="1"/>
  <c r="K539" i="35"/>
  <c r="K628" i="35" s="1"/>
  <c r="K535" i="35"/>
  <c r="K624" i="35" s="1"/>
  <c r="K542" i="35"/>
  <c r="K631" i="35" s="1"/>
  <c r="K538" i="35"/>
  <c r="K627" i="35" s="1"/>
  <c r="K541" i="35"/>
  <c r="K630" i="35" s="1"/>
  <c r="K537" i="35"/>
  <c r="K626" i="35" s="1"/>
  <c r="J619" i="35"/>
  <c r="J1160" i="35" s="1"/>
  <c r="J1173" i="35" s="1"/>
  <c r="K528" i="35"/>
  <c r="K616" i="35" s="1"/>
  <c r="K524" i="35"/>
  <c r="K612" i="35" s="1"/>
  <c r="K527" i="35"/>
  <c r="K615" i="35" s="1"/>
  <c r="K523" i="35"/>
  <c r="K611" i="35" s="1"/>
  <c r="K530" i="35"/>
  <c r="K618" i="35" s="1"/>
  <c r="K526" i="35"/>
  <c r="K614" i="35" s="1"/>
  <c r="K522" i="35"/>
  <c r="K610" i="35" s="1"/>
  <c r="K529" i="35"/>
  <c r="K617" i="35" s="1"/>
  <c r="K525" i="35"/>
  <c r="K613" i="35" s="1"/>
  <c r="K521" i="35"/>
  <c r="K609" i="35" s="1"/>
  <c r="J614" i="31"/>
  <c r="K631" i="31"/>
  <c r="J618" i="31"/>
  <c r="I619" i="31"/>
  <c r="I1160" i="31" s="1"/>
  <c r="I1173" i="31" s="1"/>
  <c r="K625" i="31"/>
  <c r="J611" i="31"/>
  <c r="K626" i="31"/>
  <c r="K629" i="31"/>
  <c r="K633" i="31"/>
  <c r="J617" i="31"/>
  <c r="J612" i="31"/>
  <c r="K627" i="31"/>
  <c r="J613" i="31"/>
  <c r="J615" i="31"/>
  <c r="K630" i="31"/>
  <c r="K528" i="31"/>
  <c r="K524" i="31"/>
  <c r="K530" i="31"/>
  <c r="K526" i="31"/>
  <c r="K527" i="31"/>
  <c r="K523" i="31"/>
  <c r="K522" i="31"/>
  <c r="K529" i="31"/>
  <c r="K525" i="31"/>
  <c r="K521" i="31"/>
  <c r="J616" i="31"/>
  <c r="J634" i="31"/>
  <c r="J1161" i="31" s="1"/>
  <c r="J1174" i="31" s="1"/>
  <c r="K624" i="31"/>
  <c r="J609" i="31"/>
  <c r="K628" i="31"/>
  <c r="J610" i="31"/>
  <c r="K632" i="31"/>
  <c r="K611" i="24"/>
  <c r="K544" i="24"/>
  <c r="K540" i="24"/>
  <c r="K536" i="24"/>
  <c r="K543" i="24"/>
  <c r="K539" i="24"/>
  <c r="K535" i="24"/>
  <c r="K542" i="24"/>
  <c r="K538" i="24"/>
  <c r="K541" i="24"/>
  <c r="K537" i="24"/>
  <c r="K617" i="24"/>
  <c r="J626" i="24"/>
  <c r="J624" i="24"/>
  <c r="K610" i="24"/>
  <c r="K615" i="24"/>
  <c r="J628" i="24"/>
  <c r="J619" i="24"/>
  <c r="J1160" i="24" s="1"/>
  <c r="J1173" i="24" s="1"/>
  <c r="K614" i="24"/>
  <c r="J632" i="24"/>
  <c r="K618" i="24"/>
  <c r="I634" i="24"/>
  <c r="I1161" i="24" s="1"/>
  <c r="I1174" i="24" s="1"/>
  <c r="J631" i="24"/>
  <c r="J629" i="24"/>
  <c r="K609" i="24"/>
  <c r="K612" i="24"/>
  <c r="J627" i="24"/>
  <c r="J625" i="24"/>
  <c r="J630" i="24"/>
  <c r="J633" i="24"/>
  <c r="K613" i="24"/>
  <c r="K616" i="24"/>
  <c r="J619" i="29" l="1"/>
  <c r="J1160" i="29" s="1"/>
  <c r="J1173" i="29" s="1"/>
  <c r="B516" i="34"/>
  <c r="B515" i="34"/>
  <c r="B507" i="34"/>
  <c r="B514" i="34"/>
  <c r="B508" i="34"/>
  <c r="B513" i="34"/>
  <c r="B509" i="34"/>
  <c r="B510" i="34"/>
  <c r="B511" i="34"/>
  <c r="B512" i="34"/>
  <c r="B516" i="29"/>
  <c r="B509" i="29"/>
  <c r="B514" i="29"/>
  <c r="B508" i="29"/>
  <c r="B513" i="29"/>
  <c r="B507" i="29"/>
  <c r="B549" i="29" s="1"/>
  <c r="B511" i="29"/>
  <c r="B515" i="29"/>
  <c r="B510" i="29"/>
  <c r="B512" i="29"/>
  <c r="B513" i="35"/>
  <c r="B600" i="35" s="1"/>
  <c r="B515" i="35"/>
  <c r="B602" i="35" s="1"/>
  <c r="B508" i="35"/>
  <c r="B595" i="35" s="1"/>
  <c r="B514" i="35"/>
  <c r="B601" i="35" s="1"/>
  <c r="B512" i="35"/>
  <c r="B599" i="35" s="1"/>
  <c r="B509" i="35"/>
  <c r="B596" i="35" s="1"/>
  <c r="B516" i="35"/>
  <c r="B603" i="35" s="1"/>
  <c r="B510" i="35"/>
  <c r="B597" i="35" s="1"/>
  <c r="B511" i="35"/>
  <c r="B598" i="35" s="1"/>
  <c r="B507" i="35"/>
  <c r="B594" i="35" s="1"/>
  <c r="B513" i="24"/>
  <c r="B509" i="24"/>
  <c r="B515" i="24"/>
  <c r="B516" i="24"/>
  <c r="B514" i="24"/>
  <c r="B507" i="24"/>
  <c r="B549" i="24" s="1"/>
  <c r="B508" i="24"/>
  <c r="B510" i="24"/>
  <c r="B511" i="24"/>
  <c r="B512" i="24"/>
  <c r="C511" i="26"/>
  <c r="C513" i="26"/>
  <c r="D500" i="26"/>
  <c r="C509" i="26"/>
  <c r="C500" i="29"/>
  <c r="C500" i="24"/>
  <c r="C500" i="34"/>
  <c r="C514" i="26"/>
  <c r="C510" i="26"/>
  <c r="C516" i="26"/>
  <c r="C508" i="26"/>
  <c r="C500" i="35"/>
  <c r="C512" i="26"/>
  <c r="C507" i="26"/>
  <c r="C500" i="31"/>
  <c r="C515" i="26"/>
  <c r="B516" i="31"/>
  <c r="B513" i="31"/>
  <c r="B514" i="31"/>
  <c r="B511" i="31"/>
  <c r="B515" i="31"/>
  <c r="B509" i="31"/>
  <c r="B510" i="31"/>
  <c r="B507" i="31"/>
  <c r="B512" i="31"/>
  <c r="B508" i="31"/>
  <c r="C522" i="26"/>
  <c r="C523" i="26"/>
  <c r="C527" i="26"/>
  <c r="C521" i="26"/>
  <c r="C526" i="26"/>
  <c r="D501" i="26"/>
  <c r="C528" i="26"/>
  <c r="C529" i="26"/>
  <c r="C525" i="26"/>
  <c r="C530" i="26"/>
  <c r="C524" i="26"/>
  <c r="C539" i="26"/>
  <c r="C544" i="26"/>
  <c r="C543" i="26"/>
  <c r="C536" i="26"/>
  <c r="C535" i="26"/>
  <c r="C537" i="26"/>
  <c r="C542" i="26"/>
  <c r="C541" i="26"/>
  <c r="C538" i="26"/>
  <c r="C540" i="26"/>
  <c r="D502" i="26"/>
  <c r="K610" i="34"/>
  <c r="K626" i="34"/>
  <c r="K629" i="34"/>
  <c r="K614" i="34"/>
  <c r="K630" i="34"/>
  <c r="K633" i="34"/>
  <c r="K618" i="34"/>
  <c r="J619" i="34"/>
  <c r="J1160" i="34" s="1"/>
  <c r="J1173" i="34" s="1"/>
  <c r="K627" i="34"/>
  <c r="K611" i="34"/>
  <c r="K631" i="34"/>
  <c r="K615" i="34"/>
  <c r="J634" i="34"/>
  <c r="J1161" i="34" s="1"/>
  <c r="J1174" i="34" s="1"/>
  <c r="K624" i="34"/>
  <c r="K609" i="34"/>
  <c r="K612" i="34"/>
  <c r="K628" i="34"/>
  <c r="K613" i="34"/>
  <c r="K616" i="34"/>
  <c r="K632" i="34"/>
  <c r="K617" i="34"/>
  <c r="K625" i="34"/>
  <c r="K625" i="29"/>
  <c r="K610" i="29"/>
  <c r="K626" i="29"/>
  <c r="K629" i="29"/>
  <c r="K618" i="29"/>
  <c r="K627" i="29"/>
  <c r="K617" i="29"/>
  <c r="K614" i="29"/>
  <c r="K611" i="29"/>
  <c r="K631" i="29"/>
  <c r="K630" i="29"/>
  <c r="K633" i="29"/>
  <c r="K615" i="29"/>
  <c r="K624" i="29"/>
  <c r="K609" i="29"/>
  <c r="K612" i="29"/>
  <c r="J634" i="29"/>
  <c r="J1161" i="29" s="1"/>
  <c r="J1174" i="29" s="1"/>
  <c r="K628" i="29"/>
  <c r="K613" i="29"/>
  <c r="K616" i="29"/>
  <c r="K632" i="29"/>
  <c r="K634" i="35"/>
  <c r="K1161" i="35" s="1"/>
  <c r="K1174" i="35" s="1"/>
  <c r="K619" i="35"/>
  <c r="K1160" i="35" s="1"/>
  <c r="K1173" i="35" s="1"/>
  <c r="K618" i="31"/>
  <c r="K609" i="31"/>
  <c r="K612" i="31"/>
  <c r="K613" i="31"/>
  <c r="K616" i="31"/>
  <c r="J619" i="31"/>
  <c r="J1160" i="31" s="1"/>
  <c r="J1173" i="31" s="1"/>
  <c r="K617" i="31"/>
  <c r="K610" i="31"/>
  <c r="K611" i="31"/>
  <c r="K634" i="31"/>
  <c r="K1161" i="31" s="1"/>
  <c r="K1174" i="31" s="1"/>
  <c r="K615" i="31"/>
  <c r="K614" i="31"/>
  <c r="K624" i="24"/>
  <c r="J634" i="24"/>
  <c r="J1161" i="24" s="1"/>
  <c r="J1174" i="24" s="1"/>
  <c r="K626" i="24"/>
  <c r="K629" i="24"/>
  <c r="K619" i="24"/>
  <c r="K1160" i="24" s="1"/>
  <c r="K1173" i="24" s="1"/>
  <c r="K628" i="24"/>
  <c r="K632" i="24"/>
  <c r="K625" i="24"/>
  <c r="K630" i="24"/>
  <c r="K633" i="24"/>
  <c r="K627" i="24"/>
  <c r="K631" i="24"/>
  <c r="P1066" i="26"/>
  <c r="P1067" i="26"/>
  <c r="P1068" i="26"/>
  <c r="P1069" i="26"/>
  <c r="P1070" i="26"/>
  <c r="P1071" i="26"/>
  <c r="P1072" i="26"/>
  <c r="P1073" i="26"/>
  <c r="P1074" i="26"/>
  <c r="P1075" i="26"/>
  <c r="P1076" i="26"/>
  <c r="O1067" i="26"/>
  <c r="O1068" i="26"/>
  <c r="O1069" i="26"/>
  <c r="O1070" i="26"/>
  <c r="B1070" i="26" s="1"/>
  <c r="O1071" i="26"/>
  <c r="B1071" i="26" s="1"/>
  <c r="O1072" i="26"/>
  <c r="B1072" i="26" s="1"/>
  <c r="O1073" i="26"/>
  <c r="O1074" i="26"/>
  <c r="O1075" i="26"/>
  <c r="O1076" i="26"/>
  <c r="O1066" i="26"/>
  <c r="K619" i="29" l="1"/>
  <c r="K1160" i="29" s="1"/>
  <c r="K1173" i="29" s="1"/>
  <c r="B604" i="35"/>
  <c r="B1159" i="35" s="1"/>
  <c r="B1172" i="35" s="1"/>
  <c r="B598" i="31"/>
  <c r="C516" i="24"/>
  <c r="C509" i="24"/>
  <c r="C513" i="24"/>
  <c r="C507" i="24"/>
  <c r="C514" i="24"/>
  <c r="C511" i="24"/>
  <c r="C515" i="24"/>
  <c r="C508" i="24"/>
  <c r="C512" i="24"/>
  <c r="C510" i="24"/>
  <c r="B597" i="24"/>
  <c r="B597" i="29"/>
  <c r="B603" i="29"/>
  <c r="B596" i="34"/>
  <c r="B602" i="31"/>
  <c r="C516" i="34"/>
  <c r="C508" i="34"/>
  <c r="C510" i="34"/>
  <c r="C511" i="34"/>
  <c r="C509" i="34"/>
  <c r="C514" i="34"/>
  <c r="C515" i="34"/>
  <c r="C513" i="34"/>
  <c r="C512" i="34"/>
  <c r="C507" i="34"/>
  <c r="B600" i="24"/>
  <c r="B599" i="29"/>
  <c r="B601" i="31"/>
  <c r="C516" i="29"/>
  <c r="C510" i="29"/>
  <c r="C514" i="29"/>
  <c r="C507" i="29"/>
  <c r="C508" i="29"/>
  <c r="C511" i="29"/>
  <c r="C512" i="29"/>
  <c r="C515" i="29"/>
  <c r="C509" i="29"/>
  <c r="C513" i="29"/>
  <c r="B595" i="24"/>
  <c r="B602" i="29"/>
  <c r="B600" i="34"/>
  <c r="C516" i="31"/>
  <c r="C511" i="31"/>
  <c r="C509" i="31"/>
  <c r="C515" i="31"/>
  <c r="C513" i="31"/>
  <c r="C508" i="31"/>
  <c r="C512" i="31"/>
  <c r="C514" i="31"/>
  <c r="C507" i="31"/>
  <c r="C510" i="31"/>
  <c r="B598" i="24"/>
  <c r="B596" i="29"/>
  <c r="B597" i="34"/>
  <c r="B595" i="31"/>
  <c r="B600" i="31"/>
  <c r="C516" i="35"/>
  <c r="C603" i="35" s="1"/>
  <c r="C509" i="35"/>
  <c r="C596" i="35" s="1"/>
  <c r="C513" i="35"/>
  <c r="C600" i="35" s="1"/>
  <c r="C510" i="35"/>
  <c r="C597" i="35" s="1"/>
  <c r="C514" i="35"/>
  <c r="C601" i="35" s="1"/>
  <c r="C508" i="35"/>
  <c r="C595" i="35" s="1"/>
  <c r="C512" i="35"/>
  <c r="C599" i="35" s="1"/>
  <c r="C507" i="35"/>
  <c r="C594" i="35" s="1"/>
  <c r="C515" i="35"/>
  <c r="C602" i="35" s="1"/>
  <c r="C511" i="35"/>
  <c r="C598" i="35" s="1"/>
  <c r="B594" i="24"/>
  <c r="B598" i="29"/>
  <c r="B595" i="34"/>
  <c r="B594" i="29"/>
  <c r="B601" i="34"/>
  <c r="D521" i="26"/>
  <c r="D526" i="26"/>
  <c r="D530" i="26"/>
  <c r="E501" i="26"/>
  <c r="D523" i="26"/>
  <c r="D527" i="26"/>
  <c r="D525" i="26"/>
  <c r="D522" i="26"/>
  <c r="D524" i="26"/>
  <c r="D529" i="26"/>
  <c r="D528" i="26"/>
  <c r="B599" i="31"/>
  <c r="B603" i="31"/>
  <c r="B601" i="24"/>
  <c r="D540" i="26"/>
  <c r="D541" i="26"/>
  <c r="D543" i="26"/>
  <c r="D542" i="26"/>
  <c r="D535" i="26"/>
  <c r="E502" i="26"/>
  <c r="D544" i="26"/>
  <c r="D536" i="26"/>
  <c r="D538" i="26"/>
  <c r="D539" i="26"/>
  <c r="D537" i="26"/>
  <c r="B594" i="31"/>
  <c r="B603" i="24"/>
  <c r="B600" i="29"/>
  <c r="B597" i="31"/>
  <c r="B602" i="24"/>
  <c r="B595" i="29"/>
  <c r="B599" i="34"/>
  <c r="B602" i="34"/>
  <c r="D513" i="26"/>
  <c r="D516" i="26"/>
  <c r="D509" i="26"/>
  <c r="D511" i="26"/>
  <c r="D514" i="26"/>
  <c r="D500" i="29"/>
  <c r="D500" i="24"/>
  <c r="D512" i="26"/>
  <c r="D510" i="26"/>
  <c r="D515" i="26"/>
  <c r="D500" i="34"/>
  <c r="E500" i="26"/>
  <c r="D500" i="35"/>
  <c r="D500" i="31"/>
  <c r="D508" i="26"/>
  <c r="D507" i="26"/>
  <c r="B594" i="34"/>
  <c r="B596" i="31"/>
  <c r="B599" i="24"/>
  <c r="B596" i="24"/>
  <c r="B601" i="29"/>
  <c r="B598" i="34"/>
  <c r="B603" i="34"/>
  <c r="K619" i="34"/>
  <c r="K1160" i="34" s="1"/>
  <c r="K1173" i="34" s="1"/>
  <c r="K634" i="34"/>
  <c r="K1161" i="34" s="1"/>
  <c r="K1174" i="34" s="1"/>
  <c r="K634" i="29"/>
  <c r="K1161" i="29" s="1"/>
  <c r="K1174" i="29" s="1"/>
  <c r="K619" i="31"/>
  <c r="K1160" i="31" s="1"/>
  <c r="K1173" i="31" s="1"/>
  <c r="K634" i="24"/>
  <c r="K1161" i="24" s="1"/>
  <c r="K1174" i="24" s="1"/>
  <c r="K94" i="34"/>
  <c r="K107" i="34" s="1"/>
  <c r="J94" i="34"/>
  <c r="J107" i="34" s="1"/>
  <c r="I94" i="34"/>
  <c r="I107" i="34" s="1"/>
  <c r="H94" i="34"/>
  <c r="H107" i="34" s="1"/>
  <c r="G94" i="34"/>
  <c r="G107" i="34" s="1"/>
  <c r="F94" i="34"/>
  <c r="F107" i="34" s="1"/>
  <c r="E94" i="34"/>
  <c r="E107" i="34" s="1"/>
  <c r="D94" i="34"/>
  <c r="D107" i="34" s="1"/>
  <c r="C94" i="34"/>
  <c r="C107" i="34" s="1"/>
  <c r="K93" i="34"/>
  <c r="K106" i="34" s="1"/>
  <c r="J93" i="34"/>
  <c r="J106" i="34" s="1"/>
  <c r="I93" i="34"/>
  <c r="I106" i="34" s="1"/>
  <c r="H93" i="34"/>
  <c r="H106" i="34" s="1"/>
  <c r="G93" i="34"/>
  <c r="G106" i="34" s="1"/>
  <c r="F93" i="34"/>
  <c r="F106" i="34" s="1"/>
  <c r="E93" i="34"/>
  <c r="E106" i="34" s="1"/>
  <c r="D93" i="34"/>
  <c r="D106" i="34" s="1"/>
  <c r="C93" i="34"/>
  <c r="C106" i="34" s="1"/>
  <c r="B106" i="34"/>
  <c r="K92" i="34"/>
  <c r="K105" i="34" s="1"/>
  <c r="J92" i="34"/>
  <c r="J105" i="34" s="1"/>
  <c r="I92" i="34"/>
  <c r="I105" i="34" s="1"/>
  <c r="H92" i="34"/>
  <c r="H105" i="34" s="1"/>
  <c r="G92" i="34"/>
  <c r="G105" i="34" s="1"/>
  <c r="F92" i="34"/>
  <c r="F105" i="34" s="1"/>
  <c r="E92" i="34"/>
  <c r="E105" i="34" s="1"/>
  <c r="D92" i="34"/>
  <c r="D105" i="34" s="1"/>
  <c r="C92" i="34"/>
  <c r="C105" i="34" s="1"/>
  <c r="B105" i="34"/>
  <c r="K91" i="34"/>
  <c r="K104" i="34" s="1"/>
  <c r="J91" i="34"/>
  <c r="J104" i="34" s="1"/>
  <c r="I91" i="34"/>
  <c r="I104" i="34" s="1"/>
  <c r="H91" i="34"/>
  <c r="H104" i="34" s="1"/>
  <c r="G91" i="34"/>
  <c r="G104" i="34" s="1"/>
  <c r="F91" i="34"/>
  <c r="F104" i="34" s="1"/>
  <c r="E91" i="34"/>
  <c r="E104" i="34" s="1"/>
  <c r="D91" i="34"/>
  <c r="D104" i="34" s="1"/>
  <c r="C91" i="34"/>
  <c r="C104" i="34" s="1"/>
  <c r="B104" i="34"/>
  <c r="K90" i="34"/>
  <c r="K103" i="34" s="1"/>
  <c r="J90" i="34"/>
  <c r="J103" i="34" s="1"/>
  <c r="I90" i="34"/>
  <c r="I103" i="34" s="1"/>
  <c r="H90" i="34"/>
  <c r="H103" i="34" s="1"/>
  <c r="G90" i="34"/>
  <c r="G103" i="34" s="1"/>
  <c r="F90" i="34"/>
  <c r="F103" i="34" s="1"/>
  <c r="E90" i="34"/>
  <c r="E103" i="34" s="1"/>
  <c r="D90" i="34"/>
  <c r="D103" i="34" s="1"/>
  <c r="C90" i="34"/>
  <c r="C103" i="34" s="1"/>
  <c r="K89" i="34"/>
  <c r="K102" i="34" s="1"/>
  <c r="J89" i="34"/>
  <c r="J102" i="34" s="1"/>
  <c r="I89" i="34"/>
  <c r="I102" i="34" s="1"/>
  <c r="H89" i="34"/>
  <c r="H102" i="34" s="1"/>
  <c r="G89" i="34"/>
  <c r="G102" i="34" s="1"/>
  <c r="F89" i="34"/>
  <c r="F102" i="34" s="1"/>
  <c r="E89" i="34"/>
  <c r="E102" i="34" s="1"/>
  <c r="D89" i="34"/>
  <c r="D102" i="34" s="1"/>
  <c r="C89" i="34"/>
  <c r="C102" i="34" s="1"/>
  <c r="K88" i="34"/>
  <c r="K101" i="34" s="1"/>
  <c r="J88" i="34"/>
  <c r="J101" i="34" s="1"/>
  <c r="I88" i="34"/>
  <c r="I101" i="34" s="1"/>
  <c r="H88" i="34"/>
  <c r="H101" i="34" s="1"/>
  <c r="G88" i="34"/>
  <c r="G101" i="34" s="1"/>
  <c r="F88" i="34"/>
  <c r="F101" i="34" s="1"/>
  <c r="E88" i="34"/>
  <c r="E101" i="34" s="1"/>
  <c r="D88" i="34"/>
  <c r="D101" i="34" s="1"/>
  <c r="C88" i="34"/>
  <c r="C101" i="34" s="1"/>
  <c r="B101" i="34"/>
  <c r="K87" i="34"/>
  <c r="K100" i="34" s="1"/>
  <c r="J87" i="34"/>
  <c r="J100" i="34" s="1"/>
  <c r="I87" i="34"/>
  <c r="I100" i="34" s="1"/>
  <c r="H87" i="34"/>
  <c r="H100" i="34" s="1"/>
  <c r="G87" i="34"/>
  <c r="G100" i="34" s="1"/>
  <c r="F87" i="34"/>
  <c r="F100" i="34" s="1"/>
  <c r="E87" i="34"/>
  <c r="E100" i="34" s="1"/>
  <c r="D87" i="34"/>
  <c r="D100" i="34" s="1"/>
  <c r="C87" i="34"/>
  <c r="C100" i="34" s="1"/>
  <c r="B100" i="34"/>
  <c r="K86" i="34"/>
  <c r="K99" i="34" s="1"/>
  <c r="J86" i="34"/>
  <c r="I86" i="34"/>
  <c r="I99" i="34" s="1"/>
  <c r="H86" i="34"/>
  <c r="H99" i="34" s="1"/>
  <c r="G86" i="34"/>
  <c r="G99" i="34" s="1"/>
  <c r="F86" i="34"/>
  <c r="F99" i="34" s="1"/>
  <c r="E86" i="34"/>
  <c r="E99" i="34" s="1"/>
  <c r="D86" i="34"/>
  <c r="D99" i="34" s="1"/>
  <c r="C86" i="34"/>
  <c r="C99" i="34" s="1"/>
  <c r="K85" i="34"/>
  <c r="K98" i="34" s="1"/>
  <c r="J85" i="34"/>
  <c r="J98" i="34" s="1"/>
  <c r="I85" i="34"/>
  <c r="I98" i="34" s="1"/>
  <c r="H85" i="34"/>
  <c r="H98" i="34" s="1"/>
  <c r="G85" i="34"/>
  <c r="G98" i="34" s="1"/>
  <c r="F85" i="34"/>
  <c r="F98" i="34" s="1"/>
  <c r="E85" i="34"/>
  <c r="E98" i="34" s="1"/>
  <c r="D85" i="34"/>
  <c r="D98" i="34" s="1"/>
  <c r="C85" i="34"/>
  <c r="C98" i="34" s="1"/>
  <c r="K94" i="29"/>
  <c r="J94" i="29"/>
  <c r="I94" i="29"/>
  <c r="H94" i="29"/>
  <c r="G94" i="29"/>
  <c r="F94" i="29"/>
  <c r="E94" i="29"/>
  <c r="D94" i="29"/>
  <c r="C94" i="29"/>
  <c r="K93" i="29"/>
  <c r="J93" i="29"/>
  <c r="I93" i="29"/>
  <c r="H93" i="29"/>
  <c r="G93" i="29"/>
  <c r="F93" i="29"/>
  <c r="E93" i="29"/>
  <c r="D93" i="29"/>
  <c r="C93" i="29"/>
  <c r="K92" i="29"/>
  <c r="J92" i="29"/>
  <c r="I92" i="29"/>
  <c r="H92" i="29"/>
  <c r="G92" i="29"/>
  <c r="F92" i="29"/>
  <c r="E92" i="29"/>
  <c r="D92" i="29"/>
  <c r="C92" i="29"/>
  <c r="K91" i="29"/>
  <c r="J91" i="29"/>
  <c r="I91" i="29"/>
  <c r="H91" i="29"/>
  <c r="G91" i="29"/>
  <c r="F91" i="29"/>
  <c r="E91" i="29"/>
  <c r="D91" i="29"/>
  <c r="C91" i="29"/>
  <c r="K90" i="29"/>
  <c r="J90" i="29"/>
  <c r="I90" i="29"/>
  <c r="H90" i="29"/>
  <c r="G90" i="29"/>
  <c r="F90" i="29"/>
  <c r="E90" i="29"/>
  <c r="D90" i="29"/>
  <c r="C90" i="29"/>
  <c r="K89" i="29"/>
  <c r="J89" i="29"/>
  <c r="I89" i="29"/>
  <c r="H89" i="29"/>
  <c r="G89" i="29"/>
  <c r="F89" i="29"/>
  <c r="E89" i="29"/>
  <c r="D89" i="29"/>
  <c r="C89" i="29"/>
  <c r="K88" i="29"/>
  <c r="J88" i="29"/>
  <c r="I88" i="29"/>
  <c r="H88" i="29"/>
  <c r="G88" i="29"/>
  <c r="F88" i="29"/>
  <c r="E88" i="29"/>
  <c r="D88" i="29"/>
  <c r="C88" i="29"/>
  <c r="K87" i="29"/>
  <c r="J87" i="29"/>
  <c r="I87" i="29"/>
  <c r="H87" i="29"/>
  <c r="G87" i="29"/>
  <c r="F87" i="29"/>
  <c r="E87" i="29"/>
  <c r="D87" i="29"/>
  <c r="C87" i="29"/>
  <c r="K86" i="29"/>
  <c r="J86" i="29"/>
  <c r="I86" i="29"/>
  <c r="H86" i="29"/>
  <c r="G86" i="29"/>
  <c r="F86" i="29"/>
  <c r="E86" i="29"/>
  <c r="D86" i="29"/>
  <c r="C86" i="29"/>
  <c r="K85" i="29"/>
  <c r="J85" i="29"/>
  <c r="I85" i="29"/>
  <c r="H85" i="29"/>
  <c r="G85" i="29"/>
  <c r="F85" i="29"/>
  <c r="E85" i="29"/>
  <c r="D85" i="29"/>
  <c r="C85" i="29"/>
  <c r="C85" i="35"/>
  <c r="C98" i="35" s="1"/>
  <c r="D85" i="35"/>
  <c r="D98" i="35" s="1"/>
  <c r="E85" i="35"/>
  <c r="E98" i="35" s="1"/>
  <c r="F85" i="35"/>
  <c r="F98" i="35" s="1"/>
  <c r="G85" i="35"/>
  <c r="G98" i="35" s="1"/>
  <c r="H85" i="35"/>
  <c r="H98" i="35" s="1"/>
  <c r="I85" i="35"/>
  <c r="I98" i="35" s="1"/>
  <c r="J85" i="35"/>
  <c r="J98" i="35" s="1"/>
  <c r="K85" i="35"/>
  <c r="K98" i="35" s="1"/>
  <c r="C86" i="35"/>
  <c r="C99" i="35" s="1"/>
  <c r="D86" i="35"/>
  <c r="D99" i="35" s="1"/>
  <c r="E86" i="35"/>
  <c r="E99" i="35" s="1"/>
  <c r="F86" i="35"/>
  <c r="F99" i="35" s="1"/>
  <c r="G86" i="35"/>
  <c r="G99" i="35" s="1"/>
  <c r="H86" i="35"/>
  <c r="H99" i="35" s="1"/>
  <c r="I86" i="35"/>
  <c r="I99" i="35" s="1"/>
  <c r="J86" i="35"/>
  <c r="J99" i="35" s="1"/>
  <c r="K86" i="35"/>
  <c r="K99" i="35" s="1"/>
  <c r="C87" i="35"/>
  <c r="C100" i="35" s="1"/>
  <c r="D87" i="35"/>
  <c r="D100" i="35" s="1"/>
  <c r="E87" i="35"/>
  <c r="E100" i="35" s="1"/>
  <c r="F87" i="35"/>
  <c r="F100" i="35" s="1"/>
  <c r="G87" i="35"/>
  <c r="G100" i="35" s="1"/>
  <c r="H87" i="35"/>
  <c r="H100" i="35" s="1"/>
  <c r="I87" i="35"/>
  <c r="I100" i="35" s="1"/>
  <c r="J87" i="35"/>
  <c r="J100" i="35" s="1"/>
  <c r="K87" i="35"/>
  <c r="K100" i="35" s="1"/>
  <c r="C88" i="35"/>
  <c r="C101" i="35" s="1"/>
  <c r="D88" i="35"/>
  <c r="D101" i="35" s="1"/>
  <c r="E88" i="35"/>
  <c r="E101" i="35" s="1"/>
  <c r="F88" i="35"/>
  <c r="F101" i="35" s="1"/>
  <c r="G88" i="35"/>
  <c r="G101" i="35" s="1"/>
  <c r="H88" i="35"/>
  <c r="H101" i="35" s="1"/>
  <c r="I88" i="35"/>
  <c r="I101" i="35" s="1"/>
  <c r="J88" i="35"/>
  <c r="J101" i="35" s="1"/>
  <c r="K88" i="35"/>
  <c r="K101" i="35" s="1"/>
  <c r="C89" i="35"/>
  <c r="C102" i="35" s="1"/>
  <c r="D89" i="35"/>
  <c r="D102" i="35" s="1"/>
  <c r="E89" i="35"/>
  <c r="E102" i="35" s="1"/>
  <c r="F89" i="35"/>
  <c r="F102" i="35" s="1"/>
  <c r="G89" i="35"/>
  <c r="G102" i="35" s="1"/>
  <c r="H89" i="35"/>
  <c r="H102" i="35" s="1"/>
  <c r="I89" i="35"/>
  <c r="I102" i="35" s="1"/>
  <c r="J89" i="35"/>
  <c r="J102" i="35" s="1"/>
  <c r="K89" i="35"/>
  <c r="K102" i="35" s="1"/>
  <c r="C90" i="35"/>
  <c r="C103" i="35" s="1"/>
  <c r="D90" i="35"/>
  <c r="D103" i="35" s="1"/>
  <c r="E90" i="35"/>
  <c r="E103" i="35" s="1"/>
  <c r="F90" i="35"/>
  <c r="F103" i="35" s="1"/>
  <c r="G90" i="35"/>
  <c r="G103" i="35" s="1"/>
  <c r="H90" i="35"/>
  <c r="H103" i="35" s="1"/>
  <c r="I90" i="35"/>
  <c r="I103" i="35" s="1"/>
  <c r="J90" i="35"/>
  <c r="J103" i="35" s="1"/>
  <c r="K90" i="35"/>
  <c r="K103" i="35" s="1"/>
  <c r="C91" i="35"/>
  <c r="C104" i="35" s="1"/>
  <c r="D91" i="35"/>
  <c r="D104" i="35" s="1"/>
  <c r="E91" i="35"/>
  <c r="E104" i="35" s="1"/>
  <c r="F91" i="35"/>
  <c r="F104" i="35" s="1"/>
  <c r="G91" i="35"/>
  <c r="G104" i="35" s="1"/>
  <c r="H91" i="35"/>
  <c r="H104" i="35" s="1"/>
  <c r="I91" i="35"/>
  <c r="I104" i="35" s="1"/>
  <c r="J91" i="35"/>
  <c r="J104" i="35" s="1"/>
  <c r="K91" i="35"/>
  <c r="K104" i="35" s="1"/>
  <c r="C92" i="35"/>
  <c r="C105" i="35" s="1"/>
  <c r="D92" i="35"/>
  <c r="D105" i="35" s="1"/>
  <c r="E92" i="35"/>
  <c r="E105" i="35" s="1"/>
  <c r="F92" i="35"/>
  <c r="F105" i="35" s="1"/>
  <c r="G92" i="35"/>
  <c r="G105" i="35" s="1"/>
  <c r="H92" i="35"/>
  <c r="H105" i="35" s="1"/>
  <c r="I92" i="35"/>
  <c r="I105" i="35" s="1"/>
  <c r="J92" i="35"/>
  <c r="J105" i="35" s="1"/>
  <c r="K92" i="35"/>
  <c r="K105" i="35" s="1"/>
  <c r="C93" i="35"/>
  <c r="C106" i="35" s="1"/>
  <c r="D93" i="35"/>
  <c r="D106" i="35" s="1"/>
  <c r="E93" i="35"/>
  <c r="E106" i="35" s="1"/>
  <c r="F93" i="35"/>
  <c r="F106" i="35" s="1"/>
  <c r="G93" i="35"/>
  <c r="G106" i="35" s="1"/>
  <c r="H93" i="35"/>
  <c r="H106" i="35" s="1"/>
  <c r="I93" i="35"/>
  <c r="I106" i="35" s="1"/>
  <c r="J93" i="35"/>
  <c r="J106" i="35" s="1"/>
  <c r="K93" i="35"/>
  <c r="K106" i="35" s="1"/>
  <c r="C94" i="35"/>
  <c r="C107" i="35" s="1"/>
  <c r="D94" i="35"/>
  <c r="D107" i="35" s="1"/>
  <c r="E94" i="35"/>
  <c r="E107" i="35" s="1"/>
  <c r="F94" i="35"/>
  <c r="F107" i="35" s="1"/>
  <c r="G94" i="35"/>
  <c r="G107" i="35" s="1"/>
  <c r="H94" i="35"/>
  <c r="H107" i="35" s="1"/>
  <c r="I94" i="35"/>
  <c r="I107" i="35" s="1"/>
  <c r="J94" i="35"/>
  <c r="J107" i="35" s="1"/>
  <c r="K94" i="35"/>
  <c r="K107" i="35" s="1"/>
  <c r="B99" i="35"/>
  <c r="B100" i="35"/>
  <c r="B101" i="35"/>
  <c r="B102" i="35"/>
  <c r="B103" i="35"/>
  <c r="B104" i="35"/>
  <c r="B105" i="35"/>
  <c r="B106" i="35"/>
  <c r="B107" i="35"/>
  <c r="B98" i="35"/>
  <c r="K94" i="31"/>
  <c r="J94" i="31"/>
  <c r="I94" i="31"/>
  <c r="H94" i="31"/>
  <c r="G94" i="31"/>
  <c r="F94" i="31"/>
  <c r="E94" i="31"/>
  <c r="D94" i="31"/>
  <c r="C94" i="31"/>
  <c r="K93" i="31"/>
  <c r="J93" i="31"/>
  <c r="I93" i="31"/>
  <c r="H93" i="31"/>
  <c r="G93" i="31"/>
  <c r="F93" i="31"/>
  <c r="E93" i="31"/>
  <c r="D93" i="31"/>
  <c r="C93" i="31"/>
  <c r="K92" i="31"/>
  <c r="J92" i="31"/>
  <c r="I92" i="31"/>
  <c r="H92" i="31"/>
  <c r="G92" i="31"/>
  <c r="F92" i="31"/>
  <c r="E92" i="31"/>
  <c r="D92" i="31"/>
  <c r="C92" i="31"/>
  <c r="K91" i="31"/>
  <c r="J91" i="31"/>
  <c r="I91" i="31"/>
  <c r="H91" i="31"/>
  <c r="G91" i="31"/>
  <c r="F91" i="31"/>
  <c r="E91" i="31"/>
  <c r="D91" i="31"/>
  <c r="C91" i="31"/>
  <c r="K90" i="31"/>
  <c r="J90" i="31"/>
  <c r="I90" i="31"/>
  <c r="H90" i="31"/>
  <c r="G90" i="31"/>
  <c r="F90" i="31"/>
  <c r="E90" i="31"/>
  <c r="D90" i="31"/>
  <c r="C90" i="31"/>
  <c r="K89" i="31"/>
  <c r="J89" i="31"/>
  <c r="I89" i="31"/>
  <c r="H89" i="31"/>
  <c r="G89" i="31"/>
  <c r="F89" i="31"/>
  <c r="E89" i="31"/>
  <c r="D89" i="31"/>
  <c r="C89" i="31"/>
  <c r="K88" i="31"/>
  <c r="J88" i="31"/>
  <c r="I88" i="31"/>
  <c r="H88" i="31"/>
  <c r="G88" i="31"/>
  <c r="F88" i="31"/>
  <c r="E88" i="31"/>
  <c r="D88" i="31"/>
  <c r="C88" i="31"/>
  <c r="K87" i="31"/>
  <c r="J87" i="31"/>
  <c r="I87" i="31"/>
  <c r="H87" i="31"/>
  <c r="G87" i="31"/>
  <c r="F87" i="31"/>
  <c r="E87" i="31"/>
  <c r="D87" i="31"/>
  <c r="C87" i="31"/>
  <c r="K86" i="31"/>
  <c r="J86" i="31"/>
  <c r="I86" i="31"/>
  <c r="H86" i="31"/>
  <c r="G86" i="31"/>
  <c r="F86" i="31"/>
  <c r="E86" i="31"/>
  <c r="D86" i="31"/>
  <c r="C86" i="31"/>
  <c r="K85" i="31"/>
  <c r="J85" i="31"/>
  <c r="I85" i="31"/>
  <c r="H85" i="31"/>
  <c r="G85" i="31"/>
  <c r="F85" i="31"/>
  <c r="E85" i="31"/>
  <c r="D85" i="31"/>
  <c r="C85" i="31"/>
  <c r="C85" i="24"/>
  <c r="D85" i="24"/>
  <c r="E85" i="24"/>
  <c r="F85" i="24"/>
  <c r="G85" i="24"/>
  <c r="H85" i="24"/>
  <c r="I85" i="24"/>
  <c r="J85" i="24"/>
  <c r="K85" i="24"/>
  <c r="C86" i="24"/>
  <c r="D86" i="24"/>
  <c r="E86" i="24"/>
  <c r="F86" i="24"/>
  <c r="G86" i="24"/>
  <c r="H86" i="24"/>
  <c r="I86" i="24"/>
  <c r="J86" i="24"/>
  <c r="K86" i="24"/>
  <c r="C87" i="24"/>
  <c r="D87" i="24"/>
  <c r="E87" i="24"/>
  <c r="F87" i="24"/>
  <c r="G87" i="24"/>
  <c r="H87" i="24"/>
  <c r="I87" i="24"/>
  <c r="J87" i="24"/>
  <c r="K87" i="24"/>
  <c r="C88" i="24"/>
  <c r="D88" i="24"/>
  <c r="E88" i="24"/>
  <c r="F88" i="24"/>
  <c r="G88" i="24"/>
  <c r="H88" i="24"/>
  <c r="I88" i="24"/>
  <c r="J88" i="24"/>
  <c r="K88" i="24"/>
  <c r="C89" i="24"/>
  <c r="D89" i="24"/>
  <c r="E89" i="24"/>
  <c r="F89" i="24"/>
  <c r="G89" i="24"/>
  <c r="H89" i="24"/>
  <c r="I89" i="24"/>
  <c r="J89" i="24"/>
  <c r="K89" i="24"/>
  <c r="C90" i="24"/>
  <c r="D90" i="24"/>
  <c r="E90" i="24"/>
  <c r="F90" i="24"/>
  <c r="G90" i="24"/>
  <c r="H90" i="24"/>
  <c r="I90" i="24"/>
  <c r="J90" i="24"/>
  <c r="K90" i="24"/>
  <c r="C91" i="24"/>
  <c r="D91" i="24"/>
  <c r="E91" i="24"/>
  <c r="F91" i="24"/>
  <c r="G91" i="24"/>
  <c r="H91" i="24"/>
  <c r="I91" i="24"/>
  <c r="J91" i="24"/>
  <c r="K91" i="24"/>
  <c r="C92" i="24"/>
  <c r="D92" i="24"/>
  <c r="E92" i="24"/>
  <c r="F92" i="24"/>
  <c r="G92" i="24"/>
  <c r="H92" i="24"/>
  <c r="I92" i="24"/>
  <c r="J92" i="24"/>
  <c r="K92" i="24"/>
  <c r="C93" i="24"/>
  <c r="D93" i="24"/>
  <c r="E93" i="24"/>
  <c r="F93" i="24"/>
  <c r="G93" i="24"/>
  <c r="H93" i="24"/>
  <c r="I93" i="24"/>
  <c r="J93" i="24"/>
  <c r="K93" i="24"/>
  <c r="C94" i="24"/>
  <c r="D94" i="24"/>
  <c r="E94" i="24"/>
  <c r="F94" i="24"/>
  <c r="G94" i="24"/>
  <c r="H94" i="24"/>
  <c r="I94" i="24"/>
  <c r="J94" i="24"/>
  <c r="K94" i="24"/>
  <c r="G790" i="35"/>
  <c r="H790" i="35"/>
  <c r="I790" i="35"/>
  <c r="J790" i="35"/>
  <c r="K790" i="35"/>
  <c r="H1015" i="35"/>
  <c r="I1015" i="35" s="1"/>
  <c r="C1015" i="35"/>
  <c r="H1014" i="35"/>
  <c r="I1014" i="35" s="1"/>
  <c r="C1014" i="35"/>
  <c r="H1013" i="35"/>
  <c r="C1013" i="35"/>
  <c r="I1012" i="35"/>
  <c r="J1012" i="35" s="1"/>
  <c r="K1012" i="35" s="1"/>
  <c r="C1012" i="35"/>
  <c r="H1011" i="35"/>
  <c r="C1011" i="35"/>
  <c r="H1010" i="35"/>
  <c r="C1010" i="35"/>
  <c r="H1009" i="35"/>
  <c r="I1009" i="35" s="1"/>
  <c r="C1009" i="35"/>
  <c r="H1008" i="35"/>
  <c r="C1008" i="35"/>
  <c r="H1007" i="35"/>
  <c r="C1007" i="35"/>
  <c r="H1006" i="35"/>
  <c r="I1006" i="35" s="1"/>
  <c r="J1006" i="35" s="1"/>
  <c r="K1006" i="35" s="1"/>
  <c r="C1006" i="35"/>
  <c r="K992" i="35"/>
  <c r="K1045" i="35" s="1"/>
  <c r="J992" i="35"/>
  <c r="J1045" i="35" s="1"/>
  <c r="I992" i="35"/>
  <c r="I1045" i="35" s="1"/>
  <c r="H992" i="35"/>
  <c r="H1045" i="35" s="1"/>
  <c r="G992" i="35"/>
  <c r="G1045" i="35" s="1"/>
  <c r="F992" i="35"/>
  <c r="F1045" i="35" s="1"/>
  <c r="E992" i="35"/>
  <c r="E1045" i="35" s="1"/>
  <c r="D992" i="35"/>
  <c r="D1045" i="35" s="1"/>
  <c r="C992" i="35"/>
  <c r="C1045" i="35" s="1"/>
  <c r="B992" i="35"/>
  <c r="K991" i="35"/>
  <c r="K1044" i="35" s="1"/>
  <c r="J991" i="35"/>
  <c r="J1044" i="35" s="1"/>
  <c r="I991" i="35"/>
  <c r="I1044" i="35" s="1"/>
  <c r="H991" i="35"/>
  <c r="H1044" i="35" s="1"/>
  <c r="G991" i="35"/>
  <c r="G1044" i="35" s="1"/>
  <c r="F991" i="35"/>
  <c r="F1044" i="35" s="1"/>
  <c r="E991" i="35"/>
  <c r="E1044" i="35" s="1"/>
  <c r="D991" i="35"/>
  <c r="D1044" i="35" s="1"/>
  <c r="C991" i="35"/>
  <c r="C1044" i="35" s="1"/>
  <c r="B991" i="35"/>
  <c r="K990" i="35"/>
  <c r="K1043" i="35" s="1"/>
  <c r="J990" i="35"/>
  <c r="J1043" i="35" s="1"/>
  <c r="I990" i="35"/>
  <c r="I1043" i="35" s="1"/>
  <c r="H990" i="35"/>
  <c r="H1043" i="35" s="1"/>
  <c r="G990" i="35"/>
  <c r="G1043" i="35" s="1"/>
  <c r="F990" i="35"/>
  <c r="F1043" i="35" s="1"/>
  <c r="E990" i="35"/>
  <c r="E1043" i="35" s="1"/>
  <c r="D990" i="35"/>
  <c r="D1043" i="35" s="1"/>
  <c r="C990" i="35"/>
  <c r="C1043" i="35" s="1"/>
  <c r="B990" i="35"/>
  <c r="K989" i="35"/>
  <c r="K1042" i="35" s="1"/>
  <c r="J989" i="35"/>
  <c r="J1042" i="35" s="1"/>
  <c r="I989" i="35"/>
  <c r="I1042" i="35" s="1"/>
  <c r="H989" i="35"/>
  <c r="G989" i="35"/>
  <c r="G1042" i="35" s="1"/>
  <c r="F989" i="35"/>
  <c r="F1042" i="35" s="1"/>
  <c r="E989" i="35"/>
  <c r="E1042" i="35" s="1"/>
  <c r="D989" i="35"/>
  <c r="D1042" i="35" s="1"/>
  <c r="C989" i="35"/>
  <c r="C1042" i="35" s="1"/>
  <c r="B989" i="35"/>
  <c r="K988" i="35"/>
  <c r="K1041" i="35" s="1"/>
  <c r="J988" i="35"/>
  <c r="J1041" i="35" s="1"/>
  <c r="I988" i="35"/>
  <c r="I1041" i="35" s="1"/>
  <c r="H988" i="35"/>
  <c r="H1041" i="35" s="1"/>
  <c r="G988" i="35"/>
  <c r="G1041" i="35" s="1"/>
  <c r="F988" i="35"/>
  <c r="F1041" i="35" s="1"/>
  <c r="E988" i="35"/>
  <c r="E1041" i="35" s="1"/>
  <c r="D988" i="35"/>
  <c r="D1041" i="35" s="1"/>
  <c r="C988" i="35"/>
  <c r="C1041" i="35" s="1"/>
  <c r="B988" i="35"/>
  <c r="K987" i="35"/>
  <c r="K1040" i="35" s="1"/>
  <c r="J987" i="35"/>
  <c r="J1040" i="35" s="1"/>
  <c r="I987" i="35"/>
  <c r="I1040" i="35" s="1"/>
  <c r="H987" i="35"/>
  <c r="H1040" i="35" s="1"/>
  <c r="G987" i="35"/>
  <c r="G1040" i="35" s="1"/>
  <c r="F987" i="35"/>
  <c r="F1040" i="35" s="1"/>
  <c r="E987" i="35"/>
  <c r="E1040" i="35" s="1"/>
  <c r="D987" i="35"/>
  <c r="D1040" i="35" s="1"/>
  <c r="C987" i="35"/>
  <c r="C1040" i="35" s="1"/>
  <c r="B987" i="35"/>
  <c r="K986" i="35"/>
  <c r="K1039" i="35" s="1"/>
  <c r="J986" i="35"/>
  <c r="J1039" i="35" s="1"/>
  <c r="I986" i="35"/>
  <c r="I1039" i="35" s="1"/>
  <c r="H986" i="35"/>
  <c r="H1039" i="35" s="1"/>
  <c r="G986" i="35"/>
  <c r="G1039" i="35" s="1"/>
  <c r="F986" i="35"/>
  <c r="F1039" i="35" s="1"/>
  <c r="E986" i="35"/>
  <c r="E1039" i="35" s="1"/>
  <c r="D986" i="35"/>
  <c r="D1039" i="35" s="1"/>
  <c r="C986" i="35"/>
  <c r="C1039" i="35" s="1"/>
  <c r="B986" i="35"/>
  <c r="K985" i="35"/>
  <c r="K1038" i="35" s="1"/>
  <c r="J985" i="35"/>
  <c r="J1038" i="35" s="1"/>
  <c r="I985" i="35"/>
  <c r="I1038" i="35" s="1"/>
  <c r="H985" i="35"/>
  <c r="H1038" i="35" s="1"/>
  <c r="G985" i="35"/>
  <c r="G1038" i="35" s="1"/>
  <c r="F985" i="35"/>
  <c r="F1038" i="35" s="1"/>
  <c r="E985" i="35"/>
  <c r="E1038" i="35" s="1"/>
  <c r="D985" i="35"/>
  <c r="D1038" i="35" s="1"/>
  <c r="C985" i="35"/>
  <c r="B985" i="35"/>
  <c r="K984" i="35"/>
  <c r="K1037" i="35" s="1"/>
  <c r="J984" i="35"/>
  <c r="J1037" i="35" s="1"/>
  <c r="I984" i="35"/>
  <c r="I1037" i="35" s="1"/>
  <c r="H984" i="35"/>
  <c r="H1037" i="35" s="1"/>
  <c r="G984" i="35"/>
  <c r="G1037" i="35" s="1"/>
  <c r="F984" i="35"/>
  <c r="F1037" i="35" s="1"/>
  <c r="E984" i="35"/>
  <c r="E1037" i="35" s="1"/>
  <c r="D984" i="35"/>
  <c r="D1037" i="35" s="1"/>
  <c r="C984" i="35"/>
  <c r="C1037" i="35" s="1"/>
  <c r="B984" i="35"/>
  <c r="K983" i="35"/>
  <c r="K1036" i="35" s="1"/>
  <c r="J983" i="35"/>
  <c r="J1036" i="35" s="1"/>
  <c r="I983" i="35"/>
  <c r="I1036" i="35" s="1"/>
  <c r="H983" i="35"/>
  <c r="H1036" i="35" s="1"/>
  <c r="G983" i="35"/>
  <c r="G1036" i="35" s="1"/>
  <c r="F983" i="35"/>
  <c r="F1036" i="35" s="1"/>
  <c r="E983" i="35"/>
  <c r="E1036" i="35" s="1"/>
  <c r="D983" i="35"/>
  <c r="D1036" i="35" s="1"/>
  <c r="C983" i="35"/>
  <c r="C1036" i="35" s="1"/>
  <c r="B983" i="35"/>
  <c r="B1036" i="35" s="1"/>
  <c r="K948" i="35"/>
  <c r="J948" i="35"/>
  <c r="I948" i="35"/>
  <c r="H948" i="35"/>
  <c r="G948" i="35"/>
  <c r="F948" i="35"/>
  <c r="E948" i="35"/>
  <c r="D948" i="35"/>
  <c r="C948" i="35"/>
  <c r="B948" i="35"/>
  <c r="K930" i="35"/>
  <c r="J930" i="35"/>
  <c r="I930" i="35"/>
  <c r="H930" i="35"/>
  <c r="G930" i="35"/>
  <c r="F930" i="35"/>
  <c r="E930" i="35"/>
  <c r="D930" i="35"/>
  <c r="C930" i="35"/>
  <c r="B930" i="35"/>
  <c r="K881" i="35"/>
  <c r="J881" i="35"/>
  <c r="I881" i="35"/>
  <c r="H881" i="35"/>
  <c r="G881" i="35"/>
  <c r="F881" i="35"/>
  <c r="E881" i="35"/>
  <c r="D881" i="35"/>
  <c r="C881" i="35"/>
  <c r="B881" i="35"/>
  <c r="K848" i="35"/>
  <c r="J848" i="35"/>
  <c r="I848" i="35"/>
  <c r="H848" i="35"/>
  <c r="G848" i="35"/>
  <c r="F848" i="35"/>
  <c r="E848" i="35"/>
  <c r="D848" i="35"/>
  <c r="C848" i="35"/>
  <c r="B848" i="35"/>
  <c r="K816" i="35"/>
  <c r="J816" i="35"/>
  <c r="I816" i="35"/>
  <c r="H816" i="35"/>
  <c r="G816" i="35"/>
  <c r="F816" i="35"/>
  <c r="E816" i="35"/>
  <c r="D816" i="35"/>
  <c r="C816" i="35"/>
  <c r="B816" i="35"/>
  <c r="K752" i="35"/>
  <c r="J752" i="35"/>
  <c r="I752" i="35"/>
  <c r="H752" i="35"/>
  <c r="G752" i="35"/>
  <c r="F752" i="35"/>
  <c r="E752" i="35"/>
  <c r="D752" i="35"/>
  <c r="C752" i="35"/>
  <c r="B752" i="35"/>
  <c r="K734" i="35"/>
  <c r="J734" i="35"/>
  <c r="I734" i="35"/>
  <c r="H734" i="35"/>
  <c r="G734" i="35"/>
  <c r="F734" i="35"/>
  <c r="E734" i="35"/>
  <c r="D734" i="35"/>
  <c r="C734" i="35"/>
  <c r="B734" i="35"/>
  <c r="K333" i="35"/>
  <c r="J333" i="35"/>
  <c r="I333" i="35"/>
  <c r="H333" i="35"/>
  <c r="G333" i="35"/>
  <c r="F333" i="35"/>
  <c r="E333" i="35"/>
  <c r="D333" i="35"/>
  <c r="C333" i="35"/>
  <c r="B333" i="35"/>
  <c r="K332" i="35"/>
  <c r="J332" i="35"/>
  <c r="I332" i="35"/>
  <c r="H332" i="35"/>
  <c r="G332" i="35"/>
  <c r="F332" i="35"/>
  <c r="E332" i="35"/>
  <c r="D332" i="35"/>
  <c r="C332" i="35"/>
  <c r="B332" i="35"/>
  <c r="K331" i="35"/>
  <c r="J331" i="35"/>
  <c r="I331" i="35"/>
  <c r="H331" i="35"/>
  <c r="G331" i="35"/>
  <c r="F331" i="35"/>
  <c r="E331" i="35"/>
  <c r="D331" i="35"/>
  <c r="C331" i="35"/>
  <c r="B331" i="35"/>
  <c r="K330" i="35"/>
  <c r="J330" i="35"/>
  <c r="I330" i="35"/>
  <c r="H330" i="35"/>
  <c r="G330" i="35"/>
  <c r="F330" i="35"/>
  <c r="E330" i="35"/>
  <c r="D330" i="35"/>
  <c r="C330" i="35"/>
  <c r="B330" i="35"/>
  <c r="K329" i="35"/>
  <c r="J329" i="35"/>
  <c r="I329" i="35"/>
  <c r="H329" i="35"/>
  <c r="G329" i="35"/>
  <c r="F329" i="35"/>
  <c r="E329" i="35"/>
  <c r="D329" i="35"/>
  <c r="C329" i="35"/>
  <c r="B329" i="35"/>
  <c r="K328" i="35"/>
  <c r="J328" i="35"/>
  <c r="I328" i="35"/>
  <c r="H328" i="35"/>
  <c r="G328" i="35"/>
  <c r="F328" i="35"/>
  <c r="E328" i="35"/>
  <c r="D328" i="35"/>
  <c r="C328" i="35"/>
  <c r="B328" i="35"/>
  <c r="K327" i="35"/>
  <c r="J327" i="35"/>
  <c r="I327" i="35"/>
  <c r="H327" i="35"/>
  <c r="G327" i="35"/>
  <c r="F327" i="35"/>
  <c r="E327" i="35"/>
  <c r="D327" i="35"/>
  <c r="C327" i="35"/>
  <c r="B327" i="35"/>
  <c r="K326" i="35"/>
  <c r="J326" i="35"/>
  <c r="I326" i="35"/>
  <c r="H326" i="35"/>
  <c r="G326" i="35"/>
  <c r="F326" i="35"/>
  <c r="E326" i="35"/>
  <c r="D326" i="35"/>
  <c r="C326" i="35"/>
  <c r="B326" i="35"/>
  <c r="K325" i="35"/>
  <c r="J325" i="35"/>
  <c r="I325" i="35"/>
  <c r="H325" i="35"/>
  <c r="G325" i="35"/>
  <c r="F325" i="35"/>
  <c r="E325" i="35"/>
  <c r="D325" i="35"/>
  <c r="C325" i="35"/>
  <c r="B325" i="35"/>
  <c r="K324" i="35"/>
  <c r="J324" i="35"/>
  <c r="I324" i="35"/>
  <c r="H324" i="35"/>
  <c r="G324" i="35"/>
  <c r="F324" i="35"/>
  <c r="E324" i="35"/>
  <c r="D324" i="35"/>
  <c r="C324" i="35"/>
  <c r="B324" i="35"/>
  <c r="B242" i="35"/>
  <c r="B241" i="35"/>
  <c r="B240" i="35"/>
  <c r="B239" i="35"/>
  <c r="B238" i="35"/>
  <c r="B237" i="35"/>
  <c r="B236" i="35"/>
  <c r="B235" i="35"/>
  <c r="B234" i="35"/>
  <c r="B233" i="35"/>
  <c r="Q228" i="35"/>
  <c r="R228" i="35" s="1"/>
  <c r="S228" i="35" s="1"/>
  <c r="T228" i="35" s="1"/>
  <c r="U228" i="35" s="1"/>
  <c r="V228" i="35" s="1"/>
  <c r="W228" i="35" s="1"/>
  <c r="X228" i="35" s="1"/>
  <c r="Y228" i="35" s="1"/>
  <c r="C228" i="35"/>
  <c r="C242" i="35" s="1"/>
  <c r="Q227" i="35"/>
  <c r="R227" i="35" s="1"/>
  <c r="S227" i="35" s="1"/>
  <c r="T227" i="35" s="1"/>
  <c r="U227" i="35" s="1"/>
  <c r="V227" i="35" s="1"/>
  <c r="W227" i="35" s="1"/>
  <c r="X227" i="35" s="1"/>
  <c r="Y227" i="35" s="1"/>
  <c r="C227" i="35"/>
  <c r="C241" i="35" s="1"/>
  <c r="Q226" i="35"/>
  <c r="R226" i="35" s="1"/>
  <c r="S226" i="35" s="1"/>
  <c r="T226" i="35" s="1"/>
  <c r="U226" i="35" s="1"/>
  <c r="V226" i="35" s="1"/>
  <c r="W226" i="35" s="1"/>
  <c r="X226" i="35" s="1"/>
  <c r="Y226" i="35" s="1"/>
  <c r="C226" i="35"/>
  <c r="C240" i="35" s="1"/>
  <c r="Q225" i="35"/>
  <c r="R225" i="35" s="1"/>
  <c r="S225" i="35" s="1"/>
  <c r="T225" i="35" s="1"/>
  <c r="U225" i="35" s="1"/>
  <c r="V225" i="35" s="1"/>
  <c r="W225" i="35" s="1"/>
  <c r="X225" i="35" s="1"/>
  <c r="Y225" i="35" s="1"/>
  <c r="C225" i="35"/>
  <c r="C239" i="35" s="1"/>
  <c r="Q224" i="35"/>
  <c r="R224" i="35" s="1"/>
  <c r="S224" i="35" s="1"/>
  <c r="T224" i="35" s="1"/>
  <c r="U224" i="35" s="1"/>
  <c r="V224" i="35" s="1"/>
  <c r="W224" i="35" s="1"/>
  <c r="X224" i="35" s="1"/>
  <c r="Y224" i="35" s="1"/>
  <c r="C224" i="35"/>
  <c r="C238" i="35" s="1"/>
  <c r="Q223" i="35"/>
  <c r="R223" i="35" s="1"/>
  <c r="S223" i="35" s="1"/>
  <c r="T223" i="35" s="1"/>
  <c r="U223" i="35" s="1"/>
  <c r="V223" i="35" s="1"/>
  <c r="W223" i="35" s="1"/>
  <c r="X223" i="35" s="1"/>
  <c r="Y223" i="35" s="1"/>
  <c r="C223" i="35"/>
  <c r="C237" i="35" s="1"/>
  <c r="Q222" i="35"/>
  <c r="R222" i="35" s="1"/>
  <c r="S222" i="35" s="1"/>
  <c r="T222" i="35" s="1"/>
  <c r="U222" i="35" s="1"/>
  <c r="V222" i="35" s="1"/>
  <c r="W222" i="35" s="1"/>
  <c r="X222" i="35" s="1"/>
  <c r="Y222" i="35" s="1"/>
  <c r="C222" i="35"/>
  <c r="C236" i="35" s="1"/>
  <c r="Q221" i="35"/>
  <c r="R221" i="35" s="1"/>
  <c r="S221" i="35" s="1"/>
  <c r="T221" i="35" s="1"/>
  <c r="U221" i="35" s="1"/>
  <c r="V221" i="35" s="1"/>
  <c r="W221" i="35" s="1"/>
  <c r="X221" i="35" s="1"/>
  <c r="Y221" i="35" s="1"/>
  <c r="C221" i="35"/>
  <c r="C235" i="35" s="1"/>
  <c r="Q220" i="35"/>
  <c r="R220" i="35" s="1"/>
  <c r="S220" i="35" s="1"/>
  <c r="T220" i="35" s="1"/>
  <c r="U220" i="35" s="1"/>
  <c r="V220" i="35" s="1"/>
  <c r="W220" i="35" s="1"/>
  <c r="X220" i="35" s="1"/>
  <c r="Y220" i="35" s="1"/>
  <c r="C220" i="35"/>
  <c r="C234" i="35" s="1"/>
  <c r="Q219" i="35"/>
  <c r="R219" i="35" s="1"/>
  <c r="S219" i="35" s="1"/>
  <c r="T219" i="35" s="1"/>
  <c r="U219" i="35" s="1"/>
  <c r="V219" i="35" s="1"/>
  <c r="C219" i="35"/>
  <c r="C233" i="35" s="1"/>
  <c r="H81" i="35"/>
  <c r="P77" i="35"/>
  <c r="B1077" i="35"/>
  <c r="K698" i="35"/>
  <c r="K727" i="35" s="1"/>
  <c r="J698" i="35"/>
  <c r="J727" i="35" s="1"/>
  <c r="D698" i="35"/>
  <c r="D727" i="35" s="1"/>
  <c r="K697" i="35"/>
  <c r="K726" i="35" s="1"/>
  <c r="D697" i="35"/>
  <c r="D726" i="35" s="1"/>
  <c r="B974" i="35"/>
  <c r="F696" i="35"/>
  <c r="F725" i="35" s="1"/>
  <c r="E696" i="35"/>
  <c r="E725" i="35" s="1"/>
  <c r="B973" i="35"/>
  <c r="H695" i="35"/>
  <c r="H724" i="35" s="1"/>
  <c r="B972" i="35"/>
  <c r="K694" i="35"/>
  <c r="K723" i="35" s="1"/>
  <c r="J694" i="35"/>
  <c r="J723" i="35" s="1"/>
  <c r="I693" i="35"/>
  <c r="I722" i="35" s="1"/>
  <c r="D693" i="35"/>
  <c r="D722" i="35" s="1"/>
  <c r="B970" i="35"/>
  <c r="K692" i="35"/>
  <c r="K721" i="35" s="1"/>
  <c r="J692" i="35"/>
  <c r="J721" i="35" s="1"/>
  <c r="I692" i="35"/>
  <c r="I721" i="35" s="1"/>
  <c r="F692" i="35"/>
  <c r="F721" i="35" s="1"/>
  <c r="E692" i="35"/>
  <c r="E721" i="35" s="1"/>
  <c r="H691" i="35"/>
  <c r="H720" i="35" s="1"/>
  <c r="H1192" i="35" s="1"/>
  <c r="B968" i="35"/>
  <c r="J690" i="35"/>
  <c r="J719" i="35" s="1"/>
  <c r="B966" i="35"/>
  <c r="K20" i="35"/>
  <c r="K35" i="35" s="1"/>
  <c r="J20" i="35"/>
  <c r="J35" i="35" s="1"/>
  <c r="I20" i="35"/>
  <c r="I35" i="35" s="1"/>
  <c r="H20" i="35"/>
  <c r="H35" i="35" s="1"/>
  <c r="G20" i="35"/>
  <c r="G35" i="35" s="1"/>
  <c r="F20" i="35"/>
  <c r="F35" i="35" s="1"/>
  <c r="E20" i="35"/>
  <c r="E35" i="35" s="1"/>
  <c r="D20" i="35"/>
  <c r="D35" i="35" s="1"/>
  <c r="C20" i="35"/>
  <c r="C35" i="35" s="1"/>
  <c r="B20" i="35"/>
  <c r="B35" i="35" s="1"/>
  <c r="K19" i="35"/>
  <c r="K34" i="35" s="1"/>
  <c r="J19" i="35"/>
  <c r="J34" i="35" s="1"/>
  <c r="I19" i="35"/>
  <c r="I34" i="35" s="1"/>
  <c r="H19" i="35"/>
  <c r="H34" i="35" s="1"/>
  <c r="G19" i="35"/>
  <c r="G34" i="35" s="1"/>
  <c r="F19" i="35"/>
  <c r="F34" i="35" s="1"/>
  <c r="E19" i="35"/>
  <c r="E34" i="35" s="1"/>
  <c r="D19" i="35"/>
  <c r="D34" i="35" s="1"/>
  <c r="C19" i="35"/>
  <c r="C34" i="35" s="1"/>
  <c r="B19" i="35"/>
  <c r="B34" i="35" s="1"/>
  <c r="K18" i="35"/>
  <c r="K33" i="35" s="1"/>
  <c r="J18" i="35"/>
  <c r="J33" i="35" s="1"/>
  <c r="I18" i="35"/>
  <c r="I33" i="35" s="1"/>
  <c r="H18" i="35"/>
  <c r="H33" i="35" s="1"/>
  <c r="G18" i="35"/>
  <c r="G33" i="35" s="1"/>
  <c r="F18" i="35"/>
  <c r="F33" i="35" s="1"/>
  <c r="E18" i="35"/>
  <c r="E33" i="35" s="1"/>
  <c r="D18" i="35"/>
  <c r="D33" i="35" s="1"/>
  <c r="C18" i="35"/>
  <c r="C33" i="35" s="1"/>
  <c r="B18" i="35"/>
  <c r="B33" i="35" s="1"/>
  <c r="K17" i="35"/>
  <c r="K32" i="35" s="1"/>
  <c r="J17" i="35"/>
  <c r="J32" i="35" s="1"/>
  <c r="I17" i="35"/>
  <c r="I32" i="35" s="1"/>
  <c r="H17" i="35"/>
  <c r="H32" i="35" s="1"/>
  <c r="G17" i="35"/>
  <c r="G32" i="35" s="1"/>
  <c r="F17" i="35"/>
  <c r="F32" i="35" s="1"/>
  <c r="E17" i="35"/>
  <c r="E32" i="35" s="1"/>
  <c r="D17" i="35"/>
  <c r="D32" i="35" s="1"/>
  <c r="C17" i="35"/>
  <c r="C32" i="35" s="1"/>
  <c r="B17" i="35"/>
  <c r="B32" i="35" s="1"/>
  <c r="K16" i="35"/>
  <c r="K31" i="35" s="1"/>
  <c r="J16" i="35"/>
  <c r="J31" i="35" s="1"/>
  <c r="I16" i="35"/>
  <c r="I31" i="35" s="1"/>
  <c r="H16" i="35"/>
  <c r="H31" i="35" s="1"/>
  <c r="G16" i="35"/>
  <c r="G31" i="35" s="1"/>
  <c r="F16" i="35"/>
  <c r="F31" i="35" s="1"/>
  <c r="E16" i="35"/>
  <c r="E31" i="35" s="1"/>
  <c r="D16" i="35"/>
  <c r="D31" i="35" s="1"/>
  <c r="C16" i="35"/>
  <c r="C31" i="35" s="1"/>
  <c r="B16" i="35"/>
  <c r="B31" i="35" s="1"/>
  <c r="K15" i="35"/>
  <c r="K30" i="35" s="1"/>
  <c r="J15" i="35"/>
  <c r="J30" i="35" s="1"/>
  <c r="I15" i="35"/>
  <c r="I30" i="35" s="1"/>
  <c r="H15" i="35"/>
  <c r="H30" i="35" s="1"/>
  <c r="G15" i="35"/>
  <c r="G30" i="35" s="1"/>
  <c r="F15" i="35"/>
  <c r="F30" i="35" s="1"/>
  <c r="E15" i="35"/>
  <c r="E30" i="35" s="1"/>
  <c r="D15" i="35"/>
  <c r="D30" i="35" s="1"/>
  <c r="C15" i="35"/>
  <c r="C30" i="35" s="1"/>
  <c r="B15" i="35"/>
  <c r="B30" i="35" s="1"/>
  <c r="K14" i="35"/>
  <c r="K29" i="35" s="1"/>
  <c r="J14" i="35"/>
  <c r="J29" i="35" s="1"/>
  <c r="I14" i="35"/>
  <c r="I29" i="35" s="1"/>
  <c r="H14" i="35"/>
  <c r="H29" i="35" s="1"/>
  <c r="G14" i="35"/>
  <c r="G29" i="35" s="1"/>
  <c r="F14" i="35"/>
  <c r="F29" i="35" s="1"/>
  <c r="E14" i="35"/>
  <c r="E29" i="35" s="1"/>
  <c r="D14" i="35"/>
  <c r="D29" i="35" s="1"/>
  <c r="C14" i="35"/>
  <c r="C29" i="35" s="1"/>
  <c r="B14" i="35"/>
  <c r="B29" i="35" s="1"/>
  <c r="K13" i="35"/>
  <c r="K28" i="35" s="1"/>
  <c r="J13" i="35"/>
  <c r="J28" i="35" s="1"/>
  <c r="I13" i="35"/>
  <c r="I28" i="35" s="1"/>
  <c r="H13" i="35"/>
  <c r="H28" i="35" s="1"/>
  <c r="G13" i="35"/>
  <c r="G28" i="35" s="1"/>
  <c r="F13" i="35"/>
  <c r="F28" i="35" s="1"/>
  <c r="E13" i="35"/>
  <c r="E28" i="35" s="1"/>
  <c r="D13" i="35"/>
  <c r="D28" i="35" s="1"/>
  <c r="C13" i="35"/>
  <c r="C28" i="35" s="1"/>
  <c r="B13" i="35"/>
  <c r="B28" i="35" s="1"/>
  <c r="K12" i="35"/>
  <c r="K27" i="35" s="1"/>
  <c r="J12" i="35"/>
  <c r="J27" i="35" s="1"/>
  <c r="I12" i="35"/>
  <c r="I27" i="35" s="1"/>
  <c r="H12" i="35"/>
  <c r="H27" i="35" s="1"/>
  <c r="G12" i="35"/>
  <c r="G27" i="35" s="1"/>
  <c r="F12" i="35"/>
  <c r="F27" i="35" s="1"/>
  <c r="E12" i="35"/>
  <c r="E27" i="35" s="1"/>
  <c r="D12" i="35"/>
  <c r="D27" i="35" s="1"/>
  <c r="C12" i="35"/>
  <c r="C27" i="35" s="1"/>
  <c r="B12" i="35"/>
  <c r="B27" i="35" s="1"/>
  <c r="K11" i="35"/>
  <c r="K26" i="35" s="1"/>
  <c r="J11" i="35"/>
  <c r="J26" i="35" s="1"/>
  <c r="I11" i="35"/>
  <c r="I26" i="35" s="1"/>
  <c r="H11" i="35"/>
  <c r="H26" i="35" s="1"/>
  <c r="G11" i="35"/>
  <c r="G26" i="35" s="1"/>
  <c r="F11" i="35"/>
  <c r="F26" i="35" s="1"/>
  <c r="E11" i="35"/>
  <c r="E26" i="35" s="1"/>
  <c r="D11" i="35"/>
  <c r="D26" i="35" s="1"/>
  <c r="C11" i="35"/>
  <c r="C26" i="35" s="1"/>
  <c r="B11" i="35"/>
  <c r="B26" i="35" s="1"/>
  <c r="K10" i="35"/>
  <c r="K25" i="35" s="1"/>
  <c r="J10" i="35"/>
  <c r="J25" i="35" s="1"/>
  <c r="I10" i="35"/>
  <c r="I25" i="35" s="1"/>
  <c r="H10" i="35"/>
  <c r="H25" i="35" s="1"/>
  <c r="G10" i="35"/>
  <c r="G25" i="35" s="1"/>
  <c r="F10" i="35"/>
  <c r="F25" i="35" s="1"/>
  <c r="E10" i="35"/>
  <c r="E25" i="35" s="1"/>
  <c r="D10" i="35"/>
  <c r="D25" i="35" s="1"/>
  <c r="C10" i="35"/>
  <c r="C25" i="35" s="1"/>
  <c r="B10" i="35"/>
  <c r="B25" i="35" s="1"/>
  <c r="A7" i="35"/>
  <c r="I790" i="34"/>
  <c r="J790" i="34"/>
  <c r="K790" i="34"/>
  <c r="H790" i="29"/>
  <c r="I790" i="29"/>
  <c r="J790" i="29"/>
  <c r="K790" i="29"/>
  <c r="H1015" i="34"/>
  <c r="C1015" i="34"/>
  <c r="H1014" i="34"/>
  <c r="I1014" i="34" s="1"/>
  <c r="J1014" i="34" s="1"/>
  <c r="C1014" i="34"/>
  <c r="H1013" i="34"/>
  <c r="C1013" i="34"/>
  <c r="I1012" i="34"/>
  <c r="C1012" i="34"/>
  <c r="D1012" i="34" s="1"/>
  <c r="H1011" i="34"/>
  <c r="I1011" i="34" s="1"/>
  <c r="C1011" i="34"/>
  <c r="H1010" i="34"/>
  <c r="C1010" i="34"/>
  <c r="H1009" i="34"/>
  <c r="I1009" i="34" s="1"/>
  <c r="C1009" i="34"/>
  <c r="H1008" i="34"/>
  <c r="I1008" i="34" s="1"/>
  <c r="J1008" i="34" s="1"/>
  <c r="K1008" i="34" s="1"/>
  <c r="C1008" i="34"/>
  <c r="H1007" i="34"/>
  <c r="I1007" i="34" s="1"/>
  <c r="C1007" i="34"/>
  <c r="H1006" i="34"/>
  <c r="I1006" i="34" s="1"/>
  <c r="C1006" i="34"/>
  <c r="K992" i="34"/>
  <c r="K1045" i="34" s="1"/>
  <c r="J992" i="34"/>
  <c r="J1045" i="34" s="1"/>
  <c r="I992" i="34"/>
  <c r="I1045" i="34" s="1"/>
  <c r="H992" i="34"/>
  <c r="H1045" i="34" s="1"/>
  <c r="G992" i="34"/>
  <c r="G1045" i="34" s="1"/>
  <c r="F992" i="34"/>
  <c r="F1045" i="34" s="1"/>
  <c r="E992" i="34"/>
  <c r="E1045" i="34" s="1"/>
  <c r="D992" i="34"/>
  <c r="D1045" i="34" s="1"/>
  <c r="C992" i="34"/>
  <c r="C1045" i="34" s="1"/>
  <c r="B992" i="34"/>
  <c r="K991" i="34"/>
  <c r="K1044" i="34" s="1"/>
  <c r="J991" i="34"/>
  <c r="J1044" i="34" s="1"/>
  <c r="I991" i="34"/>
  <c r="I1044" i="34" s="1"/>
  <c r="H991" i="34"/>
  <c r="H1044" i="34" s="1"/>
  <c r="G991" i="34"/>
  <c r="G1044" i="34" s="1"/>
  <c r="F991" i="34"/>
  <c r="F1044" i="34" s="1"/>
  <c r="E991" i="34"/>
  <c r="E1044" i="34" s="1"/>
  <c r="D991" i="34"/>
  <c r="D1044" i="34" s="1"/>
  <c r="C991" i="34"/>
  <c r="C1044" i="34" s="1"/>
  <c r="B991" i="34"/>
  <c r="K990" i="34"/>
  <c r="K1043" i="34" s="1"/>
  <c r="J990" i="34"/>
  <c r="J1043" i="34" s="1"/>
  <c r="I990" i="34"/>
  <c r="I1043" i="34" s="1"/>
  <c r="H990" i="34"/>
  <c r="H1043" i="34" s="1"/>
  <c r="G990" i="34"/>
  <c r="G1043" i="34" s="1"/>
  <c r="F990" i="34"/>
  <c r="F1043" i="34" s="1"/>
  <c r="E990" i="34"/>
  <c r="E1043" i="34" s="1"/>
  <c r="D990" i="34"/>
  <c r="D1043" i="34" s="1"/>
  <c r="C990" i="34"/>
  <c r="C1043" i="34" s="1"/>
  <c r="B990" i="34"/>
  <c r="K989" i="34"/>
  <c r="K1042" i="34" s="1"/>
  <c r="J989" i="34"/>
  <c r="J1042" i="34" s="1"/>
  <c r="I989" i="34"/>
  <c r="I1042" i="34" s="1"/>
  <c r="H989" i="34"/>
  <c r="G989" i="34"/>
  <c r="G1042" i="34" s="1"/>
  <c r="F989" i="34"/>
  <c r="F1042" i="34" s="1"/>
  <c r="E989" i="34"/>
  <c r="E1042" i="34" s="1"/>
  <c r="D989" i="34"/>
  <c r="D1042" i="34" s="1"/>
  <c r="C989" i="34"/>
  <c r="C1042" i="34" s="1"/>
  <c r="B989" i="34"/>
  <c r="K988" i="34"/>
  <c r="K1041" i="34" s="1"/>
  <c r="J988" i="34"/>
  <c r="J1041" i="34" s="1"/>
  <c r="I988" i="34"/>
  <c r="I1041" i="34" s="1"/>
  <c r="H988" i="34"/>
  <c r="H1041" i="34" s="1"/>
  <c r="G988" i="34"/>
  <c r="G1041" i="34" s="1"/>
  <c r="F988" i="34"/>
  <c r="F1041" i="34" s="1"/>
  <c r="E988" i="34"/>
  <c r="E1041" i="34" s="1"/>
  <c r="D988" i="34"/>
  <c r="D1041" i="34" s="1"/>
  <c r="C988" i="34"/>
  <c r="C1041" i="34" s="1"/>
  <c r="B988" i="34"/>
  <c r="K987" i="34"/>
  <c r="K1040" i="34" s="1"/>
  <c r="J987" i="34"/>
  <c r="J1040" i="34" s="1"/>
  <c r="I987" i="34"/>
  <c r="I1040" i="34" s="1"/>
  <c r="H987" i="34"/>
  <c r="H1040" i="34" s="1"/>
  <c r="G987" i="34"/>
  <c r="G1040" i="34" s="1"/>
  <c r="F987" i="34"/>
  <c r="F1040" i="34" s="1"/>
  <c r="E987" i="34"/>
  <c r="E1040" i="34" s="1"/>
  <c r="D987" i="34"/>
  <c r="D1040" i="34" s="1"/>
  <c r="C987" i="34"/>
  <c r="C1040" i="34" s="1"/>
  <c r="B987" i="34"/>
  <c r="K986" i="34"/>
  <c r="K1039" i="34" s="1"/>
  <c r="J986" i="34"/>
  <c r="J1039" i="34" s="1"/>
  <c r="I986" i="34"/>
  <c r="I1039" i="34" s="1"/>
  <c r="H986" i="34"/>
  <c r="H1039" i="34" s="1"/>
  <c r="G986" i="34"/>
  <c r="G1039" i="34" s="1"/>
  <c r="F986" i="34"/>
  <c r="F1039" i="34" s="1"/>
  <c r="E986" i="34"/>
  <c r="E1039" i="34" s="1"/>
  <c r="D986" i="34"/>
  <c r="D1039" i="34" s="1"/>
  <c r="C986" i="34"/>
  <c r="C1039" i="34" s="1"/>
  <c r="B986" i="34"/>
  <c r="K985" i="34"/>
  <c r="K1038" i="34" s="1"/>
  <c r="J985" i="34"/>
  <c r="J1038" i="34" s="1"/>
  <c r="I985" i="34"/>
  <c r="I1038" i="34" s="1"/>
  <c r="H985" i="34"/>
  <c r="H1038" i="34" s="1"/>
  <c r="G985" i="34"/>
  <c r="G1038" i="34" s="1"/>
  <c r="F985" i="34"/>
  <c r="F1038" i="34" s="1"/>
  <c r="E985" i="34"/>
  <c r="E1038" i="34" s="1"/>
  <c r="D985" i="34"/>
  <c r="D1038" i="34" s="1"/>
  <c r="C985" i="34"/>
  <c r="C1038" i="34" s="1"/>
  <c r="B985" i="34"/>
  <c r="K984" i="34"/>
  <c r="K1037" i="34" s="1"/>
  <c r="J984" i="34"/>
  <c r="J1037" i="34" s="1"/>
  <c r="I984" i="34"/>
  <c r="I1037" i="34" s="1"/>
  <c r="H984" i="34"/>
  <c r="H1037" i="34" s="1"/>
  <c r="G984" i="34"/>
  <c r="G1037" i="34" s="1"/>
  <c r="F984" i="34"/>
  <c r="F1037" i="34" s="1"/>
  <c r="E984" i="34"/>
  <c r="E1037" i="34" s="1"/>
  <c r="D984" i="34"/>
  <c r="D1037" i="34" s="1"/>
  <c r="C984" i="34"/>
  <c r="C1037" i="34" s="1"/>
  <c r="B984" i="34"/>
  <c r="K983" i="34"/>
  <c r="K1036" i="34" s="1"/>
  <c r="J983" i="34"/>
  <c r="J1036" i="34" s="1"/>
  <c r="I983" i="34"/>
  <c r="I1036" i="34" s="1"/>
  <c r="H983" i="34"/>
  <c r="H1036" i="34" s="1"/>
  <c r="G983" i="34"/>
  <c r="G1036" i="34" s="1"/>
  <c r="F983" i="34"/>
  <c r="F1036" i="34" s="1"/>
  <c r="E983" i="34"/>
  <c r="E1036" i="34" s="1"/>
  <c r="D983" i="34"/>
  <c r="D1036" i="34" s="1"/>
  <c r="C983" i="34"/>
  <c r="C1036" i="34" s="1"/>
  <c r="B983" i="34"/>
  <c r="B1036" i="34" s="1"/>
  <c r="K948" i="34"/>
  <c r="J948" i="34"/>
  <c r="I948" i="34"/>
  <c r="H948" i="34"/>
  <c r="G948" i="34"/>
  <c r="F948" i="34"/>
  <c r="E948" i="34"/>
  <c r="D948" i="34"/>
  <c r="C948" i="34"/>
  <c r="B948" i="34"/>
  <c r="K930" i="34"/>
  <c r="J930" i="34"/>
  <c r="I930" i="34"/>
  <c r="H930" i="34"/>
  <c r="G930" i="34"/>
  <c r="F930" i="34"/>
  <c r="E930" i="34"/>
  <c r="D930" i="34"/>
  <c r="C930" i="34"/>
  <c r="B930" i="34"/>
  <c r="K881" i="34"/>
  <c r="J881" i="34"/>
  <c r="I881" i="34"/>
  <c r="H881" i="34"/>
  <c r="G881" i="34"/>
  <c r="F881" i="34"/>
  <c r="E881" i="34"/>
  <c r="D881" i="34"/>
  <c r="C881" i="34"/>
  <c r="B881" i="34"/>
  <c r="K848" i="34"/>
  <c r="J848" i="34"/>
  <c r="I848" i="34"/>
  <c r="H848" i="34"/>
  <c r="G848" i="34"/>
  <c r="F848" i="34"/>
  <c r="E848" i="34"/>
  <c r="D848" i="34"/>
  <c r="C848" i="34"/>
  <c r="B848" i="34"/>
  <c r="K816" i="34"/>
  <c r="J816" i="34"/>
  <c r="I816" i="34"/>
  <c r="H816" i="34"/>
  <c r="G816" i="34"/>
  <c r="F816" i="34"/>
  <c r="E816" i="34"/>
  <c r="D816" i="34"/>
  <c r="C816" i="34"/>
  <c r="B816" i="34"/>
  <c r="K752" i="34"/>
  <c r="J752" i="34"/>
  <c r="I752" i="34"/>
  <c r="H752" i="34"/>
  <c r="G752" i="34"/>
  <c r="F752" i="34"/>
  <c r="E752" i="34"/>
  <c r="D752" i="34"/>
  <c r="C752" i="34"/>
  <c r="B752" i="34"/>
  <c r="K734" i="34"/>
  <c r="J734" i="34"/>
  <c r="I734" i="34"/>
  <c r="H734" i="34"/>
  <c r="G734" i="34"/>
  <c r="F734" i="34"/>
  <c r="E734" i="34"/>
  <c r="D734" i="34"/>
  <c r="C734" i="34"/>
  <c r="B734" i="34"/>
  <c r="K333" i="34"/>
  <c r="J333" i="34"/>
  <c r="I333" i="34"/>
  <c r="H333" i="34"/>
  <c r="G333" i="34"/>
  <c r="F333" i="34"/>
  <c r="E333" i="34"/>
  <c r="D333" i="34"/>
  <c r="C333" i="34"/>
  <c r="B333" i="34"/>
  <c r="K332" i="34"/>
  <c r="J332" i="34"/>
  <c r="I332" i="34"/>
  <c r="H332" i="34"/>
  <c r="G332" i="34"/>
  <c r="F332" i="34"/>
  <c r="E332" i="34"/>
  <c r="D332" i="34"/>
  <c r="C332" i="34"/>
  <c r="B332" i="34"/>
  <c r="K331" i="34"/>
  <c r="J331" i="34"/>
  <c r="I331" i="34"/>
  <c r="H331" i="34"/>
  <c r="G331" i="34"/>
  <c r="F331" i="34"/>
  <c r="E331" i="34"/>
  <c r="D331" i="34"/>
  <c r="C331" i="34"/>
  <c r="B331" i="34"/>
  <c r="K330" i="34"/>
  <c r="J330" i="34"/>
  <c r="I330" i="34"/>
  <c r="H330" i="34"/>
  <c r="G330" i="34"/>
  <c r="F330" i="34"/>
  <c r="E330" i="34"/>
  <c r="D330" i="34"/>
  <c r="C330" i="34"/>
  <c r="B330" i="34"/>
  <c r="K329" i="34"/>
  <c r="J329" i="34"/>
  <c r="I329" i="34"/>
  <c r="H329" i="34"/>
  <c r="G329" i="34"/>
  <c r="F329" i="34"/>
  <c r="E329" i="34"/>
  <c r="D329" i="34"/>
  <c r="C329" i="34"/>
  <c r="B329" i="34"/>
  <c r="K328" i="34"/>
  <c r="J328" i="34"/>
  <c r="I328" i="34"/>
  <c r="H328" i="34"/>
  <c r="G328" i="34"/>
  <c r="F328" i="34"/>
  <c r="E328" i="34"/>
  <c r="D328" i="34"/>
  <c r="C328" i="34"/>
  <c r="B328" i="34"/>
  <c r="K327" i="34"/>
  <c r="J327" i="34"/>
  <c r="I327" i="34"/>
  <c r="H327" i="34"/>
  <c r="G327" i="34"/>
  <c r="F327" i="34"/>
  <c r="E327" i="34"/>
  <c r="D327" i="34"/>
  <c r="C327" i="34"/>
  <c r="B327" i="34"/>
  <c r="K326" i="34"/>
  <c r="J326" i="34"/>
  <c r="I326" i="34"/>
  <c r="H326" i="34"/>
  <c r="G326" i="34"/>
  <c r="F326" i="34"/>
  <c r="E326" i="34"/>
  <c r="D326" i="34"/>
  <c r="C326" i="34"/>
  <c r="B326" i="34"/>
  <c r="K325" i="34"/>
  <c r="J325" i="34"/>
  <c r="I325" i="34"/>
  <c r="H325" i="34"/>
  <c r="G325" i="34"/>
  <c r="F325" i="34"/>
  <c r="E325" i="34"/>
  <c r="D325" i="34"/>
  <c r="C325" i="34"/>
  <c r="B325" i="34"/>
  <c r="K324" i="34"/>
  <c r="J324" i="34"/>
  <c r="I324" i="34"/>
  <c r="H324" i="34"/>
  <c r="G324" i="34"/>
  <c r="F324" i="34"/>
  <c r="E324" i="34"/>
  <c r="D324" i="34"/>
  <c r="C324" i="34"/>
  <c r="B324" i="34"/>
  <c r="B242" i="34"/>
  <c r="B241" i="34"/>
  <c r="B240" i="34"/>
  <c r="B239" i="34"/>
  <c r="B238" i="34"/>
  <c r="B237" i="34"/>
  <c r="B236" i="34"/>
  <c r="B235" i="34"/>
  <c r="B234" i="34"/>
  <c r="B233" i="34"/>
  <c r="Q228" i="34"/>
  <c r="R228" i="34" s="1"/>
  <c r="S228" i="34" s="1"/>
  <c r="T228" i="34" s="1"/>
  <c r="U228" i="34" s="1"/>
  <c r="V228" i="34" s="1"/>
  <c r="W228" i="34" s="1"/>
  <c r="X228" i="34" s="1"/>
  <c r="Y228" i="34" s="1"/>
  <c r="C228" i="34"/>
  <c r="C242" i="34" s="1"/>
  <c r="Q227" i="34"/>
  <c r="R227" i="34" s="1"/>
  <c r="S227" i="34" s="1"/>
  <c r="T227" i="34" s="1"/>
  <c r="U227" i="34" s="1"/>
  <c r="V227" i="34" s="1"/>
  <c r="W227" i="34" s="1"/>
  <c r="X227" i="34" s="1"/>
  <c r="Y227" i="34" s="1"/>
  <c r="C227" i="34"/>
  <c r="C241" i="34" s="1"/>
  <c r="Q226" i="34"/>
  <c r="R226" i="34" s="1"/>
  <c r="S226" i="34" s="1"/>
  <c r="T226" i="34" s="1"/>
  <c r="U226" i="34" s="1"/>
  <c r="V226" i="34" s="1"/>
  <c r="W226" i="34" s="1"/>
  <c r="X226" i="34" s="1"/>
  <c r="Y226" i="34" s="1"/>
  <c r="C226" i="34"/>
  <c r="C240" i="34" s="1"/>
  <c r="Q225" i="34"/>
  <c r="R225" i="34" s="1"/>
  <c r="S225" i="34" s="1"/>
  <c r="T225" i="34" s="1"/>
  <c r="U225" i="34" s="1"/>
  <c r="V225" i="34" s="1"/>
  <c r="W225" i="34" s="1"/>
  <c r="X225" i="34" s="1"/>
  <c r="Y225" i="34" s="1"/>
  <c r="C225" i="34"/>
  <c r="C239" i="34" s="1"/>
  <c r="Q224" i="34"/>
  <c r="R224" i="34" s="1"/>
  <c r="S224" i="34" s="1"/>
  <c r="T224" i="34" s="1"/>
  <c r="U224" i="34" s="1"/>
  <c r="V224" i="34" s="1"/>
  <c r="W224" i="34" s="1"/>
  <c r="X224" i="34" s="1"/>
  <c r="Y224" i="34" s="1"/>
  <c r="C224" i="34"/>
  <c r="C238" i="34" s="1"/>
  <c r="Q223" i="34"/>
  <c r="R223" i="34" s="1"/>
  <c r="S223" i="34" s="1"/>
  <c r="T223" i="34" s="1"/>
  <c r="U223" i="34" s="1"/>
  <c r="V223" i="34" s="1"/>
  <c r="W223" i="34" s="1"/>
  <c r="X223" i="34" s="1"/>
  <c r="Y223" i="34" s="1"/>
  <c r="C223" i="34"/>
  <c r="C237" i="34" s="1"/>
  <c r="Q222" i="34"/>
  <c r="R222" i="34" s="1"/>
  <c r="S222" i="34" s="1"/>
  <c r="T222" i="34" s="1"/>
  <c r="U222" i="34" s="1"/>
  <c r="V222" i="34" s="1"/>
  <c r="W222" i="34" s="1"/>
  <c r="X222" i="34" s="1"/>
  <c r="Y222" i="34" s="1"/>
  <c r="C222" i="34"/>
  <c r="C236" i="34" s="1"/>
  <c r="Q221" i="34"/>
  <c r="R221" i="34" s="1"/>
  <c r="S221" i="34" s="1"/>
  <c r="T221" i="34" s="1"/>
  <c r="U221" i="34" s="1"/>
  <c r="V221" i="34" s="1"/>
  <c r="W221" i="34" s="1"/>
  <c r="X221" i="34" s="1"/>
  <c r="Y221" i="34" s="1"/>
  <c r="C221" i="34"/>
  <c r="C235" i="34" s="1"/>
  <c r="Q220" i="34"/>
  <c r="R220" i="34" s="1"/>
  <c r="S220" i="34" s="1"/>
  <c r="T220" i="34" s="1"/>
  <c r="U220" i="34" s="1"/>
  <c r="V220" i="34" s="1"/>
  <c r="W220" i="34" s="1"/>
  <c r="X220" i="34" s="1"/>
  <c r="Y220" i="34" s="1"/>
  <c r="C220" i="34"/>
  <c r="C234" i="34" s="1"/>
  <c r="Q219" i="34"/>
  <c r="R219" i="34" s="1"/>
  <c r="S219" i="34" s="1"/>
  <c r="T219" i="34" s="1"/>
  <c r="U219" i="34" s="1"/>
  <c r="V219" i="34" s="1"/>
  <c r="W219" i="34" s="1"/>
  <c r="X219" i="34" s="1"/>
  <c r="Y219" i="34" s="1"/>
  <c r="C219" i="34"/>
  <c r="C233" i="34" s="1"/>
  <c r="B107" i="34"/>
  <c r="B103" i="34"/>
  <c r="B102" i="34"/>
  <c r="J99" i="34"/>
  <c r="B99" i="34"/>
  <c r="B98" i="34"/>
  <c r="H81" i="34"/>
  <c r="P77" i="34"/>
  <c r="B1077" i="34"/>
  <c r="H698" i="34"/>
  <c r="H727" i="34" s="1"/>
  <c r="G698" i="34"/>
  <c r="G727" i="34" s="1"/>
  <c r="F698" i="34"/>
  <c r="F727" i="34" s="1"/>
  <c r="E698" i="34"/>
  <c r="E727" i="34" s="1"/>
  <c r="J697" i="34"/>
  <c r="J726" i="34" s="1"/>
  <c r="G697" i="34"/>
  <c r="G726" i="34" s="1"/>
  <c r="J696" i="34"/>
  <c r="J725" i="34" s="1"/>
  <c r="H696" i="34"/>
  <c r="H725" i="34" s="1"/>
  <c r="G696" i="34"/>
  <c r="G725" i="34" s="1"/>
  <c r="E696" i="34"/>
  <c r="E725" i="34" s="1"/>
  <c r="F695" i="34"/>
  <c r="F724" i="34" s="1"/>
  <c r="E695" i="34"/>
  <c r="E724" i="34" s="1"/>
  <c r="B972" i="34"/>
  <c r="H694" i="34"/>
  <c r="H723" i="34" s="1"/>
  <c r="G694" i="34"/>
  <c r="G723" i="34" s="1"/>
  <c r="F694" i="34"/>
  <c r="F723" i="34" s="1"/>
  <c r="E694" i="34"/>
  <c r="E723" i="34" s="1"/>
  <c r="H693" i="34"/>
  <c r="H722" i="34" s="1"/>
  <c r="G693" i="34"/>
  <c r="G722" i="34" s="1"/>
  <c r="F693" i="34"/>
  <c r="F722" i="34" s="1"/>
  <c r="I692" i="34"/>
  <c r="I721" i="34" s="1"/>
  <c r="G692" i="34"/>
  <c r="G721" i="34" s="1"/>
  <c r="F692" i="34"/>
  <c r="F721" i="34" s="1"/>
  <c r="E692" i="34"/>
  <c r="E721" i="34" s="1"/>
  <c r="H691" i="34"/>
  <c r="H720" i="34" s="1"/>
  <c r="H1192" i="34" s="1"/>
  <c r="AF9" i="45" s="1"/>
  <c r="F691" i="34"/>
  <c r="F720" i="34" s="1"/>
  <c r="F1192" i="34" s="1"/>
  <c r="AD9" i="45" s="1"/>
  <c r="B968" i="34"/>
  <c r="H690" i="34"/>
  <c r="H719" i="34" s="1"/>
  <c r="G690" i="34"/>
  <c r="G719" i="34" s="1"/>
  <c r="E690" i="34"/>
  <c r="E719" i="34" s="1"/>
  <c r="K20" i="34"/>
  <c r="K35" i="34" s="1"/>
  <c r="J20" i="34"/>
  <c r="J35" i="34" s="1"/>
  <c r="I20" i="34"/>
  <c r="I35" i="34" s="1"/>
  <c r="H20" i="34"/>
  <c r="H35" i="34" s="1"/>
  <c r="G20" i="34"/>
  <c r="G35" i="34" s="1"/>
  <c r="F20" i="34"/>
  <c r="F35" i="34" s="1"/>
  <c r="E20" i="34"/>
  <c r="E35" i="34" s="1"/>
  <c r="D20" i="34"/>
  <c r="D35" i="34" s="1"/>
  <c r="C20" i="34"/>
  <c r="C35" i="34" s="1"/>
  <c r="B20" i="34"/>
  <c r="B35" i="34" s="1"/>
  <c r="K19" i="34"/>
  <c r="K34" i="34" s="1"/>
  <c r="J19" i="34"/>
  <c r="J34" i="34" s="1"/>
  <c r="I19" i="34"/>
  <c r="I34" i="34" s="1"/>
  <c r="H19" i="34"/>
  <c r="H34" i="34" s="1"/>
  <c r="G19" i="34"/>
  <c r="G34" i="34" s="1"/>
  <c r="F19" i="34"/>
  <c r="F34" i="34" s="1"/>
  <c r="E19" i="34"/>
  <c r="E34" i="34" s="1"/>
  <c r="D19" i="34"/>
  <c r="D34" i="34" s="1"/>
  <c r="C19" i="34"/>
  <c r="C34" i="34" s="1"/>
  <c r="B19" i="34"/>
  <c r="B34" i="34" s="1"/>
  <c r="K18" i="34"/>
  <c r="K33" i="34" s="1"/>
  <c r="J18" i="34"/>
  <c r="J33" i="34" s="1"/>
  <c r="I18" i="34"/>
  <c r="I33" i="34" s="1"/>
  <c r="H18" i="34"/>
  <c r="H33" i="34" s="1"/>
  <c r="G18" i="34"/>
  <c r="G33" i="34" s="1"/>
  <c r="F18" i="34"/>
  <c r="F33" i="34" s="1"/>
  <c r="E18" i="34"/>
  <c r="E33" i="34" s="1"/>
  <c r="D18" i="34"/>
  <c r="D33" i="34" s="1"/>
  <c r="C18" i="34"/>
  <c r="C33" i="34" s="1"/>
  <c r="B18" i="34"/>
  <c r="B33" i="34" s="1"/>
  <c r="K17" i="34"/>
  <c r="K32" i="34" s="1"/>
  <c r="J17" i="34"/>
  <c r="J32" i="34" s="1"/>
  <c r="I17" i="34"/>
  <c r="I32" i="34" s="1"/>
  <c r="H17" i="34"/>
  <c r="H32" i="34" s="1"/>
  <c r="G17" i="34"/>
  <c r="G32" i="34" s="1"/>
  <c r="F17" i="34"/>
  <c r="F32" i="34" s="1"/>
  <c r="E17" i="34"/>
  <c r="E32" i="34" s="1"/>
  <c r="D17" i="34"/>
  <c r="D32" i="34" s="1"/>
  <c r="C17" i="34"/>
  <c r="C32" i="34" s="1"/>
  <c r="B17" i="34"/>
  <c r="B32" i="34" s="1"/>
  <c r="K16" i="34"/>
  <c r="K31" i="34" s="1"/>
  <c r="J16" i="34"/>
  <c r="J31" i="34" s="1"/>
  <c r="I16" i="34"/>
  <c r="I31" i="34" s="1"/>
  <c r="H16" i="34"/>
  <c r="H31" i="34" s="1"/>
  <c r="G16" i="34"/>
  <c r="G31" i="34" s="1"/>
  <c r="F16" i="34"/>
  <c r="F31" i="34" s="1"/>
  <c r="E16" i="34"/>
  <c r="E31" i="34" s="1"/>
  <c r="D16" i="34"/>
  <c r="D31" i="34" s="1"/>
  <c r="C16" i="34"/>
  <c r="C31" i="34" s="1"/>
  <c r="B16" i="34"/>
  <c r="K15" i="34"/>
  <c r="K30" i="34" s="1"/>
  <c r="J15" i="34"/>
  <c r="J30" i="34" s="1"/>
  <c r="I15" i="34"/>
  <c r="I30" i="34" s="1"/>
  <c r="H15" i="34"/>
  <c r="H30" i="34" s="1"/>
  <c r="G15" i="34"/>
  <c r="G30" i="34" s="1"/>
  <c r="F15" i="34"/>
  <c r="F30" i="34" s="1"/>
  <c r="E15" i="34"/>
  <c r="E30" i="34" s="1"/>
  <c r="D15" i="34"/>
  <c r="D30" i="34" s="1"/>
  <c r="C15" i="34"/>
  <c r="C30" i="34" s="1"/>
  <c r="B15" i="34"/>
  <c r="K14" i="34"/>
  <c r="K29" i="34" s="1"/>
  <c r="J14" i="34"/>
  <c r="J29" i="34" s="1"/>
  <c r="I14" i="34"/>
  <c r="I29" i="34" s="1"/>
  <c r="H14" i="34"/>
  <c r="H29" i="34" s="1"/>
  <c r="G14" i="34"/>
  <c r="G29" i="34" s="1"/>
  <c r="F14" i="34"/>
  <c r="F29" i="34" s="1"/>
  <c r="E14" i="34"/>
  <c r="E29" i="34" s="1"/>
  <c r="D14" i="34"/>
  <c r="D29" i="34" s="1"/>
  <c r="C14" i="34"/>
  <c r="C29" i="34" s="1"/>
  <c r="B14" i="34"/>
  <c r="B29" i="34" s="1"/>
  <c r="K13" i="34"/>
  <c r="K28" i="34" s="1"/>
  <c r="J13" i="34"/>
  <c r="J28" i="34" s="1"/>
  <c r="I13" i="34"/>
  <c r="I28" i="34" s="1"/>
  <c r="H13" i="34"/>
  <c r="H28" i="34" s="1"/>
  <c r="G13" i="34"/>
  <c r="G28" i="34" s="1"/>
  <c r="F13" i="34"/>
  <c r="F28" i="34" s="1"/>
  <c r="E13" i="34"/>
  <c r="E28" i="34" s="1"/>
  <c r="D13" i="34"/>
  <c r="D28" i="34" s="1"/>
  <c r="C13" i="34"/>
  <c r="C28" i="34" s="1"/>
  <c r="B13" i="34"/>
  <c r="K12" i="34"/>
  <c r="K27" i="34" s="1"/>
  <c r="J12" i="34"/>
  <c r="J27" i="34" s="1"/>
  <c r="I12" i="34"/>
  <c r="I27" i="34" s="1"/>
  <c r="H12" i="34"/>
  <c r="H27" i="34" s="1"/>
  <c r="G12" i="34"/>
  <c r="G27" i="34" s="1"/>
  <c r="F12" i="34"/>
  <c r="F27" i="34" s="1"/>
  <c r="E12" i="34"/>
  <c r="E27" i="34" s="1"/>
  <c r="D12" i="34"/>
  <c r="D27" i="34" s="1"/>
  <c r="C12" i="34"/>
  <c r="C27" i="34" s="1"/>
  <c r="B12" i="34"/>
  <c r="B27" i="34" s="1"/>
  <c r="K11" i="34"/>
  <c r="K26" i="34" s="1"/>
  <c r="J11" i="34"/>
  <c r="J26" i="34" s="1"/>
  <c r="I11" i="34"/>
  <c r="I26" i="34" s="1"/>
  <c r="H11" i="34"/>
  <c r="H26" i="34" s="1"/>
  <c r="G11" i="34"/>
  <c r="G26" i="34" s="1"/>
  <c r="F11" i="34"/>
  <c r="F26" i="34" s="1"/>
  <c r="E11" i="34"/>
  <c r="E26" i="34" s="1"/>
  <c r="D11" i="34"/>
  <c r="D26" i="34" s="1"/>
  <c r="C11" i="34"/>
  <c r="C26" i="34" s="1"/>
  <c r="B11" i="34"/>
  <c r="B26" i="34" s="1"/>
  <c r="K10" i="34"/>
  <c r="K25" i="34" s="1"/>
  <c r="J10" i="34"/>
  <c r="J25" i="34" s="1"/>
  <c r="I10" i="34"/>
  <c r="I25" i="34" s="1"/>
  <c r="H10" i="34"/>
  <c r="H25" i="34" s="1"/>
  <c r="G10" i="34"/>
  <c r="G25" i="34" s="1"/>
  <c r="F10" i="34"/>
  <c r="F25" i="34" s="1"/>
  <c r="E10" i="34"/>
  <c r="E25" i="34" s="1"/>
  <c r="D10" i="34"/>
  <c r="D25" i="34" s="1"/>
  <c r="C10" i="34"/>
  <c r="C25" i="34" s="1"/>
  <c r="B10" i="34"/>
  <c r="B25" i="34" s="1"/>
  <c r="C170" i="30"/>
  <c r="C787" i="34" s="1"/>
  <c r="D170" i="30"/>
  <c r="D787" i="34" s="1"/>
  <c r="E170" i="30"/>
  <c r="E787" i="34" s="1"/>
  <c r="F170" i="30"/>
  <c r="F787" i="34" s="1"/>
  <c r="G170" i="30"/>
  <c r="G787" i="34" s="1"/>
  <c r="H170" i="30"/>
  <c r="H787" i="34" s="1"/>
  <c r="I170" i="30"/>
  <c r="I787" i="34" s="1"/>
  <c r="J170" i="30"/>
  <c r="J787" i="34" s="1"/>
  <c r="K170" i="30"/>
  <c r="K787" i="34" s="1"/>
  <c r="C171" i="30"/>
  <c r="C788" i="34" s="1"/>
  <c r="D171" i="30"/>
  <c r="D788" i="34" s="1"/>
  <c r="E171" i="30"/>
  <c r="E788" i="34" s="1"/>
  <c r="F171" i="30"/>
  <c r="F788" i="34" s="1"/>
  <c r="G171" i="30"/>
  <c r="G788" i="34" s="1"/>
  <c r="H171" i="30"/>
  <c r="H788" i="34" s="1"/>
  <c r="I171" i="30"/>
  <c r="I788" i="34" s="1"/>
  <c r="J171" i="30"/>
  <c r="J788" i="34" s="1"/>
  <c r="K171" i="30"/>
  <c r="K788" i="34" s="1"/>
  <c r="C172" i="30"/>
  <c r="C789" i="34" s="1"/>
  <c r="D172" i="30"/>
  <c r="D789" i="34" s="1"/>
  <c r="E172" i="30"/>
  <c r="E789" i="34" s="1"/>
  <c r="F172" i="30"/>
  <c r="F789" i="34" s="1"/>
  <c r="G172" i="30"/>
  <c r="G789" i="34" s="1"/>
  <c r="H172" i="30"/>
  <c r="H789" i="34" s="1"/>
  <c r="I172" i="30"/>
  <c r="I789" i="34" s="1"/>
  <c r="J172" i="30"/>
  <c r="J789" i="34" s="1"/>
  <c r="K172" i="30"/>
  <c r="K789" i="34" s="1"/>
  <c r="C173" i="30"/>
  <c r="C790" i="34" s="1"/>
  <c r="D173" i="30"/>
  <c r="D790" i="34" s="1"/>
  <c r="E173" i="30"/>
  <c r="E790" i="34" s="1"/>
  <c r="F173" i="30"/>
  <c r="F790" i="34" s="1"/>
  <c r="G173" i="30"/>
  <c r="G790" i="34" s="1"/>
  <c r="H173" i="30"/>
  <c r="H790" i="34" s="1"/>
  <c r="B173" i="30"/>
  <c r="B790" i="34" s="1"/>
  <c r="B172" i="30"/>
  <c r="B789" i="34" s="1"/>
  <c r="B171" i="30"/>
  <c r="B788" i="34" s="1"/>
  <c r="B170" i="30"/>
  <c r="B787" i="34" s="1"/>
  <c r="K181" i="30"/>
  <c r="K798" i="34" s="1"/>
  <c r="J181" i="30"/>
  <c r="J798" i="34" s="1"/>
  <c r="I181" i="30"/>
  <c r="I798" i="34" s="1"/>
  <c r="H181" i="30"/>
  <c r="H798" i="34" s="1"/>
  <c r="G181" i="30"/>
  <c r="G798" i="34" s="1"/>
  <c r="F181" i="30"/>
  <c r="F798" i="34" s="1"/>
  <c r="E181" i="30"/>
  <c r="E798" i="34" s="1"/>
  <c r="D181" i="30"/>
  <c r="D798" i="34" s="1"/>
  <c r="C181" i="30"/>
  <c r="C798" i="34" s="1"/>
  <c r="B181" i="30"/>
  <c r="B798" i="34" s="1"/>
  <c r="K180" i="30"/>
  <c r="K797" i="34" s="1"/>
  <c r="J180" i="30"/>
  <c r="J797" i="34" s="1"/>
  <c r="I180" i="30"/>
  <c r="I797" i="34" s="1"/>
  <c r="H180" i="30"/>
  <c r="H797" i="34" s="1"/>
  <c r="G180" i="30"/>
  <c r="G797" i="34" s="1"/>
  <c r="F180" i="30"/>
  <c r="F797" i="34" s="1"/>
  <c r="E180" i="30"/>
  <c r="E797" i="34" s="1"/>
  <c r="D180" i="30"/>
  <c r="D797" i="34" s="1"/>
  <c r="C180" i="30"/>
  <c r="C797" i="34" s="1"/>
  <c r="B180" i="30"/>
  <c r="B797" i="34" s="1"/>
  <c r="K179" i="30"/>
  <c r="K796" i="34" s="1"/>
  <c r="J179" i="30"/>
  <c r="J796" i="34" s="1"/>
  <c r="I179" i="30"/>
  <c r="I796" i="34" s="1"/>
  <c r="H179" i="30"/>
  <c r="H796" i="34" s="1"/>
  <c r="G179" i="30"/>
  <c r="G796" i="34" s="1"/>
  <c r="F179" i="30"/>
  <c r="F796" i="34" s="1"/>
  <c r="E179" i="30"/>
  <c r="E796" i="34" s="1"/>
  <c r="D179" i="30"/>
  <c r="D796" i="34" s="1"/>
  <c r="C179" i="30"/>
  <c r="C796" i="34" s="1"/>
  <c r="B179" i="30"/>
  <c r="B796" i="34" s="1"/>
  <c r="K178" i="30"/>
  <c r="K795" i="34" s="1"/>
  <c r="J178" i="30"/>
  <c r="J795" i="34" s="1"/>
  <c r="I178" i="30"/>
  <c r="I795" i="34" s="1"/>
  <c r="H178" i="30"/>
  <c r="H795" i="34" s="1"/>
  <c r="G178" i="30"/>
  <c r="G795" i="34" s="1"/>
  <c r="F178" i="30"/>
  <c r="F795" i="34" s="1"/>
  <c r="E178" i="30"/>
  <c r="E795" i="34" s="1"/>
  <c r="D178" i="30"/>
  <c r="D795" i="34" s="1"/>
  <c r="C178" i="30"/>
  <c r="C795" i="34" s="1"/>
  <c r="B178" i="30"/>
  <c r="B795" i="34" s="1"/>
  <c r="K177" i="30"/>
  <c r="K794" i="34" s="1"/>
  <c r="J177" i="30"/>
  <c r="J794" i="34" s="1"/>
  <c r="I177" i="30"/>
  <c r="I794" i="34" s="1"/>
  <c r="H177" i="30"/>
  <c r="H794" i="34" s="1"/>
  <c r="G177" i="30"/>
  <c r="G794" i="34" s="1"/>
  <c r="F177" i="30"/>
  <c r="F794" i="34" s="1"/>
  <c r="E177" i="30"/>
  <c r="E794" i="34" s="1"/>
  <c r="D177" i="30"/>
  <c r="D794" i="34" s="1"/>
  <c r="C177" i="30"/>
  <c r="C794" i="34" s="1"/>
  <c r="B177" i="30"/>
  <c r="B794" i="34" s="1"/>
  <c r="C154" i="30"/>
  <c r="C787" i="29" s="1"/>
  <c r="D154" i="30"/>
  <c r="D787" i="29" s="1"/>
  <c r="E154" i="30"/>
  <c r="E787" i="29" s="1"/>
  <c r="F154" i="30"/>
  <c r="F787" i="29" s="1"/>
  <c r="G154" i="30"/>
  <c r="G787" i="29" s="1"/>
  <c r="H154" i="30"/>
  <c r="H787" i="29" s="1"/>
  <c r="I154" i="30"/>
  <c r="I787" i="29" s="1"/>
  <c r="J154" i="30"/>
  <c r="J787" i="29" s="1"/>
  <c r="K154" i="30"/>
  <c r="K787" i="29" s="1"/>
  <c r="C155" i="30"/>
  <c r="C788" i="29" s="1"/>
  <c r="D155" i="30"/>
  <c r="D788" i="29" s="1"/>
  <c r="E155" i="30"/>
  <c r="E788" i="29" s="1"/>
  <c r="F155" i="30"/>
  <c r="F788" i="29" s="1"/>
  <c r="G155" i="30"/>
  <c r="G788" i="29" s="1"/>
  <c r="H155" i="30"/>
  <c r="H788" i="29" s="1"/>
  <c r="I155" i="30"/>
  <c r="I788" i="29" s="1"/>
  <c r="J155" i="30"/>
  <c r="J788" i="29" s="1"/>
  <c r="K155" i="30"/>
  <c r="K788" i="29" s="1"/>
  <c r="C156" i="30"/>
  <c r="C789" i="29" s="1"/>
  <c r="D156" i="30"/>
  <c r="D789" i="29" s="1"/>
  <c r="E156" i="30"/>
  <c r="E789" i="29" s="1"/>
  <c r="F156" i="30"/>
  <c r="F789" i="29" s="1"/>
  <c r="G156" i="30"/>
  <c r="G789" i="29" s="1"/>
  <c r="H156" i="30"/>
  <c r="H789" i="29" s="1"/>
  <c r="I156" i="30"/>
  <c r="I789" i="29" s="1"/>
  <c r="J156" i="30"/>
  <c r="J789" i="29" s="1"/>
  <c r="K156" i="30"/>
  <c r="K789" i="29" s="1"/>
  <c r="C157" i="30"/>
  <c r="C790" i="29" s="1"/>
  <c r="D157" i="30"/>
  <c r="D790" i="29" s="1"/>
  <c r="E157" i="30"/>
  <c r="E790" i="29" s="1"/>
  <c r="F157" i="30"/>
  <c r="F790" i="29" s="1"/>
  <c r="G157" i="30"/>
  <c r="G790" i="29" s="1"/>
  <c r="B157" i="30"/>
  <c r="B790" i="29" s="1"/>
  <c r="B156" i="30"/>
  <c r="B789" i="29" s="1"/>
  <c r="B155" i="30"/>
  <c r="B788" i="29" s="1"/>
  <c r="B154" i="30"/>
  <c r="K165" i="30"/>
  <c r="K798" i="29" s="1"/>
  <c r="J165" i="30"/>
  <c r="J798" i="29" s="1"/>
  <c r="I165" i="30"/>
  <c r="I798" i="29" s="1"/>
  <c r="H165" i="30"/>
  <c r="H798" i="29" s="1"/>
  <c r="G165" i="30"/>
  <c r="G798" i="29" s="1"/>
  <c r="F165" i="30"/>
  <c r="F798" i="29" s="1"/>
  <c r="E165" i="30"/>
  <c r="E798" i="29" s="1"/>
  <c r="D165" i="30"/>
  <c r="D798" i="29" s="1"/>
  <c r="C165" i="30"/>
  <c r="C798" i="29" s="1"/>
  <c r="B165" i="30"/>
  <c r="B798" i="29" s="1"/>
  <c r="K164" i="30"/>
  <c r="K797" i="29" s="1"/>
  <c r="J164" i="30"/>
  <c r="J797" i="29" s="1"/>
  <c r="I164" i="30"/>
  <c r="I797" i="29" s="1"/>
  <c r="H164" i="30"/>
  <c r="H797" i="29" s="1"/>
  <c r="G164" i="30"/>
  <c r="G797" i="29" s="1"/>
  <c r="F164" i="30"/>
  <c r="F797" i="29" s="1"/>
  <c r="E164" i="30"/>
  <c r="E797" i="29" s="1"/>
  <c r="D164" i="30"/>
  <c r="D797" i="29" s="1"/>
  <c r="C164" i="30"/>
  <c r="C797" i="29" s="1"/>
  <c r="B164" i="30"/>
  <c r="B797" i="29" s="1"/>
  <c r="K163" i="30"/>
  <c r="K796" i="29" s="1"/>
  <c r="J163" i="30"/>
  <c r="J796" i="29" s="1"/>
  <c r="I163" i="30"/>
  <c r="I796" i="29" s="1"/>
  <c r="H163" i="30"/>
  <c r="H796" i="29" s="1"/>
  <c r="G163" i="30"/>
  <c r="G796" i="29" s="1"/>
  <c r="F163" i="30"/>
  <c r="F796" i="29" s="1"/>
  <c r="E163" i="30"/>
  <c r="E796" i="29" s="1"/>
  <c r="D163" i="30"/>
  <c r="D796" i="29" s="1"/>
  <c r="C163" i="30"/>
  <c r="C796" i="29" s="1"/>
  <c r="B163" i="30"/>
  <c r="B796" i="29" s="1"/>
  <c r="K162" i="30"/>
  <c r="K795" i="29" s="1"/>
  <c r="J162" i="30"/>
  <c r="J795" i="29" s="1"/>
  <c r="I162" i="30"/>
  <c r="I795" i="29" s="1"/>
  <c r="H162" i="30"/>
  <c r="H795" i="29" s="1"/>
  <c r="G162" i="30"/>
  <c r="G795" i="29" s="1"/>
  <c r="F162" i="30"/>
  <c r="F795" i="29" s="1"/>
  <c r="E162" i="30"/>
  <c r="E795" i="29" s="1"/>
  <c r="D162" i="30"/>
  <c r="D795" i="29" s="1"/>
  <c r="C162" i="30"/>
  <c r="C795" i="29" s="1"/>
  <c r="B162" i="30"/>
  <c r="B795" i="29" s="1"/>
  <c r="K161" i="30"/>
  <c r="K794" i="29" s="1"/>
  <c r="J161" i="30"/>
  <c r="J794" i="29" s="1"/>
  <c r="I161" i="30"/>
  <c r="I794" i="29" s="1"/>
  <c r="H161" i="30"/>
  <c r="H794" i="29" s="1"/>
  <c r="G161" i="30"/>
  <c r="G794" i="29" s="1"/>
  <c r="F161" i="30"/>
  <c r="F794" i="29" s="1"/>
  <c r="E161" i="30"/>
  <c r="E794" i="29" s="1"/>
  <c r="D161" i="30"/>
  <c r="D794" i="29" s="1"/>
  <c r="C161" i="30"/>
  <c r="C794" i="29" s="1"/>
  <c r="B161" i="30"/>
  <c r="B794" i="29" s="1"/>
  <c r="C138" i="30"/>
  <c r="C787" i="35" s="1"/>
  <c r="D138" i="30"/>
  <c r="D787" i="35" s="1"/>
  <c r="E138" i="30"/>
  <c r="E787" i="35" s="1"/>
  <c r="F138" i="30"/>
  <c r="F787" i="35" s="1"/>
  <c r="G138" i="30"/>
  <c r="G787" i="35" s="1"/>
  <c r="H138" i="30"/>
  <c r="H787" i="35" s="1"/>
  <c r="I138" i="30"/>
  <c r="I787" i="35" s="1"/>
  <c r="J138" i="30"/>
  <c r="J787" i="35" s="1"/>
  <c r="K138" i="30"/>
  <c r="K787" i="35" s="1"/>
  <c r="C139" i="30"/>
  <c r="C788" i="35" s="1"/>
  <c r="D139" i="30"/>
  <c r="D788" i="35" s="1"/>
  <c r="E139" i="30"/>
  <c r="E788" i="35" s="1"/>
  <c r="F139" i="30"/>
  <c r="F788" i="35" s="1"/>
  <c r="G139" i="30"/>
  <c r="G788" i="35" s="1"/>
  <c r="H139" i="30"/>
  <c r="H788" i="35" s="1"/>
  <c r="I139" i="30"/>
  <c r="I788" i="35" s="1"/>
  <c r="J139" i="30"/>
  <c r="J788" i="35" s="1"/>
  <c r="K139" i="30"/>
  <c r="K788" i="35" s="1"/>
  <c r="C140" i="30"/>
  <c r="C789" i="35" s="1"/>
  <c r="D140" i="30"/>
  <c r="D789" i="35" s="1"/>
  <c r="E140" i="30"/>
  <c r="E789" i="35" s="1"/>
  <c r="F140" i="30"/>
  <c r="F789" i="35" s="1"/>
  <c r="G140" i="30"/>
  <c r="G789" i="35" s="1"/>
  <c r="H140" i="30"/>
  <c r="H789" i="35" s="1"/>
  <c r="I140" i="30"/>
  <c r="I789" i="35" s="1"/>
  <c r="J140" i="30"/>
  <c r="J789" i="35" s="1"/>
  <c r="K140" i="30"/>
  <c r="K789" i="35" s="1"/>
  <c r="C141" i="30"/>
  <c r="C790" i="35" s="1"/>
  <c r="D141" i="30"/>
  <c r="D790" i="35" s="1"/>
  <c r="E141" i="30"/>
  <c r="E790" i="35" s="1"/>
  <c r="F141" i="30"/>
  <c r="F790" i="35" s="1"/>
  <c r="B141" i="30"/>
  <c r="B790" i="35" s="1"/>
  <c r="B140" i="30"/>
  <c r="B789" i="35" s="1"/>
  <c r="B139" i="30"/>
  <c r="B788" i="35" s="1"/>
  <c r="B138" i="30"/>
  <c r="B787" i="35" s="1"/>
  <c r="K149" i="30"/>
  <c r="K798" i="35" s="1"/>
  <c r="J149" i="30"/>
  <c r="J798" i="35" s="1"/>
  <c r="I149" i="30"/>
  <c r="I798" i="35" s="1"/>
  <c r="H149" i="30"/>
  <c r="H798" i="35" s="1"/>
  <c r="G149" i="30"/>
  <c r="G798" i="35" s="1"/>
  <c r="F149" i="30"/>
  <c r="F798" i="35" s="1"/>
  <c r="E149" i="30"/>
  <c r="E798" i="35" s="1"/>
  <c r="D149" i="30"/>
  <c r="D798" i="35" s="1"/>
  <c r="C149" i="30"/>
  <c r="C798" i="35" s="1"/>
  <c r="B149" i="30"/>
  <c r="B798" i="35" s="1"/>
  <c r="K148" i="30"/>
  <c r="K797" i="35" s="1"/>
  <c r="J148" i="30"/>
  <c r="J797" i="35" s="1"/>
  <c r="I148" i="30"/>
  <c r="I797" i="35" s="1"/>
  <c r="H148" i="30"/>
  <c r="H797" i="35" s="1"/>
  <c r="G148" i="30"/>
  <c r="G797" i="35" s="1"/>
  <c r="F148" i="30"/>
  <c r="F797" i="35" s="1"/>
  <c r="E148" i="30"/>
  <c r="E797" i="35" s="1"/>
  <c r="D148" i="30"/>
  <c r="D797" i="35" s="1"/>
  <c r="C148" i="30"/>
  <c r="C797" i="35" s="1"/>
  <c r="B148" i="30"/>
  <c r="B797" i="35" s="1"/>
  <c r="K147" i="30"/>
  <c r="K796" i="35" s="1"/>
  <c r="J147" i="30"/>
  <c r="J796" i="35" s="1"/>
  <c r="I147" i="30"/>
  <c r="I796" i="35" s="1"/>
  <c r="H147" i="30"/>
  <c r="H796" i="35" s="1"/>
  <c r="G147" i="30"/>
  <c r="G796" i="35" s="1"/>
  <c r="F147" i="30"/>
  <c r="F796" i="35" s="1"/>
  <c r="E147" i="30"/>
  <c r="E796" i="35" s="1"/>
  <c r="D147" i="30"/>
  <c r="D796" i="35" s="1"/>
  <c r="C147" i="30"/>
  <c r="C796" i="35" s="1"/>
  <c r="B147" i="30"/>
  <c r="B796" i="35" s="1"/>
  <c r="K146" i="30"/>
  <c r="K795" i="35" s="1"/>
  <c r="J146" i="30"/>
  <c r="J795" i="35" s="1"/>
  <c r="I146" i="30"/>
  <c r="I795" i="35" s="1"/>
  <c r="H146" i="30"/>
  <c r="H795" i="35" s="1"/>
  <c r="G146" i="30"/>
  <c r="G795" i="35" s="1"/>
  <c r="F146" i="30"/>
  <c r="F795" i="35" s="1"/>
  <c r="E146" i="30"/>
  <c r="E795" i="35" s="1"/>
  <c r="D146" i="30"/>
  <c r="D795" i="35" s="1"/>
  <c r="C146" i="30"/>
  <c r="C795" i="35" s="1"/>
  <c r="B146" i="30"/>
  <c r="B795" i="35" s="1"/>
  <c r="K145" i="30"/>
  <c r="K794" i="35" s="1"/>
  <c r="J145" i="30"/>
  <c r="J794" i="35" s="1"/>
  <c r="I145" i="30"/>
  <c r="I794" i="35" s="1"/>
  <c r="H145" i="30"/>
  <c r="H794" i="35" s="1"/>
  <c r="G145" i="30"/>
  <c r="G794" i="35" s="1"/>
  <c r="F145" i="30"/>
  <c r="F794" i="35" s="1"/>
  <c r="E145" i="30"/>
  <c r="E794" i="35" s="1"/>
  <c r="D145" i="30"/>
  <c r="D794" i="35" s="1"/>
  <c r="C145" i="30"/>
  <c r="C794" i="35" s="1"/>
  <c r="B145" i="30"/>
  <c r="B794" i="35" s="1"/>
  <c r="H790" i="27"/>
  <c r="I790" i="27"/>
  <c r="J790" i="27"/>
  <c r="K790" i="27"/>
  <c r="I790" i="33"/>
  <c r="J790" i="33"/>
  <c r="K790" i="33"/>
  <c r="H1015" i="33"/>
  <c r="C1015" i="33"/>
  <c r="H1014" i="33"/>
  <c r="I1014" i="33" s="1"/>
  <c r="C1014" i="33"/>
  <c r="H1013" i="33"/>
  <c r="C1013" i="33"/>
  <c r="I1012" i="33"/>
  <c r="C1012" i="33"/>
  <c r="D1012" i="33" s="1"/>
  <c r="H1011" i="33"/>
  <c r="I1011" i="33" s="1"/>
  <c r="C1011" i="33"/>
  <c r="H1010" i="33"/>
  <c r="C1010" i="33"/>
  <c r="H1009" i="33"/>
  <c r="I1009" i="33" s="1"/>
  <c r="C1009" i="33"/>
  <c r="H1008" i="33"/>
  <c r="I1008" i="33" s="1"/>
  <c r="J1008" i="33" s="1"/>
  <c r="C1008" i="33"/>
  <c r="H1007" i="33"/>
  <c r="I1007" i="33" s="1"/>
  <c r="C1007" i="33"/>
  <c r="H1006" i="33"/>
  <c r="C1006" i="33"/>
  <c r="K992" i="33"/>
  <c r="K1045" i="33" s="1"/>
  <c r="J992" i="33"/>
  <c r="J1045" i="33" s="1"/>
  <c r="I992" i="33"/>
  <c r="I1045" i="33" s="1"/>
  <c r="H992" i="33"/>
  <c r="H1045" i="33" s="1"/>
  <c r="G992" i="33"/>
  <c r="G1045" i="33" s="1"/>
  <c r="F992" i="33"/>
  <c r="F1045" i="33" s="1"/>
  <c r="E992" i="33"/>
  <c r="E1045" i="33" s="1"/>
  <c r="D992" i="33"/>
  <c r="D1045" i="33" s="1"/>
  <c r="C992" i="33"/>
  <c r="C1045" i="33" s="1"/>
  <c r="B992" i="33"/>
  <c r="K991" i="33"/>
  <c r="K1044" i="33" s="1"/>
  <c r="J991" i="33"/>
  <c r="J1044" i="33" s="1"/>
  <c r="I991" i="33"/>
  <c r="I1044" i="33" s="1"/>
  <c r="H991" i="33"/>
  <c r="H1044" i="33" s="1"/>
  <c r="G991" i="33"/>
  <c r="G1044" i="33" s="1"/>
  <c r="F991" i="33"/>
  <c r="F1044" i="33" s="1"/>
  <c r="E991" i="33"/>
  <c r="E1044" i="33" s="1"/>
  <c r="D991" i="33"/>
  <c r="D1044" i="33" s="1"/>
  <c r="C991" i="33"/>
  <c r="C1044" i="33" s="1"/>
  <c r="B991" i="33"/>
  <c r="K990" i="33"/>
  <c r="K1043" i="33" s="1"/>
  <c r="J990" i="33"/>
  <c r="J1043" i="33" s="1"/>
  <c r="I990" i="33"/>
  <c r="I1043" i="33" s="1"/>
  <c r="H990" i="33"/>
  <c r="H1043" i="33" s="1"/>
  <c r="G990" i="33"/>
  <c r="G1043" i="33" s="1"/>
  <c r="F990" i="33"/>
  <c r="F1043" i="33" s="1"/>
  <c r="E990" i="33"/>
  <c r="E1043" i="33" s="1"/>
  <c r="D990" i="33"/>
  <c r="D1043" i="33" s="1"/>
  <c r="C990" i="33"/>
  <c r="C1043" i="33" s="1"/>
  <c r="B990" i="33"/>
  <c r="K989" i="33"/>
  <c r="K1042" i="33" s="1"/>
  <c r="J989" i="33"/>
  <c r="J1042" i="33" s="1"/>
  <c r="I989" i="33"/>
  <c r="I1042" i="33" s="1"/>
  <c r="H989" i="33"/>
  <c r="G989" i="33"/>
  <c r="G1042" i="33" s="1"/>
  <c r="F989" i="33"/>
  <c r="F1042" i="33" s="1"/>
  <c r="E989" i="33"/>
  <c r="E1042" i="33" s="1"/>
  <c r="D989" i="33"/>
  <c r="D1042" i="33" s="1"/>
  <c r="C989" i="33"/>
  <c r="C1042" i="33" s="1"/>
  <c r="B989" i="33"/>
  <c r="K988" i="33"/>
  <c r="K1041" i="33" s="1"/>
  <c r="J988" i="33"/>
  <c r="J1041" i="33" s="1"/>
  <c r="I988" i="33"/>
  <c r="I1041" i="33" s="1"/>
  <c r="H988" i="33"/>
  <c r="H1041" i="33" s="1"/>
  <c r="G988" i="33"/>
  <c r="G1041" i="33" s="1"/>
  <c r="F988" i="33"/>
  <c r="F1041" i="33" s="1"/>
  <c r="E988" i="33"/>
  <c r="E1041" i="33" s="1"/>
  <c r="D988" i="33"/>
  <c r="D1041" i="33" s="1"/>
  <c r="C988" i="33"/>
  <c r="C1041" i="33" s="1"/>
  <c r="B988" i="33"/>
  <c r="K987" i="33"/>
  <c r="K1040" i="33" s="1"/>
  <c r="J987" i="33"/>
  <c r="J1040" i="33" s="1"/>
  <c r="I987" i="33"/>
  <c r="I1040" i="33" s="1"/>
  <c r="H987" i="33"/>
  <c r="H1040" i="33" s="1"/>
  <c r="G987" i="33"/>
  <c r="G1040" i="33" s="1"/>
  <c r="F987" i="33"/>
  <c r="F1040" i="33" s="1"/>
  <c r="E987" i="33"/>
  <c r="E1040" i="33" s="1"/>
  <c r="D987" i="33"/>
  <c r="D1040" i="33" s="1"/>
  <c r="C987" i="33"/>
  <c r="C1040" i="33" s="1"/>
  <c r="B987" i="33"/>
  <c r="K986" i="33"/>
  <c r="K1039" i="33" s="1"/>
  <c r="J986" i="33"/>
  <c r="J1039" i="33" s="1"/>
  <c r="I986" i="33"/>
  <c r="I1039" i="33" s="1"/>
  <c r="H986" i="33"/>
  <c r="H1039" i="33" s="1"/>
  <c r="G986" i="33"/>
  <c r="G1039" i="33" s="1"/>
  <c r="F986" i="33"/>
  <c r="F1039" i="33" s="1"/>
  <c r="E986" i="33"/>
  <c r="E1039" i="33" s="1"/>
  <c r="D986" i="33"/>
  <c r="D1039" i="33" s="1"/>
  <c r="C986" i="33"/>
  <c r="C1039" i="33" s="1"/>
  <c r="B986" i="33"/>
  <c r="K985" i="33"/>
  <c r="K1038" i="33" s="1"/>
  <c r="J985" i="33"/>
  <c r="J1038" i="33" s="1"/>
  <c r="I985" i="33"/>
  <c r="I1038" i="33" s="1"/>
  <c r="H985" i="33"/>
  <c r="H1038" i="33" s="1"/>
  <c r="G985" i="33"/>
  <c r="G1038" i="33" s="1"/>
  <c r="F985" i="33"/>
  <c r="F1038" i="33" s="1"/>
  <c r="E985" i="33"/>
  <c r="E1038" i="33" s="1"/>
  <c r="D985" i="33"/>
  <c r="D1038" i="33" s="1"/>
  <c r="C985" i="33"/>
  <c r="C1038" i="33" s="1"/>
  <c r="B985" i="33"/>
  <c r="K984" i="33"/>
  <c r="K1037" i="33" s="1"/>
  <c r="J984" i="33"/>
  <c r="J1037" i="33" s="1"/>
  <c r="I984" i="33"/>
  <c r="I1037" i="33" s="1"/>
  <c r="H984" i="33"/>
  <c r="H1037" i="33" s="1"/>
  <c r="G984" i="33"/>
  <c r="G1037" i="33" s="1"/>
  <c r="F984" i="33"/>
  <c r="F1037" i="33" s="1"/>
  <c r="E984" i="33"/>
  <c r="E1037" i="33" s="1"/>
  <c r="D984" i="33"/>
  <c r="D1037" i="33" s="1"/>
  <c r="C984" i="33"/>
  <c r="C1037" i="33" s="1"/>
  <c r="B984" i="33"/>
  <c r="K983" i="33"/>
  <c r="K1036" i="33" s="1"/>
  <c r="J983" i="33"/>
  <c r="J1036" i="33" s="1"/>
  <c r="I983" i="33"/>
  <c r="I1036" i="33" s="1"/>
  <c r="H983" i="33"/>
  <c r="H1036" i="33" s="1"/>
  <c r="G983" i="33"/>
  <c r="G1036" i="33" s="1"/>
  <c r="F983" i="33"/>
  <c r="F1036" i="33" s="1"/>
  <c r="E983" i="33"/>
  <c r="E1036" i="33" s="1"/>
  <c r="D983" i="33"/>
  <c r="D1036" i="33" s="1"/>
  <c r="C983" i="33"/>
  <c r="C1036" i="33" s="1"/>
  <c r="B983" i="33"/>
  <c r="B1036" i="33" s="1"/>
  <c r="K948" i="33"/>
  <c r="J948" i="33"/>
  <c r="I948" i="33"/>
  <c r="H948" i="33"/>
  <c r="G948" i="33"/>
  <c r="F948" i="33"/>
  <c r="E948" i="33"/>
  <c r="D948" i="33"/>
  <c r="C948" i="33"/>
  <c r="B948" i="33"/>
  <c r="K930" i="33"/>
  <c r="J930" i="33"/>
  <c r="I930" i="33"/>
  <c r="H930" i="33"/>
  <c r="G930" i="33"/>
  <c r="F930" i="33"/>
  <c r="E930" i="33"/>
  <c r="D930" i="33"/>
  <c r="C930" i="33"/>
  <c r="B930" i="33"/>
  <c r="K881" i="33"/>
  <c r="J881" i="33"/>
  <c r="I881" i="33"/>
  <c r="H881" i="33"/>
  <c r="G881" i="33"/>
  <c r="F881" i="33"/>
  <c r="E881" i="33"/>
  <c r="D881" i="33"/>
  <c r="C881" i="33"/>
  <c r="B881" i="33"/>
  <c r="K848" i="33"/>
  <c r="J848" i="33"/>
  <c r="I848" i="33"/>
  <c r="H848" i="33"/>
  <c r="G848" i="33"/>
  <c r="F848" i="33"/>
  <c r="E848" i="33"/>
  <c r="D848" i="33"/>
  <c r="C848" i="33"/>
  <c r="B848" i="33"/>
  <c r="K816" i="33"/>
  <c r="J816" i="33"/>
  <c r="I816" i="33"/>
  <c r="H816" i="33"/>
  <c r="G816" i="33"/>
  <c r="F816" i="33"/>
  <c r="E816" i="33"/>
  <c r="D816" i="33"/>
  <c r="C816" i="33"/>
  <c r="B816" i="33"/>
  <c r="K798" i="33"/>
  <c r="J798" i="33"/>
  <c r="I798" i="33"/>
  <c r="H798" i="33"/>
  <c r="G798" i="33"/>
  <c r="F798" i="33"/>
  <c r="E798" i="33"/>
  <c r="D798" i="33"/>
  <c r="C798" i="33"/>
  <c r="B798" i="33"/>
  <c r="K797" i="33"/>
  <c r="J797" i="33"/>
  <c r="I797" i="33"/>
  <c r="H797" i="33"/>
  <c r="G797" i="33"/>
  <c r="F797" i="33"/>
  <c r="E797" i="33"/>
  <c r="D797" i="33"/>
  <c r="C797" i="33"/>
  <c r="B797" i="33"/>
  <c r="K796" i="33"/>
  <c r="J796" i="33"/>
  <c r="I796" i="33"/>
  <c r="H796" i="33"/>
  <c r="G796" i="33"/>
  <c r="F796" i="33"/>
  <c r="E796" i="33"/>
  <c r="D796" i="33"/>
  <c r="C796" i="33"/>
  <c r="B796" i="33"/>
  <c r="K795" i="33"/>
  <c r="J795" i="33"/>
  <c r="I795" i="33"/>
  <c r="H795" i="33"/>
  <c r="G795" i="33"/>
  <c r="F795" i="33"/>
  <c r="E795" i="33"/>
  <c r="D795" i="33"/>
  <c r="C795" i="33"/>
  <c r="B795" i="33"/>
  <c r="K794" i="33"/>
  <c r="J794" i="33"/>
  <c r="I794" i="33"/>
  <c r="H794" i="33"/>
  <c r="G794" i="33"/>
  <c r="F794" i="33"/>
  <c r="E794" i="33"/>
  <c r="D794" i="33"/>
  <c r="C794" i="33"/>
  <c r="B794" i="33"/>
  <c r="K752" i="33"/>
  <c r="J752" i="33"/>
  <c r="I752" i="33"/>
  <c r="H752" i="33"/>
  <c r="G752" i="33"/>
  <c r="F752" i="33"/>
  <c r="E752" i="33"/>
  <c r="D752" i="33"/>
  <c r="C752" i="33"/>
  <c r="B752" i="33"/>
  <c r="K734" i="33"/>
  <c r="J734" i="33"/>
  <c r="I734" i="33"/>
  <c r="H734" i="33"/>
  <c r="G734" i="33"/>
  <c r="F734" i="33"/>
  <c r="E734" i="33"/>
  <c r="D734" i="33"/>
  <c r="C734" i="33"/>
  <c r="B734" i="33"/>
  <c r="K333" i="33"/>
  <c r="J333" i="33"/>
  <c r="I333" i="33"/>
  <c r="H333" i="33"/>
  <c r="G333" i="33"/>
  <c r="F333" i="33"/>
  <c r="E333" i="33"/>
  <c r="D333" i="33"/>
  <c r="C333" i="33"/>
  <c r="B333" i="33"/>
  <c r="K332" i="33"/>
  <c r="J332" i="33"/>
  <c r="I332" i="33"/>
  <c r="H332" i="33"/>
  <c r="G332" i="33"/>
  <c r="F332" i="33"/>
  <c r="E332" i="33"/>
  <c r="D332" i="33"/>
  <c r="C332" i="33"/>
  <c r="B332" i="33"/>
  <c r="K331" i="33"/>
  <c r="J331" i="33"/>
  <c r="I331" i="33"/>
  <c r="H331" i="33"/>
  <c r="G331" i="33"/>
  <c r="F331" i="33"/>
  <c r="E331" i="33"/>
  <c r="D331" i="33"/>
  <c r="C331" i="33"/>
  <c r="B331" i="33"/>
  <c r="K330" i="33"/>
  <c r="J330" i="33"/>
  <c r="I330" i="33"/>
  <c r="H330" i="33"/>
  <c r="G330" i="33"/>
  <c r="F330" i="33"/>
  <c r="E330" i="33"/>
  <c r="D330" i="33"/>
  <c r="C330" i="33"/>
  <c r="B330" i="33"/>
  <c r="K329" i="33"/>
  <c r="J329" i="33"/>
  <c r="I329" i="33"/>
  <c r="H329" i="33"/>
  <c r="G329" i="33"/>
  <c r="F329" i="33"/>
  <c r="E329" i="33"/>
  <c r="D329" i="33"/>
  <c r="C329" i="33"/>
  <c r="B329" i="33"/>
  <c r="K328" i="33"/>
  <c r="J328" i="33"/>
  <c r="I328" i="33"/>
  <c r="H328" i="33"/>
  <c r="G328" i="33"/>
  <c r="F328" i="33"/>
  <c r="E328" i="33"/>
  <c r="D328" i="33"/>
  <c r="C328" i="33"/>
  <c r="B328" i="33"/>
  <c r="K327" i="33"/>
  <c r="J327" i="33"/>
  <c r="I327" i="33"/>
  <c r="H327" i="33"/>
  <c r="G327" i="33"/>
  <c r="F327" i="33"/>
  <c r="E327" i="33"/>
  <c r="D327" i="33"/>
  <c r="C327" i="33"/>
  <c r="B327" i="33"/>
  <c r="K326" i="33"/>
  <c r="J326" i="33"/>
  <c r="I326" i="33"/>
  <c r="H326" i="33"/>
  <c r="G326" i="33"/>
  <c r="F326" i="33"/>
  <c r="E326" i="33"/>
  <c r="D326" i="33"/>
  <c r="C326" i="33"/>
  <c r="B326" i="33"/>
  <c r="K325" i="33"/>
  <c r="J325" i="33"/>
  <c r="I325" i="33"/>
  <c r="H325" i="33"/>
  <c r="G325" i="33"/>
  <c r="F325" i="33"/>
  <c r="E325" i="33"/>
  <c r="D325" i="33"/>
  <c r="C325" i="33"/>
  <c r="B325" i="33"/>
  <c r="K324" i="33"/>
  <c r="J324" i="33"/>
  <c r="I324" i="33"/>
  <c r="H324" i="33"/>
  <c r="G324" i="33"/>
  <c r="F324" i="33"/>
  <c r="E324" i="33"/>
  <c r="D324" i="33"/>
  <c r="C324" i="33"/>
  <c r="B324" i="33"/>
  <c r="B242" i="33"/>
  <c r="B241" i="33"/>
  <c r="B240" i="33"/>
  <c r="B239" i="33"/>
  <c r="B238" i="33"/>
  <c r="B237" i="33"/>
  <c r="B236" i="33"/>
  <c r="B235" i="33"/>
  <c r="B234" i="33"/>
  <c r="B233" i="33"/>
  <c r="Q228" i="33"/>
  <c r="R228" i="33" s="1"/>
  <c r="S228" i="33" s="1"/>
  <c r="T228" i="33" s="1"/>
  <c r="U228" i="33" s="1"/>
  <c r="V228" i="33" s="1"/>
  <c r="W228" i="33" s="1"/>
  <c r="X228" i="33" s="1"/>
  <c r="Y228" i="33" s="1"/>
  <c r="C228" i="33"/>
  <c r="C242" i="33" s="1"/>
  <c r="Q227" i="33"/>
  <c r="R227" i="33" s="1"/>
  <c r="S227" i="33" s="1"/>
  <c r="T227" i="33" s="1"/>
  <c r="U227" i="33" s="1"/>
  <c r="V227" i="33" s="1"/>
  <c r="W227" i="33" s="1"/>
  <c r="X227" i="33" s="1"/>
  <c r="Y227" i="33" s="1"/>
  <c r="C227" i="33"/>
  <c r="C241" i="33" s="1"/>
  <c r="Q226" i="33"/>
  <c r="R226" i="33" s="1"/>
  <c r="S226" i="33" s="1"/>
  <c r="T226" i="33" s="1"/>
  <c r="U226" i="33" s="1"/>
  <c r="V226" i="33" s="1"/>
  <c r="W226" i="33" s="1"/>
  <c r="X226" i="33" s="1"/>
  <c r="Y226" i="33" s="1"/>
  <c r="C226" i="33"/>
  <c r="C240" i="33" s="1"/>
  <c r="Q225" i="33"/>
  <c r="R225" i="33" s="1"/>
  <c r="S225" i="33" s="1"/>
  <c r="T225" i="33" s="1"/>
  <c r="U225" i="33" s="1"/>
  <c r="V225" i="33" s="1"/>
  <c r="W225" i="33" s="1"/>
  <c r="X225" i="33" s="1"/>
  <c r="Y225" i="33" s="1"/>
  <c r="C225" i="33"/>
  <c r="C239" i="33" s="1"/>
  <c r="Q224" i="33"/>
  <c r="R224" i="33" s="1"/>
  <c r="S224" i="33" s="1"/>
  <c r="T224" i="33" s="1"/>
  <c r="U224" i="33" s="1"/>
  <c r="V224" i="33" s="1"/>
  <c r="W224" i="33" s="1"/>
  <c r="X224" i="33" s="1"/>
  <c r="Y224" i="33" s="1"/>
  <c r="C224" i="33"/>
  <c r="C238" i="33" s="1"/>
  <c r="Q223" i="33"/>
  <c r="R223" i="33" s="1"/>
  <c r="S223" i="33" s="1"/>
  <c r="T223" i="33" s="1"/>
  <c r="U223" i="33" s="1"/>
  <c r="V223" i="33" s="1"/>
  <c r="W223" i="33" s="1"/>
  <c r="X223" i="33" s="1"/>
  <c r="Y223" i="33" s="1"/>
  <c r="C223" i="33"/>
  <c r="C237" i="33" s="1"/>
  <c r="Q222" i="33"/>
  <c r="R222" i="33" s="1"/>
  <c r="S222" i="33" s="1"/>
  <c r="T222" i="33" s="1"/>
  <c r="U222" i="33" s="1"/>
  <c r="V222" i="33" s="1"/>
  <c r="W222" i="33" s="1"/>
  <c r="X222" i="33" s="1"/>
  <c r="Y222" i="33" s="1"/>
  <c r="C222" i="33"/>
  <c r="C236" i="33" s="1"/>
  <c r="Q221" i="33"/>
  <c r="R221" i="33" s="1"/>
  <c r="S221" i="33" s="1"/>
  <c r="T221" i="33" s="1"/>
  <c r="U221" i="33" s="1"/>
  <c r="V221" i="33" s="1"/>
  <c r="W221" i="33" s="1"/>
  <c r="X221" i="33" s="1"/>
  <c r="Y221" i="33" s="1"/>
  <c r="C221" i="33"/>
  <c r="C235" i="33" s="1"/>
  <c r="Q220" i="33"/>
  <c r="R220" i="33" s="1"/>
  <c r="S220" i="33" s="1"/>
  <c r="T220" i="33" s="1"/>
  <c r="U220" i="33" s="1"/>
  <c r="V220" i="33" s="1"/>
  <c r="W220" i="33" s="1"/>
  <c r="X220" i="33" s="1"/>
  <c r="Y220" i="33" s="1"/>
  <c r="C220" i="33"/>
  <c r="C234" i="33" s="1"/>
  <c r="Q219" i="33"/>
  <c r="R219" i="33" s="1"/>
  <c r="S219" i="33" s="1"/>
  <c r="T219" i="33" s="1"/>
  <c r="U219" i="33" s="1"/>
  <c r="V219" i="33" s="1"/>
  <c r="C219" i="33"/>
  <c r="C233" i="33" s="1"/>
  <c r="H81" i="33"/>
  <c r="P77" i="33"/>
  <c r="B1077" i="33"/>
  <c r="G698" i="33"/>
  <c r="G727" i="33" s="1"/>
  <c r="E698" i="33"/>
  <c r="E727" i="33" s="1"/>
  <c r="D698" i="33"/>
  <c r="D727" i="33" s="1"/>
  <c r="F697" i="33"/>
  <c r="F726" i="33" s="1"/>
  <c r="E697" i="33"/>
  <c r="E726" i="33" s="1"/>
  <c r="K696" i="33"/>
  <c r="K725" i="33" s="1"/>
  <c r="I696" i="33"/>
  <c r="I725" i="33" s="1"/>
  <c r="G696" i="33"/>
  <c r="G725" i="33" s="1"/>
  <c r="B972" i="33"/>
  <c r="G694" i="33"/>
  <c r="G723" i="33" s="1"/>
  <c r="D693" i="33"/>
  <c r="D722" i="33" s="1"/>
  <c r="K692" i="33"/>
  <c r="K721" i="33" s="1"/>
  <c r="J692" i="33"/>
  <c r="J721" i="33" s="1"/>
  <c r="I692" i="33"/>
  <c r="I721" i="33" s="1"/>
  <c r="G692" i="33"/>
  <c r="G721" i="33" s="1"/>
  <c r="D692" i="33"/>
  <c r="D721" i="33" s="1"/>
  <c r="E691" i="33"/>
  <c r="E720" i="33" s="1"/>
  <c r="E1192" i="33" s="1"/>
  <c r="B968" i="33"/>
  <c r="E690" i="33"/>
  <c r="E719" i="33" s="1"/>
  <c r="D690" i="33"/>
  <c r="D719" i="33" s="1"/>
  <c r="K20" i="33"/>
  <c r="K35" i="33" s="1"/>
  <c r="J20" i="33"/>
  <c r="J35" i="33" s="1"/>
  <c r="I20" i="33"/>
  <c r="I35" i="33" s="1"/>
  <c r="H20" i="33"/>
  <c r="H35" i="33" s="1"/>
  <c r="G20" i="33"/>
  <c r="G35" i="33" s="1"/>
  <c r="F20" i="33"/>
  <c r="F35" i="33" s="1"/>
  <c r="E20" i="33"/>
  <c r="E35" i="33" s="1"/>
  <c r="D20" i="33"/>
  <c r="D35" i="33" s="1"/>
  <c r="C20" i="33"/>
  <c r="C35" i="33" s="1"/>
  <c r="K19" i="33"/>
  <c r="K34" i="33" s="1"/>
  <c r="J19" i="33"/>
  <c r="J34" i="33" s="1"/>
  <c r="I19" i="33"/>
  <c r="I34" i="33" s="1"/>
  <c r="H19" i="33"/>
  <c r="H34" i="33" s="1"/>
  <c r="G19" i="33"/>
  <c r="G34" i="33" s="1"/>
  <c r="F19" i="33"/>
  <c r="F34" i="33" s="1"/>
  <c r="E19" i="33"/>
  <c r="E34" i="33" s="1"/>
  <c r="D19" i="33"/>
  <c r="D34" i="33" s="1"/>
  <c r="C19" i="33"/>
  <c r="C34" i="33" s="1"/>
  <c r="B19" i="33"/>
  <c r="B34" i="33" s="1"/>
  <c r="K18" i="33"/>
  <c r="K33" i="33" s="1"/>
  <c r="J18" i="33"/>
  <c r="J33" i="33" s="1"/>
  <c r="I18" i="33"/>
  <c r="I33" i="33" s="1"/>
  <c r="H18" i="33"/>
  <c r="H33" i="33" s="1"/>
  <c r="G18" i="33"/>
  <c r="G33" i="33" s="1"/>
  <c r="F18" i="33"/>
  <c r="F33" i="33" s="1"/>
  <c r="E18" i="33"/>
  <c r="E33" i="33" s="1"/>
  <c r="D18" i="33"/>
  <c r="D33" i="33" s="1"/>
  <c r="C18" i="33"/>
  <c r="C33" i="33" s="1"/>
  <c r="B18" i="33"/>
  <c r="B33" i="33" s="1"/>
  <c r="K17" i="33"/>
  <c r="K32" i="33" s="1"/>
  <c r="J17" i="33"/>
  <c r="J32" i="33" s="1"/>
  <c r="I17" i="33"/>
  <c r="I32" i="33" s="1"/>
  <c r="H17" i="33"/>
  <c r="H32" i="33" s="1"/>
  <c r="G17" i="33"/>
  <c r="G32" i="33" s="1"/>
  <c r="F17" i="33"/>
  <c r="F32" i="33" s="1"/>
  <c r="E17" i="33"/>
  <c r="E32" i="33" s="1"/>
  <c r="D17" i="33"/>
  <c r="D32" i="33" s="1"/>
  <c r="C17" i="33"/>
  <c r="C32" i="33" s="1"/>
  <c r="B17" i="33"/>
  <c r="B32" i="33" s="1"/>
  <c r="K16" i="33"/>
  <c r="K31" i="33" s="1"/>
  <c r="J16" i="33"/>
  <c r="J31" i="33" s="1"/>
  <c r="I16" i="33"/>
  <c r="I31" i="33" s="1"/>
  <c r="H16" i="33"/>
  <c r="H31" i="33" s="1"/>
  <c r="G16" i="33"/>
  <c r="G31" i="33" s="1"/>
  <c r="F16" i="33"/>
  <c r="F31" i="33" s="1"/>
  <c r="E16" i="33"/>
  <c r="E31" i="33" s="1"/>
  <c r="D16" i="33"/>
  <c r="D31" i="33" s="1"/>
  <c r="C16" i="33"/>
  <c r="C31" i="33" s="1"/>
  <c r="B16" i="33"/>
  <c r="B31" i="33" s="1"/>
  <c r="K15" i="33"/>
  <c r="K30" i="33" s="1"/>
  <c r="J15" i="33"/>
  <c r="J30" i="33" s="1"/>
  <c r="I15" i="33"/>
  <c r="I30" i="33" s="1"/>
  <c r="H15" i="33"/>
  <c r="H30" i="33" s="1"/>
  <c r="G15" i="33"/>
  <c r="G30" i="33" s="1"/>
  <c r="F15" i="33"/>
  <c r="F30" i="33" s="1"/>
  <c r="E15" i="33"/>
  <c r="E30" i="33" s="1"/>
  <c r="D15" i="33"/>
  <c r="D30" i="33" s="1"/>
  <c r="C15" i="33"/>
  <c r="C30" i="33" s="1"/>
  <c r="B15" i="33"/>
  <c r="B30" i="33" s="1"/>
  <c r="K14" i="33"/>
  <c r="K29" i="33" s="1"/>
  <c r="J14" i="33"/>
  <c r="J29" i="33" s="1"/>
  <c r="I14" i="33"/>
  <c r="I29" i="33" s="1"/>
  <c r="H14" i="33"/>
  <c r="H29" i="33" s="1"/>
  <c r="G14" i="33"/>
  <c r="G29" i="33" s="1"/>
  <c r="F14" i="33"/>
  <c r="F29" i="33" s="1"/>
  <c r="E14" i="33"/>
  <c r="E29" i="33" s="1"/>
  <c r="D14" i="33"/>
  <c r="D29" i="33" s="1"/>
  <c r="C14" i="33"/>
  <c r="C29" i="33" s="1"/>
  <c r="B14" i="33"/>
  <c r="B29" i="33" s="1"/>
  <c r="K13" i="33"/>
  <c r="K28" i="33" s="1"/>
  <c r="J13" i="33"/>
  <c r="J28" i="33" s="1"/>
  <c r="I13" i="33"/>
  <c r="I28" i="33" s="1"/>
  <c r="H13" i="33"/>
  <c r="H28" i="33" s="1"/>
  <c r="G13" i="33"/>
  <c r="G28" i="33" s="1"/>
  <c r="F13" i="33"/>
  <c r="F28" i="33" s="1"/>
  <c r="E13" i="33"/>
  <c r="E28" i="33" s="1"/>
  <c r="D13" i="33"/>
  <c r="D28" i="33" s="1"/>
  <c r="C13" i="33"/>
  <c r="C28" i="33" s="1"/>
  <c r="B13" i="33"/>
  <c r="B28" i="33" s="1"/>
  <c r="K12" i="33"/>
  <c r="K27" i="33" s="1"/>
  <c r="J12" i="33"/>
  <c r="J27" i="33" s="1"/>
  <c r="I12" i="33"/>
  <c r="I27" i="33" s="1"/>
  <c r="H12" i="33"/>
  <c r="H27" i="33" s="1"/>
  <c r="G12" i="33"/>
  <c r="G27" i="33" s="1"/>
  <c r="F12" i="33"/>
  <c r="F27" i="33" s="1"/>
  <c r="E12" i="33"/>
  <c r="E27" i="33" s="1"/>
  <c r="D12" i="33"/>
  <c r="D27" i="33" s="1"/>
  <c r="C12" i="33"/>
  <c r="C27" i="33" s="1"/>
  <c r="B12" i="33"/>
  <c r="B27" i="33" s="1"/>
  <c r="K11" i="33"/>
  <c r="K26" i="33" s="1"/>
  <c r="J11" i="33"/>
  <c r="J26" i="33" s="1"/>
  <c r="I11" i="33"/>
  <c r="I26" i="33" s="1"/>
  <c r="H11" i="33"/>
  <c r="H26" i="33" s="1"/>
  <c r="G11" i="33"/>
  <c r="G26" i="33" s="1"/>
  <c r="F11" i="33"/>
  <c r="F26" i="33" s="1"/>
  <c r="E11" i="33"/>
  <c r="E26" i="33" s="1"/>
  <c r="D11" i="33"/>
  <c r="D26" i="33" s="1"/>
  <c r="C11" i="33"/>
  <c r="C26" i="33" s="1"/>
  <c r="B11" i="33"/>
  <c r="B26" i="33" s="1"/>
  <c r="K10" i="33"/>
  <c r="K25" i="33" s="1"/>
  <c r="J10" i="33"/>
  <c r="J25" i="33" s="1"/>
  <c r="I10" i="33"/>
  <c r="I25" i="33" s="1"/>
  <c r="H10" i="33"/>
  <c r="H25" i="33" s="1"/>
  <c r="G10" i="33"/>
  <c r="G25" i="33" s="1"/>
  <c r="F10" i="33"/>
  <c r="F25" i="33" s="1"/>
  <c r="E10" i="33"/>
  <c r="E25" i="33" s="1"/>
  <c r="D10" i="33"/>
  <c r="D25" i="33" s="1"/>
  <c r="C10" i="33"/>
  <c r="C25" i="33" s="1"/>
  <c r="B10" i="33"/>
  <c r="B25" i="33" s="1"/>
  <c r="C120" i="30"/>
  <c r="C787" i="33" s="1"/>
  <c r="D120" i="30"/>
  <c r="D787" i="33" s="1"/>
  <c r="E120" i="30"/>
  <c r="E787" i="33" s="1"/>
  <c r="F120" i="30"/>
  <c r="F787" i="33" s="1"/>
  <c r="G120" i="30"/>
  <c r="G787" i="33" s="1"/>
  <c r="H120" i="30"/>
  <c r="H787" i="33" s="1"/>
  <c r="I120" i="30"/>
  <c r="I787" i="33" s="1"/>
  <c r="J120" i="30"/>
  <c r="J787" i="33" s="1"/>
  <c r="K120" i="30"/>
  <c r="K787" i="33" s="1"/>
  <c r="C121" i="30"/>
  <c r="C788" i="33" s="1"/>
  <c r="D121" i="30"/>
  <c r="D788" i="33" s="1"/>
  <c r="E121" i="30"/>
  <c r="E788" i="33" s="1"/>
  <c r="F121" i="30"/>
  <c r="F788" i="33" s="1"/>
  <c r="G121" i="30"/>
  <c r="G788" i="33" s="1"/>
  <c r="H121" i="30"/>
  <c r="H788" i="33" s="1"/>
  <c r="I121" i="30"/>
  <c r="I788" i="33" s="1"/>
  <c r="J121" i="30"/>
  <c r="J788" i="33" s="1"/>
  <c r="K121" i="30"/>
  <c r="K788" i="33" s="1"/>
  <c r="C122" i="30"/>
  <c r="C789" i="33" s="1"/>
  <c r="D122" i="30"/>
  <c r="D789" i="33" s="1"/>
  <c r="E122" i="30"/>
  <c r="E789" i="33" s="1"/>
  <c r="F122" i="30"/>
  <c r="F789" i="33" s="1"/>
  <c r="G122" i="30"/>
  <c r="G789" i="33" s="1"/>
  <c r="H122" i="30"/>
  <c r="H789" i="33" s="1"/>
  <c r="I122" i="30"/>
  <c r="I789" i="33" s="1"/>
  <c r="J122" i="30"/>
  <c r="J789" i="33" s="1"/>
  <c r="K122" i="30"/>
  <c r="K789" i="33" s="1"/>
  <c r="C123" i="30"/>
  <c r="C790" i="33" s="1"/>
  <c r="D123" i="30"/>
  <c r="D790" i="33" s="1"/>
  <c r="E123" i="30"/>
  <c r="E790" i="33" s="1"/>
  <c r="F123" i="30"/>
  <c r="F790" i="33" s="1"/>
  <c r="G123" i="30"/>
  <c r="G790" i="33" s="1"/>
  <c r="H123" i="30"/>
  <c r="H790" i="33" s="1"/>
  <c r="B123" i="30"/>
  <c r="B790" i="33" s="1"/>
  <c r="B122" i="30"/>
  <c r="B789" i="33" s="1"/>
  <c r="B121" i="30"/>
  <c r="B788" i="33" s="1"/>
  <c r="B120" i="30"/>
  <c r="B787" i="33" s="1"/>
  <c r="K131" i="30"/>
  <c r="J131" i="30"/>
  <c r="I131" i="30"/>
  <c r="H131" i="30"/>
  <c r="G131" i="30"/>
  <c r="F131" i="30"/>
  <c r="E131" i="30"/>
  <c r="D131" i="30"/>
  <c r="C131" i="30"/>
  <c r="B131" i="30"/>
  <c r="K130" i="30"/>
  <c r="J130" i="30"/>
  <c r="I130" i="30"/>
  <c r="H130" i="30"/>
  <c r="G130" i="30"/>
  <c r="F130" i="30"/>
  <c r="E130" i="30"/>
  <c r="D130" i="30"/>
  <c r="C130" i="30"/>
  <c r="B130" i="30"/>
  <c r="K129" i="30"/>
  <c r="J129" i="30"/>
  <c r="I129" i="30"/>
  <c r="H129" i="30"/>
  <c r="G129" i="30"/>
  <c r="F129" i="30"/>
  <c r="E129" i="30"/>
  <c r="D129" i="30"/>
  <c r="C129" i="30"/>
  <c r="B129" i="30"/>
  <c r="K128" i="30"/>
  <c r="J128" i="30"/>
  <c r="I128" i="30"/>
  <c r="H128" i="30"/>
  <c r="G128" i="30"/>
  <c r="F128" i="30"/>
  <c r="E128" i="30"/>
  <c r="D128" i="30"/>
  <c r="C128" i="30"/>
  <c r="B128" i="30"/>
  <c r="K127" i="30"/>
  <c r="J127" i="30"/>
  <c r="I127" i="30"/>
  <c r="H127" i="30"/>
  <c r="G127" i="30"/>
  <c r="F127" i="30"/>
  <c r="E127" i="30"/>
  <c r="D127" i="30"/>
  <c r="C127" i="30"/>
  <c r="B127" i="30"/>
  <c r="C104" i="30"/>
  <c r="C787" i="27" s="1"/>
  <c r="D104" i="30"/>
  <c r="D787" i="27" s="1"/>
  <c r="E104" i="30"/>
  <c r="E787" i="27" s="1"/>
  <c r="F104" i="30"/>
  <c r="F787" i="27" s="1"/>
  <c r="G104" i="30"/>
  <c r="G787" i="27" s="1"/>
  <c r="H104" i="30"/>
  <c r="H787" i="27" s="1"/>
  <c r="I104" i="30"/>
  <c r="I787" i="27" s="1"/>
  <c r="J104" i="30"/>
  <c r="J787" i="27" s="1"/>
  <c r="K104" i="30"/>
  <c r="K787" i="27" s="1"/>
  <c r="C105" i="30"/>
  <c r="C788" i="27" s="1"/>
  <c r="D105" i="30"/>
  <c r="D788" i="27" s="1"/>
  <c r="E105" i="30"/>
  <c r="E788" i="27" s="1"/>
  <c r="F105" i="30"/>
  <c r="F788" i="27" s="1"/>
  <c r="G105" i="30"/>
  <c r="G788" i="27" s="1"/>
  <c r="H105" i="30"/>
  <c r="H788" i="27" s="1"/>
  <c r="I105" i="30"/>
  <c r="I788" i="27" s="1"/>
  <c r="J105" i="30"/>
  <c r="J788" i="27" s="1"/>
  <c r="K105" i="30"/>
  <c r="K788" i="27" s="1"/>
  <c r="C106" i="30"/>
  <c r="C789" i="27" s="1"/>
  <c r="D106" i="30"/>
  <c r="D789" i="27" s="1"/>
  <c r="E106" i="30"/>
  <c r="E789" i="27" s="1"/>
  <c r="F106" i="30"/>
  <c r="F789" i="27" s="1"/>
  <c r="G106" i="30"/>
  <c r="G789" i="27" s="1"/>
  <c r="H106" i="30"/>
  <c r="H789" i="27" s="1"/>
  <c r="I106" i="30"/>
  <c r="I789" i="27" s="1"/>
  <c r="J106" i="30"/>
  <c r="J789" i="27" s="1"/>
  <c r="K106" i="30"/>
  <c r="K789" i="27" s="1"/>
  <c r="C107" i="30"/>
  <c r="C790" i="27" s="1"/>
  <c r="D107" i="30"/>
  <c r="D790" i="27" s="1"/>
  <c r="E107" i="30"/>
  <c r="E790" i="27" s="1"/>
  <c r="F107" i="30"/>
  <c r="F790" i="27" s="1"/>
  <c r="G107" i="30"/>
  <c r="G790" i="27" s="1"/>
  <c r="B107" i="30"/>
  <c r="B790" i="27" s="1"/>
  <c r="B106" i="30"/>
  <c r="B789" i="27" s="1"/>
  <c r="B105" i="30"/>
  <c r="B788" i="27" s="1"/>
  <c r="B104" i="30"/>
  <c r="B787" i="27" s="1"/>
  <c r="C75" i="30"/>
  <c r="C790" i="26" s="1"/>
  <c r="D75" i="30"/>
  <c r="D790" i="26" s="1"/>
  <c r="E75" i="30"/>
  <c r="E790" i="26" s="1"/>
  <c r="F75" i="30"/>
  <c r="F790" i="26" s="1"/>
  <c r="G75" i="30"/>
  <c r="G790" i="26" s="1"/>
  <c r="H75" i="30"/>
  <c r="H790" i="26" s="1"/>
  <c r="I75" i="30"/>
  <c r="I790" i="26" s="1"/>
  <c r="J75" i="30"/>
  <c r="J790" i="26" s="1"/>
  <c r="K75" i="30"/>
  <c r="K790" i="26" s="1"/>
  <c r="B75" i="30"/>
  <c r="B790" i="26" s="1"/>
  <c r="C74" i="30"/>
  <c r="C789" i="26" s="1"/>
  <c r="D74" i="30"/>
  <c r="D789" i="26" s="1"/>
  <c r="E74" i="30"/>
  <c r="E789" i="26" s="1"/>
  <c r="F74" i="30"/>
  <c r="F789" i="26" s="1"/>
  <c r="G74" i="30"/>
  <c r="G789" i="26" s="1"/>
  <c r="H74" i="30"/>
  <c r="H789" i="26" s="1"/>
  <c r="I74" i="30"/>
  <c r="I789" i="26" s="1"/>
  <c r="J74" i="30"/>
  <c r="J789" i="26" s="1"/>
  <c r="K74" i="30"/>
  <c r="K789" i="26" s="1"/>
  <c r="B74" i="30"/>
  <c r="B789" i="26" s="1"/>
  <c r="C73" i="30"/>
  <c r="C788" i="26" s="1"/>
  <c r="D73" i="30"/>
  <c r="D788" i="26" s="1"/>
  <c r="E73" i="30"/>
  <c r="E788" i="26" s="1"/>
  <c r="F73" i="30"/>
  <c r="F788" i="26" s="1"/>
  <c r="G73" i="30"/>
  <c r="G788" i="26" s="1"/>
  <c r="H73" i="30"/>
  <c r="H788" i="26" s="1"/>
  <c r="I73" i="30"/>
  <c r="I788" i="26" s="1"/>
  <c r="J73" i="30"/>
  <c r="J788" i="26" s="1"/>
  <c r="K73" i="30"/>
  <c r="K788" i="26" s="1"/>
  <c r="B73" i="30"/>
  <c r="B788" i="26" s="1"/>
  <c r="C88" i="30"/>
  <c r="C787" i="32" s="1"/>
  <c r="D88" i="30"/>
  <c r="D787" i="32" s="1"/>
  <c r="E88" i="30"/>
  <c r="E787" i="32" s="1"/>
  <c r="F88" i="30"/>
  <c r="F787" i="32" s="1"/>
  <c r="G88" i="30"/>
  <c r="G787" i="32" s="1"/>
  <c r="H88" i="30"/>
  <c r="H787" i="32" s="1"/>
  <c r="I88" i="30"/>
  <c r="I787" i="32" s="1"/>
  <c r="J88" i="30"/>
  <c r="J787" i="32" s="1"/>
  <c r="K88" i="30"/>
  <c r="K787" i="32" s="1"/>
  <c r="C89" i="30"/>
  <c r="C788" i="32" s="1"/>
  <c r="D89" i="30"/>
  <c r="D788" i="32" s="1"/>
  <c r="E89" i="30"/>
  <c r="E788" i="32" s="1"/>
  <c r="F89" i="30"/>
  <c r="F788" i="32" s="1"/>
  <c r="G89" i="30"/>
  <c r="G788" i="32" s="1"/>
  <c r="H89" i="30"/>
  <c r="H788" i="32" s="1"/>
  <c r="I89" i="30"/>
  <c r="I788" i="32" s="1"/>
  <c r="J89" i="30"/>
  <c r="J788" i="32" s="1"/>
  <c r="K89" i="30"/>
  <c r="K788" i="32" s="1"/>
  <c r="C90" i="30"/>
  <c r="C789" i="32" s="1"/>
  <c r="D90" i="30"/>
  <c r="D789" i="32" s="1"/>
  <c r="E90" i="30"/>
  <c r="E789" i="32" s="1"/>
  <c r="F90" i="30"/>
  <c r="F789" i="32" s="1"/>
  <c r="G90" i="30"/>
  <c r="G789" i="32" s="1"/>
  <c r="H90" i="30"/>
  <c r="H789" i="32" s="1"/>
  <c r="I90" i="30"/>
  <c r="I789" i="32" s="1"/>
  <c r="J90" i="30"/>
  <c r="J789" i="32" s="1"/>
  <c r="K90" i="30"/>
  <c r="K789" i="32" s="1"/>
  <c r="C91" i="30"/>
  <c r="C790" i="32" s="1"/>
  <c r="D91" i="30"/>
  <c r="D790" i="32" s="1"/>
  <c r="E91" i="30"/>
  <c r="E790" i="32" s="1"/>
  <c r="F91" i="30"/>
  <c r="F790" i="32" s="1"/>
  <c r="G91" i="30"/>
  <c r="G790" i="32" s="1"/>
  <c r="H91" i="30"/>
  <c r="H790" i="32" s="1"/>
  <c r="I91" i="30"/>
  <c r="I790" i="32" s="1"/>
  <c r="J91" i="30"/>
  <c r="J790" i="32" s="1"/>
  <c r="K91" i="30"/>
  <c r="K790" i="32" s="1"/>
  <c r="B91" i="30"/>
  <c r="B790" i="32" s="1"/>
  <c r="B90" i="30"/>
  <c r="B789" i="32" s="1"/>
  <c r="B89" i="30"/>
  <c r="B788" i="32" s="1"/>
  <c r="B88" i="30"/>
  <c r="B787" i="32" s="1"/>
  <c r="H1015" i="32"/>
  <c r="C1015" i="32"/>
  <c r="H1014" i="32"/>
  <c r="I1014" i="32" s="1"/>
  <c r="J1014" i="32" s="1"/>
  <c r="C1014" i="32"/>
  <c r="H1013" i="32"/>
  <c r="C1013" i="32"/>
  <c r="I1012" i="32"/>
  <c r="C1012" i="32"/>
  <c r="D1012" i="32" s="1"/>
  <c r="H1011" i="32"/>
  <c r="I1011" i="32" s="1"/>
  <c r="C1011" i="32"/>
  <c r="H1010" i="32"/>
  <c r="C1010" i="32"/>
  <c r="H1009" i="32"/>
  <c r="I1009" i="32" s="1"/>
  <c r="J1009" i="32" s="1"/>
  <c r="C1009" i="32"/>
  <c r="H1008" i="32"/>
  <c r="I1008" i="32" s="1"/>
  <c r="J1008" i="32" s="1"/>
  <c r="C1008" i="32"/>
  <c r="H1007" i="32"/>
  <c r="C1007" i="32"/>
  <c r="H1006" i="32"/>
  <c r="I1006" i="32" s="1"/>
  <c r="C1006" i="32"/>
  <c r="K992" i="32"/>
  <c r="K1045" i="32" s="1"/>
  <c r="J992" i="32"/>
  <c r="J1045" i="32" s="1"/>
  <c r="I992" i="32"/>
  <c r="I1045" i="32" s="1"/>
  <c r="H992" i="32"/>
  <c r="H1045" i="32" s="1"/>
  <c r="G992" i="32"/>
  <c r="G1045" i="32" s="1"/>
  <c r="F992" i="32"/>
  <c r="F1045" i="32" s="1"/>
  <c r="E992" i="32"/>
  <c r="E1045" i="32" s="1"/>
  <c r="D992" i="32"/>
  <c r="D1045" i="32" s="1"/>
  <c r="C992" i="32"/>
  <c r="C1045" i="32" s="1"/>
  <c r="B992" i="32"/>
  <c r="K991" i="32"/>
  <c r="K1044" i="32" s="1"/>
  <c r="J991" i="32"/>
  <c r="J1044" i="32" s="1"/>
  <c r="I991" i="32"/>
  <c r="I1044" i="32" s="1"/>
  <c r="H991" i="32"/>
  <c r="H1044" i="32" s="1"/>
  <c r="G991" i="32"/>
  <c r="G1044" i="32" s="1"/>
  <c r="F991" i="32"/>
  <c r="F1044" i="32" s="1"/>
  <c r="E991" i="32"/>
  <c r="E1044" i="32" s="1"/>
  <c r="D991" i="32"/>
  <c r="D1044" i="32" s="1"/>
  <c r="C991" i="32"/>
  <c r="C1044" i="32" s="1"/>
  <c r="B991" i="32"/>
  <c r="K990" i="32"/>
  <c r="K1043" i="32" s="1"/>
  <c r="J990" i="32"/>
  <c r="J1043" i="32" s="1"/>
  <c r="I990" i="32"/>
  <c r="I1043" i="32" s="1"/>
  <c r="H990" i="32"/>
  <c r="H1043" i="32" s="1"/>
  <c r="G990" i="32"/>
  <c r="G1043" i="32" s="1"/>
  <c r="F990" i="32"/>
  <c r="F1043" i="32" s="1"/>
  <c r="E990" i="32"/>
  <c r="E1043" i="32" s="1"/>
  <c r="D990" i="32"/>
  <c r="D1043" i="32" s="1"/>
  <c r="C990" i="32"/>
  <c r="C1043" i="32" s="1"/>
  <c r="B990" i="32"/>
  <c r="K989" i="32"/>
  <c r="K1042" i="32" s="1"/>
  <c r="J989" i="32"/>
  <c r="J1042" i="32" s="1"/>
  <c r="I989" i="32"/>
  <c r="I1042" i="32" s="1"/>
  <c r="H989" i="32"/>
  <c r="G989" i="32"/>
  <c r="G1042" i="32" s="1"/>
  <c r="F989" i="32"/>
  <c r="F1042" i="32" s="1"/>
  <c r="E989" i="32"/>
  <c r="E1042" i="32" s="1"/>
  <c r="D989" i="32"/>
  <c r="D1042" i="32" s="1"/>
  <c r="C989" i="32"/>
  <c r="C1042" i="32" s="1"/>
  <c r="B989" i="32"/>
  <c r="K988" i="32"/>
  <c r="K1041" i="32" s="1"/>
  <c r="J988" i="32"/>
  <c r="J1041" i="32" s="1"/>
  <c r="I988" i="32"/>
  <c r="I1041" i="32" s="1"/>
  <c r="H988" i="32"/>
  <c r="H1041" i="32" s="1"/>
  <c r="G988" i="32"/>
  <c r="G1041" i="32" s="1"/>
  <c r="F988" i="32"/>
  <c r="F1041" i="32" s="1"/>
  <c r="E988" i="32"/>
  <c r="E1041" i="32" s="1"/>
  <c r="D988" i="32"/>
  <c r="D1041" i="32" s="1"/>
  <c r="C988" i="32"/>
  <c r="C1041" i="32" s="1"/>
  <c r="B988" i="32"/>
  <c r="K987" i="32"/>
  <c r="K1040" i="32" s="1"/>
  <c r="J987" i="32"/>
  <c r="J1040" i="32" s="1"/>
  <c r="I987" i="32"/>
  <c r="I1040" i="32" s="1"/>
  <c r="H987" i="32"/>
  <c r="H1040" i="32" s="1"/>
  <c r="G987" i="32"/>
  <c r="G1040" i="32" s="1"/>
  <c r="F987" i="32"/>
  <c r="F1040" i="32" s="1"/>
  <c r="E987" i="32"/>
  <c r="E1040" i="32" s="1"/>
  <c r="D987" i="32"/>
  <c r="D1040" i="32" s="1"/>
  <c r="C987" i="32"/>
  <c r="C1040" i="32" s="1"/>
  <c r="B987" i="32"/>
  <c r="K986" i="32"/>
  <c r="K1039" i="32" s="1"/>
  <c r="J986" i="32"/>
  <c r="J1039" i="32" s="1"/>
  <c r="I986" i="32"/>
  <c r="I1039" i="32" s="1"/>
  <c r="H986" i="32"/>
  <c r="H1039" i="32" s="1"/>
  <c r="G986" i="32"/>
  <c r="G1039" i="32" s="1"/>
  <c r="F986" i="32"/>
  <c r="F1039" i="32" s="1"/>
  <c r="E986" i="32"/>
  <c r="E1039" i="32" s="1"/>
  <c r="D986" i="32"/>
  <c r="D1039" i="32" s="1"/>
  <c r="C986" i="32"/>
  <c r="C1039" i="32" s="1"/>
  <c r="B986" i="32"/>
  <c r="K985" i="32"/>
  <c r="K1038" i="32" s="1"/>
  <c r="J985" i="32"/>
  <c r="J1038" i="32" s="1"/>
  <c r="I985" i="32"/>
  <c r="I1038" i="32" s="1"/>
  <c r="H985" i="32"/>
  <c r="H1038" i="32" s="1"/>
  <c r="G985" i="32"/>
  <c r="G1038" i="32" s="1"/>
  <c r="F985" i="32"/>
  <c r="F1038" i="32" s="1"/>
  <c r="E985" i="32"/>
  <c r="E1038" i="32" s="1"/>
  <c r="D985" i="32"/>
  <c r="D1038" i="32" s="1"/>
  <c r="C985" i="32"/>
  <c r="C1038" i="32" s="1"/>
  <c r="B985" i="32"/>
  <c r="K984" i="32"/>
  <c r="K1037" i="32" s="1"/>
  <c r="J984" i="32"/>
  <c r="J1037" i="32" s="1"/>
  <c r="I984" i="32"/>
  <c r="I1037" i="32" s="1"/>
  <c r="H984" i="32"/>
  <c r="H1037" i="32" s="1"/>
  <c r="G984" i="32"/>
  <c r="G1037" i="32" s="1"/>
  <c r="F984" i="32"/>
  <c r="F1037" i="32" s="1"/>
  <c r="E984" i="32"/>
  <c r="E1037" i="32" s="1"/>
  <c r="D984" i="32"/>
  <c r="D1037" i="32" s="1"/>
  <c r="C984" i="32"/>
  <c r="C1037" i="32" s="1"/>
  <c r="B984" i="32"/>
  <c r="K983" i="32"/>
  <c r="K1036" i="32" s="1"/>
  <c r="J983" i="32"/>
  <c r="J1036" i="32" s="1"/>
  <c r="I983" i="32"/>
  <c r="I1036" i="32" s="1"/>
  <c r="H983" i="32"/>
  <c r="H1036" i="32" s="1"/>
  <c r="G983" i="32"/>
  <c r="G1036" i="32" s="1"/>
  <c r="F983" i="32"/>
  <c r="F1036" i="32" s="1"/>
  <c r="E983" i="32"/>
  <c r="E1036" i="32" s="1"/>
  <c r="D983" i="32"/>
  <c r="D1036" i="32" s="1"/>
  <c r="C983" i="32"/>
  <c r="C1036" i="32" s="1"/>
  <c r="B983" i="32"/>
  <c r="B1036" i="32" s="1"/>
  <c r="K948" i="32"/>
  <c r="J948" i="32"/>
  <c r="I948" i="32"/>
  <c r="H948" i="32"/>
  <c r="G948" i="32"/>
  <c r="F948" i="32"/>
  <c r="E948" i="32"/>
  <c r="D948" i="32"/>
  <c r="C948" i="32"/>
  <c r="B948" i="32"/>
  <c r="K930" i="32"/>
  <c r="J930" i="32"/>
  <c r="I930" i="32"/>
  <c r="H930" i="32"/>
  <c r="G930" i="32"/>
  <c r="F930" i="32"/>
  <c r="E930" i="32"/>
  <c r="D930" i="32"/>
  <c r="C930" i="32"/>
  <c r="B930" i="32"/>
  <c r="K881" i="32"/>
  <c r="J881" i="32"/>
  <c r="I881" i="32"/>
  <c r="H881" i="32"/>
  <c r="G881" i="32"/>
  <c r="F881" i="32"/>
  <c r="E881" i="32"/>
  <c r="D881" i="32"/>
  <c r="C881" i="32"/>
  <c r="B881" i="32"/>
  <c r="K848" i="32"/>
  <c r="J848" i="32"/>
  <c r="I848" i="32"/>
  <c r="H848" i="32"/>
  <c r="G848" i="32"/>
  <c r="F848" i="32"/>
  <c r="E848" i="32"/>
  <c r="D848" i="32"/>
  <c r="C848" i="32"/>
  <c r="B848" i="32"/>
  <c r="K816" i="32"/>
  <c r="J816" i="32"/>
  <c r="I816" i="32"/>
  <c r="H816" i="32"/>
  <c r="G816" i="32"/>
  <c r="F816" i="32"/>
  <c r="E816" i="32"/>
  <c r="D816" i="32"/>
  <c r="C816" i="32"/>
  <c r="B816" i="32"/>
  <c r="K798" i="32"/>
  <c r="J798" i="32"/>
  <c r="I798" i="32"/>
  <c r="H798" i="32"/>
  <c r="G798" i="32"/>
  <c r="F798" i="32"/>
  <c r="E798" i="32"/>
  <c r="D798" i="32"/>
  <c r="C798" i="32"/>
  <c r="B798" i="32"/>
  <c r="K797" i="32"/>
  <c r="J797" i="32"/>
  <c r="I797" i="32"/>
  <c r="H797" i="32"/>
  <c r="G797" i="32"/>
  <c r="F797" i="32"/>
  <c r="E797" i="32"/>
  <c r="D797" i="32"/>
  <c r="C797" i="32"/>
  <c r="B797" i="32"/>
  <c r="K796" i="32"/>
  <c r="J796" i="32"/>
  <c r="I796" i="32"/>
  <c r="H796" i="32"/>
  <c r="G796" i="32"/>
  <c r="F796" i="32"/>
  <c r="E796" i="32"/>
  <c r="D796" i="32"/>
  <c r="C796" i="32"/>
  <c r="B796" i="32"/>
  <c r="K795" i="32"/>
  <c r="J795" i="32"/>
  <c r="I795" i="32"/>
  <c r="H795" i="32"/>
  <c r="G795" i="32"/>
  <c r="F795" i="32"/>
  <c r="E795" i="32"/>
  <c r="D795" i="32"/>
  <c r="C795" i="32"/>
  <c r="B795" i="32"/>
  <c r="K794" i="32"/>
  <c r="J794" i="32"/>
  <c r="I794" i="32"/>
  <c r="H794" i="32"/>
  <c r="G794" i="32"/>
  <c r="F794" i="32"/>
  <c r="E794" i="32"/>
  <c r="D794" i="32"/>
  <c r="C794" i="32"/>
  <c r="B794" i="32"/>
  <c r="K752" i="32"/>
  <c r="J752" i="32"/>
  <c r="I752" i="32"/>
  <c r="H752" i="32"/>
  <c r="G752" i="32"/>
  <c r="F752" i="32"/>
  <c r="E752" i="32"/>
  <c r="D752" i="32"/>
  <c r="C752" i="32"/>
  <c r="B752" i="32"/>
  <c r="K734" i="32"/>
  <c r="J734" i="32"/>
  <c r="I734" i="32"/>
  <c r="H734" i="32"/>
  <c r="G734" i="32"/>
  <c r="F734" i="32"/>
  <c r="E734" i="32"/>
  <c r="D734" i="32"/>
  <c r="C734" i="32"/>
  <c r="B734" i="32"/>
  <c r="K333" i="32"/>
  <c r="J333" i="32"/>
  <c r="I333" i="32"/>
  <c r="H333" i="32"/>
  <c r="G333" i="32"/>
  <c r="F333" i="32"/>
  <c r="E333" i="32"/>
  <c r="D333" i="32"/>
  <c r="C333" i="32"/>
  <c r="B333" i="32"/>
  <c r="K332" i="32"/>
  <c r="J332" i="32"/>
  <c r="I332" i="32"/>
  <c r="H332" i="32"/>
  <c r="G332" i="32"/>
  <c r="F332" i="32"/>
  <c r="E332" i="32"/>
  <c r="D332" i="32"/>
  <c r="C332" i="32"/>
  <c r="B332" i="32"/>
  <c r="K331" i="32"/>
  <c r="J331" i="32"/>
  <c r="I331" i="32"/>
  <c r="H331" i="32"/>
  <c r="G331" i="32"/>
  <c r="F331" i="32"/>
  <c r="E331" i="32"/>
  <c r="D331" i="32"/>
  <c r="C331" i="32"/>
  <c r="B331" i="32"/>
  <c r="K330" i="32"/>
  <c r="J330" i="32"/>
  <c r="I330" i="32"/>
  <c r="H330" i="32"/>
  <c r="G330" i="32"/>
  <c r="F330" i="32"/>
  <c r="E330" i="32"/>
  <c r="D330" i="32"/>
  <c r="C330" i="32"/>
  <c r="B330" i="32"/>
  <c r="K329" i="32"/>
  <c r="J329" i="32"/>
  <c r="I329" i="32"/>
  <c r="H329" i="32"/>
  <c r="G329" i="32"/>
  <c r="F329" i="32"/>
  <c r="E329" i="32"/>
  <c r="D329" i="32"/>
  <c r="C329" i="32"/>
  <c r="B329" i="32"/>
  <c r="K328" i="32"/>
  <c r="J328" i="32"/>
  <c r="I328" i="32"/>
  <c r="H328" i="32"/>
  <c r="G328" i="32"/>
  <c r="F328" i="32"/>
  <c r="E328" i="32"/>
  <c r="D328" i="32"/>
  <c r="C328" i="32"/>
  <c r="B328" i="32"/>
  <c r="K327" i="32"/>
  <c r="J327" i="32"/>
  <c r="I327" i="32"/>
  <c r="H327" i="32"/>
  <c r="G327" i="32"/>
  <c r="F327" i="32"/>
  <c r="E327" i="32"/>
  <c r="D327" i="32"/>
  <c r="C327" i="32"/>
  <c r="B327" i="32"/>
  <c r="K326" i="32"/>
  <c r="J326" i="32"/>
  <c r="I326" i="32"/>
  <c r="H326" i="32"/>
  <c r="G326" i="32"/>
  <c r="F326" i="32"/>
  <c r="E326" i="32"/>
  <c r="D326" i="32"/>
  <c r="C326" i="32"/>
  <c r="B326" i="32"/>
  <c r="K325" i="32"/>
  <c r="J325" i="32"/>
  <c r="I325" i="32"/>
  <c r="H325" i="32"/>
  <c r="G325" i="32"/>
  <c r="F325" i="32"/>
  <c r="E325" i="32"/>
  <c r="D325" i="32"/>
  <c r="C325" i="32"/>
  <c r="B325" i="32"/>
  <c r="K324" i="32"/>
  <c r="J324" i="32"/>
  <c r="I324" i="32"/>
  <c r="H324" i="32"/>
  <c r="G324" i="32"/>
  <c r="F324" i="32"/>
  <c r="E324" i="32"/>
  <c r="D324" i="32"/>
  <c r="C324" i="32"/>
  <c r="B324" i="32"/>
  <c r="B242" i="32"/>
  <c r="B241" i="32"/>
  <c r="B240" i="32"/>
  <c r="B239" i="32"/>
  <c r="B238" i="32"/>
  <c r="B237" i="32"/>
  <c r="B236" i="32"/>
  <c r="B235" i="32"/>
  <c r="B234" i="32"/>
  <c r="B233" i="32"/>
  <c r="Q228" i="32"/>
  <c r="R228" i="32" s="1"/>
  <c r="S228" i="32" s="1"/>
  <c r="T228" i="32" s="1"/>
  <c r="U228" i="32" s="1"/>
  <c r="V228" i="32" s="1"/>
  <c r="W228" i="32" s="1"/>
  <c r="X228" i="32" s="1"/>
  <c r="Y228" i="32" s="1"/>
  <c r="C228" i="32"/>
  <c r="C242" i="32" s="1"/>
  <c r="Q227" i="32"/>
  <c r="R227" i="32" s="1"/>
  <c r="S227" i="32" s="1"/>
  <c r="T227" i="32" s="1"/>
  <c r="U227" i="32" s="1"/>
  <c r="V227" i="32" s="1"/>
  <c r="W227" i="32" s="1"/>
  <c r="X227" i="32" s="1"/>
  <c r="Y227" i="32" s="1"/>
  <c r="C227" i="32"/>
  <c r="C241" i="32" s="1"/>
  <c r="Q226" i="32"/>
  <c r="R226" i="32" s="1"/>
  <c r="S226" i="32" s="1"/>
  <c r="T226" i="32" s="1"/>
  <c r="U226" i="32" s="1"/>
  <c r="V226" i="32" s="1"/>
  <c r="W226" i="32" s="1"/>
  <c r="X226" i="32" s="1"/>
  <c r="Y226" i="32" s="1"/>
  <c r="C226" i="32"/>
  <c r="C240" i="32" s="1"/>
  <c r="Q225" i="32"/>
  <c r="R225" i="32" s="1"/>
  <c r="S225" i="32" s="1"/>
  <c r="T225" i="32" s="1"/>
  <c r="U225" i="32" s="1"/>
  <c r="V225" i="32" s="1"/>
  <c r="W225" i="32" s="1"/>
  <c r="X225" i="32" s="1"/>
  <c r="Y225" i="32" s="1"/>
  <c r="C225" i="32"/>
  <c r="C239" i="32" s="1"/>
  <c r="Q224" i="32"/>
  <c r="R224" i="32" s="1"/>
  <c r="S224" i="32" s="1"/>
  <c r="T224" i="32" s="1"/>
  <c r="U224" i="32" s="1"/>
  <c r="V224" i="32" s="1"/>
  <c r="W224" i="32" s="1"/>
  <c r="X224" i="32" s="1"/>
  <c r="Y224" i="32" s="1"/>
  <c r="C224" i="32"/>
  <c r="C238" i="32" s="1"/>
  <c r="Q223" i="32"/>
  <c r="R223" i="32" s="1"/>
  <c r="S223" i="32" s="1"/>
  <c r="T223" i="32" s="1"/>
  <c r="U223" i="32" s="1"/>
  <c r="V223" i="32" s="1"/>
  <c r="W223" i="32" s="1"/>
  <c r="X223" i="32" s="1"/>
  <c r="Y223" i="32" s="1"/>
  <c r="C223" i="32"/>
  <c r="C237" i="32" s="1"/>
  <c r="Q222" i="32"/>
  <c r="R222" i="32" s="1"/>
  <c r="S222" i="32" s="1"/>
  <c r="T222" i="32" s="1"/>
  <c r="U222" i="32" s="1"/>
  <c r="V222" i="32" s="1"/>
  <c r="W222" i="32" s="1"/>
  <c r="X222" i="32" s="1"/>
  <c r="Y222" i="32" s="1"/>
  <c r="C222" i="32"/>
  <c r="C236" i="32" s="1"/>
  <c r="Q221" i="32"/>
  <c r="R221" i="32" s="1"/>
  <c r="S221" i="32" s="1"/>
  <c r="T221" i="32" s="1"/>
  <c r="U221" i="32" s="1"/>
  <c r="V221" i="32" s="1"/>
  <c r="W221" i="32" s="1"/>
  <c r="X221" i="32" s="1"/>
  <c r="Y221" i="32" s="1"/>
  <c r="C221" i="32"/>
  <c r="C235" i="32" s="1"/>
  <c r="Q220" i="32"/>
  <c r="R220" i="32" s="1"/>
  <c r="S220" i="32" s="1"/>
  <c r="T220" i="32" s="1"/>
  <c r="U220" i="32" s="1"/>
  <c r="V220" i="32" s="1"/>
  <c r="W220" i="32" s="1"/>
  <c r="X220" i="32" s="1"/>
  <c r="Y220" i="32" s="1"/>
  <c r="C220" i="32"/>
  <c r="C234" i="32" s="1"/>
  <c r="Q219" i="32"/>
  <c r="R219" i="32" s="1"/>
  <c r="S219" i="32" s="1"/>
  <c r="T219" i="32" s="1"/>
  <c r="U219" i="32" s="1"/>
  <c r="V219" i="32" s="1"/>
  <c r="C219" i="32"/>
  <c r="C233" i="32" s="1"/>
  <c r="Q126" i="32"/>
  <c r="R126" i="32" s="1"/>
  <c r="S126" i="32" s="1"/>
  <c r="T126" i="32" s="1"/>
  <c r="U126" i="32" s="1"/>
  <c r="V126" i="32" s="1"/>
  <c r="W126" i="32" s="1"/>
  <c r="X126" i="32" s="1"/>
  <c r="Y126" i="32" s="1"/>
  <c r="C126" i="32"/>
  <c r="Q125" i="32"/>
  <c r="R125" i="32" s="1"/>
  <c r="S125" i="32" s="1"/>
  <c r="T125" i="32" s="1"/>
  <c r="U125" i="32" s="1"/>
  <c r="V125" i="32" s="1"/>
  <c r="W125" i="32" s="1"/>
  <c r="X125" i="32" s="1"/>
  <c r="Y125" i="32" s="1"/>
  <c r="C125" i="32"/>
  <c r="Q124" i="32"/>
  <c r="R124" i="32" s="1"/>
  <c r="S124" i="32" s="1"/>
  <c r="T124" i="32" s="1"/>
  <c r="U124" i="32" s="1"/>
  <c r="V124" i="32" s="1"/>
  <c r="W124" i="32" s="1"/>
  <c r="X124" i="32" s="1"/>
  <c r="Y124" i="32" s="1"/>
  <c r="C124" i="32"/>
  <c r="Q123" i="32"/>
  <c r="R123" i="32" s="1"/>
  <c r="S123" i="32" s="1"/>
  <c r="T123" i="32" s="1"/>
  <c r="U123" i="32" s="1"/>
  <c r="V123" i="32" s="1"/>
  <c r="W123" i="32" s="1"/>
  <c r="X123" i="32" s="1"/>
  <c r="Y123" i="32" s="1"/>
  <c r="C123" i="32"/>
  <c r="Q122" i="32"/>
  <c r="R122" i="32" s="1"/>
  <c r="S122" i="32" s="1"/>
  <c r="T122" i="32" s="1"/>
  <c r="U122" i="32" s="1"/>
  <c r="V122" i="32" s="1"/>
  <c r="W122" i="32" s="1"/>
  <c r="X122" i="32" s="1"/>
  <c r="Y122" i="32" s="1"/>
  <c r="C122" i="32"/>
  <c r="Q121" i="32"/>
  <c r="R121" i="32" s="1"/>
  <c r="S121" i="32" s="1"/>
  <c r="T121" i="32" s="1"/>
  <c r="U121" i="32" s="1"/>
  <c r="V121" i="32" s="1"/>
  <c r="W121" i="32" s="1"/>
  <c r="X121" i="32" s="1"/>
  <c r="Y121" i="32" s="1"/>
  <c r="C121" i="32"/>
  <c r="Q120" i="32"/>
  <c r="R120" i="32" s="1"/>
  <c r="S120" i="32" s="1"/>
  <c r="T120" i="32" s="1"/>
  <c r="U120" i="32" s="1"/>
  <c r="V120" i="32" s="1"/>
  <c r="W120" i="32" s="1"/>
  <c r="X120" i="32" s="1"/>
  <c r="Y120" i="32" s="1"/>
  <c r="C120" i="32"/>
  <c r="Q119" i="32"/>
  <c r="R119" i="32" s="1"/>
  <c r="S119" i="32" s="1"/>
  <c r="T119" i="32" s="1"/>
  <c r="U119" i="32" s="1"/>
  <c r="V119" i="32" s="1"/>
  <c r="W119" i="32" s="1"/>
  <c r="X119" i="32" s="1"/>
  <c r="Y119" i="32" s="1"/>
  <c r="C119" i="32"/>
  <c r="Q118" i="32"/>
  <c r="R118" i="32" s="1"/>
  <c r="S118" i="32" s="1"/>
  <c r="T118" i="32" s="1"/>
  <c r="U118" i="32" s="1"/>
  <c r="V118" i="32" s="1"/>
  <c r="W118" i="32" s="1"/>
  <c r="X118" i="32" s="1"/>
  <c r="Y118" i="32" s="1"/>
  <c r="C118" i="32"/>
  <c r="Q117" i="32"/>
  <c r="R117" i="32" s="1"/>
  <c r="S117" i="32" s="1"/>
  <c r="T117" i="32" s="1"/>
  <c r="U117" i="32" s="1"/>
  <c r="V117" i="32" s="1"/>
  <c r="C117" i="32"/>
  <c r="K107" i="32"/>
  <c r="J107" i="32"/>
  <c r="I107" i="32"/>
  <c r="H107" i="32"/>
  <c r="G107" i="32"/>
  <c r="F107" i="32"/>
  <c r="E107" i="32"/>
  <c r="D107" i="32"/>
  <c r="C107" i="32"/>
  <c r="B107" i="32"/>
  <c r="K106" i="32"/>
  <c r="J106" i="32"/>
  <c r="I106" i="32"/>
  <c r="H106" i="32"/>
  <c r="G106" i="32"/>
  <c r="F106" i="32"/>
  <c r="E106" i="32"/>
  <c r="D106" i="32"/>
  <c r="C106" i="32"/>
  <c r="B106" i="32"/>
  <c r="K105" i="32"/>
  <c r="J105" i="32"/>
  <c r="I105" i="32"/>
  <c r="H105" i="32"/>
  <c r="G105" i="32"/>
  <c r="F105" i="32"/>
  <c r="E105" i="32"/>
  <c r="D105" i="32"/>
  <c r="C105" i="32"/>
  <c r="B105" i="32"/>
  <c r="K104" i="32"/>
  <c r="J104" i="32"/>
  <c r="I104" i="32"/>
  <c r="H104" i="32"/>
  <c r="G104" i="32"/>
  <c r="F104" i="32"/>
  <c r="E104" i="32"/>
  <c r="D104" i="32"/>
  <c r="C104" i="32"/>
  <c r="B104" i="32"/>
  <c r="K103" i="32"/>
  <c r="J103" i="32"/>
  <c r="I103" i="32"/>
  <c r="H103" i="32"/>
  <c r="G103" i="32"/>
  <c r="F103" i="32"/>
  <c r="E103" i="32"/>
  <c r="D103" i="32"/>
  <c r="C103" i="32"/>
  <c r="B103" i="32"/>
  <c r="K102" i="32"/>
  <c r="J102" i="32"/>
  <c r="I102" i="32"/>
  <c r="H102" i="32"/>
  <c r="G102" i="32"/>
  <c r="F102" i="32"/>
  <c r="E102" i="32"/>
  <c r="D102" i="32"/>
  <c r="C102" i="32"/>
  <c r="B102" i="32"/>
  <c r="K101" i="32"/>
  <c r="J101" i="32"/>
  <c r="I101" i="32"/>
  <c r="H101" i="32"/>
  <c r="G101" i="32"/>
  <c r="F101" i="32"/>
  <c r="E101" i="32"/>
  <c r="D101" i="32"/>
  <c r="C101" i="32"/>
  <c r="B101" i="32"/>
  <c r="K100" i="32"/>
  <c r="J100" i="32"/>
  <c r="I100" i="32"/>
  <c r="H100" i="32"/>
  <c r="G100" i="32"/>
  <c r="F100" i="32"/>
  <c r="E100" i="32"/>
  <c r="D100" i="32"/>
  <c r="C100" i="32"/>
  <c r="B100" i="32"/>
  <c r="K99" i="32"/>
  <c r="J99" i="32"/>
  <c r="I99" i="32"/>
  <c r="H99" i="32"/>
  <c r="G99" i="32"/>
  <c r="F99" i="32"/>
  <c r="E99" i="32"/>
  <c r="D99" i="32"/>
  <c r="C99" i="32"/>
  <c r="B99" i="32"/>
  <c r="K98" i="32"/>
  <c r="J98" i="32"/>
  <c r="I98" i="32"/>
  <c r="H98" i="32"/>
  <c r="G98" i="32"/>
  <c r="F98" i="32"/>
  <c r="E98" i="32"/>
  <c r="D98" i="32"/>
  <c r="C98" i="32"/>
  <c r="B98" i="32"/>
  <c r="H81" i="32"/>
  <c r="P77" i="32"/>
  <c r="B1077" i="32"/>
  <c r="I698" i="32"/>
  <c r="I727" i="32" s="1"/>
  <c r="H698" i="32"/>
  <c r="H727" i="32" s="1"/>
  <c r="G698" i="32"/>
  <c r="G727" i="32" s="1"/>
  <c r="K696" i="32"/>
  <c r="K725" i="32" s="1"/>
  <c r="J696" i="32"/>
  <c r="J725" i="32" s="1"/>
  <c r="I696" i="32"/>
  <c r="I725" i="32" s="1"/>
  <c r="H696" i="32"/>
  <c r="H725" i="32" s="1"/>
  <c r="E696" i="32"/>
  <c r="E725" i="32" s="1"/>
  <c r="D696" i="32"/>
  <c r="D725" i="32" s="1"/>
  <c r="H695" i="32"/>
  <c r="H724" i="32" s="1"/>
  <c r="G695" i="32"/>
  <c r="G724" i="32" s="1"/>
  <c r="F695" i="32"/>
  <c r="F724" i="32" s="1"/>
  <c r="E695" i="32"/>
  <c r="E724" i="32" s="1"/>
  <c r="B972" i="32"/>
  <c r="I694" i="32"/>
  <c r="I723" i="32" s="1"/>
  <c r="F694" i="32"/>
  <c r="F723" i="32" s="1"/>
  <c r="I693" i="32"/>
  <c r="I722" i="32" s="1"/>
  <c r="K692" i="32"/>
  <c r="K721" i="32" s="1"/>
  <c r="I692" i="32"/>
  <c r="I721" i="32" s="1"/>
  <c r="E692" i="32"/>
  <c r="E721" i="32" s="1"/>
  <c r="D692" i="32"/>
  <c r="D721" i="32" s="1"/>
  <c r="H691" i="32"/>
  <c r="H720" i="32" s="1"/>
  <c r="H1192" i="32" s="1"/>
  <c r="G691" i="32"/>
  <c r="G720" i="32" s="1"/>
  <c r="G1192" i="32" s="1"/>
  <c r="F691" i="32"/>
  <c r="F720" i="32" s="1"/>
  <c r="F1192" i="32" s="1"/>
  <c r="E691" i="32"/>
  <c r="E720" i="32" s="1"/>
  <c r="E1192" i="32" s="1"/>
  <c r="B968" i="32"/>
  <c r="I690" i="32"/>
  <c r="I719" i="32" s="1"/>
  <c r="H690" i="32"/>
  <c r="H719" i="32" s="1"/>
  <c r="G690" i="32"/>
  <c r="G719" i="32" s="1"/>
  <c r="K20" i="32"/>
  <c r="K35" i="32" s="1"/>
  <c r="J20" i="32"/>
  <c r="J35" i="32" s="1"/>
  <c r="I20" i="32"/>
  <c r="I35" i="32" s="1"/>
  <c r="H20" i="32"/>
  <c r="H35" i="32" s="1"/>
  <c r="G20" i="32"/>
  <c r="G35" i="32" s="1"/>
  <c r="F20" i="32"/>
  <c r="F35" i="32" s="1"/>
  <c r="E20" i="32"/>
  <c r="E35" i="32" s="1"/>
  <c r="D20" i="32"/>
  <c r="D35" i="32" s="1"/>
  <c r="C20" i="32"/>
  <c r="C35" i="32" s="1"/>
  <c r="B20" i="32"/>
  <c r="B35" i="32" s="1"/>
  <c r="K19" i="32"/>
  <c r="K34" i="32" s="1"/>
  <c r="J19" i="32"/>
  <c r="J34" i="32" s="1"/>
  <c r="I19" i="32"/>
  <c r="I34" i="32" s="1"/>
  <c r="H19" i="32"/>
  <c r="H34" i="32" s="1"/>
  <c r="G19" i="32"/>
  <c r="G34" i="32" s="1"/>
  <c r="F19" i="32"/>
  <c r="F34" i="32" s="1"/>
  <c r="E19" i="32"/>
  <c r="E34" i="32" s="1"/>
  <c r="D19" i="32"/>
  <c r="D34" i="32" s="1"/>
  <c r="C19" i="32"/>
  <c r="C34" i="32" s="1"/>
  <c r="B19" i="32"/>
  <c r="B34" i="32" s="1"/>
  <c r="K18" i="32"/>
  <c r="K33" i="32" s="1"/>
  <c r="J18" i="32"/>
  <c r="J33" i="32" s="1"/>
  <c r="I18" i="32"/>
  <c r="I33" i="32" s="1"/>
  <c r="H18" i="32"/>
  <c r="H33" i="32" s="1"/>
  <c r="G18" i="32"/>
  <c r="G33" i="32" s="1"/>
  <c r="F18" i="32"/>
  <c r="F33" i="32" s="1"/>
  <c r="E18" i="32"/>
  <c r="E33" i="32" s="1"/>
  <c r="D18" i="32"/>
  <c r="D33" i="32" s="1"/>
  <c r="C18" i="32"/>
  <c r="C33" i="32" s="1"/>
  <c r="B18" i="32"/>
  <c r="B33" i="32" s="1"/>
  <c r="K17" i="32"/>
  <c r="K32" i="32" s="1"/>
  <c r="J17" i="32"/>
  <c r="J32" i="32" s="1"/>
  <c r="I17" i="32"/>
  <c r="I32" i="32" s="1"/>
  <c r="H17" i="32"/>
  <c r="H32" i="32" s="1"/>
  <c r="G17" i="32"/>
  <c r="G32" i="32" s="1"/>
  <c r="F17" i="32"/>
  <c r="F32" i="32" s="1"/>
  <c r="E17" i="32"/>
  <c r="E32" i="32" s="1"/>
  <c r="D17" i="32"/>
  <c r="D32" i="32" s="1"/>
  <c r="C17" i="32"/>
  <c r="C32" i="32" s="1"/>
  <c r="B17" i="32"/>
  <c r="B32" i="32" s="1"/>
  <c r="K16" i="32"/>
  <c r="K31" i="32" s="1"/>
  <c r="J16" i="32"/>
  <c r="J31" i="32" s="1"/>
  <c r="I16" i="32"/>
  <c r="I31" i="32" s="1"/>
  <c r="H16" i="32"/>
  <c r="H31" i="32" s="1"/>
  <c r="G16" i="32"/>
  <c r="G31" i="32" s="1"/>
  <c r="F16" i="32"/>
  <c r="F31" i="32" s="1"/>
  <c r="E16" i="32"/>
  <c r="E31" i="32" s="1"/>
  <c r="D16" i="32"/>
  <c r="D31" i="32" s="1"/>
  <c r="C16" i="32"/>
  <c r="C31" i="32" s="1"/>
  <c r="B16" i="32"/>
  <c r="B31" i="32" s="1"/>
  <c r="K15" i="32"/>
  <c r="K30" i="32" s="1"/>
  <c r="J15" i="32"/>
  <c r="J30" i="32" s="1"/>
  <c r="I15" i="32"/>
  <c r="I30" i="32" s="1"/>
  <c r="H15" i="32"/>
  <c r="H30" i="32" s="1"/>
  <c r="G15" i="32"/>
  <c r="G30" i="32" s="1"/>
  <c r="F15" i="32"/>
  <c r="F30" i="32" s="1"/>
  <c r="E15" i="32"/>
  <c r="E30" i="32" s="1"/>
  <c r="D15" i="32"/>
  <c r="D30" i="32" s="1"/>
  <c r="C15" i="32"/>
  <c r="C30" i="32" s="1"/>
  <c r="B15" i="32"/>
  <c r="B30" i="32" s="1"/>
  <c r="K14" i="32"/>
  <c r="K29" i="32" s="1"/>
  <c r="J14" i="32"/>
  <c r="J29" i="32" s="1"/>
  <c r="I14" i="32"/>
  <c r="I29" i="32" s="1"/>
  <c r="H14" i="32"/>
  <c r="H29" i="32" s="1"/>
  <c r="G14" i="32"/>
  <c r="G29" i="32" s="1"/>
  <c r="F14" i="32"/>
  <c r="F29" i="32" s="1"/>
  <c r="E14" i="32"/>
  <c r="E29" i="32" s="1"/>
  <c r="D14" i="32"/>
  <c r="D29" i="32" s="1"/>
  <c r="C14" i="32"/>
  <c r="C29" i="32" s="1"/>
  <c r="B14" i="32"/>
  <c r="B29" i="32" s="1"/>
  <c r="K13" i="32"/>
  <c r="K28" i="32" s="1"/>
  <c r="J13" i="32"/>
  <c r="J28" i="32" s="1"/>
  <c r="I13" i="32"/>
  <c r="I28" i="32" s="1"/>
  <c r="H13" i="32"/>
  <c r="H28" i="32" s="1"/>
  <c r="G13" i="32"/>
  <c r="G28" i="32" s="1"/>
  <c r="F13" i="32"/>
  <c r="F28" i="32" s="1"/>
  <c r="E13" i="32"/>
  <c r="E28" i="32" s="1"/>
  <c r="D13" i="32"/>
  <c r="D28" i="32" s="1"/>
  <c r="C13" i="32"/>
  <c r="C28" i="32" s="1"/>
  <c r="B13" i="32"/>
  <c r="B28" i="32" s="1"/>
  <c r="K12" i="32"/>
  <c r="K27" i="32" s="1"/>
  <c r="J12" i="32"/>
  <c r="J27" i="32" s="1"/>
  <c r="I12" i="32"/>
  <c r="I27" i="32" s="1"/>
  <c r="H12" i="32"/>
  <c r="H27" i="32" s="1"/>
  <c r="G12" i="32"/>
  <c r="G27" i="32" s="1"/>
  <c r="F12" i="32"/>
  <c r="F27" i="32" s="1"/>
  <c r="E12" i="32"/>
  <c r="E27" i="32" s="1"/>
  <c r="D12" i="32"/>
  <c r="D27" i="32" s="1"/>
  <c r="C12" i="32"/>
  <c r="C27" i="32" s="1"/>
  <c r="B12" i="32"/>
  <c r="B27" i="32" s="1"/>
  <c r="K11" i="32"/>
  <c r="K26" i="32" s="1"/>
  <c r="J11" i="32"/>
  <c r="J26" i="32" s="1"/>
  <c r="I11" i="32"/>
  <c r="I26" i="32" s="1"/>
  <c r="H11" i="32"/>
  <c r="H26" i="32" s="1"/>
  <c r="G11" i="32"/>
  <c r="G26" i="32" s="1"/>
  <c r="F11" i="32"/>
  <c r="F26" i="32" s="1"/>
  <c r="E11" i="32"/>
  <c r="E26" i="32" s="1"/>
  <c r="D11" i="32"/>
  <c r="D26" i="32" s="1"/>
  <c r="C11" i="32"/>
  <c r="C26" i="32" s="1"/>
  <c r="B11" i="32"/>
  <c r="B26" i="32" s="1"/>
  <c r="K10" i="32"/>
  <c r="K25" i="32" s="1"/>
  <c r="J10" i="32"/>
  <c r="J25" i="32" s="1"/>
  <c r="I10" i="32"/>
  <c r="I25" i="32" s="1"/>
  <c r="H10" i="32"/>
  <c r="H25" i="32" s="1"/>
  <c r="G10" i="32"/>
  <c r="G25" i="32" s="1"/>
  <c r="F10" i="32"/>
  <c r="F25" i="32" s="1"/>
  <c r="E10" i="32"/>
  <c r="E25" i="32" s="1"/>
  <c r="D10" i="32"/>
  <c r="D25" i="32" s="1"/>
  <c r="C10" i="32"/>
  <c r="C25" i="32" s="1"/>
  <c r="B10" i="32"/>
  <c r="B25" i="32" s="1"/>
  <c r="A7" i="32"/>
  <c r="C72" i="30"/>
  <c r="C787" i="26" s="1"/>
  <c r="D72" i="30"/>
  <c r="D787" i="26" s="1"/>
  <c r="E72" i="30"/>
  <c r="E787" i="26" s="1"/>
  <c r="F72" i="30"/>
  <c r="F787" i="26" s="1"/>
  <c r="G72" i="30"/>
  <c r="G787" i="26" s="1"/>
  <c r="H72" i="30"/>
  <c r="H787" i="26" s="1"/>
  <c r="I72" i="30"/>
  <c r="I787" i="26" s="1"/>
  <c r="J72" i="30"/>
  <c r="J787" i="26" s="1"/>
  <c r="K72" i="30"/>
  <c r="K787" i="26" s="1"/>
  <c r="B72" i="30"/>
  <c r="B787" i="26" s="1"/>
  <c r="K99" i="30"/>
  <c r="J99" i="30"/>
  <c r="I99" i="30"/>
  <c r="H99" i="30"/>
  <c r="G99" i="30"/>
  <c r="F99" i="30"/>
  <c r="E99" i="30"/>
  <c r="D99" i="30"/>
  <c r="C99" i="30"/>
  <c r="B99" i="30"/>
  <c r="K98" i="30"/>
  <c r="J98" i="30"/>
  <c r="I98" i="30"/>
  <c r="H98" i="30"/>
  <c r="G98" i="30"/>
  <c r="F98" i="30"/>
  <c r="E98" i="30"/>
  <c r="D98" i="30"/>
  <c r="C98" i="30"/>
  <c r="B98" i="30"/>
  <c r="K97" i="30"/>
  <c r="J97" i="30"/>
  <c r="I97" i="30"/>
  <c r="H97" i="30"/>
  <c r="G97" i="30"/>
  <c r="F97" i="30"/>
  <c r="E97" i="30"/>
  <c r="D97" i="30"/>
  <c r="C97" i="30"/>
  <c r="B97" i="30"/>
  <c r="K96" i="30"/>
  <c r="J96" i="30"/>
  <c r="I96" i="30"/>
  <c r="H96" i="30"/>
  <c r="G96" i="30"/>
  <c r="F96" i="30"/>
  <c r="E96" i="30"/>
  <c r="D96" i="30"/>
  <c r="C96" i="30"/>
  <c r="B96" i="30"/>
  <c r="K95" i="30"/>
  <c r="J95" i="30"/>
  <c r="I95" i="30"/>
  <c r="H95" i="30"/>
  <c r="G95" i="30"/>
  <c r="F95" i="30"/>
  <c r="E95" i="30"/>
  <c r="D95" i="30"/>
  <c r="C95" i="30"/>
  <c r="B95" i="30"/>
  <c r="K83" i="30"/>
  <c r="J83" i="30"/>
  <c r="I83" i="30"/>
  <c r="H83" i="30"/>
  <c r="G83" i="30"/>
  <c r="F83" i="30"/>
  <c r="E83" i="30"/>
  <c r="D83" i="30"/>
  <c r="C83" i="30"/>
  <c r="B83" i="30"/>
  <c r="K82" i="30"/>
  <c r="J82" i="30"/>
  <c r="I82" i="30"/>
  <c r="H82" i="30"/>
  <c r="G82" i="30"/>
  <c r="F82" i="30"/>
  <c r="E82" i="30"/>
  <c r="D82" i="30"/>
  <c r="C82" i="30"/>
  <c r="B82" i="30"/>
  <c r="K81" i="30"/>
  <c r="J81" i="30"/>
  <c r="I81" i="30"/>
  <c r="H81" i="30"/>
  <c r="G81" i="30"/>
  <c r="F81" i="30"/>
  <c r="E81" i="30"/>
  <c r="D81" i="30"/>
  <c r="C81" i="30"/>
  <c r="B81" i="30"/>
  <c r="K80" i="30"/>
  <c r="J80" i="30"/>
  <c r="I80" i="30"/>
  <c r="H80" i="30"/>
  <c r="G80" i="30"/>
  <c r="F80" i="30"/>
  <c r="E80" i="30"/>
  <c r="D80" i="30"/>
  <c r="C80" i="30"/>
  <c r="B80" i="30"/>
  <c r="K79" i="30"/>
  <c r="J79" i="30"/>
  <c r="I79" i="30"/>
  <c r="H79" i="30"/>
  <c r="G79" i="30"/>
  <c r="F79" i="30"/>
  <c r="E79" i="30"/>
  <c r="D79" i="30"/>
  <c r="C79" i="30"/>
  <c r="B79" i="30"/>
  <c r="B555" i="34" l="1"/>
  <c r="B31" i="34"/>
  <c r="B552" i="34"/>
  <c r="B28" i="34"/>
  <c r="B554" i="34"/>
  <c r="B30" i="34"/>
  <c r="B967" i="32"/>
  <c r="B975" i="32"/>
  <c r="B967" i="33"/>
  <c r="B971" i="33"/>
  <c r="B975" i="33"/>
  <c r="F1046" i="33"/>
  <c r="F1165" i="33" s="1"/>
  <c r="F1178" i="33" s="1"/>
  <c r="I1046" i="34"/>
  <c r="I1165" i="34" s="1"/>
  <c r="I1178" i="34" s="1"/>
  <c r="B971" i="32"/>
  <c r="J1046" i="34"/>
  <c r="J1165" i="34" s="1"/>
  <c r="J1178" i="34" s="1"/>
  <c r="E1046" i="32"/>
  <c r="E1165" i="32" s="1"/>
  <c r="E1178" i="32" s="1"/>
  <c r="B973" i="32"/>
  <c r="F1046" i="32"/>
  <c r="F1165" i="32" s="1"/>
  <c r="F1178" i="32" s="1"/>
  <c r="B969" i="33"/>
  <c r="B973" i="33"/>
  <c r="B966" i="32"/>
  <c r="B970" i="32"/>
  <c r="B974" i="32"/>
  <c r="B966" i="33"/>
  <c r="B970" i="33"/>
  <c r="B974" i="33"/>
  <c r="B969" i="34"/>
  <c r="C1068" i="32"/>
  <c r="B970" i="34"/>
  <c r="B967" i="34"/>
  <c r="B971" i="34"/>
  <c r="B975" i="34"/>
  <c r="J1046" i="35"/>
  <c r="J1165" i="35" s="1"/>
  <c r="J1178" i="35" s="1"/>
  <c r="K1046" i="35"/>
  <c r="K1165" i="35" s="1"/>
  <c r="K1178" i="35" s="1"/>
  <c r="C1067" i="33"/>
  <c r="C1071" i="33"/>
  <c r="C1100" i="33" s="1"/>
  <c r="J1046" i="33"/>
  <c r="J1165" i="33" s="1"/>
  <c r="J1178" i="33" s="1"/>
  <c r="D1046" i="33"/>
  <c r="D1165" i="33" s="1"/>
  <c r="D1178" i="33" s="1"/>
  <c r="G1046" i="32"/>
  <c r="G1165" i="32" s="1"/>
  <c r="G1178" i="32" s="1"/>
  <c r="I1046" i="32"/>
  <c r="I1165" i="32" s="1"/>
  <c r="I1178" i="32" s="1"/>
  <c r="J1046" i="32"/>
  <c r="J1165" i="32" s="1"/>
  <c r="J1178" i="32" s="1"/>
  <c r="C1046" i="32"/>
  <c r="C1165" i="32" s="1"/>
  <c r="C1178" i="32" s="1"/>
  <c r="K1046" i="32"/>
  <c r="K1165" i="32" s="1"/>
  <c r="K1178" i="32" s="1"/>
  <c r="D1046" i="32"/>
  <c r="D1165" i="32" s="1"/>
  <c r="D1178" i="32" s="1"/>
  <c r="C1046" i="33"/>
  <c r="C1165" i="33" s="1"/>
  <c r="C1178" i="33" s="1"/>
  <c r="K1046" i="33"/>
  <c r="K1165" i="33" s="1"/>
  <c r="K1178" i="33" s="1"/>
  <c r="E1046" i="33"/>
  <c r="E1165" i="33" s="1"/>
  <c r="E1178" i="33" s="1"/>
  <c r="I1046" i="33"/>
  <c r="I1165" i="33" s="1"/>
  <c r="I1178" i="33" s="1"/>
  <c r="G1046" i="33"/>
  <c r="G1165" i="33" s="1"/>
  <c r="G1178" i="33" s="1"/>
  <c r="D1046" i="35"/>
  <c r="D1165" i="35" s="1"/>
  <c r="D1178" i="35" s="1"/>
  <c r="F1046" i="35"/>
  <c r="F1165" i="35" s="1"/>
  <c r="F1178" i="35" s="1"/>
  <c r="C1046" i="34"/>
  <c r="C1165" i="34" s="1"/>
  <c r="C1178" i="34" s="1"/>
  <c r="K1046" i="34"/>
  <c r="K1165" i="34" s="1"/>
  <c r="K1178" i="34" s="1"/>
  <c r="D1046" i="34"/>
  <c r="D1165" i="34" s="1"/>
  <c r="D1178" i="34" s="1"/>
  <c r="E1046" i="34"/>
  <c r="E1165" i="34" s="1"/>
  <c r="E1178" i="34" s="1"/>
  <c r="F1046" i="34"/>
  <c r="F1165" i="34" s="1"/>
  <c r="F1178" i="34" s="1"/>
  <c r="G1046" i="34"/>
  <c r="G1165" i="34" s="1"/>
  <c r="G1178" i="34" s="1"/>
  <c r="B1023" i="34"/>
  <c r="B1039" i="34"/>
  <c r="B1027" i="34"/>
  <c r="B1043" i="34"/>
  <c r="B1024" i="34"/>
  <c r="B1040" i="34"/>
  <c r="B1028" i="34"/>
  <c r="B1044" i="34"/>
  <c r="B1021" i="34"/>
  <c r="B1037" i="34"/>
  <c r="B1025" i="34"/>
  <c r="B1041" i="34"/>
  <c r="H1026" i="34"/>
  <c r="H1042" i="34"/>
  <c r="H1046" i="34" s="1"/>
  <c r="H1165" i="34" s="1"/>
  <c r="H1178" i="34" s="1"/>
  <c r="B1029" i="34"/>
  <c r="B1045" i="34"/>
  <c r="B1022" i="34"/>
  <c r="B1196" i="34" s="1"/>
  <c r="B1038" i="34"/>
  <c r="B1026" i="34"/>
  <c r="B1042" i="34"/>
  <c r="E1046" i="35"/>
  <c r="E1165" i="35" s="1"/>
  <c r="E1178" i="35" s="1"/>
  <c r="G1046" i="35"/>
  <c r="G1165" i="35" s="1"/>
  <c r="G1178" i="35" s="1"/>
  <c r="I1046" i="35"/>
  <c r="I1165" i="35" s="1"/>
  <c r="I1178" i="35" s="1"/>
  <c r="B1024" i="35"/>
  <c r="B1040" i="35"/>
  <c r="B1028" i="35"/>
  <c r="B1044" i="35"/>
  <c r="B1021" i="35"/>
  <c r="B1037" i="35"/>
  <c r="B1025" i="35"/>
  <c r="B1041" i="35"/>
  <c r="H1026" i="35"/>
  <c r="H1042" i="35"/>
  <c r="H1046" i="35" s="1"/>
  <c r="H1165" i="35" s="1"/>
  <c r="H1178" i="35" s="1"/>
  <c r="B1029" i="35"/>
  <c r="B1045" i="35"/>
  <c r="B1022" i="35"/>
  <c r="B1196" i="35" s="1"/>
  <c r="B1038" i="35"/>
  <c r="B1026" i="35"/>
  <c r="B1042" i="35"/>
  <c r="C1022" i="35"/>
  <c r="C1196" i="35" s="1"/>
  <c r="C1038" i="35"/>
  <c r="C1046" i="35" s="1"/>
  <c r="C1165" i="35" s="1"/>
  <c r="C1178" i="35" s="1"/>
  <c r="B1023" i="35"/>
  <c r="B1039" i="35"/>
  <c r="B1027" i="35"/>
  <c r="B1043" i="35"/>
  <c r="B1024" i="33"/>
  <c r="B1040" i="33"/>
  <c r="B1028" i="33"/>
  <c r="B1044" i="33"/>
  <c r="B1021" i="33"/>
  <c r="B1037" i="33"/>
  <c r="B1025" i="33"/>
  <c r="B1041" i="33"/>
  <c r="H1026" i="33"/>
  <c r="H1042" i="33"/>
  <c r="H1046" i="33" s="1"/>
  <c r="H1165" i="33" s="1"/>
  <c r="H1178" i="33" s="1"/>
  <c r="B1029" i="33"/>
  <c r="B1045" i="33"/>
  <c r="B1022" i="33"/>
  <c r="B1196" i="33" s="1"/>
  <c r="B1038" i="33"/>
  <c r="B1026" i="33"/>
  <c r="B1042" i="33"/>
  <c r="B1023" i="33"/>
  <c r="B1039" i="33"/>
  <c r="B1027" i="33"/>
  <c r="B1043" i="33"/>
  <c r="B1022" i="32"/>
  <c r="B1196" i="32" s="1"/>
  <c r="B1038" i="32"/>
  <c r="B1026" i="32"/>
  <c r="B1042" i="32"/>
  <c r="B1023" i="32"/>
  <c r="B1039" i="32"/>
  <c r="B1027" i="32"/>
  <c r="B1043" i="32"/>
  <c r="B1024" i="32"/>
  <c r="B1040" i="32"/>
  <c r="B1028" i="32"/>
  <c r="B1044" i="32"/>
  <c r="B1021" i="32"/>
  <c r="B1037" i="32"/>
  <c r="B1025" i="32"/>
  <c r="B1041" i="32"/>
  <c r="H1026" i="32"/>
  <c r="H1042" i="32"/>
  <c r="H1046" i="32" s="1"/>
  <c r="H1165" i="32" s="1"/>
  <c r="H1178" i="32" s="1"/>
  <c r="B1029" i="32"/>
  <c r="B1045" i="32"/>
  <c r="H1023" i="32"/>
  <c r="B913" i="34"/>
  <c r="B966" i="34"/>
  <c r="B921" i="34"/>
  <c r="B974" i="34"/>
  <c r="B920" i="34"/>
  <c r="B973" i="34"/>
  <c r="B914" i="35"/>
  <c r="B967" i="35"/>
  <c r="B918" i="35"/>
  <c r="B971" i="35"/>
  <c r="B975" i="35"/>
  <c r="B916" i="35"/>
  <c r="B969" i="35"/>
  <c r="B916" i="32"/>
  <c r="B969" i="32"/>
  <c r="B774" i="34"/>
  <c r="B917" i="34"/>
  <c r="B771" i="34"/>
  <c r="B914" i="34"/>
  <c r="B775" i="34"/>
  <c r="B918" i="34"/>
  <c r="B779" i="34"/>
  <c r="B922" i="34"/>
  <c r="B772" i="34"/>
  <c r="B915" i="34"/>
  <c r="B776" i="34"/>
  <c r="B919" i="34"/>
  <c r="B773" i="34"/>
  <c r="B916" i="34"/>
  <c r="B770" i="35"/>
  <c r="B913" i="35"/>
  <c r="B774" i="35"/>
  <c r="B917" i="35"/>
  <c r="B778" i="35"/>
  <c r="B921" i="35"/>
  <c r="B779" i="35"/>
  <c r="B922" i="35"/>
  <c r="B772" i="35"/>
  <c r="B915" i="35"/>
  <c r="B776" i="35"/>
  <c r="B919" i="35"/>
  <c r="B777" i="35"/>
  <c r="B920" i="35"/>
  <c r="B773" i="33"/>
  <c r="B916" i="33"/>
  <c r="B777" i="33"/>
  <c r="B920" i="33"/>
  <c r="B770" i="33"/>
  <c r="B913" i="33"/>
  <c r="B774" i="33"/>
  <c r="B917" i="33"/>
  <c r="B778" i="33"/>
  <c r="B921" i="33"/>
  <c r="B771" i="33"/>
  <c r="B914" i="33"/>
  <c r="B775" i="33"/>
  <c r="B918" i="33"/>
  <c r="B779" i="33"/>
  <c r="B922" i="33"/>
  <c r="B772" i="33"/>
  <c r="B915" i="33"/>
  <c r="B776" i="33"/>
  <c r="B919" i="33"/>
  <c r="B777" i="32"/>
  <c r="B920" i="32"/>
  <c r="B770" i="32"/>
  <c r="B913" i="32"/>
  <c r="B774" i="32"/>
  <c r="B917" i="32"/>
  <c r="B778" i="32"/>
  <c r="B921" i="32"/>
  <c r="B771" i="32"/>
  <c r="B914" i="32"/>
  <c r="B775" i="32"/>
  <c r="B918" i="32"/>
  <c r="B779" i="32"/>
  <c r="B922" i="32"/>
  <c r="B772" i="32"/>
  <c r="B915" i="32"/>
  <c r="B776" i="32"/>
  <c r="B919" i="32"/>
  <c r="B770" i="34"/>
  <c r="B697" i="34"/>
  <c r="B726" i="34" s="1"/>
  <c r="B778" i="34"/>
  <c r="B696" i="34"/>
  <c r="B725" i="34" s="1"/>
  <c r="B777" i="34"/>
  <c r="B690" i="35"/>
  <c r="B719" i="35" s="1"/>
  <c r="B771" i="35"/>
  <c r="B694" i="35"/>
  <c r="B723" i="35" s="1"/>
  <c r="B775" i="35"/>
  <c r="B692" i="35"/>
  <c r="B721" i="35" s="1"/>
  <c r="B773" i="35"/>
  <c r="B20" i="33"/>
  <c r="B35" i="33" s="1"/>
  <c r="B692" i="32"/>
  <c r="B721" i="32" s="1"/>
  <c r="B773" i="32"/>
  <c r="B262" i="32"/>
  <c r="L1008" i="34"/>
  <c r="C1067" i="34"/>
  <c r="C1096" i="34" s="1"/>
  <c r="C1071" i="34"/>
  <c r="C1100" i="34" s="1"/>
  <c r="C1075" i="34"/>
  <c r="D1075" i="34" s="1"/>
  <c r="C1068" i="34"/>
  <c r="C1097" i="34" s="1"/>
  <c r="H1028" i="35"/>
  <c r="C1072" i="32"/>
  <c r="C1101" i="32" s="1"/>
  <c r="H1022" i="33"/>
  <c r="H1196" i="33" s="1"/>
  <c r="H1025" i="33"/>
  <c r="L1007" i="33"/>
  <c r="C1070" i="33"/>
  <c r="D1070" i="33" s="1"/>
  <c r="C1068" i="33"/>
  <c r="D1068" i="33" s="1"/>
  <c r="C1072" i="33"/>
  <c r="D1072" i="33" s="1"/>
  <c r="C1070" i="32"/>
  <c r="C1099" i="32" s="1"/>
  <c r="C1066" i="32"/>
  <c r="C1095" i="32" s="1"/>
  <c r="D581" i="34"/>
  <c r="D428" i="34"/>
  <c r="P372" i="34"/>
  <c r="D443" i="34"/>
  <c r="D566" i="34"/>
  <c r="B254" i="34"/>
  <c r="B433" i="34"/>
  <c r="N377" i="34"/>
  <c r="B448" i="34"/>
  <c r="B571" i="34"/>
  <c r="B586" i="34"/>
  <c r="H434" i="34"/>
  <c r="T378" i="34"/>
  <c r="H449" i="34"/>
  <c r="H572" i="34"/>
  <c r="H587" i="34"/>
  <c r="I145" i="34"/>
  <c r="I426" i="34"/>
  <c r="U370" i="34"/>
  <c r="I441" i="34"/>
  <c r="I564" i="34"/>
  <c r="I579" i="34"/>
  <c r="G427" i="34"/>
  <c r="S371" i="34"/>
  <c r="G442" i="34"/>
  <c r="G580" i="34"/>
  <c r="G565" i="34"/>
  <c r="E428" i="34"/>
  <c r="Q372" i="34"/>
  <c r="E566" i="34"/>
  <c r="E443" i="34"/>
  <c r="E581" i="34"/>
  <c r="C429" i="34"/>
  <c r="O373" i="34"/>
  <c r="C444" i="34"/>
  <c r="C567" i="34"/>
  <c r="C582" i="34"/>
  <c r="K429" i="34"/>
  <c r="W373" i="34"/>
  <c r="K444" i="34"/>
  <c r="K582" i="34"/>
  <c r="K567" i="34"/>
  <c r="I430" i="34"/>
  <c r="U374" i="34"/>
  <c r="I445" i="34"/>
  <c r="I583" i="34"/>
  <c r="I568" i="34"/>
  <c r="G150" i="34"/>
  <c r="G431" i="34"/>
  <c r="S375" i="34"/>
  <c r="G446" i="34"/>
  <c r="G569" i="34"/>
  <c r="G584" i="34"/>
  <c r="E432" i="34"/>
  <c r="Q376" i="34"/>
  <c r="E447" i="34"/>
  <c r="E585" i="34"/>
  <c r="E570" i="34"/>
  <c r="C433" i="34"/>
  <c r="O377" i="34"/>
  <c r="C448" i="34"/>
  <c r="C571" i="34"/>
  <c r="C586" i="34"/>
  <c r="K433" i="34"/>
  <c r="W377" i="34"/>
  <c r="K448" i="34"/>
  <c r="K586" i="34"/>
  <c r="K571" i="34"/>
  <c r="I434" i="34"/>
  <c r="U378" i="34"/>
  <c r="I449" i="34"/>
  <c r="I572" i="34"/>
  <c r="I587" i="34"/>
  <c r="G435" i="34"/>
  <c r="S379" i="34"/>
  <c r="G450" i="34"/>
  <c r="G588" i="34"/>
  <c r="G573" i="34"/>
  <c r="C1070" i="34"/>
  <c r="C1074" i="34"/>
  <c r="B556" i="34"/>
  <c r="F248" i="34"/>
  <c r="F427" i="34"/>
  <c r="R371" i="34"/>
  <c r="F580" i="34"/>
  <c r="F442" i="34"/>
  <c r="F565" i="34"/>
  <c r="F431" i="34"/>
  <c r="R375" i="34"/>
  <c r="F446" i="34"/>
  <c r="F584" i="34"/>
  <c r="F569" i="34"/>
  <c r="F435" i="34"/>
  <c r="R379" i="34"/>
  <c r="F573" i="34"/>
  <c r="F450" i="34"/>
  <c r="F588" i="34"/>
  <c r="B426" i="34"/>
  <c r="N370" i="34"/>
  <c r="B441" i="34"/>
  <c r="B564" i="34"/>
  <c r="B579" i="34"/>
  <c r="J426" i="34"/>
  <c r="V370" i="34"/>
  <c r="J441" i="34"/>
  <c r="J579" i="34"/>
  <c r="J564" i="34"/>
  <c r="H427" i="34"/>
  <c r="T371" i="34"/>
  <c r="H442" i="34"/>
  <c r="H565" i="34"/>
  <c r="H580" i="34"/>
  <c r="F249" i="34"/>
  <c r="F428" i="34"/>
  <c r="R372" i="34"/>
  <c r="F566" i="34"/>
  <c r="F443" i="34"/>
  <c r="F581" i="34"/>
  <c r="D429" i="34"/>
  <c r="P373" i="34"/>
  <c r="D567" i="34"/>
  <c r="D444" i="34"/>
  <c r="D582" i="34"/>
  <c r="B568" i="34"/>
  <c r="B430" i="34"/>
  <c r="N374" i="34"/>
  <c r="B445" i="34"/>
  <c r="B583" i="34"/>
  <c r="J430" i="34"/>
  <c r="V374" i="34"/>
  <c r="J445" i="34"/>
  <c r="J568" i="34"/>
  <c r="J583" i="34"/>
  <c r="H431" i="34"/>
  <c r="T375" i="34"/>
  <c r="H446" i="34"/>
  <c r="H569" i="34"/>
  <c r="H584" i="34"/>
  <c r="F432" i="34"/>
  <c r="R376" i="34"/>
  <c r="F447" i="34"/>
  <c r="F570" i="34"/>
  <c r="F585" i="34"/>
  <c r="D433" i="34"/>
  <c r="P377" i="34"/>
  <c r="D448" i="34"/>
  <c r="D586" i="34"/>
  <c r="D571" i="34"/>
  <c r="B434" i="34"/>
  <c r="N378" i="34"/>
  <c r="B449" i="34"/>
  <c r="B587" i="34"/>
  <c r="B572" i="34"/>
  <c r="J434" i="34"/>
  <c r="V378" i="34"/>
  <c r="J449" i="34"/>
  <c r="J587" i="34"/>
  <c r="J572" i="34"/>
  <c r="H435" i="34"/>
  <c r="T379" i="34"/>
  <c r="H450" i="34"/>
  <c r="H588" i="34"/>
  <c r="H573" i="34"/>
  <c r="J429" i="34"/>
  <c r="V373" i="34"/>
  <c r="J444" i="34"/>
  <c r="J567" i="34"/>
  <c r="J582" i="34"/>
  <c r="C426" i="34"/>
  <c r="O370" i="34"/>
  <c r="C441" i="34"/>
  <c r="C579" i="34"/>
  <c r="C564" i="34"/>
  <c r="K426" i="34"/>
  <c r="W370" i="34"/>
  <c r="K441" i="34"/>
  <c r="K579" i="34"/>
  <c r="K564" i="34"/>
  <c r="I442" i="34"/>
  <c r="I427" i="34"/>
  <c r="U371" i="34"/>
  <c r="I565" i="34"/>
  <c r="I580" i="34"/>
  <c r="G443" i="34"/>
  <c r="G428" i="34"/>
  <c r="S372" i="34"/>
  <c r="G581" i="34"/>
  <c r="G566" i="34"/>
  <c r="E429" i="34"/>
  <c r="Q373" i="34"/>
  <c r="E444" i="34"/>
  <c r="E582" i="34"/>
  <c r="E567" i="34"/>
  <c r="C430" i="34"/>
  <c r="O374" i="34"/>
  <c r="C445" i="34"/>
  <c r="C568" i="34"/>
  <c r="C583" i="34"/>
  <c r="K445" i="34"/>
  <c r="K430" i="34"/>
  <c r="W374" i="34"/>
  <c r="K583" i="34"/>
  <c r="K568" i="34"/>
  <c r="I446" i="34"/>
  <c r="I431" i="34"/>
  <c r="U375" i="34"/>
  <c r="I584" i="34"/>
  <c r="I569" i="34"/>
  <c r="G432" i="34"/>
  <c r="S376" i="34"/>
  <c r="G447" i="34"/>
  <c r="G570" i="34"/>
  <c r="G585" i="34"/>
  <c r="E448" i="34"/>
  <c r="E433" i="34"/>
  <c r="Q377" i="34"/>
  <c r="E571" i="34"/>
  <c r="E586" i="34"/>
  <c r="C255" i="34"/>
  <c r="C434" i="34"/>
  <c r="O378" i="34"/>
  <c r="C449" i="34"/>
  <c r="C587" i="34"/>
  <c r="C572" i="34"/>
  <c r="K434" i="34"/>
  <c r="W378" i="34"/>
  <c r="K449" i="34"/>
  <c r="K587" i="34"/>
  <c r="K572" i="34"/>
  <c r="I450" i="34"/>
  <c r="I435" i="34"/>
  <c r="U379" i="34"/>
  <c r="I588" i="34"/>
  <c r="I573" i="34"/>
  <c r="J433" i="34"/>
  <c r="V377" i="34"/>
  <c r="J448" i="34"/>
  <c r="J571" i="34"/>
  <c r="J586" i="34"/>
  <c r="D426" i="34"/>
  <c r="P370" i="34"/>
  <c r="D441" i="34"/>
  <c r="D564" i="34"/>
  <c r="D579" i="34"/>
  <c r="B427" i="34"/>
  <c r="N371" i="34"/>
  <c r="B442" i="34"/>
  <c r="B565" i="34"/>
  <c r="B580" i="34"/>
  <c r="J442" i="34"/>
  <c r="J427" i="34"/>
  <c r="V371" i="34"/>
  <c r="J580" i="34"/>
  <c r="J565" i="34"/>
  <c r="H428" i="34"/>
  <c r="T372" i="34"/>
  <c r="H443" i="34"/>
  <c r="H566" i="34"/>
  <c r="H581" i="34"/>
  <c r="F429" i="34"/>
  <c r="R373" i="34"/>
  <c r="F444" i="34"/>
  <c r="F567" i="34"/>
  <c r="F582" i="34"/>
  <c r="D430" i="34"/>
  <c r="P374" i="34"/>
  <c r="D445" i="34"/>
  <c r="D568" i="34"/>
  <c r="D583" i="34"/>
  <c r="B431" i="34"/>
  <c r="N375" i="34"/>
  <c r="B446" i="34"/>
  <c r="B569" i="34"/>
  <c r="B584" i="34"/>
  <c r="J431" i="34"/>
  <c r="V375" i="34"/>
  <c r="J446" i="34"/>
  <c r="J569" i="34"/>
  <c r="J584" i="34"/>
  <c r="H432" i="34"/>
  <c r="T376" i="34"/>
  <c r="H447" i="34"/>
  <c r="H585" i="34"/>
  <c r="H570" i="34"/>
  <c r="F448" i="34"/>
  <c r="F433" i="34"/>
  <c r="R377" i="34"/>
  <c r="F571" i="34"/>
  <c r="F586" i="34"/>
  <c r="D434" i="34"/>
  <c r="P378" i="34"/>
  <c r="D449" i="34"/>
  <c r="D587" i="34"/>
  <c r="D572" i="34"/>
  <c r="B435" i="34"/>
  <c r="N379" i="34"/>
  <c r="B450" i="34"/>
  <c r="B573" i="34"/>
  <c r="B588" i="34"/>
  <c r="J450" i="34"/>
  <c r="J435" i="34"/>
  <c r="V379" i="34"/>
  <c r="J588" i="34"/>
  <c r="J573" i="34"/>
  <c r="C1066" i="34"/>
  <c r="B558" i="34"/>
  <c r="B549" i="34"/>
  <c r="H426" i="34"/>
  <c r="T370" i="34"/>
  <c r="H441" i="34"/>
  <c r="H579" i="34"/>
  <c r="H564" i="34"/>
  <c r="D253" i="34"/>
  <c r="D432" i="34"/>
  <c r="P376" i="34"/>
  <c r="D570" i="34"/>
  <c r="D447" i="34"/>
  <c r="D585" i="34"/>
  <c r="E247" i="34"/>
  <c r="E426" i="34"/>
  <c r="Q370" i="34"/>
  <c r="E564" i="34"/>
  <c r="E441" i="34"/>
  <c r="E579" i="34"/>
  <c r="C427" i="34"/>
  <c r="O371" i="34"/>
  <c r="C565" i="34"/>
  <c r="C442" i="34"/>
  <c r="C580" i="34"/>
  <c r="K427" i="34"/>
  <c r="W371" i="34"/>
  <c r="K442" i="34"/>
  <c r="K565" i="34"/>
  <c r="K580" i="34"/>
  <c r="I428" i="34"/>
  <c r="U372" i="34"/>
  <c r="I443" i="34"/>
  <c r="I581" i="34"/>
  <c r="I566" i="34"/>
  <c r="G429" i="34"/>
  <c r="S373" i="34"/>
  <c r="G444" i="34"/>
  <c r="G582" i="34"/>
  <c r="G567" i="34"/>
  <c r="E430" i="34"/>
  <c r="Q374" i="34"/>
  <c r="E445" i="34"/>
  <c r="E568" i="34"/>
  <c r="E583" i="34"/>
  <c r="C431" i="34"/>
  <c r="O375" i="34"/>
  <c r="C446" i="34"/>
  <c r="C584" i="34"/>
  <c r="C569" i="34"/>
  <c r="K431" i="34"/>
  <c r="W375" i="34"/>
  <c r="K446" i="34"/>
  <c r="K569" i="34"/>
  <c r="K584" i="34"/>
  <c r="I432" i="34"/>
  <c r="U376" i="34"/>
  <c r="I447" i="34"/>
  <c r="I570" i="34"/>
  <c r="I585" i="34"/>
  <c r="G433" i="34"/>
  <c r="S377" i="34"/>
  <c r="G448" i="34"/>
  <c r="G571" i="34"/>
  <c r="G586" i="34"/>
  <c r="E434" i="34"/>
  <c r="Q378" i="34"/>
  <c r="E449" i="34"/>
  <c r="E587" i="34"/>
  <c r="E572" i="34"/>
  <c r="C435" i="34"/>
  <c r="O379" i="34"/>
  <c r="C450" i="34"/>
  <c r="C588" i="34"/>
  <c r="C573" i="34"/>
  <c r="K435" i="34"/>
  <c r="W379" i="34"/>
  <c r="K450" i="34"/>
  <c r="K573" i="34"/>
  <c r="K588" i="34"/>
  <c r="C695" i="34"/>
  <c r="C724" i="34" s="1"/>
  <c r="C1072" i="34"/>
  <c r="B550" i="34"/>
  <c r="B429" i="34"/>
  <c r="N373" i="34"/>
  <c r="B567" i="34"/>
  <c r="B444" i="34"/>
  <c r="B582" i="34"/>
  <c r="F145" i="34"/>
  <c r="F426" i="34"/>
  <c r="R370" i="34"/>
  <c r="F579" i="34"/>
  <c r="F441" i="34"/>
  <c r="F564" i="34"/>
  <c r="D442" i="34"/>
  <c r="D427" i="34"/>
  <c r="P371" i="34"/>
  <c r="D580" i="34"/>
  <c r="D565" i="34"/>
  <c r="B428" i="34"/>
  <c r="N372" i="34"/>
  <c r="B443" i="34"/>
  <c r="B566" i="34"/>
  <c r="B581" i="34"/>
  <c r="J428" i="34"/>
  <c r="V372" i="34"/>
  <c r="J443" i="34"/>
  <c r="J581" i="34"/>
  <c r="J566" i="34"/>
  <c r="H429" i="34"/>
  <c r="T373" i="34"/>
  <c r="H444" i="34"/>
  <c r="H567" i="34"/>
  <c r="H582" i="34"/>
  <c r="F445" i="34"/>
  <c r="F430" i="34"/>
  <c r="R374" i="34"/>
  <c r="F568" i="34"/>
  <c r="F583" i="34"/>
  <c r="D431" i="34"/>
  <c r="P375" i="34"/>
  <c r="D446" i="34"/>
  <c r="D569" i="34"/>
  <c r="D584" i="34"/>
  <c r="B447" i="34"/>
  <c r="B570" i="34"/>
  <c r="B432" i="34"/>
  <c r="N376" i="34"/>
  <c r="B585" i="34"/>
  <c r="J432" i="34"/>
  <c r="V376" i="34"/>
  <c r="J447" i="34"/>
  <c r="J570" i="34"/>
  <c r="J585" i="34"/>
  <c r="H448" i="34"/>
  <c r="H433" i="34"/>
  <c r="T377" i="34"/>
  <c r="H571" i="34"/>
  <c r="H586" i="34"/>
  <c r="F434" i="34"/>
  <c r="R378" i="34"/>
  <c r="F572" i="34"/>
  <c r="F587" i="34"/>
  <c r="F449" i="34"/>
  <c r="D450" i="34"/>
  <c r="D435" i="34"/>
  <c r="P379" i="34"/>
  <c r="D588" i="34"/>
  <c r="D573" i="34"/>
  <c r="B553" i="34"/>
  <c r="B551" i="34"/>
  <c r="H430" i="34"/>
  <c r="T374" i="34"/>
  <c r="H445" i="34"/>
  <c r="H568" i="34"/>
  <c r="H583" i="34"/>
  <c r="G145" i="34"/>
  <c r="G426" i="34"/>
  <c r="S370" i="34"/>
  <c r="G441" i="34"/>
  <c r="G564" i="34"/>
  <c r="G579" i="34"/>
  <c r="E427" i="34"/>
  <c r="Q371" i="34"/>
  <c r="E565" i="34"/>
  <c r="E442" i="34"/>
  <c r="E580" i="34"/>
  <c r="C428" i="34"/>
  <c r="C566" i="34"/>
  <c r="O372" i="34"/>
  <c r="C443" i="34"/>
  <c r="C581" i="34"/>
  <c r="K428" i="34"/>
  <c r="W372" i="34"/>
  <c r="K443" i="34"/>
  <c r="K566" i="34"/>
  <c r="K581" i="34"/>
  <c r="U373" i="34"/>
  <c r="I429" i="34"/>
  <c r="I444" i="34"/>
  <c r="I582" i="34"/>
  <c r="I567" i="34"/>
  <c r="G430" i="34"/>
  <c r="S374" i="34"/>
  <c r="G445" i="34"/>
  <c r="G568" i="34"/>
  <c r="G583" i="34"/>
  <c r="E150" i="34"/>
  <c r="E431" i="34"/>
  <c r="Q375" i="34"/>
  <c r="E569" i="34"/>
  <c r="E446" i="34"/>
  <c r="E584" i="34"/>
  <c r="O376" i="34"/>
  <c r="C432" i="34"/>
  <c r="C447" i="34"/>
  <c r="C570" i="34"/>
  <c r="C585" i="34"/>
  <c r="W376" i="34"/>
  <c r="K432" i="34"/>
  <c r="K447" i="34"/>
  <c r="K570" i="34"/>
  <c r="K585" i="34"/>
  <c r="I433" i="34"/>
  <c r="U377" i="34"/>
  <c r="I448" i="34"/>
  <c r="I586" i="34"/>
  <c r="I571" i="34"/>
  <c r="G434" i="34"/>
  <c r="S378" i="34"/>
  <c r="G449" i="34"/>
  <c r="G572" i="34"/>
  <c r="G587" i="34"/>
  <c r="E435" i="34"/>
  <c r="Q379" i="34"/>
  <c r="E573" i="34"/>
  <c r="E450" i="34"/>
  <c r="E588" i="34"/>
  <c r="C692" i="34"/>
  <c r="C721" i="34" s="1"/>
  <c r="C1069" i="34"/>
  <c r="C696" i="34"/>
  <c r="C725" i="34" s="1"/>
  <c r="C1073" i="34"/>
  <c r="B557" i="34"/>
  <c r="C1067" i="35"/>
  <c r="D1067" i="35" s="1"/>
  <c r="E146" i="33"/>
  <c r="E427" i="33"/>
  <c r="E442" i="33"/>
  <c r="Q371" i="33"/>
  <c r="E550" i="33"/>
  <c r="E580" i="33"/>
  <c r="E565" i="33"/>
  <c r="C151" i="33"/>
  <c r="C432" i="33"/>
  <c r="C447" i="33"/>
  <c r="O376" i="33"/>
  <c r="C570" i="33"/>
  <c r="C585" i="33"/>
  <c r="C555" i="33"/>
  <c r="G153" i="33"/>
  <c r="G449" i="33"/>
  <c r="G434" i="33"/>
  <c r="S378" i="33"/>
  <c r="G587" i="33"/>
  <c r="G572" i="33"/>
  <c r="G557" i="33"/>
  <c r="F441" i="33"/>
  <c r="R370" i="33"/>
  <c r="F426" i="33"/>
  <c r="F579" i="33"/>
  <c r="F549" i="33"/>
  <c r="F564" i="33"/>
  <c r="D146" i="33"/>
  <c r="P371" i="33"/>
  <c r="D442" i="33"/>
  <c r="D427" i="33"/>
  <c r="D580" i="33"/>
  <c r="D565" i="33"/>
  <c r="D550" i="33"/>
  <c r="N372" i="33"/>
  <c r="B443" i="33"/>
  <c r="B428" i="33"/>
  <c r="B551" i="33"/>
  <c r="B581" i="33"/>
  <c r="B566" i="33"/>
  <c r="J147" i="33"/>
  <c r="J428" i="33"/>
  <c r="V372" i="33"/>
  <c r="J443" i="33"/>
  <c r="J566" i="33"/>
  <c r="J551" i="33"/>
  <c r="J581" i="33"/>
  <c r="H148" i="33"/>
  <c r="T373" i="33"/>
  <c r="H444" i="33"/>
  <c r="H429" i="33"/>
  <c r="H582" i="33"/>
  <c r="H552" i="33"/>
  <c r="H567" i="33"/>
  <c r="F149" i="33"/>
  <c r="F430" i="33"/>
  <c r="F583" i="33"/>
  <c r="F445" i="33"/>
  <c r="R374" i="33"/>
  <c r="F553" i="33"/>
  <c r="F568" i="33"/>
  <c r="D150" i="33"/>
  <c r="D446" i="33"/>
  <c r="P375" i="33"/>
  <c r="D431" i="33"/>
  <c r="D569" i="33"/>
  <c r="D554" i="33"/>
  <c r="D584" i="33"/>
  <c r="B447" i="33"/>
  <c r="N376" i="33"/>
  <c r="B432" i="33"/>
  <c r="B585" i="33"/>
  <c r="B555" i="33"/>
  <c r="B570" i="33"/>
  <c r="J447" i="33"/>
  <c r="J432" i="33"/>
  <c r="V376" i="33"/>
  <c r="J570" i="33"/>
  <c r="J585" i="33"/>
  <c r="J555" i="33"/>
  <c r="H152" i="33"/>
  <c r="H448" i="33"/>
  <c r="T377" i="33"/>
  <c r="H433" i="33"/>
  <c r="H571" i="33"/>
  <c r="H556" i="33"/>
  <c r="H586" i="33"/>
  <c r="F153" i="33"/>
  <c r="F449" i="33"/>
  <c r="R378" i="33"/>
  <c r="F434" i="33"/>
  <c r="F572" i="33"/>
  <c r="F557" i="33"/>
  <c r="F587" i="33"/>
  <c r="D154" i="33"/>
  <c r="D450" i="33"/>
  <c r="D435" i="33"/>
  <c r="P379" i="33"/>
  <c r="D573" i="33"/>
  <c r="D558" i="33"/>
  <c r="D588" i="33"/>
  <c r="H426" i="33"/>
  <c r="T370" i="33"/>
  <c r="H441" i="33"/>
  <c r="H549" i="33"/>
  <c r="H579" i="33"/>
  <c r="H564" i="33"/>
  <c r="F427" i="33"/>
  <c r="R371" i="33"/>
  <c r="F550" i="33"/>
  <c r="F442" i="33"/>
  <c r="F580" i="33"/>
  <c r="F565" i="33"/>
  <c r="D428" i="33"/>
  <c r="P372" i="33"/>
  <c r="D443" i="33"/>
  <c r="D581" i="33"/>
  <c r="D551" i="33"/>
  <c r="D566" i="33"/>
  <c r="B429" i="33"/>
  <c r="N373" i="33"/>
  <c r="B444" i="33"/>
  <c r="B567" i="33"/>
  <c r="B552" i="33"/>
  <c r="B582" i="33"/>
  <c r="J429" i="33"/>
  <c r="V373" i="33"/>
  <c r="J444" i="33"/>
  <c r="J552" i="33"/>
  <c r="J582" i="33"/>
  <c r="J567" i="33"/>
  <c r="H430" i="33"/>
  <c r="T374" i="33"/>
  <c r="H445" i="33"/>
  <c r="H553" i="33"/>
  <c r="H583" i="33"/>
  <c r="H568" i="33"/>
  <c r="F431" i="33"/>
  <c r="R375" i="33"/>
  <c r="F446" i="33"/>
  <c r="F569" i="33"/>
  <c r="F584" i="33"/>
  <c r="F554" i="33"/>
  <c r="D432" i="33"/>
  <c r="P376" i="33"/>
  <c r="D447" i="33"/>
  <c r="D570" i="33"/>
  <c r="D555" i="33"/>
  <c r="D585" i="33"/>
  <c r="B433" i="33"/>
  <c r="N377" i="33"/>
  <c r="B448" i="33"/>
  <c r="B586" i="33"/>
  <c r="B571" i="33"/>
  <c r="B556" i="33"/>
  <c r="J433" i="33"/>
  <c r="V377" i="33"/>
  <c r="J448" i="33"/>
  <c r="J556" i="33"/>
  <c r="J571" i="33"/>
  <c r="J586" i="33"/>
  <c r="H434" i="33"/>
  <c r="T378" i="33"/>
  <c r="H449" i="33"/>
  <c r="H557" i="33"/>
  <c r="H587" i="33"/>
  <c r="H572" i="33"/>
  <c r="F435" i="33"/>
  <c r="R379" i="33"/>
  <c r="F450" i="33"/>
  <c r="F558" i="33"/>
  <c r="F573" i="33"/>
  <c r="F588" i="33"/>
  <c r="C692" i="33"/>
  <c r="C721" i="33" s="1"/>
  <c r="C1069" i="33"/>
  <c r="C696" i="33"/>
  <c r="C725" i="33" s="1"/>
  <c r="C1073" i="33"/>
  <c r="G149" i="33"/>
  <c r="G430" i="33"/>
  <c r="G445" i="33"/>
  <c r="S374" i="33"/>
  <c r="G583" i="33"/>
  <c r="G568" i="33"/>
  <c r="G553" i="33"/>
  <c r="K253" i="33"/>
  <c r="K447" i="33"/>
  <c r="K432" i="33"/>
  <c r="W376" i="33"/>
  <c r="K585" i="33"/>
  <c r="K555" i="33"/>
  <c r="K570" i="33"/>
  <c r="I426" i="33"/>
  <c r="U370" i="33"/>
  <c r="I564" i="33"/>
  <c r="I441" i="33"/>
  <c r="I579" i="33"/>
  <c r="I549" i="33"/>
  <c r="G427" i="33"/>
  <c r="S371" i="33"/>
  <c r="G565" i="33"/>
  <c r="G580" i="33"/>
  <c r="G442" i="33"/>
  <c r="G550" i="33"/>
  <c r="E428" i="33"/>
  <c r="Q372" i="33"/>
  <c r="E443" i="33"/>
  <c r="E551" i="33"/>
  <c r="E581" i="33"/>
  <c r="E566" i="33"/>
  <c r="C429" i="33"/>
  <c r="O373" i="33"/>
  <c r="C567" i="33"/>
  <c r="C444" i="33"/>
  <c r="C582" i="33"/>
  <c r="C552" i="33"/>
  <c r="K429" i="33"/>
  <c r="W373" i="33"/>
  <c r="K444" i="33"/>
  <c r="K567" i="33"/>
  <c r="K552" i="33"/>
  <c r="K582" i="33"/>
  <c r="I430" i="33"/>
  <c r="U374" i="33"/>
  <c r="I445" i="33"/>
  <c r="I568" i="33"/>
  <c r="I583" i="33"/>
  <c r="I553" i="33"/>
  <c r="G431" i="33"/>
  <c r="S375" i="33"/>
  <c r="G446" i="33"/>
  <c r="G554" i="33"/>
  <c r="G584" i="33"/>
  <c r="G569" i="33"/>
  <c r="E432" i="33"/>
  <c r="Q376" i="33"/>
  <c r="E447" i="33"/>
  <c r="E570" i="33"/>
  <c r="E585" i="33"/>
  <c r="E555" i="33"/>
  <c r="C433" i="33"/>
  <c r="O377" i="33"/>
  <c r="C448" i="33"/>
  <c r="C571" i="33"/>
  <c r="C556" i="33"/>
  <c r="C586" i="33"/>
  <c r="K433" i="33"/>
  <c r="W377" i="33"/>
  <c r="K586" i="33"/>
  <c r="K571" i="33"/>
  <c r="K448" i="33"/>
  <c r="K556" i="33"/>
  <c r="I434" i="33"/>
  <c r="U378" i="33"/>
  <c r="I587" i="33"/>
  <c r="I449" i="33"/>
  <c r="I557" i="33"/>
  <c r="I572" i="33"/>
  <c r="G256" i="33"/>
  <c r="G435" i="33"/>
  <c r="S379" i="33"/>
  <c r="G558" i="33"/>
  <c r="G573" i="33"/>
  <c r="G450" i="33"/>
  <c r="G588" i="33"/>
  <c r="G145" i="33"/>
  <c r="G441" i="33"/>
  <c r="G426" i="33"/>
  <c r="S370" i="33"/>
  <c r="G564" i="33"/>
  <c r="G579" i="33"/>
  <c r="G549" i="33"/>
  <c r="E150" i="33"/>
  <c r="E446" i="33"/>
  <c r="E431" i="33"/>
  <c r="Q375" i="33"/>
  <c r="E584" i="33"/>
  <c r="E554" i="33"/>
  <c r="E569" i="33"/>
  <c r="I152" i="33"/>
  <c r="I433" i="33"/>
  <c r="I448" i="33"/>
  <c r="U377" i="33"/>
  <c r="I571" i="33"/>
  <c r="I586" i="33"/>
  <c r="I556" i="33"/>
  <c r="B426" i="33"/>
  <c r="N370" i="33"/>
  <c r="B441" i="33"/>
  <c r="B549" i="33"/>
  <c r="B579" i="33"/>
  <c r="B564" i="33"/>
  <c r="J441" i="33"/>
  <c r="J426" i="33"/>
  <c r="V370" i="33"/>
  <c r="J564" i="33"/>
  <c r="J579" i="33"/>
  <c r="J549" i="33"/>
  <c r="H427" i="33"/>
  <c r="T371" i="33"/>
  <c r="H442" i="33"/>
  <c r="H565" i="33"/>
  <c r="H580" i="33"/>
  <c r="H550" i="33"/>
  <c r="F443" i="33"/>
  <c r="F428" i="33"/>
  <c r="R372" i="33"/>
  <c r="F566" i="33"/>
  <c r="F551" i="33"/>
  <c r="F581" i="33"/>
  <c r="D429" i="33"/>
  <c r="P373" i="33"/>
  <c r="D444" i="33"/>
  <c r="D552" i="33"/>
  <c r="D582" i="33"/>
  <c r="D567" i="33"/>
  <c r="B445" i="33"/>
  <c r="B430" i="33"/>
  <c r="N374" i="33"/>
  <c r="B568" i="33"/>
  <c r="B553" i="33"/>
  <c r="B583" i="33"/>
  <c r="J430" i="33"/>
  <c r="V374" i="33"/>
  <c r="J445" i="33"/>
  <c r="J568" i="33"/>
  <c r="J583" i="33"/>
  <c r="J553" i="33"/>
  <c r="H446" i="33"/>
  <c r="H431" i="33"/>
  <c r="T375" i="33"/>
  <c r="H554" i="33"/>
  <c r="H569" i="33"/>
  <c r="H584" i="33"/>
  <c r="F432" i="33"/>
  <c r="R376" i="33"/>
  <c r="F447" i="33"/>
  <c r="F555" i="33"/>
  <c r="F570" i="33"/>
  <c r="F585" i="33"/>
  <c r="D448" i="33"/>
  <c r="D433" i="33"/>
  <c r="P377" i="33"/>
  <c r="D571" i="33"/>
  <c r="D586" i="33"/>
  <c r="D556" i="33"/>
  <c r="B434" i="33"/>
  <c r="N378" i="33"/>
  <c r="B587" i="33"/>
  <c r="B449" i="33"/>
  <c r="B572" i="33"/>
  <c r="B557" i="33"/>
  <c r="J449" i="33"/>
  <c r="J434" i="33"/>
  <c r="V378" i="33"/>
  <c r="J587" i="33"/>
  <c r="J572" i="33"/>
  <c r="J557" i="33"/>
  <c r="H435" i="33"/>
  <c r="T379" i="33"/>
  <c r="H450" i="33"/>
  <c r="H558" i="33"/>
  <c r="H573" i="33"/>
  <c r="H588" i="33"/>
  <c r="C1074" i="33"/>
  <c r="C147" i="33"/>
  <c r="C443" i="33"/>
  <c r="C428" i="33"/>
  <c r="O372" i="33"/>
  <c r="C581" i="33"/>
  <c r="C566" i="33"/>
  <c r="C551" i="33"/>
  <c r="O370" i="33"/>
  <c r="C441" i="33"/>
  <c r="C426" i="33"/>
  <c r="C549" i="33"/>
  <c r="C564" i="33"/>
  <c r="C579" i="33"/>
  <c r="K247" i="33"/>
  <c r="W370" i="33"/>
  <c r="K441" i="33"/>
  <c r="K426" i="33"/>
  <c r="K549" i="33"/>
  <c r="K579" i="33"/>
  <c r="K564" i="33"/>
  <c r="U371" i="33"/>
  <c r="I442" i="33"/>
  <c r="I427" i="33"/>
  <c r="I550" i="33"/>
  <c r="I580" i="33"/>
  <c r="I565" i="33"/>
  <c r="S372" i="33"/>
  <c r="G443" i="33"/>
  <c r="G428" i="33"/>
  <c r="G566" i="33"/>
  <c r="G581" i="33"/>
  <c r="G551" i="33"/>
  <c r="E148" i="33"/>
  <c r="Q373" i="33"/>
  <c r="E444" i="33"/>
  <c r="E429" i="33"/>
  <c r="E582" i="33"/>
  <c r="E567" i="33"/>
  <c r="E552" i="33"/>
  <c r="O374" i="33"/>
  <c r="C445" i="33"/>
  <c r="C430" i="33"/>
  <c r="C553" i="33"/>
  <c r="C583" i="33"/>
  <c r="C568" i="33"/>
  <c r="W374" i="33"/>
  <c r="K445" i="33"/>
  <c r="K430" i="33"/>
  <c r="K568" i="33"/>
  <c r="K553" i="33"/>
  <c r="K583" i="33"/>
  <c r="U375" i="33"/>
  <c r="I446" i="33"/>
  <c r="I431" i="33"/>
  <c r="I569" i="33"/>
  <c r="I584" i="33"/>
  <c r="I554" i="33"/>
  <c r="S376" i="33"/>
  <c r="G447" i="33"/>
  <c r="G432" i="33"/>
  <c r="G555" i="33"/>
  <c r="G570" i="33"/>
  <c r="G585" i="33"/>
  <c r="E152" i="33"/>
  <c r="Q377" i="33"/>
  <c r="E448" i="33"/>
  <c r="E433" i="33"/>
  <c r="E556" i="33"/>
  <c r="E571" i="33"/>
  <c r="E586" i="33"/>
  <c r="O378" i="33"/>
  <c r="C449" i="33"/>
  <c r="C434" i="33"/>
  <c r="C557" i="33"/>
  <c r="C587" i="33"/>
  <c r="C572" i="33"/>
  <c r="W378" i="33"/>
  <c r="K449" i="33"/>
  <c r="K434" i="33"/>
  <c r="K572" i="33"/>
  <c r="K587" i="33"/>
  <c r="K557" i="33"/>
  <c r="U379" i="33"/>
  <c r="I450" i="33"/>
  <c r="I435" i="33"/>
  <c r="I588" i="33"/>
  <c r="I573" i="33"/>
  <c r="I558" i="33"/>
  <c r="I148" i="33"/>
  <c r="I444" i="33"/>
  <c r="I429" i="33"/>
  <c r="U373" i="33"/>
  <c r="I567" i="33"/>
  <c r="I552" i="33"/>
  <c r="I582" i="33"/>
  <c r="E154" i="33"/>
  <c r="E435" i="33"/>
  <c r="E450" i="33"/>
  <c r="Q379" i="33"/>
  <c r="E588" i="33"/>
  <c r="E558" i="33"/>
  <c r="E573" i="33"/>
  <c r="D247" i="33"/>
  <c r="P370" i="33"/>
  <c r="D426" i="33"/>
  <c r="D564" i="33"/>
  <c r="D441" i="33"/>
  <c r="D579" i="33"/>
  <c r="D549" i="33"/>
  <c r="N371" i="33"/>
  <c r="B427" i="33"/>
  <c r="B565" i="33"/>
  <c r="B442" i="33"/>
  <c r="B550" i="33"/>
  <c r="B580" i="33"/>
  <c r="V371" i="33"/>
  <c r="J427" i="33"/>
  <c r="J442" i="33"/>
  <c r="J565" i="33"/>
  <c r="J580" i="33"/>
  <c r="J550" i="33"/>
  <c r="T372" i="33"/>
  <c r="H428" i="33"/>
  <c r="H443" i="33"/>
  <c r="H551" i="33"/>
  <c r="H581" i="33"/>
  <c r="H566" i="33"/>
  <c r="R373" i="33"/>
  <c r="F429" i="33"/>
  <c r="F567" i="33"/>
  <c r="F444" i="33"/>
  <c r="F552" i="33"/>
  <c r="F582" i="33"/>
  <c r="P374" i="33"/>
  <c r="D430" i="33"/>
  <c r="D445" i="33"/>
  <c r="D568" i="33"/>
  <c r="D553" i="33"/>
  <c r="D583" i="33"/>
  <c r="N375" i="33"/>
  <c r="B431" i="33"/>
  <c r="B446" i="33"/>
  <c r="B584" i="33"/>
  <c r="B554" i="33"/>
  <c r="B569" i="33"/>
  <c r="V375" i="33"/>
  <c r="J431" i="33"/>
  <c r="J446" i="33"/>
  <c r="J569" i="33"/>
  <c r="J554" i="33"/>
  <c r="J584" i="33"/>
  <c r="H253" i="33"/>
  <c r="T376" i="33"/>
  <c r="H432" i="33"/>
  <c r="H447" i="33"/>
  <c r="H555" i="33"/>
  <c r="H585" i="33"/>
  <c r="H570" i="33"/>
  <c r="R377" i="33"/>
  <c r="F433" i="33"/>
  <c r="F448" i="33"/>
  <c r="F586" i="33"/>
  <c r="F571" i="33"/>
  <c r="F556" i="33"/>
  <c r="P378" i="33"/>
  <c r="D434" i="33"/>
  <c r="D449" i="33"/>
  <c r="D572" i="33"/>
  <c r="D557" i="33"/>
  <c r="D587" i="33"/>
  <c r="N379" i="33"/>
  <c r="B435" i="33"/>
  <c r="B450" i="33"/>
  <c r="B588" i="33"/>
  <c r="B573" i="33"/>
  <c r="B558" i="33"/>
  <c r="V379" i="33"/>
  <c r="J435" i="33"/>
  <c r="J450" i="33"/>
  <c r="J573" i="33"/>
  <c r="J558" i="33"/>
  <c r="J588" i="33"/>
  <c r="D1067" i="33"/>
  <c r="C1096" i="33"/>
  <c r="C1075" i="33"/>
  <c r="K147" i="33"/>
  <c r="K428" i="33"/>
  <c r="K443" i="33"/>
  <c r="W372" i="33"/>
  <c r="K551" i="33"/>
  <c r="K566" i="33"/>
  <c r="K581" i="33"/>
  <c r="E247" i="33"/>
  <c r="E426" i="33"/>
  <c r="Q370" i="33"/>
  <c r="E441" i="33"/>
  <c r="E564" i="33"/>
  <c r="E579" i="33"/>
  <c r="E549" i="33"/>
  <c r="C146" i="33"/>
  <c r="C427" i="33"/>
  <c r="O371" i="33"/>
  <c r="C565" i="33"/>
  <c r="C442" i="33"/>
  <c r="C550" i="33"/>
  <c r="C580" i="33"/>
  <c r="K146" i="33"/>
  <c r="K427" i="33"/>
  <c r="W371" i="33"/>
  <c r="K550" i="33"/>
  <c r="K442" i="33"/>
  <c r="K565" i="33"/>
  <c r="K580" i="33"/>
  <c r="I147" i="33"/>
  <c r="I428" i="33"/>
  <c r="U372" i="33"/>
  <c r="I581" i="33"/>
  <c r="I443" i="33"/>
  <c r="I566" i="33"/>
  <c r="I551" i="33"/>
  <c r="G148" i="33"/>
  <c r="G429" i="33"/>
  <c r="S373" i="33"/>
  <c r="G444" i="33"/>
  <c r="G582" i="33"/>
  <c r="G567" i="33"/>
  <c r="G552" i="33"/>
  <c r="E149" i="33"/>
  <c r="E430" i="33"/>
  <c r="Q374" i="33"/>
  <c r="E445" i="33"/>
  <c r="E583" i="33"/>
  <c r="E568" i="33"/>
  <c r="E553" i="33"/>
  <c r="C150" i="33"/>
  <c r="C431" i="33"/>
  <c r="O375" i="33"/>
  <c r="C569" i="33"/>
  <c r="C446" i="33"/>
  <c r="C554" i="33"/>
  <c r="C584" i="33"/>
  <c r="K150" i="33"/>
  <c r="K431" i="33"/>
  <c r="W375" i="33"/>
  <c r="K446" i="33"/>
  <c r="K569" i="33"/>
  <c r="K584" i="33"/>
  <c r="K554" i="33"/>
  <c r="I253" i="33"/>
  <c r="I432" i="33"/>
  <c r="U376" i="33"/>
  <c r="I570" i="33"/>
  <c r="I447" i="33"/>
  <c r="I585" i="33"/>
  <c r="I555" i="33"/>
  <c r="G152" i="33"/>
  <c r="G433" i="33"/>
  <c r="S377" i="33"/>
  <c r="G448" i="33"/>
  <c r="G556" i="33"/>
  <c r="G586" i="33"/>
  <c r="G571" i="33"/>
  <c r="E153" i="33"/>
  <c r="E434" i="33"/>
  <c r="Q378" i="33"/>
  <c r="E557" i="33"/>
  <c r="E572" i="33"/>
  <c r="E587" i="33"/>
  <c r="E449" i="33"/>
  <c r="C154" i="33"/>
  <c r="C435" i="33"/>
  <c r="O379" i="33"/>
  <c r="C450" i="33"/>
  <c r="C573" i="33"/>
  <c r="C588" i="33"/>
  <c r="C558" i="33"/>
  <c r="K154" i="33"/>
  <c r="K435" i="33"/>
  <c r="W379" i="33"/>
  <c r="K573" i="33"/>
  <c r="K450" i="33"/>
  <c r="K588" i="33"/>
  <c r="K558" i="33"/>
  <c r="C1066" i="33"/>
  <c r="H146" i="32"/>
  <c r="H427" i="32"/>
  <c r="T371" i="32"/>
  <c r="H442" i="32"/>
  <c r="H565" i="32"/>
  <c r="H550" i="32"/>
  <c r="H580" i="32"/>
  <c r="E426" i="32"/>
  <c r="Q370" i="32"/>
  <c r="E441" i="32"/>
  <c r="E579" i="32"/>
  <c r="E564" i="32"/>
  <c r="E549" i="32"/>
  <c r="C146" i="32"/>
  <c r="C427" i="32"/>
  <c r="O371" i="32"/>
  <c r="C442" i="32"/>
  <c r="C565" i="32"/>
  <c r="C580" i="32"/>
  <c r="C550" i="32"/>
  <c r="K146" i="32"/>
  <c r="K427" i="32"/>
  <c r="W371" i="32"/>
  <c r="K442" i="32"/>
  <c r="K550" i="32"/>
  <c r="K565" i="32"/>
  <c r="K580" i="32"/>
  <c r="I428" i="32"/>
  <c r="U372" i="32"/>
  <c r="I443" i="32"/>
  <c r="I551" i="32"/>
  <c r="I581" i="32"/>
  <c r="I566" i="32"/>
  <c r="G429" i="32"/>
  <c r="S373" i="32"/>
  <c r="G444" i="32"/>
  <c r="G567" i="32"/>
  <c r="G582" i="32"/>
  <c r="G552" i="32"/>
  <c r="E430" i="32"/>
  <c r="Q374" i="32"/>
  <c r="E445" i="32"/>
  <c r="E568" i="32"/>
  <c r="E553" i="32"/>
  <c r="E583" i="32"/>
  <c r="C431" i="32"/>
  <c r="O375" i="32"/>
  <c r="C446" i="32"/>
  <c r="C554" i="32"/>
  <c r="C569" i="32"/>
  <c r="C584" i="32"/>
  <c r="K150" i="32"/>
  <c r="K431" i="32"/>
  <c r="W375" i="32"/>
  <c r="K446" i="32"/>
  <c r="K584" i="32"/>
  <c r="K554" i="32"/>
  <c r="K569" i="32"/>
  <c r="I151" i="32"/>
  <c r="I432" i="32"/>
  <c r="U376" i="32"/>
  <c r="I447" i="32"/>
  <c r="I570" i="32"/>
  <c r="I585" i="32"/>
  <c r="I555" i="32"/>
  <c r="G152" i="32"/>
  <c r="G433" i="32"/>
  <c r="S377" i="32"/>
  <c r="G448" i="32"/>
  <c r="G586" i="32"/>
  <c r="G556" i="32"/>
  <c r="G571" i="32"/>
  <c r="E434" i="32"/>
  <c r="Q378" i="32"/>
  <c r="E449" i="32"/>
  <c r="E557" i="32"/>
  <c r="E572" i="32"/>
  <c r="E587" i="32"/>
  <c r="C435" i="32"/>
  <c r="O379" i="32"/>
  <c r="C450" i="32"/>
  <c r="C558" i="32"/>
  <c r="C573" i="32"/>
  <c r="C588" i="32"/>
  <c r="K435" i="32"/>
  <c r="W379" i="32"/>
  <c r="K450" i="32"/>
  <c r="K573" i="32"/>
  <c r="K588" i="32"/>
  <c r="K558" i="32"/>
  <c r="D1068" i="32"/>
  <c r="C1097" i="32"/>
  <c r="J426" i="32"/>
  <c r="V370" i="32"/>
  <c r="J441" i="32"/>
  <c r="J564" i="32"/>
  <c r="J579" i="32"/>
  <c r="J549" i="32"/>
  <c r="F151" i="32"/>
  <c r="F432" i="32"/>
  <c r="R376" i="32"/>
  <c r="F447" i="32"/>
  <c r="F555" i="32"/>
  <c r="F585" i="32"/>
  <c r="F570" i="32"/>
  <c r="H435" i="32"/>
  <c r="T379" i="32"/>
  <c r="H450" i="32"/>
  <c r="H558" i="32"/>
  <c r="H573" i="32"/>
  <c r="H588" i="32"/>
  <c r="F426" i="32"/>
  <c r="R370" i="32"/>
  <c r="F441" i="32"/>
  <c r="F549" i="32"/>
  <c r="F579" i="32"/>
  <c r="F564" i="32"/>
  <c r="D427" i="32"/>
  <c r="P371" i="32"/>
  <c r="D442" i="32"/>
  <c r="D580" i="32"/>
  <c r="D565" i="32"/>
  <c r="D550" i="32"/>
  <c r="B428" i="32"/>
  <c r="N372" i="32"/>
  <c r="B443" i="32"/>
  <c r="B581" i="32"/>
  <c r="B551" i="32"/>
  <c r="B566" i="32"/>
  <c r="J428" i="32"/>
  <c r="V372" i="32"/>
  <c r="J443" i="32"/>
  <c r="J551" i="32"/>
  <c r="J566" i="32"/>
  <c r="J581" i="32"/>
  <c r="H429" i="32"/>
  <c r="T373" i="32"/>
  <c r="H444" i="32"/>
  <c r="H552" i="32"/>
  <c r="H567" i="32"/>
  <c r="H582" i="32"/>
  <c r="F430" i="32"/>
  <c r="R374" i="32"/>
  <c r="F445" i="32"/>
  <c r="F553" i="32"/>
  <c r="F568" i="32"/>
  <c r="F583" i="32"/>
  <c r="D431" i="32"/>
  <c r="P375" i="32"/>
  <c r="D446" i="32"/>
  <c r="D584" i="32"/>
  <c r="D554" i="32"/>
  <c r="D569" i="32"/>
  <c r="B432" i="32"/>
  <c r="N376" i="32"/>
  <c r="B555" i="32"/>
  <c r="B447" i="32"/>
  <c r="B585" i="32"/>
  <c r="B570" i="32"/>
  <c r="J432" i="32"/>
  <c r="V376" i="32"/>
  <c r="J447" i="32"/>
  <c r="J555" i="32"/>
  <c r="J585" i="32"/>
  <c r="J570" i="32"/>
  <c r="H433" i="32"/>
  <c r="T377" i="32"/>
  <c r="H448" i="32"/>
  <c r="H556" i="32"/>
  <c r="H571" i="32"/>
  <c r="H586" i="32"/>
  <c r="F434" i="32"/>
  <c r="R378" i="32"/>
  <c r="F449" i="32"/>
  <c r="F587" i="32"/>
  <c r="F572" i="32"/>
  <c r="F557" i="32"/>
  <c r="D435" i="32"/>
  <c r="P379" i="32"/>
  <c r="D450" i="32"/>
  <c r="D573" i="32"/>
  <c r="D588" i="32"/>
  <c r="D558" i="32"/>
  <c r="J149" i="32"/>
  <c r="J430" i="32"/>
  <c r="V374" i="32"/>
  <c r="J445" i="32"/>
  <c r="J583" i="32"/>
  <c r="J568" i="32"/>
  <c r="J553" i="32"/>
  <c r="G426" i="32"/>
  <c r="S370" i="32"/>
  <c r="G441" i="32"/>
  <c r="G564" i="32"/>
  <c r="G549" i="32"/>
  <c r="G579" i="32"/>
  <c r="E427" i="32"/>
  <c r="Q371" i="32"/>
  <c r="E442" i="32"/>
  <c r="E565" i="32"/>
  <c r="E550" i="32"/>
  <c r="E580" i="32"/>
  <c r="C428" i="32"/>
  <c r="O372" i="32"/>
  <c r="C443" i="32"/>
  <c r="C566" i="32"/>
  <c r="C551" i="32"/>
  <c r="C581" i="32"/>
  <c r="K428" i="32"/>
  <c r="W372" i="32"/>
  <c r="K443" i="32"/>
  <c r="K566" i="32"/>
  <c r="K551" i="32"/>
  <c r="K581" i="32"/>
  <c r="I429" i="32"/>
  <c r="U373" i="32"/>
  <c r="I444" i="32"/>
  <c r="I567" i="32"/>
  <c r="I582" i="32"/>
  <c r="I552" i="32"/>
  <c r="G430" i="32"/>
  <c r="S374" i="32"/>
  <c r="G445" i="32"/>
  <c r="G568" i="32"/>
  <c r="G553" i="32"/>
  <c r="G583" i="32"/>
  <c r="E431" i="32"/>
  <c r="Q375" i="32"/>
  <c r="E569" i="32"/>
  <c r="E446" i="32"/>
  <c r="E554" i="32"/>
  <c r="E584" i="32"/>
  <c r="C432" i="32"/>
  <c r="O376" i="32"/>
  <c r="C570" i="32"/>
  <c r="C447" i="32"/>
  <c r="C585" i="32"/>
  <c r="C555" i="32"/>
  <c r="K432" i="32"/>
  <c r="W376" i="32"/>
  <c r="K447" i="32"/>
  <c r="K570" i="32"/>
  <c r="K585" i="32"/>
  <c r="K555" i="32"/>
  <c r="I433" i="32"/>
  <c r="U377" i="32"/>
  <c r="I448" i="32"/>
  <c r="I571" i="32"/>
  <c r="I556" i="32"/>
  <c r="I586" i="32"/>
  <c r="G434" i="32"/>
  <c r="S378" i="32"/>
  <c r="G572" i="32"/>
  <c r="G449" i="32"/>
  <c r="G557" i="32"/>
  <c r="G587" i="32"/>
  <c r="E435" i="32"/>
  <c r="Q379" i="32"/>
  <c r="E450" i="32"/>
  <c r="E573" i="32"/>
  <c r="E558" i="32"/>
  <c r="E588" i="32"/>
  <c r="C692" i="32"/>
  <c r="C721" i="32" s="1"/>
  <c r="C1069" i="32"/>
  <c r="C696" i="32"/>
  <c r="C725" i="32" s="1"/>
  <c r="C1073" i="32"/>
  <c r="D429" i="32"/>
  <c r="P373" i="32"/>
  <c r="D444" i="32"/>
  <c r="D582" i="32"/>
  <c r="D552" i="32"/>
  <c r="D567" i="32"/>
  <c r="J153" i="32"/>
  <c r="J434" i="32"/>
  <c r="V378" i="32"/>
  <c r="J449" i="32"/>
  <c r="J587" i="32"/>
  <c r="J572" i="32"/>
  <c r="J557" i="32"/>
  <c r="H426" i="32"/>
  <c r="T370" i="32"/>
  <c r="H549" i="32"/>
  <c r="H441" i="32"/>
  <c r="H579" i="32"/>
  <c r="H564" i="32"/>
  <c r="F427" i="32"/>
  <c r="R371" i="32"/>
  <c r="F442" i="32"/>
  <c r="F550" i="32"/>
  <c r="F565" i="32"/>
  <c r="F580" i="32"/>
  <c r="D428" i="32"/>
  <c r="P372" i="32"/>
  <c r="D443" i="32"/>
  <c r="D551" i="32"/>
  <c r="D566" i="32"/>
  <c r="D581" i="32"/>
  <c r="B429" i="32"/>
  <c r="N373" i="32"/>
  <c r="B444" i="32"/>
  <c r="B552" i="32"/>
  <c r="B567" i="32"/>
  <c r="B582" i="32"/>
  <c r="J429" i="32"/>
  <c r="V373" i="32"/>
  <c r="J444" i="32"/>
  <c r="J552" i="32"/>
  <c r="J567" i="32"/>
  <c r="J582" i="32"/>
  <c r="H430" i="32"/>
  <c r="T374" i="32"/>
  <c r="H445" i="32"/>
  <c r="H553" i="32"/>
  <c r="H583" i="32"/>
  <c r="H568" i="32"/>
  <c r="F431" i="32"/>
  <c r="R375" i="32"/>
  <c r="F554" i="32"/>
  <c r="F446" i="32"/>
  <c r="F569" i="32"/>
  <c r="F584" i="32"/>
  <c r="D432" i="32"/>
  <c r="P376" i="32"/>
  <c r="D447" i="32"/>
  <c r="D555" i="32"/>
  <c r="D570" i="32"/>
  <c r="D585" i="32"/>
  <c r="B433" i="32"/>
  <c r="N377" i="32"/>
  <c r="B556" i="32"/>
  <c r="B448" i="32"/>
  <c r="B586" i="32"/>
  <c r="B571" i="32"/>
  <c r="J433" i="32"/>
  <c r="V377" i="32"/>
  <c r="J448" i="32"/>
  <c r="J556" i="32"/>
  <c r="J571" i="32"/>
  <c r="J586" i="32"/>
  <c r="H434" i="32"/>
  <c r="T378" i="32"/>
  <c r="H449" i="32"/>
  <c r="H557" i="32"/>
  <c r="H587" i="32"/>
  <c r="H572" i="32"/>
  <c r="F435" i="32"/>
  <c r="R379" i="32"/>
  <c r="F450" i="32"/>
  <c r="F558" i="32"/>
  <c r="F588" i="32"/>
  <c r="F573" i="32"/>
  <c r="H431" i="32"/>
  <c r="T375" i="32"/>
  <c r="H446" i="32"/>
  <c r="H554" i="32"/>
  <c r="H569" i="32"/>
  <c r="H584" i="32"/>
  <c r="I426" i="32"/>
  <c r="U370" i="32"/>
  <c r="I441" i="32"/>
  <c r="I549" i="32"/>
  <c r="I564" i="32"/>
  <c r="I579" i="32"/>
  <c r="G132" i="32"/>
  <c r="G189" i="32" s="1"/>
  <c r="G427" i="32"/>
  <c r="S371" i="32"/>
  <c r="G550" i="32"/>
  <c r="G442" i="32"/>
  <c r="G580" i="32"/>
  <c r="G565" i="32"/>
  <c r="E428" i="32"/>
  <c r="Q372" i="32"/>
  <c r="E443" i="32"/>
  <c r="E551" i="32"/>
  <c r="E566" i="32"/>
  <c r="E581" i="32"/>
  <c r="C134" i="32"/>
  <c r="C429" i="32"/>
  <c r="O373" i="32"/>
  <c r="C552" i="32"/>
  <c r="C444" i="32"/>
  <c r="C567" i="32"/>
  <c r="C582" i="32"/>
  <c r="K429" i="32"/>
  <c r="W373" i="32"/>
  <c r="K444" i="32"/>
  <c r="K552" i="32"/>
  <c r="K567" i="32"/>
  <c r="K582" i="32"/>
  <c r="I135" i="32"/>
  <c r="I192" i="32" s="1"/>
  <c r="I430" i="32"/>
  <c r="U374" i="32"/>
  <c r="I445" i="32"/>
  <c r="I553" i="32"/>
  <c r="I583" i="32"/>
  <c r="I568" i="32"/>
  <c r="G136" i="32"/>
  <c r="G193" i="32" s="1"/>
  <c r="G431" i="32"/>
  <c r="S375" i="32"/>
  <c r="G446" i="32"/>
  <c r="G554" i="32"/>
  <c r="G584" i="32"/>
  <c r="G569" i="32"/>
  <c r="E432" i="32"/>
  <c r="Q376" i="32"/>
  <c r="E447" i="32"/>
  <c r="E555" i="32"/>
  <c r="E570" i="32"/>
  <c r="E585" i="32"/>
  <c r="C433" i="32"/>
  <c r="O377" i="32"/>
  <c r="C556" i="32"/>
  <c r="C448" i="32"/>
  <c r="C571" i="32"/>
  <c r="C586" i="32"/>
  <c r="K138" i="32"/>
  <c r="K195" i="32" s="1"/>
  <c r="K433" i="32"/>
  <c r="W377" i="32"/>
  <c r="K556" i="32"/>
  <c r="K448" i="32"/>
  <c r="K586" i="32"/>
  <c r="K571" i="32"/>
  <c r="I434" i="32"/>
  <c r="U378" i="32"/>
  <c r="I449" i="32"/>
  <c r="I557" i="32"/>
  <c r="I572" i="32"/>
  <c r="I587" i="32"/>
  <c r="G140" i="32"/>
  <c r="G197" i="32" s="1"/>
  <c r="G435" i="32"/>
  <c r="S379" i="32"/>
  <c r="G450" i="32"/>
  <c r="G558" i="32"/>
  <c r="G588" i="32"/>
  <c r="G573" i="32"/>
  <c r="F147" i="32"/>
  <c r="F428" i="32"/>
  <c r="R372" i="32"/>
  <c r="F443" i="32"/>
  <c r="F581" i="32"/>
  <c r="F551" i="32"/>
  <c r="F566" i="32"/>
  <c r="B153" i="32"/>
  <c r="B434" i="32"/>
  <c r="N378" i="32"/>
  <c r="B449" i="32"/>
  <c r="B557" i="32"/>
  <c r="B572" i="32"/>
  <c r="B587" i="32"/>
  <c r="C426" i="32"/>
  <c r="O370" i="32"/>
  <c r="C579" i="32"/>
  <c r="C441" i="32"/>
  <c r="C549" i="32"/>
  <c r="C564" i="32"/>
  <c r="K426" i="32"/>
  <c r="W370" i="32"/>
  <c r="K549" i="32"/>
  <c r="K441" i="32"/>
  <c r="K579" i="32"/>
  <c r="K564" i="32"/>
  <c r="I427" i="32"/>
  <c r="U371" i="32"/>
  <c r="I550" i="32"/>
  <c r="I580" i="32"/>
  <c r="I442" i="32"/>
  <c r="I565" i="32"/>
  <c r="G428" i="32"/>
  <c r="S372" i="32"/>
  <c r="G443" i="32"/>
  <c r="G551" i="32"/>
  <c r="G581" i="32"/>
  <c r="G566" i="32"/>
  <c r="E250" i="32"/>
  <c r="E429" i="32"/>
  <c r="Q373" i="32"/>
  <c r="E444" i="32"/>
  <c r="E552" i="32"/>
  <c r="E582" i="32"/>
  <c r="E567" i="32"/>
  <c r="C430" i="32"/>
  <c r="O374" i="32"/>
  <c r="C445" i="32"/>
  <c r="C553" i="32"/>
  <c r="C583" i="32"/>
  <c r="C568" i="32"/>
  <c r="K430" i="32"/>
  <c r="W374" i="32"/>
  <c r="K553" i="32"/>
  <c r="K583" i="32"/>
  <c r="K445" i="32"/>
  <c r="K568" i="32"/>
  <c r="I431" i="32"/>
  <c r="U375" i="32"/>
  <c r="I446" i="32"/>
  <c r="I554" i="32"/>
  <c r="I584" i="32"/>
  <c r="I569" i="32"/>
  <c r="G432" i="32"/>
  <c r="S376" i="32"/>
  <c r="G585" i="32"/>
  <c r="G447" i="32"/>
  <c r="G555" i="32"/>
  <c r="G570" i="32"/>
  <c r="E433" i="32"/>
  <c r="Q377" i="32"/>
  <c r="E586" i="32"/>
  <c r="E556" i="32"/>
  <c r="E448" i="32"/>
  <c r="E571" i="32"/>
  <c r="C434" i="32"/>
  <c r="O378" i="32"/>
  <c r="C587" i="32"/>
  <c r="C557" i="32"/>
  <c r="C449" i="32"/>
  <c r="C572" i="32"/>
  <c r="K434" i="32"/>
  <c r="W378" i="32"/>
  <c r="K449" i="32"/>
  <c r="K557" i="32"/>
  <c r="K587" i="32"/>
  <c r="K572" i="32"/>
  <c r="I435" i="32"/>
  <c r="U379" i="32"/>
  <c r="I588" i="32"/>
  <c r="I450" i="32"/>
  <c r="I558" i="32"/>
  <c r="I573" i="32"/>
  <c r="C1067" i="32"/>
  <c r="C1071" i="32"/>
  <c r="C1075" i="32"/>
  <c r="B145" i="32"/>
  <c r="B426" i="32"/>
  <c r="N370" i="32"/>
  <c r="B441" i="32"/>
  <c r="B564" i="32"/>
  <c r="B549" i="32"/>
  <c r="B579" i="32"/>
  <c r="B149" i="32"/>
  <c r="B430" i="32"/>
  <c r="N374" i="32"/>
  <c r="B445" i="32"/>
  <c r="B553" i="32"/>
  <c r="B568" i="32"/>
  <c r="B583" i="32"/>
  <c r="D433" i="32"/>
  <c r="P377" i="32"/>
  <c r="D448" i="32"/>
  <c r="D571" i="32"/>
  <c r="D586" i="32"/>
  <c r="D556" i="32"/>
  <c r="D426" i="32"/>
  <c r="P370" i="32"/>
  <c r="D549" i="32"/>
  <c r="D441" i="32"/>
  <c r="D564" i="32"/>
  <c r="D579" i="32"/>
  <c r="B427" i="32"/>
  <c r="N371" i="32"/>
  <c r="B550" i="32"/>
  <c r="B442" i="32"/>
  <c r="B580" i="32"/>
  <c r="B565" i="32"/>
  <c r="J427" i="32"/>
  <c r="V371" i="32"/>
  <c r="J550" i="32"/>
  <c r="J442" i="32"/>
  <c r="J580" i="32"/>
  <c r="J565" i="32"/>
  <c r="H428" i="32"/>
  <c r="T372" i="32"/>
  <c r="H443" i="32"/>
  <c r="H551" i="32"/>
  <c r="H581" i="32"/>
  <c r="H566" i="32"/>
  <c r="F429" i="32"/>
  <c r="R373" i="32"/>
  <c r="F444" i="32"/>
  <c r="F552" i="32"/>
  <c r="F567" i="32"/>
  <c r="F582" i="32"/>
  <c r="D430" i="32"/>
  <c r="P374" i="32"/>
  <c r="D445" i="32"/>
  <c r="D553" i="32"/>
  <c r="D583" i="32"/>
  <c r="D568" i="32"/>
  <c r="B431" i="32"/>
  <c r="N375" i="32"/>
  <c r="B446" i="32"/>
  <c r="B554" i="32"/>
  <c r="B584" i="32"/>
  <c r="B569" i="32"/>
  <c r="J150" i="32"/>
  <c r="J431" i="32"/>
  <c r="V375" i="32"/>
  <c r="J446" i="32"/>
  <c r="J554" i="32"/>
  <c r="J569" i="32"/>
  <c r="J584" i="32"/>
  <c r="H432" i="32"/>
  <c r="T376" i="32"/>
  <c r="H555" i="32"/>
  <c r="H447" i="32"/>
  <c r="H570" i="32"/>
  <c r="H585" i="32"/>
  <c r="F433" i="32"/>
  <c r="R377" i="32"/>
  <c r="F556" i="32"/>
  <c r="F448" i="32"/>
  <c r="F571" i="32"/>
  <c r="F586" i="32"/>
  <c r="D434" i="32"/>
  <c r="P378" i="32"/>
  <c r="D557" i="32"/>
  <c r="D449" i="32"/>
  <c r="D587" i="32"/>
  <c r="D572" i="32"/>
  <c r="B435" i="32"/>
  <c r="N379" i="32"/>
  <c r="B450" i="32"/>
  <c r="B558" i="32"/>
  <c r="B588" i="32"/>
  <c r="B573" i="32"/>
  <c r="J435" i="32"/>
  <c r="V379" i="32"/>
  <c r="J558" i="32"/>
  <c r="J450" i="32"/>
  <c r="J573" i="32"/>
  <c r="J588" i="32"/>
  <c r="C1074" i="32"/>
  <c r="C601" i="34"/>
  <c r="C556" i="34"/>
  <c r="E542" i="26"/>
  <c r="F502" i="26"/>
  <c r="E536" i="26"/>
  <c r="E535" i="26"/>
  <c r="E543" i="26"/>
  <c r="E537" i="26"/>
  <c r="E539" i="26"/>
  <c r="E541" i="26"/>
  <c r="E538" i="26"/>
  <c r="E544" i="26"/>
  <c r="E540" i="26"/>
  <c r="C600" i="31"/>
  <c r="C600" i="29"/>
  <c r="C597" i="29"/>
  <c r="C557" i="34"/>
  <c r="C602" i="34"/>
  <c r="C598" i="24"/>
  <c r="C601" i="24"/>
  <c r="D516" i="31"/>
  <c r="D513" i="31"/>
  <c r="D507" i="31"/>
  <c r="D511" i="31"/>
  <c r="D509" i="31"/>
  <c r="D510" i="31"/>
  <c r="D515" i="31"/>
  <c r="D508" i="31"/>
  <c r="D514" i="31"/>
  <c r="D512" i="31"/>
  <c r="D513" i="29"/>
  <c r="D509" i="29"/>
  <c r="D514" i="29"/>
  <c r="D516" i="29"/>
  <c r="D512" i="29"/>
  <c r="D507" i="29"/>
  <c r="D515" i="29"/>
  <c r="D508" i="29"/>
  <c r="D511" i="29"/>
  <c r="D510" i="29"/>
  <c r="C596" i="31"/>
  <c r="C602" i="29"/>
  <c r="C551" i="34"/>
  <c r="C596" i="34"/>
  <c r="C594" i="24"/>
  <c r="B604" i="31"/>
  <c r="B1159" i="31" s="1"/>
  <c r="B1172" i="31" s="1"/>
  <c r="C602" i="31"/>
  <c r="D507" i="35"/>
  <c r="D594" i="35" s="1"/>
  <c r="D514" i="35"/>
  <c r="D601" i="35" s="1"/>
  <c r="D513" i="35"/>
  <c r="D600" i="35" s="1"/>
  <c r="D508" i="35"/>
  <c r="D595" i="35" s="1"/>
  <c r="D516" i="35"/>
  <c r="D603" i="35" s="1"/>
  <c r="D511" i="35"/>
  <c r="D598" i="35" s="1"/>
  <c r="D512" i="35"/>
  <c r="D599" i="35" s="1"/>
  <c r="D509" i="35"/>
  <c r="D596" i="35" s="1"/>
  <c r="D510" i="35"/>
  <c r="D597" i="35" s="1"/>
  <c r="D515" i="35"/>
  <c r="D602" i="35" s="1"/>
  <c r="C597" i="31"/>
  <c r="C598" i="31"/>
  <c r="C599" i="29"/>
  <c r="C598" i="34"/>
  <c r="C553" i="34"/>
  <c r="C600" i="24"/>
  <c r="D513" i="24"/>
  <c r="D512" i="24"/>
  <c r="D508" i="24"/>
  <c r="D515" i="24"/>
  <c r="D511" i="24"/>
  <c r="D507" i="24"/>
  <c r="D516" i="24"/>
  <c r="D510" i="24"/>
  <c r="D509" i="24"/>
  <c r="D514" i="24"/>
  <c r="F500" i="26"/>
  <c r="E511" i="26"/>
  <c r="E500" i="29"/>
  <c r="E500" i="24"/>
  <c r="E513" i="26"/>
  <c r="E509" i="26"/>
  <c r="E515" i="26"/>
  <c r="E512" i="26"/>
  <c r="E500" i="35"/>
  <c r="E500" i="34"/>
  <c r="E500" i="31"/>
  <c r="E508" i="26"/>
  <c r="E510" i="26"/>
  <c r="E507" i="26"/>
  <c r="E514" i="26"/>
  <c r="E516" i="26"/>
  <c r="B604" i="24"/>
  <c r="B1159" i="24" s="1"/>
  <c r="B1172" i="24" s="1"/>
  <c r="C594" i="31"/>
  <c r="C603" i="31"/>
  <c r="C598" i="29"/>
  <c r="C597" i="34"/>
  <c r="C552" i="34"/>
  <c r="C597" i="24"/>
  <c r="C596" i="24"/>
  <c r="C596" i="29"/>
  <c r="B604" i="34"/>
  <c r="B1159" i="34" s="1"/>
  <c r="B1172" i="34" s="1"/>
  <c r="D514" i="34"/>
  <c r="D511" i="34"/>
  <c r="D508" i="34"/>
  <c r="D509" i="34"/>
  <c r="D510" i="34"/>
  <c r="D512" i="34"/>
  <c r="D516" i="34"/>
  <c r="D515" i="34"/>
  <c r="D513" i="34"/>
  <c r="D507" i="34"/>
  <c r="C601" i="31"/>
  <c r="C595" i="29"/>
  <c r="C594" i="34"/>
  <c r="C549" i="34"/>
  <c r="C595" i="34"/>
  <c r="C550" i="34"/>
  <c r="C599" i="24"/>
  <c r="C603" i="24"/>
  <c r="C603" i="29"/>
  <c r="B604" i="29"/>
  <c r="B1159" i="29" s="1"/>
  <c r="B1172" i="29" s="1"/>
  <c r="C599" i="31"/>
  <c r="C594" i="29"/>
  <c r="C554" i="34"/>
  <c r="C599" i="34"/>
  <c r="C558" i="34"/>
  <c r="C603" i="34"/>
  <c r="C595" i="24"/>
  <c r="E530" i="26"/>
  <c r="E527" i="26"/>
  <c r="E528" i="26"/>
  <c r="E526" i="26"/>
  <c r="E522" i="26"/>
  <c r="E525" i="26"/>
  <c r="E524" i="26"/>
  <c r="E529" i="26"/>
  <c r="F501" i="26"/>
  <c r="E521" i="26"/>
  <c r="E523" i="26"/>
  <c r="C604" i="35"/>
  <c r="C1159" i="35" s="1"/>
  <c r="C1172" i="35" s="1"/>
  <c r="C595" i="31"/>
  <c r="C601" i="29"/>
  <c r="C600" i="34"/>
  <c r="C555" i="34"/>
  <c r="C602" i="24"/>
  <c r="B804" i="34"/>
  <c r="B822" i="34" s="1"/>
  <c r="B807" i="34"/>
  <c r="B825" i="34" s="1"/>
  <c r="B803" i="34"/>
  <c r="B821" i="34" s="1"/>
  <c r="B811" i="34"/>
  <c r="B829" i="34" s="1"/>
  <c r="B805" i="34"/>
  <c r="B810" i="34"/>
  <c r="B828" i="34" s="1"/>
  <c r="B809" i="34"/>
  <c r="B827" i="34" s="1"/>
  <c r="B802" i="34"/>
  <c r="B820" i="34" s="1"/>
  <c r="B808" i="34"/>
  <c r="B826" i="34" s="1"/>
  <c r="B806" i="34"/>
  <c r="B824" i="34" s="1"/>
  <c r="B834" i="34"/>
  <c r="J428" i="35"/>
  <c r="V372" i="35"/>
  <c r="J443" i="35"/>
  <c r="J581" i="35"/>
  <c r="J566" i="35"/>
  <c r="J253" i="35"/>
  <c r="J432" i="35"/>
  <c r="V376" i="35"/>
  <c r="J447" i="35"/>
  <c r="J585" i="35"/>
  <c r="J570" i="35"/>
  <c r="I429" i="35"/>
  <c r="U373" i="35"/>
  <c r="I444" i="35"/>
  <c r="I582" i="35"/>
  <c r="I567" i="35"/>
  <c r="C432" i="35"/>
  <c r="O376" i="35"/>
  <c r="C447" i="35"/>
  <c r="C555" i="35"/>
  <c r="C570" i="35"/>
  <c r="C585" i="35"/>
  <c r="G434" i="35"/>
  <c r="S378" i="35"/>
  <c r="G572" i="35"/>
  <c r="G449" i="35"/>
  <c r="G587" i="35"/>
  <c r="H426" i="35"/>
  <c r="T370" i="35"/>
  <c r="H441" i="35"/>
  <c r="H579" i="35"/>
  <c r="H564" i="35"/>
  <c r="F427" i="35"/>
  <c r="R371" i="35"/>
  <c r="F442" i="35"/>
  <c r="F580" i="35"/>
  <c r="F565" i="35"/>
  <c r="D428" i="35"/>
  <c r="P372" i="35"/>
  <c r="D443" i="35"/>
  <c r="D566" i="35"/>
  <c r="D581" i="35"/>
  <c r="B429" i="35"/>
  <c r="N373" i="35"/>
  <c r="B444" i="35"/>
  <c r="B567" i="35"/>
  <c r="B582" i="35"/>
  <c r="B552" i="35"/>
  <c r="J429" i="35"/>
  <c r="V373" i="35"/>
  <c r="J444" i="35"/>
  <c r="J567" i="35"/>
  <c r="J582" i="35"/>
  <c r="H430" i="35"/>
  <c r="T374" i="35"/>
  <c r="H445" i="35"/>
  <c r="H583" i="35"/>
  <c r="H568" i="35"/>
  <c r="F431" i="35"/>
  <c r="R375" i="35"/>
  <c r="F446" i="35"/>
  <c r="F584" i="35"/>
  <c r="F569" i="35"/>
  <c r="D432" i="35"/>
  <c r="P376" i="35"/>
  <c r="D447" i="35"/>
  <c r="D585" i="35"/>
  <c r="D570" i="35"/>
  <c r="B433" i="35"/>
  <c r="N377" i="35"/>
  <c r="B448" i="35"/>
  <c r="B571" i="35"/>
  <c r="B556" i="35"/>
  <c r="B586" i="35"/>
  <c r="J433" i="35"/>
  <c r="V377" i="35"/>
  <c r="J448" i="35"/>
  <c r="J586" i="35"/>
  <c r="J571" i="35"/>
  <c r="H434" i="35"/>
  <c r="T378" i="35"/>
  <c r="H449" i="35"/>
  <c r="H587" i="35"/>
  <c r="H572" i="35"/>
  <c r="F435" i="35"/>
  <c r="R379" i="35"/>
  <c r="F450" i="35"/>
  <c r="F573" i="35"/>
  <c r="F588" i="35"/>
  <c r="C1068" i="35"/>
  <c r="C1072" i="35"/>
  <c r="B264" i="35"/>
  <c r="B1189" i="35" s="1"/>
  <c r="B428" i="35"/>
  <c r="N372" i="35"/>
  <c r="B443" i="35"/>
  <c r="B581" i="35"/>
  <c r="B566" i="35"/>
  <c r="B551" i="35"/>
  <c r="B432" i="35"/>
  <c r="N376" i="35"/>
  <c r="B447" i="35"/>
  <c r="B570" i="35"/>
  <c r="B585" i="35"/>
  <c r="B555" i="35"/>
  <c r="D435" i="35"/>
  <c r="P379" i="35"/>
  <c r="D450" i="35"/>
  <c r="D573" i="35"/>
  <c r="D588" i="35"/>
  <c r="E427" i="35"/>
  <c r="Q371" i="35"/>
  <c r="E442" i="35"/>
  <c r="E580" i="35"/>
  <c r="E565" i="35"/>
  <c r="I433" i="35"/>
  <c r="U377" i="35"/>
  <c r="I448" i="35"/>
  <c r="I571" i="35"/>
  <c r="I586" i="35"/>
  <c r="I441" i="35"/>
  <c r="I426" i="35"/>
  <c r="U370" i="35"/>
  <c r="I564" i="35"/>
  <c r="I579" i="35"/>
  <c r="G442" i="35"/>
  <c r="G427" i="35"/>
  <c r="S371" i="35"/>
  <c r="G580" i="35"/>
  <c r="G565" i="35"/>
  <c r="E340" i="35"/>
  <c r="E443" i="35"/>
  <c r="E428" i="35"/>
  <c r="Q372" i="35"/>
  <c r="E581" i="35"/>
  <c r="E566" i="35"/>
  <c r="C444" i="35"/>
  <c r="C429" i="35"/>
  <c r="O373" i="35"/>
  <c r="C567" i="35"/>
  <c r="C552" i="35"/>
  <c r="C582" i="35"/>
  <c r="K444" i="35"/>
  <c r="K429" i="35"/>
  <c r="W373" i="35"/>
  <c r="K582" i="35"/>
  <c r="K567" i="35"/>
  <c r="I445" i="35"/>
  <c r="I430" i="35"/>
  <c r="U374" i="35"/>
  <c r="I583" i="35"/>
  <c r="I568" i="35"/>
  <c r="G446" i="35"/>
  <c r="G431" i="35"/>
  <c r="S375" i="35"/>
  <c r="G584" i="35"/>
  <c r="G569" i="35"/>
  <c r="E447" i="35"/>
  <c r="E432" i="35"/>
  <c r="Q376" i="35"/>
  <c r="E570" i="35"/>
  <c r="E585" i="35"/>
  <c r="C448" i="35"/>
  <c r="C433" i="35"/>
  <c r="O377" i="35"/>
  <c r="C586" i="35"/>
  <c r="C571" i="35"/>
  <c r="C556" i="35"/>
  <c r="K448" i="35"/>
  <c r="K433" i="35"/>
  <c r="W377" i="35"/>
  <c r="K586" i="35"/>
  <c r="K571" i="35"/>
  <c r="I449" i="35"/>
  <c r="I434" i="35"/>
  <c r="U378" i="35"/>
  <c r="I587" i="35"/>
  <c r="I572" i="35"/>
  <c r="G450" i="35"/>
  <c r="G435" i="35"/>
  <c r="S379" i="35"/>
  <c r="G588" i="35"/>
  <c r="G573" i="35"/>
  <c r="D427" i="35"/>
  <c r="P371" i="35"/>
  <c r="D442" i="35"/>
  <c r="D565" i="35"/>
  <c r="D580" i="35"/>
  <c r="D431" i="35"/>
  <c r="P375" i="35"/>
  <c r="D446" i="35"/>
  <c r="D569" i="35"/>
  <c r="D584" i="35"/>
  <c r="H433" i="35"/>
  <c r="T377" i="35"/>
  <c r="H448" i="35"/>
  <c r="H571" i="35"/>
  <c r="H586" i="35"/>
  <c r="F434" i="35"/>
  <c r="R378" i="35"/>
  <c r="F449" i="35"/>
  <c r="F587" i="35"/>
  <c r="F572" i="35"/>
  <c r="C694" i="35"/>
  <c r="C723" i="35" s="1"/>
  <c r="C1071" i="35"/>
  <c r="C698" i="35"/>
  <c r="C727" i="35" s="1"/>
  <c r="C1075" i="35"/>
  <c r="G430" i="35"/>
  <c r="S374" i="35"/>
  <c r="G445" i="35"/>
  <c r="G568" i="35"/>
  <c r="G583" i="35"/>
  <c r="N370" i="35"/>
  <c r="B426" i="35"/>
  <c r="B441" i="35"/>
  <c r="B579" i="35"/>
  <c r="B564" i="35"/>
  <c r="B549" i="35"/>
  <c r="V370" i="35"/>
  <c r="J426" i="35"/>
  <c r="J441" i="35"/>
  <c r="J564" i="35"/>
  <c r="J579" i="35"/>
  <c r="H427" i="35"/>
  <c r="T371" i="35"/>
  <c r="H442" i="35"/>
  <c r="H580" i="35"/>
  <c r="H565" i="35"/>
  <c r="F428" i="35"/>
  <c r="R372" i="35"/>
  <c r="F443" i="35"/>
  <c r="F566" i="35"/>
  <c r="F581" i="35"/>
  <c r="P373" i="35"/>
  <c r="D429" i="35"/>
  <c r="D444" i="35"/>
  <c r="D582" i="35"/>
  <c r="D567" i="35"/>
  <c r="N374" i="35"/>
  <c r="B430" i="35"/>
  <c r="B445" i="35"/>
  <c r="B553" i="35"/>
  <c r="B568" i="35"/>
  <c r="B583" i="35"/>
  <c r="J430" i="35"/>
  <c r="V374" i="35"/>
  <c r="J445" i="35"/>
  <c r="J568" i="35"/>
  <c r="J583" i="35"/>
  <c r="H431" i="35"/>
  <c r="T375" i="35"/>
  <c r="H446" i="35"/>
  <c r="H569" i="35"/>
  <c r="H584" i="35"/>
  <c r="F432" i="35"/>
  <c r="R376" i="35"/>
  <c r="F447" i="35"/>
  <c r="F585" i="35"/>
  <c r="F570" i="35"/>
  <c r="P377" i="35"/>
  <c r="D433" i="35"/>
  <c r="D448" i="35"/>
  <c r="D571" i="35"/>
  <c r="D586" i="35"/>
  <c r="B434" i="35"/>
  <c r="N378" i="35"/>
  <c r="B449" i="35"/>
  <c r="B557" i="35"/>
  <c r="B587" i="35"/>
  <c r="B572" i="35"/>
  <c r="J434" i="35"/>
  <c r="V378" i="35"/>
  <c r="J449" i="35"/>
  <c r="J572" i="35"/>
  <c r="J587" i="35"/>
  <c r="T379" i="35"/>
  <c r="H435" i="35"/>
  <c r="H450" i="35"/>
  <c r="H573" i="35"/>
  <c r="H588" i="35"/>
  <c r="C1069" i="35"/>
  <c r="C696" i="35"/>
  <c r="C725" i="35" s="1"/>
  <c r="C1073" i="35"/>
  <c r="F247" i="35"/>
  <c r="F426" i="35"/>
  <c r="R370" i="35"/>
  <c r="F441" i="35"/>
  <c r="F579" i="35"/>
  <c r="F564" i="35"/>
  <c r="G426" i="35"/>
  <c r="S370" i="35"/>
  <c r="G579" i="35"/>
  <c r="G441" i="35"/>
  <c r="G564" i="35"/>
  <c r="K428" i="35"/>
  <c r="W372" i="35"/>
  <c r="K443" i="35"/>
  <c r="K566" i="35"/>
  <c r="K581" i="35"/>
  <c r="E431" i="35"/>
  <c r="Q375" i="35"/>
  <c r="E446" i="35"/>
  <c r="E569" i="35"/>
  <c r="E584" i="35"/>
  <c r="E435" i="35"/>
  <c r="Q379" i="35"/>
  <c r="E573" i="35"/>
  <c r="E450" i="35"/>
  <c r="E588" i="35"/>
  <c r="C338" i="35"/>
  <c r="O370" i="35"/>
  <c r="C426" i="35"/>
  <c r="C441" i="35"/>
  <c r="C549" i="35"/>
  <c r="C564" i="35"/>
  <c r="C579" i="35"/>
  <c r="K338" i="35"/>
  <c r="K426" i="35"/>
  <c r="W370" i="35"/>
  <c r="K441" i="35"/>
  <c r="K564" i="35"/>
  <c r="K579" i="35"/>
  <c r="I427" i="35"/>
  <c r="U371" i="35"/>
  <c r="I442" i="35"/>
  <c r="I565" i="35"/>
  <c r="I580" i="35"/>
  <c r="G428" i="35"/>
  <c r="S372" i="35"/>
  <c r="G443" i="35"/>
  <c r="G566" i="35"/>
  <c r="G581" i="35"/>
  <c r="E341" i="35"/>
  <c r="E429" i="35"/>
  <c r="Q373" i="35"/>
  <c r="E444" i="35"/>
  <c r="E582" i="35"/>
  <c r="E567" i="35"/>
  <c r="O374" i="35"/>
  <c r="C430" i="35"/>
  <c r="C445" i="35"/>
  <c r="C568" i="35"/>
  <c r="C583" i="35"/>
  <c r="C553" i="35"/>
  <c r="K430" i="35"/>
  <c r="W374" i="35"/>
  <c r="K445" i="35"/>
  <c r="K583" i="35"/>
  <c r="K568" i="35"/>
  <c r="U375" i="35"/>
  <c r="I431" i="35"/>
  <c r="I446" i="35"/>
  <c r="I569" i="35"/>
  <c r="I584" i="35"/>
  <c r="S376" i="35"/>
  <c r="G432" i="35"/>
  <c r="G447" i="35"/>
  <c r="G570" i="35"/>
  <c r="G585" i="35"/>
  <c r="E433" i="35"/>
  <c r="Q377" i="35"/>
  <c r="E448" i="35"/>
  <c r="E571" i="35"/>
  <c r="E586" i="35"/>
  <c r="C346" i="35"/>
  <c r="C434" i="35"/>
  <c r="O378" i="35"/>
  <c r="C449" i="35"/>
  <c r="C587" i="35"/>
  <c r="C572" i="35"/>
  <c r="C557" i="35"/>
  <c r="W378" i="35"/>
  <c r="K434" i="35"/>
  <c r="K449" i="35"/>
  <c r="K572" i="35"/>
  <c r="K587" i="35"/>
  <c r="I347" i="35"/>
  <c r="U379" i="35"/>
  <c r="I435" i="35"/>
  <c r="I450" i="35"/>
  <c r="I573" i="35"/>
  <c r="I588" i="35"/>
  <c r="H250" i="35"/>
  <c r="H429" i="35"/>
  <c r="T373" i="35"/>
  <c r="H444" i="35"/>
  <c r="H582" i="35"/>
  <c r="H567" i="35"/>
  <c r="K432" i="35"/>
  <c r="W376" i="35"/>
  <c r="K447" i="35"/>
  <c r="K570" i="35"/>
  <c r="K585" i="35"/>
  <c r="D247" i="35"/>
  <c r="D426" i="35"/>
  <c r="P370" i="35"/>
  <c r="D441" i="35"/>
  <c r="D579" i="35"/>
  <c r="D564" i="35"/>
  <c r="B427" i="35"/>
  <c r="N371" i="35"/>
  <c r="B442" i="35"/>
  <c r="B565" i="35"/>
  <c r="B550" i="35"/>
  <c r="B580" i="35"/>
  <c r="J427" i="35"/>
  <c r="V371" i="35"/>
  <c r="J442" i="35"/>
  <c r="J565" i="35"/>
  <c r="J580" i="35"/>
  <c r="H249" i="35"/>
  <c r="T372" i="35"/>
  <c r="H428" i="35"/>
  <c r="H443" i="35"/>
  <c r="H566" i="35"/>
  <c r="H581" i="35"/>
  <c r="R373" i="35"/>
  <c r="F429" i="35"/>
  <c r="F444" i="35"/>
  <c r="F567" i="35"/>
  <c r="F582" i="35"/>
  <c r="P374" i="35"/>
  <c r="D430" i="35"/>
  <c r="D445" i="35"/>
  <c r="D568" i="35"/>
  <c r="D583" i="35"/>
  <c r="B431" i="35"/>
  <c r="N375" i="35"/>
  <c r="B446" i="35"/>
  <c r="B569" i="35"/>
  <c r="B554" i="35"/>
  <c r="B584" i="35"/>
  <c r="J252" i="35"/>
  <c r="J431" i="35"/>
  <c r="V375" i="35"/>
  <c r="J446" i="35"/>
  <c r="J584" i="35"/>
  <c r="J569" i="35"/>
  <c r="H432" i="35"/>
  <c r="T376" i="35"/>
  <c r="H447" i="35"/>
  <c r="H585" i="35"/>
  <c r="H570" i="35"/>
  <c r="F433" i="35"/>
  <c r="R377" i="35"/>
  <c r="F448" i="35"/>
  <c r="F571" i="35"/>
  <c r="F586" i="35"/>
  <c r="D434" i="35"/>
  <c r="P378" i="35"/>
  <c r="D449" i="35"/>
  <c r="D572" i="35"/>
  <c r="D587" i="35"/>
  <c r="B256" i="35"/>
  <c r="B435" i="35"/>
  <c r="N379" i="35"/>
  <c r="B450" i="35"/>
  <c r="B573" i="35"/>
  <c r="B588" i="35"/>
  <c r="B558" i="35"/>
  <c r="J435" i="35"/>
  <c r="V379" i="35"/>
  <c r="J450" i="35"/>
  <c r="J588" i="35"/>
  <c r="J573" i="35"/>
  <c r="C1066" i="35"/>
  <c r="C693" i="35"/>
  <c r="C722" i="35" s="1"/>
  <c r="C1070" i="35"/>
  <c r="C697" i="35"/>
  <c r="C726" i="35" s="1"/>
  <c r="C1074" i="35"/>
  <c r="F430" i="35"/>
  <c r="R374" i="35"/>
  <c r="F445" i="35"/>
  <c r="F568" i="35"/>
  <c r="F583" i="35"/>
  <c r="C428" i="35"/>
  <c r="O372" i="35"/>
  <c r="C443" i="35"/>
  <c r="C566" i="35"/>
  <c r="C551" i="35"/>
  <c r="C581" i="35"/>
  <c r="E145" i="35"/>
  <c r="E426" i="35"/>
  <c r="Q370" i="35"/>
  <c r="E441" i="35"/>
  <c r="E564" i="35"/>
  <c r="E579" i="35"/>
  <c r="C427" i="35"/>
  <c r="O371" i="35"/>
  <c r="C442" i="35"/>
  <c r="C550" i="35"/>
  <c r="C580" i="35"/>
  <c r="C565" i="35"/>
  <c r="K427" i="35"/>
  <c r="W371" i="35"/>
  <c r="K442" i="35"/>
  <c r="K565" i="35"/>
  <c r="K580" i="35"/>
  <c r="I147" i="35"/>
  <c r="I428" i="35"/>
  <c r="U372" i="35"/>
  <c r="I581" i="35"/>
  <c r="I443" i="35"/>
  <c r="I566" i="35"/>
  <c r="G356" i="35"/>
  <c r="G429" i="35"/>
  <c r="S373" i="35"/>
  <c r="G444" i="35"/>
  <c r="G582" i="35"/>
  <c r="G567" i="35"/>
  <c r="E149" i="35"/>
  <c r="E430" i="35"/>
  <c r="Q374" i="35"/>
  <c r="E445" i="35"/>
  <c r="E568" i="35"/>
  <c r="E583" i="35"/>
  <c r="C358" i="35"/>
  <c r="C431" i="35"/>
  <c r="O375" i="35"/>
  <c r="C446" i="35"/>
  <c r="C554" i="35"/>
  <c r="C584" i="35"/>
  <c r="C569" i="35"/>
  <c r="K150" i="35"/>
  <c r="K431" i="35"/>
  <c r="W375" i="35"/>
  <c r="K446" i="35"/>
  <c r="K584" i="35"/>
  <c r="K569" i="35"/>
  <c r="I151" i="35"/>
  <c r="I432" i="35"/>
  <c r="U376" i="35"/>
  <c r="I447" i="35"/>
  <c r="I585" i="35"/>
  <c r="I570" i="35"/>
  <c r="G433" i="35"/>
  <c r="S377" i="35"/>
  <c r="G448" i="35"/>
  <c r="G586" i="35"/>
  <c r="G571" i="35"/>
  <c r="E434" i="35"/>
  <c r="Q378" i="35"/>
  <c r="E449" i="35"/>
  <c r="E572" i="35"/>
  <c r="E587" i="35"/>
  <c r="C154" i="35"/>
  <c r="C435" i="35"/>
  <c r="O379" i="35"/>
  <c r="C558" i="35"/>
  <c r="C450" i="35"/>
  <c r="C588" i="35"/>
  <c r="C573" i="35"/>
  <c r="K154" i="35"/>
  <c r="K435" i="35"/>
  <c r="W379" i="35"/>
  <c r="K450" i="35"/>
  <c r="K573" i="35"/>
  <c r="K588" i="35"/>
  <c r="I132" i="33"/>
  <c r="I189" i="33" s="1"/>
  <c r="G133" i="33"/>
  <c r="G190" i="33" s="1"/>
  <c r="K135" i="33"/>
  <c r="K192" i="33" s="1"/>
  <c r="I136" i="33"/>
  <c r="I193" i="33" s="1"/>
  <c r="G137" i="33"/>
  <c r="G194" i="33" s="1"/>
  <c r="K139" i="33"/>
  <c r="K196" i="33" s="1"/>
  <c r="I140" i="33"/>
  <c r="I197" i="33" s="1"/>
  <c r="J138" i="32"/>
  <c r="J195" i="32" s="1"/>
  <c r="L1008" i="32"/>
  <c r="M1008" i="32" s="1"/>
  <c r="E1008" i="32" s="1"/>
  <c r="E1022" i="32" s="1"/>
  <c r="E1196" i="32" s="1"/>
  <c r="H1022" i="32"/>
  <c r="H1196" i="32" s="1"/>
  <c r="C1021" i="32"/>
  <c r="C1029" i="32"/>
  <c r="L1009" i="34"/>
  <c r="M1009" i="34" s="1"/>
  <c r="E1009" i="34" s="1"/>
  <c r="E1023" i="34" s="1"/>
  <c r="K131" i="34"/>
  <c r="K188" i="34" s="1"/>
  <c r="E134" i="34"/>
  <c r="E191" i="34" s="1"/>
  <c r="H135" i="34"/>
  <c r="H192" i="34" s="1"/>
  <c r="H139" i="34"/>
  <c r="H196" i="34" s="1"/>
  <c r="B134" i="34"/>
  <c r="B138" i="34"/>
  <c r="F132" i="34"/>
  <c r="F189" i="34" s="1"/>
  <c r="D137" i="34"/>
  <c r="D194" i="34" s="1"/>
  <c r="H131" i="34"/>
  <c r="H188" i="34" s="1"/>
  <c r="J134" i="34"/>
  <c r="J191" i="34" s="1"/>
  <c r="F140" i="34"/>
  <c r="F197" i="34" s="1"/>
  <c r="D133" i="34"/>
  <c r="D190" i="34" s="1"/>
  <c r="J138" i="34"/>
  <c r="J195" i="34" s="1"/>
  <c r="B268" i="34"/>
  <c r="F136" i="34"/>
  <c r="F193" i="34" s="1"/>
  <c r="K134" i="34"/>
  <c r="K191" i="34" s="1"/>
  <c r="E137" i="34"/>
  <c r="E194" i="34" s="1"/>
  <c r="G140" i="34"/>
  <c r="G197" i="34" s="1"/>
  <c r="C264" i="34"/>
  <c r="C1189" i="34" s="1"/>
  <c r="AA6" i="45" s="1"/>
  <c r="C271" i="34"/>
  <c r="B345" i="34"/>
  <c r="C263" i="34"/>
  <c r="K140" i="34"/>
  <c r="K197" i="34" s="1"/>
  <c r="I1025" i="34"/>
  <c r="K147" i="34"/>
  <c r="D138" i="34"/>
  <c r="D195" i="34" s="1"/>
  <c r="C135" i="34"/>
  <c r="C192" i="34" s="1"/>
  <c r="I140" i="34"/>
  <c r="I197" i="34" s="1"/>
  <c r="C269" i="34"/>
  <c r="C1025" i="34"/>
  <c r="F133" i="34"/>
  <c r="F190" i="34" s="1"/>
  <c r="B131" i="34"/>
  <c r="G133" i="34"/>
  <c r="G190" i="34" s="1"/>
  <c r="K135" i="34"/>
  <c r="K192" i="34" s="1"/>
  <c r="E138" i="34"/>
  <c r="E195" i="34" s="1"/>
  <c r="C1023" i="34"/>
  <c r="G132" i="34"/>
  <c r="G189" i="34" s="1"/>
  <c r="C134" i="34"/>
  <c r="C191" i="34" s="1"/>
  <c r="G136" i="34"/>
  <c r="G193" i="34" s="1"/>
  <c r="C138" i="34"/>
  <c r="C195" i="34" s="1"/>
  <c r="K138" i="34"/>
  <c r="K195" i="34" s="1"/>
  <c r="C131" i="34"/>
  <c r="C188" i="34" s="1"/>
  <c r="E145" i="34"/>
  <c r="G993" i="34"/>
  <c r="C993" i="34"/>
  <c r="K993" i="34"/>
  <c r="J131" i="34"/>
  <c r="J188" i="34" s="1"/>
  <c r="H132" i="34"/>
  <c r="H189" i="34" s="1"/>
  <c r="J135" i="34"/>
  <c r="J192" i="34" s="1"/>
  <c r="H136" i="34"/>
  <c r="H193" i="34" s="1"/>
  <c r="F137" i="34"/>
  <c r="F194" i="34" s="1"/>
  <c r="B139" i="34"/>
  <c r="H140" i="34"/>
  <c r="H197" i="34" s="1"/>
  <c r="I131" i="34"/>
  <c r="I188" i="34" s="1"/>
  <c r="E133" i="34"/>
  <c r="E190" i="34" s="1"/>
  <c r="I135" i="34"/>
  <c r="I192" i="34" s="1"/>
  <c r="I139" i="34"/>
  <c r="I196" i="34" s="1"/>
  <c r="J743" i="34"/>
  <c r="J761" i="34" s="1"/>
  <c r="D134" i="34"/>
  <c r="D191" i="34" s="1"/>
  <c r="I136" i="34"/>
  <c r="I193" i="34" s="1"/>
  <c r="C139" i="34"/>
  <c r="C196" i="34" s="1"/>
  <c r="G146" i="34"/>
  <c r="J251" i="34"/>
  <c r="K139" i="34"/>
  <c r="K196" i="34" s="1"/>
  <c r="B353" i="34"/>
  <c r="H354" i="34"/>
  <c r="D356" i="34"/>
  <c r="J357" i="34"/>
  <c r="F359" i="34"/>
  <c r="H362" i="34"/>
  <c r="J139" i="34"/>
  <c r="J196" i="34" s="1"/>
  <c r="I149" i="34"/>
  <c r="B993" i="34"/>
  <c r="J993" i="34"/>
  <c r="E131" i="34"/>
  <c r="E188" i="34" s="1"/>
  <c r="C132" i="34"/>
  <c r="C189" i="34" s="1"/>
  <c r="K132" i="34"/>
  <c r="K189" i="34" s="1"/>
  <c r="I133" i="34"/>
  <c r="I190" i="34" s="1"/>
  <c r="G134" i="34"/>
  <c r="G191" i="34" s="1"/>
  <c r="E135" i="34"/>
  <c r="E192" i="34" s="1"/>
  <c r="C136" i="34"/>
  <c r="C193" i="34" s="1"/>
  <c r="K136" i="34"/>
  <c r="K193" i="34" s="1"/>
  <c r="I137" i="34"/>
  <c r="I194" i="34" s="1"/>
  <c r="G138" i="34"/>
  <c r="G195" i="34" s="1"/>
  <c r="E139" i="34"/>
  <c r="E196" i="34" s="1"/>
  <c r="C140" i="34"/>
  <c r="C197" i="34" s="1"/>
  <c r="J353" i="34"/>
  <c r="F355" i="34"/>
  <c r="F1190" i="34" s="1"/>
  <c r="AD7" i="45" s="1"/>
  <c r="B357" i="34"/>
  <c r="H358" i="34"/>
  <c r="D360" i="34"/>
  <c r="J361" i="34"/>
  <c r="I132" i="34"/>
  <c r="I189" i="34" s="1"/>
  <c r="B135" i="34"/>
  <c r="G137" i="34"/>
  <c r="G194" i="34" s="1"/>
  <c r="K151" i="34"/>
  <c r="C265" i="34"/>
  <c r="F131" i="34"/>
  <c r="F188" i="34" s="1"/>
  <c r="D132" i="34"/>
  <c r="D189" i="34" s="1"/>
  <c r="B133" i="34"/>
  <c r="J133" i="34"/>
  <c r="J190" i="34" s="1"/>
  <c r="H134" i="34"/>
  <c r="H191" i="34" s="1"/>
  <c r="F135" i="34"/>
  <c r="F192" i="34" s="1"/>
  <c r="D136" i="34"/>
  <c r="D193" i="34" s="1"/>
  <c r="B137" i="34"/>
  <c r="J137" i="34"/>
  <c r="J194" i="34" s="1"/>
  <c r="H138" i="34"/>
  <c r="H195" i="34" s="1"/>
  <c r="I1021" i="34"/>
  <c r="J1007" i="34"/>
  <c r="L1007" i="34"/>
  <c r="I1010" i="34"/>
  <c r="I1024" i="34" s="1"/>
  <c r="L1010" i="34"/>
  <c r="M1010" i="34" s="1"/>
  <c r="I1013" i="34"/>
  <c r="J1013" i="34" s="1"/>
  <c r="J1027" i="34" s="1"/>
  <c r="L1013" i="34"/>
  <c r="M1013" i="34" s="1"/>
  <c r="H1022" i="34"/>
  <c r="H1196" i="34" s="1"/>
  <c r="M1008" i="34"/>
  <c r="D1008" i="34" s="1"/>
  <c r="C267" i="35"/>
  <c r="C271" i="35"/>
  <c r="L1014" i="35"/>
  <c r="K146" i="35"/>
  <c r="G152" i="35"/>
  <c r="B263" i="35"/>
  <c r="E153" i="35"/>
  <c r="B266" i="35"/>
  <c r="C150" i="35"/>
  <c r="B136" i="35"/>
  <c r="H140" i="35"/>
  <c r="H197" i="35" s="1"/>
  <c r="J138" i="35"/>
  <c r="J195" i="35" s="1"/>
  <c r="F134" i="35"/>
  <c r="F191" i="35" s="1"/>
  <c r="G133" i="35"/>
  <c r="G190" i="35" s="1"/>
  <c r="H132" i="35"/>
  <c r="H189" i="35" s="1"/>
  <c r="I740" i="35"/>
  <c r="I758" i="35" s="1"/>
  <c r="I1193" i="35" s="1"/>
  <c r="K134" i="35"/>
  <c r="K191" i="35" s="1"/>
  <c r="K1026" i="35"/>
  <c r="J135" i="35"/>
  <c r="J192" i="35" s="1"/>
  <c r="E132" i="35"/>
  <c r="E189" i="35" s="1"/>
  <c r="C266" i="35"/>
  <c r="C146" i="35"/>
  <c r="E357" i="35"/>
  <c r="H993" i="35"/>
  <c r="C137" i="35"/>
  <c r="C194" i="35" s="1"/>
  <c r="G148" i="35"/>
  <c r="C265" i="35"/>
  <c r="C269" i="35"/>
  <c r="C354" i="35"/>
  <c r="K354" i="35"/>
  <c r="I355" i="35"/>
  <c r="I1190" i="35" s="1"/>
  <c r="G360" i="35"/>
  <c r="E361" i="35"/>
  <c r="C362" i="35"/>
  <c r="I691" i="35"/>
  <c r="I720" i="35" s="1"/>
  <c r="I1192" i="35" s="1"/>
  <c r="B135" i="35"/>
  <c r="G140" i="35"/>
  <c r="G197" i="35" s="1"/>
  <c r="H139" i="35"/>
  <c r="H196" i="35" s="1"/>
  <c r="I138" i="35"/>
  <c r="I195" i="35" s="1"/>
  <c r="J137" i="35"/>
  <c r="J194" i="35" s="1"/>
  <c r="D135" i="35"/>
  <c r="D192" i="35" s="1"/>
  <c r="E134" i="35"/>
  <c r="E191" i="35" s="1"/>
  <c r="F133" i="35"/>
  <c r="F190" i="35" s="1"/>
  <c r="G132" i="35"/>
  <c r="G189" i="35" s="1"/>
  <c r="H131" i="35"/>
  <c r="H188" i="35" s="1"/>
  <c r="J147" i="35"/>
  <c r="B151" i="35"/>
  <c r="I139" i="35"/>
  <c r="I196" i="35" s="1"/>
  <c r="K137" i="35"/>
  <c r="K194" i="35" s="1"/>
  <c r="D136" i="35"/>
  <c r="D193" i="35" s="1"/>
  <c r="I131" i="35"/>
  <c r="I188" i="35" s="1"/>
  <c r="K132" i="35"/>
  <c r="K189" i="35" s="1"/>
  <c r="F145" i="35"/>
  <c r="H148" i="35"/>
  <c r="J151" i="35"/>
  <c r="C262" i="35"/>
  <c r="J249" i="35"/>
  <c r="I338" i="35"/>
  <c r="C993" i="35"/>
  <c r="K993" i="35"/>
  <c r="G993" i="35"/>
  <c r="B134" i="35"/>
  <c r="F140" i="35"/>
  <c r="F197" i="35" s="1"/>
  <c r="G139" i="35"/>
  <c r="G196" i="35" s="1"/>
  <c r="H138" i="35"/>
  <c r="H195" i="35" s="1"/>
  <c r="J136" i="35"/>
  <c r="J193" i="35" s="1"/>
  <c r="K135" i="35"/>
  <c r="K192" i="35" s="1"/>
  <c r="C135" i="35"/>
  <c r="C192" i="35" s="1"/>
  <c r="D134" i="35"/>
  <c r="D191" i="35" s="1"/>
  <c r="E133" i="35"/>
  <c r="E190" i="35" s="1"/>
  <c r="F132" i="35"/>
  <c r="F189" i="35" s="1"/>
  <c r="G131" i="35"/>
  <c r="G188" i="35" s="1"/>
  <c r="C133" i="35"/>
  <c r="C190" i="35" s="1"/>
  <c r="B253" i="35"/>
  <c r="G353" i="35"/>
  <c r="E354" i="35"/>
  <c r="C355" i="35"/>
  <c r="C1190" i="35" s="1"/>
  <c r="K355" i="35"/>
  <c r="K1190" i="35" s="1"/>
  <c r="I356" i="35"/>
  <c r="G357" i="35"/>
  <c r="E358" i="35"/>
  <c r="C359" i="35"/>
  <c r="K359" i="35"/>
  <c r="I360" i="35"/>
  <c r="G361" i="35"/>
  <c r="E362" i="35"/>
  <c r="K341" i="35"/>
  <c r="B131" i="35"/>
  <c r="B133" i="35"/>
  <c r="E140" i="35"/>
  <c r="E197" i="35" s="1"/>
  <c r="F139" i="35"/>
  <c r="F196" i="35" s="1"/>
  <c r="G138" i="35"/>
  <c r="G195" i="35" s="1"/>
  <c r="H137" i="35"/>
  <c r="H194" i="35" s="1"/>
  <c r="I136" i="35"/>
  <c r="I193" i="35" s="1"/>
  <c r="C134" i="35"/>
  <c r="C191" i="35" s="1"/>
  <c r="D133" i="35"/>
  <c r="D190" i="35" s="1"/>
  <c r="F131" i="35"/>
  <c r="F188" i="35" s="1"/>
  <c r="D154" i="35"/>
  <c r="K133" i="35"/>
  <c r="K190" i="35" s="1"/>
  <c r="D146" i="35"/>
  <c r="F149" i="35"/>
  <c r="H152" i="35"/>
  <c r="C263" i="35"/>
  <c r="B140" i="35"/>
  <c r="B132" i="35"/>
  <c r="D140" i="35"/>
  <c r="D197" i="35" s="1"/>
  <c r="F138" i="35"/>
  <c r="F195" i="35" s="1"/>
  <c r="G137" i="35"/>
  <c r="G194" i="35" s="1"/>
  <c r="H136" i="35"/>
  <c r="H193" i="35" s="1"/>
  <c r="J134" i="35"/>
  <c r="J191" i="35" s="1"/>
  <c r="D132" i="35"/>
  <c r="D189" i="35" s="1"/>
  <c r="E131" i="35"/>
  <c r="E188" i="35" s="1"/>
  <c r="D256" i="35"/>
  <c r="B139" i="35"/>
  <c r="D139" i="35"/>
  <c r="D196" i="35" s="1"/>
  <c r="E138" i="35"/>
  <c r="E195" i="35" s="1"/>
  <c r="F137" i="35"/>
  <c r="F194" i="35" s="1"/>
  <c r="G136" i="35"/>
  <c r="G193" i="35" s="1"/>
  <c r="H135" i="35"/>
  <c r="H192" i="35" s="1"/>
  <c r="I134" i="35"/>
  <c r="I191" i="35" s="1"/>
  <c r="J133" i="35"/>
  <c r="J190" i="35" s="1"/>
  <c r="C132" i="35"/>
  <c r="C189" i="35" s="1"/>
  <c r="D131" i="35"/>
  <c r="D188" i="35" s="1"/>
  <c r="B138" i="35"/>
  <c r="J140" i="35"/>
  <c r="J197" i="35" s="1"/>
  <c r="K139" i="35"/>
  <c r="K196" i="35" s="1"/>
  <c r="C139" i="35"/>
  <c r="C196" i="35" s="1"/>
  <c r="D138" i="35"/>
  <c r="D195" i="35" s="1"/>
  <c r="E137" i="35"/>
  <c r="E194" i="35" s="1"/>
  <c r="F136" i="35"/>
  <c r="F193" i="35" s="1"/>
  <c r="G135" i="35"/>
  <c r="G192" i="35" s="1"/>
  <c r="H134" i="35"/>
  <c r="H191" i="35" s="1"/>
  <c r="I133" i="35"/>
  <c r="I190" i="35" s="1"/>
  <c r="J132" i="35"/>
  <c r="J189" i="35" s="1"/>
  <c r="K131" i="35"/>
  <c r="K188" i="35" s="1"/>
  <c r="C131" i="35"/>
  <c r="C188" i="35" s="1"/>
  <c r="I135" i="35"/>
  <c r="I192" i="35" s="1"/>
  <c r="B147" i="35"/>
  <c r="D150" i="35"/>
  <c r="F153" i="35"/>
  <c r="B137" i="35"/>
  <c r="I140" i="35"/>
  <c r="I197" i="35" s="1"/>
  <c r="J139" i="35"/>
  <c r="J196" i="35" s="1"/>
  <c r="K138" i="35"/>
  <c r="K195" i="35" s="1"/>
  <c r="C138" i="35"/>
  <c r="C195" i="35" s="1"/>
  <c r="D137" i="35"/>
  <c r="D194" i="35" s="1"/>
  <c r="E136" i="35"/>
  <c r="E193" i="35" s="1"/>
  <c r="F135" i="35"/>
  <c r="F192" i="35" s="1"/>
  <c r="G134" i="35"/>
  <c r="G191" i="35" s="1"/>
  <c r="H133" i="35"/>
  <c r="H190" i="35" s="1"/>
  <c r="I132" i="35"/>
  <c r="I189" i="35" s="1"/>
  <c r="J131" i="35"/>
  <c r="J188" i="35" s="1"/>
  <c r="J1026" i="35"/>
  <c r="H1020" i="35"/>
  <c r="I1026" i="35"/>
  <c r="L1013" i="33"/>
  <c r="B151" i="33"/>
  <c r="J139" i="33"/>
  <c r="J196" i="33" s="1"/>
  <c r="J151" i="33"/>
  <c r="H1023" i="33"/>
  <c r="C265" i="33"/>
  <c r="I249" i="33"/>
  <c r="H136" i="33"/>
  <c r="H193" i="33" s="1"/>
  <c r="B139" i="33"/>
  <c r="F145" i="33"/>
  <c r="B993" i="33"/>
  <c r="J993" i="33"/>
  <c r="B941" i="33"/>
  <c r="B959" i="33" s="1"/>
  <c r="B147" i="33"/>
  <c r="B267" i="33"/>
  <c r="J135" i="33"/>
  <c r="J192" i="33" s="1"/>
  <c r="D138" i="33"/>
  <c r="D195" i="33" s="1"/>
  <c r="G131" i="33"/>
  <c r="G188" i="33" s="1"/>
  <c r="C133" i="33"/>
  <c r="C190" i="33" s="1"/>
  <c r="I134" i="33"/>
  <c r="I191" i="33" s="1"/>
  <c r="E136" i="33"/>
  <c r="E193" i="33" s="1"/>
  <c r="K137" i="33"/>
  <c r="K194" i="33" s="1"/>
  <c r="G139" i="33"/>
  <c r="G196" i="33" s="1"/>
  <c r="H131" i="33"/>
  <c r="H188" i="33" s="1"/>
  <c r="F132" i="33"/>
  <c r="F189" i="33" s="1"/>
  <c r="D133" i="33"/>
  <c r="D190" i="33" s="1"/>
  <c r="B134" i="33"/>
  <c r="J134" i="33"/>
  <c r="J191" i="33" s="1"/>
  <c r="H135" i="33"/>
  <c r="H192" i="33" s="1"/>
  <c r="F136" i="33"/>
  <c r="F193" i="33" s="1"/>
  <c r="D137" i="33"/>
  <c r="D194" i="33" s="1"/>
  <c r="B138" i="33"/>
  <c r="J138" i="33"/>
  <c r="J195" i="33" s="1"/>
  <c r="H139" i="33"/>
  <c r="H196" i="33" s="1"/>
  <c r="F140" i="33"/>
  <c r="F197" i="33" s="1"/>
  <c r="K252" i="33"/>
  <c r="E132" i="33"/>
  <c r="E189" i="33" s="1"/>
  <c r="K133" i="33"/>
  <c r="K190" i="33" s="1"/>
  <c r="G135" i="33"/>
  <c r="G192" i="33" s="1"/>
  <c r="C137" i="33"/>
  <c r="C194" i="33" s="1"/>
  <c r="I138" i="33"/>
  <c r="I195" i="33" s="1"/>
  <c r="E140" i="33"/>
  <c r="E197" i="33" s="1"/>
  <c r="C262" i="33"/>
  <c r="I131" i="33"/>
  <c r="I188" i="33" s="1"/>
  <c r="G132" i="33"/>
  <c r="G189" i="33" s="1"/>
  <c r="E133" i="33"/>
  <c r="E190" i="33" s="1"/>
  <c r="C134" i="33"/>
  <c r="C191" i="33" s="1"/>
  <c r="K134" i="33"/>
  <c r="K191" i="33" s="1"/>
  <c r="I135" i="33"/>
  <c r="I192" i="33" s="1"/>
  <c r="G136" i="33"/>
  <c r="G193" i="33" s="1"/>
  <c r="E137" i="33"/>
  <c r="E194" i="33" s="1"/>
  <c r="C138" i="33"/>
  <c r="C195" i="33" s="1"/>
  <c r="K138" i="33"/>
  <c r="K195" i="33" s="1"/>
  <c r="I139" i="33"/>
  <c r="I196" i="33" s="1"/>
  <c r="G140" i="33"/>
  <c r="G197" i="33" s="1"/>
  <c r="H1021" i="33"/>
  <c r="B131" i="33"/>
  <c r="B188" i="33" s="1"/>
  <c r="J131" i="33"/>
  <c r="J188" i="33" s="1"/>
  <c r="H132" i="33"/>
  <c r="H189" i="33" s="1"/>
  <c r="F133" i="33"/>
  <c r="F190" i="33" s="1"/>
  <c r="D134" i="33"/>
  <c r="D191" i="33" s="1"/>
  <c r="B135" i="33"/>
  <c r="F137" i="33"/>
  <c r="F194" i="33" s="1"/>
  <c r="H140" i="33"/>
  <c r="H197" i="33" s="1"/>
  <c r="C264" i="33"/>
  <c r="C1189" i="33" s="1"/>
  <c r="B136" i="33"/>
  <c r="J136" i="33"/>
  <c r="J193" i="33" s="1"/>
  <c r="H137" i="33"/>
  <c r="H194" i="33" s="1"/>
  <c r="F138" i="33"/>
  <c r="F195" i="33" s="1"/>
  <c r="D139" i="33"/>
  <c r="D196" i="33" s="1"/>
  <c r="B140" i="33"/>
  <c r="J140" i="33"/>
  <c r="J197" i="33" s="1"/>
  <c r="C268" i="33"/>
  <c r="E131" i="33"/>
  <c r="E188" i="33" s="1"/>
  <c r="C132" i="33"/>
  <c r="C189" i="33" s="1"/>
  <c r="K132" i="33"/>
  <c r="K189" i="33" s="1"/>
  <c r="I133" i="33"/>
  <c r="I190" i="33" s="1"/>
  <c r="G134" i="33"/>
  <c r="G191" i="33" s="1"/>
  <c r="E135" i="33"/>
  <c r="E192" i="33" s="1"/>
  <c r="C136" i="33"/>
  <c r="C193" i="33" s="1"/>
  <c r="K136" i="33"/>
  <c r="K193" i="33" s="1"/>
  <c r="I137" i="33"/>
  <c r="I194" i="33" s="1"/>
  <c r="G138" i="33"/>
  <c r="G195" i="33" s="1"/>
  <c r="E139" i="33"/>
  <c r="E196" i="33" s="1"/>
  <c r="C140" i="33"/>
  <c r="C197" i="33" s="1"/>
  <c r="K140" i="33"/>
  <c r="K197" i="33" s="1"/>
  <c r="H356" i="33"/>
  <c r="D131" i="33"/>
  <c r="D188" i="33" s="1"/>
  <c r="B132" i="33"/>
  <c r="J132" i="33"/>
  <c r="J189" i="33" s="1"/>
  <c r="H133" i="33"/>
  <c r="H190" i="33" s="1"/>
  <c r="F134" i="33"/>
  <c r="F191" i="33" s="1"/>
  <c r="D135" i="33"/>
  <c r="D192" i="33" s="1"/>
  <c r="F131" i="33"/>
  <c r="F188" i="33" s="1"/>
  <c r="D132" i="33"/>
  <c r="D189" i="33" s="1"/>
  <c r="B133" i="33"/>
  <c r="J133" i="33"/>
  <c r="J190" i="33" s="1"/>
  <c r="H134" i="33"/>
  <c r="H191" i="33" s="1"/>
  <c r="F135" i="33"/>
  <c r="F192" i="33" s="1"/>
  <c r="D136" i="33"/>
  <c r="D193" i="33" s="1"/>
  <c r="B137" i="33"/>
  <c r="J137" i="33"/>
  <c r="J194" i="33" s="1"/>
  <c r="H138" i="33"/>
  <c r="H195" i="33" s="1"/>
  <c r="F139" i="33"/>
  <c r="F196" i="33" s="1"/>
  <c r="D140" i="33"/>
  <c r="D197" i="33" s="1"/>
  <c r="C269" i="33"/>
  <c r="F993" i="33"/>
  <c r="I1010" i="33"/>
  <c r="I1024" i="33" s="1"/>
  <c r="L1008" i="33"/>
  <c r="M1008" i="33" s="1"/>
  <c r="L1010" i="33"/>
  <c r="M1013" i="33"/>
  <c r="D1013" i="33" s="1"/>
  <c r="D1027" i="33" s="1"/>
  <c r="I1013" i="33"/>
  <c r="J1013" i="33" s="1"/>
  <c r="F132" i="32"/>
  <c r="F189" i="32" s="1"/>
  <c r="J134" i="32"/>
  <c r="J191" i="32" s="1"/>
  <c r="C263" i="32"/>
  <c r="B939" i="32"/>
  <c r="B957" i="32" s="1"/>
  <c r="G993" i="32"/>
  <c r="B134" i="32"/>
  <c r="F140" i="32"/>
  <c r="F197" i="32" s="1"/>
  <c r="I131" i="32"/>
  <c r="I188" i="32" s="1"/>
  <c r="H993" i="32"/>
  <c r="E993" i="32"/>
  <c r="C138" i="32"/>
  <c r="C195" i="32" s="1"/>
  <c r="C266" i="32"/>
  <c r="J1028" i="32"/>
  <c r="D131" i="32"/>
  <c r="D188" i="32" s="1"/>
  <c r="B132" i="32"/>
  <c r="J132" i="32"/>
  <c r="J189" i="32" s="1"/>
  <c r="H133" i="32"/>
  <c r="H190" i="32" s="1"/>
  <c r="F134" i="32"/>
  <c r="F191" i="32" s="1"/>
  <c r="D135" i="32"/>
  <c r="D192" i="32" s="1"/>
  <c r="B136" i="32"/>
  <c r="J136" i="32"/>
  <c r="J193" i="32" s="1"/>
  <c r="H137" i="32"/>
  <c r="H194" i="32" s="1"/>
  <c r="F138" i="32"/>
  <c r="F195" i="32" s="1"/>
  <c r="D139" i="32"/>
  <c r="D196" i="32" s="1"/>
  <c r="B140" i="32"/>
  <c r="J140" i="32"/>
  <c r="J197" i="32" s="1"/>
  <c r="D993" i="32"/>
  <c r="E131" i="32"/>
  <c r="E188" i="32" s="1"/>
  <c r="I1026" i="32"/>
  <c r="H358" i="32"/>
  <c r="F131" i="32"/>
  <c r="F188" i="32" s="1"/>
  <c r="D132" i="32"/>
  <c r="D189" i="32" s="1"/>
  <c r="B133" i="32"/>
  <c r="J133" i="32"/>
  <c r="J190" i="32" s="1"/>
  <c r="H134" i="32"/>
  <c r="H191" i="32" s="1"/>
  <c r="F135" i="32"/>
  <c r="F192" i="32" s="1"/>
  <c r="D136" i="32"/>
  <c r="D193" i="32" s="1"/>
  <c r="J137" i="32"/>
  <c r="J194" i="32" s="1"/>
  <c r="H138" i="32"/>
  <c r="H195" i="32" s="1"/>
  <c r="F139" i="32"/>
  <c r="F196" i="32" s="1"/>
  <c r="D140" i="32"/>
  <c r="D197" i="32" s="1"/>
  <c r="C268" i="32"/>
  <c r="I1022" i="32"/>
  <c r="I1196" i="32" s="1"/>
  <c r="L1014" i="32"/>
  <c r="J1012" i="32"/>
  <c r="J1026" i="32" s="1"/>
  <c r="I1020" i="32"/>
  <c r="E993" i="33"/>
  <c r="C993" i="33"/>
  <c r="K993" i="33"/>
  <c r="I993" i="33"/>
  <c r="C1027" i="33"/>
  <c r="F993" i="34"/>
  <c r="C1020" i="34"/>
  <c r="C1024" i="34"/>
  <c r="J993" i="35"/>
  <c r="I1023" i="35"/>
  <c r="C1020" i="33"/>
  <c r="I1022" i="34"/>
  <c r="I1196" i="34" s="1"/>
  <c r="C1027" i="34"/>
  <c r="C1029" i="34"/>
  <c r="C1024" i="35"/>
  <c r="B993" i="32"/>
  <c r="J993" i="32"/>
  <c r="B1020" i="33"/>
  <c r="H993" i="34"/>
  <c r="K1022" i="34"/>
  <c r="K1196" i="34" s="1"/>
  <c r="C1021" i="35"/>
  <c r="H1023" i="35"/>
  <c r="C1024" i="32"/>
  <c r="C1027" i="32"/>
  <c r="H993" i="33"/>
  <c r="C1023" i="33"/>
  <c r="I993" i="34"/>
  <c r="H1021" i="34"/>
  <c r="C1029" i="35"/>
  <c r="C1025" i="32"/>
  <c r="C1028" i="32"/>
  <c r="I1021" i="33"/>
  <c r="C1028" i="33"/>
  <c r="H1023" i="34"/>
  <c r="H1025" i="34"/>
  <c r="E993" i="35"/>
  <c r="F993" i="32"/>
  <c r="H1025" i="32"/>
  <c r="H1028" i="32"/>
  <c r="C1022" i="33"/>
  <c r="C1196" i="33" s="1"/>
  <c r="C1024" i="33"/>
  <c r="H1028" i="33"/>
  <c r="D993" i="34"/>
  <c r="F993" i="35"/>
  <c r="C993" i="32"/>
  <c r="K993" i="32"/>
  <c r="C1023" i="32"/>
  <c r="I1025" i="32"/>
  <c r="D993" i="33"/>
  <c r="D1022" i="34"/>
  <c r="D1196" i="34" s="1"/>
  <c r="H1028" i="34"/>
  <c r="C1027" i="35"/>
  <c r="J840" i="35"/>
  <c r="J858" i="35" s="1"/>
  <c r="D835" i="35"/>
  <c r="D853" i="35" s="1"/>
  <c r="C838" i="35"/>
  <c r="C856" i="35" s="1"/>
  <c r="B838" i="35"/>
  <c r="B856" i="35" s="1"/>
  <c r="B804" i="35"/>
  <c r="B822" i="35" s="1"/>
  <c r="H807" i="35"/>
  <c r="H825" i="35" s="1"/>
  <c r="V229" i="35"/>
  <c r="W219" i="35"/>
  <c r="X219" i="35" s="1"/>
  <c r="Y219" i="35" s="1"/>
  <c r="F339" i="35"/>
  <c r="F248" i="35"/>
  <c r="B341" i="35"/>
  <c r="B250" i="35"/>
  <c r="H342" i="35"/>
  <c r="H251" i="35"/>
  <c r="D344" i="35"/>
  <c r="D253" i="35"/>
  <c r="J345" i="35"/>
  <c r="J254" i="35"/>
  <c r="B247" i="35"/>
  <c r="B338" i="35"/>
  <c r="J247" i="35"/>
  <c r="J338" i="35"/>
  <c r="H248" i="35"/>
  <c r="H339" i="35"/>
  <c r="F249" i="35"/>
  <c r="F340" i="35"/>
  <c r="D250" i="35"/>
  <c r="D341" i="35"/>
  <c r="B251" i="35"/>
  <c r="B342" i="35"/>
  <c r="J251" i="35"/>
  <c r="J342" i="35"/>
  <c r="H252" i="35"/>
  <c r="H343" i="35"/>
  <c r="F253" i="35"/>
  <c r="F344" i="35"/>
  <c r="D254" i="35"/>
  <c r="D345" i="35"/>
  <c r="B255" i="35"/>
  <c r="B346" i="35"/>
  <c r="J255" i="35"/>
  <c r="J346" i="35"/>
  <c r="H256" i="35"/>
  <c r="H347" i="35"/>
  <c r="F934" i="35"/>
  <c r="F802" i="35"/>
  <c r="F738" i="35"/>
  <c r="D935" i="35"/>
  <c r="D953" i="35" s="1"/>
  <c r="D690" i="35"/>
  <c r="D719" i="35" s="1"/>
  <c r="B740" i="35"/>
  <c r="B758" i="35" s="1"/>
  <c r="B1193" i="35" s="1"/>
  <c r="B691" i="35"/>
  <c r="B720" i="35" s="1"/>
  <c r="B1192" i="35" s="1"/>
  <c r="B869" i="35"/>
  <c r="B887" i="35" s="1"/>
  <c r="J691" i="35"/>
  <c r="J720" i="35" s="1"/>
  <c r="J1192" i="35" s="1"/>
  <c r="J740" i="35"/>
  <c r="J758" i="35" s="1"/>
  <c r="J1193" i="35" s="1"/>
  <c r="H937" i="35"/>
  <c r="H955" i="35" s="1"/>
  <c r="H692" i="35"/>
  <c r="H721" i="35" s="1"/>
  <c r="H805" i="35"/>
  <c r="H823" i="35" s="1"/>
  <c r="F938" i="35"/>
  <c r="F956" i="35" s="1"/>
  <c r="F806" i="35"/>
  <c r="F824" i="35" s="1"/>
  <c r="F693" i="35"/>
  <c r="F722" i="35" s="1"/>
  <c r="F742" i="35"/>
  <c r="F760" i="35" s="1"/>
  <c r="D939" i="35"/>
  <c r="D957" i="35" s="1"/>
  <c r="D807" i="35"/>
  <c r="D825" i="35" s="1"/>
  <c r="D694" i="35"/>
  <c r="D723" i="35" s="1"/>
  <c r="B695" i="35"/>
  <c r="B724" i="35" s="1"/>
  <c r="B744" i="35"/>
  <c r="B762" i="35" s="1"/>
  <c r="J808" i="35"/>
  <c r="J826" i="35" s="1"/>
  <c r="J744" i="35"/>
  <c r="J762" i="35" s="1"/>
  <c r="J695" i="35"/>
  <c r="J724" i="35" s="1"/>
  <c r="H941" i="35"/>
  <c r="H959" i="35" s="1"/>
  <c r="H696" i="35"/>
  <c r="H725" i="35" s="1"/>
  <c r="H745" i="35"/>
  <c r="H763" i="35" s="1"/>
  <c r="F942" i="35"/>
  <c r="F960" i="35" s="1"/>
  <c r="F746" i="35"/>
  <c r="F764" i="35" s="1"/>
  <c r="F810" i="35"/>
  <c r="F828" i="35" s="1"/>
  <c r="F697" i="35"/>
  <c r="F726" i="35" s="1"/>
  <c r="C270" i="35"/>
  <c r="F353" i="35"/>
  <c r="D354" i="35"/>
  <c r="B355" i="35"/>
  <c r="B1190" i="35" s="1"/>
  <c r="J355" i="35"/>
  <c r="J1190" i="35" s="1"/>
  <c r="H356" i="35"/>
  <c r="F357" i="35"/>
  <c r="D358" i="35"/>
  <c r="B359" i="35"/>
  <c r="J359" i="35"/>
  <c r="H360" i="35"/>
  <c r="F361" i="35"/>
  <c r="D362" i="35"/>
  <c r="C251" i="35"/>
  <c r="K255" i="35"/>
  <c r="D338" i="35"/>
  <c r="B339" i="35"/>
  <c r="J339" i="35"/>
  <c r="H340" i="35"/>
  <c r="F341" i="35"/>
  <c r="D342" i="35"/>
  <c r="B343" i="35"/>
  <c r="J343" i="35"/>
  <c r="H344" i="35"/>
  <c r="F345" i="35"/>
  <c r="D346" i="35"/>
  <c r="B347" i="35"/>
  <c r="J347" i="35"/>
  <c r="H689" i="35"/>
  <c r="F803" i="35"/>
  <c r="F821" i="35" s="1"/>
  <c r="F690" i="35"/>
  <c r="F719" i="35" s="1"/>
  <c r="F739" i="35"/>
  <c r="F757" i="35" s="1"/>
  <c r="F935" i="35"/>
  <c r="F953" i="35" s="1"/>
  <c r="D936" i="35"/>
  <c r="D954" i="35" s="1"/>
  <c r="D1195" i="35" s="1"/>
  <c r="D691" i="35"/>
  <c r="D720" i="35" s="1"/>
  <c r="D1192" i="35" s="1"/>
  <c r="H938" i="35"/>
  <c r="H956" i="35" s="1"/>
  <c r="H693" i="35"/>
  <c r="H722" i="35" s="1"/>
  <c r="F939" i="35"/>
  <c r="F957" i="35" s="1"/>
  <c r="F694" i="35"/>
  <c r="F723" i="35" s="1"/>
  <c r="D940" i="35"/>
  <c r="D958" i="35" s="1"/>
  <c r="D695" i="35"/>
  <c r="D724" i="35" s="1"/>
  <c r="B696" i="35"/>
  <c r="B725" i="35" s="1"/>
  <c r="B874" i="35"/>
  <c r="B892" i="35" s="1"/>
  <c r="J941" i="35"/>
  <c r="J959" i="35" s="1"/>
  <c r="J696" i="35"/>
  <c r="J725" i="35" s="1"/>
  <c r="H942" i="35"/>
  <c r="H960" i="35" s="1"/>
  <c r="H697" i="35"/>
  <c r="H726" i="35" s="1"/>
  <c r="F943" i="35"/>
  <c r="F961" i="35" s="1"/>
  <c r="F698" i="35"/>
  <c r="F727" i="35" s="1"/>
  <c r="G145" i="35"/>
  <c r="E146" i="35"/>
  <c r="C147" i="35"/>
  <c r="K147" i="35"/>
  <c r="I148" i="35"/>
  <c r="G149" i="35"/>
  <c r="E150" i="35"/>
  <c r="C151" i="35"/>
  <c r="K151" i="35"/>
  <c r="I152" i="35"/>
  <c r="G153" i="35"/>
  <c r="E154" i="35"/>
  <c r="B262" i="35"/>
  <c r="B269" i="35"/>
  <c r="F250" i="35"/>
  <c r="H253" i="35"/>
  <c r="J256" i="35"/>
  <c r="H353" i="35"/>
  <c r="F354" i="35"/>
  <c r="D355" i="35"/>
  <c r="D1190" i="35" s="1"/>
  <c r="B356" i="35"/>
  <c r="J356" i="35"/>
  <c r="H357" i="35"/>
  <c r="F358" i="35"/>
  <c r="D359" i="35"/>
  <c r="B360" i="35"/>
  <c r="J360" i="35"/>
  <c r="H361" i="35"/>
  <c r="C342" i="35"/>
  <c r="I248" i="35"/>
  <c r="K251" i="35"/>
  <c r="E254" i="35"/>
  <c r="G802" i="35"/>
  <c r="E935" i="35"/>
  <c r="E953" i="35" s="1"/>
  <c r="E803" i="35"/>
  <c r="E821" i="35" s="1"/>
  <c r="E690" i="35"/>
  <c r="E719" i="35" s="1"/>
  <c r="K804" i="35"/>
  <c r="K822" i="35" s="1"/>
  <c r="K691" i="35"/>
  <c r="K720" i="35" s="1"/>
  <c r="K1192" i="35" s="1"/>
  <c r="C808" i="35"/>
  <c r="C826" i="35" s="1"/>
  <c r="C695" i="35"/>
  <c r="C724" i="35" s="1"/>
  <c r="G942" i="35"/>
  <c r="G960" i="35" s="1"/>
  <c r="G810" i="35"/>
  <c r="G828" i="35" s="1"/>
  <c r="G697" i="35"/>
  <c r="G726" i="35" s="1"/>
  <c r="E338" i="35"/>
  <c r="E247" i="35"/>
  <c r="C339" i="35"/>
  <c r="C248" i="35"/>
  <c r="K339" i="35"/>
  <c r="K248" i="35"/>
  <c r="I340" i="35"/>
  <c r="I249" i="35"/>
  <c r="G341" i="35"/>
  <c r="G250" i="35"/>
  <c r="E342" i="35"/>
  <c r="E251" i="35"/>
  <c r="C343" i="35"/>
  <c r="C252" i="35"/>
  <c r="K343" i="35"/>
  <c r="K252" i="35"/>
  <c r="I344" i="35"/>
  <c r="I253" i="35"/>
  <c r="G345" i="35"/>
  <c r="G254" i="35"/>
  <c r="E346" i="35"/>
  <c r="E255" i="35"/>
  <c r="C347" i="35"/>
  <c r="C256" i="35"/>
  <c r="K347" i="35"/>
  <c r="K256" i="35"/>
  <c r="I738" i="35"/>
  <c r="G690" i="35"/>
  <c r="G719" i="35" s="1"/>
  <c r="G739" i="35"/>
  <c r="G757" i="35" s="1"/>
  <c r="E691" i="35"/>
  <c r="E720" i="35" s="1"/>
  <c r="E1192" i="35" s="1"/>
  <c r="E936" i="35"/>
  <c r="E954" i="35" s="1"/>
  <c r="E1195" i="35" s="1"/>
  <c r="C937" i="35"/>
  <c r="C955" i="35" s="1"/>
  <c r="C692" i="35"/>
  <c r="C721" i="35" s="1"/>
  <c r="C741" i="35"/>
  <c r="C759" i="35" s="1"/>
  <c r="G939" i="35"/>
  <c r="G957" i="35" s="1"/>
  <c r="G743" i="35"/>
  <c r="G761" i="35" s="1"/>
  <c r="G694" i="35"/>
  <c r="G723" i="35" s="1"/>
  <c r="E940" i="35"/>
  <c r="E958" i="35" s="1"/>
  <c r="E695" i="35"/>
  <c r="E724" i="35" s="1"/>
  <c r="E744" i="35"/>
  <c r="E762" i="35" s="1"/>
  <c r="K696" i="35"/>
  <c r="K725" i="35" s="1"/>
  <c r="K745" i="35"/>
  <c r="K763" i="35" s="1"/>
  <c r="I942" i="35"/>
  <c r="I960" i="35" s="1"/>
  <c r="I746" i="35"/>
  <c r="I764" i="35" s="1"/>
  <c r="I697" i="35"/>
  <c r="I726" i="35" s="1"/>
  <c r="G943" i="35"/>
  <c r="G961" i="35" s="1"/>
  <c r="G698" i="35"/>
  <c r="G727" i="35" s="1"/>
  <c r="G747" i="35"/>
  <c r="G765" i="35" s="1"/>
  <c r="H145" i="35"/>
  <c r="F146" i="35"/>
  <c r="D147" i="35"/>
  <c r="B148" i="35"/>
  <c r="J148" i="35"/>
  <c r="H149" i="35"/>
  <c r="F150" i="35"/>
  <c r="D151" i="35"/>
  <c r="B152" i="35"/>
  <c r="J152" i="35"/>
  <c r="H153" i="35"/>
  <c r="F154" i="35"/>
  <c r="I247" i="35"/>
  <c r="I353" i="35"/>
  <c r="G354" i="35"/>
  <c r="E355" i="35"/>
  <c r="E1190" i="35" s="1"/>
  <c r="C356" i="35"/>
  <c r="K356" i="35"/>
  <c r="I357" i="35"/>
  <c r="G358" i="35"/>
  <c r="E359" i="35"/>
  <c r="C360" i="35"/>
  <c r="K360" i="35"/>
  <c r="I361" i="35"/>
  <c r="G362" i="35"/>
  <c r="G339" i="35"/>
  <c r="I342" i="35"/>
  <c r="K358" i="35"/>
  <c r="K247" i="35"/>
  <c r="G249" i="35"/>
  <c r="I252" i="35"/>
  <c r="C255" i="35"/>
  <c r="E939" i="35"/>
  <c r="E957" i="35" s="1"/>
  <c r="E872" i="35"/>
  <c r="E890" i="35" s="1"/>
  <c r="E807" i="35"/>
  <c r="E825" i="35" s="1"/>
  <c r="E694" i="35"/>
  <c r="E723" i="35" s="1"/>
  <c r="I941" i="35"/>
  <c r="I959" i="35" s="1"/>
  <c r="I696" i="35"/>
  <c r="I725" i="35" s="1"/>
  <c r="K346" i="35"/>
  <c r="J835" i="35"/>
  <c r="J853" i="35" s="1"/>
  <c r="F338" i="35"/>
  <c r="D339" i="35"/>
  <c r="B340" i="35"/>
  <c r="J340" i="35"/>
  <c r="H341" i="35"/>
  <c r="F342" i="35"/>
  <c r="D343" i="35"/>
  <c r="B344" i="35"/>
  <c r="J344" i="35"/>
  <c r="H345" i="35"/>
  <c r="F346" i="35"/>
  <c r="D347" i="35"/>
  <c r="B738" i="35"/>
  <c r="J802" i="35"/>
  <c r="H690" i="35"/>
  <c r="H719" i="35" s="1"/>
  <c r="H739" i="35"/>
  <c r="H757" i="35" s="1"/>
  <c r="F936" i="35"/>
  <c r="F954" i="35" s="1"/>
  <c r="F1195" i="35" s="1"/>
  <c r="F740" i="35"/>
  <c r="F758" i="35" s="1"/>
  <c r="F1193" i="35" s="1"/>
  <c r="F691" i="35"/>
  <c r="F720" i="35" s="1"/>
  <c r="F1192" i="35" s="1"/>
  <c r="F804" i="35"/>
  <c r="F822" i="35" s="1"/>
  <c r="D937" i="35"/>
  <c r="D955" i="35" s="1"/>
  <c r="D692" i="35"/>
  <c r="D721" i="35" s="1"/>
  <c r="B693" i="35"/>
  <c r="B722" i="35" s="1"/>
  <c r="J693" i="35"/>
  <c r="J722" i="35" s="1"/>
  <c r="J742" i="35"/>
  <c r="J760" i="35" s="1"/>
  <c r="H939" i="35"/>
  <c r="H957" i="35" s="1"/>
  <c r="H694" i="35"/>
  <c r="H723" i="35" s="1"/>
  <c r="F940" i="35"/>
  <c r="F958" i="35" s="1"/>
  <c r="F808" i="35"/>
  <c r="F826" i="35" s="1"/>
  <c r="F695" i="35"/>
  <c r="F724" i="35" s="1"/>
  <c r="F744" i="35"/>
  <c r="F762" i="35" s="1"/>
  <c r="D941" i="35"/>
  <c r="D959" i="35" s="1"/>
  <c r="D696" i="35"/>
  <c r="D725" i="35" s="1"/>
  <c r="D809" i="35"/>
  <c r="D827" i="35" s="1"/>
  <c r="B697" i="35"/>
  <c r="B726" i="35" s="1"/>
  <c r="B746" i="35"/>
  <c r="B764" i="35" s="1"/>
  <c r="J697" i="35"/>
  <c r="J726" i="35" s="1"/>
  <c r="J810" i="35"/>
  <c r="J828" i="35" s="1"/>
  <c r="H943" i="35"/>
  <c r="H961" i="35" s="1"/>
  <c r="H698" i="35"/>
  <c r="H727" i="35" s="1"/>
  <c r="E135" i="35"/>
  <c r="E192" i="35" s="1"/>
  <c r="C136" i="35"/>
  <c r="C193" i="35" s="1"/>
  <c r="K136" i="35"/>
  <c r="K193" i="35" s="1"/>
  <c r="I137" i="35"/>
  <c r="I194" i="35" s="1"/>
  <c r="E139" i="35"/>
  <c r="E196" i="35" s="1"/>
  <c r="C140" i="35"/>
  <c r="C197" i="35" s="1"/>
  <c r="K140" i="35"/>
  <c r="K197" i="35" s="1"/>
  <c r="I145" i="35"/>
  <c r="G146" i="35"/>
  <c r="E147" i="35"/>
  <c r="C148" i="35"/>
  <c r="K148" i="35"/>
  <c r="I149" i="35"/>
  <c r="G150" i="35"/>
  <c r="E151" i="35"/>
  <c r="C152" i="35"/>
  <c r="K152" i="35"/>
  <c r="I153" i="35"/>
  <c r="G154" i="35"/>
  <c r="C264" i="35"/>
  <c r="C1189" i="35" s="1"/>
  <c r="C268" i="35"/>
  <c r="B265" i="35"/>
  <c r="B271" i="35"/>
  <c r="B248" i="35"/>
  <c r="D251" i="35"/>
  <c r="F254" i="35"/>
  <c r="B353" i="35"/>
  <c r="J353" i="35"/>
  <c r="H354" i="35"/>
  <c r="F355" i="35"/>
  <c r="F1190" i="35" s="1"/>
  <c r="D356" i="35"/>
  <c r="B357" i="35"/>
  <c r="J357" i="35"/>
  <c r="H358" i="35"/>
  <c r="F359" i="35"/>
  <c r="D360" i="35"/>
  <c r="B361" i="35"/>
  <c r="J361" i="35"/>
  <c r="H362" i="35"/>
  <c r="I339" i="35"/>
  <c r="K342" i="35"/>
  <c r="E353" i="35"/>
  <c r="I359" i="35"/>
  <c r="C247" i="35"/>
  <c r="E250" i="35"/>
  <c r="G253" i="35"/>
  <c r="I362" i="35"/>
  <c r="I256" i="35"/>
  <c r="C804" i="35"/>
  <c r="C822" i="35" s="1"/>
  <c r="C691" i="35"/>
  <c r="C720" i="35" s="1"/>
  <c r="C1192" i="35" s="1"/>
  <c r="G806" i="35"/>
  <c r="G824" i="35" s="1"/>
  <c r="G938" i="35"/>
  <c r="G956" i="35" s="1"/>
  <c r="G693" i="35"/>
  <c r="G722" i="35" s="1"/>
  <c r="K695" i="35"/>
  <c r="K724" i="35" s="1"/>
  <c r="K808" i="35"/>
  <c r="K826" i="35" s="1"/>
  <c r="E943" i="35"/>
  <c r="E961" i="35" s="1"/>
  <c r="E811" i="35"/>
  <c r="E829" i="35" s="1"/>
  <c r="E698" i="35"/>
  <c r="E727" i="35" s="1"/>
  <c r="G338" i="35"/>
  <c r="G247" i="35"/>
  <c r="E339" i="35"/>
  <c r="E248" i="35"/>
  <c r="C340" i="35"/>
  <c r="C249" i="35"/>
  <c r="K340" i="35"/>
  <c r="K249" i="35"/>
  <c r="I341" i="35"/>
  <c r="I250" i="35"/>
  <c r="G342" i="35"/>
  <c r="G251" i="35"/>
  <c r="E343" i="35"/>
  <c r="E252" i="35"/>
  <c r="C344" i="35"/>
  <c r="C253" i="35"/>
  <c r="K344" i="35"/>
  <c r="K253" i="35"/>
  <c r="I345" i="35"/>
  <c r="I254" i="35"/>
  <c r="G346" i="35"/>
  <c r="G255" i="35"/>
  <c r="E347" i="35"/>
  <c r="E256" i="35"/>
  <c r="C738" i="35"/>
  <c r="K689" i="35"/>
  <c r="I690" i="35"/>
  <c r="I719" i="35" s="1"/>
  <c r="I739" i="35"/>
  <c r="I757" i="35" s="1"/>
  <c r="G804" i="35"/>
  <c r="G822" i="35" s="1"/>
  <c r="G740" i="35"/>
  <c r="G758" i="35" s="1"/>
  <c r="G1193" i="35" s="1"/>
  <c r="G691" i="35"/>
  <c r="G720" i="35" s="1"/>
  <c r="G1192" i="35" s="1"/>
  <c r="K693" i="35"/>
  <c r="K722" i="35" s="1"/>
  <c r="K742" i="35"/>
  <c r="K760" i="35" s="1"/>
  <c r="I743" i="35"/>
  <c r="I761" i="35" s="1"/>
  <c r="I694" i="35"/>
  <c r="I723" i="35" s="1"/>
  <c r="G808" i="35"/>
  <c r="G826" i="35" s="1"/>
  <c r="G695" i="35"/>
  <c r="G724" i="35" s="1"/>
  <c r="G744" i="35"/>
  <c r="G762" i="35" s="1"/>
  <c r="I698" i="35"/>
  <c r="I727" i="35" s="1"/>
  <c r="I747" i="35"/>
  <c r="I765" i="35" s="1"/>
  <c r="B145" i="35"/>
  <c r="J145" i="35"/>
  <c r="H146" i="35"/>
  <c r="F147" i="35"/>
  <c r="D148" i="35"/>
  <c r="B149" i="35"/>
  <c r="J149" i="35"/>
  <c r="H150" i="35"/>
  <c r="F151" i="35"/>
  <c r="D152" i="35"/>
  <c r="B153" i="35"/>
  <c r="J153" i="35"/>
  <c r="H154" i="35"/>
  <c r="B268" i="35"/>
  <c r="D248" i="35"/>
  <c r="F251" i="35"/>
  <c r="H254" i="35"/>
  <c r="C353" i="35"/>
  <c r="K353" i="35"/>
  <c r="I354" i="35"/>
  <c r="G355" i="35"/>
  <c r="G1190" i="35" s="1"/>
  <c r="E356" i="35"/>
  <c r="C357" i="35"/>
  <c r="K357" i="35"/>
  <c r="I358" i="35"/>
  <c r="G359" i="35"/>
  <c r="E360" i="35"/>
  <c r="C361" i="35"/>
  <c r="K361" i="35"/>
  <c r="I343" i="35"/>
  <c r="H837" i="35"/>
  <c r="H855" i="35" s="1"/>
  <c r="H841" i="35"/>
  <c r="H859" i="35" s="1"/>
  <c r="C145" i="35"/>
  <c r="K145" i="35"/>
  <c r="I146" i="35"/>
  <c r="G147" i="35"/>
  <c r="E148" i="35"/>
  <c r="C149" i="35"/>
  <c r="K149" i="35"/>
  <c r="I150" i="35"/>
  <c r="G151" i="35"/>
  <c r="E152" i="35"/>
  <c r="C153" i="35"/>
  <c r="K153" i="35"/>
  <c r="I154" i="35"/>
  <c r="J248" i="35"/>
  <c r="B252" i="35"/>
  <c r="D255" i="35"/>
  <c r="D353" i="35"/>
  <c r="B354" i="35"/>
  <c r="J354" i="35"/>
  <c r="H355" i="35"/>
  <c r="H1190" i="35" s="1"/>
  <c r="F356" i="35"/>
  <c r="D357" i="35"/>
  <c r="B358" i="35"/>
  <c r="J358" i="35"/>
  <c r="H359" i="35"/>
  <c r="F360" i="35"/>
  <c r="D361" i="35"/>
  <c r="B362" i="35"/>
  <c r="G340" i="35"/>
  <c r="G344" i="35"/>
  <c r="H338" i="35"/>
  <c r="H247" i="35"/>
  <c r="D340" i="35"/>
  <c r="D249" i="35"/>
  <c r="J341" i="35"/>
  <c r="J250" i="35"/>
  <c r="F343" i="35"/>
  <c r="F252" i="35"/>
  <c r="B345" i="35"/>
  <c r="B254" i="35"/>
  <c r="H346" i="35"/>
  <c r="H255" i="35"/>
  <c r="F347" i="35"/>
  <c r="F256" i="35"/>
  <c r="D689" i="35"/>
  <c r="B876" i="35"/>
  <c r="B894" i="35" s="1"/>
  <c r="B698" i="35"/>
  <c r="B727" i="35" s="1"/>
  <c r="G248" i="35"/>
  <c r="E249" i="35"/>
  <c r="C250" i="35"/>
  <c r="K250" i="35"/>
  <c r="I251" i="35"/>
  <c r="G343" i="35"/>
  <c r="G252" i="35"/>
  <c r="E344" i="35"/>
  <c r="E253" i="35"/>
  <c r="C345" i="35"/>
  <c r="C254" i="35"/>
  <c r="K345" i="35"/>
  <c r="K254" i="35"/>
  <c r="I346" i="35"/>
  <c r="I255" i="35"/>
  <c r="G347" i="35"/>
  <c r="G256" i="35"/>
  <c r="E934" i="35"/>
  <c r="C935" i="35"/>
  <c r="C953" i="35" s="1"/>
  <c r="C690" i="35"/>
  <c r="C719" i="35" s="1"/>
  <c r="K868" i="35"/>
  <c r="K886" i="35" s="1"/>
  <c r="K690" i="35"/>
  <c r="K719" i="35" s="1"/>
  <c r="G937" i="35"/>
  <c r="G955" i="35" s="1"/>
  <c r="G692" i="35"/>
  <c r="G721" i="35" s="1"/>
  <c r="E938" i="35"/>
  <c r="E956" i="35" s="1"/>
  <c r="E693" i="35"/>
  <c r="E722" i="35" s="1"/>
  <c r="I940" i="35"/>
  <c r="I958" i="35" s="1"/>
  <c r="I695" i="35"/>
  <c r="I724" i="35" s="1"/>
  <c r="G941" i="35"/>
  <c r="G959" i="35" s="1"/>
  <c r="G696" i="35"/>
  <c r="G725" i="35" s="1"/>
  <c r="E942" i="35"/>
  <c r="E960" i="35" s="1"/>
  <c r="E697" i="35"/>
  <c r="E726" i="35" s="1"/>
  <c r="I836" i="35"/>
  <c r="I854" i="35" s="1"/>
  <c r="I841" i="35"/>
  <c r="I859" i="35" s="1"/>
  <c r="D145" i="35"/>
  <c r="B146" i="35"/>
  <c r="J146" i="35"/>
  <c r="H147" i="35"/>
  <c r="F148" i="35"/>
  <c r="D149" i="35"/>
  <c r="B150" i="35"/>
  <c r="J150" i="35"/>
  <c r="H151" i="35"/>
  <c r="F152" i="35"/>
  <c r="D153" i="35"/>
  <c r="B154" i="35"/>
  <c r="J154" i="35"/>
  <c r="B267" i="35"/>
  <c r="B270" i="35"/>
  <c r="B249" i="35"/>
  <c r="D252" i="35"/>
  <c r="F255" i="35"/>
  <c r="K362" i="35"/>
  <c r="C341" i="35"/>
  <c r="E345" i="35"/>
  <c r="I742" i="35"/>
  <c r="I760" i="35" s="1"/>
  <c r="F362" i="35"/>
  <c r="H738" i="35"/>
  <c r="J738" i="35"/>
  <c r="C745" i="35"/>
  <c r="C763" i="35" s="1"/>
  <c r="K738" i="35"/>
  <c r="J362" i="35"/>
  <c r="E747" i="35"/>
  <c r="E765" i="35" s="1"/>
  <c r="E743" i="35"/>
  <c r="E761" i="35" s="1"/>
  <c r="E739" i="35"/>
  <c r="E757" i="35" s="1"/>
  <c r="E746" i="35"/>
  <c r="E764" i="35" s="1"/>
  <c r="E742" i="35"/>
  <c r="E760" i="35" s="1"/>
  <c r="E738" i="35"/>
  <c r="E745" i="35"/>
  <c r="E763" i="35" s="1"/>
  <c r="E740" i="35"/>
  <c r="E758" i="35" s="1"/>
  <c r="E1193" i="35" s="1"/>
  <c r="E741" i="35"/>
  <c r="E759" i="35" s="1"/>
  <c r="D744" i="35"/>
  <c r="D762" i="35" s="1"/>
  <c r="D740" i="35"/>
  <c r="D758" i="35" s="1"/>
  <c r="D1193" i="35" s="1"/>
  <c r="D746" i="35"/>
  <c r="D764" i="35" s="1"/>
  <c r="D742" i="35"/>
  <c r="D760" i="35" s="1"/>
  <c r="D738" i="35"/>
  <c r="D747" i="35"/>
  <c r="D765" i="35" s="1"/>
  <c r="E834" i="35"/>
  <c r="E852" i="35" s="1"/>
  <c r="I810" i="35"/>
  <c r="I828" i="35" s="1"/>
  <c r="I806" i="35"/>
  <c r="I824" i="35" s="1"/>
  <c r="I808" i="35"/>
  <c r="I826" i="35" s="1"/>
  <c r="I804" i="35"/>
  <c r="I822" i="35" s="1"/>
  <c r="I811" i="35"/>
  <c r="I829" i="35" s="1"/>
  <c r="I803" i="35"/>
  <c r="I821" i="35" s="1"/>
  <c r="I809" i="35"/>
  <c r="I827" i="35" s="1"/>
  <c r="I807" i="35"/>
  <c r="I825" i="35" s="1"/>
  <c r="G873" i="35"/>
  <c r="G891" i="35" s="1"/>
  <c r="G869" i="35"/>
  <c r="G887" i="35" s="1"/>
  <c r="G876" i="35"/>
  <c r="G894" i="35" s="1"/>
  <c r="G872" i="35"/>
  <c r="G890" i="35" s="1"/>
  <c r="G868" i="35"/>
  <c r="G886" i="35" s="1"/>
  <c r="G874" i="35"/>
  <c r="G892" i="35" s="1"/>
  <c r="G871" i="35"/>
  <c r="G889" i="35" s="1"/>
  <c r="G870" i="35"/>
  <c r="G888" i="35" s="1"/>
  <c r="C834" i="35"/>
  <c r="C843" i="35"/>
  <c r="C861" i="35" s="1"/>
  <c r="C842" i="35"/>
  <c r="C860" i="35" s="1"/>
  <c r="C841" i="35"/>
  <c r="C859" i="35" s="1"/>
  <c r="C840" i="35"/>
  <c r="C858" i="35" s="1"/>
  <c r="C839" i="35"/>
  <c r="C857" i="35" s="1"/>
  <c r="C835" i="35"/>
  <c r="C853" i="35" s="1"/>
  <c r="C837" i="35"/>
  <c r="C855" i="35" s="1"/>
  <c r="C836" i="35"/>
  <c r="C854" i="35" s="1"/>
  <c r="K835" i="35"/>
  <c r="K853" i="35" s="1"/>
  <c r="K841" i="35"/>
  <c r="K859" i="35" s="1"/>
  <c r="K840" i="35"/>
  <c r="K858" i="35" s="1"/>
  <c r="K837" i="35"/>
  <c r="K855" i="35" s="1"/>
  <c r="K836" i="35"/>
  <c r="K854" i="35" s="1"/>
  <c r="K834" i="35"/>
  <c r="K843" i="35"/>
  <c r="K861" i="35" s="1"/>
  <c r="K839" i="35"/>
  <c r="K857" i="35" s="1"/>
  <c r="K842" i="35"/>
  <c r="K860" i="35" s="1"/>
  <c r="K838" i="35"/>
  <c r="K856" i="35" s="1"/>
  <c r="F747" i="35"/>
  <c r="F765" i="35" s="1"/>
  <c r="D741" i="35"/>
  <c r="D759" i="35" s="1"/>
  <c r="H747" i="35"/>
  <c r="H765" i="35" s="1"/>
  <c r="C806" i="35"/>
  <c r="C824" i="35" s="1"/>
  <c r="K810" i="35"/>
  <c r="K828" i="35" s="1"/>
  <c r="I805" i="35"/>
  <c r="I823" i="35" s="1"/>
  <c r="G875" i="35"/>
  <c r="G893" i="35" s="1"/>
  <c r="G746" i="35"/>
  <c r="G764" i="35" s="1"/>
  <c r="C746" i="35"/>
  <c r="C764" i="35" s="1"/>
  <c r="D811" i="35"/>
  <c r="D829" i="35" s="1"/>
  <c r="H746" i="35"/>
  <c r="H764" i="35" s="1"/>
  <c r="H742" i="35"/>
  <c r="H760" i="35" s="1"/>
  <c r="H744" i="35"/>
  <c r="H762" i="35" s="1"/>
  <c r="H740" i="35"/>
  <c r="H758" i="35" s="1"/>
  <c r="H1193" i="35" s="1"/>
  <c r="H741" i="35"/>
  <c r="H759" i="35" s="1"/>
  <c r="D743" i="35"/>
  <c r="D761" i="35" s="1"/>
  <c r="I840" i="35"/>
  <c r="I858" i="35" s="1"/>
  <c r="E809" i="35"/>
  <c r="E827" i="35" s="1"/>
  <c r="I802" i="35"/>
  <c r="I820" i="35" s="1"/>
  <c r="C1020" i="35"/>
  <c r="L1006" i="35"/>
  <c r="I745" i="35"/>
  <c r="I763" i="35" s="1"/>
  <c r="K741" i="35"/>
  <c r="K759" i="35" s="1"/>
  <c r="E835" i="35"/>
  <c r="E853" i="35" s="1"/>
  <c r="B745" i="35"/>
  <c r="B763" i="35" s="1"/>
  <c r="B741" i="35"/>
  <c r="B759" i="35" s="1"/>
  <c r="B747" i="35"/>
  <c r="B765" i="35" s="1"/>
  <c r="B743" i="35"/>
  <c r="B761" i="35" s="1"/>
  <c r="B739" i="35"/>
  <c r="B757" i="35" s="1"/>
  <c r="J745" i="35"/>
  <c r="J763" i="35" s="1"/>
  <c r="J741" i="35"/>
  <c r="J759" i="35" s="1"/>
  <c r="J747" i="35"/>
  <c r="J765" i="35" s="1"/>
  <c r="J743" i="35"/>
  <c r="J761" i="35" s="1"/>
  <c r="J739" i="35"/>
  <c r="J757" i="35" s="1"/>
  <c r="B742" i="35"/>
  <c r="B760" i="35" s="1"/>
  <c r="H743" i="35"/>
  <c r="H761" i="35" s="1"/>
  <c r="D745" i="35"/>
  <c r="D763" i="35" s="1"/>
  <c r="J746" i="35"/>
  <c r="J764" i="35" s="1"/>
  <c r="G807" i="35"/>
  <c r="G825" i="35" s="1"/>
  <c r="G811" i="35"/>
  <c r="G829" i="35" s="1"/>
  <c r="I838" i="35"/>
  <c r="I856" i="35" s="1"/>
  <c r="G867" i="35"/>
  <c r="G885" i="35" s="1"/>
  <c r="C744" i="35"/>
  <c r="C762" i="35" s="1"/>
  <c r="C740" i="35"/>
  <c r="C758" i="35" s="1"/>
  <c r="C1193" i="35" s="1"/>
  <c r="C747" i="35"/>
  <c r="C765" i="35" s="1"/>
  <c r="C743" i="35"/>
  <c r="C761" i="35" s="1"/>
  <c r="C739" i="35"/>
  <c r="C757" i="35" s="1"/>
  <c r="K744" i="35"/>
  <c r="K762" i="35" s="1"/>
  <c r="K740" i="35"/>
  <c r="K758" i="35" s="1"/>
  <c r="K1193" i="35" s="1"/>
  <c r="K747" i="35"/>
  <c r="K765" i="35" s="1"/>
  <c r="K743" i="35"/>
  <c r="K761" i="35" s="1"/>
  <c r="K739" i="35"/>
  <c r="K757" i="35" s="1"/>
  <c r="D739" i="35"/>
  <c r="D757" i="35" s="1"/>
  <c r="C742" i="35"/>
  <c r="C760" i="35" s="1"/>
  <c r="K746" i="35"/>
  <c r="K764" i="35" s="1"/>
  <c r="D837" i="35"/>
  <c r="D855" i="35" s="1"/>
  <c r="H808" i="35"/>
  <c r="H826" i="35" s="1"/>
  <c r="H804" i="35"/>
  <c r="H822" i="35" s="1"/>
  <c r="H810" i="35"/>
  <c r="H828" i="35" s="1"/>
  <c r="H806" i="35"/>
  <c r="H824" i="35" s="1"/>
  <c r="H802" i="35"/>
  <c r="H820" i="35" s="1"/>
  <c r="H811" i="35"/>
  <c r="H829" i="35" s="1"/>
  <c r="H803" i="35"/>
  <c r="H821" i="35" s="1"/>
  <c r="H809" i="35"/>
  <c r="H827" i="35" s="1"/>
  <c r="F873" i="35"/>
  <c r="F891" i="35" s="1"/>
  <c r="F869" i="35"/>
  <c r="F887" i="35" s="1"/>
  <c r="F868" i="35"/>
  <c r="F886" i="35" s="1"/>
  <c r="F876" i="35"/>
  <c r="F894" i="35" s="1"/>
  <c r="F871" i="35"/>
  <c r="F889" i="35" s="1"/>
  <c r="F874" i="35"/>
  <c r="F892" i="35" s="1"/>
  <c r="F875" i="35"/>
  <c r="F893" i="35" s="1"/>
  <c r="F870" i="35"/>
  <c r="F888" i="35" s="1"/>
  <c r="F867" i="35"/>
  <c r="F885" i="35" s="1"/>
  <c r="F872" i="35"/>
  <c r="F890" i="35" s="1"/>
  <c r="B842" i="35"/>
  <c r="B860" i="35" s="1"/>
  <c r="B841" i="35"/>
  <c r="B859" i="35" s="1"/>
  <c r="B837" i="35"/>
  <c r="B855" i="35" s="1"/>
  <c r="B835" i="35"/>
  <c r="B853" i="35" s="1"/>
  <c r="B843" i="35"/>
  <c r="B861" i="35" s="1"/>
  <c r="B840" i="35"/>
  <c r="B858" i="35" s="1"/>
  <c r="B836" i="35"/>
  <c r="B854" i="35" s="1"/>
  <c r="B839" i="35"/>
  <c r="B857" i="35" s="1"/>
  <c r="B834" i="35"/>
  <c r="J842" i="35"/>
  <c r="J860" i="35" s="1"/>
  <c r="J841" i="35"/>
  <c r="J859" i="35" s="1"/>
  <c r="J837" i="35"/>
  <c r="J855" i="35" s="1"/>
  <c r="J836" i="35"/>
  <c r="J854" i="35" s="1"/>
  <c r="J834" i="35"/>
  <c r="J838" i="35"/>
  <c r="J856" i="35" s="1"/>
  <c r="J843" i="35"/>
  <c r="J861" i="35" s="1"/>
  <c r="J839" i="35"/>
  <c r="J857" i="35" s="1"/>
  <c r="F741" i="35"/>
  <c r="F759" i="35" s="1"/>
  <c r="F745" i="35"/>
  <c r="F763" i="35" s="1"/>
  <c r="J811" i="35"/>
  <c r="J829" i="35" s="1"/>
  <c r="J807" i="35"/>
  <c r="J825" i="35" s="1"/>
  <c r="J803" i="35"/>
  <c r="J821" i="35" s="1"/>
  <c r="J809" i="35"/>
  <c r="J827" i="35" s="1"/>
  <c r="J805" i="35"/>
  <c r="J823" i="35" s="1"/>
  <c r="H876" i="35"/>
  <c r="H894" i="35" s="1"/>
  <c r="H872" i="35"/>
  <c r="H890" i="35" s="1"/>
  <c r="H868" i="35"/>
  <c r="H886" i="35" s="1"/>
  <c r="H873" i="35"/>
  <c r="H891" i="35" s="1"/>
  <c r="H875" i="35"/>
  <c r="H893" i="35" s="1"/>
  <c r="H870" i="35"/>
  <c r="H888" i="35" s="1"/>
  <c r="H871" i="35"/>
  <c r="H889" i="35" s="1"/>
  <c r="H874" i="35"/>
  <c r="H892" i="35" s="1"/>
  <c r="H869" i="35"/>
  <c r="H887" i="35" s="1"/>
  <c r="H867" i="35"/>
  <c r="D834" i="35"/>
  <c r="K802" i="35"/>
  <c r="I842" i="35"/>
  <c r="I860" i="35" s="1"/>
  <c r="G741" i="35"/>
  <c r="G759" i="35" s="1"/>
  <c r="I744" i="35"/>
  <c r="I762" i="35" s="1"/>
  <c r="G745" i="35"/>
  <c r="G763" i="35" s="1"/>
  <c r="C809" i="35"/>
  <c r="C827" i="35" s="1"/>
  <c r="C805" i="35"/>
  <c r="C823" i="35" s="1"/>
  <c r="C811" i="35"/>
  <c r="C829" i="35" s="1"/>
  <c r="C807" i="35"/>
  <c r="C825" i="35" s="1"/>
  <c r="C803" i="35"/>
  <c r="C821" i="35" s="1"/>
  <c r="K809" i="35"/>
  <c r="K827" i="35" s="1"/>
  <c r="K805" i="35"/>
  <c r="K823" i="35" s="1"/>
  <c r="K811" i="35"/>
  <c r="K829" i="35" s="1"/>
  <c r="K807" i="35"/>
  <c r="K825" i="35" s="1"/>
  <c r="K803" i="35"/>
  <c r="K821" i="35" s="1"/>
  <c r="I876" i="35"/>
  <c r="I894" i="35" s="1"/>
  <c r="I872" i="35"/>
  <c r="I890" i="35" s="1"/>
  <c r="I868" i="35"/>
  <c r="I886" i="35" s="1"/>
  <c r="I875" i="35"/>
  <c r="I893" i="35" s="1"/>
  <c r="I871" i="35"/>
  <c r="I889" i="35" s="1"/>
  <c r="I867" i="35"/>
  <c r="I885" i="35" s="1"/>
  <c r="I874" i="35"/>
  <c r="I892" i="35" s="1"/>
  <c r="I869" i="35"/>
  <c r="I887" i="35" s="1"/>
  <c r="I873" i="35"/>
  <c r="I891" i="35" s="1"/>
  <c r="E843" i="35"/>
  <c r="E861" i="35" s="1"/>
  <c r="E842" i="35"/>
  <c r="E860" i="35" s="1"/>
  <c r="E841" i="35"/>
  <c r="E859" i="35" s="1"/>
  <c r="E840" i="35"/>
  <c r="E858" i="35" s="1"/>
  <c r="E839" i="35"/>
  <c r="E857" i="35" s="1"/>
  <c r="E838" i="35"/>
  <c r="E856" i="35" s="1"/>
  <c r="E837" i="35"/>
  <c r="E855" i="35" s="1"/>
  <c r="D803" i="35"/>
  <c r="D821" i="35" s="1"/>
  <c r="J804" i="35"/>
  <c r="J822" i="35" s="1"/>
  <c r="B808" i="35"/>
  <c r="B826" i="35" s="1"/>
  <c r="E836" i="35"/>
  <c r="E854" i="35" s="1"/>
  <c r="I870" i="35"/>
  <c r="I888" i="35" s="1"/>
  <c r="D810" i="35"/>
  <c r="D828" i="35" s="1"/>
  <c r="D806" i="35"/>
  <c r="D824" i="35" s="1"/>
  <c r="D802" i="35"/>
  <c r="D808" i="35"/>
  <c r="D826" i="35" s="1"/>
  <c r="D804" i="35"/>
  <c r="D822" i="35" s="1"/>
  <c r="B875" i="35"/>
  <c r="B893" i="35" s="1"/>
  <c r="B871" i="35"/>
  <c r="B889" i="35" s="1"/>
  <c r="B872" i="35"/>
  <c r="B890" i="35" s="1"/>
  <c r="B867" i="35"/>
  <c r="B885" i="35" s="1"/>
  <c r="B870" i="35"/>
  <c r="B888" i="35" s="1"/>
  <c r="B873" i="35"/>
  <c r="B891" i="35" s="1"/>
  <c r="B868" i="35"/>
  <c r="B886" i="35" s="1"/>
  <c r="J875" i="35"/>
  <c r="J893" i="35" s="1"/>
  <c r="J871" i="35"/>
  <c r="J889" i="35" s="1"/>
  <c r="J870" i="35"/>
  <c r="J888" i="35" s="1"/>
  <c r="J876" i="35"/>
  <c r="J894" i="35" s="1"/>
  <c r="J874" i="35"/>
  <c r="J892" i="35" s="1"/>
  <c r="J869" i="35"/>
  <c r="J887" i="35" s="1"/>
  <c r="J867" i="35"/>
  <c r="J885" i="35" s="1"/>
  <c r="J872" i="35"/>
  <c r="J890" i="35" s="1"/>
  <c r="J873" i="35"/>
  <c r="J891" i="35" s="1"/>
  <c r="J868" i="35"/>
  <c r="J886" i="35" s="1"/>
  <c r="F843" i="35"/>
  <c r="F861" i="35" s="1"/>
  <c r="F839" i="35"/>
  <c r="F857" i="35" s="1"/>
  <c r="F835" i="35"/>
  <c r="F853" i="35" s="1"/>
  <c r="F842" i="35"/>
  <c r="F860" i="35" s="1"/>
  <c r="F841" i="35"/>
  <c r="F859" i="35" s="1"/>
  <c r="F840" i="35"/>
  <c r="F858" i="35" s="1"/>
  <c r="F838" i="35"/>
  <c r="F856" i="35" s="1"/>
  <c r="F837" i="35"/>
  <c r="F855" i="35" s="1"/>
  <c r="F836" i="35"/>
  <c r="F854" i="35" s="1"/>
  <c r="L1012" i="35"/>
  <c r="M1012" i="35" s="1"/>
  <c r="C1026" i="35"/>
  <c r="D1012" i="35"/>
  <c r="G738" i="35"/>
  <c r="I741" i="35"/>
  <c r="I759" i="35" s="1"/>
  <c r="G742" i="35"/>
  <c r="G760" i="35" s="1"/>
  <c r="E808" i="35"/>
  <c r="E826" i="35" s="1"/>
  <c r="E804" i="35"/>
  <c r="E822" i="35" s="1"/>
  <c r="E810" i="35"/>
  <c r="E828" i="35" s="1"/>
  <c r="E806" i="35"/>
  <c r="E824" i="35" s="1"/>
  <c r="E802" i="35"/>
  <c r="E820" i="35" s="1"/>
  <c r="C875" i="35"/>
  <c r="C893" i="35" s="1"/>
  <c r="C871" i="35"/>
  <c r="C889" i="35" s="1"/>
  <c r="C867" i="35"/>
  <c r="C885" i="35" s="1"/>
  <c r="C874" i="35"/>
  <c r="C892" i="35" s="1"/>
  <c r="C870" i="35"/>
  <c r="C888" i="35" s="1"/>
  <c r="C876" i="35"/>
  <c r="C894" i="35" s="1"/>
  <c r="C873" i="35"/>
  <c r="C891" i="35" s="1"/>
  <c r="C868" i="35"/>
  <c r="C886" i="35" s="1"/>
  <c r="C869" i="35"/>
  <c r="C887" i="35" s="1"/>
  <c r="C872" i="35"/>
  <c r="C890" i="35" s="1"/>
  <c r="K875" i="35"/>
  <c r="K893" i="35" s="1"/>
  <c r="K871" i="35"/>
  <c r="K889" i="35" s="1"/>
  <c r="K867" i="35"/>
  <c r="K885" i="35" s="1"/>
  <c r="K874" i="35"/>
  <c r="K892" i="35" s="1"/>
  <c r="K870" i="35"/>
  <c r="K888" i="35" s="1"/>
  <c r="K876" i="35"/>
  <c r="K894" i="35" s="1"/>
  <c r="K869" i="35"/>
  <c r="K887" i="35" s="1"/>
  <c r="K872" i="35"/>
  <c r="K890" i="35" s="1"/>
  <c r="G843" i="35"/>
  <c r="G861" i="35" s="1"/>
  <c r="G840" i="35"/>
  <c r="G858" i="35" s="1"/>
  <c r="G839" i="35"/>
  <c r="G857" i="35" s="1"/>
  <c r="G838" i="35"/>
  <c r="G856" i="35" s="1"/>
  <c r="G837" i="35"/>
  <c r="G855" i="35" s="1"/>
  <c r="G836" i="35"/>
  <c r="G854" i="35" s="1"/>
  <c r="G835" i="35"/>
  <c r="G853" i="35" s="1"/>
  <c r="G834" i="35"/>
  <c r="G842" i="35"/>
  <c r="G860" i="35" s="1"/>
  <c r="G841" i="35"/>
  <c r="G859" i="35" s="1"/>
  <c r="C802" i="35"/>
  <c r="D805" i="35"/>
  <c r="D823" i="35" s="1"/>
  <c r="J806" i="35"/>
  <c r="J824" i="35" s="1"/>
  <c r="F834" i="35"/>
  <c r="I938" i="35"/>
  <c r="I956" i="35" s="1"/>
  <c r="F743" i="35"/>
  <c r="F761" i="35" s="1"/>
  <c r="F811" i="35"/>
  <c r="F829" i="35" s="1"/>
  <c r="F809" i="35"/>
  <c r="F827" i="35" s="1"/>
  <c r="D875" i="35"/>
  <c r="D893" i="35" s="1"/>
  <c r="H836" i="35"/>
  <c r="H854" i="35" s="1"/>
  <c r="E805" i="35"/>
  <c r="E823" i="35" s="1"/>
  <c r="K806" i="35"/>
  <c r="K824" i="35" s="1"/>
  <c r="C810" i="35"/>
  <c r="C828" i="35" s="1"/>
  <c r="K873" i="35"/>
  <c r="K891" i="35" s="1"/>
  <c r="E874" i="35"/>
  <c r="E892" i="35" s="1"/>
  <c r="E870" i="35"/>
  <c r="E888" i="35" s="1"/>
  <c r="E873" i="35"/>
  <c r="E891" i="35" s="1"/>
  <c r="E869" i="35"/>
  <c r="E887" i="35" s="1"/>
  <c r="E868" i="35"/>
  <c r="E886" i="35" s="1"/>
  <c r="E867" i="35"/>
  <c r="G805" i="35"/>
  <c r="G823" i="35" s="1"/>
  <c r="G809" i="35"/>
  <c r="G827" i="35" s="1"/>
  <c r="I839" i="35"/>
  <c r="I857" i="35" s="1"/>
  <c r="H840" i="35"/>
  <c r="H858" i="35" s="1"/>
  <c r="I843" i="35"/>
  <c r="I861" i="35" s="1"/>
  <c r="D867" i="35"/>
  <c r="H1021" i="35"/>
  <c r="L1007" i="35"/>
  <c r="I1007" i="35"/>
  <c r="D840" i="35"/>
  <c r="D858" i="35" s="1"/>
  <c r="D836" i="35"/>
  <c r="D854" i="35" s="1"/>
  <c r="F807" i="35"/>
  <c r="F825" i="35" s="1"/>
  <c r="D838" i="35"/>
  <c r="D856" i="35" s="1"/>
  <c r="D871" i="35"/>
  <c r="D889" i="35" s="1"/>
  <c r="D876" i="35"/>
  <c r="D894" i="35" s="1"/>
  <c r="B943" i="35"/>
  <c r="B961" i="35" s="1"/>
  <c r="B939" i="35"/>
  <c r="B957" i="35" s="1"/>
  <c r="B935" i="35"/>
  <c r="B953" i="35" s="1"/>
  <c r="B942" i="35"/>
  <c r="B960" i="35" s="1"/>
  <c r="B941" i="35"/>
  <c r="B959" i="35" s="1"/>
  <c r="B940" i="35"/>
  <c r="B958" i="35" s="1"/>
  <c r="B938" i="35"/>
  <c r="B956" i="35" s="1"/>
  <c r="B936" i="35"/>
  <c r="B954" i="35" s="1"/>
  <c r="B1195" i="35" s="1"/>
  <c r="B934" i="35"/>
  <c r="J943" i="35"/>
  <c r="J961" i="35" s="1"/>
  <c r="J939" i="35"/>
  <c r="J957" i="35" s="1"/>
  <c r="J935" i="35"/>
  <c r="J953" i="35" s="1"/>
  <c r="J938" i="35"/>
  <c r="J956" i="35" s="1"/>
  <c r="J937" i="35"/>
  <c r="J955" i="35" s="1"/>
  <c r="J936" i="35"/>
  <c r="J954" i="35" s="1"/>
  <c r="J1195" i="35" s="1"/>
  <c r="J942" i="35"/>
  <c r="J960" i="35" s="1"/>
  <c r="J940" i="35"/>
  <c r="J958" i="35" s="1"/>
  <c r="G803" i="35"/>
  <c r="G821" i="35" s="1"/>
  <c r="I834" i="35"/>
  <c r="I852" i="35" s="1"/>
  <c r="H835" i="35"/>
  <c r="H853" i="35" s="1"/>
  <c r="D839" i="35"/>
  <c r="D857" i="35" s="1"/>
  <c r="E871" i="35"/>
  <c r="E889" i="35" s="1"/>
  <c r="E876" i="35"/>
  <c r="E894" i="35" s="1"/>
  <c r="C942" i="35"/>
  <c r="C960" i="35" s="1"/>
  <c r="C938" i="35"/>
  <c r="C956" i="35" s="1"/>
  <c r="C934" i="35"/>
  <c r="C941" i="35"/>
  <c r="C959" i="35" s="1"/>
  <c r="C940" i="35"/>
  <c r="C958" i="35" s="1"/>
  <c r="C939" i="35"/>
  <c r="C957" i="35" s="1"/>
  <c r="C943" i="35"/>
  <c r="C961" i="35" s="1"/>
  <c r="C936" i="35"/>
  <c r="C954" i="35" s="1"/>
  <c r="C1195" i="35" s="1"/>
  <c r="K942" i="35"/>
  <c r="K960" i="35" s="1"/>
  <c r="K938" i="35"/>
  <c r="K956" i="35" s="1"/>
  <c r="K934" i="35"/>
  <c r="K937" i="35"/>
  <c r="K955" i="35" s="1"/>
  <c r="K936" i="35"/>
  <c r="K954" i="35" s="1"/>
  <c r="K1195" i="35" s="1"/>
  <c r="K935" i="35"/>
  <c r="K953" i="35" s="1"/>
  <c r="K941" i="35"/>
  <c r="K959" i="35" s="1"/>
  <c r="K940" i="35"/>
  <c r="K958" i="35" s="1"/>
  <c r="K939" i="35"/>
  <c r="K957" i="35" s="1"/>
  <c r="K943" i="35"/>
  <c r="K961" i="35" s="1"/>
  <c r="B937" i="35"/>
  <c r="B955" i="35" s="1"/>
  <c r="I835" i="35"/>
  <c r="I853" i="35" s="1"/>
  <c r="D841" i="35"/>
  <c r="D859" i="35" s="1"/>
  <c r="D842" i="35"/>
  <c r="D860" i="35" s="1"/>
  <c r="D843" i="35"/>
  <c r="D861" i="35" s="1"/>
  <c r="J934" i="35"/>
  <c r="B993" i="35"/>
  <c r="B1020" i="35"/>
  <c r="D868" i="35"/>
  <c r="D886" i="35" s="1"/>
  <c r="D873" i="35"/>
  <c r="D891" i="35" s="1"/>
  <c r="D874" i="35"/>
  <c r="D892" i="35" s="1"/>
  <c r="D870" i="35"/>
  <c r="D888" i="35" s="1"/>
  <c r="D872" i="35"/>
  <c r="D890" i="35" s="1"/>
  <c r="D869" i="35"/>
  <c r="D887" i="35" s="1"/>
  <c r="H843" i="35"/>
  <c r="H861" i="35" s="1"/>
  <c r="H842" i="35"/>
  <c r="H860" i="35" s="1"/>
  <c r="H838" i="35"/>
  <c r="H856" i="35" s="1"/>
  <c r="H834" i="35"/>
  <c r="F805" i="35"/>
  <c r="F823" i="35" s="1"/>
  <c r="I837" i="35"/>
  <c r="I855" i="35" s="1"/>
  <c r="H839" i="35"/>
  <c r="H857" i="35" s="1"/>
  <c r="E875" i="35"/>
  <c r="E893" i="35" s="1"/>
  <c r="M1014" i="35"/>
  <c r="D1014" i="35" s="1"/>
  <c r="D1028" i="35" s="1"/>
  <c r="I1029" i="35"/>
  <c r="J1015" i="35"/>
  <c r="D942" i="35"/>
  <c r="D960" i="35" s="1"/>
  <c r="D938" i="35"/>
  <c r="D956" i="35" s="1"/>
  <c r="D934" i="35"/>
  <c r="D943" i="35"/>
  <c r="D961" i="35" s="1"/>
  <c r="D993" i="35"/>
  <c r="K1020" i="35"/>
  <c r="H1022" i="35"/>
  <c r="H1196" i="35" s="1"/>
  <c r="L1008" i="35"/>
  <c r="M1008" i="35" s="1"/>
  <c r="I1008" i="35"/>
  <c r="E941" i="35"/>
  <c r="E959" i="35" s="1"/>
  <c r="F941" i="35"/>
  <c r="F959" i="35" s="1"/>
  <c r="L1011" i="35"/>
  <c r="C1025" i="35"/>
  <c r="J1020" i="35"/>
  <c r="H1029" i="35"/>
  <c r="L1010" i="35"/>
  <c r="M1010" i="35" s="1"/>
  <c r="L1013" i="35"/>
  <c r="J1014" i="35"/>
  <c r="I1028" i="35"/>
  <c r="H1024" i="35"/>
  <c r="G940" i="35"/>
  <c r="G958" i="35" s="1"/>
  <c r="G936" i="35"/>
  <c r="G954" i="35" s="1"/>
  <c r="G1195" i="35" s="1"/>
  <c r="G934" i="35"/>
  <c r="G935" i="35"/>
  <c r="G953" i="35" s="1"/>
  <c r="I936" i="35"/>
  <c r="I954" i="35" s="1"/>
  <c r="I1195" i="35" s="1"/>
  <c r="I937" i="35"/>
  <c r="I955" i="35" s="1"/>
  <c r="J1009" i="35"/>
  <c r="I1010" i="35"/>
  <c r="H1025" i="35"/>
  <c r="I1011" i="35"/>
  <c r="I1013" i="35"/>
  <c r="H940" i="35"/>
  <c r="H958" i="35" s="1"/>
  <c r="H936" i="35"/>
  <c r="H954" i="35" s="1"/>
  <c r="H1195" i="35" s="1"/>
  <c r="H934" i="35"/>
  <c r="H935" i="35"/>
  <c r="H953" i="35" s="1"/>
  <c r="L1015" i="35"/>
  <c r="H1027" i="35"/>
  <c r="I943" i="35"/>
  <c r="I961" i="35" s="1"/>
  <c r="I939" i="35"/>
  <c r="I957" i="35" s="1"/>
  <c r="I935" i="35"/>
  <c r="I953" i="35" s="1"/>
  <c r="I934" i="35"/>
  <c r="I993" i="35"/>
  <c r="I1020" i="35"/>
  <c r="C1023" i="35"/>
  <c r="L1009" i="35"/>
  <c r="C1028" i="35"/>
  <c r="E937" i="35"/>
  <c r="E955" i="35" s="1"/>
  <c r="F937" i="35"/>
  <c r="F955" i="35" s="1"/>
  <c r="B787" i="29"/>
  <c r="C837" i="34"/>
  <c r="C855" i="34" s="1"/>
  <c r="H689" i="34"/>
  <c r="F690" i="34"/>
  <c r="F719" i="34" s="1"/>
  <c r="F803" i="34"/>
  <c r="F821" i="34" s="1"/>
  <c r="D740" i="34"/>
  <c r="D758" i="34" s="1"/>
  <c r="D1193" i="34" s="1"/>
  <c r="AB10" i="45" s="1"/>
  <c r="D804" i="34"/>
  <c r="D822" i="34" s="1"/>
  <c r="D691" i="34"/>
  <c r="D720" i="34" s="1"/>
  <c r="D1192" i="34" s="1"/>
  <c r="AB9" i="45" s="1"/>
  <c r="D338" i="34"/>
  <c r="D247" i="34"/>
  <c r="D145" i="34"/>
  <c r="B339" i="34"/>
  <c r="B248" i="34"/>
  <c r="B146" i="34"/>
  <c r="J339" i="34"/>
  <c r="J248" i="34"/>
  <c r="J146" i="34"/>
  <c r="H340" i="34"/>
  <c r="H249" i="34"/>
  <c r="H147" i="34"/>
  <c r="H355" i="34"/>
  <c r="H1190" i="34" s="1"/>
  <c r="AF7" i="45" s="1"/>
  <c r="F341" i="34"/>
  <c r="F250" i="34"/>
  <c r="F148" i="34"/>
  <c r="D342" i="34"/>
  <c r="D251" i="34"/>
  <c r="D149" i="34"/>
  <c r="B343" i="34"/>
  <c r="B252" i="34"/>
  <c r="B150" i="34"/>
  <c r="J343" i="34"/>
  <c r="J252" i="34"/>
  <c r="J150" i="34"/>
  <c r="H344" i="34"/>
  <c r="H253" i="34"/>
  <c r="H151" i="34"/>
  <c r="F345" i="34"/>
  <c r="F254" i="34"/>
  <c r="F152" i="34"/>
  <c r="D346" i="34"/>
  <c r="D255" i="34"/>
  <c r="D153" i="34"/>
  <c r="B347" i="34"/>
  <c r="B256" i="34"/>
  <c r="B154" i="34"/>
  <c r="J347" i="34"/>
  <c r="J256" i="34"/>
  <c r="J154" i="34"/>
  <c r="B823" i="34"/>
  <c r="B692" i="34"/>
  <c r="B721" i="34" s="1"/>
  <c r="D808" i="34"/>
  <c r="D826" i="34" s="1"/>
  <c r="D744" i="34"/>
  <c r="D762" i="34" s="1"/>
  <c r="D695" i="34"/>
  <c r="D724" i="34" s="1"/>
  <c r="E338" i="34"/>
  <c r="C339" i="34"/>
  <c r="C248" i="34"/>
  <c r="K248" i="34"/>
  <c r="I340" i="34"/>
  <c r="I249" i="34"/>
  <c r="I147" i="34"/>
  <c r="G356" i="34"/>
  <c r="G341" i="34"/>
  <c r="G148" i="34"/>
  <c r="E342" i="34"/>
  <c r="E149" i="34"/>
  <c r="C252" i="34"/>
  <c r="C150" i="34"/>
  <c r="K343" i="34"/>
  <c r="K252" i="34"/>
  <c r="K150" i="34"/>
  <c r="I359" i="34"/>
  <c r="I344" i="34"/>
  <c r="I253" i="34"/>
  <c r="I151" i="34"/>
  <c r="G254" i="34"/>
  <c r="G360" i="34"/>
  <c r="G345" i="34"/>
  <c r="G152" i="34"/>
  <c r="E255" i="34"/>
  <c r="E153" i="34"/>
  <c r="C256" i="34"/>
  <c r="C347" i="34"/>
  <c r="C154" i="34"/>
  <c r="K256" i="34"/>
  <c r="K362" i="34"/>
  <c r="K347" i="34"/>
  <c r="K154" i="34"/>
  <c r="I738" i="34"/>
  <c r="I802" i="34"/>
  <c r="I820" i="34" s="1"/>
  <c r="E691" i="34"/>
  <c r="E720" i="34" s="1"/>
  <c r="E1192" i="34" s="1"/>
  <c r="AC9" i="45" s="1"/>
  <c r="E804" i="34"/>
  <c r="E822" i="34" s="1"/>
  <c r="K805" i="34"/>
  <c r="K823" i="34" s="1"/>
  <c r="K692" i="34"/>
  <c r="K721" i="34" s="1"/>
  <c r="I742" i="34"/>
  <c r="I760" i="34" s="1"/>
  <c r="I693" i="34"/>
  <c r="I722" i="34" s="1"/>
  <c r="K809" i="34"/>
  <c r="K827" i="34" s="1"/>
  <c r="K696" i="34"/>
  <c r="K725" i="34" s="1"/>
  <c r="I810" i="34"/>
  <c r="I828" i="34" s="1"/>
  <c r="I697" i="34"/>
  <c r="I726" i="34" s="1"/>
  <c r="E841" i="34"/>
  <c r="E859" i="34" s="1"/>
  <c r="C148" i="34"/>
  <c r="C152" i="34"/>
  <c r="B263" i="34"/>
  <c r="K247" i="34"/>
  <c r="H252" i="34"/>
  <c r="E346" i="34"/>
  <c r="F338" i="34"/>
  <c r="F247" i="34"/>
  <c r="D339" i="34"/>
  <c r="D248" i="34"/>
  <c r="B340" i="34"/>
  <c r="J340" i="34"/>
  <c r="J249" i="34"/>
  <c r="H250" i="34"/>
  <c r="H341" i="34"/>
  <c r="F251" i="34"/>
  <c r="F342" i="34"/>
  <c r="F149" i="34"/>
  <c r="D252" i="34"/>
  <c r="D343" i="34"/>
  <c r="D150" i="34"/>
  <c r="B253" i="34"/>
  <c r="B344" i="34"/>
  <c r="B151" i="34"/>
  <c r="J253" i="34"/>
  <c r="J344" i="34"/>
  <c r="J151" i="34"/>
  <c r="H254" i="34"/>
  <c r="H345" i="34"/>
  <c r="H152" i="34"/>
  <c r="F255" i="34"/>
  <c r="F346" i="34"/>
  <c r="F153" i="34"/>
  <c r="D256" i="34"/>
  <c r="D347" i="34"/>
  <c r="D154" i="34"/>
  <c r="B689" i="34"/>
  <c r="J867" i="34"/>
  <c r="D692" i="34"/>
  <c r="D721" i="34" s="1"/>
  <c r="D805" i="34"/>
  <c r="D823" i="34" s="1"/>
  <c r="B871" i="34"/>
  <c r="B889" i="34" s="1"/>
  <c r="B693" i="34"/>
  <c r="B722" i="34" s="1"/>
  <c r="J806" i="34"/>
  <c r="J824" i="34" s="1"/>
  <c r="J693" i="34"/>
  <c r="J722" i="34" s="1"/>
  <c r="D696" i="34"/>
  <c r="D725" i="34" s="1"/>
  <c r="D874" i="34"/>
  <c r="D892" i="34" s="1"/>
  <c r="F839" i="34"/>
  <c r="F857" i="34" s="1"/>
  <c r="K146" i="34"/>
  <c r="C262" i="34"/>
  <c r="C267" i="34"/>
  <c r="B270" i="34"/>
  <c r="J358" i="34"/>
  <c r="B362" i="34"/>
  <c r="J362" i="34"/>
  <c r="J694" i="34"/>
  <c r="J723" i="34" s="1"/>
  <c r="G874" i="34"/>
  <c r="G892" i="34" s="1"/>
  <c r="C841" i="34"/>
  <c r="C859" i="34" s="1"/>
  <c r="K838" i="34"/>
  <c r="K856" i="34" s="1"/>
  <c r="J805" i="34"/>
  <c r="J823" i="34" s="1"/>
  <c r="J692" i="34"/>
  <c r="J721" i="34" s="1"/>
  <c r="H697" i="34"/>
  <c r="H726" i="34" s="1"/>
  <c r="H810" i="34"/>
  <c r="H828" i="34" s="1"/>
  <c r="G247" i="34"/>
  <c r="G338" i="34"/>
  <c r="E248" i="34"/>
  <c r="E339" i="34"/>
  <c r="E354" i="34"/>
  <c r="C249" i="34"/>
  <c r="C340" i="34"/>
  <c r="K249" i="34"/>
  <c r="K340" i="34"/>
  <c r="I250" i="34"/>
  <c r="I341" i="34"/>
  <c r="I356" i="34"/>
  <c r="G251" i="34"/>
  <c r="G342" i="34"/>
  <c r="G357" i="34"/>
  <c r="E252" i="34"/>
  <c r="E343" i="34"/>
  <c r="C253" i="34"/>
  <c r="C344" i="34"/>
  <c r="K253" i="34"/>
  <c r="K344" i="34"/>
  <c r="I254" i="34"/>
  <c r="I345" i="34"/>
  <c r="I360" i="34"/>
  <c r="G255" i="34"/>
  <c r="G346" i="34"/>
  <c r="E256" i="34"/>
  <c r="E347" i="34"/>
  <c r="C802" i="34"/>
  <c r="C820" i="34" s="1"/>
  <c r="C738" i="34"/>
  <c r="K738" i="34"/>
  <c r="I690" i="34"/>
  <c r="I719" i="34" s="1"/>
  <c r="I739" i="34"/>
  <c r="I757" i="34" s="1"/>
  <c r="G691" i="34"/>
  <c r="G720" i="34" s="1"/>
  <c r="G1192" i="34" s="1"/>
  <c r="AE9" i="45" s="1"/>
  <c r="G740" i="34"/>
  <c r="G758" i="34" s="1"/>
  <c r="G1193" i="34" s="1"/>
  <c r="AE10" i="45" s="1"/>
  <c r="C806" i="34"/>
  <c r="C824" i="34" s="1"/>
  <c r="C693" i="34"/>
  <c r="C722" i="34" s="1"/>
  <c r="C742" i="34"/>
  <c r="C760" i="34" s="1"/>
  <c r="K693" i="34"/>
  <c r="K722" i="34" s="1"/>
  <c r="K742" i="34"/>
  <c r="K760" i="34" s="1"/>
  <c r="I807" i="34"/>
  <c r="I825" i="34" s="1"/>
  <c r="I743" i="34"/>
  <c r="I761" i="34" s="1"/>
  <c r="I694" i="34"/>
  <c r="I723" i="34" s="1"/>
  <c r="G695" i="34"/>
  <c r="G724" i="34" s="1"/>
  <c r="G808" i="34"/>
  <c r="G826" i="34" s="1"/>
  <c r="G744" i="34"/>
  <c r="G762" i="34" s="1"/>
  <c r="C697" i="34"/>
  <c r="C726" i="34" s="1"/>
  <c r="C746" i="34"/>
  <c r="C764" i="34" s="1"/>
  <c r="K697" i="34"/>
  <c r="K726" i="34" s="1"/>
  <c r="K746" i="34"/>
  <c r="K764" i="34" s="1"/>
  <c r="I698" i="34"/>
  <c r="I727" i="34" s="1"/>
  <c r="I747" i="34"/>
  <c r="I765" i="34" s="1"/>
  <c r="I811" i="34"/>
  <c r="I829" i="34" s="1"/>
  <c r="G843" i="34"/>
  <c r="G861" i="34" s="1"/>
  <c r="G835" i="34"/>
  <c r="G853" i="34" s="1"/>
  <c r="B147" i="34"/>
  <c r="H148" i="34"/>
  <c r="I152" i="34"/>
  <c r="B264" i="34"/>
  <c r="B1189" i="34" s="1"/>
  <c r="Z6" i="45" s="1"/>
  <c r="B249" i="34"/>
  <c r="G353" i="34"/>
  <c r="H353" i="34"/>
  <c r="H247" i="34"/>
  <c r="H145" i="34"/>
  <c r="F354" i="34"/>
  <c r="F146" i="34"/>
  <c r="F339" i="34"/>
  <c r="D355" i="34"/>
  <c r="D1190" i="34" s="1"/>
  <c r="AB7" i="45" s="1"/>
  <c r="D340" i="34"/>
  <c r="D147" i="34"/>
  <c r="D249" i="34"/>
  <c r="B265" i="34"/>
  <c r="B250" i="34"/>
  <c r="B341" i="34"/>
  <c r="B148" i="34"/>
  <c r="J250" i="34"/>
  <c r="J148" i="34"/>
  <c r="H357" i="34"/>
  <c r="H149" i="34"/>
  <c r="H342" i="34"/>
  <c r="H251" i="34"/>
  <c r="F252" i="34"/>
  <c r="F358" i="34"/>
  <c r="F343" i="34"/>
  <c r="F150" i="34"/>
  <c r="D344" i="34"/>
  <c r="D151" i="34"/>
  <c r="B269" i="34"/>
  <c r="B152" i="34"/>
  <c r="J360" i="34"/>
  <c r="J254" i="34"/>
  <c r="J152" i="34"/>
  <c r="J345" i="34"/>
  <c r="H346" i="34"/>
  <c r="H153" i="34"/>
  <c r="H255" i="34"/>
  <c r="F362" i="34"/>
  <c r="F347" i="34"/>
  <c r="F256" i="34"/>
  <c r="F154" i="34"/>
  <c r="D802" i="34"/>
  <c r="D738" i="34"/>
  <c r="B739" i="34"/>
  <c r="B757" i="34" s="1"/>
  <c r="B690" i="34"/>
  <c r="B719" i="34" s="1"/>
  <c r="J739" i="34"/>
  <c r="J757" i="34" s="1"/>
  <c r="J690" i="34"/>
  <c r="J719" i="34" s="1"/>
  <c r="D742" i="34"/>
  <c r="D760" i="34" s="1"/>
  <c r="D693" i="34"/>
  <c r="D722" i="34" s="1"/>
  <c r="B743" i="34"/>
  <c r="B761" i="34" s="1"/>
  <c r="B694" i="34"/>
  <c r="B723" i="34" s="1"/>
  <c r="H744" i="34"/>
  <c r="H762" i="34" s="1"/>
  <c r="H695" i="34"/>
  <c r="H724" i="34" s="1"/>
  <c r="F745" i="34"/>
  <c r="F763" i="34" s="1"/>
  <c r="F696" i="34"/>
  <c r="F725" i="34" s="1"/>
  <c r="D810" i="34"/>
  <c r="D828" i="34" s="1"/>
  <c r="D746" i="34"/>
  <c r="D764" i="34" s="1"/>
  <c r="D697" i="34"/>
  <c r="D726" i="34" s="1"/>
  <c r="B747" i="34"/>
  <c r="B765" i="34" s="1"/>
  <c r="B698" i="34"/>
  <c r="B727" i="34" s="1"/>
  <c r="J747" i="34"/>
  <c r="J765" i="34" s="1"/>
  <c r="J698" i="34"/>
  <c r="J727" i="34" s="1"/>
  <c r="H834" i="34"/>
  <c r="D131" i="34"/>
  <c r="D188" i="34" s="1"/>
  <c r="B132" i="34"/>
  <c r="J132" i="34"/>
  <c r="J189" i="34" s="1"/>
  <c r="H133" i="34"/>
  <c r="H190" i="34" s="1"/>
  <c r="F134" i="34"/>
  <c r="F191" i="34" s="1"/>
  <c r="D135" i="34"/>
  <c r="D192" i="34" s="1"/>
  <c r="B136" i="34"/>
  <c r="J136" i="34"/>
  <c r="J193" i="34" s="1"/>
  <c r="H137" i="34"/>
  <c r="H194" i="34" s="1"/>
  <c r="F138" i="34"/>
  <c r="F195" i="34" s="1"/>
  <c r="D139" i="34"/>
  <c r="D196" i="34" s="1"/>
  <c r="B140" i="34"/>
  <c r="J140" i="34"/>
  <c r="J197" i="34" s="1"/>
  <c r="C147" i="34"/>
  <c r="I148" i="34"/>
  <c r="E254" i="34"/>
  <c r="C270" i="34"/>
  <c r="H338" i="34"/>
  <c r="E744" i="34"/>
  <c r="E762" i="34" s="1"/>
  <c r="E740" i="34"/>
  <c r="E758" i="34" s="1"/>
  <c r="E1193" i="34" s="1"/>
  <c r="AC10" i="45" s="1"/>
  <c r="E747" i="34"/>
  <c r="E765" i="34" s="1"/>
  <c r="E743" i="34"/>
  <c r="E761" i="34" s="1"/>
  <c r="E739" i="34"/>
  <c r="E757" i="34" s="1"/>
  <c r="E746" i="34"/>
  <c r="E764" i="34" s="1"/>
  <c r="E742" i="34"/>
  <c r="E760" i="34" s="1"/>
  <c r="E738" i="34"/>
  <c r="E741" i="34"/>
  <c r="E759" i="34" s="1"/>
  <c r="E745" i="34"/>
  <c r="E763" i="34" s="1"/>
  <c r="I338" i="34"/>
  <c r="I247" i="34"/>
  <c r="G339" i="34"/>
  <c r="G248" i="34"/>
  <c r="E340" i="34"/>
  <c r="E249" i="34"/>
  <c r="C341" i="34"/>
  <c r="K341" i="34"/>
  <c r="K250" i="34"/>
  <c r="I342" i="34"/>
  <c r="I251" i="34"/>
  <c r="G343" i="34"/>
  <c r="G252" i="34"/>
  <c r="E344" i="34"/>
  <c r="E253" i="34"/>
  <c r="C345" i="34"/>
  <c r="C254" i="34"/>
  <c r="K345" i="34"/>
  <c r="K254" i="34"/>
  <c r="K152" i="34"/>
  <c r="I346" i="34"/>
  <c r="I153" i="34"/>
  <c r="G347" i="34"/>
  <c r="G256" i="34"/>
  <c r="G154" i="34"/>
  <c r="E934" i="34"/>
  <c r="C935" i="34"/>
  <c r="C953" i="34" s="1"/>
  <c r="C690" i="34"/>
  <c r="C719" i="34" s="1"/>
  <c r="K935" i="34"/>
  <c r="K953" i="34" s="1"/>
  <c r="K690" i="34"/>
  <c r="K719" i="34" s="1"/>
  <c r="I936" i="34"/>
  <c r="I954" i="34" s="1"/>
  <c r="I1195" i="34" s="1"/>
  <c r="I740" i="34"/>
  <c r="I758" i="34" s="1"/>
  <c r="I1193" i="34" s="1"/>
  <c r="I691" i="34"/>
  <c r="I720" i="34" s="1"/>
  <c r="I1192" i="34" s="1"/>
  <c r="E938" i="34"/>
  <c r="E956" i="34" s="1"/>
  <c r="E693" i="34"/>
  <c r="E722" i="34" s="1"/>
  <c r="C939" i="34"/>
  <c r="C957" i="34" s="1"/>
  <c r="C694" i="34"/>
  <c r="C723" i="34" s="1"/>
  <c r="K939" i="34"/>
  <c r="K957" i="34" s="1"/>
  <c r="K694" i="34"/>
  <c r="K723" i="34" s="1"/>
  <c r="I940" i="34"/>
  <c r="I958" i="34" s="1"/>
  <c r="I744" i="34"/>
  <c r="I762" i="34" s="1"/>
  <c r="I695" i="34"/>
  <c r="I724" i="34" s="1"/>
  <c r="E942" i="34"/>
  <c r="E960" i="34" s="1"/>
  <c r="E875" i="34"/>
  <c r="E893" i="34" s="1"/>
  <c r="E697" i="34"/>
  <c r="E726" i="34" s="1"/>
  <c r="C943" i="34"/>
  <c r="C961" i="34" s="1"/>
  <c r="C698" i="34"/>
  <c r="C727" i="34" s="1"/>
  <c r="K943" i="34"/>
  <c r="K961" i="34" s="1"/>
  <c r="K698" i="34"/>
  <c r="K727" i="34" s="1"/>
  <c r="I838" i="34"/>
  <c r="I856" i="34" s="1"/>
  <c r="I842" i="34"/>
  <c r="I860" i="34" s="1"/>
  <c r="C146" i="34"/>
  <c r="E147" i="34"/>
  <c r="K148" i="34"/>
  <c r="C151" i="34"/>
  <c r="G153" i="34"/>
  <c r="C268" i="34"/>
  <c r="B271" i="34"/>
  <c r="C250" i="34"/>
  <c r="C355" i="34"/>
  <c r="C1190" i="34" s="1"/>
  <c r="AA7" i="45" s="1"/>
  <c r="K355" i="34"/>
  <c r="K1190" i="34" s="1"/>
  <c r="E358" i="34"/>
  <c r="C359" i="34"/>
  <c r="G361" i="34"/>
  <c r="K339" i="34"/>
  <c r="E357" i="34"/>
  <c r="I806" i="34"/>
  <c r="I824" i="34" s="1"/>
  <c r="B338" i="34"/>
  <c r="B145" i="34"/>
  <c r="B247" i="34"/>
  <c r="J338" i="34"/>
  <c r="J247" i="34"/>
  <c r="J145" i="34"/>
  <c r="H339" i="34"/>
  <c r="H146" i="34"/>
  <c r="H248" i="34"/>
  <c r="F340" i="34"/>
  <c r="F147" i="34"/>
  <c r="D341" i="34"/>
  <c r="D148" i="34"/>
  <c r="D250" i="34"/>
  <c r="B342" i="34"/>
  <c r="B251" i="34"/>
  <c r="B149" i="34"/>
  <c r="J342" i="34"/>
  <c r="J149" i="34"/>
  <c r="H343" i="34"/>
  <c r="H150" i="34"/>
  <c r="F344" i="34"/>
  <c r="F151" i="34"/>
  <c r="F253" i="34"/>
  <c r="D345" i="34"/>
  <c r="D152" i="34"/>
  <c r="D254" i="34"/>
  <c r="B346" i="34"/>
  <c r="B255" i="34"/>
  <c r="B153" i="34"/>
  <c r="B361" i="34"/>
  <c r="J346" i="34"/>
  <c r="J153" i="34"/>
  <c r="J255" i="34"/>
  <c r="H347" i="34"/>
  <c r="H154" i="34"/>
  <c r="F934" i="34"/>
  <c r="D935" i="34"/>
  <c r="D953" i="34" s="1"/>
  <c r="D803" i="34"/>
  <c r="D821" i="34" s="1"/>
  <c r="D739" i="34"/>
  <c r="D757" i="34" s="1"/>
  <c r="D690" i="34"/>
  <c r="D719" i="34" s="1"/>
  <c r="B936" i="34"/>
  <c r="B954" i="34" s="1"/>
  <c r="B1195" i="34" s="1"/>
  <c r="B740" i="34"/>
  <c r="B758" i="34" s="1"/>
  <c r="B1193" i="34" s="1"/>
  <c r="Z10" i="45" s="1"/>
  <c r="B691" i="34"/>
  <c r="B720" i="34" s="1"/>
  <c r="B1192" i="34" s="1"/>
  <c r="Z9" i="45" s="1"/>
  <c r="J936" i="34"/>
  <c r="J954" i="34" s="1"/>
  <c r="J1195" i="34" s="1"/>
  <c r="J740" i="34"/>
  <c r="J758" i="34" s="1"/>
  <c r="J1193" i="34" s="1"/>
  <c r="J691" i="34"/>
  <c r="J720" i="34" s="1"/>
  <c r="J1192" i="34" s="1"/>
  <c r="H692" i="34"/>
  <c r="H721" i="34" s="1"/>
  <c r="H741" i="34"/>
  <c r="H759" i="34" s="1"/>
  <c r="D743" i="34"/>
  <c r="D761" i="34" s="1"/>
  <c r="D694" i="34"/>
  <c r="D723" i="34" s="1"/>
  <c r="B695" i="34"/>
  <c r="B724" i="34" s="1"/>
  <c r="B744" i="34"/>
  <c r="B762" i="34" s="1"/>
  <c r="J744" i="34"/>
  <c r="J762" i="34" s="1"/>
  <c r="J695" i="34"/>
  <c r="J724" i="34" s="1"/>
  <c r="F746" i="34"/>
  <c r="F764" i="34" s="1"/>
  <c r="F697" i="34"/>
  <c r="F726" i="34" s="1"/>
  <c r="D747" i="34"/>
  <c r="D765" i="34" s="1"/>
  <c r="D698" i="34"/>
  <c r="D727" i="34" s="1"/>
  <c r="F139" i="34"/>
  <c r="F196" i="34" s="1"/>
  <c r="D140" i="34"/>
  <c r="D197" i="34" s="1"/>
  <c r="D146" i="34"/>
  <c r="E151" i="34"/>
  <c r="V229" i="34"/>
  <c r="G250" i="34"/>
  <c r="I255" i="34"/>
  <c r="J341" i="34"/>
  <c r="K359" i="34"/>
  <c r="C338" i="34"/>
  <c r="C145" i="34"/>
  <c r="C247" i="34"/>
  <c r="K338" i="34"/>
  <c r="K145" i="34"/>
  <c r="I339" i="34"/>
  <c r="I146" i="34"/>
  <c r="I248" i="34"/>
  <c r="G340" i="34"/>
  <c r="G147" i="34"/>
  <c r="G249" i="34"/>
  <c r="E341" i="34"/>
  <c r="E148" i="34"/>
  <c r="E250" i="34"/>
  <c r="E356" i="34"/>
  <c r="C342" i="34"/>
  <c r="C251" i="34"/>
  <c r="C149" i="34"/>
  <c r="K342" i="34"/>
  <c r="K149" i="34"/>
  <c r="K251" i="34"/>
  <c r="I343" i="34"/>
  <c r="I150" i="34"/>
  <c r="I252" i="34"/>
  <c r="G344" i="34"/>
  <c r="G359" i="34"/>
  <c r="G151" i="34"/>
  <c r="G253" i="34"/>
  <c r="E345" i="34"/>
  <c r="E152" i="34"/>
  <c r="C346" i="34"/>
  <c r="C153" i="34"/>
  <c r="K346" i="34"/>
  <c r="K153" i="34"/>
  <c r="K255" i="34"/>
  <c r="I347" i="34"/>
  <c r="I154" i="34"/>
  <c r="I256" i="34"/>
  <c r="G802" i="34"/>
  <c r="C804" i="34"/>
  <c r="C822" i="34" s="1"/>
  <c r="C691" i="34"/>
  <c r="C720" i="34" s="1"/>
  <c r="C1192" i="34" s="1"/>
  <c r="AA9" i="45" s="1"/>
  <c r="K804" i="34"/>
  <c r="K822" i="34" s="1"/>
  <c r="K691" i="34"/>
  <c r="K720" i="34" s="1"/>
  <c r="K1192" i="34" s="1"/>
  <c r="K808" i="34"/>
  <c r="K826" i="34" s="1"/>
  <c r="K695" i="34"/>
  <c r="K724" i="34" s="1"/>
  <c r="I809" i="34"/>
  <c r="I827" i="34" s="1"/>
  <c r="I696" i="34"/>
  <c r="I725" i="34" s="1"/>
  <c r="G131" i="34"/>
  <c r="G188" i="34" s="1"/>
  <c r="E132" i="34"/>
  <c r="E189" i="34" s="1"/>
  <c r="C133" i="34"/>
  <c r="C190" i="34" s="1"/>
  <c r="K133" i="34"/>
  <c r="K190" i="34" s="1"/>
  <c r="I134" i="34"/>
  <c r="I191" i="34" s="1"/>
  <c r="G135" i="34"/>
  <c r="G192" i="34" s="1"/>
  <c r="E136" i="34"/>
  <c r="E193" i="34" s="1"/>
  <c r="C137" i="34"/>
  <c r="C194" i="34" s="1"/>
  <c r="K137" i="34"/>
  <c r="K194" i="34" s="1"/>
  <c r="I138" i="34"/>
  <c r="I195" i="34" s="1"/>
  <c r="G139" i="34"/>
  <c r="G196" i="34" s="1"/>
  <c r="E140" i="34"/>
  <c r="E197" i="34" s="1"/>
  <c r="E146" i="34"/>
  <c r="J147" i="34"/>
  <c r="G149" i="34"/>
  <c r="E154" i="34"/>
  <c r="B262" i="34"/>
  <c r="B266" i="34"/>
  <c r="E251" i="34"/>
  <c r="H256" i="34"/>
  <c r="C343" i="34"/>
  <c r="H361" i="34"/>
  <c r="F742" i="34"/>
  <c r="F760" i="34" s="1"/>
  <c r="B356" i="34"/>
  <c r="J356" i="34"/>
  <c r="D359" i="34"/>
  <c r="B360" i="34"/>
  <c r="B267" i="34"/>
  <c r="I353" i="34"/>
  <c r="G354" i="34"/>
  <c r="E355" i="34"/>
  <c r="E1190" i="34" s="1"/>
  <c r="AC7" i="45" s="1"/>
  <c r="C356" i="34"/>
  <c r="K356" i="34"/>
  <c r="I357" i="34"/>
  <c r="G358" i="34"/>
  <c r="E359" i="34"/>
  <c r="C360" i="34"/>
  <c r="K360" i="34"/>
  <c r="I361" i="34"/>
  <c r="G362" i="34"/>
  <c r="C353" i="34"/>
  <c r="K353" i="34"/>
  <c r="I354" i="34"/>
  <c r="G355" i="34"/>
  <c r="G1190" i="34" s="1"/>
  <c r="AE7" i="45" s="1"/>
  <c r="C357" i="34"/>
  <c r="K357" i="34"/>
  <c r="I358" i="34"/>
  <c r="E360" i="34"/>
  <c r="C361" i="34"/>
  <c r="K361" i="34"/>
  <c r="I362" i="34"/>
  <c r="C266" i="34"/>
  <c r="D353" i="34"/>
  <c r="B354" i="34"/>
  <c r="J354" i="34"/>
  <c r="F356" i="34"/>
  <c r="D357" i="34"/>
  <c r="B358" i="34"/>
  <c r="H359" i="34"/>
  <c r="F360" i="34"/>
  <c r="D361" i="34"/>
  <c r="F809" i="34"/>
  <c r="F827" i="34" s="1"/>
  <c r="E353" i="34"/>
  <c r="C354" i="34"/>
  <c r="K354" i="34"/>
  <c r="I355" i="34"/>
  <c r="I1190" i="34" s="1"/>
  <c r="C358" i="34"/>
  <c r="K358" i="34"/>
  <c r="E361" i="34"/>
  <c r="C362" i="34"/>
  <c r="H740" i="34"/>
  <c r="H758" i="34" s="1"/>
  <c r="H1193" i="34" s="1"/>
  <c r="AF10" i="45" s="1"/>
  <c r="F353" i="34"/>
  <c r="D354" i="34"/>
  <c r="D836" i="34"/>
  <c r="D854" i="34" s="1"/>
  <c r="B355" i="34"/>
  <c r="B1190" i="34" s="1"/>
  <c r="Z7" i="45" s="1"/>
  <c r="J355" i="34"/>
  <c r="J1190" i="34" s="1"/>
  <c r="H356" i="34"/>
  <c r="F357" i="34"/>
  <c r="D358" i="34"/>
  <c r="B359" i="34"/>
  <c r="J359" i="34"/>
  <c r="H360" i="34"/>
  <c r="F361" i="34"/>
  <c r="D362" i="34"/>
  <c r="B746" i="34"/>
  <c r="B764" i="34" s="1"/>
  <c r="J746" i="34"/>
  <c r="J764" i="34" s="1"/>
  <c r="E362" i="34"/>
  <c r="K868" i="34"/>
  <c r="K886" i="34" s="1"/>
  <c r="C745" i="34"/>
  <c r="C763" i="34" s="1"/>
  <c r="K745" i="34"/>
  <c r="K763" i="34" s="1"/>
  <c r="K842" i="34"/>
  <c r="K860" i="34" s="1"/>
  <c r="E871" i="34"/>
  <c r="E889" i="34" s="1"/>
  <c r="G941" i="34"/>
  <c r="G959" i="34" s="1"/>
  <c r="D745" i="34"/>
  <c r="D763" i="34" s="1"/>
  <c r="H811" i="34"/>
  <c r="H829" i="34" s="1"/>
  <c r="H806" i="34"/>
  <c r="H824" i="34" s="1"/>
  <c r="H805" i="34"/>
  <c r="H823" i="34" s="1"/>
  <c r="H804" i="34"/>
  <c r="H822" i="34" s="1"/>
  <c r="H803" i="34"/>
  <c r="H821" i="34" s="1"/>
  <c r="H802" i="34"/>
  <c r="H820" i="34" s="1"/>
  <c r="H808" i="34"/>
  <c r="H826" i="34" s="1"/>
  <c r="F876" i="34"/>
  <c r="F894" i="34" s="1"/>
  <c r="F872" i="34"/>
  <c r="F890" i="34" s="1"/>
  <c r="F868" i="34"/>
  <c r="F886" i="34" s="1"/>
  <c r="F875" i="34"/>
  <c r="F893" i="34" s="1"/>
  <c r="F871" i="34"/>
  <c r="F889" i="34" s="1"/>
  <c r="F867" i="34"/>
  <c r="F885" i="34" s="1"/>
  <c r="F874" i="34"/>
  <c r="F892" i="34" s="1"/>
  <c r="F870" i="34"/>
  <c r="F888" i="34" s="1"/>
  <c r="F873" i="34"/>
  <c r="F891" i="34" s="1"/>
  <c r="F869" i="34"/>
  <c r="F887" i="34" s="1"/>
  <c r="B840" i="34"/>
  <c r="B858" i="34" s="1"/>
  <c r="B836" i="34"/>
  <c r="B854" i="34" s="1"/>
  <c r="B843" i="34"/>
  <c r="B861" i="34" s="1"/>
  <c r="B839" i="34"/>
  <c r="B857" i="34" s="1"/>
  <c r="B835" i="34"/>
  <c r="B853" i="34" s="1"/>
  <c r="B842" i="34"/>
  <c r="B860" i="34" s="1"/>
  <c r="B837" i="34"/>
  <c r="B855" i="34" s="1"/>
  <c r="B838" i="34"/>
  <c r="B856" i="34" s="1"/>
  <c r="B841" i="34"/>
  <c r="B859" i="34" s="1"/>
  <c r="J840" i="34"/>
  <c r="J858" i="34" s="1"/>
  <c r="J836" i="34"/>
  <c r="J854" i="34" s="1"/>
  <c r="J843" i="34"/>
  <c r="J861" i="34" s="1"/>
  <c r="J839" i="34"/>
  <c r="J857" i="34" s="1"/>
  <c r="J835" i="34"/>
  <c r="J853" i="34" s="1"/>
  <c r="J842" i="34"/>
  <c r="J860" i="34" s="1"/>
  <c r="J834" i="34"/>
  <c r="J841" i="34"/>
  <c r="J859" i="34" s="1"/>
  <c r="J838" i="34"/>
  <c r="J856" i="34" s="1"/>
  <c r="H807" i="34"/>
  <c r="H825" i="34" s="1"/>
  <c r="F744" i="34"/>
  <c r="F762" i="34" s="1"/>
  <c r="F740" i="34"/>
  <c r="F758" i="34" s="1"/>
  <c r="F1193" i="34" s="1"/>
  <c r="F747" i="34"/>
  <c r="F765" i="34" s="1"/>
  <c r="F743" i="34"/>
  <c r="F761" i="34" s="1"/>
  <c r="F739" i="34"/>
  <c r="F757" i="34" s="1"/>
  <c r="F738" i="34"/>
  <c r="J811" i="34"/>
  <c r="J829" i="34" s="1"/>
  <c r="J809" i="34"/>
  <c r="J827" i="34" s="1"/>
  <c r="H872" i="34"/>
  <c r="H890" i="34" s="1"/>
  <c r="D837" i="34"/>
  <c r="D855" i="34" s="1"/>
  <c r="J837" i="34"/>
  <c r="J855" i="34" s="1"/>
  <c r="G747" i="34"/>
  <c r="G765" i="34" s="1"/>
  <c r="C809" i="34"/>
  <c r="C827" i="34" s="1"/>
  <c r="K810" i="34"/>
  <c r="K828" i="34" s="1"/>
  <c r="I869" i="34"/>
  <c r="I887" i="34" s="1"/>
  <c r="E836" i="34"/>
  <c r="E854" i="34" s="1"/>
  <c r="H747" i="34"/>
  <c r="H765" i="34" s="1"/>
  <c r="H743" i="34"/>
  <c r="H761" i="34" s="1"/>
  <c r="H739" i="34"/>
  <c r="H757" i="34" s="1"/>
  <c r="H746" i="34"/>
  <c r="H764" i="34" s="1"/>
  <c r="H742" i="34"/>
  <c r="H760" i="34" s="1"/>
  <c r="H738" i="34"/>
  <c r="D811" i="34"/>
  <c r="D829" i="34" s="1"/>
  <c r="B867" i="34"/>
  <c r="J875" i="34"/>
  <c r="J893" i="34" s="1"/>
  <c r="F836" i="34"/>
  <c r="F854" i="34" s="1"/>
  <c r="H809" i="34"/>
  <c r="H827" i="34" s="1"/>
  <c r="I746" i="34"/>
  <c r="I764" i="34" s="1"/>
  <c r="F741" i="34"/>
  <c r="F759" i="34" s="1"/>
  <c r="H745" i="34"/>
  <c r="H763" i="34" s="1"/>
  <c r="E810" i="34"/>
  <c r="E828" i="34" s="1"/>
  <c r="E806" i="34"/>
  <c r="E824" i="34" s="1"/>
  <c r="E802" i="34"/>
  <c r="E820" i="34" s="1"/>
  <c r="E809" i="34"/>
  <c r="E827" i="34" s="1"/>
  <c r="E808" i="34"/>
  <c r="E826" i="34" s="1"/>
  <c r="E811" i="34"/>
  <c r="E829" i="34" s="1"/>
  <c r="E807" i="34"/>
  <c r="E825" i="34" s="1"/>
  <c r="E805" i="34"/>
  <c r="E823" i="34" s="1"/>
  <c r="E803" i="34"/>
  <c r="E821" i="34" s="1"/>
  <c r="C874" i="34"/>
  <c r="C892" i="34" s="1"/>
  <c r="C870" i="34"/>
  <c r="C888" i="34" s="1"/>
  <c r="C873" i="34"/>
  <c r="C891" i="34" s="1"/>
  <c r="C869" i="34"/>
  <c r="C887" i="34" s="1"/>
  <c r="C875" i="34"/>
  <c r="C893" i="34" s="1"/>
  <c r="C871" i="34"/>
  <c r="C889" i="34" s="1"/>
  <c r="C867" i="34"/>
  <c r="C876" i="34"/>
  <c r="C894" i="34" s="1"/>
  <c r="C868" i="34"/>
  <c r="C886" i="34" s="1"/>
  <c r="K874" i="34"/>
  <c r="K892" i="34" s="1"/>
  <c r="K870" i="34"/>
  <c r="K888" i="34" s="1"/>
  <c r="K873" i="34"/>
  <c r="K891" i="34" s="1"/>
  <c r="K869" i="34"/>
  <c r="K887" i="34" s="1"/>
  <c r="K875" i="34"/>
  <c r="K893" i="34" s="1"/>
  <c r="K871" i="34"/>
  <c r="K889" i="34" s="1"/>
  <c r="K867" i="34"/>
  <c r="K876" i="34"/>
  <c r="K894" i="34" s="1"/>
  <c r="K872" i="34"/>
  <c r="K890" i="34" s="1"/>
  <c r="G842" i="34"/>
  <c r="G860" i="34" s="1"/>
  <c r="G838" i="34"/>
  <c r="G856" i="34" s="1"/>
  <c r="G834" i="34"/>
  <c r="G852" i="34" s="1"/>
  <c r="G841" i="34"/>
  <c r="G859" i="34" s="1"/>
  <c r="G837" i="34"/>
  <c r="G855" i="34" s="1"/>
  <c r="G836" i="34"/>
  <c r="G854" i="34" s="1"/>
  <c r="G839" i="34"/>
  <c r="G857" i="34" s="1"/>
  <c r="G840" i="34"/>
  <c r="G858" i="34" s="1"/>
  <c r="C872" i="34"/>
  <c r="C890" i="34" s="1"/>
  <c r="D873" i="34"/>
  <c r="D891" i="34" s="1"/>
  <c r="D869" i="34"/>
  <c r="D887" i="34" s="1"/>
  <c r="D876" i="34"/>
  <c r="D894" i="34" s="1"/>
  <c r="D872" i="34"/>
  <c r="D890" i="34" s="1"/>
  <c r="D868" i="34"/>
  <c r="D886" i="34" s="1"/>
  <c r="D875" i="34"/>
  <c r="D893" i="34" s="1"/>
  <c r="D871" i="34"/>
  <c r="D889" i="34" s="1"/>
  <c r="D867" i="34"/>
  <c r="D885" i="34" s="1"/>
  <c r="H841" i="34"/>
  <c r="H859" i="34" s="1"/>
  <c r="H837" i="34"/>
  <c r="H855" i="34" s="1"/>
  <c r="H840" i="34"/>
  <c r="H858" i="34" s="1"/>
  <c r="H836" i="34"/>
  <c r="H854" i="34" s="1"/>
  <c r="H843" i="34"/>
  <c r="H861" i="34" s="1"/>
  <c r="H839" i="34"/>
  <c r="H857" i="34" s="1"/>
  <c r="H835" i="34"/>
  <c r="H853" i="34" s="1"/>
  <c r="C739" i="34"/>
  <c r="C757" i="34" s="1"/>
  <c r="K739" i="34"/>
  <c r="K757" i="34" s="1"/>
  <c r="G741" i="34"/>
  <c r="G759" i="34" s="1"/>
  <c r="C743" i="34"/>
  <c r="C761" i="34" s="1"/>
  <c r="K743" i="34"/>
  <c r="K761" i="34" s="1"/>
  <c r="G745" i="34"/>
  <c r="G763" i="34" s="1"/>
  <c r="C747" i="34"/>
  <c r="C765" i="34" s="1"/>
  <c r="K747" i="34"/>
  <c r="K765" i="34" s="1"/>
  <c r="G809" i="34"/>
  <c r="G827" i="34" s="1"/>
  <c r="G805" i="34"/>
  <c r="G823" i="34" s="1"/>
  <c r="E873" i="34"/>
  <c r="E891" i="34" s="1"/>
  <c r="E869" i="34"/>
  <c r="E887" i="34" s="1"/>
  <c r="E876" i="34"/>
  <c r="E894" i="34" s="1"/>
  <c r="E872" i="34"/>
  <c r="E890" i="34" s="1"/>
  <c r="E868" i="34"/>
  <c r="E886" i="34" s="1"/>
  <c r="E874" i="34"/>
  <c r="E892" i="34" s="1"/>
  <c r="E870" i="34"/>
  <c r="E888" i="34" s="1"/>
  <c r="I841" i="34"/>
  <c r="I859" i="34" s="1"/>
  <c r="I837" i="34"/>
  <c r="I855" i="34" s="1"/>
  <c r="I840" i="34"/>
  <c r="I858" i="34" s="1"/>
  <c r="I836" i="34"/>
  <c r="I854" i="34" s="1"/>
  <c r="F802" i="34"/>
  <c r="C805" i="34"/>
  <c r="C823" i="34" s="1"/>
  <c r="K806" i="34"/>
  <c r="K824" i="34" s="1"/>
  <c r="J807" i="34"/>
  <c r="J825" i="34" s="1"/>
  <c r="J808" i="34"/>
  <c r="J826" i="34" s="1"/>
  <c r="C834" i="34"/>
  <c r="I835" i="34"/>
  <c r="I853" i="34" s="1"/>
  <c r="E837" i="34"/>
  <c r="E855" i="34" s="1"/>
  <c r="F843" i="34"/>
  <c r="F861" i="34" s="1"/>
  <c r="H868" i="34"/>
  <c r="H886" i="34" s="1"/>
  <c r="J871" i="34"/>
  <c r="J889" i="34" s="1"/>
  <c r="B875" i="34"/>
  <c r="B893" i="34" s="1"/>
  <c r="I943" i="34"/>
  <c r="I961" i="34" s="1"/>
  <c r="G738" i="34"/>
  <c r="C740" i="34"/>
  <c r="C758" i="34" s="1"/>
  <c r="C1193" i="34" s="1"/>
  <c r="AA10" i="45" s="1"/>
  <c r="K740" i="34"/>
  <c r="K758" i="34" s="1"/>
  <c r="K1193" i="34" s="1"/>
  <c r="I741" i="34"/>
  <c r="I759" i="34" s="1"/>
  <c r="G742" i="34"/>
  <c r="G760" i="34" s="1"/>
  <c r="C744" i="34"/>
  <c r="C762" i="34" s="1"/>
  <c r="K744" i="34"/>
  <c r="K762" i="34" s="1"/>
  <c r="I745" i="34"/>
  <c r="I763" i="34" s="1"/>
  <c r="G746" i="34"/>
  <c r="G764" i="34" s="1"/>
  <c r="I808" i="34"/>
  <c r="I826" i="34" s="1"/>
  <c r="I804" i="34"/>
  <c r="I822" i="34" s="1"/>
  <c r="G876" i="34"/>
  <c r="G894" i="34" s="1"/>
  <c r="G872" i="34"/>
  <c r="G890" i="34" s="1"/>
  <c r="G868" i="34"/>
  <c r="G886" i="34" s="1"/>
  <c r="G875" i="34"/>
  <c r="G893" i="34" s="1"/>
  <c r="G871" i="34"/>
  <c r="G889" i="34" s="1"/>
  <c r="G867" i="34"/>
  <c r="G885" i="34" s="1"/>
  <c r="G873" i="34"/>
  <c r="G891" i="34" s="1"/>
  <c r="G869" i="34"/>
  <c r="G887" i="34" s="1"/>
  <c r="C840" i="34"/>
  <c r="C858" i="34" s="1"/>
  <c r="C836" i="34"/>
  <c r="C854" i="34" s="1"/>
  <c r="C843" i="34"/>
  <c r="C861" i="34" s="1"/>
  <c r="C839" i="34"/>
  <c r="C857" i="34" s="1"/>
  <c r="C835" i="34"/>
  <c r="C853" i="34" s="1"/>
  <c r="K840" i="34"/>
  <c r="K858" i="34" s="1"/>
  <c r="K836" i="34"/>
  <c r="K854" i="34" s="1"/>
  <c r="K843" i="34"/>
  <c r="K861" i="34" s="1"/>
  <c r="K839" i="34"/>
  <c r="K857" i="34" s="1"/>
  <c r="K835" i="34"/>
  <c r="K853" i="34" s="1"/>
  <c r="G803" i="34"/>
  <c r="G821" i="34" s="1"/>
  <c r="F804" i="34"/>
  <c r="F822" i="34" s="1"/>
  <c r="D806" i="34"/>
  <c r="D824" i="34" s="1"/>
  <c r="D807" i="34"/>
  <c r="D825" i="34" s="1"/>
  <c r="C808" i="34"/>
  <c r="C826" i="34" s="1"/>
  <c r="C810" i="34"/>
  <c r="C828" i="34" s="1"/>
  <c r="I834" i="34"/>
  <c r="K837" i="34"/>
  <c r="K855" i="34" s="1"/>
  <c r="I843" i="34"/>
  <c r="I861" i="34" s="1"/>
  <c r="I1020" i="34"/>
  <c r="J1006" i="34"/>
  <c r="I1026" i="34"/>
  <c r="J1012" i="34"/>
  <c r="J1028" i="34"/>
  <c r="K1014" i="34"/>
  <c r="K1028" i="34" s="1"/>
  <c r="B741" i="34"/>
  <c r="B759" i="34" s="1"/>
  <c r="J741" i="34"/>
  <c r="J759" i="34" s="1"/>
  <c r="B745" i="34"/>
  <c r="B763" i="34" s="1"/>
  <c r="J745" i="34"/>
  <c r="J763" i="34" s="1"/>
  <c r="J810" i="34"/>
  <c r="J828" i="34" s="1"/>
  <c r="H875" i="34"/>
  <c r="H893" i="34" s="1"/>
  <c r="H871" i="34"/>
  <c r="H889" i="34" s="1"/>
  <c r="H867" i="34"/>
  <c r="H874" i="34"/>
  <c r="H892" i="34" s="1"/>
  <c r="H870" i="34"/>
  <c r="H888" i="34" s="1"/>
  <c r="H873" i="34"/>
  <c r="H891" i="34" s="1"/>
  <c r="H869" i="34"/>
  <c r="H887" i="34" s="1"/>
  <c r="D843" i="34"/>
  <c r="D861" i="34" s="1"/>
  <c r="D839" i="34"/>
  <c r="D857" i="34" s="1"/>
  <c r="D835" i="34"/>
  <c r="D853" i="34" s="1"/>
  <c r="D842" i="34"/>
  <c r="D860" i="34" s="1"/>
  <c r="D838" i="34"/>
  <c r="D856" i="34" s="1"/>
  <c r="D834" i="34"/>
  <c r="D841" i="34"/>
  <c r="D859" i="34" s="1"/>
  <c r="G804" i="34"/>
  <c r="G822" i="34" s="1"/>
  <c r="F805" i="34"/>
  <c r="F823" i="34" s="1"/>
  <c r="F806" i="34"/>
  <c r="F824" i="34" s="1"/>
  <c r="I839" i="34"/>
  <c r="I857" i="34" s="1"/>
  <c r="K841" i="34"/>
  <c r="K859" i="34" s="1"/>
  <c r="D942" i="34"/>
  <c r="D960" i="34" s="1"/>
  <c r="G739" i="34"/>
  <c r="G757" i="34" s="1"/>
  <c r="C741" i="34"/>
  <c r="C759" i="34" s="1"/>
  <c r="K741" i="34"/>
  <c r="K759" i="34" s="1"/>
  <c r="G743" i="34"/>
  <c r="G761" i="34" s="1"/>
  <c r="C811" i="34"/>
  <c r="C829" i="34" s="1"/>
  <c r="C807" i="34"/>
  <c r="C825" i="34" s="1"/>
  <c r="C803" i="34"/>
  <c r="C821" i="34" s="1"/>
  <c r="K811" i="34"/>
  <c r="K829" i="34" s="1"/>
  <c r="K807" i="34"/>
  <c r="K825" i="34" s="1"/>
  <c r="K803" i="34"/>
  <c r="K821" i="34" s="1"/>
  <c r="I875" i="34"/>
  <c r="I893" i="34" s="1"/>
  <c r="I871" i="34"/>
  <c r="I889" i="34" s="1"/>
  <c r="I867" i="34"/>
  <c r="I885" i="34" s="1"/>
  <c r="I874" i="34"/>
  <c r="I892" i="34" s="1"/>
  <c r="I870" i="34"/>
  <c r="I888" i="34" s="1"/>
  <c r="I876" i="34"/>
  <c r="I894" i="34" s="1"/>
  <c r="I872" i="34"/>
  <c r="I890" i="34" s="1"/>
  <c r="I868" i="34"/>
  <c r="I886" i="34" s="1"/>
  <c r="E843" i="34"/>
  <c r="E861" i="34" s="1"/>
  <c r="E839" i="34"/>
  <c r="E857" i="34" s="1"/>
  <c r="E835" i="34"/>
  <c r="E853" i="34" s="1"/>
  <c r="E842" i="34"/>
  <c r="E860" i="34" s="1"/>
  <c r="E838" i="34"/>
  <c r="E856" i="34" s="1"/>
  <c r="E834" i="34"/>
  <c r="J802" i="34"/>
  <c r="I803" i="34"/>
  <c r="I821" i="34" s="1"/>
  <c r="G806" i="34"/>
  <c r="G824" i="34" s="1"/>
  <c r="F807" i="34"/>
  <c r="F825" i="34" s="1"/>
  <c r="F810" i="34"/>
  <c r="F828" i="34" s="1"/>
  <c r="F811" i="34"/>
  <c r="F829" i="34" s="1"/>
  <c r="K834" i="34"/>
  <c r="K852" i="34" s="1"/>
  <c r="C838" i="34"/>
  <c r="C856" i="34" s="1"/>
  <c r="D840" i="34"/>
  <c r="D858" i="34" s="1"/>
  <c r="C842" i="34"/>
  <c r="C860" i="34" s="1"/>
  <c r="D870" i="34"/>
  <c r="D888" i="34" s="1"/>
  <c r="H876" i="34"/>
  <c r="H894" i="34" s="1"/>
  <c r="B738" i="34"/>
  <c r="J738" i="34"/>
  <c r="D741" i="34"/>
  <c r="D759" i="34" s="1"/>
  <c r="B742" i="34"/>
  <c r="B760" i="34" s="1"/>
  <c r="J742" i="34"/>
  <c r="J760" i="34" s="1"/>
  <c r="D809" i="34"/>
  <c r="D827" i="34" s="1"/>
  <c r="B874" i="34"/>
  <c r="B892" i="34" s="1"/>
  <c r="B870" i="34"/>
  <c r="B888" i="34" s="1"/>
  <c r="B873" i="34"/>
  <c r="B891" i="34" s="1"/>
  <c r="B869" i="34"/>
  <c r="B887" i="34" s="1"/>
  <c r="B876" i="34"/>
  <c r="B894" i="34" s="1"/>
  <c r="B872" i="34"/>
  <c r="B890" i="34" s="1"/>
  <c r="B868" i="34"/>
  <c r="B886" i="34" s="1"/>
  <c r="J874" i="34"/>
  <c r="J892" i="34" s="1"/>
  <c r="J870" i="34"/>
  <c r="J888" i="34" s="1"/>
  <c r="J873" i="34"/>
  <c r="J891" i="34" s="1"/>
  <c r="J869" i="34"/>
  <c r="J887" i="34" s="1"/>
  <c r="J876" i="34"/>
  <c r="J894" i="34" s="1"/>
  <c r="J872" i="34"/>
  <c r="J890" i="34" s="1"/>
  <c r="J868" i="34"/>
  <c r="J886" i="34" s="1"/>
  <c r="F842" i="34"/>
  <c r="F860" i="34" s="1"/>
  <c r="F838" i="34"/>
  <c r="F856" i="34" s="1"/>
  <c r="F834" i="34"/>
  <c r="F841" i="34"/>
  <c r="F859" i="34" s="1"/>
  <c r="F837" i="34"/>
  <c r="F855" i="34" s="1"/>
  <c r="F840" i="34"/>
  <c r="F858" i="34" s="1"/>
  <c r="K802" i="34"/>
  <c r="J803" i="34"/>
  <c r="J821" i="34" s="1"/>
  <c r="J804" i="34"/>
  <c r="J822" i="34" s="1"/>
  <c r="I805" i="34"/>
  <c r="I823" i="34" s="1"/>
  <c r="G807" i="34"/>
  <c r="G825" i="34" s="1"/>
  <c r="F808" i="34"/>
  <c r="F826" i="34" s="1"/>
  <c r="G810" i="34"/>
  <c r="G828" i="34" s="1"/>
  <c r="G811" i="34"/>
  <c r="G829" i="34" s="1"/>
  <c r="F835" i="34"/>
  <c r="F853" i="34" s="1"/>
  <c r="H838" i="34"/>
  <c r="H856" i="34" s="1"/>
  <c r="E840" i="34"/>
  <c r="E858" i="34" s="1"/>
  <c r="H842" i="34"/>
  <c r="H860" i="34" s="1"/>
  <c r="E867" i="34"/>
  <c r="G870" i="34"/>
  <c r="G888" i="34" s="1"/>
  <c r="I873" i="34"/>
  <c r="I891" i="34" s="1"/>
  <c r="B943" i="34"/>
  <c r="B961" i="34" s="1"/>
  <c r="J943" i="34"/>
  <c r="J961" i="34" s="1"/>
  <c r="C1028" i="34"/>
  <c r="L1014" i="34"/>
  <c r="C942" i="34"/>
  <c r="C960" i="34" s="1"/>
  <c r="K942" i="34"/>
  <c r="K960" i="34" s="1"/>
  <c r="M1007" i="34"/>
  <c r="G1007" i="34" s="1"/>
  <c r="G1021" i="34" s="1"/>
  <c r="E1012" i="34"/>
  <c r="D1026" i="34"/>
  <c r="E941" i="34"/>
  <c r="E959" i="34" s="1"/>
  <c r="E993" i="34"/>
  <c r="G1008" i="34"/>
  <c r="G1022" i="34" s="1"/>
  <c r="G1196" i="34" s="1"/>
  <c r="F1008" i="34"/>
  <c r="F1022" i="34" s="1"/>
  <c r="F1196" i="34" s="1"/>
  <c r="AD13" i="45" s="1"/>
  <c r="E1008" i="34"/>
  <c r="E1022" i="34" s="1"/>
  <c r="E1196" i="34" s="1"/>
  <c r="F941" i="34"/>
  <c r="F959" i="34" s="1"/>
  <c r="G940" i="34"/>
  <c r="G958" i="34" s="1"/>
  <c r="G936" i="34"/>
  <c r="G954" i="34" s="1"/>
  <c r="G1195" i="34" s="1"/>
  <c r="G943" i="34"/>
  <c r="G961" i="34" s="1"/>
  <c r="G939" i="34"/>
  <c r="G957" i="34" s="1"/>
  <c r="G935" i="34"/>
  <c r="G953" i="34" s="1"/>
  <c r="G942" i="34"/>
  <c r="G960" i="34" s="1"/>
  <c r="G938" i="34"/>
  <c r="G956" i="34" s="1"/>
  <c r="G934" i="34"/>
  <c r="H1029" i="34"/>
  <c r="L1015" i="34"/>
  <c r="M1015" i="34" s="1"/>
  <c r="I1015" i="34"/>
  <c r="H940" i="34"/>
  <c r="H958" i="34" s="1"/>
  <c r="G937" i="34"/>
  <c r="G955" i="34" s="1"/>
  <c r="C1022" i="34"/>
  <c r="C1196" i="34" s="1"/>
  <c r="I1023" i="34"/>
  <c r="J1009" i="34"/>
  <c r="H937" i="34"/>
  <c r="H955" i="34" s="1"/>
  <c r="F938" i="34"/>
  <c r="F956" i="34" s="1"/>
  <c r="D939" i="34"/>
  <c r="D957" i="34" s="1"/>
  <c r="B940" i="34"/>
  <c r="B958" i="34" s="1"/>
  <c r="J940" i="34"/>
  <c r="J958" i="34" s="1"/>
  <c r="H941" i="34"/>
  <c r="H959" i="34" s="1"/>
  <c r="F942" i="34"/>
  <c r="F960" i="34" s="1"/>
  <c r="D943" i="34"/>
  <c r="D961" i="34" s="1"/>
  <c r="L1011" i="34"/>
  <c r="M1011" i="34" s="1"/>
  <c r="C1021" i="34"/>
  <c r="E935" i="34"/>
  <c r="E953" i="34" s="1"/>
  <c r="C936" i="34"/>
  <c r="C954" i="34" s="1"/>
  <c r="C1195" i="34" s="1"/>
  <c r="K936" i="34"/>
  <c r="K954" i="34" s="1"/>
  <c r="K1195" i="34" s="1"/>
  <c r="I937" i="34"/>
  <c r="I955" i="34" s="1"/>
  <c r="E939" i="34"/>
  <c r="E957" i="34" s="1"/>
  <c r="C940" i="34"/>
  <c r="C958" i="34" s="1"/>
  <c r="K940" i="34"/>
  <c r="K958" i="34" s="1"/>
  <c r="I941" i="34"/>
  <c r="I959" i="34" s="1"/>
  <c r="E943" i="34"/>
  <c r="E961" i="34" s="1"/>
  <c r="L1006" i="34"/>
  <c r="M1006" i="34" s="1"/>
  <c r="J1022" i="34"/>
  <c r="J1196" i="34" s="1"/>
  <c r="H1027" i="34"/>
  <c r="H934" i="34"/>
  <c r="F935" i="34"/>
  <c r="F953" i="34" s="1"/>
  <c r="D936" i="34"/>
  <c r="D954" i="34" s="1"/>
  <c r="D1195" i="34" s="1"/>
  <c r="B937" i="34"/>
  <c r="B955" i="34" s="1"/>
  <c r="J937" i="34"/>
  <c r="J955" i="34" s="1"/>
  <c r="H938" i="34"/>
  <c r="H956" i="34" s="1"/>
  <c r="F939" i="34"/>
  <c r="F957" i="34" s="1"/>
  <c r="D940" i="34"/>
  <c r="D958" i="34" s="1"/>
  <c r="B941" i="34"/>
  <c r="B959" i="34" s="1"/>
  <c r="J941" i="34"/>
  <c r="J959" i="34" s="1"/>
  <c r="H942" i="34"/>
  <c r="H960" i="34" s="1"/>
  <c r="F943" i="34"/>
  <c r="F961" i="34" s="1"/>
  <c r="L1012" i="34"/>
  <c r="M1012" i="34" s="1"/>
  <c r="C1026" i="34"/>
  <c r="I934" i="34"/>
  <c r="E936" i="34"/>
  <c r="E954" i="34" s="1"/>
  <c r="E1195" i="34" s="1"/>
  <c r="C937" i="34"/>
  <c r="C955" i="34" s="1"/>
  <c r="K937" i="34"/>
  <c r="K955" i="34" s="1"/>
  <c r="I938" i="34"/>
  <c r="I956" i="34" s="1"/>
  <c r="E940" i="34"/>
  <c r="E958" i="34" s="1"/>
  <c r="C941" i="34"/>
  <c r="C959" i="34" s="1"/>
  <c r="K941" i="34"/>
  <c r="K959" i="34" s="1"/>
  <c r="I942" i="34"/>
  <c r="I960" i="34" s="1"/>
  <c r="J1010" i="34"/>
  <c r="H1020" i="34"/>
  <c r="H1024" i="34"/>
  <c r="B934" i="34"/>
  <c r="J934" i="34"/>
  <c r="H935" i="34"/>
  <c r="H953" i="34" s="1"/>
  <c r="F936" i="34"/>
  <c r="F954" i="34" s="1"/>
  <c r="F1195" i="34" s="1"/>
  <c r="D937" i="34"/>
  <c r="D955" i="34" s="1"/>
  <c r="B938" i="34"/>
  <c r="B956" i="34" s="1"/>
  <c r="J938" i="34"/>
  <c r="J956" i="34" s="1"/>
  <c r="H939" i="34"/>
  <c r="H957" i="34" s="1"/>
  <c r="F940" i="34"/>
  <c r="F958" i="34" s="1"/>
  <c r="D941" i="34"/>
  <c r="D959" i="34" s="1"/>
  <c r="B942" i="34"/>
  <c r="B960" i="34" s="1"/>
  <c r="J942" i="34"/>
  <c r="J960" i="34" s="1"/>
  <c r="H943" i="34"/>
  <c r="H961" i="34" s="1"/>
  <c r="I1028" i="34"/>
  <c r="C934" i="34"/>
  <c r="K934" i="34"/>
  <c r="I935" i="34"/>
  <c r="I953" i="34" s="1"/>
  <c r="E937" i="34"/>
  <c r="E955" i="34" s="1"/>
  <c r="C938" i="34"/>
  <c r="C956" i="34" s="1"/>
  <c r="K938" i="34"/>
  <c r="K956" i="34" s="1"/>
  <c r="I939" i="34"/>
  <c r="I957" i="34" s="1"/>
  <c r="B1020" i="34"/>
  <c r="D934" i="34"/>
  <c r="B935" i="34"/>
  <c r="B953" i="34" s="1"/>
  <c r="J935" i="34"/>
  <c r="J953" i="34" s="1"/>
  <c r="H936" i="34"/>
  <c r="H954" i="34" s="1"/>
  <c r="H1195" i="34" s="1"/>
  <c r="F937" i="34"/>
  <c r="F955" i="34" s="1"/>
  <c r="D938" i="34"/>
  <c r="D956" i="34" s="1"/>
  <c r="B939" i="34"/>
  <c r="B957" i="34" s="1"/>
  <c r="J939" i="34"/>
  <c r="J957" i="34" s="1"/>
  <c r="J1011" i="34"/>
  <c r="W219" i="33"/>
  <c r="X219" i="33" s="1"/>
  <c r="Y219" i="33" s="1"/>
  <c r="V229" i="33"/>
  <c r="C338" i="33"/>
  <c r="C342" i="33"/>
  <c r="C255" i="33"/>
  <c r="C346" i="33"/>
  <c r="K740" i="33"/>
  <c r="K758" i="33" s="1"/>
  <c r="K1193" i="33" s="1"/>
  <c r="K691" i="33"/>
  <c r="K720" i="33" s="1"/>
  <c r="K1192" i="33" s="1"/>
  <c r="G746" i="33"/>
  <c r="G764" i="33" s="1"/>
  <c r="G697" i="33"/>
  <c r="G726" i="33" s="1"/>
  <c r="B338" i="33"/>
  <c r="B247" i="33"/>
  <c r="J338" i="33"/>
  <c r="J247" i="33"/>
  <c r="H339" i="33"/>
  <c r="H248" i="33"/>
  <c r="F340" i="33"/>
  <c r="F249" i="33"/>
  <c r="D341" i="33"/>
  <c r="D250" i="33"/>
  <c r="B342" i="33"/>
  <c r="B251" i="33"/>
  <c r="J342" i="33"/>
  <c r="J251" i="33"/>
  <c r="H343" i="33"/>
  <c r="H252" i="33"/>
  <c r="F344" i="33"/>
  <c r="F253" i="33"/>
  <c r="D345" i="33"/>
  <c r="D254" i="33"/>
  <c r="B346" i="33"/>
  <c r="B255" i="33"/>
  <c r="J346" i="33"/>
  <c r="J255" i="33"/>
  <c r="H347" i="33"/>
  <c r="H256" i="33"/>
  <c r="F689" i="33"/>
  <c r="B804" i="33"/>
  <c r="B822" i="33" s="1"/>
  <c r="B691" i="33"/>
  <c r="B720" i="33" s="1"/>
  <c r="B1192" i="33" s="1"/>
  <c r="B740" i="33"/>
  <c r="B758" i="33" s="1"/>
  <c r="B1193" i="33" s="1"/>
  <c r="J804" i="33"/>
  <c r="J822" i="33" s="1"/>
  <c r="J740" i="33"/>
  <c r="J758" i="33" s="1"/>
  <c r="J1193" i="33" s="1"/>
  <c r="J691" i="33"/>
  <c r="J720" i="33" s="1"/>
  <c r="J1192" i="33" s="1"/>
  <c r="H870" i="33"/>
  <c r="H888" i="33" s="1"/>
  <c r="H741" i="33"/>
  <c r="H759" i="33" s="1"/>
  <c r="H692" i="33"/>
  <c r="H721" i="33" s="1"/>
  <c r="F871" i="33"/>
  <c r="F889" i="33" s="1"/>
  <c r="F693" i="33"/>
  <c r="F722" i="33" s="1"/>
  <c r="D807" i="33"/>
  <c r="D825" i="33" s="1"/>
  <c r="D694" i="33"/>
  <c r="D723" i="33" s="1"/>
  <c r="B808" i="33"/>
  <c r="B826" i="33" s="1"/>
  <c r="B744" i="33"/>
  <c r="B762" i="33" s="1"/>
  <c r="B695" i="33"/>
  <c r="B724" i="33" s="1"/>
  <c r="J744" i="33"/>
  <c r="J762" i="33" s="1"/>
  <c r="J808" i="33"/>
  <c r="J826" i="33" s="1"/>
  <c r="J695" i="33"/>
  <c r="J724" i="33" s="1"/>
  <c r="H745" i="33"/>
  <c r="H763" i="33" s="1"/>
  <c r="H696" i="33"/>
  <c r="H725" i="33" s="1"/>
  <c r="E145" i="33"/>
  <c r="I151" i="33"/>
  <c r="C266" i="33"/>
  <c r="C270" i="33"/>
  <c r="C271" i="33"/>
  <c r="B262" i="33"/>
  <c r="G249" i="33"/>
  <c r="I252" i="33"/>
  <c r="B355" i="33"/>
  <c r="B1190" i="33" s="1"/>
  <c r="G738" i="33"/>
  <c r="E743" i="33"/>
  <c r="E761" i="33" s="1"/>
  <c r="E694" i="33"/>
  <c r="E723" i="33" s="1"/>
  <c r="K841" i="33"/>
  <c r="K859" i="33" s="1"/>
  <c r="K840" i="33"/>
  <c r="K858" i="33" s="1"/>
  <c r="K836" i="33"/>
  <c r="K854" i="33" s="1"/>
  <c r="B339" i="33"/>
  <c r="B248" i="33"/>
  <c r="J248" i="33"/>
  <c r="H340" i="33"/>
  <c r="H249" i="33"/>
  <c r="F341" i="33"/>
  <c r="F250" i="33"/>
  <c r="D342" i="33"/>
  <c r="D251" i="33"/>
  <c r="B343" i="33"/>
  <c r="B252" i="33"/>
  <c r="J343" i="33"/>
  <c r="J252" i="33"/>
  <c r="F254" i="33"/>
  <c r="F345" i="33"/>
  <c r="D255" i="33"/>
  <c r="B256" i="33"/>
  <c r="B347" i="33"/>
  <c r="J256" i="33"/>
  <c r="J347" i="33"/>
  <c r="H934" i="33"/>
  <c r="F935" i="33"/>
  <c r="F953" i="33" s="1"/>
  <c r="F690" i="33"/>
  <c r="F719" i="33" s="1"/>
  <c r="D936" i="33"/>
  <c r="D954" i="33" s="1"/>
  <c r="D1195" i="33" s="1"/>
  <c r="D691" i="33"/>
  <c r="D720" i="33" s="1"/>
  <c r="D1192" i="33" s="1"/>
  <c r="B937" i="33"/>
  <c r="B955" i="33" s="1"/>
  <c r="B692" i="33"/>
  <c r="B721" i="33" s="1"/>
  <c r="H938" i="33"/>
  <c r="H956" i="33" s="1"/>
  <c r="H693" i="33"/>
  <c r="H722" i="33" s="1"/>
  <c r="F939" i="33"/>
  <c r="F957" i="33" s="1"/>
  <c r="F694" i="33"/>
  <c r="F723" i="33" s="1"/>
  <c r="D940" i="33"/>
  <c r="D958" i="33" s="1"/>
  <c r="D695" i="33"/>
  <c r="D724" i="33" s="1"/>
  <c r="J941" i="33"/>
  <c r="J959" i="33" s="1"/>
  <c r="J696" i="33"/>
  <c r="J725" i="33" s="1"/>
  <c r="H942" i="33"/>
  <c r="H960" i="33" s="1"/>
  <c r="H697" i="33"/>
  <c r="H726" i="33" s="1"/>
  <c r="F943" i="33"/>
  <c r="F961" i="33" s="1"/>
  <c r="F698" i="33"/>
  <c r="F727" i="33" s="1"/>
  <c r="C131" i="33"/>
  <c r="C188" i="33" s="1"/>
  <c r="K131" i="33"/>
  <c r="K188" i="33" s="1"/>
  <c r="E134" i="33"/>
  <c r="E191" i="33" s="1"/>
  <c r="C135" i="33"/>
  <c r="C192" i="33" s="1"/>
  <c r="E138" i="33"/>
  <c r="E195" i="33" s="1"/>
  <c r="C139" i="33"/>
  <c r="C196" i="33" s="1"/>
  <c r="K151" i="33"/>
  <c r="B265" i="33"/>
  <c r="C247" i="33"/>
  <c r="E250" i="33"/>
  <c r="F361" i="33"/>
  <c r="G340" i="33"/>
  <c r="G253" i="33"/>
  <c r="G344" i="33"/>
  <c r="I256" i="33"/>
  <c r="I347" i="33"/>
  <c r="C339" i="33"/>
  <c r="K339" i="33"/>
  <c r="I340" i="33"/>
  <c r="G341" i="33"/>
  <c r="E342" i="33"/>
  <c r="C343" i="33"/>
  <c r="K343" i="33"/>
  <c r="I344" i="33"/>
  <c r="G345" i="33"/>
  <c r="G254" i="33"/>
  <c r="E346" i="33"/>
  <c r="E255" i="33"/>
  <c r="C347" i="33"/>
  <c r="C256" i="33"/>
  <c r="K347" i="33"/>
  <c r="K256" i="33"/>
  <c r="I934" i="33"/>
  <c r="G868" i="33"/>
  <c r="G886" i="33" s="1"/>
  <c r="G690" i="33"/>
  <c r="G719" i="33" s="1"/>
  <c r="I938" i="33"/>
  <c r="I956" i="33" s="1"/>
  <c r="I871" i="33"/>
  <c r="I889" i="33" s="1"/>
  <c r="I693" i="33"/>
  <c r="I722" i="33" s="1"/>
  <c r="E873" i="33"/>
  <c r="E891" i="33" s="1"/>
  <c r="E695" i="33"/>
  <c r="E724" i="33" s="1"/>
  <c r="I942" i="33"/>
  <c r="I960" i="33" s="1"/>
  <c r="I697" i="33"/>
  <c r="I726" i="33" s="1"/>
  <c r="E839" i="33"/>
  <c r="E857" i="33" s="1"/>
  <c r="E843" i="33"/>
  <c r="E861" i="33" s="1"/>
  <c r="E835" i="33"/>
  <c r="E853" i="33" s="1"/>
  <c r="E840" i="33"/>
  <c r="E858" i="33" s="1"/>
  <c r="H145" i="33"/>
  <c r="F146" i="33"/>
  <c r="D147" i="33"/>
  <c r="B148" i="33"/>
  <c r="J148" i="33"/>
  <c r="H149" i="33"/>
  <c r="F150" i="33"/>
  <c r="D151" i="33"/>
  <c r="B152" i="33"/>
  <c r="J152" i="33"/>
  <c r="H153" i="33"/>
  <c r="F154" i="33"/>
  <c r="G250" i="33"/>
  <c r="I339" i="33"/>
  <c r="K255" i="33"/>
  <c r="K346" i="33"/>
  <c r="E338" i="33"/>
  <c r="F338" i="33"/>
  <c r="F353" i="33"/>
  <c r="F247" i="33"/>
  <c r="D339" i="33"/>
  <c r="D354" i="33"/>
  <c r="D248" i="33"/>
  <c r="B340" i="33"/>
  <c r="B249" i="33"/>
  <c r="J340" i="33"/>
  <c r="J249" i="33"/>
  <c r="J355" i="33"/>
  <c r="J1190" i="33" s="1"/>
  <c r="H341" i="33"/>
  <c r="H250" i="33"/>
  <c r="F342" i="33"/>
  <c r="F357" i="33"/>
  <c r="F251" i="33"/>
  <c r="D343" i="33"/>
  <c r="D358" i="33"/>
  <c r="D252" i="33"/>
  <c r="B344" i="33"/>
  <c r="B359" i="33"/>
  <c r="B253" i="33"/>
  <c r="J344" i="33"/>
  <c r="J359" i="33"/>
  <c r="J253" i="33"/>
  <c r="H345" i="33"/>
  <c r="H254" i="33"/>
  <c r="H360" i="33"/>
  <c r="F346" i="33"/>
  <c r="F255" i="33"/>
  <c r="D347" i="33"/>
  <c r="D256" i="33"/>
  <c r="D362" i="33"/>
  <c r="B802" i="33"/>
  <c r="B738" i="33"/>
  <c r="J802" i="33"/>
  <c r="J738" i="33"/>
  <c r="H935" i="33"/>
  <c r="H953" i="33" s="1"/>
  <c r="H739" i="33"/>
  <c r="H757" i="33" s="1"/>
  <c r="H690" i="33"/>
  <c r="H719" i="33" s="1"/>
  <c r="F691" i="33"/>
  <c r="F720" i="33" s="1"/>
  <c r="F1192" i="33" s="1"/>
  <c r="F740" i="33"/>
  <c r="F758" i="33" s="1"/>
  <c r="F1193" i="33" s="1"/>
  <c r="B742" i="33"/>
  <c r="B760" i="33" s="1"/>
  <c r="B693" i="33"/>
  <c r="B722" i="33" s="1"/>
  <c r="B806" i="33"/>
  <c r="B824" i="33" s="1"/>
  <c r="J806" i="33"/>
  <c r="J824" i="33" s="1"/>
  <c r="J693" i="33"/>
  <c r="J722" i="33" s="1"/>
  <c r="J742" i="33"/>
  <c r="J760" i="33" s="1"/>
  <c r="H743" i="33"/>
  <c r="H761" i="33" s="1"/>
  <c r="H694" i="33"/>
  <c r="H723" i="33" s="1"/>
  <c r="F695" i="33"/>
  <c r="F724" i="33" s="1"/>
  <c r="F744" i="33"/>
  <c r="F762" i="33" s="1"/>
  <c r="D696" i="33"/>
  <c r="D725" i="33" s="1"/>
  <c r="D809" i="33"/>
  <c r="D827" i="33" s="1"/>
  <c r="B810" i="33"/>
  <c r="B828" i="33" s="1"/>
  <c r="B697" i="33"/>
  <c r="B726" i="33" s="1"/>
  <c r="B746" i="33"/>
  <c r="B764" i="33" s="1"/>
  <c r="J746" i="33"/>
  <c r="J764" i="33" s="1"/>
  <c r="J697" i="33"/>
  <c r="J726" i="33" s="1"/>
  <c r="J810" i="33"/>
  <c r="J828" i="33" s="1"/>
  <c r="H698" i="33"/>
  <c r="H727" i="33" s="1"/>
  <c r="H747" i="33"/>
  <c r="H765" i="33" s="1"/>
  <c r="I145" i="33"/>
  <c r="G146" i="33"/>
  <c r="E147" i="33"/>
  <c r="C148" i="33"/>
  <c r="K148" i="33"/>
  <c r="I149" i="33"/>
  <c r="G150" i="33"/>
  <c r="E151" i="33"/>
  <c r="C152" i="33"/>
  <c r="K152" i="33"/>
  <c r="I153" i="33"/>
  <c r="G154" i="33"/>
  <c r="C267" i="33"/>
  <c r="C251" i="33"/>
  <c r="K254" i="33"/>
  <c r="D338" i="33"/>
  <c r="B696" i="33"/>
  <c r="B725" i="33" s="1"/>
  <c r="K338" i="33"/>
  <c r="I343" i="33"/>
  <c r="C837" i="33"/>
  <c r="C855" i="33" s="1"/>
  <c r="C840" i="33"/>
  <c r="C858" i="33" s="1"/>
  <c r="C836" i="33"/>
  <c r="C854" i="33" s="1"/>
  <c r="G338" i="33"/>
  <c r="G247" i="33"/>
  <c r="E339" i="33"/>
  <c r="E248" i="33"/>
  <c r="C340" i="33"/>
  <c r="C249" i="33"/>
  <c r="K340" i="33"/>
  <c r="K249" i="33"/>
  <c r="I341" i="33"/>
  <c r="I250" i="33"/>
  <c r="G342" i="33"/>
  <c r="G251" i="33"/>
  <c r="E343" i="33"/>
  <c r="E252" i="33"/>
  <c r="C344" i="33"/>
  <c r="C253" i="33"/>
  <c r="K344" i="33"/>
  <c r="I345" i="33"/>
  <c r="I254" i="33"/>
  <c r="G346" i="33"/>
  <c r="E347" i="33"/>
  <c r="E256" i="33"/>
  <c r="C934" i="33"/>
  <c r="C738" i="33"/>
  <c r="C802" i="33"/>
  <c r="K934" i="33"/>
  <c r="K802" i="33"/>
  <c r="K738" i="33"/>
  <c r="I935" i="33"/>
  <c r="I953" i="33" s="1"/>
  <c r="I803" i="33"/>
  <c r="I821" i="33" s="1"/>
  <c r="I690" i="33"/>
  <c r="I719" i="33" s="1"/>
  <c r="G691" i="33"/>
  <c r="G720" i="33" s="1"/>
  <c r="G1192" i="33" s="1"/>
  <c r="G804" i="33"/>
  <c r="G822" i="33" s="1"/>
  <c r="G740" i="33"/>
  <c r="G758" i="33" s="1"/>
  <c r="G1193" i="33" s="1"/>
  <c r="E937" i="33"/>
  <c r="E955" i="33" s="1"/>
  <c r="E692" i="33"/>
  <c r="E721" i="33" s="1"/>
  <c r="E741" i="33"/>
  <c r="E759" i="33" s="1"/>
  <c r="C938" i="33"/>
  <c r="C956" i="33" s="1"/>
  <c r="C742" i="33"/>
  <c r="C760" i="33" s="1"/>
  <c r="C693" i="33"/>
  <c r="C722" i="33" s="1"/>
  <c r="C806" i="33"/>
  <c r="C824" i="33" s="1"/>
  <c r="K938" i="33"/>
  <c r="K956" i="33" s="1"/>
  <c r="K693" i="33"/>
  <c r="K722" i="33" s="1"/>
  <c r="K742" i="33"/>
  <c r="K760" i="33" s="1"/>
  <c r="K806" i="33"/>
  <c r="K824" i="33" s="1"/>
  <c r="I939" i="33"/>
  <c r="I957" i="33" s="1"/>
  <c r="I694" i="33"/>
  <c r="I723" i="33" s="1"/>
  <c r="I807" i="33"/>
  <c r="I825" i="33" s="1"/>
  <c r="G695" i="33"/>
  <c r="G724" i="33" s="1"/>
  <c r="G744" i="33"/>
  <c r="G762" i="33" s="1"/>
  <c r="G808" i="33"/>
  <c r="G826" i="33" s="1"/>
  <c r="E696" i="33"/>
  <c r="E725" i="33" s="1"/>
  <c r="E745" i="33"/>
  <c r="E763" i="33" s="1"/>
  <c r="E941" i="33"/>
  <c r="E959" i="33" s="1"/>
  <c r="C942" i="33"/>
  <c r="C960" i="33" s="1"/>
  <c r="C697" i="33"/>
  <c r="C726" i="33" s="1"/>
  <c r="C746" i="33"/>
  <c r="C764" i="33" s="1"/>
  <c r="C810" i="33"/>
  <c r="C828" i="33" s="1"/>
  <c r="K942" i="33"/>
  <c r="K960" i="33" s="1"/>
  <c r="K697" i="33"/>
  <c r="K726" i="33" s="1"/>
  <c r="K810" i="33"/>
  <c r="K828" i="33" s="1"/>
  <c r="K746" i="33"/>
  <c r="K764" i="33" s="1"/>
  <c r="I943" i="33"/>
  <c r="I961" i="33" s="1"/>
  <c r="I698" i="33"/>
  <c r="I727" i="33" s="1"/>
  <c r="I811" i="33"/>
  <c r="I829" i="33" s="1"/>
  <c r="B145" i="33"/>
  <c r="J145" i="33"/>
  <c r="H146" i="33"/>
  <c r="F147" i="33"/>
  <c r="D148" i="33"/>
  <c r="B149" i="33"/>
  <c r="J149" i="33"/>
  <c r="H150" i="33"/>
  <c r="F151" i="33"/>
  <c r="D152" i="33"/>
  <c r="B153" i="33"/>
  <c r="J153" i="33"/>
  <c r="H154" i="33"/>
  <c r="C263" i="33"/>
  <c r="C248" i="33"/>
  <c r="E251" i="33"/>
  <c r="G255" i="33"/>
  <c r="J339" i="33"/>
  <c r="K342" i="33"/>
  <c r="G742" i="33"/>
  <c r="G760" i="33" s="1"/>
  <c r="G693" i="33"/>
  <c r="G722" i="33" s="1"/>
  <c r="K744" i="33"/>
  <c r="K762" i="33" s="1"/>
  <c r="K695" i="33"/>
  <c r="K724" i="33" s="1"/>
  <c r="H338" i="33"/>
  <c r="H247" i="33"/>
  <c r="F339" i="33"/>
  <c r="F248" i="33"/>
  <c r="D340" i="33"/>
  <c r="D249" i="33"/>
  <c r="B341" i="33"/>
  <c r="B250" i="33"/>
  <c r="J341" i="33"/>
  <c r="J250" i="33"/>
  <c r="H342" i="33"/>
  <c r="H251" i="33"/>
  <c r="F343" i="33"/>
  <c r="F252" i="33"/>
  <c r="D344" i="33"/>
  <c r="D253" i="33"/>
  <c r="B345" i="33"/>
  <c r="B254" i="33"/>
  <c r="J345" i="33"/>
  <c r="J254" i="33"/>
  <c r="H346" i="33"/>
  <c r="H255" i="33"/>
  <c r="F347" i="33"/>
  <c r="F256" i="33"/>
  <c r="D934" i="33"/>
  <c r="D802" i="33"/>
  <c r="D820" i="33" s="1"/>
  <c r="B803" i="33"/>
  <c r="B821" i="33" s="1"/>
  <c r="B739" i="33"/>
  <c r="B757" i="33" s="1"/>
  <c r="B690" i="33"/>
  <c r="B719" i="33" s="1"/>
  <c r="J739" i="33"/>
  <c r="J757" i="33" s="1"/>
  <c r="J803" i="33"/>
  <c r="J821" i="33" s="1"/>
  <c r="J690" i="33"/>
  <c r="J719" i="33" s="1"/>
  <c r="H936" i="33"/>
  <c r="H954" i="33" s="1"/>
  <c r="H1195" i="33" s="1"/>
  <c r="H691" i="33"/>
  <c r="H720" i="33" s="1"/>
  <c r="H1192" i="33" s="1"/>
  <c r="F692" i="33"/>
  <c r="F721" i="33" s="1"/>
  <c r="F741" i="33"/>
  <c r="F759" i="33" s="1"/>
  <c r="B694" i="33"/>
  <c r="B723" i="33" s="1"/>
  <c r="B743" i="33"/>
  <c r="B761" i="33" s="1"/>
  <c r="B807" i="33"/>
  <c r="B825" i="33" s="1"/>
  <c r="J694" i="33"/>
  <c r="J723" i="33" s="1"/>
  <c r="J807" i="33"/>
  <c r="J825" i="33" s="1"/>
  <c r="J743" i="33"/>
  <c r="J761" i="33" s="1"/>
  <c r="H695" i="33"/>
  <c r="H724" i="33" s="1"/>
  <c r="H744" i="33"/>
  <c r="H762" i="33" s="1"/>
  <c r="F696" i="33"/>
  <c r="F725" i="33" s="1"/>
  <c r="F745" i="33"/>
  <c r="F763" i="33" s="1"/>
  <c r="D697" i="33"/>
  <c r="D726" i="33" s="1"/>
  <c r="D810" i="33"/>
  <c r="D828" i="33" s="1"/>
  <c r="B698" i="33"/>
  <c r="B727" i="33" s="1"/>
  <c r="B811" i="33"/>
  <c r="B829" i="33" s="1"/>
  <c r="B747" i="33"/>
  <c r="B765" i="33" s="1"/>
  <c r="J698" i="33"/>
  <c r="J727" i="33" s="1"/>
  <c r="J747" i="33"/>
  <c r="J765" i="33" s="1"/>
  <c r="J811" i="33"/>
  <c r="J829" i="33" s="1"/>
  <c r="C145" i="33"/>
  <c r="K145" i="33"/>
  <c r="I146" i="33"/>
  <c r="G147" i="33"/>
  <c r="C149" i="33"/>
  <c r="K149" i="33"/>
  <c r="I150" i="33"/>
  <c r="G151" i="33"/>
  <c r="C153" i="33"/>
  <c r="K153" i="33"/>
  <c r="I154" i="33"/>
  <c r="I248" i="33"/>
  <c r="K251" i="33"/>
  <c r="H353" i="33"/>
  <c r="F354" i="33"/>
  <c r="D355" i="33"/>
  <c r="D1190" i="33" s="1"/>
  <c r="B356" i="33"/>
  <c r="J356" i="33"/>
  <c r="H357" i="33"/>
  <c r="F358" i="33"/>
  <c r="D359" i="33"/>
  <c r="B360" i="33"/>
  <c r="J360" i="33"/>
  <c r="H361" i="33"/>
  <c r="F362" i="33"/>
  <c r="H344" i="33"/>
  <c r="E341" i="33"/>
  <c r="E254" i="33"/>
  <c r="E345" i="33"/>
  <c r="C740" i="33"/>
  <c r="C758" i="33" s="1"/>
  <c r="C1193" i="33" s="1"/>
  <c r="C691" i="33"/>
  <c r="C720" i="33" s="1"/>
  <c r="C1192" i="33" s="1"/>
  <c r="C744" i="33"/>
  <c r="C762" i="33" s="1"/>
  <c r="C695" i="33"/>
  <c r="C724" i="33" s="1"/>
  <c r="I338" i="33"/>
  <c r="I247" i="33"/>
  <c r="G339" i="33"/>
  <c r="G248" i="33"/>
  <c r="E340" i="33"/>
  <c r="E249" i="33"/>
  <c r="C341" i="33"/>
  <c r="C250" i="33"/>
  <c r="K341" i="33"/>
  <c r="K250" i="33"/>
  <c r="I342" i="33"/>
  <c r="I251" i="33"/>
  <c r="G343" i="33"/>
  <c r="G252" i="33"/>
  <c r="E344" i="33"/>
  <c r="E253" i="33"/>
  <c r="C345" i="33"/>
  <c r="C254" i="33"/>
  <c r="K345" i="33"/>
  <c r="I346" i="33"/>
  <c r="I255" i="33"/>
  <c r="G347" i="33"/>
  <c r="E689" i="33"/>
  <c r="C935" i="33"/>
  <c r="C953" i="33" s="1"/>
  <c r="C690" i="33"/>
  <c r="C719" i="33" s="1"/>
  <c r="K935" i="33"/>
  <c r="K953" i="33" s="1"/>
  <c r="K690" i="33"/>
  <c r="K719" i="33" s="1"/>
  <c r="I936" i="33"/>
  <c r="I954" i="33" s="1"/>
  <c r="I1195" i="33" s="1"/>
  <c r="I691" i="33"/>
  <c r="I720" i="33" s="1"/>
  <c r="I1192" i="33" s="1"/>
  <c r="E938" i="33"/>
  <c r="E956" i="33" s="1"/>
  <c r="E693" i="33"/>
  <c r="E722" i="33" s="1"/>
  <c r="C939" i="33"/>
  <c r="C957" i="33" s="1"/>
  <c r="C694" i="33"/>
  <c r="C723" i="33" s="1"/>
  <c r="K939" i="33"/>
  <c r="K957" i="33" s="1"/>
  <c r="K694" i="33"/>
  <c r="K723" i="33" s="1"/>
  <c r="I940" i="33"/>
  <c r="I958" i="33" s="1"/>
  <c r="I695" i="33"/>
  <c r="I724" i="33" s="1"/>
  <c r="C943" i="33"/>
  <c r="C961" i="33" s="1"/>
  <c r="C698" i="33"/>
  <c r="C727" i="33" s="1"/>
  <c r="K943" i="33"/>
  <c r="K961" i="33" s="1"/>
  <c r="K698" i="33"/>
  <c r="K727" i="33" s="1"/>
  <c r="D145" i="33"/>
  <c r="B146" i="33"/>
  <c r="J146" i="33"/>
  <c r="H147" i="33"/>
  <c r="F148" i="33"/>
  <c r="D149" i="33"/>
  <c r="B150" i="33"/>
  <c r="J150" i="33"/>
  <c r="H151" i="33"/>
  <c r="F152" i="33"/>
  <c r="D153" i="33"/>
  <c r="B154" i="33"/>
  <c r="J154" i="33"/>
  <c r="K248" i="33"/>
  <c r="C252" i="33"/>
  <c r="D346" i="33"/>
  <c r="B269" i="33"/>
  <c r="G353" i="33"/>
  <c r="E354" i="33"/>
  <c r="C355" i="33"/>
  <c r="C1190" i="33" s="1"/>
  <c r="K355" i="33"/>
  <c r="K1190" i="33" s="1"/>
  <c r="I356" i="33"/>
  <c r="G357" i="33"/>
  <c r="E358" i="33"/>
  <c r="C359" i="33"/>
  <c r="K359" i="33"/>
  <c r="I360" i="33"/>
  <c r="G361" i="33"/>
  <c r="E362" i="33"/>
  <c r="K875" i="33"/>
  <c r="K893" i="33" s="1"/>
  <c r="B266" i="33"/>
  <c r="B270" i="33"/>
  <c r="I353" i="33"/>
  <c r="G354" i="33"/>
  <c r="E355" i="33"/>
  <c r="E1190" i="33" s="1"/>
  <c r="C356" i="33"/>
  <c r="K356" i="33"/>
  <c r="I357" i="33"/>
  <c r="G358" i="33"/>
  <c r="E359" i="33"/>
  <c r="C360" i="33"/>
  <c r="K360" i="33"/>
  <c r="I361" i="33"/>
  <c r="G362" i="33"/>
  <c r="D747" i="33"/>
  <c r="D765" i="33" s="1"/>
  <c r="B353" i="33"/>
  <c r="J353" i="33"/>
  <c r="H354" i="33"/>
  <c r="F355" i="33"/>
  <c r="F1190" i="33" s="1"/>
  <c r="D356" i="33"/>
  <c r="B357" i="33"/>
  <c r="J357" i="33"/>
  <c r="H358" i="33"/>
  <c r="F359" i="33"/>
  <c r="D360" i="33"/>
  <c r="B361" i="33"/>
  <c r="J361" i="33"/>
  <c r="H362" i="33"/>
  <c r="B263" i="33"/>
  <c r="B271" i="33"/>
  <c r="C353" i="33"/>
  <c r="K353" i="33"/>
  <c r="I354" i="33"/>
  <c r="G355" i="33"/>
  <c r="G1190" i="33" s="1"/>
  <c r="E356" i="33"/>
  <c r="C357" i="33"/>
  <c r="K357" i="33"/>
  <c r="I358" i="33"/>
  <c r="G359" i="33"/>
  <c r="E360" i="33"/>
  <c r="C361" i="33"/>
  <c r="K361" i="33"/>
  <c r="I362" i="33"/>
  <c r="D353" i="33"/>
  <c r="B354" i="33"/>
  <c r="J354" i="33"/>
  <c r="H355" i="33"/>
  <c r="H1190" i="33" s="1"/>
  <c r="F356" i="33"/>
  <c r="D357" i="33"/>
  <c r="B358" i="33"/>
  <c r="J358" i="33"/>
  <c r="H359" i="33"/>
  <c r="F360" i="33"/>
  <c r="D361" i="33"/>
  <c r="B362" i="33"/>
  <c r="J362" i="33"/>
  <c r="B264" i="33"/>
  <c r="B1189" i="33" s="1"/>
  <c r="B268" i="33"/>
  <c r="E353" i="33"/>
  <c r="C354" i="33"/>
  <c r="K354" i="33"/>
  <c r="I355" i="33"/>
  <c r="I1190" i="33" s="1"/>
  <c r="G356" i="33"/>
  <c r="E357" i="33"/>
  <c r="C358" i="33"/>
  <c r="K358" i="33"/>
  <c r="I359" i="33"/>
  <c r="G360" i="33"/>
  <c r="E361" i="33"/>
  <c r="C362" i="33"/>
  <c r="K362" i="33"/>
  <c r="H808" i="33"/>
  <c r="H826" i="33" s="1"/>
  <c r="D837" i="33"/>
  <c r="D855" i="33" s="1"/>
  <c r="H805" i="33"/>
  <c r="H823" i="33" s="1"/>
  <c r="F867" i="33"/>
  <c r="F885" i="33" s="1"/>
  <c r="D803" i="33"/>
  <c r="D821" i="33" s="1"/>
  <c r="D811" i="33"/>
  <c r="D829" i="33" s="1"/>
  <c r="B869" i="33"/>
  <c r="B887" i="33" s="1"/>
  <c r="J873" i="33"/>
  <c r="J891" i="33" s="1"/>
  <c r="H740" i="33"/>
  <c r="H758" i="33" s="1"/>
  <c r="H1193" i="33" s="1"/>
  <c r="I838" i="33"/>
  <c r="I856" i="33" s="1"/>
  <c r="I837" i="33"/>
  <c r="I855" i="33" s="1"/>
  <c r="I841" i="33"/>
  <c r="I859" i="33" s="1"/>
  <c r="E808" i="33"/>
  <c r="E826" i="33" s="1"/>
  <c r="E804" i="33"/>
  <c r="E822" i="33" s="1"/>
  <c r="E811" i="33"/>
  <c r="E829" i="33" s="1"/>
  <c r="E807" i="33"/>
  <c r="E825" i="33" s="1"/>
  <c r="E803" i="33"/>
  <c r="E821" i="33" s="1"/>
  <c r="E810" i="33"/>
  <c r="E828" i="33" s="1"/>
  <c r="E806" i="33"/>
  <c r="E824" i="33" s="1"/>
  <c r="E802" i="33"/>
  <c r="E820" i="33" s="1"/>
  <c r="E809" i="33"/>
  <c r="E827" i="33" s="1"/>
  <c r="C873" i="33"/>
  <c r="C891" i="33" s="1"/>
  <c r="C869" i="33"/>
  <c r="C887" i="33" s="1"/>
  <c r="C876" i="33"/>
  <c r="C894" i="33" s="1"/>
  <c r="C872" i="33"/>
  <c r="C890" i="33" s="1"/>
  <c r="C868" i="33"/>
  <c r="C886" i="33" s="1"/>
  <c r="C867" i="33"/>
  <c r="C871" i="33"/>
  <c r="C889" i="33" s="1"/>
  <c r="C874" i="33"/>
  <c r="C892" i="33" s="1"/>
  <c r="C875" i="33"/>
  <c r="C893" i="33" s="1"/>
  <c r="C870" i="33"/>
  <c r="C888" i="33" s="1"/>
  <c r="K873" i="33"/>
  <c r="K891" i="33" s="1"/>
  <c r="K869" i="33"/>
  <c r="K887" i="33" s="1"/>
  <c r="K876" i="33"/>
  <c r="K894" i="33" s="1"/>
  <c r="K872" i="33"/>
  <c r="K890" i="33" s="1"/>
  <c r="K868" i="33"/>
  <c r="K886" i="33" s="1"/>
  <c r="K871" i="33"/>
  <c r="K889" i="33" s="1"/>
  <c r="K867" i="33"/>
  <c r="K885" i="33" s="1"/>
  <c r="K870" i="33"/>
  <c r="K888" i="33" s="1"/>
  <c r="K874" i="33"/>
  <c r="K892" i="33" s="1"/>
  <c r="G841" i="33"/>
  <c r="G859" i="33" s="1"/>
  <c r="G837" i="33"/>
  <c r="G855" i="33" s="1"/>
  <c r="G840" i="33"/>
  <c r="G858" i="33" s="1"/>
  <c r="G836" i="33"/>
  <c r="G854" i="33" s="1"/>
  <c r="G839" i="33"/>
  <c r="G857" i="33" s="1"/>
  <c r="G843" i="33"/>
  <c r="G861" i="33" s="1"/>
  <c r="G835" i="33"/>
  <c r="G853" i="33" s="1"/>
  <c r="G842" i="33"/>
  <c r="G860" i="33" s="1"/>
  <c r="G838" i="33"/>
  <c r="G856" i="33" s="1"/>
  <c r="G834" i="33"/>
  <c r="I746" i="33"/>
  <c r="I764" i="33" s="1"/>
  <c r="I742" i="33"/>
  <c r="I760" i="33" s="1"/>
  <c r="I738" i="33"/>
  <c r="I745" i="33"/>
  <c r="I763" i="33" s="1"/>
  <c r="I744" i="33"/>
  <c r="I762" i="33" s="1"/>
  <c r="I740" i="33"/>
  <c r="I758" i="33" s="1"/>
  <c r="I1193" i="33" s="1"/>
  <c r="I743" i="33"/>
  <c r="I761" i="33" s="1"/>
  <c r="I739" i="33"/>
  <c r="I757" i="33" s="1"/>
  <c r="I747" i="33"/>
  <c r="I765" i="33" s="1"/>
  <c r="I741" i="33"/>
  <c r="I759" i="33" s="1"/>
  <c r="E805" i="33"/>
  <c r="E823" i="33" s="1"/>
  <c r="B745" i="33"/>
  <c r="B763" i="33" s="1"/>
  <c r="J745" i="33"/>
  <c r="J763" i="33" s="1"/>
  <c r="F811" i="33"/>
  <c r="F829" i="33" s="1"/>
  <c r="F807" i="33"/>
  <c r="F825" i="33" s="1"/>
  <c r="F803" i="33"/>
  <c r="F821" i="33" s="1"/>
  <c r="D874" i="33"/>
  <c r="D892" i="33" s="1"/>
  <c r="D870" i="33"/>
  <c r="D888" i="33" s="1"/>
  <c r="D873" i="33"/>
  <c r="D891" i="33" s="1"/>
  <c r="D869" i="33"/>
  <c r="D887" i="33" s="1"/>
  <c r="D876" i="33"/>
  <c r="D894" i="33" s="1"/>
  <c r="D875" i="33"/>
  <c r="D893" i="33" s="1"/>
  <c r="D871" i="33"/>
  <c r="D889" i="33" s="1"/>
  <c r="D867" i="33"/>
  <c r="H842" i="33"/>
  <c r="H860" i="33" s="1"/>
  <c r="H838" i="33"/>
  <c r="H856" i="33" s="1"/>
  <c r="H834" i="33"/>
  <c r="H852" i="33" s="1"/>
  <c r="H841" i="33"/>
  <c r="H859" i="33" s="1"/>
  <c r="H837" i="33"/>
  <c r="H855" i="33" s="1"/>
  <c r="H843" i="33"/>
  <c r="H861" i="33" s="1"/>
  <c r="H836" i="33"/>
  <c r="H854" i="33" s="1"/>
  <c r="H839" i="33"/>
  <c r="H857" i="33" s="1"/>
  <c r="H840" i="33"/>
  <c r="H858" i="33" s="1"/>
  <c r="F805" i="33"/>
  <c r="F823" i="33" s="1"/>
  <c r="G943" i="33"/>
  <c r="G961" i="33" s="1"/>
  <c r="G939" i="33"/>
  <c r="G957" i="33" s="1"/>
  <c r="G935" i="33"/>
  <c r="G953" i="33" s="1"/>
  <c r="G942" i="33"/>
  <c r="G960" i="33" s="1"/>
  <c r="G938" i="33"/>
  <c r="G956" i="33" s="1"/>
  <c r="G934" i="33"/>
  <c r="G936" i="33"/>
  <c r="G954" i="33" s="1"/>
  <c r="G1195" i="33" s="1"/>
  <c r="G937" i="33"/>
  <c r="G955" i="33" s="1"/>
  <c r="G941" i="33"/>
  <c r="G959" i="33" s="1"/>
  <c r="G940" i="33"/>
  <c r="G958" i="33" s="1"/>
  <c r="L1015" i="33"/>
  <c r="M1015" i="33" s="1"/>
  <c r="I1015" i="33"/>
  <c r="H1029" i="33"/>
  <c r="C745" i="33"/>
  <c r="C763" i="33" s="1"/>
  <c r="K745" i="33"/>
  <c r="K763" i="33" s="1"/>
  <c r="G811" i="33"/>
  <c r="G829" i="33" s="1"/>
  <c r="F802" i="33"/>
  <c r="F810" i="33"/>
  <c r="F828" i="33" s="1"/>
  <c r="D868" i="33"/>
  <c r="D886" i="33" s="1"/>
  <c r="D872" i="33"/>
  <c r="D890" i="33" s="1"/>
  <c r="D744" i="33"/>
  <c r="D762" i="33" s="1"/>
  <c r="D740" i="33"/>
  <c r="D758" i="33" s="1"/>
  <c r="D1193" i="33" s="1"/>
  <c r="D739" i="33"/>
  <c r="D757" i="33" s="1"/>
  <c r="H810" i="33"/>
  <c r="H828" i="33" s="1"/>
  <c r="H806" i="33"/>
  <c r="H824" i="33" s="1"/>
  <c r="H802" i="33"/>
  <c r="H820" i="33" s="1"/>
  <c r="F873" i="33"/>
  <c r="F891" i="33" s="1"/>
  <c r="F869" i="33"/>
  <c r="F887" i="33" s="1"/>
  <c r="F876" i="33"/>
  <c r="F894" i="33" s="1"/>
  <c r="F872" i="33"/>
  <c r="F890" i="33" s="1"/>
  <c r="F868" i="33"/>
  <c r="F886" i="33" s="1"/>
  <c r="F875" i="33"/>
  <c r="F893" i="33" s="1"/>
  <c r="F874" i="33"/>
  <c r="F892" i="33" s="1"/>
  <c r="F870" i="33"/>
  <c r="F888" i="33" s="1"/>
  <c r="B841" i="33"/>
  <c r="B859" i="33" s="1"/>
  <c r="B837" i="33"/>
  <c r="B855" i="33" s="1"/>
  <c r="B840" i="33"/>
  <c r="B858" i="33" s="1"/>
  <c r="B836" i="33"/>
  <c r="B854" i="33" s="1"/>
  <c r="B842" i="33"/>
  <c r="B860" i="33" s="1"/>
  <c r="B843" i="33"/>
  <c r="B861" i="33" s="1"/>
  <c r="B835" i="33"/>
  <c r="B853" i="33" s="1"/>
  <c r="B838" i="33"/>
  <c r="B856" i="33" s="1"/>
  <c r="B839" i="33"/>
  <c r="B857" i="33" s="1"/>
  <c r="J841" i="33"/>
  <c r="J859" i="33" s="1"/>
  <c r="J837" i="33"/>
  <c r="J855" i="33" s="1"/>
  <c r="J840" i="33"/>
  <c r="J858" i="33" s="1"/>
  <c r="J836" i="33"/>
  <c r="J854" i="33" s="1"/>
  <c r="J838" i="33"/>
  <c r="J856" i="33" s="1"/>
  <c r="J839" i="33"/>
  <c r="J857" i="33" s="1"/>
  <c r="J842" i="33"/>
  <c r="J860" i="33" s="1"/>
  <c r="J834" i="33"/>
  <c r="J843" i="33"/>
  <c r="J861" i="33" s="1"/>
  <c r="J835" i="33"/>
  <c r="J853" i="33" s="1"/>
  <c r="F804" i="33"/>
  <c r="F822" i="33" s="1"/>
  <c r="H807" i="33"/>
  <c r="H825" i="33" s="1"/>
  <c r="B834" i="33"/>
  <c r="B873" i="33"/>
  <c r="B891" i="33" s="1"/>
  <c r="E744" i="33"/>
  <c r="E762" i="33" s="1"/>
  <c r="E740" i="33"/>
  <c r="E758" i="33" s="1"/>
  <c r="E1193" i="33" s="1"/>
  <c r="E747" i="33"/>
  <c r="E765" i="33" s="1"/>
  <c r="E746" i="33"/>
  <c r="E764" i="33" s="1"/>
  <c r="E742" i="33"/>
  <c r="E760" i="33" s="1"/>
  <c r="E738" i="33"/>
  <c r="E739" i="33"/>
  <c r="E757" i="33" s="1"/>
  <c r="D743" i="33"/>
  <c r="D761" i="33" s="1"/>
  <c r="I810" i="33"/>
  <c r="I828" i="33" s="1"/>
  <c r="F747" i="33"/>
  <c r="F765" i="33" s="1"/>
  <c r="F743" i="33"/>
  <c r="F761" i="33" s="1"/>
  <c r="F739" i="33"/>
  <c r="F757" i="33" s="1"/>
  <c r="D738" i="33"/>
  <c r="D746" i="33"/>
  <c r="D764" i="33" s="1"/>
  <c r="B809" i="33"/>
  <c r="B827" i="33" s="1"/>
  <c r="J809" i="33"/>
  <c r="J827" i="33" s="1"/>
  <c r="H873" i="33"/>
  <c r="H891" i="33" s="1"/>
  <c r="D842" i="33"/>
  <c r="D860" i="33" s="1"/>
  <c r="H804" i="33"/>
  <c r="H822" i="33" s="1"/>
  <c r="D806" i="33"/>
  <c r="D824" i="33" s="1"/>
  <c r="F809" i="33"/>
  <c r="F827" i="33" s="1"/>
  <c r="J869" i="33"/>
  <c r="J887" i="33" s="1"/>
  <c r="G747" i="33"/>
  <c r="G765" i="33" s="1"/>
  <c r="F738" i="33"/>
  <c r="D742" i="33"/>
  <c r="D760" i="33" s="1"/>
  <c r="F746" i="33"/>
  <c r="F764" i="33" s="1"/>
  <c r="C808" i="33"/>
  <c r="C826" i="33" s="1"/>
  <c r="K808" i="33"/>
  <c r="K826" i="33" s="1"/>
  <c r="C809" i="33"/>
  <c r="C827" i="33" s="1"/>
  <c r="K809" i="33"/>
  <c r="K827" i="33" s="1"/>
  <c r="I872" i="33"/>
  <c r="I890" i="33" s="1"/>
  <c r="E836" i="33"/>
  <c r="E854" i="33" s="1"/>
  <c r="F806" i="33"/>
  <c r="F824" i="33" s="1"/>
  <c r="H809" i="33"/>
  <c r="H827" i="33" s="1"/>
  <c r="H746" i="33"/>
  <c r="H764" i="33" s="1"/>
  <c r="H742" i="33"/>
  <c r="H760" i="33" s="1"/>
  <c r="H738" i="33"/>
  <c r="D741" i="33"/>
  <c r="D759" i="33" s="1"/>
  <c r="F742" i="33"/>
  <c r="F760" i="33" s="1"/>
  <c r="D745" i="33"/>
  <c r="D763" i="33" s="1"/>
  <c r="D808" i="33"/>
  <c r="D826" i="33" s="1"/>
  <c r="D804" i="33"/>
  <c r="D822" i="33" s="1"/>
  <c r="B875" i="33"/>
  <c r="B893" i="33" s="1"/>
  <c r="B871" i="33"/>
  <c r="B889" i="33" s="1"/>
  <c r="B867" i="33"/>
  <c r="B885" i="33" s="1"/>
  <c r="B874" i="33"/>
  <c r="B892" i="33" s="1"/>
  <c r="B870" i="33"/>
  <c r="B888" i="33" s="1"/>
  <c r="B868" i="33"/>
  <c r="B886" i="33" s="1"/>
  <c r="B876" i="33"/>
  <c r="B894" i="33" s="1"/>
  <c r="B872" i="33"/>
  <c r="B890" i="33" s="1"/>
  <c r="J875" i="33"/>
  <c r="J893" i="33" s="1"/>
  <c r="J871" i="33"/>
  <c r="J889" i="33" s="1"/>
  <c r="J867" i="33"/>
  <c r="J885" i="33" s="1"/>
  <c r="J874" i="33"/>
  <c r="J892" i="33" s="1"/>
  <c r="J870" i="33"/>
  <c r="J888" i="33" s="1"/>
  <c r="J876" i="33"/>
  <c r="J894" i="33" s="1"/>
  <c r="J872" i="33"/>
  <c r="J890" i="33" s="1"/>
  <c r="J868" i="33"/>
  <c r="J886" i="33" s="1"/>
  <c r="F843" i="33"/>
  <c r="F861" i="33" s="1"/>
  <c r="F839" i="33"/>
  <c r="F857" i="33" s="1"/>
  <c r="F835" i="33"/>
  <c r="F853" i="33" s="1"/>
  <c r="F842" i="33"/>
  <c r="F860" i="33" s="1"/>
  <c r="F838" i="33"/>
  <c r="F856" i="33" s="1"/>
  <c r="F834" i="33"/>
  <c r="F852" i="33" s="1"/>
  <c r="F840" i="33"/>
  <c r="F858" i="33" s="1"/>
  <c r="F841" i="33"/>
  <c r="F859" i="33" s="1"/>
  <c r="F836" i="33"/>
  <c r="F854" i="33" s="1"/>
  <c r="F837" i="33"/>
  <c r="F855" i="33" s="1"/>
  <c r="H803" i="33"/>
  <c r="H821" i="33" s="1"/>
  <c r="D805" i="33"/>
  <c r="D823" i="33" s="1"/>
  <c r="F808" i="33"/>
  <c r="F826" i="33" s="1"/>
  <c r="H811" i="33"/>
  <c r="H829" i="33" s="1"/>
  <c r="H835" i="33"/>
  <c r="H853" i="33" s="1"/>
  <c r="C739" i="33"/>
  <c r="C757" i="33" s="1"/>
  <c r="K739" i="33"/>
  <c r="K757" i="33" s="1"/>
  <c r="G741" i="33"/>
  <c r="G759" i="33" s="1"/>
  <c r="C743" i="33"/>
  <c r="C761" i="33" s="1"/>
  <c r="K743" i="33"/>
  <c r="K761" i="33" s="1"/>
  <c r="G745" i="33"/>
  <c r="G763" i="33" s="1"/>
  <c r="C747" i="33"/>
  <c r="C765" i="33" s="1"/>
  <c r="K747" i="33"/>
  <c r="K765" i="33" s="1"/>
  <c r="E876" i="33"/>
  <c r="E894" i="33" s="1"/>
  <c r="E872" i="33"/>
  <c r="E890" i="33" s="1"/>
  <c r="E868" i="33"/>
  <c r="E886" i="33" s="1"/>
  <c r="E875" i="33"/>
  <c r="E893" i="33" s="1"/>
  <c r="E871" i="33"/>
  <c r="E889" i="33" s="1"/>
  <c r="E867" i="33"/>
  <c r="E885" i="33" s="1"/>
  <c r="I840" i="33"/>
  <c r="I858" i="33" s="1"/>
  <c r="I836" i="33"/>
  <c r="I854" i="33" s="1"/>
  <c r="I843" i="33"/>
  <c r="I861" i="33" s="1"/>
  <c r="I839" i="33"/>
  <c r="I857" i="33" s="1"/>
  <c r="I835" i="33"/>
  <c r="I853" i="33" s="1"/>
  <c r="C803" i="33"/>
  <c r="C821" i="33" s="1"/>
  <c r="K803" i="33"/>
  <c r="K821" i="33" s="1"/>
  <c r="I804" i="33"/>
  <c r="I822" i="33" s="1"/>
  <c r="G805" i="33"/>
  <c r="G823" i="33" s="1"/>
  <c r="C807" i="33"/>
  <c r="C825" i="33" s="1"/>
  <c r="K807" i="33"/>
  <c r="K825" i="33" s="1"/>
  <c r="I808" i="33"/>
  <c r="I826" i="33" s="1"/>
  <c r="G809" i="33"/>
  <c r="G827" i="33" s="1"/>
  <c r="C811" i="33"/>
  <c r="C829" i="33" s="1"/>
  <c r="K811" i="33"/>
  <c r="K829" i="33" s="1"/>
  <c r="D834" i="33"/>
  <c r="I875" i="33"/>
  <c r="I893" i="33" s="1"/>
  <c r="G875" i="33"/>
  <c r="G893" i="33" s="1"/>
  <c r="G871" i="33"/>
  <c r="G889" i="33" s="1"/>
  <c r="G867" i="33"/>
  <c r="G874" i="33"/>
  <c r="G892" i="33" s="1"/>
  <c r="G870" i="33"/>
  <c r="G888" i="33" s="1"/>
  <c r="C843" i="33"/>
  <c r="C861" i="33" s="1"/>
  <c r="C839" i="33"/>
  <c r="C857" i="33" s="1"/>
  <c r="C835" i="33"/>
  <c r="C853" i="33" s="1"/>
  <c r="C842" i="33"/>
  <c r="C860" i="33" s="1"/>
  <c r="C838" i="33"/>
  <c r="C856" i="33" s="1"/>
  <c r="C834" i="33"/>
  <c r="K843" i="33"/>
  <c r="K861" i="33" s="1"/>
  <c r="K839" i="33"/>
  <c r="K857" i="33" s="1"/>
  <c r="K835" i="33"/>
  <c r="K853" i="33" s="1"/>
  <c r="K842" i="33"/>
  <c r="K860" i="33" s="1"/>
  <c r="K838" i="33"/>
  <c r="K856" i="33" s="1"/>
  <c r="K834" i="33"/>
  <c r="K852" i="33" s="1"/>
  <c r="G802" i="33"/>
  <c r="G820" i="33" s="1"/>
  <c r="C804" i="33"/>
  <c r="C822" i="33" s="1"/>
  <c r="K804" i="33"/>
  <c r="K822" i="33" s="1"/>
  <c r="I805" i="33"/>
  <c r="I823" i="33" s="1"/>
  <c r="G806" i="33"/>
  <c r="G824" i="33" s="1"/>
  <c r="I809" i="33"/>
  <c r="I827" i="33" s="1"/>
  <c r="G810" i="33"/>
  <c r="G828" i="33" s="1"/>
  <c r="I834" i="33"/>
  <c r="K837" i="33"/>
  <c r="K855" i="33" s="1"/>
  <c r="C841" i="33"/>
  <c r="C859" i="33" s="1"/>
  <c r="I842" i="33"/>
  <c r="I860" i="33" s="1"/>
  <c r="I867" i="33"/>
  <c r="E869" i="33"/>
  <c r="E887" i="33" s="1"/>
  <c r="G872" i="33"/>
  <c r="G890" i="33" s="1"/>
  <c r="D942" i="33"/>
  <c r="D960" i="33" s="1"/>
  <c r="B741" i="33"/>
  <c r="B759" i="33" s="1"/>
  <c r="J741" i="33"/>
  <c r="J759" i="33" s="1"/>
  <c r="H876" i="33"/>
  <c r="H894" i="33" s="1"/>
  <c r="H872" i="33"/>
  <c r="H890" i="33" s="1"/>
  <c r="H868" i="33"/>
  <c r="H886" i="33" s="1"/>
  <c r="H875" i="33"/>
  <c r="H893" i="33" s="1"/>
  <c r="H871" i="33"/>
  <c r="H889" i="33" s="1"/>
  <c r="H867" i="33"/>
  <c r="H874" i="33"/>
  <c r="H892" i="33" s="1"/>
  <c r="D840" i="33"/>
  <c r="D858" i="33" s="1"/>
  <c r="D836" i="33"/>
  <c r="D854" i="33" s="1"/>
  <c r="D843" i="33"/>
  <c r="D861" i="33" s="1"/>
  <c r="D839" i="33"/>
  <c r="D857" i="33" s="1"/>
  <c r="D835" i="33"/>
  <c r="D853" i="33" s="1"/>
  <c r="B805" i="33"/>
  <c r="B823" i="33" s="1"/>
  <c r="J805" i="33"/>
  <c r="J823" i="33" s="1"/>
  <c r="D841" i="33"/>
  <c r="D859" i="33" s="1"/>
  <c r="G869" i="33"/>
  <c r="G887" i="33" s="1"/>
  <c r="E874" i="33"/>
  <c r="E892" i="33" s="1"/>
  <c r="G876" i="33"/>
  <c r="G894" i="33" s="1"/>
  <c r="E942" i="33"/>
  <c r="E960" i="33" s="1"/>
  <c r="K1013" i="33"/>
  <c r="K1027" i="33" s="1"/>
  <c r="J1027" i="33"/>
  <c r="G739" i="33"/>
  <c r="G757" i="33" s="1"/>
  <c r="C741" i="33"/>
  <c r="C759" i="33" s="1"/>
  <c r="K741" i="33"/>
  <c r="K759" i="33" s="1"/>
  <c r="G743" i="33"/>
  <c r="G761" i="33" s="1"/>
  <c r="I874" i="33"/>
  <c r="I892" i="33" s="1"/>
  <c r="I870" i="33"/>
  <c r="I888" i="33" s="1"/>
  <c r="I873" i="33"/>
  <c r="I891" i="33" s="1"/>
  <c r="I869" i="33"/>
  <c r="I887" i="33" s="1"/>
  <c r="I876" i="33"/>
  <c r="I894" i="33" s="1"/>
  <c r="E842" i="33"/>
  <c r="E860" i="33" s="1"/>
  <c r="E838" i="33"/>
  <c r="E856" i="33" s="1"/>
  <c r="E834" i="33"/>
  <c r="E852" i="33" s="1"/>
  <c r="E841" i="33"/>
  <c r="E859" i="33" s="1"/>
  <c r="E837" i="33"/>
  <c r="E855" i="33" s="1"/>
  <c r="I802" i="33"/>
  <c r="I820" i="33" s="1"/>
  <c r="G803" i="33"/>
  <c r="G821" i="33" s="1"/>
  <c r="C805" i="33"/>
  <c r="C823" i="33" s="1"/>
  <c r="K805" i="33"/>
  <c r="K823" i="33" s="1"/>
  <c r="I806" i="33"/>
  <c r="I824" i="33" s="1"/>
  <c r="G807" i="33"/>
  <c r="G825" i="33" s="1"/>
  <c r="D838" i="33"/>
  <c r="D856" i="33" s="1"/>
  <c r="H869" i="33"/>
  <c r="H887" i="33" s="1"/>
  <c r="I868" i="33"/>
  <c r="I886" i="33" s="1"/>
  <c r="E870" i="33"/>
  <c r="E888" i="33" s="1"/>
  <c r="G873" i="33"/>
  <c r="G891" i="33" s="1"/>
  <c r="I1022" i="33"/>
  <c r="I1196" i="33" s="1"/>
  <c r="F941" i="33"/>
  <c r="F959" i="33" s="1"/>
  <c r="I1025" i="33"/>
  <c r="J1011" i="33"/>
  <c r="H940" i="33"/>
  <c r="H958" i="33" s="1"/>
  <c r="K1008" i="33"/>
  <c r="K1022" i="33" s="1"/>
  <c r="K1196" i="33" s="1"/>
  <c r="J1022" i="33"/>
  <c r="J1196" i="33" s="1"/>
  <c r="E1012" i="33"/>
  <c r="D1026" i="33"/>
  <c r="I941" i="33"/>
  <c r="I959" i="33" s="1"/>
  <c r="G993" i="33"/>
  <c r="B943" i="33"/>
  <c r="B961" i="33" s="1"/>
  <c r="B939" i="33"/>
  <c r="B957" i="33" s="1"/>
  <c r="B935" i="33"/>
  <c r="B953" i="33" s="1"/>
  <c r="B942" i="33"/>
  <c r="B960" i="33" s="1"/>
  <c r="B938" i="33"/>
  <c r="B956" i="33" s="1"/>
  <c r="B934" i="33"/>
  <c r="B940" i="33"/>
  <c r="B958" i="33" s="1"/>
  <c r="B936" i="33"/>
  <c r="B954" i="33" s="1"/>
  <c r="B1195" i="33" s="1"/>
  <c r="J943" i="33"/>
  <c r="J961" i="33" s="1"/>
  <c r="J939" i="33"/>
  <c r="J957" i="33" s="1"/>
  <c r="J935" i="33"/>
  <c r="J953" i="33" s="1"/>
  <c r="J942" i="33"/>
  <c r="J960" i="33" s="1"/>
  <c r="J938" i="33"/>
  <c r="J956" i="33" s="1"/>
  <c r="J934" i="33"/>
  <c r="J940" i="33"/>
  <c r="J958" i="33" s="1"/>
  <c r="J936" i="33"/>
  <c r="J954" i="33" s="1"/>
  <c r="J1195" i="33" s="1"/>
  <c r="J937" i="33"/>
  <c r="J955" i="33" s="1"/>
  <c r="I1026" i="33"/>
  <c r="J1012" i="33"/>
  <c r="C941" i="33"/>
  <c r="C959" i="33" s="1"/>
  <c r="K941" i="33"/>
  <c r="K959" i="33" s="1"/>
  <c r="M1007" i="33"/>
  <c r="E1007" i="33" s="1"/>
  <c r="E1021" i="33" s="1"/>
  <c r="J1014" i="33"/>
  <c r="I1028" i="33"/>
  <c r="I1006" i="33"/>
  <c r="H1020" i="33"/>
  <c r="L1006" i="33"/>
  <c r="M1006" i="33" s="1"/>
  <c r="C1025" i="33"/>
  <c r="E940" i="33"/>
  <c r="E958" i="33" s="1"/>
  <c r="E936" i="33"/>
  <c r="E954" i="33" s="1"/>
  <c r="E1195" i="33" s="1"/>
  <c r="E943" i="33"/>
  <c r="E961" i="33" s="1"/>
  <c r="E939" i="33"/>
  <c r="E957" i="33" s="1"/>
  <c r="E935" i="33"/>
  <c r="E953" i="33" s="1"/>
  <c r="E934" i="33"/>
  <c r="I1023" i="33"/>
  <c r="J1009" i="33"/>
  <c r="L1011" i="33"/>
  <c r="C1029" i="33"/>
  <c r="F934" i="33"/>
  <c r="D935" i="33"/>
  <c r="D953" i="33" s="1"/>
  <c r="H937" i="33"/>
  <c r="H955" i="33" s="1"/>
  <c r="F938" i="33"/>
  <c r="F956" i="33" s="1"/>
  <c r="D939" i="33"/>
  <c r="D957" i="33" s="1"/>
  <c r="H941" i="33"/>
  <c r="H959" i="33" s="1"/>
  <c r="F942" i="33"/>
  <c r="F960" i="33" s="1"/>
  <c r="D943" i="33"/>
  <c r="D961" i="33" s="1"/>
  <c r="L1014" i="33"/>
  <c r="C1021" i="33"/>
  <c r="C936" i="33"/>
  <c r="C954" i="33" s="1"/>
  <c r="C1195" i="33" s="1"/>
  <c r="K936" i="33"/>
  <c r="K954" i="33" s="1"/>
  <c r="K1195" i="33" s="1"/>
  <c r="I937" i="33"/>
  <c r="I955" i="33" s="1"/>
  <c r="C940" i="33"/>
  <c r="C958" i="33" s="1"/>
  <c r="K940" i="33"/>
  <c r="K958" i="33" s="1"/>
  <c r="H1027" i="33"/>
  <c r="J1007" i="33"/>
  <c r="L1009" i="33"/>
  <c r="L1012" i="33"/>
  <c r="M1012" i="33" s="1"/>
  <c r="C1026" i="33"/>
  <c r="I1027" i="33"/>
  <c r="C937" i="33"/>
  <c r="C955" i="33" s="1"/>
  <c r="K937" i="33"/>
  <c r="K955" i="33" s="1"/>
  <c r="H1024" i="33"/>
  <c r="F936" i="33"/>
  <c r="F954" i="33" s="1"/>
  <c r="F1195" i="33" s="1"/>
  <c r="D937" i="33"/>
  <c r="D955" i="33" s="1"/>
  <c r="H939" i="33"/>
  <c r="H957" i="33" s="1"/>
  <c r="F940" i="33"/>
  <c r="F958" i="33" s="1"/>
  <c r="D941" i="33"/>
  <c r="D959" i="33" s="1"/>
  <c r="H943" i="33"/>
  <c r="H961" i="33" s="1"/>
  <c r="F937" i="33"/>
  <c r="F955" i="33" s="1"/>
  <c r="D938" i="33"/>
  <c r="D956" i="33" s="1"/>
  <c r="E843" i="32"/>
  <c r="E861" i="32" s="1"/>
  <c r="W219" i="32"/>
  <c r="X219" i="32" s="1"/>
  <c r="Y219" i="32" s="1"/>
  <c r="V229" i="32"/>
  <c r="W117" i="32"/>
  <c r="X117" i="32" s="1"/>
  <c r="Y117" i="32" s="1"/>
  <c r="V127" i="32"/>
  <c r="E342" i="32"/>
  <c r="E251" i="32"/>
  <c r="K347" i="32"/>
  <c r="K256" i="32"/>
  <c r="B250" i="32"/>
  <c r="B341" i="32"/>
  <c r="B148" i="32"/>
  <c r="B265" i="32"/>
  <c r="F252" i="32"/>
  <c r="F150" i="32"/>
  <c r="F343" i="32"/>
  <c r="H255" i="32"/>
  <c r="H153" i="32"/>
  <c r="H346" i="32"/>
  <c r="F741" i="32"/>
  <c r="F759" i="32" s="1"/>
  <c r="F692" i="32"/>
  <c r="F721" i="32" s="1"/>
  <c r="J939" i="32"/>
  <c r="J957" i="32" s="1"/>
  <c r="J807" i="32"/>
  <c r="J825" i="32" s="1"/>
  <c r="J694" i="32"/>
  <c r="J723" i="32" s="1"/>
  <c r="F745" i="32"/>
  <c r="F763" i="32" s="1"/>
  <c r="F696" i="32"/>
  <c r="F725" i="32" s="1"/>
  <c r="D338" i="32"/>
  <c r="D247" i="32"/>
  <c r="B339" i="32"/>
  <c r="B248" i="32"/>
  <c r="B263" i="32"/>
  <c r="J339" i="32"/>
  <c r="J248" i="32"/>
  <c r="H340" i="32"/>
  <c r="H249" i="32"/>
  <c r="F341" i="32"/>
  <c r="F250" i="32"/>
  <c r="D342" i="32"/>
  <c r="D251" i="32"/>
  <c r="B343" i="32"/>
  <c r="B252" i="32"/>
  <c r="J343" i="32"/>
  <c r="J252" i="32"/>
  <c r="H344" i="32"/>
  <c r="H253" i="32"/>
  <c r="F345" i="32"/>
  <c r="F254" i="32"/>
  <c r="D346" i="32"/>
  <c r="D255" i="32"/>
  <c r="B347" i="32"/>
  <c r="B256" i="32"/>
  <c r="J347" i="32"/>
  <c r="J256" i="32"/>
  <c r="H802" i="32"/>
  <c r="H820" i="32" s="1"/>
  <c r="H738" i="32"/>
  <c r="F739" i="32"/>
  <c r="F757" i="32" s="1"/>
  <c r="F690" i="32"/>
  <c r="F719" i="32" s="1"/>
  <c r="D691" i="32"/>
  <c r="D720" i="32" s="1"/>
  <c r="D1192" i="32" s="1"/>
  <c r="D740" i="32"/>
  <c r="D758" i="32" s="1"/>
  <c r="D1193" i="32" s="1"/>
  <c r="D804" i="32"/>
  <c r="D822" i="32" s="1"/>
  <c r="J692" i="32"/>
  <c r="J721" i="32" s="1"/>
  <c r="J805" i="32"/>
  <c r="J823" i="32" s="1"/>
  <c r="H693" i="32"/>
  <c r="H722" i="32" s="1"/>
  <c r="H742" i="32"/>
  <c r="H760" i="32" s="1"/>
  <c r="D808" i="32"/>
  <c r="D826" i="32" s="1"/>
  <c r="D695" i="32"/>
  <c r="D724" i="32" s="1"/>
  <c r="D744" i="32"/>
  <c r="D762" i="32" s="1"/>
  <c r="B696" i="32"/>
  <c r="B725" i="32" s="1"/>
  <c r="B809" i="32"/>
  <c r="B827" i="32" s="1"/>
  <c r="H697" i="32"/>
  <c r="H726" i="32" s="1"/>
  <c r="H810" i="32"/>
  <c r="H828" i="32" s="1"/>
  <c r="F698" i="32"/>
  <c r="F727" i="32" s="1"/>
  <c r="F747" i="32"/>
  <c r="F765" i="32" s="1"/>
  <c r="H131" i="32"/>
  <c r="H188" i="32" s="1"/>
  <c r="B138" i="32"/>
  <c r="F148" i="32"/>
  <c r="H150" i="32"/>
  <c r="J154" i="32"/>
  <c r="B270" i="32"/>
  <c r="I256" i="32"/>
  <c r="B694" i="32"/>
  <c r="B723" i="32" s="1"/>
  <c r="C339" i="32"/>
  <c r="E346" i="32"/>
  <c r="E255" i="32"/>
  <c r="I689" i="32"/>
  <c r="F338" i="32"/>
  <c r="F247" i="32"/>
  <c r="F145" i="32"/>
  <c r="B340" i="32"/>
  <c r="B249" i="32"/>
  <c r="B147" i="32"/>
  <c r="F342" i="32"/>
  <c r="F251" i="32"/>
  <c r="F149" i="32"/>
  <c r="B344" i="32"/>
  <c r="B253" i="32"/>
  <c r="B151" i="32"/>
  <c r="H345" i="32"/>
  <c r="H254" i="32"/>
  <c r="H152" i="32"/>
  <c r="D347" i="32"/>
  <c r="D256" i="32"/>
  <c r="D154" i="32"/>
  <c r="B934" i="32"/>
  <c r="B867" i="32"/>
  <c r="J934" i="32"/>
  <c r="B938" i="32"/>
  <c r="B956" i="32" s="1"/>
  <c r="B693" i="32"/>
  <c r="B722" i="32" s="1"/>
  <c r="J938" i="32"/>
  <c r="J956" i="32" s="1"/>
  <c r="J871" i="32"/>
  <c r="J889" i="32" s="1"/>
  <c r="J693" i="32"/>
  <c r="J722" i="32" s="1"/>
  <c r="H694" i="32"/>
  <c r="H723" i="32" s="1"/>
  <c r="H872" i="32"/>
  <c r="H890" i="32" s="1"/>
  <c r="B875" i="32"/>
  <c r="B893" i="32" s="1"/>
  <c r="B697" i="32"/>
  <c r="B726" i="32" s="1"/>
  <c r="J697" i="32"/>
  <c r="J726" i="32" s="1"/>
  <c r="J875" i="32"/>
  <c r="J893" i="32" s="1"/>
  <c r="F839" i="32"/>
  <c r="F857" i="32" s="1"/>
  <c r="F843" i="32"/>
  <c r="F861" i="32" s="1"/>
  <c r="F836" i="32"/>
  <c r="F854" i="32" s="1"/>
  <c r="B131" i="32"/>
  <c r="J131" i="32"/>
  <c r="J188" i="32" s="1"/>
  <c r="H132" i="32"/>
  <c r="H189" i="32" s="1"/>
  <c r="F133" i="32"/>
  <c r="F190" i="32" s="1"/>
  <c r="D134" i="32"/>
  <c r="D191" i="32" s="1"/>
  <c r="B135" i="32"/>
  <c r="J135" i="32"/>
  <c r="J192" i="32" s="1"/>
  <c r="H136" i="32"/>
  <c r="H193" i="32" s="1"/>
  <c r="F137" i="32"/>
  <c r="F194" i="32" s="1"/>
  <c r="D138" i="32"/>
  <c r="D195" i="32" s="1"/>
  <c r="B139" i="32"/>
  <c r="J139" i="32"/>
  <c r="J196" i="32" s="1"/>
  <c r="H140" i="32"/>
  <c r="H197" i="32" s="1"/>
  <c r="F136" i="32"/>
  <c r="F193" i="32" s="1"/>
  <c r="J146" i="32"/>
  <c r="D153" i="32"/>
  <c r="C271" i="32"/>
  <c r="E338" i="32"/>
  <c r="E247" i="32"/>
  <c r="G341" i="32"/>
  <c r="G250" i="32"/>
  <c r="G345" i="32"/>
  <c r="G148" i="32"/>
  <c r="D339" i="32"/>
  <c r="D248" i="32"/>
  <c r="D146" i="32"/>
  <c r="J340" i="32"/>
  <c r="J249" i="32"/>
  <c r="J147" i="32"/>
  <c r="H341" i="32"/>
  <c r="H250" i="32"/>
  <c r="H148" i="32"/>
  <c r="D343" i="32"/>
  <c r="D252" i="32"/>
  <c r="D150" i="32"/>
  <c r="J344" i="32"/>
  <c r="J253" i="32"/>
  <c r="J151" i="32"/>
  <c r="F346" i="32"/>
  <c r="F255" i="32"/>
  <c r="F153" i="32"/>
  <c r="G338" i="32"/>
  <c r="G247" i="32"/>
  <c r="G145" i="32"/>
  <c r="E339" i="32"/>
  <c r="E248" i="32"/>
  <c r="E146" i="32"/>
  <c r="C340" i="32"/>
  <c r="C249" i="32"/>
  <c r="C147" i="32"/>
  <c r="K340" i="32"/>
  <c r="K249" i="32"/>
  <c r="K147" i="32"/>
  <c r="I341" i="32"/>
  <c r="I250" i="32"/>
  <c r="I148" i="32"/>
  <c r="G342" i="32"/>
  <c r="G251" i="32"/>
  <c r="G149" i="32"/>
  <c r="E343" i="32"/>
  <c r="E252" i="32"/>
  <c r="E150" i="32"/>
  <c r="C344" i="32"/>
  <c r="C253" i="32"/>
  <c r="C151" i="32"/>
  <c r="K344" i="32"/>
  <c r="K253" i="32"/>
  <c r="K151" i="32"/>
  <c r="I345" i="32"/>
  <c r="I254" i="32"/>
  <c r="I152" i="32"/>
  <c r="G346" i="32"/>
  <c r="G255" i="32"/>
  <c r="G153" i="32"/>
  <c r="E347" i="32"/>
  <c r="E256" i="32"/>
  <c r="E154" i="32"/>
  <c r="C934" i="32"/>
  <c r="K934" i="32"/>
  <c r="C938" i="32"/>
  <c r="C956" i="32" s="1"/>
  <c r="C693" i="32"/>
  <c r="C722" i="32" s="1"/>
  <c r="K938" i="32"/>
  <c r="K956" i="32" s="1"/>
  <c r="K693" i="32"/>
  <c r="K722" i="32" s="1"/>
  <c r="C942" i="32"/>
  <c r="C960" i="32" s="1"/>
  <c r="C697" i="32"/>
  <c r="C726" i="32" s="1"/>
  <c r="K942" i="32"/>
  <c r="K960" i="32" s="1"/>
  <c r="K697" i="32"/>
  <c r="K726" i="32" s="1"/>
  <c r="C131" i="32"/>
  <c r="K131" i="32"/>
  <c r="K188" i="32" s="1"/>
  <c r="I132" i="32"/>
  <c r="I189" i="32" s="1"/>
  <c r="G133" i="32"/>
  <c r="G190" i="32" s="1"/>
  <c r="E134" i="32"/>
  <c r="E191" i="32" s="1"/>
  <c r="C135" i="32"/>
  <c r="K135" i="32"/>
  <c r="K192" i="32" s="1"/>
  <c r="I136" i="32"/>
  <c r="I193" i="32" s="1"/>
  <c r="G137" i="32"/>
  <c r="G194" i="32" s="1"/>
  <c r="E138" i="32"/>
  <c r="E195" i="32" s="1"/>
  <c r="C139" i="32"/>
  <c r="K139" i="32"/>
  <c r="K196" i="32" s="1"/>
  <c r="I140" i="32"/>
  <c r="I197" i="32" s="1"/>
  <c r="D149" i="32"/>
  <c r="E153" i="32"/>
  <c r="K343" i="32"/>
  <c r="K252" i="32"/>
  <c r="H247" i="32"/>
  <c r="H338" i="32"/>
  <c r="H145" i="32"/>
  <c r="B137" i="32"/>
  <c r="D145" i="32"/>
  <c r="E149" i="32"/>
  <c r="H151" i="32"/>
  <c r="C265" i="32"/>
  <c r="B266" i="32"/>
  <c r="C248" i="32"/>
  <c r="I340" i="32"/>
  <c r="I249" i="32"/>
  <c r="C347" i="32"/>
  <c r="C256" i="32"/>
  <c r="G694" i="32"/>
  <c r="G723" i="32" s="1"/>
  <c r="G872" i="32"/>
  <c r="G890" i="32" s="1"/>
  <c r="J250" i="32"/>
  <c r="J148" i="32"/>
  <c r="J341" i="32"/>
  <c r="D253" i="32"/>
  <c r="D344" i="32"/>
  <c r="D151" i="32"/>
  <c r="F256" i="32"/>
  <c r="F347" i="32"/>
  <c r="F154" i="32"/>
  <c r="B943" i="32"/>
  <c r="B961" i="32" s="1"/>
  <c r="B811" i="32"/>
  <c r="B829" i="32" s="1"/>
  <c r="B747" i="32"/>
  <c r="B765" i="32" s="1"/>
  <c r="B698" i="32"/>
  <c r="B727" i="32" s="1"/>
  <c r="I338" i="32"/>
  <c r="I247" i="32"/>
  <c r="I145" i="32"/>
  <c r="G339" i="32"/>
  <c r="G248" i="32"/>
  <c r="G146" i="32"/>
  <c r="E340" i="32"/>
  <c r="E249" i="32"/>
  <c r="E147" i="32"/>
  <c r="C341" i="32"/>
  <c r="C250" i="32"/>
  <c r="C148" i="32"/>
  <c r="K341" i="32"/>
  <c r="K250" i="32"/>
  <c r="K148" i="32"/>
  <c r="I342" i="32"/>
  <c r="I251" i="32"/>
  <c r="I149" i="32"/>
  <c r="G343" i="32"/>
  <c r="G150" i="32"/>
  <c r="E344" i="32"/>
  <c r="E253" i="32"/>
  <c r="E151" i="32"/>
  <c r="C345" i="32"/>
  <c r="C254" i="32"/>
  <c r="C152" i="32"/>
  <c r="K345" i="32"/>
  <c r="K254" i="32"/>
  <c r="K152" i="32"/>
  <c r="I346" i="32"/>
  <c r="I255" i="32"/>
  <c r="I153" i="32"/>
  <c r="G347" i="32"/>
  <c r="G256" i="32"/>
  <c r="G154" i="32"/>
  <c r="E934" i="32"/>
  <c r="E738" i="32"/>
  <c r="E802" i="32"/>
  <c r="C935" i="32"/>
  <c r="C953" i="32" s="1"/>
  <c r="C803" i="32"/>
  <c r="C821" i="32" s="1"/>
  <c r="C739" i="32"/>
  <c r="C757" i="32" s="1"/>
  <c r="C690" i="32"/>
  <c r="C719" i="32" s="1"/>
  <c r="K935" i="32"/>
  <c r="K953" i="32" s="1"/>
  <c r="K803" i="32"/>
  <c r="K821" i="32" s="1"/>
  <c r="K739" i="32"/>
  <c r="K757" i="32" s="1"/>
  <c r="K690" i="32"/>
  <c r="K719" i="32" s="1"/>
  <c r="I936" i="32"/>
  <c r="I954" i="32" s="1"/>
  <c r="I1195" i="32" s="1"/>
  <c r="I804" i="32"/>
  <c r="I822" i="32" s="1"/>
  <c r="I691" i="32"/>
  <c r="I720" i="32" s="1"/>
  <c r="I1192" i="32" s="1"/>
  <c r="G741" i="32"/>
  <c r="G759" i="32" s="1"/>
  <c r="G692" i="32"/>
  <c r="G721" i="32" s="1"/>
  <c r="E938" i="32"/>
  <c r="E956" i="32" s="1"/>
  <c r="E742" i="32"/>
  <c r="E760" i="32" s="1"/>
  <c r="E806" i="32"/>
  <c r="E824" i="32" s="1"/>
  <c r="E693" i="32"/>
  <c r="E722" i="32" s="1"/>
  <c r="C939" i="32"/>
  <c r="C957" i="32" s="1"/>
  <c r="C743" i="32"/>
  <c r="C761" i="32" s="1"/>
  <c r="C807" i="32"/>
  <c r="C825" i="32" s="1"/>
  <c r="C694" i="32"/>
  <c r="C723" i="32" s="1"/>
  <c r="K939" i="32"/>
  <c r="K957" i="32" s="1"/>
  <c r="K807" i="32"/>
  <c r="K825" i="32" s="1"/>
  <c r="K694" i="32"/>
  <c r="K723" i="32" s="1"/>
  <c r="K743" i="32"/>
  <c r="K761" i="32" s="1"/>
  <c r="I940" i="32"/>
  <c r="I958" i="32" s="1"/>
  <c r="I808" i="32"/>
  <c r="I826" i="32" s="1"/>
  <c r="I695" i="32"/>
  <c r="I724" i="32" s="1"/>
  <c r="G745" i="32"/>
  <c r="G763" i="32" s="1"/>
  <c r="G696" i="32"/>
  <c r="G725" i="32" s="1"/>
  <c r="E942" i="32"/>
  <c r="E960" i="32" s="1"/>
  <c r="E746" i="32"/>
  <c r="E764" i="32" s="1"/>
  <c r="E810" i="32"/>
  <c r="E828" i="32" s="1"/>
  <c r="E697" i="32"/>
  <c r="E726" i="32" s="1"/>
  <c r="C943" i="32"/>
  <c r="C961" i="32" s="1"/>
  <c r="C811" i="32"/>
  <c r="C829" i="32" s="1"/>
  <c r="C747" i="32"/>
  <c r="C765" i="32" s="1"/>
  <c r="C698" i="32"/>
  <c r="C727" i="32" s="1"/>
  <c r="K943" i="32"/>
  <c r="K961" i="32" s="1"/>
  <c r="K747" i="32"/>
  <c r="K765" i="32" s="1"/>
  <c r="K811" i="32"/>
  <c r="K829" i="32" s="1"/>
  <c r="K698" i="32"/>
  <c r="K727" i="32" s="1"/>
  <c r="C132" i="32"/>
  <c r="K132" i="32"/>
  <c r="K189" i="32" s="1"/>
  <c r="I133" i="32"/>
  <c r="I190" i="32" s="1"/>
  <c r="G134" i="32"/>
  <c r="G191" i="32" s="1"/>
  <c r="E135" i="32"/>
  <c r="E192" i="32" s="1"/>
  <c r="C136" i="32"/>
  <c r="K136" i="32"/>
  <c r="K193" i="32" s="1"/>
  <c r="I137" i="32"/>
  <c r="I194" i="32" s="1"/>
  <c r="G138" i="32"/>
  <c r="G195" i="32" s="1"/>
  <c r="E139" i="32"/>
  <c r="E196" i="32" s="1"/>
  <c r="C140" i="32"/>
  <c r="K140" i="32"/>
  <c r="K197" i="32" s="1"/>
  <c r="C167" i="32"/>
  <c r="K134" i="32"/>
  <c r="K191" i="32" s="1"/>
  <c r="D137" i="32"/>
  <c r="D194" i="32" s="1"/>
  <c r="E145" i="32"/>
  <c r="H147" i="32"/>
  <c r="B154" i="32"/>
  <c r="C264" i="32"/>
  <c r="C1189" i="32" s="1"/>
  <c r="C343" i="32"/>
  <c r="C252" i="32"/>
  <c r="I697" i="32"/>
  <c r="I726" i="32" s="1"/>
  <c r="I875" i="32"/>
  <c r="I893" i="32" s="1"/>
  <c r="D249" i="32"/>
  <c r="D147" i="32"/>
  <c r="D340" i="32"/>
  <c r="B254" i="32"/>
  <c r="B345" i="32"/>
  <c r="B152" i="32"/>
  <c r="B269" i="32"/>
  <c r="D934" i="32"/>
  <c r="D802" i="32"/>
  <c r="D738" i="32"/>
  <c r="J935" i="32"/>
  <c r="J953" i="32" s="1"/>
  <c r="J690" i="32"/>
  <c r="J719" i="32" s="1"/>
  <c r="D938" i="32"/>
  <c r="D956" i="32" s="1"/>
  <c r="D742" i="32"/>
  <c r="D760" i="32" s="1"/>
  <c r="D806" i="32"/>
  <c r="D824" i="32" s="1"/>
  <c r="D693" i="32"/>
  <c r="D722" i="32" s="1"/>
  <c r="J943" i="32"/>
  <c r="J961" i="32" s="1"/>
  <c r="J698" i="32"/>
  <c r="J727" i="32" s="1"/>
  <c r="B338" i="32"/>
  <c r="B247" i="32"/>
  <c r="J338" i="32"/>
  <c r="J247" i="32"/>
  <c r="H339" i="32"/>
  <c r="H248" i="32"/>
  <c r="F340" i="32"/>
  <c r="F249" i="32"/>
  <c r="D341" i="32"/>
  <c r="D250" i="32"/>
  <c r="B342" i="32"/>
  <c r="B251" i="32"/>
  <c r="B357" i="32"/>
  <c r="J342" i="32"/>
  <c r="J251" i="32"/>
  <c r="H343" i="32"/>
  <c r="H252" i="32"/>
  <c r="F344" i="32"/>
  <c r="F253" i="32"/>
  <c r="D345" i="32"/>
  <c r="D254" i="32"/>
  <c r="D360" i="32"/>
  <c r="B346" i="32"/>
  <c r="B255" i="32"/>
  <c r="J346" i="32"/>
  <c r="J361" i="32"/>
  <c r="J255" i="32"/>
  <c r="H347" i="32"/>
  <c r="H362" i="32"/>
  <c r="H256" i="32"/>
  <c r="F934" i="32"/>
  <c r="D935" i="32"/>
  <c r="D953" i="32" s="1"/>
  <c r="D803" i="32"/>
  <c r="D821" i="32" s="1"/>
  <c r="D739" i="32"/>
  <c r="D757" i="32" s="1"/>
  <c r="D690" i="32"/>
  <c r="D719" i="32" s="1"/>
  <c r="B936" i="32"/>
  <c r="B954" i="32" s="1"/>
  <c r="B1195" i="32" s="1"/>
  <c r="B691" i="32"/>
  <c r="B720" i="32" s="1"/>
  <c r="B1192" i="32" s="1"/>
  <c r="B804" i="32"/>
  <c r="B822" i="32" s="1"/>
  <c r="B740" i="32"/>
  <c r="B758" i="32" s="1"/>
  <c r="B1193" i="32" s="1"/>
  <c r="J936" i="32"/>
  <c r="J954" i="32" s="1"/>
  <c r="J1195" i="32" s="1"/>
  <c r="J691" i="32"/>
  <c r="J720" i="32" s="1"/>
  <c r="J1192" i="32" s="1"/>
  <c r="H937" i="32"/>
  <c r="H955" i="32" s="1"/>
  <c r="H692" i="32"/>
  <c r="H721" i="32" s="1"/>
  <c r="H805" i="32"/>
  <c r="H823" i="32" s="1"/>
  <c r="F938" i="32"/>
  <c r="F956" i="32" s="1"/>
  <c r="F742" i="32"/>
  <c r="F760" i="32" s="1"/>
  <c r="F693" i="32"/>
  <c r="F722" i="32" s="1"/>
  <c r="D939" i="32"/>
  <c r="D957" i="32" s="1"/>
  <c r="D743" i="32"/>
  <c r="D761" i="32" s="1"/>
  <c r="D694" i="32"/>
  <c r="D723" i="32" s="1"/>
  <c r="D807" i="32"/>
  <c r="D825" i="32" s="1"/>
  <c r="B940" i="32"/>
  <c r="B958" i="32" s="1"/>
  <c r="B695" i="32"/>
  <c r="B724" i="32" s="1"/>
  <c r="B744" i="32"/>
  <c r="B762" i="32" s="1"/>
  <c r="J940" i="32"/>
  <c r="J958" i="32" s="1"/>
  <c r="J808" i="32"/>
  <c r="J826" i="32" s="1"/>
  <c r="J695" i="32"/>
  <c r="J724" i="32" s="1"/>
  <c r="F942" i="32"/>
  <c r="F960" i="32" s="1"/>
  <c r="F697" i="32"/>
  <c r="F726" i="32" s="1"/>
  <c r="D943" i="32"/>
  <c r="D961" i="32" s="1"/>
  <c r="D811" i="32"/>
  <c r="D829" i="32" s="1"/>
  <c r="D747" i="32"/>
  <c r="D765" i="32" s="1"/>
  <c r="D698" i="32"/>
  <c r="D727" i="32" s="1"/>
  <c r="D133" i="32"/>
  <c r="D190" i="32" s="1"/>
  <c r="E137" i="32"/>
  <c r="E194" i="32" s="1"/>
  <c r="H139" i="32"/>
  <c r="H196" i="32" s="1"/>
  <c r="J145" i="32"/>
  <c r="I147" i="32"/>
  <c r="B150" i="32"/>
  <c r="D152" i="32"/>
  <c r="C154" i="32"/>
  <c r="C267" i="32"/>
  <c r="C270" i="32"/>
  <c r="G252" i="32"/>
  <c r="J353" i="32"/>
  <c r="K339" i="32"/>
  <c r="K248" i="32"/>
  <c r="I344" i="32"/>
  <c r="I253" i="32"/>
  <c r="K154" i="32"/>
  <c r="F339" i="32"/>
  <c r="F248" i="32"/>
  <c r="F146" i="32"/>
  <c r="H251" i="32"/>
  <c r="H342" i="32"/>
  <c r="H149" i="32"/>
  <c r="J345" i="32"/>
  <c r="J254" i="32"/>
  <c r="J152" i="32"/>
  <c r="B935" i="32"/>
  <c r="B953" i="32" s="1"/>
  <c r="B803" i="32"/>
  <c r="B821" i="32" s="1"/>
  <c r="B739" i="32"/>
  <c r="B757" i="32" s="1"/>
  <c r="B690" i="32"/>
  <c r="B719" i="32" s="1"/>
  <c r="D810" i="32"/>
  <c r="D828" i="32" s="1"/>
  <c r="D746" i="32"/>
  <c r="D764" i="32" s="1"/>
  <c r="D697" i="32"/>
  <c r="D726" i="32" s="1"/>
  <c r="C338" i="32"/>
  <c r="C247" i="32"/>
  <c r="C145" i="32"/>
  <c r="K338" i="32"/>
  <c r="K145" i="32"/>
  <c r="K247" i="32"/>
  <c r="I339" i="32"/>
  <c r="I248" i="32"/>
  <c r="I146" i="32"/>
  <c r="G340" i="32"/>
  <c r="G249" i="32"/>
  <c r="G147" i="32"/>
  <c r="E341" i="32"/>
  <c r="E148" i="32"/>
  <c r="C342" i="32"/>
  <c r="C251" i="32"/>
  <c r="C149" i="32"/>
  <c r="K342" i="32"/>
  <c r="K251" i="32"/>
  <c r="K149" i="32"/>
  <c r="I343" i="32"/>
  <c r="I252" i="32"/>
  <c r="I150" i="32"/>
  <c r="G344" i="32"/>
  <c r="G253" i="32"/>
  <c r="G151" i="32"/>
  <c r="E345" i="32"/>
  <c r="E152" i="32"/>
  <c r="E254" i="32"/>
  <c r="C346" i="32"/>
  <c r="C255" i="32"/>
  <c r="C153" i="32"/>
  <c r="K346" i="32"/>
  <c r="K255" i="32"/>
  <c r="K153" i="32"/>
  <c r="I347" i="32"/>
  <c r="I154" i="32"/>
  <c r="G689" i="32"/>
  <c r="E935" i="32"/>
  <c r="E953" i="32" s="1"/>
  <c r="E739" i="32"/>
  <c r="E757" i="32" s="1"/>
  <c r="E690" i="32"/>
  <c r="E719" i="32" s="1"/>
  <c r="C936" i="32"/>
  <c r="C954" i="32" s="1"/>
  <c r="C1195" i="32" s="1"/>
  <c r="C691" i="32"/>
  <c r="C720" i="32" s="1"/>
  <c r="C1192" i="32" s="1"/>
  <c r="C740" i="32"/>
  <c r="C758" i="32" s="1"/>
  <c r="C1193" i="32" s="1"/>
  <c r="K936" i="32"/>
  <c r="K954" i="32" s="1"/>
  <c r="K1195" i="32" s="1"/>
  <c r="K740" i="32"/>
  <c r="K758" i="32" s="1"/>
  <c r="K1193" i="32" s="1"/>
  <c r="K691" i="32"/>
  <c r="K720" i="32" s="1"/>
  <c r="K1192" i="32" s="1"/>
  <c r="G693" i="32"/>
  <c r="G722" i="32" s="1"/>
  <c r="G938" i="32"/>
  <c r="G956" i="32" s="1"/>
  <c r="G742" i="32"/>
  <c r="G760" i="32" s="1"/>
  <c r="E939" i="32"/>
  <c r="E957" i="32" s="1"/>
  <c r="E743" i="32"/>
  <c r="E761" i="32" s="1"/>
  <c r="E694" i="32"/>
  <c r="E723" i="32" s="1"/>
  <c r="C940" i="32"/>
  <c r="C958" i="32" s="1"/>
  <c r="C695" i="32"/>
  <c r="C724" i="32" s="1"/>
  <c r="C744" i="32"/>
  <c r="C762" i="32" s="1"/>
  <c r="K940" i="32"/>
  <c r="K958" i="32" s="1"/>
  <c r="K744" i="32"/>
  <c r="K762" i="32" s="1"/>
  <c r="K695" i="32"/>
  <c r="K724" i="32" s="1"/>
  <c r="G942" i="32"/>
  <c r="G960" i="32" s="1"/>
  <c r="G697" i="32"/>
  <c r="G726" i="32" s="1"/>
  <c r="E943" i="32"/>
  <c r="E961" i="32" s="1"/>
  <c r="E747" i="32"/>
  <c r="E765" i="32" s="1"/>
  <c r="E698" i="32"/>
  <c r="E727" i="32" s="1"/>
  <c r="G131" i="32"/>
  <c r="G188" i="32" s="1"/>
  <c r="E132" i="32"/>
  <c r="E189" i="32" s="1"/>
  <c r="C133" i="32"/>
  <c r="K133" i="32"/>
  <c r="K190" i="32" s="1"/>
  <c r="I134" i="32"/>
  <c r="I191" i="32" s="1"/>
  <c r="G135" i="32"/>
  <c r="G192" i="32" s="1"/>
  <c r="E136" i="32"/>
  <c r="E193" i="32" s="1"/>
  <c r="C137" i="32"/>
  <c r="K137" i="32"/>
  <c r="K194" i="32" s="1"/>
  <c r="I138" i="32"/>
  <c r="I195" i="32" s="1"/>
  <c r="G139" i="32"/>
  <c r="G196" i="32" s="1"/>
  <c r="E140" i="32"/>
  <c r="E197" i="32" s="1"/>
  <c r="E133" i="32"/>
  <c r="E190" i="32" s="1"/>
  <c r="H135" i="32"/>
  <c r="H192" i="32" s="1"/>
  <c r="I139" i="32"/>
  <c r="I196" i="32" s="1"/>
  <c r="B146" i="32"/>
  <c r="D148" i="32"/>
  <c r="C150" i="32"/>
  <c r="F152" i="32"/>
  <c r="H154" i="32"/>
  <c r="C262" i="32"/>
  <c r="G254" i="32"/>
  <c r="C269" i="32"/>
  <c r="B271" i="32"/>
  <c r="D353" i="32"/>
  <c r="B354" i="32"/>
  <c r="J354" i="32"/>
  <c r="H355" i="32"/>
  <c r="H1190" i="32" s="1"/>
  <c r="F356" i="32"/>
  <c r="D357" i="32"/>
  <c r="B358" i="32"/>
  <c r="J358" i="32"/>
  <c r="H359" i="32"/>
  <c r="F360" i="32"/>
  <c r="D361" i="32"/>
  <c r="B362" i="32"/>
  <c r="J362" i="32"/>
  <c r="B268" i="32"/>
  <c r="H353" i="32"/>
  <c r="F354" i="32"/>
  <c r="D355" i="32"/>
  <c r="D1190" i="32" s="1"/>
  <c r="B356" i="32"/>
  <c r="J356" i="32"/>
  <c r="H357" i="32"/>
  <c r="F358" i="32"/>
  <c r="D359" i="32"/>
  <c r="B360" i="32"/>
  <c r="J360" i="32"/>
  <c r="H361" i="32"/>
  <c r="F362" i="32"/>
  <c r="B267" i="32"/>
  <c r="B353" i="32"/>
  <c r="H354" i="32"/>
  <c r="F355" i="32"/>
  <c r="F1190" i="32" s="1"/>
  <c r="D356" i="32"/>
  <c r="J357" i="32"/>
  <c r="F359" i="32"/>
  <c r="B361" i="32"/>
  <c r="B264" i="32"/>
  <c r="B1189" i="32" s="1"/>
  <c r="I353" i="32"/>
  <c r="G354" i="32"/>
  <c r="E355" i="32"/>
  <c r="E1190" i="32" s="1"/>
  <c r="C356" i="32"/>
  <c r="K356" i="32"/>
  <c r="I357" i="32"/>
  <c r="G358" i="32"/>
  <c r="E359" i="32"/>
  <c r="C360" i="32"/>
  <c r="K360" i="32"/>
  <c r="I361" i="32"/>
  <c r="G362" i="32"/>
  <c r="C353" i="32"/>
  <c r="K353" i="32"/>
  <c r="I354" i="32"/>
  <c r="G355" i="32"/>
  <c r="G1190" i="32" s="1"/>
  <c r="E356" i="32"/>
  <c r="C357" i="32"/>
  <c r="K357" i="32"/>
  <c r="I358" i="32"/>
  <c r="G359" i="32"/>
  <c r="E360" i="32"/>
  <c r="C361" i="32"/>
  <c r="K361" i="32"/>
  <c r="I362" i="32"/>
  <c r="E353" i="32"/>
  <c r="C354" i="32"/>
  <c r="K354" i="32"/>
  <c r="I355" i="32"/>
  <c r="I1190" i="32" s="1"/>
  <c r="G356" i="32"/>
  <c r="E357" i="32"/>
  <c r="C358" i="32"/>
  <c r="K358" i="32"/>
  <c r="I359" i="32"/>
  <c r="G360" i="32"/>
  <c r="E361" i="32"/>
  <c r="C362" i="32"/>
  <c r="K362" i="32"/>
  <c r="F353" i="32"/>
  <c r="D354" i="32"/>
  <c r="B355" i="32"/>
  <c r="B1190" i="32" s="1"/>
  <c r="J355" i="32"/>
  <c r="J1190" i="32" s="1"/>
  <c r="H356" i="32"/>
  <c r="F357" i="32"/>
  <c r="D358" i="32"/>
  <c r="B359" i="32"/>
  <c r="J359" i="32"/>
  <c r="H360" i="32"/>
  <c r="F361" i="32"/>
  <c r="D362" i="32"/>
  <c r="J839" i="32"/>
  <c r="J857" i="32" s="1"/>
  <c r="F802" i="32"/>
  <c r="H839" i="32"/>
  <c r="H857" i="32" s="1"/>
  <c r="G353" i="32"/>
  <c r="E354" i="32"/>
  <c r="C355" i="32"/>
  <c r="C1190" i="32" s="1"/>
  <c r="K355" i="32"/>
  <c r="K1190" i="32" s="1"/>
  <c r="I356" i="32"/>
  <c r="G357" i="32"/>
  <c r="E358" i="32"/>
  <c r="C359" i="32"/>
  <c r="K359" i="32"/>
  <c r="I360" i="32"/>
  <c r="G361" i="32"/>
  <c r="E362" i="32"/>
  <c r="B745" i="32"/>
  <c r="B763" i="32" s="1"/>
  <c r="J743" i="32"/>
  <c r="J761" i="32" s="1"/>
  <c r="D840" i="32"/>
  <c r="D858" i="32" s="1"/>
  <c r="J842" i="32"/>
  <c r="J860" i="32" s="1"/>
  <c r="F835" i="32"/>
  <c r="F853" i="32" s="1"/>
  <c r="H868" i="32"/>
  <c r="H886" i="32" s="1"/>
  <c r="F807" i="32"/>
  <c r="F825" i="32" s="1"/>
  <c r="H836" i="32"/>
  <c r="H854" i="32" s="1"/>
  <c r="H747" i="32"/>
  <c r="H765" i="32" s="1"/>
  <c r="H743" i="32"/>
  <c r="H761" i="32" s="1"/>
  <c r="H739" i="32"/>
  <c r="H757" i="32" s="1"/>
  <c r="H744" i="32"/>
  <c r="H762" i="32" s="1"/>
  <c r="H740" i="32"/>
  <c r="H758" i="32" s="1"/>
  <c r="H1193" i="32" s="1"/>
  <c r="H745" i="32"/>
  <c r="H763" i="32" s="1"/>
  <c r="H741" i="32"/>
  <c r="H759" i="32" s="1"/>
  <c r="H746" i="32"/>
  <c r="H764" i="32" s="1"/>
  <c r="F808" i="32"/>
  <c r="F826" i="32" s="1"/>
  <c r="F804" i="32"/>
  <c r="F822" i="32" s="1"/>
  <c r="F805" i="32"/>
  <c r="F823" i="32" s="1"/>
  <c r="F811" i="32"/>
  <c r="F829" i="32" s="1"/>
  <c r="F803" i="32"/>
  <c r="F821" i="32" s="1"/>
  <c r="F806" i="32"/>
  <c r="F824" i="32" s="1"/>
  <c r="F809" i="32"/>
  <c r="F827" i="32" s="1"/>
  <c r="D873" i="32"/>
  <c r="D891" i="32" s="1"/>
  <c r="D869" i="32"/>
  <c r="D887" i="32" s="1"/>
  <c r="D876" i="32"/>
  <c r="D894" i="32" s="1"/>
  <c r="D872" i="32"/>
  <c r="D890" i="32" s="1"/>
  <c r="D868" i="32"/>
  <c r="D886" i="32" s="1"/>
  <c r="D875" i="32"/>
  <c r="D893" i="32" s="1"/>
  <c r="D871" i="32"/>
  <c r="D889" i="32" s="1"/>
  <c r="D867" i="32"/>
  <c r="D885" i="32" s="1"/>
  <c r="D874" i="32"/>
  <c r="D892" i="32" s="1"/>
  <c r="D870" i="32"/>
  <c r="D888" i="32" s="1"/>
  <c r="H841" i="32"/>
  <c r="H859" i="32" s="1"/>
  <c r="H837" i="32"/>
  <c r="H855" i="32" s="1"/>
  <c r="H842" i="32"/>
  <c r="H860" i="32" s="1"/>
  <c r="H834" i="32"/>
  <c r="H840" i="32"/>
  <c r="H858" i="32" s="1"/>
  <c r="H835" i="32"/>
  <c r="H853" i="32" s="1"/>
  <c r="H843" i="32"/>
  <c r="H861" i="32" s="1"/>
  <c r="H838" i="32"/>
  <c r="H856" i="32" s="1"/>
  <c r="F810" i="32"/>
  <c r="F828" i="32" s="1"/>
  <c r="I747" i="32"/>
  <c r="I765" i="32" s="1"/>
  <c r="I743" i="32"/>
  <c r="I761" i="32" s="1"/>
  <c r="I739" i="32"/>
  <c r="I757" i="32" s="1"/>
  <c r="I746" i="32"/>
  <c r="I764" i="32" s="1"/>
  <c r="I742" i="32"/>
  <c r="I760" i="32" s="1"/>
  <c r="I738" i="32"/>
  <c r="I745" i="32"/>
  <c r="I763" i="32" s="1"/>
  <c r="I744" i="32"/>
  <c r="I762" i="32" s="1"/>
  <c r="I740" i="32"/>
  <c r="I758" i="32" s="1"/>
  <c r="I1193" i="32" s="1"/>
  <c r="I741" i="32"/>
  <c r="I759" i="32" s="1"/>
  <c r="C835" i="32"/>
  <c r="C853" i="32" s="1"/>
  <c r="G808" i="32"/>
  <c r="G826" i="32" s="1"/>
  <c r="G804" i="32"/>
  <c r="G822" i="32" s="1"/>
  <c r="G811" i="32"/>
  <c r="G829" i="32" s="1"/>
  <c r="G807" i="32"/>
  <c r="G825" i="32" s="1"/>
  <c r="G803" i="32"/>
  <c r="G821" i="32" s="1"/>
  <c r="G810" i="32"/>
  <c r="G806" i="32"/>
  <c r="G824" i="32" s="1"/>
  <c r="G802" i="32"/>
  <c r="G820" i="32" s="1"/>
  <c r="G809" i="32"/>
  <c r="G827" i="32" s="1"/>
  <c r="G805" i="32"/>
  <c r="G823" i="32" s="1"/>
  <c r="E876" i="32"/>
  <c r="E894" i="32" s="1"/>
  <c r="E872" i="32"/>
  <c r="E890" i="32" s="1"/>
  <c r="E868" i="32"/>
  <c r="E886" i="32" s="1"/>
  <c r="E875" i="32"/>
  <c r="E893" i="32" s="1"/>
  <c r="E871" i="32"/>
  <c r="E889" i="32" s="1"/>
  <c r="E867" i="32"/>
  <c r="E874" i="32"/>
  <c r="E892" i="32" s="1"/>
  <c r="E870" i="32"/>
  <c r="E888" i="32" s="1"/>
  <c r="E873" i="32"/>
  <c r="E891" i="32" s="1"/>
  <c r="E869" i="32"/>
  <c r="E887" i="32" s="1"/>
  <c r="I840" i="32"/>
  <c r="I858" i="32" s="1"/>
  <c r="I836" i="32"/>
  <c r="I854" i="32" s="1"/>
  <c r="I843" i="32"/>
  <c r="I861" i="32" s="1"/>
  <c r="I839" i="32"/>
  <c r="I857" i="32" s="1"/>
  <c r="I835" i="32"/>
  <c r="I853" i="32" s="1"/>
  <c r="I842" i="32"/>
  <c r="I860" i="32" s="1"/>
  <c r="I838" i="32"/>
  <c r="I856" i="32" s="1"/>
  <c r="I834" i="32"/>
  <c r="I852" i="32" s="1"/>
  <c r="I837" i="32"/>
  <c r="I855" i="32" s="1"/>
  <c r="I841" i="32"/>
  <c r="I859" i="32" s="1"/>
  <c r="G744" i="32"/>
  <c r="G762" i="32" s="1"/>
  <c r="G740" i="32"/>
  <c r="G758" i="32" s="1"/>
  <c r="G1193" i="32" s="1"/>
  <c r="G747" i="32"/>
  <c r="G765" i="32" s="1"/>
  <c r="G743" i="32"/>
  <c r="G761" i="32" s="1"/>
  <c r="G739" i="32"/>
  <c r="G757" i="32" s="1"/>
  <c r="G746" i="32"/>
  <c r="G764" i="32" s="1"/>
  <c r="G738" i="32"/>
  <c r="B741" i="32"/>
  <c r="B759" i="32" s="1"/>
  <c r="E804" i="32"/>
  <c r="E822" i="32" s="1"/>
  <c r="E809" i="32"/>
  <c r="E827" i="32" s="1"/>
  <c r="C874" i="32"/>
  <c r="C892" i="32" s="1"/>
  <c r="K870" i="32"/>
  <c r="K888" i="32" s="1"/>
  <c r="G842" i="32"/>
  <c r="G860" i="32" s="1"/>
  <c r="D836" i="32"/>
  <c r="D854" i="32" s="1"/>
  <c r="J1023" i="32"/>
  <c r="K1009" i="32"/>
  <c r="K1023" i="32" s="1"/>
  <c r="B746" i="32"/>
  <c r="B764" i="32" s="1"/>
  <c r="B742" i="32"/>
  <c r="B760" i="32" s="1"/>
  <c r="B738" i="32"/>
  <c r="J746" i="32"/>
  <c r="J764" i="32" s="1"/>
  <c r="J742" i="32"/>
  <c r="J760" i="32" s="1"/>
  <c r="J738" i="32"/>
  <c r="B743" i="32"/>
  <c r="B761" i="32" s="1"/>
  <c r="H811" i="32"/>
  <c r="H829" i="32" s="1"/>
  <c r="H807" i="32"/>
  <c r="H825" i="32" s="1"/>
  <c r="H803" i="32"/>
  <c r="H821" i="32" s="1"/>
  <c r="F876" i="32"/>
  <c r="F894" i="32" s="1"/>
  <c r="F872" i="32"/>
  <c r="F890" i="32" s="1"/>
  <c r="F868" i="32"/>
  <c r="F886" i="32" s="1"/>
  <c r="F875" i="32"/>
  <c r="F893" i="32" s="1"/>
  <c r="F871" i="32"/>
  <c r="F889" i="32" s="1"/>
  <c r="F867" i="32"/>
  <c r="F885" i="32" s="1"/>
  <c r="F874" i="32"/>
  <c r="F892" i="32" s="1"/>
  <c r="F870" i="32"/>
  <c r="F888" i="32" s="1"/>
  <c r="F873" i="32"/>
  <c r="F891" i="32" s="1"/>
  <c r="B840" i="32"/>
  <c r="B858" i="32" s="1"/>
  <c r="B836" i="32"/>
  <c r="B854" i="32" s="1"/>
  <c r="B843" i="32"/>
  <c r="B861" i="32" s="1"/>
  <c r="B839" i="32"/>
  <c r="B857" i="32" s="1"/>
  <c r="B842" i="32"/>
  <c r="B860" i="32" s="1"/>
  <c r="B834" i="32"/>
  <c r="B852" i="32" s="1"/>
  <c r="J840" i="32"/>
  <c r="J858" i="32" s="1"/>
  <c r="J836" i="32"/>
  <c r="J854" i="32" s="1"/>
  <c r="J843" i="32"/>
  <c r="J861" i="32" s="1"/>
  <c r="J835" i="32"/>
  <c r="J853" i="32" s="1"/>
  <c r="J838" i="32"/>
  <c r="J856" i="32" s="1"/>
  <c r="H804" i="32"/>
  <c r="H822" i="32" s="1"/>
  <c r="G828" i="32"/>
  <c r="D834" i="32"/>
  <c r="D852" i="32" s="1"/>
  <c r="B837" i="32"/>
  <c r="B855" i="32" s="1"/>
  <c r="C746" i="32"/>
  <c r="C764" i="32" s="1"/>
  <c r="K746" i="32"/>
  <c r="K764" i="32" s="1"/>
  <c r="J745" i="32"/>
  <c r="J763" i="32" s="1"/>
  <c r="I811" i="32"/>
  <c r="I829" i="32" s="1"/>
  <c r="J834" i="32"/>
  <c r="J837" i="32"/>
  <c r="J855" i="32" s="1"/>
  <c r="B841" i="32"/>
  <c r="B859" i="32" s="1"/>
  <c r="D745" i="32"/>
  <c r="D763" i="32" s="1"/>
  <c r="J741" i="32"/>
  <c r="J759" i="32" s="1"/>
  <c r="J747" i="32"/>
  <c r="J765" i="32" s="1"/>
  <c r="B810" i="32"/>
  <c r="B828" i="32" s="1"/>
  <c r="B806" i="32"/>
  <c r="B824" i="32" s="1"/>
  <c r="B802" i="32"/>
  <c r="J810" i="32"/>
  <c r="J828" i="32" s="1"/>
  <c r="J806" i="32"/>
  <c r="J824" i="32" s="1"/>
  <c r="J802" i="32"/>
  <c r="J820" i="32" s="1"/>
  <c r="H875" i="32"/>
  <c r="H893" i="32" s="1"/>
  <c r="H871" i="32"/>
  <c r="H889" i="32" s="1"/>
  <c r="H867" i="32"/>
  <c r="H885" i="32" s="1"/>
  <c r="H874" i="32"/>
  <c r="H892" i="32" s="1"/>
  <c r="H870" i="32"/>
  <c r="H888" i="32" s="1"/>
  <c r="H873" i="32"/>
  <c r="H891" i="32" s="1"/>
  <c r="H869" i="32"/>
  <c r="H887" i="32" s="1"/>
  <c r="H876" i="32"/>
  <c r="H894" i="32" s="1"/>
  <c r="D843" i="32"/>
  <c r="D861" i="32" s="1"/>
  <c r="D839" i="32"/>
  <c r="D857" i="32" s="1"/>
  <c r="D835" i="32"/>
  <c r="D853" i="32" s="1"/>
  <c r="D842" i="32"/>
  <c r="D860" i="32" s="1"/>
  <c r="D837" i="32"/>
  <c r="D855" i="32" s="1"/>
  <c r="J804" i="32"/>
  <c r="J822" i="32" s="1"/>
  <c r="B808" i="32"/>
  <c r="B826" i="32" s="1"/>
  <c r="H809" i="32"/>
  <c r="H827" i="32" s="1"/>
  <c r="B835" i="32"/>
  <c r="B853" i="32" s="1"/>
  <c r="B838" i="32"/>
  <c r="B856" i="32" s="1"/>
  <c r="D841" i="32"/>
  <c r="D859" i="32" s="1"/>
  <c r="E745" i="32"/>
  <c r="E763" i="32" s="1"/>
  <c r="J740" i="32"/>
  <c r="J758" i="32" s="1"/>
  <c r="J1193" i="32" s="1"/>
  <c r="C810" i="32"/>
  <c r="C828" i="32" s="1"/>
  <c r="K810" i="32"/>
  <c r="K828" i="32" s="1"/>
  <c r="E835" i="32"/>
  <c r="E853" i="32" s="1"/>
  <c r="B805" i="32"/>
  <c r="B823" i="32" s="1"/>
  <c r="H806" i="32"/>
  <c r="H824" i="32" s="1"/>
  <c r="J809" i="32"/>
  <c r="J827" i="32" s="1"/>
  <c r="D838" i="32"/>
  <c r="D856" i="32" s="1"/>
  <c r="F841" i="32"/>
  <c r="F859" i="32" s="1"/>
  <c r="F869" i="32"/>
  <c r="F887" i="32" s="1"/>
  <c r="F744" i="32"/>
  <c r="F762" i="32" s="1"/>
  <c r="F740" i="32"/>
  <c r="F758" i="32" s="1"/>
  <c r="F1193" i="32" s="1"/>
  <c r="F738" i="32"/>
  <c r="J739" i="32"/>
  <c r="J757" i="32" s="1"/>
  <c r="F743" i="32"/>
  <c r="F761" i="32" s="1"/>
  <c r="J744" i="32"/>
  <c r="J762" i="32" s="1"/>
  <c r="F746" i="32"/>
  <c r="F764" i="32" s="1"/>
  <c r="D809" i="32"/>
  <c r="D827" i="32" s="1"/>
  <c r="F840" i="32"/>
  <c r="F858" i="32" s="1"/>
  <c r="J803" i="32"/>
  <c r="J821" i="32" s="1"/>
  <c r="B807" i="32"/>
  <c r="B825" i="32" s="1"/>
  <c r="H808" i="32"/>
  <c r="H826" i="32" s="1"/>
  <c r="J811" i="32"/>
  <c r="J829" i="32" s="1"/>
  <c r="J841" i="32"/>
  <c r="J859" i="32" s="1"/>
  <c r="G875" i="32"/>
  <c r="G893" i="32" s="1"/>
  <c r="G871" i="32"/>
  <c r="G889" i="32" s="1"/>
  <c r="G867" i="32"/>
  <c r="G885" i="32" s="1"/>
  <c r="G874" i="32"/>
  <c r="G892" i="32" s="1"/>
  <c r="G870" i="32"/>
  <c r="G888" i="32" s="1"/>
  <c r="G873" i="32"/>
  <c r="G891" i="32" s="1"/>
  <c r="G869" i="32"/>
  <c r="G887" i="32" s="1"/>
  <c r="C843" i="32"/>
  <c r="C861" i="32" s="1"/>
  <c r="C839" i="32"/>
  <c r="C857" i="32" s="1"/>
  <c r="C842" i="32"/>
  <c r="C860" i="32" s="1"/>
  <c r="C838" i="32"/>
  <c r="C856" i="32" s="1"/>
  <c r="C834" i="32"/>
  <c r="C852" i="32" s="1"/>
  <c r="C841" i="32"/>
  <c r="C859" i="32" s="1"/>
  <c r="C837" i="32"/>
  <c r="C855" i="32" s="1"/>
  <c r="K843" i="32"/>
  <c r="K861" i="32" s="1"/>
  <c r="K839" i="32"/>
  <c r="K857" i="32" s="1"/>
  <c r="K835" i="32"/>
  <c r="K853" i="32" s="1"/>
  <c r="K842" i="32"/>
  <c r="K860" i="32" s="1"/>
  <c r="K838" i="32"/>
  <c r="K856" i="32" s="1"/>
  <c r="K834" i="32"/>
  <c r="K841" i="32"/>
  <c r="K859" i="32" s="1"/>
  <c r="K837" i="32"/>
  <c r="K855" i="32" s="1"/>
  <c r="E803" i="32"/>
  <c r="E821" i="32" s="1"/>
  <c r="C804" i="32"/>
  <c r="C822" i="32" s="1"/>
  <c r="K804" i="32"/>
  <c r="K822" i="32" s="1"/>
  <c r="I805" i="32"/>
  <c r="I823" i="32" s="1"/>
  <c r="E807" i="32"/>
  <c r="E825" i="32" s="1"/>
  <c r="C808" i="32"/>
  <c r="C826" i="32" s="1"/>
  <c r="K808" i="32"/>
  <c r="K826" i="32" s="1"/>
  <c r="I809" i="32"/>
  <c r="I827" i="32" s="1"/>
  <c r="E811" i="32"/>
  <c r="E829" i="32" s="1"/>
  <c r="K836" i="32"/>
  <c r="K854" i="32" s="1"/>
  <c r="G838" i="32"/>
  <c r="G856" i="32" s="1"/>
  <c r="C840" i="32"/>
  <c r="C858" i="32" s="1"/>
  <c r="C870" i="32"/>
  <c r="C888" i="32" s="1"/>
  <c r="G876" i="32"/>
  <c r="G894" i="32" s="1"/>
  <c r="D942" i="32"/>
  <c r="D960" i="32" s="1"/>
  <c r="H1029" i="32"/>
  <c r="L1015" i="32"/>
  <c r="M1015" i="32" s="1"/>
  <c r="I1015" i="32"/>
  <c r="E740" i="32"/>
  <c r="E758" i="32" s="1"/>
  <c r="E1193" i="32" s="1"/>
  <c r="C741" i="32"/>
  <c r="C759" i="32" s="1"/>
  <c r="K741" i="32"/>
  <c r="K759" i="32" s="1"/>
  <c r="E744" i="32"/>
  <c r="E762" i="32" s="1"/>
  <c r="C745" i="32"/>
  <c r="C763" i="32" s="1"/>
  <c r="K745" i="32"/>
  <c r="K763" i="32" s="1"/>
  <c r="I874" i="32"/>
  <c r="I892" i="32" s="1"/>
  <c r="I870" i="32"/>
  <c r="I888" i="32" s="1"/>
  <c r="I873" i="32"/>
  <c r="I891" i="32" s="1"/>
  <c r="I869" i="32"/>
  <c r="I887" i="32" s="1"/>
  <c r="I876" i="32"/>
  <c r="I894" i="32" s="1"/>
  <c r="I872" i="32"/>
  <c r="I890" i="32" s="1"/>
  <c r="I868" i="32"/>
  <c r="I886" i="32" s="1"/>
  <c r="E842" i="32"/>
  <c r="E860" i="32" s="1"/>
  <c r="E838" i="32"/>
  <c r="E856" i="32" s="1"/>
  <c r="E841" i="32"/>
  <c r="E859" i="32" s="1"/>
  <c r="E837" i="32"/>
  <c r="E855" i="32" s="1"/>
  <c r="E840" i="32"/>
  <c r="E858" i="32" s="1"/>
  <c r="E836" i="32"/>
  <c r="E854" i="32" s="1"/>
  <c r="I802" i="32"/>
  <c r="I820" i="32" s="1"/>
  <c r="C805" i="32"/>
  <c r="C823" i="32" s="1"/>
  <c r="K805" i="32"/>
  <c r="K823" i="32" s="1"/>
  <c r="I806" i="32"/>
  <c r="I824" i="32" s="1"/>
  <c r="E808" i="32"/>
  <c r="E826" i="32" s="1"/>
  <c r="C809" i="32"/>
  <c r="C827" i="32" s="1"/>
  <c r="K809" i="32"/>
  <c r="K827" i="32" s="1"/>
  <c r="I810" i="32"/>
  <c r="I828" i="32" s="1"/>
  <c r="E834" i="32"/>
  <c r="I867" i="32"/>
  <c r="E941" i="32"/>
  <c r="E959" i="32" s="1"/>
  <c r="D741" i="32"/>
  <c r="D759" i="32" s="1"/>
  <c r="B874" i="32"/>
  <c r="B892" i="32" s="1"/>
  <c r="B870" i="32"/>
  <c r="B888" i="32" s="1"/>
  <c r="B873" i="32"/>
  <c r="B891" i="32" s="1"/>
  <c r="B869" i="32"/>
  <c r="B887" i="32" s="1"/>
  <c r="B876" i="32"/>
  <c r="B894" i="32" s="1"/>
  <c r="B872" i="32"/>
  <c r="B890" i="32" s="1"/>
  <c r="B868" i="32"/>
  <c r="B886" i="32" s="1"/>
  <c r="J874" i="32"/>
  <c r="J892" i="32" s="1"/>
  <c r="J870" i="32"/>
  <c r="J888" i="32" s="1"/>
  <c r="J873" i="32"/>
  <c r="J891" i="32" s="1"/>
  <c r="J869" i="32"/>
  <c r="J887" i="32" s="1"/>
  <c r="J876" i="32"/>
  <c r="J894" i="32" s="1"/>
  <c r="J872" i="32"/>
  <c r="J890" i="32" s="1"/>
  <c r="J868" i="32"/>
  <c r="J886" i="32" s="1"/>
  <c r="F842" i="32"/>
  <c r="F860" i="32" s="1"/>
  <c r="F838" i="32"/>
  <c r="F856" i="32" s="1"/>
  <c r="F834" i="32"/>
  <c r="F852" i="32" s="1"/>
  <c r="D805" i="32"/>
  <c r="D823" i="32" s="1"/>
  <c r="G834" i="32"/>
  <c r="F837" i="32"/>
  <c r="F855" i="32" s="1"/>
  <c r="J867" i="32"/>
  <c r="B871" i="32"/>
  <c r="B889" i="32" s="1"/>
  <c r="C738" i="32"/>
  <c r="K738" i="32"/>
  <c r="E741" i="32"/>
  <c r="E759" i="32" s="1"/>
  <c r="C742" i="32"/>
  <c r="C760" i="32" s="1"/>
  <c r="K742" i="32"/>
  <c r="K760" i="32" s="1"/>
  <c r="C873" i="32"/>
  <c r="C891" i="32" s="1"/>
  <c r="C869" i="32"/>
  <c r="C887" i="32" s="1"/>
  <c r="C876" i="32"/>
  <c r="C894" i="32" s="1"/>
  <c r="C872" i="32"/>
  <c r="C890" i="32" s="1"/>
  <c r="C868" i="32"/>
  <c r="C886" i="32" s="1"/>
  <c r="C875" i="32"/>
  <c r="C893" i="32" s="1"/>
  <c r="C871" i="32"/>
  <c r="C889" i="32" s="1"/>
  <c r="C867" i="32"/>
  <c r="K873" i="32"/>
  <c r="K891" i="32" s="1"/>
  <c r="K869" i="32"/>
  <c r="K887" i="32" s="1"/>
  <c r="K876" i="32"/>
  <c r="K894" i="32" s="1"/>
  <c r="K872" i="32"/>
  <c r="K890" i="32" s="1"/>
  <c r="K868" i="32"/>
  <c r="K886" i="32" s="1"/>
  <c r="K875" i="32"/>
  <c r="K893" i="32" s="1"/>
  <c r="K871" i="32"/>
  <c r="K889" i="32" s="1"/>
  <c r="K867" i="32"/>
  <c r="G841" i="32"/>
  <c r="G859" i="32" s="1"/>
  <c r="G837" i="32"/>
  <c r="G855" i="32" s="1"/>
  <c r="G840" i="32"/>
  <c r="G858" i="32" s="1"/>
  <c r="G836" i="32"/>
  <c r="G854" i="32" s="1"/>
  <c r="G843" i="32"/>
  <c r="G861" i="32" s="1"/>
  <c r="G839" i="32"/>
  <c r="G857" i="32" s="1"/>
  <c r="G835" i="32"/>
  <c r="G853" i="32" s="1"/>
  <c r="C802" i="32"/>
  <c r="K802" i="32"/>
  <c r="K820" i="32" s="1"/>
  <c r="I803" i="32"/>
  <c r="I821" i="32" s="1"/>
  <c r="E805" i="32"/>
  <c r="E823" i="32" s="1"/>
  <c r="C806" i="32"/>
  <c r="C824" i="32" s="1"/>
  <c r="K806" i="32"/>
  <c r="K824" i="32" s="1"/>
  <c r="I807" i="32"/>
  <c r="I825" i="32" s="1"/>
  <c r="C836" i="32"/>
  <c r="C854" i="32" s="1"/>
  <c r="E839" i="32"/>
  <c r="E857" i="32" s="1"/>
  <c r="K840" i="32"/>
  <c r="K858" i="32" s="1"/>
  <c r="G868" i="32"/>
  <c r="G886" i="32" s="1"/>
  <c r="I871" i="32"/>
  <c r="I889" i="32" s="1"/>
  <c r="K874" i="32"/>
  <c r="K892" i="32" s="1"/>
  <c r="G934" i="32"/>
  <c r="J1006" i="32"/>
  <c r="F941" i="32"/>
  <c r="F959" i="32" s="1"/>
  <c r="K1008" i="32"/>
  <c r="K1022" i="32" s="1"/>
  <c r="K1196" i="32" s="1"/>
  <c r="J1022" i="32"/>
  <c r="J1196" i="32" s="1"/>
  <c r="L1011" i="32"/>
  <c r="G940" i="32"/>
  <c r="G958" i="32" s="1"/>
  <c r="G936" i="32"/>
  <c r="G954" i="32" s="1"/>
  <c r="G1195" i="32" s="1"/>
  <c r="G943" i="32"/>
  <c r="G961" i="32" s="1"/>
  <c r="G939" i="32"/>
  <c r="G957" i="32" s="1"/>
  <c r="G935" i="32"/>
  <c r="G953" i="32" s="1"/>
  <c r="G941" i="32"/>
  <c r="G959" i="32" s="1"/>
  <c r="E1012" i="32"/>
  <c r="D1026" i="32"/>
  <c r="H940" i="32"/>
  <c r="H958" i="32" s="1"/>
  <c r="H936" i="32"/>
  <c r="H954" i="32" s="1"/>
  <c r="H1195" i="32" s="1"/>
  <c r="H943" i="32"/>
  <c r="H961" i="32" s="1"/>
  <c r="H939" i="32"/>
  <c r="H957" i="32" s="1"/>
  <c r="H935" i="32"/>
  <c r="H953" i="32" s="1"/>
  <c r="H942" i="32"/>
  <c r="H960" i="32" s="1"/>
  <c r="H938" i="32"/>
  <c r="H956" i="32" s="1"/>
  <c r="H934" i="32"/>
  <c r="G937" i="32"/>
  <c r="G955" i="32" s="1"/>
  <c r="H941" i="32"/>
  <c r="H959" i="32" s="1"/>
  <c r="I943" i="32"/>
  <c r="I961" i="32" s="1"/>
  <c r="I939" i="32"/>
  <c r="I957" i="32" s="1"/>
  <c r="I935" i="32"/>
  <c r="I953" i="32" s="1"/>
  <c r="I942" i="32"/>
  <c r="I960" i="32" s="1"/>
  <c r="I938" i="32"/>
  <c r="I956" i="32" s="1"/>
  <c r="I934" i="32"/>
  <c r="I941" i="32"/>
  <c r="I959" i="32" s="1"/>
  <c r="H1021" i="32"/>
  <c r="L1007" i="32"/>
  <c r="M1007" i="32" s="1"/>
  <c r="I1007" i="32"/>
  <c r="B942" i="32"/>
  <c r="B960" i="32" s="1"/>
  <c r="J942" i="32"/>
  <c r="J960" i="32" s="1"/>
  <c r="I937" i="32"/>
  <c r="I955" i="32" s="1"/>
  <c r="C1022" i="32"/>
  <c r="C1196" i="32" s="1"/>
  <c r="K1014" i="32"/>
  <c r="K1028" i="32" s="1"/>
  <c r="C941" i="32"/>
  <c r="C959" i="32" s="1"/>
  <c r="K941" i="32"/>
  <c r="K959" i="32" s="1"/>
  <c r="I993" i="32"/>
  <c r="C1020" i="32"/>
  <c r="L1006" i="32"/>
  <c r="I1023" i="32"/>
  <c r="M1014" i="32"/>
  <c r="D1014" i="32" s="1"/>
  <c r="D1028" i="32" s="1"/>
  <c r="H1027" i="32"/>
  <c r="F935" i="32"/>
  <c r="F953" i="32" s="1"/>
  <c r="D936" i="32"/>
  <c r="D954" i="32" s="1"/>
  <c r="D1195" i="32" s="1"/>
  <c r="B937" i="32"/>
  <c r="B955" i="32" s="1"/>
  <c r="J937" i="32"/>
  <c r="J955" i="32" s="1"/>
  <c r="F939" i="32"/>
  <c r="F957" i="32" s="1"/>
  <c r="D940" i="32"/>
  <c r="D958" i="32" s="1"/>
  <c r="B941" i="32"/>
  <c r="B959" i="32" s="1"/>
  <c r="J941" i="32"/>
  <c r="J959" i="32" s="1"/>
  <c r="F943" i="32"/>
  <c r="F961" i="32" s="1"/>
  <c r="L1009" i="32"/>
  <c r="M1009" i="32" s="1"/>
  <c r="I1010" i="32"/>
  <c r="L1012" i="32"/>
  <c r="M1012" i="32" s="1"/>
  <c r="I1013" i="32"/>
  <c r="C1026" i="32"/>
  <c r="E936" i="32"/>
  <c r="E954" i="32" s="1"/>
  <c r="E1195" i="32" s="1"/>
  <c r="C937" i="32"/>
  <c r="C955" i="32" s="1"/>
  <c r="K937" i="32"/>
  <c r="K955" i="32" s="1"/>
  <c r="E940" i="32"/>
  <c r="E958" i="32" s="1"/>
  <c r="H1020" i="32"/>
  <c r="H1024" i="32"/>
  <c r="F936" i="32"/>
  <c r="F954" i="32" s="1"/>
  <c r="F1195" i="32" s="1"/>
  <c r="D937" i="32"/>
  <c r="D955" i="32" s="1"/>
  <c r="F940" i="32"/>
  <c r="F958" i="32" s="1"/>
  <c r="D941" i="32"/>
  <c r="D959" i="32" s="1"/>
  <c r="I1028" i="32"/>
  <c r="E937" i="32"/>
  <c r="E955" i="32" s="1"/>
  <c r="L1010" i="32"/>
  <c r="M1010" i="32" s="1"/>
  <c r="L1013" i="32"/>
  <c r="B1020" i="32"/>
  <c r="F937" i="32"/>
  <c r="F955" i="32" s="1"/>
  <c r="J1011" i="32"/>
  <c r="C57" i="30"/>
  <c r="C788" i="31" s="1"/>
  <c r="D57" i="30"/>
  <c r="D788" i="31" s="1"/>
  <c r="E57" i="30"/>
  <c r="E788" i="31" s="1"/>
  <c r="F57" i="30"/>
  <c r="F788" i="31" s="1"/>
  <c r="G57" i="30"/>
  <c r="G788" i="31" s="1"/>
  <c r="H57" i="30"/>
  <c r="H788" i="31" s="1"/>
  <c r="I57" i="30"/>
  <c r="I788" i="31" s="1"/>
  <c r="J57" i="30"/>
  <c r="J788" i="31" s="1"/>
  <c r="K57" i="30"/>
  <c r="K788" i="31" s="1"/>
  <c r="B57" i="30"/>
  <c r="B788" i="31" s="1"/>
  <c r="F787" i="31"/>
  <c r="K787" i="31"/>
  <c r="H1015" i="31"/>
  <c r="I1015" i="31" s="1"/>
  <c r="C1015" i="31"/>
  <c r="H1014" i="31"/>
  <c r="I1014" i="31" s="1"/>
  <c r="J1014" i="31" s="1"/>
  <c r="C1014" i="31"/>
  <c r="H1013" i="31"/>
  <c r="C1013" i="31"/>
  <c r="I1012" i="31"/>
  <c r="C1012" i="31"/>
  <c r="H1011" i="31"/>
  <c r="I1011" i="31" s="1"/>
  <c r="C1011" i="31"/>
  <c r="H1010" i="31"/>
  <c r="I1010" i="31" s="1"/>
  <c r="C1010" i="31"/>
  <c r="H1009" i="31"/>
  <c r="I1009" i="31" s="1"/>
  <c r="C1009" i="31"/>
  <c r="H1008" i="31"/>
  <c r="C1008" i="31"/>
  <c r="H1007" i="31"/>
  <c r="C1007" i="31"/>
  <c r="H1006" i="31"/>
  <c r="I1006" i="31" s="1"/>
  <c r="C1006" i="31"/>
  <c r="K992" i="31"/>
  <c r="K1045" i="31" s="1"/>
  <c r="J992" i="31"/>
  <c r="J1045" i="31" s="1"/>
  <c r="I992" i="31"/>
  <c r="I1045" i="31" s="1"/>
  <c r="H992" i="31"/>
  <c r="H1045" i="31" s="1"/>
  <c r="G992" i="31"/>
  <c r="G1045" i="31" s="1"/>
  <c r="F992" i="31"/>
  <c r="F1045" i="31" s="1"/>
  <c r="E992" i="31"/>
  <c r="E1045" i="31" s="1"/>
  <c r="D992" i="31"/>
  <c r="D1045" i="31" s="1"/>
  <c r="C992" i="31"/>
  <c r="C1045" i="31" s="1"/>
  <c r="B992" i="31"/>
  <c r="K991" i="31"/>
  <c r="K1044" i="31" s="1"/>
  <c r="J991" i="31"/>
  <c r="J1044" i="31" s="1"/>
  <c r="I991" i="31"/>
  <c r="I1044" i="31" s="1"/>
  <c r="H991" i="31"/>
  <c r="H1044" i="31" s="1"/>
  <c r="G991" i="31"/>
  <c r="G1044" i="31" s="1"/>
  <c r="F991" i="31"/>
  <c r="F1044" i="31" s="1"/>
  <c r="E991" i="31"/>
  <c r="E1044" i="31" s="1"/>
  <c r="D991" i="31"/>
  <c r="D1044" i="31" s="1"/>
  <c r="C991" i="31"/>
  <c r="C1044" i="31" s="1"/>
  <c r="B991" i="31"/>
  <c r="K990" i="31"/>
  <c r="K1043" i="31" s="1"/>
  <c r="J990" i="31"/>
  <c r="J1043" i="31" s="1"/>
  <c r="I990" i="31"/>
  <c r="I1043" i="31" s="1"/>
  <c r="H990" i="31"/>
  <c r="H1043" i="31" s="1"/>
  <c r="G990" i="31"/>
  <c r="G1043" i="31" s="1"/>
  <c r="F990" i="31"/>
  <c r="F1043" i="31" s="1"/>
  <c r="E990" i="31"/>
  <c r="E1043" i="31" s="1"/>
  <c r="D990" i="31"/>
  <c r="D1043" i="31" s="1"/>
  <c r="C990" i="31"/>
  <c r="C1043" i="31" s="1"/>
  <c r="B990" i="31"/>
  <c r="K989" i="31"/>
  <c r="K1042" i="31" s="1"/>
  <c r="J989" i="31"/>
  <c r="J1042" i="31" s="1"/>
  <c r="I989" i="31"/>
  <c r="I1042" i="31" s="1"/>
  <c r="H989" i="31"/>
  <c r="G989" i="31"/>
  <c r="G1042" i="31" s="1"/>
  <c r="F989" i="31"/>
  <c r="F1042" i="31" s="1"/>
  <c r="E989" i="31"/>
  <c r="E1042" i="31" s="1"/>
  <c r="D989" i="31"/>
  <c r="D1042" i="31" s="1"/>
  <c r="C989" i="31"/>
  <c r="C1042" i="31" s="1"/>
  <c r="B989" i="31"/>
  <c r="K988" i="31"/>
  <c r="K1041" i="31" s="1"/>
  <c r="J988" i="31"/>
  <c r="J1041" i="31" s="1"/>
  <c r="I988" i="31"/>
  <c r="I1041" i="31" s="1"/>
  <c r="H988" i="31"/>
  <c r="H1041" i="31" s="1"/>
  <c r="G988" i="31"/>
  <c r="G1041" i="31" s="1"/>
  <c r="F988" i="31"/>
  <c r="F1041" i="31" s="1"/>
  <c r="E988" i="31"/>
  <c r="E1041" i="31" s="1"/>
  <c r="D988" i="31"/>
  <c r="D1041" i="31" s="1"/>
  <c r="C988" i="31"/>
  <c r="C1041" i="31" s="1"/>
  <c r="B988" i="31"/>
  <c r="K987" i="31"/>
  <c r="K1040" i="31" s="1"/>
  <c r="J987" i="31"/>
  <c r="J1040" i="31" s="1"/>
  <c r="I987" i="31"/>
  <c r="I1040" i="31" s="1"/>
  <c r="H987" i="31"/>
  <c r="H1040" i="31" s="1"/>
  <c r="G987" i="31"/>
  <c r="G1040" i="31" s="1"/>
  <c r="F987" i="31"/>
  <c r="F1040" i="31" s="1"/>
  <c r="E987" i="31"/>
  <c r="E1040" i="31" s="1"/>
  <c r="D987" i="31"/>
  <c r="D1040" i="31" s="1"/>
  <c r="C987" i="31"/>
  <c r="C1040" i="31" s="1"/>
  <c r="B987" i="31"/>
  <c r="K986" i="31"/>
  <c r="K1039" i="31" s="1"/>
  <c r="J986" i="31"/>
  <c r="J1039" i="31" s="1"/>
  <c r="I986" i="31"/>
  <c r="I1039" i="31" s="1"/>
  <c r="H986" i="31"/>
  <c r="H1039" i="31" s="1"/>
  <c r="G986" i="31"/>
  <c r="G1039" i="31" s="1"/>
  <c r="F986" i="31"/>
  <c r="F1039" i="31" s="1"/>
  <c r="E986" i="31"/>
  <c r="E1039" i="31" s="1"/>
  <c r="D986" i="31"/>
  <c r="D1039" i="31" s="1"/>
  <c r="C986" i="31"/>
  <c r="C1039" i="31" s="1"/>
  <c r="B986" i="31"/>
  <c r="K985" i="31"/>
  <c r="K1038" i="31" s="1"/>
  <c r="J985" i="31"/>
  <c r="J1038" i="31" s="1"/>
  <c r="I985" i="31"/>
  <c r="I1038" i="31" s="1"/>
  <c r="H985" i="31"/>
  <c r="H1038" i="31" s="1"/>
  <c r="G985" i="31"/>
  <c r="G1038" i="31" s="1"/>
  <c r="F985" i="31"/>
  <c r="F1038" i="31" s="1"/>
  <c r="E985" i="31"/>
  <c r="E1038" i="31" s="1"/>
  <c r="D985" i="31"/>
  <c r="D1038" i="31" s="1"/>
  <c r="C985" i="31"/>
  <c r="C1038" i="31" s="1"/>
  <c r="B985" i="31"/>
  <c r="K984" i="31"/>
  <c r="K1037" i="31" s="1"/>
  <c r="J984" i="31"/>
  <c r="J1037" i="31" s="1"/>
  <c r="I984" i="31"/>
  <c r="I1037" i="31" s="1"/>
  <c r="H984" i="31"/>
  <c r="H1037" i="31" s="1"/>
  <c r="G984" i="31"/>
  <c r="G1037" i="31" s="1"/>
  <c r="F984" i="31"/>
  <c r="F1037" i="31" s="1"/>
  <c r="E984" i="31"/>
  <c r="E1037" i="31" s="1"/>
  <c r="D984" i="31"/>
  <c r="D1037" i="31" s="1"/>
  <c r="C984" i="31"/>
  <c r="C1037" i="31" s="1"/>
  <c r="B984" i="31"/>
  <c r="K983" i="31"/>
  <c r="K1036" i="31" s="1"/>
  <c r="J983" i="31"/>
  <c r="J1036" i="31" s="1"/>
  <c r="I983" i="31"/>
  <c r="I1036" i="31" s="1"/>
  <c r="H983" i="31"/>
  <c r="H1036" i="31" s="1"/>
  <c r="G983" i="31"/>
  <c r="G1036" i="31" s="1"/>
  <c r="F983" i="31"/>
  <c r="F1036" i="31" s="1"/>
  <c r="E983" i="31"/>
  <c r="E1036" i="31" s="1"/>
  <c r="D983" i="31"/>
  <c r="D1036" i="31" s="1"/>
  <c r="C983" i="31"/>
  <c r="C1036" i="31" s="1"/>
  <c r="B983" i="31"/>
  <c r="B1036" i="31" s="1"/>
  <c r="K948" i="31"/>
  <c r="J948" i="31"/>
  <c r="I948" i="31"/>
  <c r="H948" i="31"/>
  <c r="G948" i="31"/>
  <c r="F948" i="31"/>
  <c r="E948" i="31"/>
  <c r="D948" i="31"/>
  <c r="C948" i="31"/>
  <c r="B948" i="31"/>
  <c r="K930" i="31"/>
  <c r="J930" i="31"/>
  <c r="I930" i="31"/>
  <c r="H930" i="31"/>
  <c r="G930" i="31"/>
  <c r="F930" i="31"/>
  <c r="E930" i="31"/>
  <c r="D930" i="31"/>
  <c r="C930" i="31"/>
  <c r="B930" i="31"/>
  <c r="K881" i="31"/>
  <c r="J881" i="31"/>
  <c r="I881" i="31"/>
  <c r="H881" i="31"/>
  <c r="G881" i="31"/>
  <c r="F881" i="31"/>
  <c r="E881" i="31"/>
  <c r="D881" i="31"/>
  <c r="C881" i="31"/>
  <c r="B881" i="31"/>
  <c r="K848" i="31"/>
  <c r="J848" i="31"/>
  <c r="I848" i="31"/>
  <c r="H848" i="31"/>
  <c r="G848" i="31"/>
  <c r="F848" i="31"/>
  <c r="E848" i="31"/>
  <c r="D848" i="31"/>
  <c r="C848" i="31"/>
  <c r="B848" i="31"/>
  <c r="K816" i="31"/>
  <c r="J816" i="31"/>
  <c r="I816" i="31"/>
  <c r="H816" i="31"/>
  <c r="G816" i="31"/>
  <c r="F816" i="31"/>
  <c r="E816" i="31"/>
  <c r="D816" i="31"/>
  <c r="C816" i="31"/>
  <c r="B816" i="31"/>
  <c r="K752" i="31"/>
  <c r="J752" i="31"/>
  <c r="I752" i="31"/>
  <c r="H752" i="31"/>
  <c r="G752" i="31"/>
  <c r="F752" i="31"/>
  <c r="E752" i="31"/>
  <c r="D752" i="31"/>
  <c r="C752" i="31"/>
  <c r="B752" i="31"/>
  <c r="K734" i="31"/>
  <c r="J734" i="31"/>
  <c r="I734" i="31"/>
  <c r="H734" i="31"/>
  <c r="G734" i="31"/>
  <c r="F734" i="31"/>
  <c r="E734" i="31"/>
  <c r="D734" i="31"/>
  <c r="C734" i="31"/>
  <c r="B734" i="31"/>
  <c r="K333" i="31"/>
  <c r="J333" i="31"/>
  <c r="I333" i="31"/>
  <c r="H333" i="31"/>
  <c r="G333" i="31"/>
  <c r="F333" i="31"/>
  <c r="E333" i="31"/>
  <c r="D333" i="31"/>
  <c r="C333" i="31"/>
  <c r="B333" i="31"/>
  <c r="K332" i="31"/>
  <c r="J332" i="31"/>
  <c r="I332" i="31"/>
  <c r="H332" i="31"/>
  <c r="G332" i="31"/>
  <c r="F332" i="31"/>
  <c r="E332" i="31"/>
  <c r="D332" i="31"/>
  <c r="C332" i="31"/>
  <c r="B332" i="31"/>
  <c r="K331" i="31"/>
  <c r="J331" i="31"/>
  <c r="I331" i="31"/>
  <c r="H331" i="31"/>
  <c r="G331" i="31"/>
  <c r="F331" i="31"/>
  <c r="E331" i="31"/>
  <c r="D331" i="31"/>
  <c r="C331" i="31"/>
  <c r="B331" i="31"/>
  <c r="K330" i="31"/>
  <c r="J330" i="31"/>
  <c r="I330" i="31"/>
  <c r="H330" i="31"/>
  <c r="G330" i="31"/>
  <c r="F330" i="31"/>
  <c r="E330" i="31"/>
  <c r="D330" i="31"/>
  <c r="C330" i="31"/>
  <c r="B330" i="31"/>
  <c r="K329" i="31"/>
  <c r="J329" i="31"/>
  <c r="I329" i="31"/>
  <c r="H329" i="31"/>
  <c r="G329" i="31"/>
  <c r="F329" i="31"/>
  <c r="E329" i="31"/>
  <c r="D329" i="31"/>
  <c r="C329" i="31"/>
  <c r="B329" i="31"/>
  <c r="K328" i="31"/>
  <c r="J328" i="31"/>
  <c r="I328" i="31"/>
  <c r="H328" i="31"/>
  <c r="G328" i="31"/>
  <c r="F328" i="31"/>
  <c r="E328" i="31"/>
  <c r="D328" i="31"/>
  <c r="C328" i="31"/>
  <c r="B328" i="31"/>
  <c r="K327" i="31"/>
  <c r="J327" i="31"/>
  <c r="I327" i="31"/>
  <c r="H327" i="31"/>
  <c r="G327" i="31"/>
  <c r="F327" i="31"/>
  <c r="E327" i="31"/>
  <c r="D327" i="31"/>
  <c r="C327" i="31"/>
  <c r="B327" i="31"/>
  <c r="K326" i="31"/>
  <c r="J326" i="31"/>
  <c r="I326" i="31"/>
  <c r="H326" i="31"/>
  <c r="G326" i="31"/>
  <c r="F326" i="31"/>
  <c r="E326" i="31"/>
  <c r="D326" i="31"/>
  <c r="C326" i="31"/>
  <c r="B326" i="31"/>
  <c r="K325" i="31"/>
  <c r="J325" i="31"/>
  <c r="I325" i="31"/>
  <c r="H325" i="31"/>
  <c r="G325" i="31"/>
  <c r="F325" i="31"/>
  <c r="E325" i="31"/>
  <c r="D325" i="31"/>
  <c r="C325" i="31"/>
  <c r="B325" i="31"/>
  <c r="K324" i="31"/>
  <c r="J324" i="31"/>
  <c r="I324" i="31"/>
  <c r="H324" i="31"/>
  <c r="G324" i="31"/>
  <c r="F324" i="31"/>
  <c r="E324" i="31"/>
  <c r="D324" i="31"/>
  <c r="C324" i="31"/>
  <c r="B324" i="31"/>
  <c r="B242" i="31"/>
  <c r="B241" i="31"/>
  <c r="B240" i="31"/>
  <c r="B239" i="31"/>
  <c r="B238" i="31"/>
  <c r="B237" i="31"/>
  <c r="B236" i="31"/>
  <c r="B235" i="31"/>
  <c r="B234" i="31"/>
  <c r="B233" i="31"/>
  <c r="Q228" i="31"/>
  <c r="R228" i="31" s="1"/>
  <c r="S228" i="31" s="1"/>
  <c r="T228" i="31" s="1"/>
  <c r="U228" i="31" s="1"/>
  <c r="V228" i="31" s="1"/>
  <c r="W228" i="31" s="1"/>
  <c r="X228" i="31" s="1"/>
  <c r="Y228" i="31" s="1"/>
  <c r="C228" i="31"/>
  <c r="C242" i="31" s="1"/>
  <c r="Q227" i="31"/>
  <c r="R227" i="31" s="1"/>
  <c r="S227" i="31" s="1"/>
  <c r="T227" i="31" s="1"/>
  <c r="U227" i="31" s="1"/>
  <c r="V227" i="31" s="1"/>
  <c r="W227" i="31" s="1"/>
  <c r="X227" i="31" s="1"/>
  <c r="Y227" i="31" s="1"/>
  <c r="C227" i="31"/>
  <c r="C241" i="31" s="1"/>
  <c r="Q226" i="31"/>
  <c r="R226" i="31" s="1"/>
  <c r="S226" i="31" s="1"/>
  <c r="T226" i="31" s="1"/>
  <c r="U226" i="31" s="1"/>
  <c r="V226" i="31" s="1"/>
  <c r="W226" i="31" s="1"/>
  <c r="X226" i="31" s="1"/>
  <c r="Y226" i="31" s="1"/>
  <c r="C226" i="31"/>
  <c r="C240" i="31" s="1"/>
  <c r="Q225" i="31"/>
  <c r="R225" i="31" s="1"/>
  <c r="S225" i="31" s="1"/>
  <c r="T225" i="31" s="1"/>
  <c r="U225" i="31" s="1"/>
  <c r="V225" i="31" s="1"/>
  <c r="W225" i="31" s="1"/>
  <c r="X225" i="31" s="1"/>
  <c r="Y225" i="31" s="1"/>
  <c r="C225" i="31"/>
  <c r="C239" i="31" s="1"/>
  <c r="Q224" i="31"/>
  <c r="R224" i="31" s="1"/>
  <c r="S224" i="31" s="1"/>
  <c r="T224" i="31" s="1"/>
  <c r="U224" i="31" s="1"/>
  <c r="V224" i="31" s="1"/>
  <c r="W224" i="31" s="1"/>
  <c r="X224" i="31" s="1"/>
  <c r="Y224" i="31" s="1"/>
  <c r="C224" i="31"/>
  <c r="C238" i="31" s="1"/>
  <c r="Q223" i="31"/>
  <c r="R223" i="31" s="1"/>
  <c r="S223" i="31" s="1"/>
  <c r="T223" i="31" s="1"/>
  <c r="U223" i="31" s="1"/>
  <c r="V223" i="31" s="1"/>
  <c r="W223" i="31" s="1"/>
  <c r="X223" i="31" s="1"/>
  <c r="Y223" i="31" s="1"/>
  <c r="C223" i="31"/>
  <c r="C237" i="31" s="1"/>
  <c r="Q222" i="31"/>
  <c r="R222" i="31" s="1"/>
  <c r="S222" i="31" s="1"/>
  <c r="T222" i="31" s="1"/>
  <c r="U222" i="31" s="1"/>
  <c r="V222" i="31" s="1"/>
  <c r="W222" i="31" s="1"/>
  <c r="X222" i="31" s="1"/>
  <c r="Y222" i="31" s="1"/>
  <c r="C222" i="31"/>
  <c r="C236" i="31" s="1"/>
  <c r="Q221" i="31"/>
  <c r="R221" i="31" s="1"/>
  <c r="S221" i="31" s="1"/>
  <c r="T221" i="31" s="1"/>
  <c r="U221" i="31" s="1"/>
  <c r="V221" i="31" s="1"/>
  <c r="W221" i="31" s="1"/>
  <c r="X221" i="31" s="1"/>
  <c r="Y221" i="31" s="1"/>
  <c r="C221" i="31"/>
  <c r="C235" i="31" s="1"/>
  <c r="Q220" i="31"/>
  <c r="R220" i="31" s="1"/>
  <c r="S220" i="31" s="1"/>
  <c r="T220" i="31" s="1"/>
  <c r="U220" i="31" s="1"/>
  <c r="V220" i="31" s="1"/>
  <c r="W220" i="31" s="1"/>
  <c r="X220" i="31" s="1"/>
  <c r="Y220" i="31" s="1"/>
  <c r="C220" i="31"/>
  <c r="C234" i="31" s="1"/>
  <c r="Q219" i="31"/>
  <c r="R219" i="31" s="1"/>
  <c r="S219" i="31" s="1"/>
  <c r="T219" i="31" s="1"/>
  <c r="U219" i="31" s="1"/>
  <c r="V219" i="31" s="1"/>
  <c r="C219" i="31"/>
  <c r="C233" i="31" s="1"/>
  <c r="K107" i="31"/>
  <c r="J107" i="31"/>
  <c r="I107" i="31"/>
  <c r="H107" i="31"/>
  <c r="G107" i="31"/>
  <c r="F107" i="31"/>
  <c r="E107" i="31"/>
  <c r="D107" i="31"/>
  <c r="C107" i="31"/>
  <c r="B107" i="31"/>
  <c r="K106" i="31"/>
  <c r="J106" i="31"/>
  <c r="I106" i="31"/>
  <c r="H106" i="31"/>
  <c r="G106" i="31"/>
  <c r="F106" i="31"/>
  <c r="E106" i="31"/>
  <c r="D106" i="31"/>
  <c r="C106" i="31"/>
  <c r="B106" i="31"/>
  <c r="K105" i="31"/>
  <c r="J105" i="31"/>
  <c r="I105" i="31"/>
  <c r="H105" i="31"/>
  <c r="G105" i="31"/>
  <c r="F105" i="31"/>
  <c r="E105" i="31"/>
  <c r="D105" i="31"/>
  <c r="C105" i="31"/>
  <c r="B105" i="31"/>
  <c r="K104" i="31"/>
  <c r="J104" i="31"/>
  <c r="I104" i="31"/>
  <c r="H104" i="31"/>
  <c r="G104" i="31"/>
  <c r="F104" i="31"/>
  <c r="E104" i="31"/>
  <c r="D104" i="31"/>
  <c r="C104" i="31"/>
  <c r="B104" i="31"/>
  <c r="K103" i="31"/>
  <c r="J103" i="31"/>
  <c r="I103" i="31"/>
  <c r="H103" i="31"/>
  <c r="G103" i="31"/>
  <c r="F103" i="31"/>
  <c r="E103" i="31"/>
  <c r="D103" i="31"/>
  <c r="C103" i="31"/>
  <c r="B103" i="31"/>
  <c r="K102" i="31"/>
  <c r="J102" i="31"/>
  <c r="I102" i="31"/>
  <c r="H102" i="31"/>
  <c r="G102" i="31"/>
  <c r="F102" i="31"/>
  <c r="E102" i="31"/>
  <c r="D102" i="31"/>
  <c r="C102" i="31"/>
  <c r="B102" i="31"/>
  <c r="K101" i="31"/>
  <c r="J101" i="31"/>
  <c r="I101" i="31"/>
  <c r="H101" i="31"/>
  <c r="G101" i="31"/>
  <c r="F101" i="31"/>
  <c r="E101" i="31"/>
  <c r="D101" i="31"/>
  <c r="C101" i="31"/>
  <c r="B101" i="31"/>
  <c r="K100" i="31"/>
  <c r="J100" i="31"/>
  <c r="I100" i="31"/>
  <c r="H100" i="31"/>
  <c r="G100" i="31"/>
  <c r="F100" i="31"/>
  <c r="E100" i="31"/>
  <c r="D100" i="31"/>
  <c r="C100" i="31"/>
  <c r="B100" i="31"/>
  <c r="K99" i="31"/>
  <c r="J99" i="31"/>
  <c r="I99" i="31"/>
  <c r="H99" i="31"/>
  <c r="G99" i="31"/>
  <c r="F99" i="31"/>
  <c r="E99" i="31"/>
  <c r="D99" i="31"/>
  <c r="C99" i="31"/>
  <c r="B99" i="31"/>
  <c r="K98" i="31"/>
  <c r="J98" i="31"/>
  <c r="I98" i="31"/>
  <c r="H98" i="31"/>
  <c r="G98" i="31"/>
  <c r="F98" i="31"/>
  <c r="E98" i="31"/>
  <c r="D98" i="31"/>
  <c r="C98" i="31"/>
  <c r="B98" i="31"/>
  <c r="H81" i="31"/>
  <c r="P77" i="31"/>
  <c r="B1077" i="31"/>
  <c r="G698" i="31"/>
  <c r="G727" i="31" s="1"/>
  <c r="E698" i="31"/>
  <c r="E727" i="31" s="1"/>
  <c r="I697" i="31"/>
  <c r="I726" i="31" s="1"/>
  <c r="E697" i="31"/>
  <c r="E726" i="31" s="1"/>
  <c r="K696" i="31"/>
  <c r="K725" i="31" s="1"/>
  <c r="J696" i="31"/>
  <c r="J725" i="31" s="1"/>
  <c r="I696" i="31"/>
  <c r="I725" i="31" s="1"/>
  <c r="F696" i="31"/>
  <c r="F725" i="31" s="1"/>
  <c r="E696" i="31"/>
  <c r="E725" i="31" s="1"/>
  <c r="D696" i="31"/>
  <c r="D725" i="31" s="1"/>
  <c r="J695" i="31"/>
  <c r="J724" i="31" s="1"/>
  <c r="E695" i="31"/>
  <c r="E724" i="31" s="1"/>
  <c r="G694" i="31"/>
  <c r="G723" i="31" s="1"/>
  <c r="I693" i="31"/>
  <c r="I722" i="31" s="1"/>
  <c r="H693" i="31"/>
  <c r="H722" i="31" s="1"/>
  <c r="G693" i="31"/>
  <c r="G722" i="31" s="1"/>
  <c r="D693" i="31"/>
  <c r="D722" i="31" s="1"/>
  <c r="K692" i="31"/>
  <c r="K721" i="31" s="1"/>
  <c r="J692" i="31"/>
  <c r="J721" i="31" s="1"/>
  <c r="H692" i="31"/>
  <c r="H721" i="31" s="1"/>
  <c r="D692" i="31"/>
  <c r="D721" i="31" s="1"/>
  <c r="J691" i="31"/>
  <c r="J720" i="31" s="1"/>
  <c r="J1192" i="31" s="1"/>
  <c r="E691" i="31"/>
  <c r="E720" i="31" s="1"/>
  <c r="E1192" i="31" s="1"/>
  <c r="G690" i="31"/>
  <c r="G719" i="31" s="1"/>
  <c r="E690" i="31"/>
  <c r="E719" i="31" s="1"/>
  <c r="A50" i="31"/>
  <c r="K20" i="31"/>
  <c r="J20" i="31"/>
  <c r="I20" i="31"/>
  <c r="H20" i="31"/>
  <c r="G20" i="31"/>
  <c r="F20" i="31"/>
  <c r="E20" i="31"/>
  <c r="D20" i="31"/>
  <c r="C20" i="31"/>
  <c r="B20" i="31"/>
  <c r="K19" i="31"/>
  <c r="J19" i="31"/>
  <c r="I19" i="31"/>
  <c r="H19" i="31"/>
  <c r="G19" i="31"/>
  <c r="F19" i="31"/>
  <c r="E19" i="31"/>
  <c r="D19" i="31"/>
  <c r="C19" i="31"/>
  <c r="B19" i="31"/>
  <c r="K18" i="31"/>
  <c r="J18" i="31"/>
  <c r="I18" i="31"/>
  <c r="H18" i="31"/>
  <c r="G18" i="31"/>
  <c r="F18" i="31"/>
  <c r="E18" i="31"/>
  <c r="D18" i="31"/>
  <c r="C18" i="31"/>
  <c r="B18" i="31"/>
  <c r="K17" i="31"/>
  <c r="J17" i="31"/>
  <c r="I17" i="31"/>
  <c r="H17" i="31"/>
  <c r="G17" i="31"/>
  <c r="F17" i="31"/>
  <c r="E17" i="31"/>
  <c r="D17" i="31"/>
  <c r="C17" i="31"/>
  <c r="B17" i="31"/>
  <c r="K16" i="31"/>
  <c r="J16" i="31"/>
  <c r="I16" i="31"/>
  <c r="H16" i="31"/>
  <c r="G16" i="31"/>
  <c r="F16" i="31"/>
  <c r="E16" i="31"/>
  <c r="D16" i="31"/>
  <c r="C16" i="31"/>
  <c r="C555" i="31" s="1"/>
  <c r="B16" i="31"/>
  <c r="K15" i="31"/>
  <c r="J15" i="31"/>
  <c r="I15" i="31"/>
  <c r="H15" i="31"/>
  <c r="G15" i="31"/>
  <c r="F15" i="31"/>
  <c r="E15" i="31"/>
  <c r="D15" i="31"/>
  <c r="C15" i="31"/>
  <c r="C554" i="31" s="1"/>
  <c r="B15" i="31"/>
  <c r="K14" i="31"/>
  <c r="J14" i="31"/>
  <c r="I14" i="31"/>
  <c r="H14" i="31"/>
  <c r="G14" i="31"/>
  <c r="F14" i="31"/>
  <c r="E14" i="31"/>
  <c r="D14" i="31"/>
  <c r="C14" i="31"/>
  <c r="B14" i="31"/>
  <c r="K13" i="31"/>
  <c r="J13" i="31"/>
  <c r="I13" i="31"/>
  <c r="H13" i="31"/>
  <c r="G13" i="31"/>
  <c r="F13" i="31"/>
  <c r="E13" i="31"/>
  <c r="D13" i="31"/>
  <c r="C13" i="31"/>
  <c r="C552" i="31" s="1"/>
  <c r="B13" i="31"/>
  <c r="K12" i="31"/>
  <c r="J12" i="31"/>
  <c r="I12" i="31"/>
  <c r="H12" i="31"/>
  <c r="G12" i="31"/>
  <c r="F12" i="31"/>
  <c r="E12" i="31"/>
  <c r="D12" i="31"/>
  <c r="C12" i="31"/>
  <c r="C551" i="31" s="1"/>
  <c r="B12" i="31"/>
  <c r="K11" i="31"/>
  <c r="J11" i="31"/>
  <c r="I11" i="31"/>
  <c r="H11" i="31"/>
  <c r="G11" i="31"/>
  <c r="F11" i="31"/>
  <c r="E11" i="31"/>
  <c r="D11" i="31"/>
  <c r="C11" i="31"/>
  <c r="B11" i="31"/>
  <c r="K10" i="31"/>
  <c r="J10" i="31"/>
  <c r="I10" i="31"/>
  <c r="H10" i="31"/>
  <c r="G10" i="31"/>
  <c r="F10" i="31"/>
  <c r="E10" i="31"/>
  <c r="D10" i="31"/>
  <c r="C10" i="31"/>
  <c r="B10" i="31"/>
  <c r="A7" i="31"/>
  <c r="C59" i="30"/>
  <c r="C790" i="31" s="1"/>
  <c r="D59" i="30"/>
  <c r="D790" i="31" s="1"/>
  <c r="E59" i="30"/>
  <c r="E790" i="31" s="1"/>
  <c r="F59" i="30"/>
  <c r="F790" i="31" s="1"/>
  <c r="G59" i="30"/>
  <c r="G790" i="31" s="1"/>
  <c r="H59" i="30"/>
  <c r="H790" i="31" s="1"/>
  <c r="I59" i="30"/>
  <c r="I790" i="31" s="1"/>
  <c r="J59" i="30"/>
  <c r="J790" i="31" s="1"/>
  <c r="K59" i="30"/>
  <c r="K790" i="31" s="1"/>
  <c r="B59" i="30"/>
  <c r="B790" i="31" s="1"/>
  <c r="C58" i="30"/>
  <c r="C789" i="31" s="1"/>
  <c r="D58" i="30"/>
  <c r="D789" i="31" s="1"/>
  <c r="E58" i="30"/>
  <c r="E789" i="31" s="1"/>
  <c r="F58" i="30"/>
  <c r="F789" i="31" s="1"/>
  <c r="G58" i="30"/>
  <c r="G789" i="31" s="1"/>
  <c r="H58" i="30"/>
  <c r="H789" i="31" s="1"/>
  <c r="I58" i="30"/>
  <c r="I789" i="31" s="1"/>
  <c r="J58" i="30"/>
  <c r="J789" i="31" s="1"/>
  <c r="K58" i="30"/>
  <c r="K789" i="31" s="1"/>
  <c r="B58" i="30"/>
  <c r="B789" i="31" s="1"/>
  <c r="B56" i="30"/>
  <c r="B787" i="31" s="1"/>
  <c r="C43" i="30"/>
  <c r="D43" i="30"/>
  <c r="E43" i="30"/>
  <c r="F43" i="30"/>
  <c r="G43" i="30"/>
  <c r="H43" i="30"/>
  <c r="B43" i="30"/>
  <c r="C41" i="30"/>
  <c r="D41" i="30"/>
  <c r="E41" i="30"/>
  <c r="F41" i="30"/>
  <c r="F788" i="24" s="1"/>
  <c r="G41" i="30"/>
  <c r="G788" i="24" s="1"/>
  <c r="H41" i="30"/>
  <c r="H788" i="24" s="1"/>
  <c r="I41" i="30"/>
  <c r="I788" i="24" s="1"/>
  <c r="J41" i="30"/>
  <c r="J788" i="24" s="1"/>
  <c r="K41" i="30"/>
  <c r="K788" i="24" s="1"/>
  <c r="C42" i="30"/>
  <c r="C789" i="24" s="1"/>
  <c r="D42" i="30"/>
  <c r="E42" i="30"/>
  <c r="F42" i="30"/>
  <c r="F789" i="24" s="1"/>
  <c r="G42" i="30"/>
  <c r="G789" i="24" s="1"/>
  <c r="H42" i="30"/>
  <c r="H789" i="24" s="1"/>
  <c r="I42" i="30"/>
  <c r="I789" i="24" s="1"/>
  <c r="J42" i="30"/>
  <c r="J789" i="24" s="1"/>
  <c r="K42" i="30"/>
  <c r="K789" i="24" s="1"/>
  <c r="B42" i="30"/>
  <c r="B789" i="24" s="1"/>
  <c r="B41" i="30"/>
  <c r="C40" i="30"/>
  <c r="D40" i="30"/>
  <c r="E40" i="30"/>
  <c r="F40" i="30"/>
  <c r="G40" i="30"/>
  <c r="H40" i="30"/>
  <c r="H787" i="24" s="1"/>
  <c r="I40" i="30"/>
  <c r="I787" i="24" s="1"/>
  <c r="J40" i="30"/>
  <c r="J787" i="24" s="1"/>
  <c r="K40" i="30"/>
  <c r="K787" i="24" s="1"/>
  <c r="B40" i="30"/>
  <c r="K67" i="30"/>
  <c r="J67" i="30"/>
  <c r="I67" i="30"/>
  <c r="H67" i="30"/>
  <c r="G67" i="30"/>
  <c r="F67" i="30"/>
  <c r="E67" i="30"/>
  <c r="D67" i="30"/>
  <c r="C67" i="30"/>
  <c r="B67" i="30"/>
  <c r="K66" i="30"/>
  <c r="J66" i="30"/>
  <c r="I66" i="30"/>
  <c r="H66" i="30"/>
  <c r="G66" i="30"/>
  <c r="F66" i="30"/>
  <c r="E66" i="30"/>
  <c r="D66" i="30"/>
  <c r="C66" i="30"/>
  <c r="B66" i="30"/>
  <c r="K65" i="30"/>
  <c r="J65" i="30"/>
  <c r="I65" i="30"/>
  <c r="H65" i="30"/>
  <c r="G65" i="30"/>
  <c r="F65" i="30"/>
  <c r="E65" i="30"/>
  <c r="D65" i="30"/>
  <c r="C65" i="30"/>
  <c r="B65" i="30"/>
  <c r="K64" i="30"/>
  <c r="J64" i="30"/>
  <c r="I64" i="30"/>
  <c r="H64" i="30"/>
  <c r="G64" i="30"/>
  <c r="F64" i="30"/>
  <c r="E64" i="30"/>
  <c r="D64" i="30"/>
  <c r="C64" i="30"/>
  <c r="B64" i="30"/>
  <c r="K63" i="30"/>
  <c r="J63" i="30"/>
  <c r="I63" i="30"/>
  <c r="H63" i="30"/>
  <c r="G63" i="30"/>
  <c r="F63" i="30"/>
  <c r="E63" i="30"/>
  <c r="D63" i="30"/>
  <c r="C63" i="30"/>
  <c r="B63" i="30"/>
  <c r="J56" i="30"/>
  <c r="J787" i="31" s="1"/>
  <c r="I56" i="30"/>
  <c r="I787" i="31" s="1"/>
  <c r="H56" i="30"/>
  <c r="H787" i="31" s="1"/>
  <c r="G56" i="30"/>
  <c r="G787" i="31" s="1"/>
  <c r="E56" i="30"/>
  <c r="E787" i="31" s="1"/>
  <c r="D56" i="30"/>
  <c r="D787" i="31" s="1"/>
  <c r="C56" i="30"/>
  <c r="C787" i="31" s="1"/>
  <c r="F787" i="24"/>
  <c r="G787" i="24"/>
  <c r="C1191" i="34" l="1"/>
  <c r="AA8" i="45" s="1"/>
  <c r="C1191" i="32"/>
  <c r="B1191" i="34"/>
  <c r="Z8" i="45" s="1"/>
  <c r="AD12" i="45"/>
  <c r="AA12" i="45"/>
  <c r="AB13" i="45"/>
  <c r="AF12" i="45"/>
  <c r="AE12" i="45"/>
  <c r="B1191" i="32"/>
  <c r="AB12" i="45"/>
  <c r="Z12" i="45"/>
  <c r="AF13" i="45"/>
  <c r="B1191" i="33"/>
  <c r="AC12" i="45"/>
  <c r="AA13" i="45"/>
  <c r="AD10" i="45"/>
  <c r="Z13" i="45"/>
  <c r="AC13" i="45"/>
  <c r="AE13" i="45"/>
  <c r="B1191" i="35"/>
  <c r="C1104" i="34"/>
  <c r="D1071" i="33"/>
  <c r="K198" i="33"/>
  <c r="K1157" i="33" s="1"/>
  <c r="K1170" i="33" s="1"/>
  <c r="D1068" i="34"/>
  <c r="G198" i="33"/>
  <c r="G1157" i="33" s="1"/>
  <c r="G1170" i="33" s="1"/>
  <c r="G198" i="34"/>
  <c r="G1157" i="34" s="1"/>
  <c r="G1170" i="34" s="1"/>
  <c r="I198" i="34"/>
  <c r="I1157" i="34" s="1"/>
  <c r="I1170" i="34" s="1"/>
  <c r="F198" i="34"/>
  <c r="F1157" i="34" s="1"/>
  <c r="F1170" i="34" s="1"/>
  <c r="E198" i="34"/>
  <c r="E1157" i="34" s="1"/>
  <c r="E1170" i="34" s="1"/>
  <c r="D198" i="34"/>
  <c r="D1157" i="34" s="1"/>
  <c r="D1170" i="34" s="1"/>
  <c r="C198" i="34"/>
  <c r="C1157" i="34" s="1"/>
  <c r="C1170" i="34" s="1"/>
  <c r="H198" i="34"/>
  <c r="H1157" i="34" s="1"/>
  <c r="H1170" i="34" s="1"/>
  <c r="J198" i="34"/>
  <c r="J1157" i="34" s="1"/>
  <c r="J1170" i="34" s="1"/>
  <c r="K198" i="34"/>
  <c r="K1157" i="34" s="1"/>
  <c r="K1170" i="34" s="1"/>
  <c r="F198" i="35"/>
  <c r="F1157" i="35" s="1"/>
  <c r="F1170" i="35" s="1"/>
  <c r="I198" i="35"/>
  <c r="I1157" i="35" s="1"/>
  <c r="I1170" i="35" s="1"/>
  <c r="J198" i="35"/>
  <c r="J1157" i="35" s="1"/>
  <c r="J1170" i="35" s="1"/>
  <c r="C198" i="35"/>
  <c r="C1157" i="35" s="1"/>
  <c r="C1170" i="35" s="1"/>
  <c r="E198" i="35"/>
  <c r="E1157" i="35" s="1"/>
  <c r="E1170" i="35" s="1"/>
  <c r="G198" i="35"/>
  <c r="G1157" i="35" s="1"/>
  <c r="G1170" i="35" s="1"/>
  <c r="K198" i="35"/>
  <c r="K1157" i="35" s="1"/>
  <c r="K1170" i="35" s="1"/>
  <c r="D198" i="35"/>
  <c r="D1157" i="35" s="1"/>
  <c r="D1170" i="35" s="1"/>
  <c r="H198" i="35"/>
  <c r="H1157" i="35" s="1"/>
  <c r="H1170" i="35" s="1"/>
  <c r="F198" i="33"/>
  <c r="F1157" i="33" s="1"/>
  <c r="F1170" i="33" s="1"/>
  <c r="C198" i="33"/>
  <c r="C1157" i="33" s="1"/>
  <c r="C1170" i="33" s="1"/>
  <c r="E198" i="33"/>
  <c r="E1157" i="33" s="1"/>
  <c r="E1170" i="33" s="1"/>
  <c r="I198" i="33"/>
  <c r="I1157" i="33" s="1"/>
  <c r="I1170" i="33" s="1"/>
  <c r="H198" i="33"/>
  <c r="H1157" i="33" s="1"/>
  <c r="H1170" i="33" s="1"/>
  <c r="D198" i="33"/>
  <c r="D1157" i="33" s="1"/>
  <c r="D1170" i="33" s="1"/>
  <c r="J198" i="33"/>
  <c r="J1157" i="33" s="1"/>
  <c r="J1170" i="33" s="1"/>
  <c r="H198" i="32"/>
  <c r="H1157" i="32" s="1"/>
  <c r="H1170" i="32" s="1"/>
  <c r="I198" i="32"/>
  <c r="I1157" i="32" s="1"/>
  <c r="I1170" i="32" s="1"/>
  <c r="J198" i="32"/>
  <c r="J1157" i="32" s="1"/>
  <c r="J1170" i="32" s="1"/>
  <c r="G198" i="32"/>
  <c r="G1157" i="32" s="1"/>
  <c r="G1170" i="32" s="1"/>
  <c r="E198" i="32"/>
  <c r="E1157" i="32" s="1"/>
  <c r="E1170" i="32" s="1"/>
  <c r="F198" i="32"/>
  <c r="F1157" i="32" s="1"/>
  <c r="F1170" i="32" s="1"/>
  <c r="D198" i="32"/>
  <c r="D1157" i="32" s="1"/>
  <c r="D1170" i="32" s="1"/>
  <c r="K198" i="32"/>
  <c r="K1157" i="32" s="1"/>
  <c r="K1170" i="32" s="1"/>
  <c r="F1046" i="31"/>
  <c r="F1165" i="31" s="1"/>
  <c r="F1178" i="31" s="1"/>
  <c r="Q634" i="35"/>
  <c r="B1030" i="32"/>
  <c r="B1136" i="32" s="1"/>
  <c r="D1066" i="32"/>
  <c r="E1066" i="32" s="1"/>
  <c r="B1046" i="32"/>
  <c r="B1165" i="32" s="1"/>
  <c r="B1178" i="32" s="1"/>
  <c r="D1070" i="32"/>
  <c r="D1099" i="32" s="1"/>
  <c r="P553" i="32" s="1"/>
  <c r="D1072" i="32"/>
  <c r="E1072" i="32" s="1"/>
  <c r="B1030" i="33"/>
  <c r="B1046" i="33"/>
  <c r="B1165" i="33" s="1"/>
  <c r="B1178" i="33" s="1"/>
  <c r="B1046" i="34"/>
  <c r="B1165" i="34" s="1"/>
  <c r="B1178" i="34" s="1"/>
  <c r="K1013" i="34"/>
  <c r="K1027" i="34" s="1"/>
  <c r="B1030" i="34"/>
  <c r="D1067" i="34"/>
  <c r="E1067" i="34" s="1"/>
  <c r="B1030" i="35"/>
  <c r="B1136" i="35" s="1"/>
  <c r="B1046" i="35"/>
  <c r="B1165" i="35" s="1"/>
  <c r="B1178" i="35" s="1"/>
  <c r="G1046" i="31"/>
  <c r="G1165" i="31" s="1"/>
  <c r="G1178" i="31" s="1"/>
  <c r="J1046" i="31"/>
  <c r="J1165" i="31" s="1"/>
  <c r="J1178" i="31" s="1"/>
  <c r="D1046" i="31"/>
  <c r="D1165" i="31" s="1"/>
  <c r="D1178" i="31" s="1"/>
  <c r="B1022" i="31"/>
  <c r="B1196" i="31" s="1"/>
  <c r="B1038" i="31"/>
  <c r="B1026" i="31"/>
  <c r="B1042" i="31"/>
  <c r="B1023" i="31"/>
  <c r="B1039" i="31"/>
  <c r="B1027" i="31"/>
  <c r="B1043" i="31"/>
  <c r="I1046" i="31"/>
  <c r="I1165" i="31" s="1"/>
  <c r="I1178" i="31" s="1"/>
  <c r="B1024" i="31"/>
  <c r="B1040" i="31"/>
  <c r="B1028" i="31"/>
  <c r="B1044" i="31"/>
  <c r="C1046" i="31"/>
  <c r="C1165" i="31" s="1"/>
  <c r="C1178" i="31" s="1"/>
  <c r="K1046" i="31"/>
  <c r="K1165" i="31" s="1"/>
  <c r="K1178" i="31" s="1"/>
  <c r="B1021" i="31"/>
  <c r="B1037" i="31"/>
  <c r="B1025" i="31"/>
  <c r="B1041" i="31"/>
  <c r="H1026" i="31"/>
  <c r="H1042" i="31"/>
  <c r="H1046" i="31" s="1"/>
  <c r="H1165" i="31" s="1"/>
  <c r="H1178" i="31" s="1"/>
  <c r="B1029" i="31"/>
  <c r="B1045" i="31"/>
  <c r="E1046" i="31"/>
  <c r="E1165" i="31" s="1"/>
  <c r="E1178" i="31" s="1"/>
  <c r="B914" i="31"/>
  <c r="B967" i="31"/>
  <c r="B918" i="31"/>
  <c r="B971" i="31"/>
  <c r="B922" i="31"/>
  <c r="B975" i="31"/>
  <c r="B915" i="31"/>
  <c r="B968" i="31"/>
  <c r="B919" i="31"/>
  <c r="B972" i="31"/>
  <c r="B916" i="31"/>
  <c r="B969" i="31"/>
  <c r="B920" i="31"/>
  <c r="B973" i="31"/>
  <c r="B913" i="31"/>
  <c r="B966" i="31"/>
  <c r="B917" i="31"/>
  <c r="B970" i="31"/>
  <c r="B921" i="31"/>
  <c r="B974" i="31"/>
  <c r="C1099" i="33"/>
  <c r="O553" i="33" s="1"/>
  <c r="D1071" i="34"/>
  <c r="D1100" i="34" s="1"/>
  <c r="G1013" i="33"/>
  <c r="G1027" i="33" s="1"/>
  <c r="B691" i="31"/>
  <c r="B720" i="31" s="1"/>
  <c r="B1192" i="31" s="1"/>
  <c r="B772" i="31"/>
  <c r="B695" i="31"/>
  <c r="B724" i="31" s="1"/>
  <c r="B776" i="31"/>
  <c r="B692" i="31"/>
  <c r="B721" i="31" s="1"/>
  <c r="B773" i="31"/>
  <c r="B696" i="31"/>
  <c r="B725" i="31" s="1"/>
  <c r="B777" i="31"/>
  <c r="B770" i="31"/>
  <c r="B774" i="31"/>
  <c r="B778" i="31"/>
  <c r="B771" i="31"/>
  <c r="B775" i="31"/>
  <c r="B779" i="31"/>
  <c r="N553" i="34"/>
  <c r="N555" i="34"/>
  <c r="C1096" i="35"/>
  <c r="O550" i="35" s="1"/>
  <c r="C1101" i="33"/>
  <c r="O555" i="33" s="1"/>
  <c r="B1136" i="34"/>
  <c r="N554" i="34"/>
  <c r="O551" i="34"/>
  <c r="N558" i="34"/>
  <c r="N557" i="34"/>
  <c r="N556" i="34"/>
  <c r="C1097" i="33"/>
  <c r="O551" i="33" s="1"/>
  <c r="B1136" i="33"/>
  <c r="B160" i="33"/>
  <c r="J1010" i="33"/>
  <c r="J1024" i="33" s="1"/>
  <c r="G574" i="33"/>
  <c r="G1130" i="33" s="1"/>
  <c r="E436" i="33"/>
  <c r="G1007" i="33"/>
  <c r="G1021" i="33" s="1"/>
  <c r="N550" i="32"/>
  <c r="O555" i="32"/>
  <c r="O551" i="32"/>
  <c r="B35" i="31"/>
  <c r="J35" i="31"/>
  <c r="C1072" i="31"/>
  <c r="C1101" i="31" s="1"/>
  <c r="D553" i="35"/>
  <c r="D549" i="35"/>
  <c r="D552" i="35"/>
  <c r="I451" i="34"/>
  <c r="B165" i="34"/>
  <c r="B193" i="34"/>
  <c r="B160" i="34"/>
  <c r="B188" i="34"/>
  <c r="B162" i="34"/>
  <c r="B1188" i="34" s="1"/>
  <c r="B190" i="34"/>
  <c r="N550" i="34"/>
  <c r="E574" i="34"/>
  <c r="E1130" i="34" s="1"/>
  <c r="E589" i="34"/>
  <c r="E1131" i="34" s="1"/>
  <c r="B164" i="34"/>
  <c r="B192" i="34"/>
  <c r="B169" i="34"/>
  <c r="B197" i="34"/>
  <c r="B166" i="34"/>
  <c r="B194" i="34"/>
  <c r="B168" i="34"/>
  <c r="B196" i="34"/>
  <c r="B167" i="34"/>
  <c r="B195" i="34"/>
  <c r="B161" i="34"/>
  <c r="B189" i="34"/>
  <c r="B163" i="34"/>
  <c r="B191" i="34"/>
  <c r="O550" i="34"/>
  <c r="N552" i="34"/>
  <c r="B168" i="35"/>
  <c r="B196" i="35"/>
  <c r="B165" i="35"/>
  <c r="B193" i="35"/>
  <c r="B161" i="35"/>
  <c r="B189" i="35"/>
  <c r="B164" i="35"/>
  <c r="B192" i="35"/>
  <c r="B169" i="35"/>
  <c r="B197" i="35"/>
  <c r="B162" i="35"/>
  <c r="B1188" i="35" s="1"/>
  <c r="B190" i="35"/>
  <c r="F574" i="35"/>
  <c r="F1130" i="35" s="1"/>
  <c r="B160" i="35"/>
  <c r="B188" i="35"/>
  <c r="B166" i="35"/>
  <c r="B194" i="35"/>
  <c r="B163" i="35"/>
  <c r="B191" i="35"/>
  <c r="D556" i="35"/>
  <c r="B167" i="35"/>
  <c r="B195" i="35"/>
  <c r="D557" i="35"/>
  <c r="B168" i="33"/>
  <c r="B196" i="33"/>
  <c r="B163" i="33"/>
  <c r="B191" i="33"/>
  <c r="B166" i="33"/>
  <c r="B194" i="33"/>
  <c r="B164" i="33"/>
  <c r="B192" i="33"/>
  <c r="N553" i="33"/>
  <c r="D436" i="33"/>
  <c r="K436" i="33"/>
  <c r="N557" i="33"/>
  <c r="U380" i="33"/>
  <c r="B161" i="33"/>
  <c r="B189" i="33"/>
  <c r="B165" i="33"/>
  <c r="B193" i="33"/>
  <c r="B167" i="33"/>
  <c r="B195" i="33"/>
  <c r="P380" i="33"/>
  <c r="O554" i="33"/>
  <c r="B162" i="33"/>
  <c r="B1188" i="33" s="1"/>
  <c r="B190" i="33"/>
  <c r="B169" i="33"/>
  <c r="B197" i="33"/>
  <c r="C165" i="32"/>
  <c r="C193" i="32"/>
  <c r="C164" i="32"/>
  <c r="C192" i="32"/>
  <c r="B161" i="32"/>
  <c r="B189" i="32"/>
  <c r="P380" i="32"/>
  <c r="B589" i="32"/>
  <c r="B1131" i="32" s="1"/>
  <c r="C451" i="32"/>
  <c r="B164" i="32"/>
  <c r="B192" i="32"/>
  <c r="C169" i="32"/>
  <c r="C197" i="32"/>
  <c r="C168" i="32"/>
  <c r="C196" i="32"/>
  <c r="B165" i="32"/>
  <c r="B193" i="32"/>
  <c r="E436" i="32"/>
  <c r="B167" i="32"/>
  <c r="B195" i="32"/>
  <c r="C161" i="32"/>
  <c r="C189" i="32"/>
  <c r="C160" i="32"/>
  <c r="C188" i="32"/>
  <c r="B168" i="32"/>
  <c r="B196" i="32"/>
  <c r="B163" i="32"/>
  <c r="B191" i="32"/>
  <c r="C163" i="32"/>
  <c r="C191" i="32"/>
  <c r="C166" i="32"/>
  <c r="C194" i="32"/>
  <c r="C162" i="32"/>
  <c r="C1188" i="32" s="1"/>
  <c r="C190" i="32"/>
  <c r="B169" i="32"/>
  <c r="B197" i="32"/>
  <c r="B166" i="32"/>
  <c r="B194" i="32"/>
  <c r="B160" i="32"/>
  <c r="B188" i="32"/>
  <c r="B162" i="32"/>
  <c r="B1188" i="32" s="1"/>
  <c r="B190" i="32"/>
  <c r="F35" i="31"/>
  <c r="G35" i="31"/>
  <c r="C1070" i="31"/>
  <c r="C1099" i="31" s="1"/>
  <c r="C1074" i="31"/>
  <c r="C1103" i="31" s="1"/>
  <c r="C1071" i="31"/>
  <c r="C1100" i="31" s="1"/>
  <c r="C1075" i="31"/>
  <c r="C1104" i="31" s="1"/>
  <c r="C1068" i="31"/>
  <c r="C1097" i="31" s="1"/>
  <c r="D554" i="35"/>
  <c r="D550" i="35"/>
  <c r="H436" i="34"/>
  <c r="O554" i="34"/>
  <c r="N380" i="34"/>
  <c r="D1097" i="34"/>
  <c r="E1068" i="34"/>
  <c r="E451" i="34"/>
  <c r="D589" i="34"/>
  <c r="D1131" i="34" s="1"/>
  <c r="W380" i="34"/>
  <c r="B589" i="34"/>
  <c r="B1131" i="34" s="1"/>
  <c r="K451" i="34"/>
  <c r="N549" i="34"/>
  <c r="D574" i="34"/>
  <c r="D1130" i="34" s="1"/>
  <c r="K436" i="34"/>
  <c r="D1074" i="34"/>
  <c r="C1103" i="34"/>
  <c r="O557" i="34" s="1"/>
  <c r="I436" i="34"/>
  <c r="B559" i="34"/>
  <c r="B1129" i="34" s="1"/>
  <c r="V380" i="34"/>
  <c r="F451" i="34"/>
  <c r="Q380" i="34"/>
  <c r="D451" i="34"/>
  <c r="F436" i="34"/>
  <c r="J574" i="34"/>
  <c r="J1130" i="34" s="1"/>
  <c r="B451" i="34"/>
  <c r="D1070" i="34"/>
  <c r="C1099" i="34"/>
  <c r="O553" i="34" s="1"/>
  <c r="B574" i="34"/>
  <c r="B1130" i="34" s="1"/>
  <c r="G574" i="34"/>
  <c r="G1130" i="34" s="1"/>
  <c r="F589" i="34"/>
  <c r="F1131" i="34" s="1"/>
  <c r="U380" i="34"/>
  <c r="E436" i="34"/>
  <c r="H574" i="34"/>
  <c r="H1130" i="34" s="1"/>
  <c r="C1095" i="34"/>
  <c r="O549" i="34" s="1"/>
  <c r="D1066" i="34"/>
  <c r="C1076" i="34"/>
  <c r="M1109" i="34" s="1"/>
  <c r="C1117" i="34" s="1"/>
  <c r="P380" i="34"/>
  <c r="C574" i="34"/>
  <c r="C1130" i="34" s="1"/>
  <c r="J589" i="34"/>
  <c r="J1131" i="34" s="1"/>
  <c r="D1073" i="34"/>
  <c r="C1102" i="34"/>
  <c r="O556" i="34" s="1"/>
  <c r="G451" i="34"/>
  <c r="R380" i="34"/>
  <c r="G589" i="34"/>
  <c r="G1131" i="34" s="1"/>
  <c r="D436" i="34"/>
  <c r="D1104" i="34"/>
  <c r="E1075" i="34"/>
  <c r="C589" i="34"/>
  <c r="C1131" i="34" s="1"/>
  <c r="H589" i="34"/>
  <c r="H1131" i="34" s="1"/>
  <c r="J451" i="34"/>
  <c r="B436" i="34"/>
  <c r="F574" i="34"/>
  <c r="F1130" i="34" s="1"/>
  <c r="S380" i="34"/>
  <c r="H451" i="34"/>
  <c r="K574" i="34"/>
  <c r="K1130" i="34" s="1"/>
  <c r="C451" i="34"/>
  <c r="I589" i="34"/>
  <c r="I1131" i="34" s="1"/>
  <c r="C436" i="34"/>
  <c r="O558" i="34"/>
  <c r="D1069" i="34"/>
  <c r="C1098" i="34"/>
  <c r="O552" i="34" s="1"/>
  <c r="G436" i="34"/>
  <c r="N551" i="34"/>
  <c r="D1072" i="34"/>
  <c r="C1101" i="34"/>
  <c r="O555" i="34" s="1"/>
  <c r="T380" i="34"/>
  <c r="K589" i="34"/>
  <c r="K1131" i="34" s="1"/>
  <c r="O380" i="34"/>
  <c r="J436" i="34"/>
  <c r="I574" i="34"/>
  <c r="I1130" i="34" s="1"/>
  <c r="C604" i="29"/>
  <c r="C1159" i="29" s="1"/>
  <c r="C1172" i="29" s="1"/>
  <c r="E451" i="35"/>
  <c r="P380" i="35"/>
  <c r="N380" i="35"/>
  <c r="J451" i="35"/>
  <c r="B436" i="35"/>
  <c r="G589" i="33"/>
  <c r="G1131" i="33" s="1"/>
  <c r="C1104" i="33"/>
  <c r="O558" i="33" s="1"/>
  <c r="D1075" i="33"/>
  <c r="K451" i="33"/>
  <c r="C1103" i="33"/>
  <c r="O557" i="33" s="1"/>
  <c r="D1074" i="33"/>
  <c r="J574" i="33"/>
  <c r="J1130" i="33" s="1"/>
  <c r="G559" i="33"/>
  <c r="G1129" i="33" s="1"/>
  <c r="E574" i="33"/>
  <c r="E1130" i="33" s="1"/>
  <c r="W380" i="33"/>
  <c r="V380" i="33"/>
  <c r="B436" i="33"/>
  <c r="I436" i="33"/>
  <c r="D1073" i="33"/>
  <c r="C1102" i="33"/>
  <c r="O556" i="33" s="1"/>
  <c r="C451" i="33"/>
  <c r="R380" i="33"/>
  <c r="N380" i="33"/>
  <c r="F436" i="33"/>
  <c r="E559" i="33"/>
  <c r="E1129" i="33" s="1"/>
  <c r="D1100" i="33"/>
  <c r="P554" i="33" s="1"/>
  <c r="E1071" i="33"/>
  <c r="N554" i="33"/>
  <c r="J436" i="33"/>
  <c r="N556" i="33"/>
  <c r="H574" i="33"/>
  <c r="H1130" i="33" s="1"/>
  <c r="D1101" i="33"/>
  <c r="P555" i="33" s="1"/>
  <c r="E1072" i="33"/>
  <c r="E589" i="33"/>
  <c r="E1131" i="33" s="1"/>
  <c r="D559" i="33"/>
  <c r="D1129" i="33" s="1"/>
  <c r="C589" i="33"/>
  <c r="C1131" i="33" s="1"/>
  <c r="D1099" i="33"/>
  <c r="P553" i="33" s="1"/>
  <c r="E1070" i="33"/>
  <c r="J451" i="33"/>
  <c r="S380" i="33"/>
  <c r="D1069" i="33"/>
  <c r="C1098" i="33"/>
  <c r="O552" i="33" s="1"/>
  <c r="H589" i="33"/>
  <c r="H1131" i="33" s="1"/>
  <c r="F574" i="33"/>
  <c r="F1130" i="33" s="1"/>
  <c r="N551" i="33"/>
  <c r="O550" i="33"/>
  <c r="D589" i="33"/>
  <c r="D1131" i="33" s="1"/>
  <c r="K574" i="33"/>
  <c r="K1130" i="33" s="1"/>
  <c r="C574" i="33"/>
  <c r="C1130" i="33" s="1"/>
  <c r="O380" i="33"/>
  <c r="T380" i="33"/>
  <c r="B574" i="33"/>
  <c r="B1130" i="33" s="1"/>
  <c r="G436" i="33"/>
  <c r="I559" i="33"/>
  <c r="I1129" i="33" s="1"/>
  <c r="D574" i="33"/>
  <c r="D1130" i="33" s="1"/>
  <c r="F589" i="33"/>
  <c r="F1131" i="33" s="1"/>
  <c r="H559" i="33"/>
  <c r="H1129" i="33" s="1"/>
  <c r="N555" i="33"/>
  <c r="F559" i="33"/>
  <c r="F1129" i="33" s="1"/>
  <c r="F451" i="33"/>
  <c r="C1095" i="33"/>
  <c r="D1066" i="33"/>
  <c r="C1076" i="33"/>
  <c r="M1109" i="33" s="1"/>
  <c r="C1110" i="33" s="1"/>
  <c r="E451" i="33"/>
  <c r="N550" i="33"/>
  <c r="D451" i="33"/>
  <c r="K589" i="33"/>
  <c r="K1131" i="33" s="1"/>
  <c r="C559" i="33"/>
  <c r="C1129" i="33" s="1"/>
  <c r="G451" i="33"/>
  <c r="I589" i="33"/>
  <c r="I1131" i="33" s="1"/>
  <c r="B589" i="33"/>
  <c r="B1131" i="33" s="1"/>
  <c r="H451" i="33"/>
  <c r="J589" i="33"/>
  <c r="J1131" i="33" s="1"/>
  <c r="H436" i="33"/>
  <c r="Q380" i="33"/>
  <c r="D1096" i="33"/>
  <c r="P550" i="33" s="1"/>
  <c r="E1067" i="33"/>
  <c r="N558" i="33"/>
  <c r="B451" i="33"/>
  <c r="I574" i="33"/>
  <c r="I1130" i="33" s="1"/>
  <c r="K559" i="33"/>
  <c r="K1129" i="33" s="1"/>
  <c r="C436" i="33"/>
  <c r="J559" i="33"/>
  <c r="J1129" i="33" s="1"/>
  <c r="N549" i="33"/>
  <c r="B559" i="33"/>
  <c r="B1129" i="33" s="1"/>
  <c r="I451" i="33"/>
  <c r="N552" i="33"/>
  <c r="E1068" i="33"/>
  <c r="D1097" i="33"/>
  <c r="P551" i="33" s="1"/>
  <c r="D1073" i="32"/>
  <c r="C1102" i="32"/>
  <c r="O556" i="32" s="1"/>
  <c r="D436" i="32"/>
  <c r="B559" i="32"/>
  <c r="B1129" i="32" s="1"/>
  <c r="N549" i="32"/>
  <c r="C1096" i="32"/>
  <c r="O550" i="32" s="1"/>
  <c r="D1067" i="32"/>
  <c r="K451" i="32"/>
  <c r="C589" i="32"/>
  <c r="C1131" i="32" s="1"/>
  <c r="I559" i="32"/>
  <c r="I1129" i="32" s="1"/>
  <c r="G589" i="32"/>
  <c r="G1131" i="32" s="1"/>
  <c r="F436" i="32"/>
  <c r="J559" i="32"/>
  <c r="J1129" i="32" s="1"/>
  <c r="I574" i="32"/>
  <c r="I1130" i="32" s="1"/>
  <c r="R380" i="32"/>
  <c r="C1103" i="32"/>
  <c r="O557" i="32" s="1"/>
  <c r="D1074" i="32"/>
  <c r="N554" i="32"/>
  <c r="B574" i="32"/>
  <c r="B1130" i="32" s="1"/>
  <c r="K559" i="32"/>
  <c r="K1129" i="32" s="1"/>
  <c r="O380" i="32"/>
  <c r="I451" i="32"/>
  <c r="N556" i="32"/>
  <c r="N552" i="32"/>
  <c r="C1098" i="32"/>
  <c r="O552" i="32" s="1"/>
  <c r="D1069" i="32"/>
  <c r="G559" i="32"/>
  <c r="G1129" i="32" s="1"/>
  <c r="J589" i="32"/>
  <c r="J1131" i="32" s="1"/>
  <c r="K589" i="32"/>
  <c r="K1131" i="32" s="1"/>
  <c r="N558" i="32"/>
  <c r="N553" i="32"/>
  <c r="B451" i="32"/>
  <c r="W380" i="32"/>
  <c r="C436" i="32"/>
  <c r="U380" i="32"/>
  <c r="H574" i="32"/>
  <c r="H1130" i="32" s="1"/>
  <c r="G574" i="32"/>
  <c r="G1130" i="32" s="1"/>
  <c r="J574" i="32"/>
  <c r="J1130" i="32" s="1"/>
  <c r="E559" i="32"/>
  <c r="E1129" i="32" s="1"/>
  <c r="D589" i="32"/>
  <c r="D1131" i="32" s="1"/>
  <c r="N380" i="32"/>
  <c r="K436" i="32"/>
  <c r="I436" i="32"/>
  <c r="H589" i="32"/>
  <c r="H1131" i="32" s="1"/>
  <c r="G451" i="32"/>
  <c r="F574" i="32"/>
  <c r="F1130" i="32" s="1"/>
  <c r="J451" i="32"/>
  <c r="E574" i="32"/>
  <c r="E1130" i="32" s="1"/>
  <c r="C1100" i="32"/>
  <c r="O554" i="32" s="1"/>
  <c r="D1071" i="32"/>
  <c r="C1076" i="32"/>
  <c r="M1109" i="32" s="1"/>
  <c r="C1111" i="32" s="1"/>
  <c r="D574" i="32"/>
  <c r="D1130" i="32" s="1"/>
  <c r="B436" i="32"/>
  <c r="O553" i="32"/>
  <c r="H451" i="32"/>
  <c r="S380" i="32"/>
  <c r="F589" i="32"/>
  <c r="F1131" i="32" s="1"/>
  <c r="V380" i="32"/>
  <c r="D1097" i="32"/>
  <c r="P551" i="32" s="1"/>
  <c r="E1068" i="32"/>
  <c r="E589" i="32"/>
  <c r="E1131" i="32" s="1"/>
  <c r="H436" i="32"/>
  <c r="D451" i="32"/>
  <c r="C574" i="32"/>
  <c r="C1130" i="32" s="1"/>
  <c r="H559" i="32"/>
  <c r="H1129" i="32" s="1"/>
  <c r="G436" i="32"/>
  <c r="N555" i="32"/>
  <c r="F559" i="32"/>
  <c r="F1129" i="32" s="1"/>
  <c r="J436" i="32"/>
  <c r="E451" i="32"/>
  <c r="D559" i="32"/>
  <c r="D1129" i="32" s="1"/>
  <c r="C1104" i="32"/>
  <c r="O558" i="32" s="1"/>
  <c r="D1075" i="32"/>
  <c r="K574" i="32"/>
  <c r="K1130" i="32" s="1"/>
  <c r="C559" i="32"/>
  <c r="C1129" i="32" s="1"/>
  <c r="O549" i="32"/>
  <c r="N557" i="32"/>
  <c r="I589" i="32"/>
  <c r="I1131" i="32" s="1"/>
  <c r="T380" i="32"/>
  <c r="N551" i="32"/>
  <c r="F451" i="32"/>
  <c r="Q380" i="32"/>
  <c r="C25" i="31"/>
  <c r="C426" i="31"/>
  <c r="O370" i="31"/>
  <c r="C441" i="31"/>
  <c r="C579" i="31"/>
  <c r="C564" i="31"/>
  <c r="K25" i="31"/>
  <c r="K426" i="31"/>
  <c r="W370" i="31"/>
  <c r="K441" i="31"/>
  <c r="K579" i="31"/>
  <c r="K564" i="31"/>
  <c r="I26" i="31"/>
  <c r="I427" i="31"/>
  <c r="U371" i="31"/>
  <c r="I442" i="31"/>
  <c r="I580" i="31"/>
  <c r="I565" i="31"/>
  <c r="G27" i="31"/>
  <c r="G428" i="31"/>
  <c r="S372" i="31"/>
  <c r="G443" i="31"/>
  <c r="G566" i="31"/>
  <c r="G581" i="31"/>
  <c r="E28" i="31"/>
  <c r="E429" i="31"/>
  <c r="Q373" i="31"/>
  <c r="E444" i="31"/>
  <c r="E582" i="31"/>
  <c r="E567" i="31"/>
  <c r="C29" i="31"/>
  <c r="C430" i="31"/>
  <c r="O374" i="31"/>
  <c r="C445" i="31"/>
  <c r="C583" i="31"/>
  <c r="C568" i="31"/>
  <c r="K29" i="31"/>
  <c r="K430" i="31"/>
  <c r="W374" i="31"/>
  <c r="K445" i="31"/>
  <c r="K583" i="31"/>
  <c r="K568" i="31"/>
  <c r="I30" i="31"/>
  <c r="I431" i="31"/>
  <c r="U375" i="31"/>
  <c r="I446" i="31"/>
  <c r="I584" i="31"/>
  <c r="I569" i="31"/>
  <c r="G31" i="31"/>
  <c r="G432" i="31"/>
  <c r="S376" i="31"/>
  <c r="G447" i="31"/>
  <c r="G570" i="31"/>
  <c r="G585" i="31"/>
  <c r="E32" i="31"/>
  <c r="E433" i="31"/>
  <c r="Q377" i="31"/>
  <c r="E448" i="31"/>
  <c r="E586" i="31"/>
  <c r="E571" i="31"/>
  <c r="C33" i="31"/>
  <c r="C434" i="31"/>
  <c r="O378" i="31"/>
  <c r="C449" i="31"/>
  <c r="C587" i="31"/>
  <c r="C572" i="31"/>
  <c r="K33" i="31"/>
  <c r="K434" i="31"/>
  <c r="W378" i="31"/>
  <c r="K449" i="31"/>
  <c r="K587" i="31"/>
  <c r="K572" i="31"/>
  <c r="I34" i="31"/>
  <c r="I435" i="31"/>
  <c r="U379" i="31"/>
  <c r="I450" i="31"/>
  <c r="I588" i="31"/>
  <c r="I573" i="31"/>
  <c r="D428" i="31"/>
  <c r="P372" i="31"/>
  <c r="D566" i="31"/>
  <c r="D443" i="31"/>
  <c r="D581" i="31"/>
  <c r="B433" i="31"/>
  <c r="N377" i="31"/>
  <c r="B448" i="31"/>
  <c r="B571" i="31"/>
  <c r="B586" i="31"/>
  <c r="B556" i="31"/>
  <c r="D426" i="31"/>
  <c r="P370" i="31"/>
  <c r="D441" i="31"/>
  <c r="D579" i="31"/>
  <c r="D564" i="31"/>
  <c r="B427" i="31"/>
  <c r="N371" i="31"/>
  <c r="B565" i="31"/>
  <c r="B442" i="31"/>
  <c r="B580" i="31"/>
  <c r="B550" i="31"/>
  <c r="J427" i="31"/>
  <c r="V371" i="31"/>
  <c r="J442" i="31"/>
  <c r="J580" i="31"/>
  <c r="J565" i="31"/>
  <c r="H428" i="31"/>
  <c r="T372" i="31"/>
  <c r="H443" i="31"/>
  <c r="H566" i="31"/>
  <c r="H581" i="31"/>
  <c r="F429" i="31"/>
  <c r="R373" i="31"/>
  <c r="F444" i="31"/>
  <c r="F567" i="31"/>
  <c r="F582" i="31"/>
  <c r="D251" i="31"/>
  <c r="D430" i="31"/>
  <c r="P374" i="31"/>
  <c r="D568" i="31"/>
  <c r="D445" i="31"/>
  <c r="D583" i="31"/>
  <c r="B252" i="31"/>
  <c r="B431" i="31"/>
  <c r="N375" i="31"/>
  <c r="B446" i="31"/>
  <c r="B569" i="31"/>
  <c r="B584" i="31"/>
  <c r="B554" i="31"/>
  <c r="J431" i="31"/>
  <c r="V375" i="31"/>
  <c r="J446" i="31"/>
  <c r="J584" i="31"/>
  <c r="J569" i="31"/>
  <c r="H432" i="31"/>
  <c r="T376" i="31"/>
  <c r="H447" i="31"/>
  <c r="H585" i="31"/>
  <c r="H570" i="31"/>
  <c r="F345" i="31"/>
  <c r="F433" i="31"/>
  <c r="R377" i="31"/>
  <c r="F571" i="31"/>
  <c r="F448" i="31"/>
  <c r="F586" i="31"/>
  <c r="D434" i="31"/>
  <c r="P378" i="31"/>
  <c r="D449" i="31"/>
  <c r="D572" i="31"/>
  <c r="D587" i="31"/>
  <c r="B435" i="31"/>
  <c r="N379" i="31"/>
  <c r="B450" i="31"/>
  <c r="B588" i="31"/>
  <c r="B573" i="31"/>
  <c r="B558" i="31"/>
  <c r="J435" i="31"/>
  <c r="V379" i="31"/>
  <c r="J450" i="31"/>
  <c r="J588" i="31"/>
  <c r="J573" i="31"/>
  <c r="H426" i="31"/>
  <c r="T370" i="31"/>
  <c r="H441" i="31"/>
  <c r="H579" i="31"/>
  <c r="H564" i="31"/>
  <c r="N373" i="31"/>
  <c r="B429" i="31"/>
  <c r="B444" i="31"/>
  <c r="B567" i="31"/>
  <c r="B582" i="31"/>
  <c r="B552" i="31"/>
  <c r="F150" i="31"/>
  <c r="F431" i="31"/>
  <c r="R375" i="31"/>
  <c r="F446" i="31"/>
  <c r="F569" i="31"/>
  <c r="F584" i="31"/>
  <c r="J433" i="31"/>
  <c r="V377" i="31"/>
  <c r="J448" i="31"/>
  <c r="J586" i="31"/>
  <c r="J571" i="31"/>
  <c r="F435" i="31"/>
  <c r="R379" i="31"/>
  <c r="F573" i="31"/>
  <c r="F450" i="31"/>
  <c r="F588" i="31"/>
  <c r="E441" i="31"/>
  <c r="E426" i="31"/>
  <c r="Q370" i="31"/>
  <c r="E579" i="31"/>
  <c r="E564" i="31"/>
  <c r="C248" i="31"/>
  <c r="C442" i="31"/>
  <c r="C427" i="31"/>
  <c r="O371" i="31"/>
  <c r="C580" i="31"/>
  <c r="C565" i="31"/>
  <c r="K442" i="31"/>
  <c r="K427" i="31"/>
  <c r="W371" i="31"/>
  <c r="K580" i="31"/>
  <c r="K565" i="31"/>
  <c r="I443" i="31"/>
  <c r="I428" i="31"/>
  <c r="U372" i="31"/>
  <c r="I581" i="31"/>
  <c r="I566" i="31"/>
  <c r="G444" i="31"/>
  <c r="G429" i="31"/>
  <c r="S373" i="31"/>
  <c r="G567" i="31"/>
  <c r="G582" i="31"/>
  <c r="E445" i="31"/>
  <c r="E430" i="31"/>
  <c r="Q374" i="31"/>
  <c r="E568" i="31"/>
  <c r="E583" i="31"/>
  <c r="C446" i="31"/>
  <c r="C431" i="31"/>
  <c r="O375" i="31"/>
  <c r="C584" i="31"/>
  <c r="C569" i="31"/>
  <c r="K446" i="31"/>
  <c r="K431" i="31"/>
  <c r="W375" i="31"/>
  <c r="K584" i="31"/>
  <c r="K569" i="31"/>
  <c r="I253" i="31"/>
  <c r="I447" i="31"/>
  <c r="I432" i="31"/>
  <c r="U376" i="31"/>
  <c r="I585" i="31"/>
  <c r="I570" i="31"/>
  <c r="G254" i="31"/>
  <c r="G448" i="31"/>
  <c r="G433" i="31"/>
  <c r="S377" i="31"/>
  <c r="G586" i="31"/>
  <c r="G571" i="31"/>
  <c r="E449" i="31"/>
  <c r="E434" i="31"/>
  <c r="Q378" i="31"/>
  <c r="E587" i="31"/>
  <c r="E572" i="31"/>
  <c r="C450" i="31"/>
  <c r="C573" i="31"/>
  <c r="C435" i="31"/>
  <c r="O379" i="31"/>
  <c r="C588" i="31"/>
  <c r="K450" i="31"/>
  <c r="K435" i="31"/>
  <c r="W379" i="31"/>
  <c r="K588" i="31"/>
  <c r="K573" i="31"/>
  <c r="C1067" i="31"/>
  <c r="C557" i="31"/>
  <c r="F441" i="31"/>
  <c r="F426" i="31"/>
  <c r="R370" i="31"/>
  <c r="F564" i="31"/>
  <c r="F579" i="31"/>
  <c r="D132" i="31"/>
  <c r="D189" i="31" s="1"/>
  <c r="D442" i="31"/>
  <c r="D427" i="31"/>
  <c r="P371" i="31"/>
  <c r="D580" i="31"/>
  <c r="D565" i="31"/>
  <c r="B566" i="31"/>
  <c r="B443" i="31"/>
  <c r="B428" i="31"/>
  <c r="N372" i="31"/>
  <c r="B581" i="31"/>
  <c r="B551" i="31"/>
  <c r="J443" i="31"/>
  <c r="J428" i="31"/>
  <c r="V372" i="31"/>
  <c r="J581" i="31"/>
  <c r="J566" i="31"/>
  <c r="H250" i="31"/>
  <c r="H444" i="31"/>
  <c r="H429" i="31"/>
  <c r="T373" i="31"/>
  <c r="H582" i="31"/>
  <c r="H567" i="31"/>
  <c r="F445" i="31"/>
  <c r="F430" i="31"/>
  <c r="R374" i="31"/>
  <c r="F583" i="31"/>
  <c r="F568" i="31"/>
  <c r="D446" i="31"/>
  <c r="D431" i="31"/>
  <c r="P375" i="31"/>
  <c r="D569" i="31"/>
  <c r="D584" i="31"/>
  <c r="B447" i="31"/>
  <c r="B570" i="31"/>
  <c r="B432" i="31"/>
  <c r="N376" i="31"/>
  <c r="B585" i="31"/>
  <c r="B555" i="31"/>
  <c r="J447" i="31"/>
  <c r="J432" i="31"/>
  <c r="V376" i="31"/>
  <c r="J585" i="31"/>
  <c r="J570" i="31"/>
  <c r="H448" i="31"/>
  <c r="H433" i="31"/>
  <c r="T377" i="31"/>
  <c r="H586" i="31"/>
  <c r="H571" i="31"/>
  <c r="F449" i="31"/>
  <c r="F434" i="31"/>
  <c r="R378" i="31"/>
  <c r="F572" i="31"/>
  <c r="F587" i="31"/>
  <c r="D34" i="31"/>
  <c r="D450" i="31"/>
  <c r="D573" i="31"/>
  <c r="D435" i="31"/>
  <c r="P379" i="31"/>
  <c r="D588" i="31"/>
  <c r="S370" i="31"/>
  <c r="G426" i="31"/>
  <c r="G564" i="31"/>
  <c r="G441" i="31"/>
  <c r="G579" i="31"/>
  <c r="E146" i="31"/>
  <c r="E427" i="31"/>
  <c r="Q371" i="31"/>
  <c r="E442" i="31"/>
  <c r="E565" i="31"/>
  <c r="E580" i="31"/>
  <c r="C147" i="31"/>
  <c r="C428" i="31"/>
  <c r="O372" i="31"/>
  <c r="C443" i="31"/>
  <c r="C581" i="31"/>
  <c r="C566" i="31"/>
  <c r="K428" i="31"/>
  <c r="W372" i="31"/>
  <c r="K443" i="31"/>
  <c r="K581" i="31"/>
  <c r="K566" i="31"/>
  <c r="I429" i="31"/>
  <c r="U373" i="31"/>
  <c r="I444" i="31"/>
  <c r="I582" i="31"/>
  <c r="I567" i="31"/>
  <c r="G430" i="31"/>
  <c r="S374" i="31"/>
  <c r="G445" i="31"/>
  <c r="G583" i="31"/>
  <c r="G568" i="31"/>
  <c r="E431" i="31"/>
  <c r="Q375" i="31"/>
  <c r="E446" i="31"/>
  <c r="E569" i="31"/>
  <c r="E584" i="31"/>
  <c r="C253" i="31"/>
  <c r="C432" i="31"/>
  <c r="O376" i="31"/>
  <c r="C447" i="31"/>
  <c r="C570" i="31"/>
  <c r="C585" i="31"/>
  <c r="K432" i="31"/>
  <c r="W376" i="31"/>
  <c r="K447" i="31"/>
  <c r="K585" i="31"/>
  <c r="K570" i="31"/>
  <c r="I433" i="31"/>
  <c r="U377" i="31"/>
  <c r="I448" i="31"/>
  <c r="I586" i="31"/>
  <c r="I571" i="31"/>
  <c r="G153" i="31"/>
  <c r="G434" i="31"/>
  <c r="S378" i="31"/>
  <c r="G449" i="31"/>
  <c r="G572" i="31"/>
  <c r="G587" i="31"/>
  <c r="E435" i="31"/>
  <c r="Q379" i="31"/>
  <c r="E450" i="31"/>
  <c r="E588" i="31"/>
  <c r="E573" i="31"/>
  <c r="C550" i="31"/>
  <c r="C553" i="31"/>
  <c r="T374" i="31"/>
  <c r="H430" i="31"/>
  <c r="H445" i="31"/>
  <c r="H583" i="31"/>
  <c r="H568" i="31"/>
  <c r="C692" i="31"/>
  <c r="C721" i="31" s="1"/>
  <c r="C1069" i="31"/>
  <c r="C696" i="31"/>
  <c r="C725" i="31" s="1"/>
  <c r="C1073" i="31"/>
  <c r="F146" i="31"/>
  <c r="R371" i="31"/>
  <c r="F427" i="31"/>
  <c r="F565" i="31"/>
  <c r="F442" i="31"/>
  <c r="F580" i="31"/>
  <c r="J429" i="31"/>
  <c r="V373" i="31"/>
  <c r="J444" i="31"/>
  <c r="J582" i="31"/>
  <c r="J567" i="31"/>
  <c r="D432" i="31"/>
  <c r="P376" i="31"/>
  <c r="D447" i="31"/>
  <c r="D585" i="31"/>
  <c r="D570" i="31"/>
  <c r="H434" i="31"/>
  <c r="T378" i="31"/>
  <c r="H449" i="31"/>
  <c r="H587" i="31"/>
  <c r="H572" i="31"/>
  <c r="I338" i="31"/>
  <c r="I441" i="31"/>
  <c r="I426" i="31"/>
  <c r="U370" i="31"/>
  <c r="I579" i="31"/>
  <c r="I564" i="31"/>
  <c r="G427" i="31"/>
  <c r="S371" i="31"/>
  <c r="G442" i="31"/>
  <c r="G565" i="31"/>
  <c r="G580" i="31"/>
  <c r="E443" i="31"/>
  <c r="E428" i="31"/>
  <c r="Q372" i="31"/>
  <c r="E566" i="31"/>
  <c r="E581" i="31"/>
  <c r="C429" i="31"/>
  <c r="O373" i="31"/>
  <c r="C444" i="31"/>
  <c r="C582" i="31"/>
  <c r="C567" i="31"/>
  <c r="K444" i="31"/>
  <c r="K429" i="31"/>
  <c r="W373" i="31"/>
  <c r="K582" i="31"/>
  <c r="K567" i="31"/>
  <c r="I430" i="31"/>
  <c r="U374" i="31"/>
  <c r="I445" i="31"/>
  <c r="I583" i="31"/>
  <c r="I568" i="31"/>
  <c r="G446" i="31"/>
  <c r="G431" i="31"/>
  <c r="S375" i="31"/>
  <c r="G584" i="31"/>
  <c r="G569" i="31"/>
  <c r="E432" i="31"/>
  <c r="Q376" i="31"/>
  <c r="E447" i="31"/>
  <c r="E585" i="31"/>
  <c r="E570" i="31"/>
  <c r="C448" i="31"/>
  <c r="C433" i="31"/>
  <c r="O377" i="31"/>
  <c r="C571" i="31"/>
  <c r="C586" i="31"/>
  <c r="K433" i="31"/>
  <c r="W377" i="31"/>
  <c r="K448" i="31"/>
  <c r="K586" i="31"/>
  <c r="K571" i="31"/>
  <c r="I449" i="31"/>
  <c r="I434" i="31"/>
  <c r="U378" i="31"/>
  <c r="I587" i="31"/>
  <c r="I572" i="31"/>
  <c r="G435" i="31"/>
  <c r="S379" i="31"/>
  <c r="G450" i="31"/>
  <c r="G588" i="31"/>
  <c r="G573" i="31"/>
  <c r="C558" i="31"/>
  <c r="B145" i="31"/>
  <c r="B426" i="31"/>
  <c r="N370" i="31"/>
  <c r="B441" i="31"/>
  <c r="B564" i="31"/>
  <c r="B579" i="31"/>
  <c r="B549" i="31"/>
  <c r="J25" i="31"/>
  <c r="J441" i="31"/>
  <c r="J426" i="31"/>
  <c r="V370" i="31"/>
  <c r="J579" i="31"/>
  <c r="J564" i="31"/>
  <c r="H146" i="31"/>
  <c r="H427" i="31"/>
  <c r="T371" i="31"/>
  <c r="H442" i="31"/>
  <c r="H580" i="31"/>
  <c r="H565" i="31"/>
  <c r="F249" i="31"/>
  <c r="F443" i="31"/>
  <c r="F428" i="31"/>
  <c r="R372" i="31"/>
  <c r="F566" i="31"/>
  <c r="F581" i="31"/>
  <c r="D148" i="31"/>
  <c r="D429" i="31"/>
  <c r="P373" i="31"/>
  <c r="D444" i="31"/>
  <c r="D567" i="31"/>
  <c r="D582" i="31"/>
  <c r="B29" i="31"/>
  <c r="B445" i="31"/>
  <c r="B430" i="31"/>
  <c r="N374" i="31"/>
  <c r="B583" i="31"/>
  <c r="B568" i="31"/>
  <c r="B553" i="31"/>
  <c r="J29" i="31"/>
  <c r="J430" i="31"/>
  <c r="V374" i="31"/>
  <c r="J445" i="31"/>
  <c r="J583" i="31"/>
  <c r="J568" i="31"/>
  <c r="H150" i="31"/>
  <c r="H446" i="31"/>
  <c r="H431" i="31"/>
  <c r="T375" i="31"/>
  <c r="H569" i="31"/>
  <c r="H584" i="31"/>
  <c r="F151" i="31"/>
  <c r="F432" i="31"/>
  <c r="R376" i="31"/>
  <c r="F447" i="31"/>
  <c r="F570" i="31"/>
  <c r="F585" i="31"/>
  <c r="D32" i="31"/>
  <c r="D448" i="31"/>
  <c r="D433" i="31"/>
  <c r="P377" i="31"/>
  <c r="D586" i="31"/>
  <c r="D571" i="31"/>
  <c r="B255" i="31"/>
  <c r="B434" i="31"/>
  <c r="N378" i="31"/>
  <c r="B449" i="31"/>
  <c r="B587" i="31"/>
  <c r="B572" i="31"/>
  <c r="B557" i="31"/>
  <c r="J153" i="31"/>
  <c r="J449" i="31"/>
  <c r="J434" i="31"/>
  <c r="V378" i="31"/>
  <c r="J587" i="31"/>
  <c r="J572" i="31"/>
  <c r="H154" i="31"/>
  <c r="H435" i="31"/>
  <c r="T379" i="31"/>
  <c r="H450" i="31"/>
  <c r="H573" i="31"/>
  <c r="H588" i="31"/>
  <c r="C1066" i="31"/>
  <c r="C556" i="31"/>
  <c r="C549" i="31"/>
  <c r="D602" i="34"/>
  <c r="D557" i="34"/>
  <c r="D601" i="24"/>
  <c r="C604" i="34"/>
  <c r="C1159" i="34" s="1"/>
  <c r="C1172" i="34" s="1"/>
  <c r="D555" i="34"/>
  <c r="D600" i="34"/>
  <c r="D601" i="34"/>
  <c r="D556" i="34"/>
  <c r="E509" i="24"/>
  <c r="E511" i="24"/>
  <c r="E507" i="24"/>
  <c r="E514" i="24"/>
  <c r="E513" i="24"/>
  <c r="E510" i="24"/>
  <c r="E512" i="24"/>
  <c r="E516" i="24"/>
  <c r="E508" i="24"/>
  <c r="E515" i="24"/>
  <c r="D595" i="24"/>
  <c r="D604" i="35"/>
  <c r="D1159" i="35" s="1"/>
  <c r="D1172" i="35" s="1"/>
  <c r="D597" i="29"/>
  <c r="D596" i="29"/>
  <c r="D598" i="31"/>
  <c r="D553" i="31"/>
  <c r="F541" i="26"/>
  <c r="F543" i="26"/>
  <c r="F542" i="26"/>
  <c r="F535" i="26"/>
  <c r="F536" i="26"/>
  <c r="F544" i="26"/>
  <c r="G502" i="26"/>
  <c r="F537" i="26"/>
  <c r="F538" i="26"/>
  <c r="F539" i="26"/>
  <c r="F540" i="26"/>
  <c r="D558" i="35"/>
  <c r="D603" i="34"/>
  <c r="D558" i="34"/>
  <c r="C604" i="31"/>
  <c r="C1159" i="31" s="1"/>
  <c r="C1172" i="31" s="1"/>
  <c r="E509" i="34"/>
  <c r="E513" i="34"/>
  <c r="E515" i="34"/>
  <c r="E511" i="34"/>
  <c r="E512" i="34"/>
  <c r="E508" i="34"/>
  <c r="E514" i="34"/>
  <c r="E510" i="34"/>
  <c r="E507" i="34"/>
  <c r="E516" i="34"/>
  <c r="D596" i="24"/>
  <c r="D600" i="24"/>
  <c r="D595" i="29"/>
  <c r="D599" i="31"/>
  <c r="D554" i="31"/>
  <c r="D600" i="31"/>
  <c r="D555" i="31"/>
  <c r="D599" i="34"/>
  <c r="D554" i="34"/>
  <c r="E509" i="35"/>
  <c r="E512" i="35"/>
  <c r="E511" i="35"/>
  <c r="E515" i="35"/>
  <c r="E513" i="35"/>
  <c r="E514" i="35"/>
  <c r="E508" i="35"/>
  <c r="E510" i="35"/>
  <c r="E507" i="35"/>
  <c r="E516" i="35"/>
  <c r="F508" i="26"/>
  <c r="F514" i="26"/>
  <c r="F500" i="34"/>
  <c r="F516" i="26"/>
  <c r="F515" i="26"/>
  <c r="G500" i="26"/>
  <c r="F510" i="26"/>
  <c r="F500" i="29"/>
  <c r="F500" i="35"/>
  <c r="F509" i="26"/>
  <c r="F500" i="31"/>
  <c r="F511" i="26"/>
  <c r="F500" i="24"/>
  <c r="F512" i="26"/>
  <c r="F507" i="26"/>
  <c r="F513" i="26"/>
  <c r="D597" i="24"/>
  <c r="D602" i="29"/>
  <c r="D601" i="31"/>
  <c r="D556" i="31"/>
  <c r="D603" i="31"/>
  <c r="D558" i="31"/>
  <c r="D551" i="35"/>
  <c r="F526" i="26"/>
  <c r="F529" i="26"/>
  <c r="F530" i="26"/>
  <c r="F521" i="26"/>
  <c r="G501" i="26"/>
  <c r="F523" i="26"/>
  <c r="F524" i="26"/>
  <c r="F527" i="26"/>
  <c r="F528" i="26"/>
  <c r="F525" i="26"/>
  <c r="F522" i="26"/>
  <c r="D597" i="34"/>
  <c r="D552" i="34"/>
  <c r="D603" i="24"/>
  <c r="D594" i="29"/>
  <c r="D595" i="31"/>
  <c r="D550" i="31"/>
  <c r="D598" i="29"/>
  <c r="D555" i="35"/>
  <c r="D551" i="34"/>
  <c r="D1191" i="34" s="1"/>
  <c r="AB8" i="45" s="1"/>
  <c r="D596" i="34"/>
  <c r="D594" i="24"/>
  <c r="D599" i="29"/>
  <c r="D557" i="31"/>
  <c r="D602" i="31"/>
  <c r="E507" i="29"/>
  <c r="E516" i="29"/>
  <c r="E515" i="29"/>
  <c r="E508" i="29"/>
  <c r="E509" i="29"/>
  <c r="E514" i="29"/>
  <c r="E510" i="29"/>
  <c r="E511" i="29"/>
  <c r="E512" i="29"/>
  <c r="E513" i="29"/>
  <c r="D599" i="24"/>
  <c r="D594" i="31"/>
  <c r="D549" i="31"/>
  <c r="D595" i="34"/>
  <c r="D550" i="34"/>
  <c r="D598" i="24"/>
  <c r="D603" i="29"/>
  <c r="D597" i="31"/>
  <c r="D552" i="31"/>
  <c r="E508" i="31"/>
  <c r="E516" i="31"/>
  <c r="E509" i="31"/>
  <c r="E515" i="31"/>
  <c r="E510" i="31"/>
  <c r="E507" i="31"/>
  <c r="E513" i="31"/>
  <c r="E512" i="31"/>
  <c r="E514" i="31"/>
  <c r="E511" i="31"/>
  <c r="D600" i="29"/>
  <c r="C559" i="34"/>
  <c r="C1129" i="34" s="1"/>
  <c r="D549" i="34"/>
  <c r="D594" i="34"/>
  <c r="D553" i="34"/>
  <c r="D598" i="34"/>
  <c r="D602" i="24"/>
  <c r="C604" i="24"/>
  <c r="C1159" i="24" s="1"/>
  <c r="C1172" i="24" s="1"/>
  <c r="D601" i="29"/>
  <c r="D596" i="31"/>
  <c r="D551" i="31"/>
  <c r="N551" i="35"/>
  <c r="E1007" i="34"/>
  <c r="E1021" i="34" s="1"/>
  <c r="B805" i="35"/>
  <c r="B823" i="35" s="1"/>
  <c r="B902" i="35" s="1"/>
  <c r="B802" i="35"/>
  <c r="B820" i="35" s="1"/>
  <c r="C451" i="35"/>
  <c r="E574" i="35"/>
  <c r="E1130" i="35" s="1"/>
  <c r="C1076" i="35"/>
  <c r="M1109" i="35" s="1"/>
  <c r="C1115" i="35" s="1"/>
  <c r="D1066" i="35"/>
  <c r="C1095" i="35"/>
  <c r="N558" i="35"/>
  <c r="D451" i="35"/>
  <c r="K574" i="35"/>
  <c r="K1130" i="35" s="1"/>
  <c r="C559" i="35"/>
  <c r="C1129" i="35" s="1"/>
  <c r="K436" i="35"/>
  <c r="D1073" i="35"/>
  <c r="C1102" i="35"/>
  <c r="O556" i="35" s="1"/>
  <c r="B451" i="35"/>
  <c r="I589" i="35"/>
  <c r="I1131" i="35" s="1"/>
  <c r="N556" i="35"/>
  <c r="N552" i="35"/>
  <c r="H436" i="35"/>
  <c r="D436" i="35"/>
  <c r="K451" i="35"/>
  <c r="G574" i="35"/>
  <c r="G1130" i="35" s="1"/>
  <c r="D1069" i="35"/>
  <c r="C1098" i="35"/>
  <c r="O552" i="35" s="1"/>
  <c r="J436" i="35"/>
  <c r="E436" i="35"/>
  <c r="C1097" i="35"/>
  <c r="O551" i="35" s="1"/>
  <c r="D1068" i="35"/>
  <c r="C436" i="35"/>
  <c r="G589" i="35"/>
  <c r="G1131" i="35" s="1"/>
  <c r="W380" i="35"/>
  <c r="O380" i="35"/>
  <c r="F589" i="35"/>
  <c r="F1131" i="35" s="1"/>
  <c r="V380" i="35"/>
  <c r="C1104" i="35"/>
  <c r="O558" i="35" s="1"/>
  <c r="D1075" i="35"/>
  <c r="U380" i="35"/>
  <c r="N555" i="35"/>
  <c r="H574" i="35"/>
  <c r="H1130" i="35" s="1"/>
  <c r="I574" i="35"/>
  <c r="I1130" i="35" s="1"/>
  <c r="F436" i="35"/>
  <c r="C1103" i="35"/>
  <c r="O557" i="35" s="1"/>
  <c r="D1074" i="35"/>
  <c r="N554" i="35"/>
  <c r="G451" i="35"/>
  <c r="F451" i="35"/>
  <c r="T380" i="35"/>
  <c r="S380" i="35"/>
  <c r="I436" i="35"/>
  <c r="C1101" i="35"/>
  <c r="O555" i="35" s="1"/>
  <c r="D1072" i="35"/>
  <c r="N557" i="35"/>
  <c r="D574" i="35"/>
  <c r="D1130" i="35" s="1"/>
  <c r="R380" i="35"/>
  <c r="N553" i="35"/>
  <c r="B559" i="35"/>
  <c r="B1129" i="35" s="1"/>
  <c r="N549" i="35"/>
  <c r="D1071" i="35"/>
  <c r="C1100" i="35"/>
  <c r="O554" i="35" s="1"/>
  <c r="Q380" i="35"/>
  <c r="I451" i="35"/>
  <c r="H589" i="35"/>
  <c r="H1131" i="35" s="1"/>
  <c r="D1070" i="35"/>
  <c r="C1099" i="35"/>
  <c r="O553" i="35" s="1"/>
  <c r="C589" i="35"/>
  <c r="C1131" i="35" s="1"/>
  <c r="J589" i="35"/>
  <c r="J1131" i="35" s="1"/>
  <c r="B574" i="35"/>
  <c r="B1130" i="35" s="1"/>
  <c r="H451" i="35"/>
  <c r="D1096" i="35"/>
  <c r="E1067" i="35"/>
  <c r="E589" i="35"/>
  <c r="E1131" i="35" s="1"/>
  <c r="N550" i="35"/>
  <c r="D589" i="35"/>
  <c r="D1131" i="35" s="1"/>
  <c r="K589" i="35"/>
  <c r="K1131" i="35" s="1"/>
  <c r="C574" i="35"/>
  <c r="C1130" i="35" s="1"/>
  <c r="G436" i="35"/>
  <c r="J574" i="35"/>
  <c r="J1130" i="35" s="1"/>
  <c r="B589" i="35"/>
  <c r="B1131" i="35" s="1"/>
  <c r="K1012" i="32"/>
  <c r="K1026" i="32" s="1"/>
  <c r="D1013" i="34"/>
  <c r="D1027" i="34" s="1"/>
  <c r="G1013" i="34"/>
  <c r="G1027" i="34" s="1"/>
  <c r="D1007" i="34"/>
  <c r="D1021" i="34" s="1"/>
  <c r="C257" i="34"/>
  <c r="F1010" i="34"/>
  <c r="F1024" i="34" s="1"/>
  <c r="E1010" i="34"/>
  <c r="E1024" i="34" s="1"/>
  <c r="G1010" i="34"/>
  <c r="G1024" i="34" s="1"/>
  <c r="D1010" i="34"/>
  <c r="D1024" i="34" s="1"/>
  <c r="F155" i="34"/>
  <c r="I1027" i="34"/>
  <c r="C1030" i="34"/>
  <c r="C1136" i="34" s="1"/>
  <c r="J363" i="34"/>
  <c r="J1128" i="34" s="1"/>
  <c r="K257" i="34"/>
  <c r="B363" i="34"/>
  <c r="B1128" i="34" s="1"/>
  <c r="I155" i="34"/>
  <c r="H363" i="34"/>
  <c r="H1128" i="34" s="1"/>
  <c r="F1007" i="34"/>
  <c r="F1021" i="34" s="1"/>
  <c r="K1007" i="34"/>
  <c r="K1021" i="34" s="1"/>
  <c r="J1021" i="34"/>
  <c r="E155" i="34"/>
  <c r="G155" i="34"/>
  <c r="G363" i="34"/>
  <c r="G1128" i="34" s="1"/>
  <c r="E257" i="34"/>
  <c r="E1013" i="34"/>
  <c r="E1027" i="34" s="1"/>
  <c r="F1013" i="34"/>
  <c r="F1027" i="34" s="1"/>
  <c r="E1014" i="35"/>
  <c r="E1028" i="35" s="1"/>
  <c r="G1014" i="35"/>
  <c r="G1028" i="35" s="1"/>
  <c r="B809" i="35"/>
  <c r="B827" i="35" s="1"/>
  <c r="B906" i="35" s="1"/>
  <c r="B806" i="35"/>
  <c r="B824" i="35" s="1"/>
  <c r="B903" i="35" s="1"/>
  <c r="B810" i="35"/>
  <c r="B828" i="35" s="1"/>
  <c r="B907" i="35" s="1"/>
  <c r="B803" i="35"/>
  <c r="B821" i="35" s="1"/>
  <c r="B900" i="35" s="1"/>
  <c r="B807" i="35"/>
  <c r="B825" i="35" s="1"/>
  <c r="B904" i="35" s="1"/>
  <c r="B811" i="35"/>
  <c r="B829" i="35" s="1"/>
  <c r="B908" i="35" s="1"/>
  <c r="D257" i="35"/>
  <c r="G363" i="35"/>
  <c r="G1128" i="35" s="1"/>
  <c r="C257" i="35"/>
  <c r="C272" i="35"/>
  <c r="C1127" i="35" s="1"/>
  <c r="I348" i="35"/>
  <c r="E155" i="35"/>
  <c r="F257" i="35"/>
  <c r="F348" i="35"/>
  <c r="H348" i="35"/>
  <c r="D363" i="35"/>
  <c r="D1128" i="35" s="1"/>
  <c r="C155" i="35"/>
  <c r="C363" i="35"/>
  <c r="C1128" i="35" s="1"/>
  <c r="G348" i="35"/>
  <c r="K348" i="35"/>
  <c r="F1014" i="35"/>
  <c r="F1028" i="35" s="1"/>
  <c r="F155" i="35"/>
  <c r="C348" i="35"/>
  <c r="J257" i="35"/>
  <c r="D363" i="33"/>
  <c r="D1128" i="33" s="1"/>
  <c r="D257" i="33"/>
  <c r="F1008" i="33"/>
  <c r="F1022" i="33" s="1"/>
  <c r="F1196" i="33" s="1"/>
  <c r="G1008" i="33"/>
  <c r="G1022" i="33" s="1"/>
  <c r="G1196" i="33" s="1"/>
  <c r="D1008" i="33"/>
  <c r="D1022" i="33" s="1"/>
  <c r="D1196" i="33" s="1"/>
  <c r="E1008" i="33"/>
  <c r="E1022" i="33" s="1"/>
  <c r="E1196" i="33" s="1"/>
  <c r="I348" i="33"/>
  <c r="E1013" i="33"/>
  <c r="E1027" i="33" s="1"/>
  <c r="K257" i="33"/>
  <c r="G155" i="33"/>
  <c r="F155" i="33"/>
  <c r="M1010" i="33"/>
  <c r="D1010" i="33" s="1"/>
  <c r="D1024" i="33" s="1"/>
  <c r="F1013" i="33"/>
  <c r="F1027" i="33" s="1"/>
  <c r="C272" i="33"/>
  <c r="C1127" i="33" s="1"/>
  <c r="E257" i="33"/>
  <c r="E1014" i="32"/>
  <c r="E1028" i="32" s="1"/>
  <c r="F1008" i="32"/>
  <c r="F1022" i="32" s="1"/>
  <c r="F1196" i="32" s="1"/>
  <c r="F1014" i="32"/>
  <c r="F1028" i="32" s="1"/>
  <c r="B155" i="32"/>
  <c r="J348" i="32"/>
  <c r="I363" i="32"/>
  <c r="I1128" i="32" s="1"/>
  <c r="J33" i="31"/>
  <c r="H26" i="31"/>
  <c r="F31" i="31"/>
  <c r="D27" i="31"/>
  <c r="H33" i="31"/>
  <c r="D28" i="31"/>
  <c r="H30" i="31"/>
  <c r="H34" i="31"/>
  <c r="F27" i="31"/>
  <c r="H25" i="31"/>
  <c r="F26" i="31"/>
  <c r="D31" i="31"/>
  <c r="F34" i="31"/>
  <c r="D35" i="31"/>
  <c r="K34" i="31"/>
  <c r="B33" i="31"/>
  <c r="E33" i="31"/>
  <c r="C35" i="31"/>
  <c r="K35" i="31"/>
  <c r="I1020" i="31"/>
  <c r="C34" i="31"/>
  <c r="I35" i="31"/>
  <c r="B25" i="31"/>
  <c r="F30" i="31"/>
  <c r="H29" i="31"/>
  <c r="I131" i="31"/>
  <c r="I188" i="31" s="1"/>
  <c r="G132" i="31"/>
  <c r="G189" i="31" s="1"/>
  <c r="E133" i="31"/>
  <c r="E190" i="31" s="1"/>
  <c r="C134" i="31"/>
  <c r="C191" i="31" s="1"/>
  <c r="K134" i="31"/>
  <c r="K191" i="31" s="1"/>
  <c r="I135" i="31"/>
  <c r="I192" i="31" s="1"/>
  <c r="G136" i="31"/>
  <c r="G193" i="31" s="1"/>
  <c r="E137" i="31"/>
  <c r="E194" i="31" s="1"/>
  <c r="C138" i="31"/>
  <c r="C195" i="31" s="1"/>
  <c r="K138" i="31"/>
  <c r="K195" i="31" s="1"/>
  <c r="I139" i="31"/>
  <c r="I196" i="31" s="1"/>
  <c r="G140" i="31"/>
  <c r="G197" i="31" s="1"/>
  <c r="B149" i="31"/>
  <c r="C1026" i="31"/>
  <c r="E35" i="31"/>
  <c r="B32" i="31"/>
  <c r="B266" i="31"/>
  <c r="D993" i="31"/>
  <c r="F28" i="31"/>
  <c r="I25" i="31"/>
  <c r="B28" i="31"/>
  <c r="C131" i="31"/>
  <c r="C188" i="31" s="1"/>
  <c r="K131" i="31"/>
  <c r="K188" i="31" s="1"/>
  <c r="I132" i="31"/>
  <c r="I189" i="31" s="1"/>
  <c r="G133" i="31"/>
  <c r="G190" i="31" s="1"/>
  <c r="E134" i="31"/>
  <c r="E191" i="31" s="1"/>
  <c r="C135" i="31"/>
  <c r="C192" i="31" s="1"/>
  <c r="K135" i="31"/>
  <c r="K192" i="31" s="1"/>
  <c r="I136" i="31"/>
  <c r="I193" i="31" s="1"/>
  <c r="G137" i="31"/>
  <c r="G194" i="31" s="1"/>
  <c r="E138" i="31"/>
  <c r="E195" i="31" s="1"/>
  <c r="C139" i="31"/>
  <c r="C196" i="31" s="1"/>
  <c r="K139" i="31"/>
  <c r="K196" i="31" s="1"/>
  <c r="I140" i="31"/>
  <c r="I197" i="31" s="1"/>
  <c r="J357" i="31"/>
  <c r="H27" i="31"/>
  <c r="H31" i="31"/>
  <c r="J132" i="31"/>
  <c r="J189" i="31" s="1"/>
  <c r="B136" i="31"/>
  <c r="B193" i="31" s="1"/>
  <c r="F138" i="31"/>
  <c r="F195" i="31" s="1"/>
  <c r="J26" i="31"/>
  <c r="B30" i="31"/>
  <c r="H35" i="31"/>
  <c r="F134" i="31"/>
  <c r="F191" i="31" s="1"/>
  <c r="J140" i="31"/>
  <c r="J197" i="31" s="1"/>
  <c r="B26" i="31"/>
  <c r="D131" i="31"/>
  <c r="D188" i="31" s="1"/>
  <c r="H133" i="31"/>
  <c r="H190" i="31" s="1"/>
  <c r="J136" i="31"/>
  <c r="J193" i="31" s="1"/>
  <c r="D139" i="31"/>
  <c r="D196" i="31" s="1"/>
  <c r="B269" i="31"/>
  <c r="J28" i="31"/>
  <c r="F131" i="31"/>
  <c r="F188" i="31" s="1"/>
  <c r="B133" i="31"/>
  <c r="B190" i="31" s="1"/>
  <c r="H134" i="31"/>
  <c r="H191" i="31" s="1"/>
  <c r="D136" i="31"/>
  <c r="D193" i="31" s="1"/>
  <c r="J137" i="31"/>
  <c r="J194" i="31" s="1"/>
  <c r="F139" i="31"/>
  <c r="F196" i="31" s="1"/>
  <c r="F993" i="31"/>
  <c r="B34" i="31"/>
  <c r="B132" i="31"/>
  <c r="B189" i="31" s="1"/>
  <c r="D135" i="31"/>
  <c r="D192" i="31" s="1"/>
  <c r="H137" i="31"/>
  <c r="H194" i="31" s="1"/>
  <c r="B140" i="31"/>
  <c r="B197" i="31" s="1"/>
  <c r="J32" i="31"/>
  <c r="J1028" i="31"/>
  <c r="L1009" i="31"/>
  <c r="C1022" i="31"/>
  <c r="C1196" i="31" s="1"/>
  <c r="H138" i="31"/>
  <c r="H195" i="31" s="1"/>
  <c r="F135" i="31"/>
  <c r="F192" i="31" s="1"/>
  <c r="I1025" i="31"/>
  <c r="C1029" i="31"/>
  <c r="H1023" i="31"/>
  <c r="I1026" i="31"/>
  <c r="G993" i="31"/>
  <c r="E993" i="31"/>
  <c r="K993" i="31"/>
  <c r="C1020" i="31"/>
  <c r="I1023" i="31"/>
  <c r="C1024" i="31"/>
  <c r="C1030" i="33"/>
  <c r="C1136" i="33" s="1"/>
  <c r="C1021" i="31"/>
  <c r="C1028" i="31"/>
  <c r="J993" i="31"/>
  <c r="H1028" i="31"/>
  <c r="F901" i="34"/>
  <c r="F1194" i="34" s="1"/>
  <c r="AD11" i="45" s="1"/>
  <c r="K908" i="35"/>
  <c r="K900" i="35"/>
  <c r="D900" i="35"/>
  <c r="G906" i="35"/>
  <c r="D904" i="35"/>
  <c r="C900" i="35"/>
  <c r="I907" i="35"/>
  <c r="H844" i="35"/>
  <c r="H852" i="35"/>
  <c r="H862" i="35" s="1"/>
  <c r="F906" i="35"/>
  <c r="J908" i="35"/>
  <c r="I904" i="35"/>
  <c r="K901" i="35"/>
  <c r="K1194" i="35" s="1"/>
  <c r="K1229" i="35" s="1"/>
  <c r="K902" i="35"/>
  <c r="D901" i="35"/>
  <c r="D1194" i="35" s="1"/>
  <c r="D1229" i="35" s="1"/>
  <c r="H907" i="35"/>
  <c r="E907" i="35"/>
  <c r="H901" i="35"/>
  <c r="H1194" i="35" s="1"/>
  <c r="H1229" i="35" s="1"/>
  <c r="C907" i="35"/>
  <c r="E901" i="35"/>
  <c r="E1194" i="35" s="1"/>
  <c r="E1229" i="35" s="1"/>
  <c r="H902" i="35"/>
  <c r="H905" i="35"/>
  <c r="D908" i="35"/>
  <c r="I908" i="35"/>
  <c r="D903" i="35"/>
  <c r="F902" i="35"/>
  <c r="B905" i="35"/>
  <c r="F908" i="35"/>
  <c r="E862" i="35"/>
  <c r="D902" i="35"/>
  <c r="E830" i="35"/>
  <c r="D905" i="35"/>
  <c r="G895" i="35"/>
  <c r="E905" i="35"/>
  <c r="F895" i="35"/>
  <c r="I862" i="35"/>
  <c r="H900" i="35"/>
  <c r="D877" i="35"/>
  <c r="D885" i="35"/>
  <c r="D895" i="35" s="1"/>
  <c r="E348" i="35"/>
  <c r="H830" i="35"/>
  <c r="I1025" i="35"/>
  <c r="J1011" i="35"/>
  <c r="M1015" i="35"/>
  <c r="G1015" i="35" s="1"/>
  <c r="G1029" i="35" s="1"/>
  <c r="D1008" i="35"/>
  <c r="D1022" i="35" s="1"/>
  <c r="D1196" i="35" s="1"/>
  <c r="G1008" i="35"/>
  <c r="G1022" i="35" s="1"/>
  <c r="G1196" i="35" s="1"/>
  <c r="F1008" i="35"/>
  <c r="F1022" i="35" s="1"/>
  <c r="F1196" i="35" s="1"/>
  <c r="E1008" i="35"/>
  <c r="E1022" i="35" s="1"/>
  <c r="E1196" i="35" s="1"/>
  <c r="F903" i="35"/>
  <c r="B895" i="35"/>
  <c r="K907" i="35"/>
  <c r="I903" i="35"/>
  <c r="H904" i="35"/>
  <c r="I877" i="35"/>
  <c r="H877" i="35"/>
  <c r="H885" i="35"/>
  <c r="H895" i="35" s="1"/>
  <c r="H903" i="35"/>
  <c r="I900" i="35"/>
  <c r="D748" i="35"/>
  <c r="D756" i="35"/>
  <c r="D766" i="35" s="1"/>
  <c r="E756" i="35"/>
  <c r="E766" i="35" s="1"/>
  <c r="E748" i="35"/>
  <c r="H756" i="35"/>
  <c r="H766" i="35" s="1"/>
  <c r="H748" i="35"/>
  <c r="H257" i="35"/>
  <c r="K155" i="35"/>
  <c r="K363" i="35"/>
  <c r="K1128" i="35" s="1"/>
  <c r="G257" i="35"/>
  <c r="K905" i="35"/>
  <c r="E257" i="35"/>
  <c r="B272" i="35"/>
  <c r="B1127" i="35" s="1"/>
  <c r="F900" i="35"/>
  <c r="J348" i="35"/>
  <c r="K1015" i="35"/>
  <c r="K1029" i="35" s="1"/>
  <c r="J1029" i="35"/>
  <c r="F905" i="35"/>
  <c r="J820" i="35"/>
  <c r="J812" i="35"/>
  <c r="I363" i="35"/>
  <c r="I1128" i="35" s="1"/>
  <c r="H699" i="35"/>
  <c r="H718" i="35"/>
  <c r="H728" i="35" s="1"/>
  <c r="H1132" i="35" s="1"/>
  <c r="H944" i="35"/>
  <c r="H952" i="35"/>
  <c r="H962" i="35" s="1"/>
  <c r="I1024" i="35"/>
  <c r="J1010" i="35"/>
  <c r="J1028" i="35"/>
  <c r="K1014" i="35"/>
  <c r="K1028" i="35" s="1"/>
  <c r="I895" i="35"/>
  <c r="C906" i="35"/>
  <c r="I1021" i="35"/>
  <c r="J1007" i="35"/>
  <c r="C901" i="35"/>
  <c r="C1194" i="35" s="1"/>
  <c r="C1229" i="35" s="1"/>
  <c r="K903" i="35"/>
  <c r="C812" i="35"/>
  <c r="C820" i="35"/>
  <c r="K877" i="35"/>
  <c r="H906" i="35"/>
  <c r="K906" i="35"/>
  <c r="G877" i="35"/>
  <c r="C1030" i="35"/>
  <c r="C1136" i="35" s="1"/>
  <c r="E903" i="35"/>
  <c r="D907" i="35"/>
  <c r="B155" i="35"/>
  <c r="K718" i="35"/>
  <c r="K728" i="35" s="1"/>
  <c r="K1132" i="35" s="1"/>
  <c r="K699" i="35"/>
  <c r="J363" i="35"/>
  <c r="J1128" i="35" s="1"/>
  <c r="J689" i="35"/>
  <c r="I257" i="35"/>
  <c r="F907" i="35"/>
  <c r="J907" i="35"/>
  <c r="B852" i="35"/>
  <c r="B862" i="35" s="1"/>
  <c r="B844" i="35"/>
  <c r="G900" i="35"/>
  <c r="J901" i="35"/>
  <c r="J1194" i="35" s="1"/>
  <c r="J1229" i="35" s="1"/>
  <c r="F844" i="35"/>
  <c r="F852" i="35"/>
  <c r="F862" i="35" s="1"/>
  <c r="J906" i="35"/>
  <c r="F877" i="35"/>
  <c r="E906" i="35"/>
  <c r="E904" i="35"/>
  <c r="I902" i="35"/>
  <c r="C748" i="35"/>
  <c r="C756" i="35"/>
  <c r="C766" i="35" s="1"/>
  <c r="B363" i="35"/>
  <c r="B1128" i="35" s="1"/>
  <c r="F901" i="35"/>
  <c r="F1194" i="35" s="1"/>
  <c r="F1229" i="35" s="1"/>
  <c r="B748" i="35"/>
  <c r="B756" i="35"/>
  <c r="B766" i="35" s="1"/>
  <c r="B1133" i="35" s="1"/>
  <c r="H363" i="35"/>
  <c r="H1128" i="35" s="1"/>
  <c r="F363" i="35"/>
  <c r="F1128" i="35" s="1"/>
  <c r="F689" i="35"/>
  <c r="B348" i="35"/>
  <c r="M1009" i="35"/>
  <c r="E1009" i="35" s="1"/>
  <c r="E1023" i="35" s="1"/>
  <c r="M1006" i="35"/>
  <c r="G1006" i="35" s="1"/>
  <c r="G1020" i="35" s="1"/>
  <c r="E902" i="35"/>
  <c r="K748" i="35"/>
  <c r="K756" i="35"/>
  <c r="K766" i="35" s="1"/>
  <c r="J155" i="35"/>
  <c r="K895" i="35"/>
  <c r="M1013" i="35"/>
  <c r="G1013" i="35" s="1"/>
  <c r="G1027" i="35" s="1"/>
  <c r="B952" i="35"/>
  <c r="B962" i="35" s="1"/>
  <c r="B1135" i="35" s="1"/>
  <c r="B944" i="35"/>
  <c r="J905" i="35"/>
  <c r="M1007" i="35"/>
  <c r="D1007" i="35" s="1"/>
  <c r="D1021" i="35" s="1"/>
  <c r="I905" i="35"/>
  <c r="C877" i="35"/>
  <c r="I901" i="35"/>
  <c r="I1194" i="35" s="1"/>
  <c r="I1229" i="35" s="1"/>
  <c r="C904" i="35"/>
  <c r="J900" i="35"/>
  <c r="J852" i="35"/>
  <c r="J862" i="35" s="1"/>
  <c r="J844" i="35"/>
  <c r="I812" i="35"/>
  <c r="D718" i="35"/>
  <c r="D728" i="35" s="1"/>
  <c r="D1132" i="35" s="1"/>
  <c r="D699" i="35"/>
  <c r="C689" i="35"/>
  <c r="G903" i="35"/>
  <c r="E363" i="35"/>
  <c r="E1128" i="35" s="1"/>
  <c r="B689" i="35"/>
  <c r="K257" i="35"/>
  <c r="I748" i="35"/>
  <c r="I756" i="35"/>
  <c r="I766" i="35" s="1"/>
  <c r="G155" i="35"/>
  <c r="F748" i="35"/>
  <c r="F756" i="35"/>
  <c r="F766" i="35" s="1"/>
  <c r="B257" i="35"/>
  <c r="H228" i="35"/>
  <c r="H226" i="35"/>
  <c r="H224" i="35"/>
  <c r="H222" i="35"/>
  <c r="H220" i="35"/>
  <c r="H227" i="35"/>
  <c r="H225" i="35"/>
  <c r="H221" i="35"/>
  <c r="H219" i="35"/>
  <c r="H223" i="35"/>
  <c r="J1023" i="35"/>
  <c r="K1009" i="35"/>
  <c r="K1023" i="35" s="1"/>
  <c r="J895" i="35"/>
  <c r="I952" i="35"/>
  <c r="I962" i="35" s="1"/>
  <c r="I944" i="35"/>
  <c r="C895" i="35"/>
  <c r="E1010" i="35"/>
  <c r="E1024" i="35" s="1"/>
  <c r="D1010" i="35"/>
  <c r="D1024" i="35" s="1"/>
  <c r="F1010" i="35"/>
  <c r="F1024" i="35" s="1"/>
  <c r="G1010" i="35"/>
  <c r="G1024" i="35" s="1"/>
  <c r="J902" i="35"/>
  <c r="J952" i="35"/>
  <c r="J962" i="35" s="1"/>
  <c r="J944" i="35"/>
  <c r="K952" i="35"/>
  <c r="K962" i="35" s="1"/>
  <c r="K944" i="35"/>
  <c r="C952" i="35"/>
  <c r="C962" i="35" s="1"/>
  <c r="C944" i="35"/>
  <c r="B901" i="35"/>
  <c r="B1194" i="35" s="1"/>
  <c r="B1229" i="35" s="1"/>
  <c r="H1030" i="35"/>
  <c r="H1136" i="35" s="1"/>
  <c r="G902" i="35"/>
  <c r="J903" i="35"/>
  <c r="G844" i="35"/>
  <c r="G852" i="35"/>
  <c r="G862" i="35" s="1"/>
  <c r="J877" i="35"/>
  <c r="D812" i="35"/>
  <c r="C908" i="35"/>
  <c r="G905" i="35"/>
  <c r="J904" i="35"/>
  <c r="G908" i="35"/>
  <c r="E908" i="35"/>
  <c r="C903" i="35"/>
  <c r="C852" i="35"/>
  <c r="C862" i="35" s="1"/>
  <c r="C844" i="35"/>
  <c r="D155" i="35"/>
  <c r="I689" i="35"/>
  <c r="G689" i="35"/>
  <c r="F812" i="35"/>
  <c r="F820" i="35"/>
  <c r="I844" i="35"/>
  <c r="E877" i="35"/>
  <c r="E885" i="35"/>
  <c r="E895" i="35" s="1"/>
  <c r="G756" i="35"/>
  <c r="G766" i="35" s="1"/>
  <c r="G748" i="35"/>
  <c r="C902" i="35"/>
  <c r="K820" i="35"/>
  <c r="K812" i="35"/>
  <c r="H908" i="35"/>
  <c r="G904" i="35"/>
  <c r="D906" i="35"/>
  <c r="E844" i="35"/>
  <c r="E689" i="35"/>
  <c r="G901" i="35"/>
  <c r="G1194" i="35" s="1"/>
  <c r="G1229" i="35" s="1"/>
  <c r="I155" i="35"/>
  <c r="H155" i="35"/>
  <c r="G820" i="35"/>
  <c r="G812" i="35"/>
  <c r="F952" i="35"/>
  <c r="F962" i="35" s="1"/>
  <c r="F944" i="35"/>
  <c r="D952" i="35"/>
  <c r="D962" i="35" s="1"/>
  <c r="D944" i="35"/>
  <c r="I1027" i="35"/>
  <c r="J1013" i="35"/>
  <c r="G944" i="35"/>
  <c r="G952" i="35"/>
  <c r="G962" i="35" s="1"/>
  <c r="M1011" i="35"/>
  <c r="F1011" i="35" s="1"/>
  <c r="F1025" i="35" s="1"/>
  <c r="J1008" i="35"/>
  <c r="I1022" i="35"/>
  <c r="I1196" i="35" s="1"/>
  <c r="F904" i="35"/>
  <c r="G907" i="35"/>
  <c r="E812" i="35"/>
  <c r="D1026" i="35"/>
  <c r="E1012" i="35"/>
  <c r="I899" i="35"/>
  <c r="I830" i="35"/>
  <c r="B877" i="35"/>
  <c r="K904" i="35"/>
  <c r="D844" i="35"/>
  <c r="D852" i="35"/>
  <c r="D862" i="35" s="1"/>
  <c r="H812" i="35"/>
  <c r="E900" i="35"/>
  <c r="D820" i="35"/>
  <c r="K852" i="35"/>
  <c r="K862" i="35" s="1"/>
  <c r="K844" i="35"/>
  <c r="I906" i="35"/>
  <c r="J756" i="35"/>
  <c r="J766" i="35" s="1"/>
  <c r="J748" i="35"/>
  <c r="E952" i="35"/>
  <c r="E962" i="35" s="1"/>
  <c r="E944" i="35"/>
  <c r="C905" i="35"/>
  <c r="D348" i="35"/>
  <c r="I901" i="34"/>
  <c r="I1194" i="34" s="1"/>
  <c r="I1229" i="34" s="1"/>
  <c r="I900" i="34"/>
  <c r="F905" i="34"/>
  <c r="C900" i="34"/>
  <c r="G900" i="33"/>
  <c r="F904" i="34"/>
  <c r="K908" i="34"/>
  <c r="H901" i="34"/>
  <c r="H1194" i="34" s="1"/>
  <c r="AF11" i="45" s="1"/>
  <c r="K812" i="34"/>
  <c r="H907" i="34"/>
  <c r="C902" i="34"/>
  <c r="D900" i="34"/>
  <c r="J812" i="34"/>
  <c r="K904" i="34"/>
  <c r="F903" i="34"/>
  <c r="H900" i="34"/>
  <c r="I908" i="34"/>
  <c r="F900" i="34"/>
  <c r="D902" i="34"/>
  <c r="C907" i="34"/>
  <c r="C906" i="34"/>
  <c r="I902" i="34"/>
  <c r="F902" i="34"/>
  <c r="J907" i="34"/>
  <c r="C905" i="34"/>
  <c r="I905" i="34"/>
  <c r="H902" i="34"/>
  <c r="I906" i="34"/>
  <c r="D906" i="34"/>
  <c r="C904" i="34"/>
  <c r="H903" i="34"/>
  <c r="C908" i="34"/>
  <c r="H908" i="34"/>
  <c r="B908" i="34"/>
  <c r="B900" i="34"/>
  <c r="I1029" i="31"/>
  <c r="J1015" i="31"/>
  <c r="J1006" i="31"/>
  <c r="J1009" i="31"/>
  <c r="H1022" i="31"/>
  <c r="H1196" i="31" s="1"/>
  <c r="I1008" i="31"/>
  <c r="J1012" i="31"/>
  <c r="L1008" i="31"/>
  <c r="E902" i="34"/>
  <c r="F906" i="34"/>
  <c r="C901" i="34"/>
  <c r="C1194" i="34" s="1"/>
  <c r="AA11" i="45" s="1"/>
  <c r="J903" i="34"/>
  <c r="D895" i="34"/>
  <c r="H905" i="34"/>
  <c r="D952" i="34"/>
  <c r="D962" i="34" s="1"/>
  <c r="D944" i="34"/>
  <c r="F852" i="34"/>
  <c r="F862" i="34" s="1"/>
  <c r="F844" i="34"/>
  <c r="C844" i="34"/>
  <c r="C877" i="34"/>
  <c r="C885" i="34"/>
  <c r="C895" i="34" s="1"/>
  <c r="B844" i="34"/>
  <c r="E689" i="34"/>
  <c r="D257" i="34"/>
  <c r="H1030" i="34"/>
  <c r="H1136" i="34" s="1"/>
  <c r="F895" i="34"/>
  <c r="G895" i="34"/>
  <c r="E877" i="34"/>
  <c r="E885" i="34"/>
  <c r="E895" i="34" s="1"/>
  <c r="I903" i="34"/>
  <c r="J901" i="34"/>
  <c r="J1194" i="34" s="1"/>
  <c r="J1229" i="34" s="1"/>
  <c r="G903" i="34"/>
  <c r="K862" i="34"/>
  <c r="E906" i="34"/>
  <c r="D844" i="34"/>
  <c r="J1020" i="34"/>
  <c r="K1006" i="34"/>
  <c r="K1020" i="34" s="1"/>
  <c r="E904" i="34"/>
  <c r="B903" i="34"/>
  <c r="F812" i="34"/>
  <c r="I904" i="34"/>
  <c r="K903" i="34"/>
  <c r="B877" i="34"/>
  <c r="B885" i="34"/>
  <c r="B895" i="34" s="1"/>
  <c r="F1009" i="34"/>
  <c r="F1023" i="34" s="1"/>
  <c r="J844" i="34"/>
  <c r="H906" i="34"/>
  <c r="D363" i="34"/>
  <c r="D1128" i="34" s="1"/>
  <c r="E944" i="34"/>
  <c r="E952" i="34"/>
  <c r="E962" i="34" s="1"/>
  <c r="K748" i="34"/>
  <c r="K756" i="34"/>
  <c r="K766" i="34" s="1"/>
  <c r="J689" i="34"/>
  <c r="I812" i="34"/>
  <c r="D348" i="34"/>
  <c r="G1015" i="34"/>
  <c r="G1029" i="34" s="1"/>
  <c r="F1015" i="34"/>
  <c r="F1029" i="34" s="1"/>
  <c r="E1015" i="34"/>
  <c r="E1029" i="34" s="1"/>
  <c r="D1015" i="34"/>
  <c r="D1029" i="34" s="1"/>
  <c r="B830" i="34"/>
  <c r="I830" i="34"/>
  <c r="K905" i="34"/>
  <c r="J877" i="34"/>
  <c r="J885" i="34"/>
  <c r="J895" i="34" s="1"/>
  <c r="I689" i="34"/>
  <c r="J1024" i="34"/>
  <c r="K1010" i="34"/>
  <c r="K1024" i="34" s="1"/>
  <c r="G1011" i="34"/>
  <c r="G1025" i="34" s="1"/>
  <c r="F1011" i="34"/>
  <c r="F1025" i="34" s="1"/>
  <c r="E1011" i="34"/>
  <c r="E1025" i="34" s="1"/>
  <c r="D1011" i="34"/>
  <c r="D1025" i="34" s="1"/>
  <c r="J900" i="34"/>
  <c r="F820" i="34"/>
  <c r="E830" i="34"/>
  <c r="B902" i="34"/>
  <c r="B907" i="34"/>
  <c r="G844" i="34"/>
  <c r="E908" i="34"/>
  <c r="K907" i="34"/>
  <c r="D908" i="34"/>
  <c r="I363" i="34"/>
  <c r="I1128" i="34" s="1"/>
  <c r="G689" i="34"/>
  <c r="F689" i="34"/>
  <c r="B257" i="34"/>
  <c r="E748" i="34"/>
  <c r="E756" i="34"/>
  <c r="E766" i="34" s="1"/>
  <c r="H348" i="34"/>
  <c r="B904" i="34"/>
  <c r="K689" i="34"/>
  <c r="I756" i="34"/>
  <c r="I766" i="34" s="1"/>
  <c r="I748" i="34"/>
  <c r="J1025" i="34"/>
  <c r="K1011" i="34"/>
  <c r="K1025" i="34" s="1"/>
  <c r="B905" i="34"/>
  <c r="M1014" i="34"/>
  <c r="G1014" i="34" s="1"/>
  <c r="G1028" i="34" s="1"/>
  <c r="E900" i="34"/>
  <c r="G1006" i="34"/>
  <c r="G1020" i="34" s="1"/>
  <c r="F1006" i="34"/>
  <c r="F1020" i="34" s="1"/>
  <c r="E1006" i="34"/>
  <c r="E1020" i="34" s="1"/>
  <c r="D1006" i="34"/>
  <c r="D1020" i="34" s="1"/>
  <c r="G906" i="34"/>
  <c r="H904" i="34"/>
  <c r="H228" i="34"/>
  <c r="H226" i="34"/>
  <c r="H224" i="34"/>
  <c r="H222" i="34"/>
  <c r="H220" i="34"/>
  <c r="H225" i="34"/>
  <c r="H223" i="34"/>
  <c r="H221" i="34"/>
  <c r="H219" i="34"/>
  <c r="H227" i="34"/>
  <c r="D905" i="34"/>
  <c r="H699" i="34"/>
  <c r="H718" i="34"/>
  <c r="H728" i="34" s="1"/>
  <c r="H1132" i="34" s="1"/>
  <c r="G902" i="34"/>
  <c r="F1012" i="34"/>
  <c r="E1026" i="34"/>
  <c r="G908" i="34"/>
  <c r="B812" i="34"/>
  <c r="E844" i="34"/>
  <c r="E907" i="34"/>
  <c r="D904" i="34"/>
  <c r="G877" i="34"/>
  <c r="G756" i="34"/>
  <c r="G766" i="34" s="1"/>
  <c r="G748" i="34"/>
  <c r="J820" i="34"/>
  <c r="J905" i="34"/>
  <c r="K901" i="34"/>
  <c r="K1194" i="34" s="1"/>
  <c r="K1229" i="34" s="1"/>
  <c r="J906" i="34"/>
  <c r="J852" i="34"/>
  <c r="J862" i="34" s="1"/>
  <c r="K363" i="34"/>
  <c r="K1128" i="34" s="1"/>
  <c r="B155" i="34"/>
  <c r="H844" i="34"/>
  <c r="H852" i="34"/>
  <c r="H862" i="34" s="1"/>
  <c r="D907" i="34"/>
  <c r="D748" i="34"/>
  <c r="D756" i="34"/>
  <c r="D766" i="34" s="1"/>
  <c r="C812" i="34"/>
  <c r="F348" i="34"/>
  <c r="I895" i="34"/>
  <c r="G1009" i="34"/>
  <c r="G1023" i="34" s="1"/>
  <c r="D1009" i="34"/>
  <c r="D1023" i="34" s="1"/>
  <c r="G944" i="34"/>
  <c r="G952" i="34"/>
  <c r="G962" i="34" s="1"/>
  <c r="H885" i="34"/>
  <c r="H895" i="34" s="1"/>
  <c r="H877" i="34"/>
  <c r="H830" i="34"/>
  <c r="C155" i="34"/>
  <c r="F944" i="34"/>
  <c r="F952" i="34"/>
  <c r="F962" i="34" s="1"/>
  <c r="I952" i="34"/>
  <c r="I962" i="34" s="1"/>
  <c r="I944" i="34"/>
  <c r="G907" i="34"/>
  <c r="J756" i="34"/>
  <c r="J766" i="34" s="1"/>
  <c r="J748" i="34"/>
  <c r="B906" i="34"/>
  <c r="D903" i="34"/>
  <c r="E812" i="34"/>
  <c r="K902" i="34"/>
  <c r="H812" i="34"/>
  <c r="C363" i="34"/>
  <c r="C1128" i="34" s="1"/>
  <c r="C348" i="34"/>
  <c r="J155" i="34"/>
  <c r="B348" i="34"/>
  <c r="I257" i="34"/>
  <c r="D820" i="34"/>
  <c r="D812" i="34"/>
  <c r="C689" i="34"/>
  <c r="G348" i="34"/>
  <c r="C272" i="34"/>
  <c r="C1127" i="34" s="1"/>
  <c r="G862" i="34"/>
  <c r="C852" i="34"/>
  <c r="C862" i="34" s="1"/>
  <c r="D877" i="34"/>
  <c r="E905" i="34"/>
  <c r="H756" i="34"/>
  <c r="H766" i="34" s="1"/>
  <c r="H748" i="34"/>
  <c r="J902" i="34"/>
  <c r="J952" i="34"/>
  <c r="J962" i="34" s="1"/>
  <c r="J944" i="34"/>
  <c r="H944" i="34"/>
  <c r="H952" i="34"/>
  <c r="H962" i="34" s="1"/>
  <c r="J1023" i="34"/>
  <c r="K1009" i="34"/>
  <c r="K1023" i="34" s="1"/>
  <c r="B756" i="34"/>
  <c r="B766" i="34" s="1"/>
  <c r="B1133" i="34" s="1"/>
  <c r="B748" i="34"/>
  <c r="K844" i="34"/>
  <c r="F908" i="34"/>
  <c r="J904" i="34"/>
  <c r="E852" i="34"/>
  <c r="E862" i="34" s="1"/>
  <c r="K820" i="34"/>
  <c r="C903" i="34"/>
  <c r="F877" i="34"/>
  <c r="B852" i="34"/>
  <c r="B862" i="34" s="1"/>
  <c r="F363" i="34"/>
  <c r="F1128" i="34" s="1"/>
  <c r="K155" i="34"/>
  <c r="J257" i="34"/>
  <c r="I348" i="34"/>
  <c r="H155" i="34"/>
  <c r="G257" i="34"/>
  <c r="E348" i="34"/>
  <c r="D901" i="34"/>
  <c r="D1194" i="34" s="1"/>
  <c r="AB11" i="45" s="1"/>
  <c r="C952" i="34"/>
  <c r="C962" i="34" s="1"/>
  <c r="C944" i="34"/>
  <c r="E903" i="34"/>
  <c r="B901" i="34"/>
  <c r="B1194" i="34" s="1"/>
  <c r="Z11" i="45" s="1"/>
  <c r="K900" i="34"/>
  <c r="G820" i="34"/>
  <c r="G812" i="34"/>
  <c r="D689" i="34"/>
  <c r="G905" i="34"/>
  <c r="C748" i="34"/>
  <c r="C756" i="34"/>
  <c r="C766" i="34" s="1"/>
  <c r="B718" i="34"/>
  <c r="B728" i="34" s="1"/>
  <c r="B1132" i="34" s="1"/>
  <c r="B699" i="34"/>
  <c r="F257" i="34"/>
  <c r="K952" i="34"/>
  <c r="K962" i="34" s="1"/>
  <c r="K944" i="34"/>
  <c r="B952" i="34"/>
  <c r="B962" i="34" s="1"/>
  <c r="B1135" i="34" s="1"/>
  <c r="B944" i="34"/>
  <c r="I1029" i="34"/>
  <c r="J1015" i="34"/>
  <c r="D852" i="34"/>
  <c r="D862" i="34" s="1"/>
  <c r="G904" i="34"/>
  <c r="I907" i="34"/>
  <c r="F907" i="34"/>
  <c r="I877" i="34"/>
  <c r="E901" i="34"/>
  <c r="E1194" i="34" s="1"/>
  <c r="AC11" i="45" s="1"/>
  <c r="G901" i="34"/>
  <c r="G1194" i="34" s="1"/>
  <c r="AE11" i="45" s="1"/>
  <c r="J1026" i="34"/>
  <c r="K1012" i="34"/>
  <c r="K1026" i="34" s="1"/>
  <c r="I844" i="34"/>
  <c r="I852" i="34"/>
  <c r="I862" i="34" s="1"/>
  <c r="G900" i="34"/>
  <c r="J908" i="34"/>
  <c r="K877" i="34"/>
  <c r="K885" i="34"/>
  <c r="K895" i="34" s="1"/>
  <c r="K906" i="34"/>
  <c r="C830" i="34"/>
  <c r="F748" i="34"/>
  <c r="F756" i="34"/>
  <c r="F766" i="34" s="1"/>
  <c r="E363" i="34"/>
  <c r="E1128" i="34" s="1"/>
  <c r="B272" i="34"/>
  <c r="B1127" i="34" s="1"/>
  <c r="K348" i="34"/>
  <c r="J348" i="34"/>
  <c r="H257" i="34"/>
  <c r="D155" i="34"/>
  <c r="F902" i="33"/>
  <c r="J908" i="33"/>
  <c r="K895" i="33"/>
  <c r="I901" i="33"/>
  <c r="I1194" i="33" s="1"/>
  <c r="I1229" i="33" s="1"/>
  <c r="H901" i="33"/>
  <c r="H1194" i="33" s="1"/>
  <c r="H1229" i="33" s="1"/>
  <c r="G904" i="33"/>
  <c r="K908" i="33"/>
  <c r="G903" i="33"/>
  <c r="E905" i="33"/>
  <c r="G906" i="33"/>
  <c r="D902" i="33"/>
  <c r="H908" i="33"/>
  <c r="C877" i="33"/>
  <c r="E903" i="33"/>
  <c r="H902" i="33"/>
  <c r="C902" i="33"/>
  <c r="I905" i="33"/>
  <c r="J895" i="33"/>
  <c r="F904" i="33"/>
  <c r="F812" i="33"/>
  <c r="D908" i="33"/>
  <c r="C901" i="33"/>
  <c r="C1194" i="33" s="1"/>
  <c r="C1229" i="33" s="1"/>
  <c r="C844" i="33"/>
  <c r="G908" i="33"/>
  <c r="C906" i="33"/>
  <c r="F906" i="33"/>
  <c r="D903" i="33"/>
  <c r="D901" i="33"/>
  <c r="D1194" i="33" s="1"/>
  <c r="D1229" i="33" s="1"/>
  <c r="E908" i="33"/>
  <c r="I908" i="33"/>
  <c r="G901" i="33"/>
  <c r="G1194" i="33" s="1"/>
  <c r="G1229" i="33" s="1"/>
  <c r="B900" i="33"/>
  <c r="B902" i="33"/>
  <c r="B895" i="33"/>
  <c r="D905" i="33"/>
  <c r="J902" i="33"/>
  <c r="H907" i="33"/>
  <c r="E907" i="33"/>
  <c r="F908" i="33"/>
  <c r="K862" i="33"/>
  <c r="K902" i="33"/>
  <c r="I877" i="33"/>
  <c r="I885" i="33"/>
  <c r="I895" i="33" s="1"/>
  <c r="G877" i="33"/>
  <c r="I900" i="33"/>
  <c r="C748" i="33"/>
  <c r="C756" i="33"/>
  <c r="C766" i="33" s="1"/>
  <c r="J689" i="33"/>
  <c r="G689" i="33"/>
  <c r="B901" i="33"/>
  <c r="B1194" i="33" s="1"/>
  <c r="B1229" i="33" s="1"/>
  <c r="M1009" i="33"/>
  <c r="E1009" i="33" s="1"/>
  <c r="E1023" i="33" s="1"/>
  <c r="G1006" i="33"/>
  <c r="G1020" i="33" s="1"/>
  <c r="F1006" i="33"/>
  <c r="F1020" i="33" s="1"/>
  <c r="E1006" i="33"/>
  <c r="E1020" i="33" s="1"/>
  <c r="D1006" i="33"/>
  <c r="D1020" i="33" s="1"/>
  <c r="E862" i="33"/>
  <c r="K1011" i="33"/>
  <c r="K1025" i="33" s="1"/>
  <c r="J1025" i="33"/>
  <c r="B908" i="33"/>
  <c r="I907" i="33"/>
  <c r="G812" i="33"/>
  <c r="C900" i="33"/>
  <c r="E906" i="33"/>
  <c r="K905" i="33"/>
  <c r="F820" i="33"/>
  <c r="E830" i="33"/>
  <c r="E899" i="33"/>
  <c r="D877" i="33"/>
  <c r="D885" i="33"/>
  <c r="D895" i="33" s="1"/>
  <c r="G844" i="33"/>
  <c r="G852" i="33"/>
  <c r="G862" i="33" s="1"/>
  <c r="K363" i="33"/>
  <c r="K1128" i="33" s="1"/>
  <c r="D689" i="33"/>
  <c r="K903" i="33"/>
  <c r="C944" i="33"/>
  <c r="C952" i="33"/>
  <c r="C962" i="33" s="1"/>
  <c r="B748" i="33"/>
  <c r="B756" i="33"/>
  <c r="B766" i="33" s="1"/>
  <c r="B1133" i="33" s="1"/>
  <c r="F348" i="33"/>
  <c r="H689" i="33"/>
  <c r="G756" i="33"/>
  <c r="G766" i="33" s="1"/>
  <c r="G748" i="33"/>
  <c r="B257" i="33"/>
  <c r="K1007" i="33"/>
  <c r="K1021" i="33" s="1"/>
  <c r="J1021" i="33"/>
  <c r="M1011" i="33"/>
  <c r="F1011" i="33" s="1"/>
  <c r="F1025" i="33" s="1"/>
  <c r="E1026" i="33"/>
  <c r="F1012" i="33"/>
  <c r="H877" i="33"/>
  <c r="K844" i="33"/>
  <c r="F844" i="33"/>
  <c r="C905" i="33"/>
  <c r="H830" i="33"/>
  <c r="D830" i="33"/>
  <c r="J844" i="33"/>
  <c r="J852" i="33"/>
  <c r="J862" i="33" s="1"/>
  <c r="C363" i="33"/>
  <c r="C1128" i="33" s="1"/>
  <c r="E718" i="33"/>
  <c r="E728" i="33" s="1"/>
  <c r="E1132" i="33" s="1"/>
  <c r="E699" i="33"/>
  <c r="J904" i="33"/>
  <c r="D812" i="33"/>
  <c r="H257" i="33"/>
  <c r="K689" i="33"/>
  <c r="G257" i="33"/>
  <c r="K348" i="33"/>
  <c r="B689" i="33"/>
  <c r="H944" i="33"/>
  <c r="H952" i="33"/>
  <c r="H962" i="33" s="1"/>
  <c r="F718" i="33"/>
  <c r="F728" i="33" s="1"/>
  <c r="F1132" i="33" s="1"/>
  <c r="F699" i="33"/>
  <c r="B348" i="33"/>
  <c r="H227" i="33"/>
  <c r="H225" i="33"/>
  <c r="H223" i="33"/>
  <c r="H221" i="33"/>
  <c r="H219" i="33"/>
  <c r="H228" i="33"/>
  <c r="H226" i="33"/>
  <c r="H224" i="33"/>
  <c r="H222" i="33"/>
  <c r="H220" i="33"/>
  <c r="J1023" i="33"/>
  <c r="K1009" i="33"/>
  <c r="K1023" i="33" s="1"/>
  <c r="H1030" i="33"/>
  <c r="H1136" i="33" s="1"/>
  <c r="E895" i="33"/>
  <c r="D1007" i="33"/>
  <c r="D1021" i="33" s="1"/>
  <c r="C908" i="33"/>
  <c r="I830" i="33"/>
  <c r="I812" i="33"/>
  <c r="J907" i="33"/>
  <c r="F862" i="33"/>
  <c r="G907" i="33"/>
  <c r="D844" i="33"/>
  <c r="D852" i="33"/>
  <c r="D862" i="33" s="1"/>
  <c r="F905" i="33"/>
  <c r="H906" i="33"/>
  <c r="H903" i="33"/>
  <c r="F907" i="33"/>
  <c r="H812" i="33"/>
  <c r="E900" i="33"/>
  <c r="K155" i="33"/>
  <c r="D952" i="33"/>
  <c r="D962" i="33" s="1"/>
  <c r="D944" i="33"/>
  <c r="H348" i="33"/>
  <c r="J155" i="33"/>
  <c r="G905" i="33"/>
  <c r="K748" i="33"/>
  <c r="K756" i="33"/>
  <c r="K766" i="33" s="1"/>
  <c r="G348" i="33"/>
  <c r="B812" i="33"/>
  <c r="B820" i="33"/>
  <c r="E348" i="33"/>
  <c r="E155" i="33"/>
  <c r="B905" i="33"/>
  <c r="G830" i="33"/>
  <c r="K900" i="33"/>
  <c r="D904" i="33"/>
  <c r="H905" i="33"/>
  <c r="E902" i="33"/>
  <c r="I1020" i="33"/>
  <c r="J1006" i="33"/>
  <c r="J952" i="33"/>
  <c r="J962" i="33" s="1"/>
  <c r="J944" i="33"/>
  <c r="B952" i="33"/>
  <c r="B962" i="33" s="1"/>
  <c r="B1135" i="33" s="1"/>
  <c r="B944" i="33"/>
  <c r="F1007" i="33"/>
  <c r="F1021" i="33" s="1"/>
  <c r="K906" i="33"/>
  <c r="K907" i="33"/>
  <c r="J906" i="33"/>
  <c r="I844" i="33"/>
  <c r="C885" i="33"/>
  <c r="C895" i="33" s="1"/>
  <c r="K904" i="33"/>
  <c r="F903" i="33"/>
  <c r="D748" i="33"/>
  <c r="D756" i="33"/>
  <c r="D766" i="33" s="1"/>
  <c r="F900" i="33"/>
  <c r="E904" i="33"/>
  <c r="G952" i="33"/>
  <c r="G962" i="33" s="1"/>
  <c r="G944" i="33"/>
  <c r="I852" i="33"/>
  <c r="I862" i="33" s="1"/>
  <c r="E363" i="33"/>
  <c r="E1128" i="33" s="1"/>
  <c r="C155" i="33"/>
  <c r="B904" i="33"/>
  <c r="J900" i="33"/>
  <c r="B155" i="33"/>
  <c r="K812" i="33"/>
  <c r="K820" i="33"/>
  <c r="I155" i="33"/>
  <c r="B907" i="33"/>
  <c r="I689" i="33"/>
  <c r="K944" i="33"/>
  <c r="K952" i="33"/>
  <c r="K962" i="33" s="1"/>
  <c r="D348" i="33"/>
  <c r="J903" i="33"/>
  <c r="I952" i="33"/>
  <c r="I962" i="33" s="1"/>
  <c r="I944" i="33"/>
  <c r="J901" i="33"/>
  <c r="J1194" i="33" s="1"/>
  <c r="J1229" i="33" s="1"/>
  <c r="C348" i="33"/>
  <c r="M1014" i="33"/>
  <c r="E1014" i="33" s="1"/>
  <c r="E1028" i="33" s="1"/>
  <c r="F944" i="33"/>
  <c r="F952" i="33"/>
  <c r="F962" i="33" s="1"/>
  <c r="C904" i="33"/>
  <c r="H900" i="33"/>
  <c r="B877" i="33"/>
  <c r="H756" i="33"/>
  <c r="H766" i="33" s="1"/>
  <c r="H748" i="33"/>
  <c r="D906" i="33"/>
  <c r="E901" i="33"/>
  <c r="E1194" i="33" s="1"/>
  <c r="E1229" i="33" s="1"/>
  <c r="K877" i="33"/>
  <c r="C903" i="33"/>
  <c r="E944" i="33"/>
  <c r="E952" i="33"/>
  <c r="E962" i="33" s="1"/>
  <c r="H862" i="33"/>
  <c r="G885" i="33"/>
  <c r="G895" i="33" s="1"/>
  <c r="C852" i="33"/>
  <c r="C862" i="33" s="1"/>
  <c r="E844" i="33"/>
  <c r="F895" i="33"/>
  <c r="H904" i="33"/>
  <c r="B844" i="33"/>
  <c r="B852" i="33"/>
  <c r="B862" i="33" s="1"/>
  <c r="G1015" i="33"/>
  <c r="G1029" i="33" s="1"/>
  <c r="E1015" i="33"/>
  <c r="E1029" i="33" s="1"/>
  <c r="D1015" i="33"/>
  <c r="D1029" i="33" s="1"/>
  <c r="F1015" i="33"/>
  <c r="F1029" i="33" s="1"/>
  <c r="H844" i="33"/>
  <c r="I756" i="33"/>
  <c r="I766" i="33" s="1"/>
  <c r="I748" i="33"/>
  <c r="D900" i="33"/>
  <c r="B363" i="33"/>
  <c r="B1128" i="33" s="1"/>
  <c r="D155" i="33"/>
  <c r="I904" i="33"/>
  <c r="C689" i="33"/>
  <c r="B903" i="33"/>
  <c r="J748" i="33"/>
  <c r="J756" i="33"/>
  <c r="J766" i="33" s="1"/>
  <c r="F257" i="33"/>
  <c r="H155" i="33"/>
  <c r="C257" i="33"/>
  <c r="B272" i="33"/>
  <c r="B1127" i="33" s="1"/>
  <c r="J257" i="33"/>
  <c r="C907" i="33"/>
  <c r="B906" i="33"/>
  <c r="I906" i="33"/>
  <c r="G902" i="33"/>
  <c r="J877" i="33"/>
  <c r="F748" i="33"/>
  <c r="F756" i="33"/>
  <c r="F766" i="33" s="1"/>
  <c r="E748" i="33"/>
  <c r="E756" i="33"/>
  <c r="E766" i="33" s="1"/>
  <c r="I1029" i="33"/>
  <c r="J1015" i="33"/>
  <c r="J363" i="33"/>
  <c r="J1128" i="33" s="1"/>
  <c r="G363" i="33"/>
  <c r="G1128" i="33" s="1"/>
  <c r="K1014" i="33"/>
  <c r="K1028" i="33" s="1"/>
  <c r="J1028" i="33"/>
  <c r="H885" i="33"/>
  <c r="H895" i="33" s="1"/>
  <c r="J1026" i="33"/>
  <c r="K1012" i="33"/>
  <c r="K1026" i="33" s="1"/>
  <c r="I903" i="33"/>
  <c r="I902" i="33"/>
  <c r="K901" i="33"/>
  <c r="K1194" i="33" s="1"/>
  <c r="K1229" i="33" s="1"/>
  <c r="E877" i="33"/>
  <c r="F901" i="33"/>
  <c r="F1194" i="33" s="1"/>
  <c r="F1229" i="33" s="1"/>
  <c r="D907" i="33"/>
  <c r="E812" i="33"/>
  <c r="F877" i="33"/>
  <c r="I363" i="33"/>
  <c r="I1128" i="33" s="1"/>
  <c r="I257" i="33"/>
  <c r="H363" i="33"/>
  <c r="H1128" i="33" s="1"/>
  <c r="C812" i="33"/>
  <c r="C820" i="33"/>
  <c r="J812" i="33"/>
  <c r="J820" i="33"/>
  <c r="F363" i="33"/>
  <c r="F1128" i="33" s="1"/>
  <c r="J905" i="33"/>
  <c r="J348" i="33"/>
  <c r="F901" i="32"/>
  <c r="F1194" i="32" s="1"/>
  <c r="F1229" i="32" s="1"/>
  <c r="J908" i="32"/>
  <c r="H904" i="32"/>
  <c r="C908" i="32"/>
  <c r="H901" i="32"/>
  <c r="H1194" i="32" s="1"/>
  <c r="H1229" i="32" s="1"/>
  <c r="G900" i="32"/>
  <c r="D902" i="32"/>
  <c r="G908" i="32"/>
  <c r="K877" i="32"/>
  <c r="C877" i="32"/>
  <c r="K902" i="32"/>
  <c r="H903" i="32"/>
  <c r="B903" i="32"/>
  <c r="F904" i="32"/>
  <c r="C902" i="32"/>
  <c r="B902" i="32"/>
  <c r="B907" i="32"/>
  <c r="I908" i="32"/>
  <c r="G904" i="32"/>
  <c r="I904" i="32"/>
  <c r="I902" i="32"/>
  <c r="H900" i="32"/>
  <c r="D904" i="32"/>
  <c r="G905" i="32"/>
  <c r="C812" i="32"/>
  <c r="G906" i="32"/>
  <c r="H906" i="32"/>
  <c r="D906" i="32"/>
  <c r="K903" i="32"/>
  <c r="K906" i="32"/>
  <c r="J901" i="32"/>
  <c r="J1194" i="32" s="1"/>
  <c r="J1229" i="32" s="1"/>
  <c r="G944" i="32"/>
  <c r="G952" i="32"/>
  <c r="G962" i="32" s="1"/>
  <c r="J830" i="32"/>
  <c r="D820" i="32"/>
  <c r="D812" i="32"/>
  <c r="E944" i="32"/>
  <c r="E952" i="32"/>
  <c r="E962" i="32" s="1"/>
  <c r="F895" i="32"/>
  <c r="K885" i="32"/>
  <c r="K895" i="32" s="1"/>
  <c r="E908" i="32"/>
  <c r="J903" i="32"/>
  <c r="B812" i="32"/>
  <c r="F363" i="32"/>
  <c r="F1128" i="32" s="1"/>
  <c r="D952" i="32"/>
  <c r="D962" i="32" s="1"/>
  <c r="D944" i="32"/>
  <c r="C904" i="32"/>
  <c r="D905" i="32"/>
  <c r="J904" i="32"/>
  <c r="H1030" i="32"/>
  <c r="H1136" i="32" s="1"/>
  <c r="D1008" i="32"/>
  <c r="D1022" i="32" s="1"/>
  <c r="D1196" i="32" s="1"/>
  <c r="C885" i="32"/>
  <c r="C895" i="32" s="1"/>
  <c r="J1020" i="32"/>
  <c r="K1006" i="32"/>
  <c r="K1020" i="32" s="1"/>
  <c r="K830" i="32"/>
  <c r="K812" i="32"/>
  <c r="I903" i="32"/>
  <c r="G1015" i="32"/>
  <c r="G1029" i="32" s="1"/>
  <c r="F1015" i="32"/>
  <c r="F1029" i="32" s="1"/>
  <c r="E1015" i="32"/>
  <c r="E1029" i="32" s="1"/>
  <c r="D1015" i="32"/>
  <c r="D1029" i="32" s="1"/>
  <c r="E904" i="32"/>
  <c r="G877" i="32"/>
  <c r="I844" i="32"/>
  <c r="C363" i="32"/>
  <c r="C1128" i="32" s="1"/>
  <c r="D363" i="32"/>
  <c r="D1128" i="32" s="1"/>
  <c r="K348" i="32"/>
  <c r="D907" i="32"/>
  <c r="J363" i="32"/>
  <c r="J1128" i="32" s="1"/>
  <c r="J155" i="32"/>
  <c r="H902" i="32"/>
  <c r="D756" i="32"/>
  <c r="D766" i="32" s="1"/>
  <c r="D748" i="32"/>
  <c r="K900" i="32"/>
  <c r="E748" i="32"/>
  <c r="E756" i="32"/>
  <c r="E766" i="32" s="1"/>
  <c r="I257" i="32"/>
  <c r="D155" i="32"/>
  <c r="J689" i="32"/>
  <c r="F348" i="32"/>
  <c r="F1012" i="32"/>
  <c r="E1026" i="32"/>
  <c r="C820" i="32"/>
  <c r="D895" i="32"/>
  <c r="I1021" i="32"/>
  <c r="J1007" i="32"/>
  <c r="C907" i="32"/>
  <c r="B756" i="32"/>
  <c r="B766" i="32" s="1"/>
  <c r="B1133" i="32" s="1"/>
  <c r="B748" i="32"/>
  <c r="F908" i="32"/>
  <c r="H905" i="32"/>
  <c r="F903" i="32"/>
  <c r="C257" i="32"/>
  <c r="B900" i="32"/>
  <c r="D900" i="32"/>
  <c r="I905" i="32"/>
  <c r="H155" i="32"/>
  <c r="K952" i="32"/>
  <c r="K962" i="32" s="1"/>
  <c r="K944" i="32"/>
  <c r="G257" i="32"/>
  <c r="B877" i="32"/>
  <c r="B885" i="32"/>
  <c r="B895" i="32" s="1"/>
  <c r="I699" i="32"/>
  <c r="I718" i="32"/>
  <c r="I728" i="32" s="1"/>
  <c r="I1132" i="32" s="1"/>
  <c r="F862" i="32"/>
  <c r="J877" i="32"/>
  <c r="J885" i="32"/>
  <c r="J895" i="32" s="1"/>
  <c r="I756" i="32"/>
  <c r="I766" i="32" s="1"/>
  <c r="I748" i="32"/>
  <c r="I348" i="32"/>
  <c r="J1013" i="32"/>
  <c r="I1027" i="32"/>
  <c r="I862" i="32"/>
  <c r="G901" i="32"/>
  <c r="G1194" i="32" s="1"/>
  <c r="G1229" i="32" s="1"/>
  <c r="K689" i="32"/>
  <c r="G155" i="32"/>
  <c r="G1008" i="32"/>
  <c r="G1022" i="32" s="1"/>
  <c r="G1196" i="32" s="1"/>
  <c r="E906" i="32"/>
  <c r="I812" i="32"/>
  <c r="I907" i="32"/>
  <c r="I1024" i="32"/>
  <c r="J1010" i="32"/>
  <c r="H895" i="32"/>
  <c r="K756" i="32"/>
  <c r="K766" i="32" s="1"/>
  <c r="K748" i="32"/>
  <c r="E852" i="32"/>
  <c r="E862" i="32" s="1"/>
  <c r="E844" i="32"/>
  <c r="E900" i="32"/>
  <c r="B904" i="32"/>
  <c r="F748" i="32"/>
  <c r="F756" i="32"/>
  <c r="F766" i="32" s="1"/>
  <c r="B820" i="32"/>
  <c r="H877" i="32"/>
  <c r="H907" i="32"/>
  <c r="G907" i="32"/>
  <c r="B844" i="32"/>
  <c r="E885" i="32"/>
  <c r="E895" i="32" s="1"/>
  <c r="E877" i="32"/>
  <c r="G812" i="32"/>
  <c r="F900" i="32"/>
  <c r="H844" i="32"/>
  <c r="H852" i="32"/>
  <c r="H862" i="32" s="1"/>
  <c r="G363" i="32"/>
  <c r="G1128" i="32" s="1"/>
  <c r="G699" i="32"/>
  <c r="G718" i="32"/>
  <c r="G728" i="32" s="1"/>
  <c r="G1132" i="32" s="1"/>
  <c r="C348" i="32"/>
  <c r="J905" i="32"/>
  <c r="B257" i="32"/>
  <c r="E155" i="32"/>
  <c r="I901" i="32"/>
  <c r="I1194" i="32" s="1"/>
  <c r="I1229" i="32" s="1"/>
  <c r="C900" i="32"/>
  <c r="C689" i="32"/>
  <c r="G348" i="32"/>
  <c r="B952" i="32"/>
  <c r="B962" i="32" s="1"/>
  <c r="B1135" i="32" s="1"/>
  <c r="B944" i="32"/>
  <c r="H756" i="32"/>
  <c r="H766" i="32" s="1"/>
  <c r="H748" i="32"/>
  <c r="D257" i="32"/>
  <c r="H228" i="32"/>
  <c r="H226" i="32"/>
  <c r="H224" i="32"/>
  <c r="H222" i="32"/>
  <c r="H220" i="32"/>
  <c r="H227" i="32"/>
  <c r="H225" i="32"/>
  <c r="H223" i="32"/>
  <c r="H221" i="32"/>
  <c r="H219" i="32"/>
  <c r="K901" i="32"/>
  <c r="K1194" i="32" s="1"/>
  <c r="K1229" i="32" s="1"/>
  <c r="C1030" i="32"/>
  <c r="C1136" i="32" s="1"/>
  <c r="G902" i="32"/>
  <c r="E1010" i="32"/>
  <c r="E1024" i="32" s="1"/>
  <c r="D1010" i="32"/>
  <c r="D1024" i="32" s="1"/>
  <c r="G1010" i="32"/>
  <c r="G1024" i="32" s="1"/>
  <c r="F1010" i="32"/>
  <c r="F1024" i="32" s="1"/>
  <c r="F1007" i="32"/>
  <c r="F1021" i="32" s="1"/>
  <c r="E1007" i="32"/>
  <c r="E1021" i="32" s="1"/>
  <c r="D1007" i="32"/>
  <c r="D1021" i="32" s="1"/>
  <c r="G1007" i="32"/>
  <c r="G1021" i="32" s="1"/>
  <c r="G1009" i="32"/>
  <c r="G1023" i="32" s="1"/>
  <c r="F1009" i="32"/>
  <c r="F1023" i="32" s="1"/>
  <c r="E1009" i="32"/>
  <c r="E1023" i="32" s="1"/>
  <c r="D1009" i="32"/>
  <c r="D1023" i="32" s="1"/>
  <c r="C862" i="32"/>
  <c r="M1011" i="32"/>
  <c r="G1011" i="32" s="1"/>
  <c r="G1025" i="32" s="1"/>
  <c r="C903" i="32"/>
  <c r="C756" i="32"/>
  <c r="C766" i="32" s="1"/>
  <c r="C748" i="32"/>
  <c r="K907" i="32"/>
  <c r="I906" i="32"/>
  <c r="J906" i="32"/>
  <c r="J900" i="32"/>
  <c r="H908" i="32"/>
  <c r="D844" i="32"/>
  <c r="F877" i="32"/>
  <c r="E901" i="32"/>
  <c r="E1194" i="32" s="1"/>
  <c r="E1229" i="32" s="1"/>
  <c r="H830" i="32"/>
  <c r="B363" i="32"/>
  <c r="B1128" i="32" s="1"/>
  <c r="C272" i="32"/>
  <c r="C1127" i="32" s="1"/>
  <c r="F689" i="32"/>
  <c r="B348" i="32"/>
  <c r="K908" i="32"/>
  <c r="E907" i="32"/>
  <c r="H348" i="32"/>
  <c r="C952" i="32"/>
  <c r="C962" i="32" s="1"/>
  <c r="C944" i="32"/>
  <c r="E257" i="32"/>
  <c r="J902" i="32"/>
  <c r="H812" i="32"/>
  <c r="D348" i="32"/>
  <c r="M1006" i="32"/>
  <c r="F1006" i="32" s="1"/>
  <c r="F1020" i="32" s="1"/>
  <c r="J907" i="32"/>
  <c r="F906" i="32"/>
  <c r="J952" i="32"/>
  <c r="J962" i="32" s="1"/>
  <c r="J944" i="32"/>
  <c r="G895" i="32"/>
  <c r="C901" i="32"/>
  <c r="C1194" i="32" s="1"/>
  <c r="C1231" i="32" s="1"/>
  <c r="D877" i="32"/>
  <c r="B689" i="32"/>
  <c r="G844" i="32"/>
  <c r="G852" i="32"/>
  <c r="G862" i="32" s="1"/>
  <c r="I830" i="32"/>
  <c r="G1014" i="32"/>
  <c r="G1028" i="32" s="1"/>
  <c r="H944" i="32"/>
  <c r="H952" i="32"/>
  <c r="H962" i="32" s="1"/>
  <c r="E902" i="32"/>
  <c r="M1013" i="32"/>
  <c r="E1013" i="32" s="1"/>
  <c r="E1027" i="32" s="1"/>
  <c r="F844" i="32"/>
  <c r="K905" i="32"/>
  <c r="G830" i="32"/>
  <c r="F905" i="32"/>
  <c r="F812" i="32"/>
  <c r="F820" i="32"/>
  <c r="E363" i="32"/>
  <c r="E1128" i="32" s="1"/>
  <c r="B272" i="32"/>
  <c r="B1127" i="32" s="1"/>
  <c r="K257" i="32"/>
  <c r="B901" i="32"/>
  <c r="B1194" i="32" s="1"/>
  <c r="B1231" i="32" s="1"/>
  <c r="F944" i="32"/>
  <c r="F952" i="32"/>
  <c r="F962" i="32" s="1"/>
  <c r="E903" i="32"/>
  <c r="E689" i="32"/>
  <c r="H257" i="32"/>
  <c r="E348" i="32"/>
  <c r="F155" i="32"/>
  <c r="B906" i="32"/>
  <c r="H689" i="32"/>
  <c r="I877" i="32"/>
  <c r="I885" i="32"/>
  <c r="I895" i="32" s="1"/>
  <c r="J844" i="32"/>
  <c r="C155" i="32"/>
  <c r="D903" i="32"/>
  <c r="H126" i="32"/>
  <c r="H124" i="32"/>
  <c r="H122" i="32"/>
  <c r="H120" i="32"/>
  <c r="H117" i="32"/>
  <c r="H119" i="32"/>
  <c r="H123" i="32"/>
  <c r="H125" i="32"/>
  <c r="H118" i="32"/>
  <c r="H121" i="32"/>
  <c r="J1025" i="32"/>
  <c r="K1011" i="32"/>
  <c r="K1025" i="32" s="1"/>
  <c r="I952" i="32"/>
  <c r="I962" i="32" s="1"/>
  <c r="I944" i="32"/>
  <c r="D862" i="32"/>
  <c r="J852" i="32"/>
  <c r="J862" i="32" s="1"/>
  <c r="B862" i="32"/>
  <c r="I900" i="32"/>
  <c r="C906" i="32"/>
  <c r="E905" i="32"/>
  <c r="I1029" i="32"/>
  <c r="J1015" i="32"/>
  <c r="C905" i="32"/>
  <c r="K852" i="32"/>
  <c r="K862" i="32" s="1"/>
  <c r="K844" i="32"/>
  <c r="C844" i="32"/>
  <c r="B905" i="32"/>
  <c r="B908" i="32"/>
  <c r="J812" i="32"/>
  <c r="G903" i="32"/>
  <c r="J756" i="32"/>
  <c r="J766" i="32" s="1"/>
  <c r="J748" i="32"/>
  <c r="G748" i="32"/>
  <c r="G756" i="32"/>
  <c r="G766" i="32" s="1"/>
  <c r="F902" i="32"/>
  <c r="F907" i="32"/>
  <c r="K363" i="32"/>
  <c r="K1128" i="32" s="1"/>
  <c r="H363" i="32"/>
  <c r="H1128" i="32" s="1"/>
  <c r="K155" i="32"/>
  <c r="D908" i="32"/>
  <c r="J257" i="32"/>
  <c r="D689" i="32"/>
  <c r="K904" i="32"/>
  <c r="E812" i="32"/>
  <c r="E820" i="32"/>
  <c r="I155" i="32"/>
  <c r="F257" i="32"/>
  <c r="D901" i="32"/>
  <c r="D1194" i="32" s="1"/>
  <c r="D1229" i="32" s="1"/>
  <c r="J340" i="31"/>
  <c r="J147" i="31"/>
  <c r="J355" i="31"/>
  <c r="J1190" i="31" s="1"/>
  <c r="B344" i="31"/>
  <c r="B253" i="31"/>
  <c r="B151" i="31"/>
  <c r="F346" i="31"/>
  <c r="F153" i="31"/>
  <c r="F255" i="31"/>
  <c r="G338" i="31"/>
  <c r="G247" i="31"/>
  <c r="E339" i="31"/>
  <c r="E248" i="31"/>
  <c r="C340" i="31"/>
  <c r="C249" i="31"/>
  <c r="K340" i="31"/>
  <c r="K249" i="31"/>
  <c r="I341" i="31"/>
  <c r="I250" i="31"/>
  <c r="G342" i="31"/>
  <c r="G251" i="31"/>
  <c r="E343" i="31"/>
  <c r="C344" i="31"/>
  <c r="K344" i="31"/>
  <c r="K253" i="31"/>
  <c r="I345" i="31"/>
  <c r="I254" i="31"/>
  <c r="G346" i="31"/>
  <c r="G255" i="31"/>
  <c r="E347" i="31"/>
  <c r="E256" i="31"/>
  <c r="G26" i="31"/>
  <c r="E27" i="31"/>
  <c r="C28" i="31"/>
  <c r="K28" i="31"/>
  <c r="I29" i="31"/>
  <c r="G30" i="31"/>
  <c r="E31" i="31"/>
  <c r="C32" i="31"/>
  <c r="K32" i="31"/>
  <c r="I33" i="31"/>
  <c r="G34" i="31"/>
  <c r="B738" i="31"/>
  <c r="J738" i="31"/>
  <c r="H690" i="31"/>
  <c r="H719" i="31" s="1"/>
  <c r="H739" i="31"/>
  <c r="H757" i="31" s="1"/>
  <c r="F691" i="31"/>
  <c r="F720" i="31" s="1"/>
  <c r="F1192" i="31" s="1"/>
  <c r="B693" i="31"/>
  <c r="B722" i="31" s="1"/>
  <c r="B742" i="31"/>
  <c r="B760" i="31" s="1"/>
  <c r="J693" i="31"/>
  <c r="J722" i="31" s="1"/>
  <c r="J742" i="31"/>
  <c r="J760" i="31" s="1"/>
  <c r="H694" i="31"/>
  <c r="H723" i="31" s="1"/>
  <c r="H743" i="31"/>
  <c r="H761" i="31" s="1"/>
  <c r="F695" i="31"/>
  <c r="F724" i="31" s="1"/>
  <c r="B697" i="31"/>
  <c r="B726" i="31" s="1"/>
  <c r="B746" i="31"/>
  <c r="B764" i="31" s="1"/>
  <c r="J697" i="31"/>
  <c r="J726" i="31" s="1"/>
  <c r="J746" i="31"/>
  <c r="J764" i="31" s="1"/>
  <c r="H698" i="31"/>
  <c r="H727" i="31" s="1"/>
  <c r="H747" i="31"/>
  <c r="H765" i="31" s="1"/>
  <c r="B131" i="31"/>
  <c r="B188" i="31" s="1"/>
  <c r="J131" i="31"/>
  <c r="J188" i="31" s="1"/>
  <c r="H132" i="31"/>
  <c r="H189" i="31" s="1"/>
  <c r="F133" i="31"/>
  <c r="F190" i="31" s="1"/>
  <c r="D134" i="31"/>
  <c r="D191" i="31" s="1"/>
  <c r="B135" i="31"/>
  <c r="B192" i="31" s="1"/>
  <c r="J135" i="31"/>
  <c r="J192" i="31" s="1"/>
  <c r="H136" i="31"/>
  <c r="H193" i="31" s="1"/>
  <c r="F137" i="31"/>
  <c r="F194" i="31" s="1"/>
  <c r="D138" i="31"/>
  <c r="D195" i="31" s="1"/>
  <c r="B139" i="31"/>
  <c r="B196" i="31" s="1"/>
  <c r="J139" i="31"/>
  <c r="J196" i="31" s="1"/>
  <c r="H140" i="31"/>
  <c r="H197" i="31" s="1"/>
  <c r="D140" i="31"/>
  <c r="D197" i="31" s="1"/>
  <c r="I148" i="31"/>
  <c r="C270" i="31"/>
  <c r="C266" i="31"/>
  <c r="H248" i="31"/>
  <c r="H338" i="31"/>
  <c r="H247" i="31"/>
  <c r="F339" i="31"/>
  <c r="F248" i="31"/>
  <c r="D340" i="31"/>
  <c r="D249" i="31"/>
  <c r="B341" i="31"/>
  <c r="B250" i="31"/>
  <c r="J250" i="31"/>
  <c r="J341" i="31"/>
  <c r="H342" i="31"/>
  <c r="H251" i="31"/>
  <c r="F252" i="31"/>
  <c r="F343" i="31"/>
  <c r="D344" i="31"/>
  <c r="D253" i="31"/>
  <c r="D151" i="31"/>
  <c r="B254" i="31"/>
  <c r="B345" i="31"/>
  <c r="B152" i="31"/>
  <c r="J254" i="31"/>
  <c r="J345" i="31"/>
  <c r="J152" i="31"/>
  <c r="H346" i="31"/>
  <c r="H255" i="31"/>
  <c r="H153" i="31"/>
  <c r="F256" i="31"/>
  <c r="F347" i="31"/>
  <c r="F154" i="31"/>
  <c r="C934" i="31"/>
  <c r="C738" i="31"/>
  <c r="K934" i="31"/>
  <c r="K738" i="31"/>
  <c r="I690" i="31"/>
  <c r="I719" i="31" s="1"/>
  <c r="I739" i="31"/>
  <c r="I757" i="31" s="1"/>
  <c r="G691" i="31"/>
  <c r="G720" i="31" s="1"/>
  <c r="G1192" i="31" s="1"/>
  <c r="G740" i="31"/>
  <c r="G758" i="31" s="1"/>
  <c r="G1193" i="31" s="1"/>
  <c r="E692" i="31"/>
  <c r="E721" i="31" s="1"/>
  <c r="E741" i="31"/>
  <c r="E759" i="31" s="1"/>
  <c r="C938" i="31"/>
  <c r="C956" i="31" s="1"/>
  <c r="C693" i="31"/>
  <c r="C722" i="31" s="1"/>
  <c r="C742" i="31"/>
  <c r="C760" i="31" s="1"/>
  <c r="K938" i="31"/>
  <c r="K956" i="31" s="1"/>
  <c r="K693" i="31"/>
  <c r="K722" i="31" s="1"/>
  <c r="K742" i="31"/>
  <c r="K760" i="31" s="1"/>
  <c r="I694" i="31"/>
  <c r="I723" i="31" s="1"/>
  <c r="I743" i="31"/>
  <c r="I761" i="31" s="1"/>
  <c r="G695" i="31"/>
  <c r="G724" i="31" s="1"/>
  <c r="G744" i="31"/>
  <c r="G762" i="31" s="1"/>
  <c r="C942" i="31"/>
  <c r="C960" i="31" s="1"/>
  <c r="C697" i="31"/>
  <c r="C726" i="31" s="1"/>
  <c r="C746" i="31"/>
  <c r="C764" i="31" s="1"/>
  <c r="K942" i="31"/>
  <c r="K960" i="31" s="1"/>
  <c r="K697" i="31"/>
  <c r="K726" i="31" s="1"/>
  <c r="K746" i="31"/>
  <c r="K764" i="31" s="1"/>
  <c r="I698" i="31"/>
  <c r="I727" i="31" s="1"/>
  <c r="I747" i="31"/>
  <c r="I765" i="31" s="1"/>
  <c r="J133" i="31"/>
  <c r="J190" i="31" s="1"/>
  <c r="B137" i="31"/>
  <c r="B194" i="31" s="1"/>
  <c r="J148" i="31"/>
  <c r="C151" i="31"/>
  <c r="E154" i="31"/>
  <c r="C269" i="31"/>
  <c r="D339" i="31"/>
  <c r="D146" i="31"/>
  <c r="D248" i="31"/>
  <c r="F342" i="31"/>
  <c r="F149" i="31"/>
  <c r="F251" i="31"/>
  <c r="H345" i="31"/>
  <c r="H152" i="31"/>
  <c r="H254" i="31"/>
  <c r="G248" i="31"/>
  <c r="G339" i="31"/>
  <c r="G146" i="31"/>
  <c r="C341" i="31"/>
  <c r="C250" i="31"/>
  <c r="C356" i="31"/>
  <c r="C148" i="31"/>
  <c r="G343" i="31"/>
  <c r="G252" i="31"/>
  <c r="G358" i="31"/>
  <c r="G150" i="31"/>
  <c r="C345" i="31"/>
  <c r="C254" i="31"/>
  <c r="C360" i="31"/>
  <c r="C152" i="31"/>
  <c r="G347" i="31"/>
  <c r="G256" i="31"/>
  <c r="G362" i="31"/>
  <c r="G154" i="31"/>
  <c r="D738" i="31"/>
  <c r="J694" i="31"/>
  <c r="J723" i="31" s="1"/>
  <c r="J743" i="31"/>
  <c r="J761" i="31" s="1"/>
  <c r="D697" i="31"/>
  <c r="D726" i="31" s="1"/>
  <c r="J698" i="31"/>
  <c r="J727" i="31" s="1"/>
  <c r="J747" i="31"/>
  <c r="J765" i="31" s="1"/>
  <c r="V229" i="31"/>
  <c r="F353" i="31"/>
  <c r="D362" i="31"/>
  <c r="J353" i="31"/>
  <c r="J247" i="31"/>
  <c r="J338" i="31"/>
  <c r="F340" i="31"/>
  <c r="D341" i="31"/>
  <c r="D250" i="31"/>
  <c r="B342" i="31"/>
  <c r="B357" i="31"/>
  <c r="B251" i="31"/>
  <c r="J342" i="31"/>
  <c r="J251" i="31"/>
  <c r="H343" i="31"/>
  <c r="H252" i="31"/>
  <c r="F344" i="31"/>
  <c r="F253" i="31"/>
  <c r="D345" i="31"/>
  <c r="D360" i="31"/>
  <c r="D254" i="31"/>
  <c r="B346" i="31"/>
  <c r="J346" i="31"/>
  <c r="J361" i="31"/>
  <c r="H347" i="31"/>
  <c r="H362" i="31"/>
  <c r="H256" i="31"/>
  <c r="D25" i="31"/>
  <c r="D29" i="31"/>
  <c r="J30" i="31"/>
  <c r="F32" i="31"/>
  <c r="D33" i="31"/>
  <c r="J34" i="31"/>
  <c r="E689" i="31"/>
  <c r="C935" i="31"/>
  <c r="C953" i="31" s="1"/>
  <c r="C739" i="31"/>
  <c r="C757" i="31" s="1"/>
  <c r="C690" i="31"/>
  <c r="C719" i="31" s="1"/>
  <c r="K935" i="31"/>
  <c r="K953" i="31" s="1"/>
  <c r="K739" i="31"/>
  <c r="K757" i="31" s="1"/>
  <c r="K690" i="31"/>
  <c r="K719" i="31" s="1"/>
  <c r="I740" i="31"/>
  <c r="I758" i="31" s="1"/>
  <c r="I1193" i="31" s="1"/>
  <c r="I691" i="31"/>
  <c r="I720" i="31" s="1"/>
  <c r="I1192" i="31" s="1"/>
  <c r="G937" i="31"/>
  <c r="G955" i="31" s="1"/>
  <c r="G692" i="31"/>
  <c r="G721" i="31" s="1"/>
  <c r="E938" i="31"/>
  <c r="E956" i="31" s="1"/>
  <c r="E693" i="31"/>
  <c r="E722" i="31" s="1"/>
  <c r="C939" i="31"/>
  <c r="C957" i="31" s="1"/>
  <c r="C694" i="31"/>
  <c r="C723" i="31" s="1"/>
  <c r="C743" i="31"/>
  <c r="C761" i="31" s="1"/>
  <c r="K939" i="31"/>
  <c r="K957" i="31" s="1"/>
  <c r="K694" i="31"/>
  <c r="K723" i="31" s="1"/>
  <c r="K743" i="31"/>
  <c r="K761" i="31" s="1"/>
  <c r="I695" i="31"/>
  <c r="I724" i="31" s="1"/>
  <c r="I744" i="31"/>
  <c r="I762" i="31" s="1"/>
  <c r="G941" i="31"/>
  <c r="G959" i="31" s="1"/>
  <c r="G696" i="31"/>
  <c r="G725" i="31" s="1"/>
  <c r="C943" i="31"/>
  <c r="C961" i="31" s="1"/>
  <c r="C698" i="31"/>
  <c r="C727" i="31" s="1"/>
  <c r="C747" i="31"/>
  <c r="C765" i="31" s="1"/>
  <c r="K943" i="31"/>
  <c r="K961" i="31" s="1"/>
  <c r="K698" i="31"/>
  <c r="K727" i="31" s="1"/>
  <c r="K747" i="31"/>
  <c r="K765" i="31" s="1"/>
  <c r="E131" i="31"/>
  <c r="E188" i="31" s="1"/>
  <c r="C132" i="31"/>
  <c r="C189" i="31" s="1"/>
  <c r="K132" i="31"/>
  <c r="K189" i="31" s="1"/>
  <c r="I133" i="31"/>
  <c r="I190" i="31" s="1"/>
  <c r="G134" i="31"/>
  <c r="G191" i="31" s="1"/>
  <c r="E135" i="31"/>
  <c r="E192" i="31" s="1"/>
  <c r="C136" i="31"/>
  <c r="C193" i="31" s="1"/>
  <c r="K136" i="31"/>
  <c r="K193" i="31" s="1"/>
  <c r="I137" i="31"/>
  <c r="I194" i="31" s="1"/>
  <c r="G138" i="31"/>
  <c r="G195" i="31" s="1"/>
  <c r="E139" i="31"/>
  <c r="E196" i="31" s="1"/>
  <c r="C140" i="31"/>
  <c r="C197" i="31" s="1"/>
  <c r="K140" i="31"/>
  <c r="K197" i="31" s="1"/>
  <c r="D147" i="31"/>
  <c r="G149" i="31"/>
  <c r="K151" i="31"/>
  <c r="W219" i="31"/>
  <c r="X219" i="31" s="1"/>
  <c r="Y219" i="31" s="1"/>
  <c r="C265" i="31"/>
  <c r="J255" i="31"/>
  <c r="C271" i="31"/>
  <c r="G353" i="31"/>
  <c r="E354" i="31"/>
  <c r="C355" i="31"/>
  <c r="C1190" i="31" s="1"/>
  <c r="K355" i="31"/>
  <c r="K1190" i="31" s="1"/>
  <c r="I356" i="31"/>
  <c r="G357" i="31"/>
  <c r="H339" i="31"/>
  <c r="F338" i="31"/>
  <c r="F145" i="31"/>
  <c r="F247" i="31"/>
  <c r="B340" i="31"/>
  <c r="B147" i="31"/>
  <c r="B249" i="31"/>
  <c r="B264" i="31"/>
  <c r="B1189" i="31" s="1"/>
  <c r="D150" i="31"/>
  <c r="D252" i="31"/>
  <c r="J344" i="31"/>
  <c r="J151" i="31"/>
  <c r="J359" i="31"/>
  <c r="J253" i="31"/>
  <c r="E249" i="31"/>
  <c r="E340" i="31"/>
  <c r="E147" i="31"/>
  <c r="K250" i="31"/>
  <c r="K341" i="31"/>
  <c r="K148" i="31"/>
  <c r="E344" i="31"/>
  <c r="E359" i="31"/>
  <c r="E253" i="31"/>
  <c r="E151" i="31"/>
  <c r="I346" i="31"/>
  <c r="I255" i="31"/>
  <c r="I153" i="31"/>
  <c r="B739" i="31"/>
  <c r="B757" i="31" s="1"/>
  <c r="B690" i="31"/>
  <c r="B719" i="31" s="1"/>
  <c r="J739" i="31"/>
  <c r="J757" i="31" s="1"/>
  <c r="J690" i="31"/>
  <c r="J719" i="31" s="1"/>
  <c r="H691" i="31"/>
  <c r="H720" i="31" s="1"/>
  <c r="H1192" i="31" s="1"/>
  <c r="H740" i="31"/>
  <c r="H758" i="31" s="1"/>
  <c r="H1193" i="31" s="1"/>
  <c r="F692" i="31"/>
  <c r="F721" i="31" s="1"/>
  <c r="B694" i="31"/>
  <c r="B723" i="31" s="1"/>
  <c r="B743" i="31"/>
  <c r="B761" i="31" s="1"/>
  <c r="H695" i="31"/>
  <c r="H724" i="31" s="1"/>
  <c r="H744" i="31"/>
  <c r="H762" i="31" s="1"/>
  <c r="B698" i="31"/>
  <c r="B727" i="31" s="1"/>
  <c r="B747" i="31"/>
  <c r="B765" i="31" s="1"/>
  <c r="J249" i="31"/>
  <c r="B338" i="31"/>
  <c r="B247" i="31"/>
  <c r="C247" i="31"/>
  <c r="C338" i="31"/>
  <c r="C145" i="31"/>
  <c r="K247" i="31"/>
  <c r="K338" i="31"/>
  <c r="K145" i="31"/>
  <c r="I248" i="31"/>
  <c r="I339" i="31"/>
  <c r="I146" i="31"/>
  <c r="G340" i="31"/>
  <c r="G249" i="31"/>
  <c r="G147" i="31"/>
  <c r="E341" i="31"/>
  <c r="E250" i="31"/>
  <c r="E148" i="31"/>
  <c r="C342" i="31"/>
  <c r="C251" i="31"/>
  <c r="C149" i="31"/>
  <c r="K342" i="31"/>
  <c r="K251" i="31"/>
  <c r="K149" i="31"/>
  <c r="I343" i="31"/>
  <c r="I252" i="31"/>
  <c r="I150" i="31"/>
  <c r="G344" i="31"/>
  <c r="G253" i="31"/>
  <c r="G151" i="31"/>
  <c r="E345" i="31"/>
  <c r="E254" i="31"/>
  <c r="E152" i="31"/>
  <c r="C346" i="31"/>
  <c r="C255" i="31"/>
  <c r="C153" i="31"/>
  <c r="K346" i="31"/>
  <c r="K255" i="31"/>
  <c r="K153" i="31"/>
  <c r="I347" i="31"/>
  <c r="I256" i="31"/>
  <c r="I154" i="31"/>
  <c r="E25" i="31"/>
  <c r="C26" i="31"/>
  <c r="K26" i="31"/>
  <c r="I27" i="31"/>
  <c r="G28" i="31"/>
  <c r="E29" i="31"/>
  <c r="C30" i="31"/>
  <c r="K30" i="31"/>
  <c r="I31" i="31"/>
  <c r="G32" i="31"/>
  <c r="F934" i="31"/>
  <c r="D935" i="31"/>
  <c r="D953" i="31" s="1"/>
  <c r="D690" i="31"/>
  <c r="D719" i="31" s="1"/>
  <c r="F938" i="31"/>
  <c r="F956" i="31" s="1"/>
  <c r="F693" i="31"/>
  <c r="F722" i="31" s="1"/>
  <c r="D939" i="31"/>
  <c r="D957" i="31" s="1"/>
  <c r="D694" i="31"/>
  <c r="D723" i="31" s="1"/>
  <c r="H941" i="31"/>
  <c r="H959" i="31" s="1"/>
  <c r="H696" i="31"/>
  <c r="H725" i="31" s="1"/>
  <c r="F942" i="31"/>
  <c r="F960" i="31" s="1"/>
  <c r="F697" i="31"/>
  <c r="F726" i="31" s="1"/>
  <c r="D943" i="31"/>
  <c r="D961" i="31" s="1"/>
  <c r="D698" i="31"/>
  <c r="D727" i="31" s="1"/>
  <c r="G145" i="31"/>
  <c r="F147" i="31"/>
  <c r="H149" i="31"/>
  <c r="D152" i="31"/>
  <c r="C262" i="31"/>
  <c r="C263" i="31"/>
  <c r="B268" i="31"/>
  <c r="B271" i="31"/>
  <c r="D256" i="31"/>
  <c r="D343" i="31"/>
  <c r="H32" i="31"/>
  <c r="F33" i="31"/>
  <c r="G689" i="31"/>
  <c r="C936" i="31"/>
  <c r="C954" i="31" s="1"/>
  <c r="C1195" i="31" s="1"/>
  <c r="C691" i="31"/>
  <c r="C720" i="31" s="1"/>
  <c r="C1192" i="31" s="1"/>
  <c r="K936" i="31"/>
  <c r="K954" i="31" s="1"/>
  <c r="K1195" i="31" s="1"/>
  <c r="K691" i="31"/>
  <c r="K720" i="31" s="1"/>
  <c r="K1192" i="31" s="1"/>
  <c r="I692" i="31"/>
  <c r="I721" i="31" s="1"/>
  <c r="E694" i="31"/>
  <c r="E723" i="31" s="1"/>
  <c r="C940" i="31"/>
  <c r="C958" i="31" s="1"/>
  <c r="C695" i="31"/>
  <c r="C724" i="31" s="1"/>
  <c r="K940" i="31"/>
  <c r="K958" i="31" s="1"/>
  <c r="K695" i="31"/>
  <c r="K724" i="31" s="1"/>
  <c r="G697" i="31"/>
  <c r="G726" i="31" s="1"/>
  <c r="G131" i="31"/>
  <c r="G188" i="31" s="1"/>
  <c r="E132" i="31"/>
  <c r="E189" i="31" s="1"/>
  <c r="C133" i="31"/>
  <c r="C190" i="31" s="1"/>
  <c r="K133" i="31"/>
  <c r="K190" i="31" s="1"/>
  <c r="I134" i="31"/>
  <c r="I191" i="31" s="1"/>
  <c r="G135" i="31"/>
  <c r="G192" i="31" s="1"/>
  <c r="E136" i="31"/>
  <c r="E193" i="31" s="1"/>
  <c r="C137" i="31"/>
  <c r="C194" i="31" s="1"/>
  <c r="K137" i="31"/>
  <c r="K194" i="31" s="1"/>
  <c r="I138" i="31"/>
  <c r="I195" i="31" s="1"/>
  <c r="G139" i="31"/>
  <c r="G196" i="31" s="1"/>
  <c r="E140" i="31"/>
  <c r="E197" i="31" s="1"/>
  <c r="H145" i="31"/>
  <c r="K147" i="31"/>
  <c r="J149" i="31"/>
  <c r="I152" i="31"/>
  <c r="B265" i="31"/>
  <c r="H341" i="31"/>
  <c r="H148" i="31"/>
  <c r="D347" i="31"/>
  <c r="D154" i="31"/>
  <c r="I247" i="31"/>
  <c r="I353" i="31"/>
  <c r="I145" i="31"/>
  <c r="I342" i="31"/>
  <c r="I251" i="31"/>
  <c r="I357" i="31"/>
  <c r="I149" i="31"/>
  <c r="K345" i="31"/>
  <c r="K254" i="31"/>
  <c r="K152" i="31"/>
  <c r="D338" i="31"/>
  <c r="D145" i="31"/>
  <c r="D247" i="31"/>
  <c r="B339" i="31"/>
  <c r="B248" i="31"/>
  <c r="B146" i="31"/>
  <c r="J339" i="31"/>
  <c r="J146" i="31"/>
  <c r="J248" i="31"/>
  <c r="H340" i="31"/>
  <c r="H147" i="31"/>
  <c r="H249" i="31"/>
  <c r="F341" i="31"/>
  <c r="F250" i="31"/>
  <c r="F148" i="31"/>
  <c r="D342" i="31"/>
  <c r="D149" i="31"/>
  <c r="B343" i="31"/>
  <c r="B267" i="31"/>
  <c r="B150" i="31"/>
  <c r="J343" i="31"/>
  <c r="J252" i="31"/>
  <c r="J150" i="31"/>
  <c r="H344" i="31"/>
  <c r="H151" i="31"/>
  <c r="H253" i="31"/>
  <c r="F254" i="31"/>
  <c r="F152" i="31"/>
  <c r="D346" i="31"/>
  <c r="D153" i="31"/>
  <c r="D255" i="31"/>
  <c r="B347" i="31"/>
  <c r="B154" i="31"/>
  <c r="B256" i="31"/>
  <c r="J347" i="31"/>
  <c r="J256" i="31"/>
  <c r="J154" i="31"/>
  <c r="F25" i="31"/>
  <c r="D26" i="31"/>
  <c r="B27" i="31"/>
  <c r="J27" i="31"/>
  <c r="H28" i="31"/>
  <c r="F29" i="31"/>
  <c r="D30" i="31"/>
  <c r="B31" i="31"/>
  <c r="J31" i="31"/>
  <c r="E338" i="31"/>
  <c r="E145" i="31"/>
  <c r="C339" i="31"/>
  <c r="C146" i="31"/>
  <c r="K339" i="31"/>
  <c r="K146" i="31"/>
  <c r="K248" i="31"/>
  <c r="I340" i="31"/>
  <c r="I147" i="31"/>
  <c r="I249" i="31"/>
  <c r="G341" i="31"/>
  <c r="G250" i="31"/>
  <c r="G148" i="31"/>
  <c r="E342" i="31"/>
  <c r="E149" i="31"/>
  <c r="E251" i="31"/>
  <c r="C343" i="31"/>
  <c r="C150" i="31"/>
  <c r="C252" i="31"/>
  <c r="K343" i="31"/>
  <c r="K252" i="31"/>
  <c r="K150" i="31"/>
  <c r="I344" i="31"/>
  <c r="I151" i="31"/>
  <c r="G345" i="31"/>
  <c r="G152" i="31"/>
  <c r="E346" i="31"/>
  <c r="E153" i="31"/>
  <c r="E255" i="31"/>
  <c r="C347" i="31"/>
  <c r="C154" i="31"/>
  <c r="C256" i="31"/>
  <c r="K347" i="31"/>
  <c r="K256" i="31"/>
  <c r="K154" i="31"/>
  <c r="G25" i="31"/>
  <c r="E26" i="31"/>
  <c r="C27" i="31"/>
  <c r="K27" i="31"/>
  <c r="I28" i="31"/>
  <c r="G29" i="31"/>
  <c r="E30" i="31"/>
  <c r="C31" i="31"/>
  <c r="K31" i="31"/>
  <c r="I32" i="31"/>
  <c r="G33" i="31"/>
  <c r="E34" i="31"/>
  <c r="H934" i="31"/>
  <c r="F935" i="31"/>
  <c r="F953" i="31" s="1"/>
  <c r="F690" i="31"/>
  <c r="F719" i="31" s="1"/>
  <c r="D936" i="31"/>
  <c r="D954" i="31" s="1"/>
  <c r="D1195" i="31" s="1"/>
  <c r="D691" i="31"/>
  <c r="D720" i="31" s="1"/>
  <c r="D1192" i="31" s="1"/>
  <c r="F939" i="31"/>
  <c r="F957" i="31" s="1"/>
  <c r="F694" i="31"/>
  <c r="F723" i="31" s="1"/>
  <c r="D940" i="31"/>
  <c r="D958" i="31" s="1"/>
  <c r="D695" i="31"/>
  <c r="D724" i="31" s="1"/>
  <c r="H942" i="31"/>
  <c r="H960" i="31" s="1"/>
  <c r="H697" i="31"/>
  <c r="H726" i="31" s="1"/>
  <c r="F943" i="31"/>
  <c r="F961" i="31" s="1"/>
  <c r="F698" i="31"/>
  <c r="F727" i="31" s="1"/>
  <c r="H131" i="31"/>
  <c r="H188" i="31" s="1"/>
  <c r="F132" i="31"/>
  <c r="F189" i="31" s="1"/>
  <c r="D133" i="31"/>
  <c r="D190" i="31" s="1"/>
  <c r="B134" i="31"/>
  <c r="B191" i="31" s="1"/>
  <c r="J134" i="31"/>
  <c r="J191" i="31" s="1"/>
  <c r="H135" i="31"/>
  <c r="H192" i="31" s="1"/>
  <c r="F136" i="31"/>
  <c r="F193" i="31" s="1"/>
  <c r="D137" i="31"/>
  <c r="D194" i="31" s="1"/>
  <c r="B138" i="31"/>
  <c r="B195" i="31" s="1"/>
  <c r="J138" i="31"/>
  <c r="J195" i="31" s="1"/>
  <c r="H139" i="31"/>
  <c r="H196" i="31" s="1"/>
  <c r="F140" i="31"/>
  <c r="F197" i="31" s="1"/>
  <c r="J145" i="31"/>
  <c r="B148" i="31"/>
  <c r="E150" i="31"/>
  <c r="B153" i="31"/>
  <c r="B262" i="31"/>
  <c r="E247" i="31"/>
  <c r="E252" i="31"/>
  <c r="B353" i="31"/>
  <c r="H354" i="31"/>
  <c r="D356" i="31"/>
  <c r="H358" i="31"/>
  <c r="F359" i="31"/>
  <c r="B361" i="31"/>
  <c r="F355" i="31"/>
  <c r="F1190" i="31" s="1"/>
  <c r="C264" i="31"/>
  <c r="C1189" i="31" s="1"/>
  <c r="C268" i="31"/>
  <c r="G354" i="31"/>
  <c r="E355" i="31"/>
  <c r="E1190" i="31" s="1"/>
  <c r="K356" i="31"/>
  <c r="K360" i="31"/>
  <c r="I361" i="31"/>
  <c r="B270" i="31"/>
  <c r="C353" i="31"/>
  <c r="K353" i="31"/>
  <c r="C267" i="31"/>
  <c r="E353" i="31"/>
  <c r="C354" i="31"/>
  <c r="K354" i="31"/>
  <c r="I355" i="31"/>
  <c r="I1190" i="31" s="1"/>
  <c r="G356" i="31"/>
  <c r="E357" i="31"/>
  <c r="C358" i="31"/>
  <c r="K358" i="31"/>
  <c r="I359" i="31"/>
  <c r="G360" i="31"/>
  <c r="E361" i="31"/>
  <c r="C362" i="31"/>
  <c r="K362" i="31"/>
  <c r="B263" i="31"/>
  <c r="D354" i="31"/>
  <c r="B355" i="31"/>
  <c r="B1190" i="31" s="1"/>
  <c r="H356" i="31"/>
  <c r="F357" i="31"/>
  <c r="D358" i="31"/>
  <c r="B359" i="31"/>
  <c r="H360" i="31"/>
  <c r="F361" i="31"/>
  <c r="E358" i="31"/>
  <c r="C359" i="31"/>
  <c r="K359" i="31"/>
  <c r="I360" i="31"/>
  <c r="G361" i="31"/>
  <c r="E362" i="31"/>
  <c r="H353" i="31"/>
  <c r="F354" i="31"/>
  <c r="D355" i="31"/>
  <c r="D1190" i="31" s="1"/>
  <c r="B356" i="31"/>
  <c r="J356" i="31"/>
  <c r="H357" i="31"/>
  <c r="F358" i="31"/>
  <c r="D359" i="31"/>
  <c r="B360" i="31"/>
  <c r="J360" i="31"/>
  <c r="H361" i="31"/>
  <c r="F362" i="31"/>
  <c r="F744" i="31"/>
  <c r="F762" i="31" s="1"/>
  <c r="I354" i="31"/>
  <c r="G355" i="31"/>
  <c r="G1190" i="31" s="1"/>
  <c r="E356" i="31"/>
  <c r="C357" i="31"/>
  <c r="K357" i="31"/>
  <c r="I358" i="31"/>
  <c r="G359" i="31"/>
  <c r="E360" i="31"/>
  <c r="C361" i="31"/>
  <c r="K361" i="31"/>
  <c r="I362" i="31"/>
  <c r="I746" i="31"/>
  <c r="I764" i="31" s="1"/>
  <c r="D353" i="31"/>
  <c r="B354" i="31"/>
  <c r="J354" i="31"/>
  <c r="H355" i="31"/>
  <c r="H1190" i="31" s="1"/>
  <c r="F356" i="31"/>
  <c r="D357" i="31"/>
  <c r="B358" i="31"/>
  <c r="J358" i="31"/>
  <c r="H359" i="31"/>
  <c r="F360" i="31"/>
  <c r="D361" i="31"/>
  <c r="B362" i="31"/>
  <c r="J362" i="31"/>
  <c r="B745" i="31"/>
  <c r="B763" i="31" s="1"/>
  <c r="J745" i="31"/>
  <c r="J763" i="31" s="1"/>
  <c r="C745" i="31"/>
  <c r="C763" i="31" s="1"/>
  <c r="K745" i="31"/>
  <c r="K763" i="31" s="1"/>
  <c r="F740" i="31"/>
  <c r="F758" i="31" s="1"/>
  <c r="F1193" i="31" s="1"/>
  <c r="J1023" i="31"/>
  <c r="K1009" i="31"/>
  <c r="K1023" i="31" s="1"/>
  <c r="D744" i="31"/>
  <c r="D762" i="31" s="1"/>
  <c r="D740" i="31"/>
  <c r="D758" i="31" s="1"/>
  <c r="D1193" i="31" s="1"/>
  <c r="D747" i="31"/>
  <c r="D765" i="31" s="1"/>
  <c r="D743" i="31"/>
  <c r="D761" i="31" s="1"/>
  <c r="D739" i="31"/>
  <c r="D757" i="31" s="1"/>
  <c r="D746" i="31"/>
  <c r="D764" i="31" s="1"/>
  <c r="D742" i="31"/>
  <c r="D760" i="31" s="1"/>
  <c r="E744" i="31"/>
  <c r="E762" i="31" s="1"/>
  <c r="E740" i="31"/>
  <c r="E758" i="31" s="1"/>
  <c r="E1193" i="31" s="1"/>
  <c r="E747" i="31"/>
  <c r="E765" i="31" s="1"/>
  <c r="E743" i="31"/>
  <c r="E761" i="31" s="1"/>
  <c r="E739" i="31"/>
  <c r="E757" i="31" s="1"/>
  <c r="E746" i="31"/>
  <c r="E764" i="31" s="1"/>
  <c r="E742" i="31"/>
  <c r="E760" i="31" s="1"/>
  <c r="E738" i="31"/>
  <c r="D741" i="31"/>
  <c r="D759" i="31" s="1"/>
  <c r="F747" i="31"/>
  <c r="F765" i="31" s="1"/>
  <c r="F743" i="31"/>
  <c r="F761" i="31" s="1"/>
  <c r="F739" i="31"/>
  <c r="F757" i="31" s="1"/>
  <c r="F746" i="31"/>
  <c r="F764" i="31" s="1"/>
  <c r="F742" i="31"/>
  <c r="F760" i="31" s="1"/>
  <c r="F738" i="31"/>
  <c r="F745" i="31"/>
  <c r="F763" i="31" s="1"/>
  <c r="F741" i="31"/>
  <c r="F759" i="31" s="1"/>
  <c r="G747" i="31"/>
  <c r="G765" i="31" s="1"/>
  <c r="D745" i="31"/>
  <c r="D763" i="31" s="1"/>
  <c r="H746" i="31"/>
  <c r="H764" i="31" s="1"/>
  <c r="E745" i="31"/>
  <c r="E763" i="31" s="1"/>
  <c r="H1021" i="31"/>
  <c r="L1007" i="31"/>
  <c r="M1007" i="31" s="1"/>
  <c r="I1007" i="31"/>
  <c r="G741" i="31"/>
  <c r="G759" i="31" s="1"/>
  <c r="G745" i="31"/>
  <c r="G763" i="31" s="1"/>
  <c r="I936" i="31"/>
  <c r="I954" i="31" s="1"/>
  <c r="I1195" i="31" s="1"/>
  <c r="B740" i="31"/>
  <c r="B758" i="31" s="1"/>
  <c r="B1193" i="31" s="1"/>
  <c r="J740" i="31"/>
  <c r="J758" i="31" s="1"/>
  <c r="J1193" i="31" s="1"/>
  <c r="H741" i="31"/>
  <c r="H759" i="31" s="1"/>
  <c r="B744" i="31"/>
  <c r="B762" i="31" s="1"/>
  <c r="J744" i="31"/>
  <c r="J762" i="31" s="1"/>
  <c r="H745" i="31"/>
  <c r="H763" i="31" s="1"/>
  <c r="B943" i="31"/>
  <c r="B961" i="31" s="1"/>
  <c r="B939" i="31"/>
  <c r="B957" i="31" s="1"/>
  <c r="B935" i="31"/>
  <c r="B953" i="31" s="1"/>
  <c r="B942" i="31"/>
  <c r="B960" i="31" s="1"/>
  <c r="B938" i="31"/>
  <c r="B956" i="31" s="1"/>
  <c r="B934" i="31"/>
  <c r="B936" i="31"/>
  <c r="B954" i="31" s="1"/>
  <c r="B1195" i="31" s="1"/>
  <c r="B937" i="31"/>
  <c r="B955" i="31" s="1"/>
  <c r="B941" i="31"/>
  <c r="B959" i="31" s="1"/>
  <c r="B940" i="31"/>
  <c r="B958" i="31" s="1"/>
  <c r="J943" i="31"/>
  <c r="J961" i="31" s="1"/>
  <c r="J939" i="31"/>
  <c r="J957" i="31" s="1"/>
  <c r="J935" i="31"/>
  <c r="J953" i="31" s="1"/>
  <c r="J942" i="31"/>
  <c r="J960" i="31" s="1"/>
  <c r="J938" i="31"/>
  <c r="J956" i="31" s="1"/>
  <c r="J934" i="31"/>
  <c r="J940" i="31"/>
  <c r="J958" i="31" s="1"/>
  <c r="J941" i="31"/>
  <c r="J959" i="31" s="1"/>
  <c r="J936" i="31"/>
  <c r="J954" i="31" s="1"/>
  <c r="J1195" i="31" s="1"/>
  <c r="G738" i="31"/>
  <c r="C740" i="31"/>
  <c r="C758" i="31" s="1"/>
  <c r="C1193" i="31" s="1"/>
  <c r="K740" i="31"/>
  <c r="K758" i="31" s="1"/>
  <c r="K1193" i="31" s="1"/>
  <c r="I741" i="31"/>
  <c r="I759" i="31" s="1"/>
  <c r="G742" i="31"/>
  <c r="G760" i="31" s="1"/>
  <c r="C744" i="31"/>
  <c r="C762" i="31" s="1"/>
  <c r="K744" i="31"/>
  <c r="K762" i="31" s="1"/>
  <c r="I745" i="31"/>
  <c r="I763" i="31" s="1"/>
  <c r="G746" i="31"/>
  <c r="G764" i="31" s="1"/>
  <c r="L1013" i="31"/>
  <c r="M1013" i="31" s="1"/>
  <c r="H1027" i="31"/>
  <c r="I1013" i="31"/>
  <c r="H738" i="31"/>
  <c r="B741" i="31"/>
  <c r="B759" i="31" s="1"/>
  <c r="J741" i="31"/>
  <c r="J759" i="31" s="1"/>
  <c r="H742" i="31"/>
  <c r="H760" i="31" s="1"/>
  <c r="J937" i="31"/>
  <c r="J955" i="31" s="1"/>
  <c r="I738" i="31"/>
  <c r="G739" i="31"/>
  <c r="G757" i="31" s="1"/>
  <c r="C741" i="31"/>
  <c r="C759" i="31" s="1"/>
  <c r="K741" i="31"/>
  <c r="K759" i="31" s="1"/>
  <c r="I742" i="31"/>
  <c r="I760" i="31" s="1"/>
  <c r="G743" i="31"/>
  <c r="G761" i="31" s="1"/>
  <c r="C993" i="31"/>
  <c r="E943" i="31"/>
  <c r="E961" i="31" s="1"/>
  <c r="D1012" i="31"/>
  <c r="L1012" i="31"/>
  <c r="M1012" i="31" s="1"/>
  <c r="G938" i="31"/>
  <c r="G956" i="31" s="1"/>
  <c r="I1024" i="31"/>
  <c r="J1010" i="31"/>
  <c r="K1014" i="31"/>
  <c r="K1028" i="31" s="1"/>
  <c r="H940" i="31"/>
  <c r="H958" i="31" s="1"/>
  <c r="H936" i="31"/>
  <c r="H954" i="31" s="1"/>
  <c r="H1195" i="31" s="1"/>
  <c r="H943" i="31"/>
  <c r="H961" i="31" s="1"/>
  <c r="H939" i="31"/>
  <c r="H957" i="31" s="1"/>
  <c r="H935" i="31"/>
  <c r="H953" i="31" s="1"/>
  <c r="H937" i="31"/>
  <c r="H955" i="31" s="1"/>
  <c r="H938" i="31"/>
  <c r="H956" i="31" s="1"/>
  <c r="L1011" i="31"/>
  <c r="C1025" i="31"/>
  <c r="I943" i="31"/>
  <c r="I961" i="31" s="1"/>
  <c r="I939" i="31"/>
  <c r="I957" i="31" s="1"/>
  <c r="I935" i="31"/>
  <c r="I953" i="31" s="1"/>
  <c r="I942" i="31"/>
  <c r="I960" i="31" s="1"/>
  <c r="I938" i="31"/>
  <c r="I956" i="31" s="1"/>
  <c r="I934" i="31"/>
  <c r="I937" i="31"/>
  <c r="I955" i="31" s="1"/>
  <c r="I940" i="31"/>
  <c r="I958" i="31" s="1"/>
  <c r="I941" i="31"/>
  <c r="I959" i="31" s="1"/>
  <c r="J1020" i="31"/>
  <c r="K1006" i="31"/>
  <c r="K1020" i="31" s="1"/>
  <c r="C941" i="31"/>
  <c r="C959" i="31" s="1"/>
  <c r="K941" i="31"/>
  <c r="K959" i="31" s="1"/>
  <c r="E935" i="31"/>
  <c r="E953" i="31" s="1"/>
  <c r="H993" i="31"/>
  <c r="L1014" i="31"/>
  <c r="D942" i="31"/>
  <c r="D960" i="31" s="1"/>
  <c r="I993" i="31"/>
  <c r="L1006" i="31"/>
  <c r="E941" i="31"/>
  <c r="E959" i="31" s="1"/>
  <c r="E937" i="31"/>
  <c r="E955" i="31" s="1"/>
  <c r="E940" i="31"/>
  <c r="E958" i="31" s="1"/>
  <c r="E936" i="31"/>
  <c r="E954" i="31" s="1"/>
  <c r="E1195" i="31" s="1"/>
  <c r="E934" i="31"/>
  <c r="E942" i="31"/>
  <c r="E960" i="31" s="1"/>
  <c r="B993" i="31"/>
  <c r="B1020" i="31"/>
  <c r="C1023" i="31"/>
  <c r="H1025" i="31"/>
  <c r="F941" i="31"/>
  <c r="F959" i="31" s="1"/>
  <c r="H1029" i="31"/>
  <c r="L1015" i="31"/>
  <c r="M1015" i="31" s="1"/>
  <c r="G940" i="31"/>
  <c r="G958" i="31" s="1"/>
  <c r="G936" i="31"/>
  <c r="G954" i="31" s="1"/>
  <c r="G1195" i="31" s="1"/>
  <c r="G943" i="31"/>
  <c r="G961" i="31" s="1"/>
  <c r="G939" i="31"/>
  <c r="G957" i="31" s="1"/>
  <c r="G935" i="31"/>
  <c r="G953" i="31" s="1"/>
  <c r="G934" i="31"/>
  <c r="E939" i="31"/>
  <c r="E957" i="31" s="1"/>
  <c r="G942" i="31"/>
  <c r="G960" i="31" s="1"/>
  <c r="M1009" i="31"/>
  <c r="G1009" i="31" s="1"/>
  <c r="G1023" i="31" s="1"/>
  <c r="L1010" i="31"/>
  <c r="H1024" i="31"/>
  <c r="C1027" i="31"/>
  <c r="C937" i="31"/>
  <c r="C955" i="31" s="1"/>
  <c r="K937" i="31"/>
  <c r="K955" i="31" s="1"/>
  <c r="H1020" i="31"/>
  <c r="F936" i="31"/>
  <c r="F954" i="31" s="1"/>
  <c r="F1195" i="31" s="1"/>
  <c r="D937" i="31"/>
  <c r="D955" i="31" s="1"/>
  <c r="F940" i="31"/>
  <c r="F958" i="31" s="1"/>
  <c r="D941" i="31"/>
  <c r="D959" i="31" s="1"/>
  <c r="I1028" i="31"/>
  <c r="D934" i="31"/>
  <c r="F937" i="31"/>
  <c r="F955" i="31" s="1"/>
  <c r="D938" i="31"/>
  <c r="D956" i="31" s="1"/>
  <c r="J1011" i="31"/>
  <c r="C1191" i="31" l="1"/>
  <c r="D1096" i="34"/>
  <c r="B1191" i="31"/>
  <c r="C1191" i="33"/>
  <c r="C1231" i="33" s="1"/>
  <c r="B1231" i="35"/>
  <c r="B1230" i="33"/>
  <c r="B1228" i="33"/>
  <c r="B1197" i="33"/>
  <c r="D1191" i="32"/>
  <c r="D1231" i="32" s="1"/>
  <c r="B1232" i="33"/>
  <c r="C1229" i="34"/>
  <c r="B1232" i="34"/>
  <c r="Z5" i="45"/>
  <c r="B1197" i="34"/>
  <c r="Z14" i="45" s="1"/>
  <c r="B1228" i="34"/>
  <c r="B1230" i="34"/>
  <c r="AA54" i="45"/>
  <c r="B1229" i="32"/>
  <c r="AD52" i="45"/>
  <c r="B1232" i="35"/>
  <c r="B1197" i="35"/>
  <c r="B1230" i="35"/>
  <c r="B1228" i="35"/>
  <c r="C1231" i="34"/>
  <c r="B1231" i="33"/>
  <c r="F1229" i="34"/>
  <c r="C1229" i="32"/>
  <c r="AC52" i="45"/>
  <c r="AE52" i="45"/>
  <c r="AB54" i="45"/>
  <c r="B1232" i="32"/>
  <c r="B1230" i="32"/>
  <c r="B1228" i="32"/>
  <c r="B1197" i="32"/>
  <c r="C1197" i="32"/>
  <c r="C1228" i="32"/>
  <c r="C1232" i="32"/>
  <c r="C1230" i="32"/>
  <c r="E1229" i="34"/>
  <c r="D1191" i="33"/>
  <c r="D1231" i="33" s="1"/>
  <c r="Z52" i="45"/>
  <c r="G1229" i="34"/>
  <c r="D1231" i="34"/>
  <c r="B1229" i="34"/>
  <c r="AF52" i="45"/>
  <c r="Z54" i="45"/>
  <c r="AB52" i="45"/>
  <c r="H1229" i="34"/>
  <c r="B1231" i="34"/>
  <c r="D1229" i="34"/>
  <c r="C1191" i="35"/>
  <c r="C1231" i="35" s="1"/>
  <c r="AA52" i="45"/>
  <c r="D1101" i="32"/>
  <c r="P555" i="32" s="1"/>
  <c r="D1119" i="32"/>
  <c r="D1095" i="32"/>
  <c r="P549" i="32" s="1"/>
  <c r="E1070" i="32"/>
  <c r="E1114" i="32" s="1"/>
  <c r="P551" i="34"/>
  <c r="B198" i="32"/>
  <c r="B1157" i="32" s="1"/>
  <c r="B1170" i="32" s="1"/>
  <c r="E1110" i="32"/>
  <c r="D1115" i="32"/>
  <c r="D1113" i="32"/>
  <c r="B198" i="33"/>
  <c r="B1157" i="33" s="1"/>
  <c r="B1170" i="33" s="1"/>
  <c r="B198" i="34"/>
  <c r="B1157" i="34" s="1"/>
  <c r="B1170" i="34" s="1"/>
  <c r="B198" i="35"/>
  <c r="B1157" i="35" s="1"/>
  <c r="B1170" i="35" s="1"/>
  <c r="C198" i="32"/>
  <c r="C1157" i="32" s="1"/>
  <c r="C1170" i="32" s="1"/>
  <c r="C1113" i="32"/>
  <c r="E1116" i="32"/>
  <c r="C1117" i="32"/>
  <c r="J198" i="31"/>
  <c r="J1157" i="31" s="1"/>
  <c r="J1170" i="31" s="1"/>
  <c r="C198" i="31"/>
  <c r="C1157" i="31" s="1"/>
  <c r="C1170" i="31" s="1"/>
  <c r="B198" i="31"/>
  <c r="B1157" i="31" s="1"/>
  <c r="B1170" i="31" s="1"/>
  <c r="G198" i="31"/>
  <c r="G1157" i="31" s="1"/>
  <c r="G1170" i="31" s="1"/>
  <c r="E198" i="31"/>
  <c r="E1157" i="31" s="1"/>
  <c r="E1170" i="31" s="1"/>
  <c r="D198" i="31"/>
  <c r="D1157" i="31" s="1"/>
  <c r="D1170" i="31" s="1"/>
  <c r="K198" i="31"/>
  <c r="K1157" i="31" s="1"/>
  <c r="K1170" i="31" s="1"/>
  <c r="D1071" i="31"/>
  <c r="E1071" i="31" s="1"/>
  <c r="F198" i="31"/>
  <c r="F1157" i="31" s="1"/>
  <c r="F1170" i="31" s="1"/>
  <c r="I198" i="31"/>
  <c r="I1157" i="31" s="1"/>
  <c r="I1170" i="31" s="1"/>
  <c r="H198" i="31"/>
  <c r="H1157" i="31" s="1"/>
  <c r="H1170" i="31" s="1"/>
  <c r="Q634" i="24"/>
  <c r="Q634" i="29"/>
  <c r="Q634" i="31"/>
  <c r="Q634" i="34"/>
  <c r="D1074" i="31"/>
  <c r="D1103" i="31" s="1"/>
  <c r="P557" i="31" s="1"/>
  <c r="D1111" i="32"/>
  <c r="B1119" i="32"/>
  <c r="B1118" i="32"/>
  <c r="B1110" i="32"/>
  <c r="B1117" i="32"/>
  <c r="B1113" i="32"/>
  <c r="B1112" i="32"/>
  <c r="B1114" i="32"/>
  <c r="B1116" i="32"/>
  <c r="B1115" i="32"/>
  <c r="B1111" i="32"/>
  <c r="C1112" i="32"/>
  <c r="D1112" i="32"/>
  <c r="C1118" i="32"/>
  <c r="C1110" i="32"/>
  <c r="D1118" i="32"/>
  <c r="C1116" i="32"/>
  <c r="D1110" i="32"/>
  <c r="D1116" i="32"/>
  <c r="C1115" i="32"/>
  <c r="D1117" i="32"/>
  <c r="C1114" i="32"/>
  <c r="E1112" i="32"/>
  <c r="D1114" i="32"/>
  <c r="C1119" i="32"/>
  <c r="E1071" i="34"/>
  <c r="E1100" i="34" s="1"/>
  <c r="K1010" i="33"/>
  <c r="K1024" i="33" s="1"/>
  <c r="B1030" i="31"/>
  <c r="B1046" i="31"/>
  <c r="B1165" i="31" s="1"/>
  <c r="B1178" i="31" s="1"/>
  <c r="K1135" i="34"/>
  <c r="K976" i="34"/>
  <c r="K1164" i="34" s="1"/>
  <c r="K1177" i="34" s="1"/>
  <c r="E1135" i="34"/>
  <c r="E976" i="34"/>
  <c r="E1164" i="34" s="1"/>
  <c r="E1177" i="34" s="1"/>
  <c r="G1135" i="34"/>
  <c r="G976" i="34"/>
  <c r="G1164" i="34" s="1"/>
  <c r="G1177" i="34" s="1"/>
  <c r="I1135" i="34"/>
  <c r="I976" i="34"/>
  <c r="I1164" i="34" s="1"/>
  <c r="I1177" i="34" s="1"/>
  <c r="H1135" i="34"/>
  <c r="H976" i="34"/>
  <c r="H1164" i="34" s="1"/>
  <c r="H1177" i="34" s="1"/>
  <c r="F1135" i="34"/>
  <c r="F976" i="34"/>
  <c r="F1164" i="34" s="1"/>
  <c r="F1177" i="34" s="1"/>
  <c r="D1135" i="34"/>
  <c r="D976" i="34"/>
  <c r="D1164" i="34" s="1"/>
  <c r="D1177" i="34" s="1"/>
  <c r="C1135" i="34"/>
  <c r="C976" i="34"/>
  <c r="C1164" i="34" s="1"/>
  <c r="C1177" i="34" s="1"/>
  <c r="J1135" i="34"/>
  <c r="J976" i="34"/>
  <c r="J1164" i="34" s="1"/>
  <c r="J1177" i="34" s="1"/>
  <c r="K1135" i="35"/>
  <c r="K976" i="35"/>
  <c r="K1164" i="35" s="1"/>
  <c r="K1177" i="35" s="1"/>
  <c r="G1135" i="35"/>
  <c r="G976" i="35"/>
  <c r="G1164" i="35" s="1"/>
  <c r="G1177" i="35" s="1"/>
  <c r="J1135" i="35"/>
  <c r="J976" i="35"/>
  <c r="J1164" i="35" s="1"/>
  <c r="J1177" i="35" s="1"/>
  <c r="I1135" i="35"/>
  <c r="I976" i="35"/>
  <c r="I1164" i="35" s="1"/>
  <c r="I1177" i="35" s="1"/>
  <c r="E1135" i="35"/>
  <c r="E976" i="35"/>
  <c r="E1164" i="35" s="1"/>
  <c r="E1177" i="35" s="1"/>
  <c r="C1135" i="35"/>
  <c r="C976" i="35"/>
  <c r="C1164" i="35" s="1"/>
  <c r="C1177" i="35" s="1"/>
  <c r="H1135" i="35"/>
  <c r="H976" i="35"/>
  <c r="H1164" i="35" s="1"/>
  <c r="H1177" i="35" s="1"/>
  <c r="F1135" i="35"/>
  <c r="F976" i="35"/>
  <c r="F1164" i="35" s="1"/>
  <c r="F1177" i="35" s="1"/>
  <c r="D1135" i="35"/>
  <c r="D976" i="35"/>
  <c r="D1164" i="35" s="1"/>
  <c r="D1177" i="35" s="1"/>
  <c r="K1135" i="33"/>
  <c r="K976" i="33"/>
  <c r="K1164" i="33" s="1"/>
  <c r="K1177" i="33" s="1"/>
  <c r="D1135" i="33"/>
  <c r="D976" i="33"/>
  <c r="D1164" i="33" s="1"/>
  <c r="D1177" i="33" s="1"/>
  <c r="E1135" i="33"/>
  <c r="E976" i="33"/>
  <c r="E1164" i="33" s="1"/>
  <c r="E1177" i="33" s="1"/>
  <c r="C1135" i="33"/>
  <c r="C976" i="33"/>
  <c r="C1164" i="33" s="1"/>
  <c r="C1177" i="33" s="1"/>
  <c r="I1135" i="33"/>
  <c r="I976" i="33"/>
  <c r="I1164" i="33" s="1"/>
  <c r="I1177" i="33" s="1"/>
  <c r="H1135" i="33"/>
  <c r="H976" i="33"/>
  <c r="H1164" i="33" s="1"/>
  <c r="H1177" i="33" s="1"/>
  <c r="F1135" i="33"/>
  <c r="F976" i="33"/>
  <c r="F1164" i="33" s="1"/>
  <c r="F1177" i="33" s="1"/>
  <c r="G1135" i="33"/>
  <c r="G976" i="33"/>
  <c r="G1164" i="33" s="1"/>
  <c r="G1177" i="33" s="1"/>
  <c r="J1135" i="33"/>
  <c r="J976" i="33"/>
  <c r="J1164" i="33" s="1"/>
  <c r="J1177" i="33" s="1"/>
  <c r="C1135" i="32"/>
  <c r="C976" i="32"/>
  <c r="C1164" i="32" s="1"/>
  <c r="C1177" i="32" s="1"/>
  <c r="K1135" i="32"/>
  <c r="K976" i="32"/>
  <c r="K1164" i="32" s="1"/>
  <c r="K1177" i="32" s="1"/>
  <c r="I1135" i="32"/>
  <c r="I976" i="32"/>
  <c r="I1164" i="32" s="1"/>
  <c r="I1177" i="32" s="1"/>
  <c r="G1135" i="32"/>
  <c r="G976" i="32"/>
  <c r="G1164" i="32" s="1"/>
  <c r="G1177" i="32" s="1"/>
  <c r="H1135" i="32"/>
  <c r="H976" i="32"/>
  <c r="H1164" i="32" s="1"/>
  <c r="H1177" i="32" s="1"/>
  <c r="F1135" i="32"/>
  <c r="F976" i="32"/>
  <c r="F1164" i="32" s="1"/>
  <c r="F1177" i="32" s="1"/>
  <c r="E1135" i="32"/>
  <c r="E976" i="32"/>
  <c r="E1164" i="32" s="1"/>
  <c r="E1177" i="32" s="1"/>
  <c r="D1135" i="32"/>
  <c r="D976" i="32"/>
  <c r="D1164" i="32" s="1"/>
  <c r="D1177" i="32" s="1"/>
  <c r="J1135" i="32"/>
  <c r="J976" i="32"/>
  <c r="J1164" i="32" s="1"/>
  <c r="J1177" i="32" s="1"/>
  <c r="C1133" i="34"/>
  <c r="C780" i="34"/>
  <c r="C1162" i="34" s="1"/>
  <c r="G1133" i="34"/>
  <c r="G780" i="34"/>
  <c r="G1162" i="34" s="1"/>
  <c r="K1133" i="34"/>
  <c r="K780" i="34"/>
  <c r="K1162" i="34" s="1"/>
  <c r="F1133" i="34"/>
  <c r="F780" i="34"/>
  <c r="F1162" i="34" s="1"/>
  <c r="J1133" i="34"/>
  <c r="J780" i="34"/>
  <c r="J1162" i="34" s="1"/>
  <c r="E1133" i="34"/>
  <c r="E780" i="34"/>
  <c r="E1162" i="34" s="1"/>
  <c r="D1133" i="34"/>
  <c r="D780" i="34"/>
  <c r="D1162" i="34" s="1"/>
  <c r="H1133" i="34"/>
  <c r="H780" i="34"/>
  <c r="H1162" i="34" s="1"/>
  <c r="I1133" i="34"/>
  <c r="I780" i="34"/>
  <c r="I1162" i="34" s="1"/>
  <c r="G1133" i="35"/>
  <c r="G780" i="35"/>
  <c r="G1162" i="35" s="1"/>
  <c r="F1133" i="35"/>
  <c r="F780" i="35"/>
  <c r="F1162" i="35" s="1"/>
  <c r="H1133" i="35"/>
  <c r="H780" i="35"/>
  <c r="H1162" i="35" s="1"/>
  <c r="I1133" i="35"/>
  <c r="I780" i="35"/>
  <c r="I1162" i="35" s="1"/>
  <c r="C1133" i="35"/>
  <c r="C780" i="35"/>
  <c r="C1162" i="35" s="1"/>
  <c r="E1133" i="35"/>
  <c r="E780" i="35"/>
  <c r="E1162" i="35" s="1"/>
  <c r="J1133" i="35"/>
  <c r="J780" i="35"/>
  <c r="J1162" i="35" s="1"/>
  <c r="D1133" i="35"/>
  <c r="D780" i="35"/>
  <c r="D1162" i="35" s="1"/>
  <c r="K1133" i="35"/>
  <c r="K780" i="35"/>
  <c r="K1162" i="35" s="1"/>
  <c r="E1133" i="33"/>
  <c r="E780" i="33"/>
  <c r="E1162" i="33" s="1"/>
  <c r="I1133" i="33"/>
  <c r="I780" i="33"/>
  <c r="I1162" i="33" s="1"/>
  <c r="F1133" i="33"/>
  <c r="F780" i="33"/>
  <c r="F1162" i="33" s="1"/>
  <c r="D1133" i="33"/>
  <c r="D780" i="33"/>
  <c r="D1162" i="33" s="1"/>
  <c r="H1133" i="33"/>
  <c r="H780" i="33"/>
  <c r="H1162" i="33" s="1"/>
  <c r="J1133" i="33"/>
  <c r="J780" i="33"/>
  <c r="J1162" i="33" s="1"/>
  <c r="C1133" i="33"/>
  <c r="C780" i="33"/>
  <c r="C1162" i="33" s="1"/>
  <c r="K1133" i="33"/>
  <c r="K780" i="33"/>
  <c r="K1162" i="33" s="1"/>
  <c r="G1133" i="33"/>
  <c r="G780" i="33"/>
  <c r="G1162" i="33" s="1"/>
  <c r="G1133" i="32"/>
  <c r="G780" i="32"/>
  <c r="G1162" i="32" s="1"/>
  <c r="K1133" i="32"/>
  <c r="K780" i="32"/>
  <c r="K1162" i="32" s="1"/>
  <c r="F1133" i="32"/>
  <c r="F780" i="32"/>
  <c r="F1162" i="32" s="1"/>
  <c r="I1133" i="32"/>
  <c r="I780" i="32"/>
  <c r="I1162" i="32" s="1"/>
  <c r="E1133" i="32"/>
  <c r="E780" i="32"/>
  <c r="E1162" i="32" s="1"/>
  <c r="J1133" i="32"/>
  <c r="J780" i="32"/>
  <c r="J1162" i="32" s="1"/>
  <c r="D1133" i="32"/>
  <c r="D780" i="32"/>
  <c r="D1162" i="32" s="1"/>
  <c r="C1133" i="32"/>
  <c r="C780" i="32"/>
  <c r="C1162" i="32" s="1"/>
  <c r="H1133" i="32"/>
  <c r="H780" i="32"/>
  <c r="H1162" i="32" s="1"/>
  <c r="D1075" i="31"/>
  <c r="E1075" i="31" s="1"/>
  <c r="D1070" i="31"/>
  <c r="E1070" i="31" s="1"/>
  <c r="D1072" i="31"/>
  <c r="D1101" i="31" s="1"/>
  <c r="P555" i="31" s="1"/>
  <c r="E1011" i="33"/>
  <c r="E1025" i="33" s="1"/>
  <c r="D1011" i="33"/>
  <c r="D1025" i="33" s="1"/>
  <c r="P558" i="34"/>
  <c r="C1114" i="35"/>
  <c r="C1105" i="33"/>
  <c r="C1137" i="33" s="1"/>
  <c r="D1112" i="33"/>
  <c r="G1011" i="33"/>
  <c r="G1025" i="33" s="1"/>
  <c r="B170" i="32"/>
  <c r="B1126" i="32" s="1"/>
  <c r="C170" i="32"/>
  <c r="C1126" i="32" s="1"/>
  <c r="N556" i="31"/>
  <c r="B1136" i="31"/>
  <c r="D1068" i="31"/>
  <c r="D1097" i="31" s="1"/>
  <c r="P551" i="31" s="1"/>
  <c r="P550" i="35"/>
  <c r="B170" i="33"/>
  <c r="B1126" i="33" s="1"/>
  <c r="B170" i="34"/>
  <c r="B1126" i="34" s="1"/>
  <c r="B170" i="35"/>
  <c r="B1126" i="35" s="1"/>
  <c r="P550" i="34"/>
  <c r="P554" i="34"/>
  <c r="C1119" i="33"/>
  <c r="C1117" i="33"/>
  <c r="D1076" i="32"/>
  <c r="O558" i="31"/>
  <c r="N554" i="31"/>
  <c r="B169" i="31"/>
  <c r="B451" i="31"/>
  <c r="O555" i="31"/>
  <c r="B160" i="31"/>
  <c r="B165" i="31"/>
  <c r="V380" i="31"/>
  <c r="O551" i="31"/>
  <c r="O554" i="31"/>
  <c r="N558" i="31"/>
  <c r="B162" i="31"/>
  <c r="B1188" i="31" s="1"/>
  <c r="B163" i="31"/>
  <c r="B166" i="31"/>
  <c r="B161" i="31"/>
  <c r="N555" i="31"/>
  <c r="B164" i="31"/>
  <c r="B168" i="31"/>
  <c r="I589" i="31"/>
  <c r="I1131" i="31" s="1"/>
  <c r="N552" i="31"/>
  <c r="B167" i="31"/>
  <c r="C559" i="31"/>
  <c r="C1129" i="31" s="1"/>
  <c r="N559" i="34"/>
  <c r="B1112" i="34"/>
  <c r="B1113" i="34"/>
  <c r="B1114" i="34"/>
  <c r="B1118" i="34"/>
  <c r="B1117" i="34"/>
  <c r="B1119" i="34"/>
  <c r="B1111" i="34"/>
  <c r="B1115" i="34"/>
  <c r="B1116" i="34"/>
  <c r="B1110" i="34"/>
  <c r="C1115" i="34"/>
  <c r="C1119" i="34"/>
  <c r="C1112" i="34"/>
  <c r="C1111" i="34"/>
  <c r="C1110" i="34"/>
  <c r="C1113" i="34"/>
  <c r="F1075" i="34"/>
  <c r="E1104" i="34"/>
  <c r="E1119" i="34"/>
  <c r="D1095" i="34"/>
  <c r="P549" i="34" s="1"/>
  <c r="D1110" i="34"/>
  <c r="E1066" i="34"/>
  <c r="D1076" i="34"/>
  <c r="D1111" i="34"/>
  <c r="F1068" i="34"/>
  <c r="E1112" i="34"/>
  <c r="E1097" i="34"/>
  <c r="D1117" i="34"/>
  <c r="E1073" i="34"/>
  <c r="D1102" i="34"/>
  <c r="P556" i="34" s="1"/>
  <c r="C1105" i="34"/>
  <c r="C1137" i="34" s="1"/>
  <c r="F1067" i="34"/>
  <c r="E1096" i="34"/>
  <c r="E1111" i="34"/>
  <c r="O559" i="34"/>
  <c r="E1069" i="34"/>
  <c r="D1098" i="34"/>
  <c r="P552" i="34" s="1"/>
  <c r="D1113" i="34"/>
  <c r="D1119" i="34"/>
  <c r="C1114" i="34"/>
  <c r="C1118" i="34"/>
  <c r="D1112" i="34"/>
  <c r="C1116" i="34"/>
  <c r="D1115" i="34"/>
  <c r="E1070" i="34"/>
  <c r="D1099" i="34"/>
  <c r="P553" i="34" s="1"/>
  <c r="D1114" i="34"/>
  <c r="D1118" i="34"/>
  <c r="E1074" i="34"/>
  <c r="D1103" i="34"/>
  <c r="P557" i="34" s="1"/>
  <c r="D1101" i="34"/>
  <c r="P555" i="34" s="1"/>
  <c r="E1072" i="34"/>
  <c r="D1116" i="34"/>
  <c r="E1115" i="34"/>
  <c r="D559" i="35"/>
  <c r="D1129" i="35" s="1"/>
  <c r="C1110" i="35"/>
  <c r="D1111" i="35"/>
  <c r="C1116" i="35"/>
  <c r="C1119" i="35"/>
  <c r="C1112" i="35"/>
  <c r="N559" i="33"/>
  <c r="O549" i="33"/>
  <c r="O559" i="33" s="1"/>
  <c r="D1113" i="33"/>
  <c r="B1111" i="33"/>
  <c r="B1110" i="33"/>
  <c r="B1114" i="33"/>
  <c r="B1116" i="33"/>
  <c r="B1115" i="33"/>
  <c r="B1113" i="33"/>
  <c r="B1119" i="33"/>
  <c r="B1118" i="33"/>
  <c r="B1117" i="33"/>
  <c r="B1112" i="33"/>
  <c r="C1112" i="33"/>
  <c r="C1111" i="33"/>
  <c r="C1116" i="33"/>
  <c r="C1114" i="33"/>
  <c r="C1115" i="33"/>
  <c r="E1066" i="33"/>
  <c r="D1095" i="33"/>
  <c r="D1110" i="33"/>
  <c r="E1099" i="33"/>
  <c r="Q553" i="33" s="1"/>
  <c r="E1114" i="33"/>
  <c r="F1070" i="33"/>
  <c r="E1073" i="33"/>
  <c r="D1102" i="33"/>
  <c r="P556" i="33" s="1"/>
  <c r="D1117" i="33"/>
  <c r="D1111" i="33"/>
  <c r="D1114" i="33"/>
  <c r="D1116" i="33"/>
  <c r="E1115" i="33"/>
  <c r="F1071" i="33"/>
  <c r="E1100" i="33"/>
  <c r="Q554" i="33" s="1"/>
  <c r="D1104" i="33"/>
  <c r="P558" i="33" s="1"/>
  <c r="D1119" i="33"/>
  <c r="E1075" i="33"/>
  <c r="E1097" i="33"/>
  <c r="E1112" i="33"/>
  <c r="F1068" i="33"/>
  <c r="C1113" i="33"/>
  <c r="D1115" i="33"/>
  <c r="C1118" i="33"/>
  <c r="E1096" i="33"/>
  <c r="F1067" i="33"/>
  <c r="E1111" i="33"/>
  <c r="E1116" i="33"/>
  <c r="E1101" i="33"/>
  <c r="Q555" i="33" s="1"/>
  <c r="F1072" i="33"/>
  <c r="E1069" i="33"/>
  <c r="D1098" i="33"/>
  <c r="P552" i="33" s="1"/>
  <c r="D1076" i="33"/>
  <c r="E1074" i="33"/>
  <c r="D1103" i="33"/>
  <c r="P557" i="33" s="1"/>
  <c r="D1118" i="33"/>
  <c r="N559" i="32"/>
  <c r="D1100" i="32"/>
  <c r="P554" i="32" s="1"/>
  <c r="E1071" i="32"/>
  <c r="E1115" i="32" s="1"/>
  <c r="E1069" i="32"/>
  <c r="E1113" i="32" s="1"/>
  <c r="D1098" i="32"/>
  <c r="P552" i="32" s="1"/>
  <c r="C1105" i="32"/>
  <c r="C1137" i="32" s="1"/>
  <c r="F1068" i="32"/>
  <c r="F1112" i="32" s="1"/>
  <c r="E1097" i="32"/>
  <c r="E1101" i="32"/>
  <c r="Q555" i="32" s="1"/>
  <c r="F1072" i="32"/>
  <c r="F1116" i="32" s="1"/>
  <c r="E1095" i="32"/>
  <c r="F1066" i="32"/>
  <c r="F1110" i="32" s="1"/>
  <c r="D1104" i="32"/>
  <c r="P558" i="32" s="1"/>
  <c r="E1075" i="32"/>
  <c r="E1119" i="32" s="1"/>
  <c r="E1073" i="32"/>
  <c r="E1117" i="32" s="1"/>
  <c r="D1102" i="32"/>
  <c r="P556" i="32" s="1"/>
  <c r="D1103" i="32"/>
  <c r="P557" i="32" s="1"/>
  <c r="E1074" i="32"/>
  <c r="E1118" i="32" s="1"/>
  <c r="E1067" i="32"/>
  <c r="E1111" i="32" s="1"/>
  <c r="D1096" i="32"/>
  <c r="P550" i="32" s="1"/>
  <c r="O559" i="32"/>
  <c r="I574" i="31"/>
  <c r="I1130" i="31" s="1"/>
  <c r="F589" i="31"/>
  <c r="F1131" i="31" s="1"/>
  <c r="Q380" i="31"/>
  <c r="N550" i="31"/>
  <c r="D451" i="31"/>
  <c r="K574" i="31"/>
  <c r="K1130" i="31" s="1"/>
  <c r="C451" i="31"/>
  <c r="B559" i="31"/>
  <c r="B1129" i="31" s="1"/>
  <c r="N549" i="31"/>
  <c r="G589" i="31"/>
  <c r="G1131" i="31" s="1"/>
  <c r="F574" i="31"/>
  <c r="F1130" i="31" s="1"/>
  <c r="E436" i="31"/>
  <c r="H574" i="31"/>
  <c r="H1130" i="31" s="1"/>
  <c r="P380" i="31"/>
  <c r="K589" i="31"/>
  <c r="K1131" i="31" s="1"/>
  <c r="O380" i="31"/>
  <c r="N553" i="31"/>
  <c r="B589" i="31"/>
  <c r="B1131" i="31" s="1"/>
  <c r="U380" i="31"/>
  <c r="G451" i="31"/>
  <c r="R380" i="31"/>
  <c r="E451" i="31"/>
  <c r="H589" i="31"/>
  <c r="H1131" i="31" s="1"/>
  <c r="D436" i="31"/>
  <c r="K451" i="31"/>
  <c r="C436" i="31"/>
  <c r="N557" i="31"/>
  <c r="J574" i="31"/>
  <c r="J1130" i="31" s="1"/>
  <c r="B574" i="31"/>
  <c r="B1130" i="31" s="1"/>
  <c r="I436" i="31"/>
  <c r="C1102" i="31"/>
  <c r="O556" i="31" s="1"/>
  <c r="D1073" i="31"/>
  <c r="G574" i="31"/>
  <c r="G1130" i="31" s="1"/>
  <c r="F436" i="31"/>
  <c r="H451" i="31"/>
  <c r="W380" i="31"/>
  <c r="J589" i="31"/>
  <c r="J1131" i="31" s="1"/>
  <c r="I451" i="31"/>
  <c r="O553" i="31"/>
  <c r="G436" i="31"/>
  <c r="N551" i="31"/>
  <c r="T380" i="31"/>
  <c r="K436" i="31"/>
  <c r="N380" i="31"/>
  <c r="D1069" i="31"/>
  <c r="C1098" i="31"/>
  <c r="O552" i="31" s="1"/>
  <c r="S380" i="31"/>
  <c r="O557" i="31"/>
  <c r="H436" i="31"/>
  <c r="D1066" i="31"/>
  <c r="C1095" i="31"/>
  <c r="C1076" i="31"/>
  <c r="M1109" i="31" s="1"/>
  <c r="C1110" i="31" s="1"/>
  <c r="J436" i="31"/>
  <c r="B436" i="31"/>
  <c r="F451" i="31"/>
  <c r="D1067" i="31"/>
  <c r="C1096" i="31"/>
  <c r="O550" i="31" s="1"/>
  <c r="E574" i="31"/>
  <c r="E1130" i="31" s="1"/>
  <c r="D574" i="31"/>
  <c r="D1130" i="31" s="1"/>
  <c r="C574" i="31"/>
  <c r="C1130" i="31" s="1"/>
  <c r="J451" i="31"/>
  <c r="E589" i="31"/>
  <c r="E1131" i="31" s="1"/>
  <c r="D589" i="31"/>
  <c r="D1131" i="31" s="1"/>
  <c r="C589" i="31"/>
  <c r="C1131" i="31" s="1"/>
  <c r="D604" i="34"/>
  <c r="D1159" i="34" s="1"/>
  <c r="D1172" i="34" s="1"/>
  <c r="E596" i="31"/>
  <c r="E551" i="31"/>
  <c r="D604" i="31"/>
  <c r="D1159" i="31" s="1"/>
  <c r="D1172" i="31" s="1"/>
  <c r="E596" i="29"/>
  <c r="G515" i="26"/>
  <c r="G511" i="26"/>
  <c r="G500" i="35"/>
  <c r="G512" i="26"/>
  <c r="G500" i="24"/>
  <c r="G513" i="26"/>
  <c r="G507" i="26"/>
  <c r="G500" i="29"/>
  <c r="G508" i="26"/>
  <c r="G500" i="31"/>
  <c r="G509" i="26"/>
  <c r="G516" i="26"/>
  <c r="G514" i="26"/>
  <c r="H500" i="26"/>
  <c r="G500" i="34"/>
  <c r="G510" i="26"/>
  <c r="E597" i="35"/>
  <c r="E552" i="35"/>
  <c r="E558" i="34"/>
  <c r="E603" i="34"/>
  <c r="E555" i="34"/>
  <c r="E600" i="34"/>
  <c r="E599" i="24"/>
  <c r="E598" i="31"/>
  <c r="E553" i="31"/>
  <c r="E558" i="31"/>
  <c r="E603" i="31"/>
  <c r="E595" i="29"/>
  <c r="D604" i="29"/>
  <c r="D1159" i="29" s="1"/>
  <c r="D1172" i="29" s="1"/>
  <c r="F516" i="24"/>
  <c r="F507" i="24"/>
  <c r="F509" i="24"/>
  <c r="F513" i="24"/>
  <c r="F511" i="24"/>
  <c r="F515" i="24"/>
  <c r="F508" i="24"/>
  <c r="F510" i="24"/>
  <c r="F512" i="24"/>
  <c r="F514" i="24"/>
  <c r="E595" i="35"/>
  <c r="E550" i="35"/>
  <c r="E549" i="34"/>
  <c r="E594" i="34"/>
  <c r="E556" i="31"/>
  <c r="E601" i="31"/>
  <c r="E595" i="31"/>
  <c r="E550" i="31"/>
  <c r="E602" i="29"/>
  <c r="E601" i="35"/>
  <c r="E556" i="35"/>
  <c r="E597" i="34"/>
  <c r="E552" i="34"/>
  <c r="E600" i="24"/>
  <c r="D559" i="34"/>
  <c r="D1129" i="34" s="1"/>
  <c r="E554" i="31"/>
  <c r="E599" i="31"/>
  <c r="E600" i="29"/>
  <c r="E603" i="29"/>
  <c r="D604" i="24"/>
  <c r="D1159" i="24" s="1"/>
  <c r="D1172" i="24" s="1"/>
  <c r="F514" i="31"/>
  <c r="F513" i="31"/>
  <c r="F511" i="31"/>
  <c r="F516" i="31"/>
  <c r="F515" i="31"/>
  <c r="F507" i="31"/>
  <c r="F509" i="31"/>
  <c r="F510" i="31"/>
  <c r="F512" i="31"/>
  <c r="F508" i="31"/>
  <c r="F513" i="34"/>
  <c r="F510" i="34"/>
  <c r="F514" i="34"/>
  <c r="F508" i="34"/>
  <c r="F507" i="34"/>
  <c r="F516" i="34"/>
  <c r="F515" i="34"/>
  <c r="F509" i="34"/>
  <c r="F511" i="34"/>
  <c r="F512" i="34"/>
  <c r="E600" i="35"/>
  <c r="E555" i="35"/>
  <c r="E556" i="34"/>
  <c r="E601" i="34"/>
  <c r="E601" i="24"/>
  <c r="E597" i="24"/>
  <c r="E555" i="31"/>
  <c r="E600" i="31"/>
  <c r="E599" i="29"/>
  <c r="E594" i="29"/>
  <c r="E602" i="35"/>
  <c r="E557" i="35"/>
  <c r="E595" i="34"/>
  <c r="E550" i="34"/>
  <c r="E594" i="24"/>
  <c r="E596" i="34"/>
  <c r="E551" i="34"/>
  <c r="E1191" i="34" s="1"/>
  <c r="E549" i="31"/>
  <c r="E594" i="31"/>
  <c r="E598" i="29"/>
  <c r="G522" i="26"/>
  <c r="G526" i="26"/>
  <c r="G530" i="26"/>
  <c r="G525" i="26"/>
  <c r="G529" i="26"/>
  <c r="G523" i="26"/>
  <c r="H501" i="26"/>
  <c r="G521" i="26"/>
  <c r="G524" i="26"/>
  <c r="G528" i="26"/>
  <c r="G527" i="26"/>
  <c r="F515" i="35"/>
  <c r="F508" i="35"/>
  <c r="F511" i="35"/>
  <c r="F516" i="35"/>
  <c r="F514" i="35"/>
  <c r="F507" i="35"/>
  <c r="F512" i="35"/>
  <c r="F513" i="35"/>
  <c r="F510" i="35"/>
  <c r="F509" i="35"/>
  <c r="E598" i="35"/>
  <c r="E553" i="35"/>
  <c r="E554" i="34"/>
  <c r="E599" i="34"/>
  <c r="G539" i="26"/>
  <c r="G537" i="26"/>
  <c r="H502" i="26"/>
  <c r="G540" i="26"/>
  <c r="G535" i="26"/>
  <c r="G541" i="26"/>
  <c r="G543" i="26"/>
  <c r="G542" i="26"/>
  <c r="G544" i="26"/>
  <c r="G536" i="26"/>
  <c r="G538" i="26"/>
  <c r="E602" i="24"/>
  <c r="E598" i="24"/>
  <c r="E597" i="31"/>
  <c r="E552" i="31"/>
  <c r="E597" i="29"/>
  <c r="F512" i="29"/>
  <c r="F513" i="29"/>
  <c r="F508" i="29"/>
  <c r="F516" i="29"/>
  <c r="F514" i="29"/>
  <c r="F509" i="29"/>
  <c r="F507" i="29"/>
  <c r="F515" i="29"/>
  <c r="F510" i="29"/>
  <c r="F511" i="29"/>
  <c r="E603" i="35"/>
  <c r="E558" i="35"/>
  <c r="E599" i="35"/>
  <c r="E554" i="35"/>
  <c r="E553" i="34"/>
  <c r="E598" i="34"/>
  <c r="E595" i="24"/>
  <c r="E596" i="24"/>
  <c r="E602" i="31"/>
  <c r="E557" i="31"/>
  <c r="D559" i="31"/>
  <c r="D1129" i="31" s="1"/>
  <c r="E601" i="29"/>
  <c r="E594" i="35"/>
  <c r="E549" i="35"/>
  <c r="E596" i="35"/>
  <c r="E551" i="35"/>
  <c r="E557" i="34"/>
  <c r="E602" i="34"/>
  <c r="E603" i="24"/>
  <c r="D1103" i="35"/>
  <c r="P557" i="35" s="1"/>
  <c r="E1074" i="35"/>
  <c r="D1118" i="35"/>
  <c r="C1118" i="35"/>
  <c r="E1068" i="35"/>
  <c r="D1112" i="35"/>
  <c r="D1097" i="35"/>
  <c r="P551" i="35" s="1"/>
  <c r="E1111" i="35"/>
  <c r="F1067" i="35"/>
  <c r="E1096" i="35"/>
  <c r="C1117" i="35"/>
  <c r="C1105" i="35"/>
  <c r="C1137" i="35" s="1"/>
  <c r="D1117" i="35"/>
  <c r="E1073" i="35"/>
  <c r="D1102" i="35"/>
  <c r="P556" i="35" s="1"/>
  <c r="D1095" i="35"/>
  <c r="D1110" i="35"/>
  <c r="E1066" i="35"/>
  <c r="D1076" i="35"/>
  <c r="D1116" i="35"/>
  <c r="D1101" i="35"/>
  <c r="P555" i="35" s="1"/>
  <c r="E1072" i="35"/>
  <c r="E1069" i="35"/>
  <c r="D1098" i="35"/>
  <c r="P552" i="35" s="1"/>
  <c r="D1113" i="35"/>
  <c r="C1113" i="35"/>
  <c r="B1117" i="35"/>
  <c r="B1115" i="35"/>
  <c r="B1110" i="35"/>
  <c r="B1111" i="35"/>
  <c r="B1113" i="35"/>
  <c r="B1118" i="35"/>
  <c r="B1116" i="35"/>
  <c r="B1119" i="35"/>
  <c r="B1114" i="35"/>
  <c r="B1112" i="35"/>
  <c r="C1111" i="35"/>
  <c r="D1099" i="35"/>
  <c r="P553" i="35" s="1"/>
  <c r="D1114" i="35"/>
  <c r="E1070" i="35"/>
  <c r="D1100" i="35"/>
  <c r="P554" i="35" s="1"/>
  <c r="D1115" i="35"/>
  <c r="E1071" i="35"/>
  <c r="E1075" i="35"/>
  <c r="D1104" i="35"/>
  <c r="P558" i="35" s="1"/>
  <c r="D1119" i="35"/>
  <c r="O549" i="35"/>
  <c r="O559" i="35" s="1"/>
  <c r="N559" i="35"/>
  <c r="I1030" i="34"/>
  <c r="I1136" i="34" s="1"/>
  <c r="E1014" i="34"/>
  <c r="E1028" i="34" s="1"/>
  <c r="E1030" i="34" s="1"/>
  <c r="E1136" i="34" s="1"/>
  <c r="E1007" i="35"/>
  <c r="E1021" i="35" s="1"/>
  <c r="E1011" i="35"/>
  <c r="E1025" i="35" s="1"/>
  <c r="B812" i="35"/>
  <c r="F1013" i="35"/>
  <c r="F1027" i="35" s="1"/>
  <c r="D1013" i="35"/>
  <c r="D1027" i="35" s="1"/>
  <c r="D1009" i="35"/>
  <c r="D1023" i="35" s="1"/>
  <c r="E1013" i="35"/>
  <c r="E1027" i="35" s="1"/>
  <c r="F1009" i="35"/>
  <c r="F1023" i="35" s="1"/>
  <c r="G1011" i="35"/>
  <c r="G1025" i="35" s="1"/>
  <c r="G1009" i="35"/>
  <c r="G1023" i="35" s="1"/>
  <c r="F1010" i="33"/>
  <c r="F1024" i="33" s="1"/>
  <c r="G1010" i="33"/>
  <c r="G1024" i="33" s="1"/>
  <c r="E1010" i="33"/>
  <c r="E1024" i="33" s="1"/>
  <c r="E1011" i="32"/>
  <c r="E1025" i="32" s="1"/>
  <c r="G1006" i="32"/>
  <c r="G1020" i="32" s="1"/>
  <c r="D1006" i="32"/>
  <c r="D1020" i="32" s="1"/>
  <c r="D1011" i="32"/>
  <c r="D1025" i="32" s="1"/>
  <c r="C1030" i="31"/>
  <c r="C1136" i="31" s="1"/>
  <c r="F348" i="31"/>
  <c r="I1030" i="35"/>
  <c r="I1136" i="35" s="1"/>
  <c r="H899" i="35"/>
  <c r="H909" i="35" s="1"/>
  <c r="E718" i="35"/>
  <c r="E728" i="35" s="1"/>
  <c r="E1132" i="35" s="1"/>
  <c r="E699" i="35"/>
  <c r="K899" i="35"/>
  <c r="K909" i="35" s="1"/>
  <c r="K830" i="35"/>
  <c r="I224" i="35"/>
  <c r="L224" i="35"/>
  <c r="H238" i="35"/>
  <c r="H267" i="35" s="1"/>
  <c r="L223" i="35"/>
  <c r="H237" i="35"/>
  <c r="H266" i="35" s="1"/>
  <c r="I223" i="35"/>
  <c r="H240" i="35"/>
  <c r="H269" i="35" s="1"/>
  <c r="I226" i="35"/>
  <c r="L226" i="35"/>
  <c r="D1006" i="35"/>
  <c r="D1020" i="35" s="1"/>
  <c r="F1007" i="35"/>
  <c r="F1021" i="35" s="1"/>
  <c r="J718" i="35"/>
  <c r="J728" i="35" s="1"/>
  <c r="J1132" i="35" s="1"/>
  <c r="J699" i="35"/>
  <c r="H233" i="35"/>
  <c r="H262" i="35" s="1"/>
  <c r="L219" i="35"/>
  <c r="M219" i="35" s="1"/>
  <c r="I219" i="35"/>
  <c r="H242" i="35"/>
  <c r="H271" i="35" s="1"/>
  <c r="I228" i="35"/>
  <c r="L228" i="35"/>
  <c r="E1006" i="35"/>
  <c r="E1020" i="35" s="1"/>
  <c r="C899" i="35"/>
  <c r="C909" i="35" s="1"/>
  <c r="C830" i="35"/>
  <c r="K1011" i="35"/>
  <c r="K1025" i="35" s="1"/>
  <c r="J1025" i="35"/>
  <c r="G899" i="35"/>
  <c r="G909" i="35" s="1"/>
  <c r="G830" i="35"/>
  <c r="B699" i="35"/>
  <c r="B718" i="35"/>
  <c r="B728" i="35" s="1"/>
  <c r="B1132" i="35" s="1"/>
  <c r="K1008" i="35"/>
  <c r="K1022" i="35" s="1"/>
  <c r="K1196" i="35" s="1"/>
  <c r="J1022" i="35"/>
  <c r="J1196" i="35" s="1"/>
  <c r="K1013" i="35"/>
  <c r="K1027" i="35" s="1"/>
  <c r="J1027" i="35"/>
  <c r="F899" i="35"/>
  <c r="F909" i="35" s="1"/>
  <c r="F830" i="35"/>
  <c r="H239" i="35"/>
  <c r="H268" i="35" s="1"/>
  <c r="L225" i="35"/>
  <c r="M225" i="35" s="1"/>
  <c r="I225" i="35"/>
  <c r="F1006" i="35"/>
  <c r="F1020" i="35" s="1"/>
  <c r="D1015" i="35"/>
  <c r="D1029" i="35" s="1"/>
  <c r="E899" i="35"/>
  <c r="E909" i="35" s="1"/>
  <c r="I699" i="35"/>
  <c r="I718" i="35"/>
  <c r="I728" i="35" s="1"/>
  <c r="I1132" i="35" s="1"/>
  <c r="D899" i="35"/>
  <c r="D909" i="35" s="1"/>
  <c r="D830" i="35"/>
  <c r="I909" i="35"/>
  <c r="L227" i="35"/>
  <c r="H241" i="35"/>
  <c r="H270" i="35" s="1"/>
  <c r="I227" i="35"/>
  <c r="F699" i="35"/>
  <c r="F718" i="35"/>
  <c r="F728" i="35" s="1"/>
  <c r="F1132" i="35" s="1"/>
  <c r="E1015" i="35"/>
  <c r="E1029" i="35" s="1"/>
  <c r="H235" i="35"/>
  <c r="H264" i="35" s="1"/>
  <c r="H1189" i="35" s="1"/>
  <c r="L221" i="35"/>
  <c r="M221" i="35" s="1"/>
  <c r="I221" i="35"/>
  <c r="F1012" i="35"/>
  <c r="E1026" i="35"/>
  <c r="D1011" i="35"/>
  <c r="D1025" i="35" s="1"/>
  <c r="G718" i="35"/>
  <c r="G728" i="35" s="1"/>
  <c r="G1132" i="35" s="1"/>
  <c r="G699" i="35"/>
  <c r="I220" i="35"/>
  <c r="H234" i="35"/>
  <c r="H263" i="35" s="1"/>
  <c r="L220" i="35"/>
  <c r="M220" i="35" s="1"/>
  <c r="G1007" i="35"/>
  <c r="G1021" i="35" s="1"/>
  <c r="K1007" i="35"/>
  <c r="K1021" i="35" s="1"/>
  <c r="J1021" i="35"/>
  <c r="J1024" i="35"/>
  <c r="K1010" i="35"/>
  <c r="K1024" i="35" s="1"/>
  <c r="J899" i="35"/>
  <c r="J909" i="35" s="1"/>
  <c r="J830" i="35"/>
  <c r="F1015" i="35"/>
  <c r="F1029" i="35" s="1"/>
  <c r="B830" i="35"/>
  <c r="B899" i="35"/>
  <c r="B909" i="35" s="1"/>
  <c r="B1134" i="35" s="1"/>
  <c r="H236" i="35"/>
  <c r="H265" i="35" s="1"/>
  <c r="I222" i="35"/>
  <c r="L222" i="35"/>
  <c r="M222" i="35" s="1"/>
  <c r="C699" i="35"/>
  <c r="C718" i="35"/>
  <c r="C728" i="35" s="1"/>
  <c r="C1132" i="35" s="1"/>
  <c r="C899" i="34"/>
  <c r="C909" i="34" s="1"/>
  <c r="J1026" i="31"/>
  <c r="K1012" i="31"/>
  <c r="K1026" i="31" s="1"/>
  <c r="D1009" i="31"/>
  <c r="D1023" i="31" s="1"/>
  <c r="J1008" i="31"/>
  <c r="I1022" i="31"/>
  <c r="I1196" i="31" s="1"/>
  <c r="B155" i="31"/>
  <c r="I155" i="31"/>
  <c r="K348" i="31"/>
  <c r="G257" i="31"/>
  <c r="K1015" i="31"/>
  <c r="K1029" i="31" s="1"/>
  <c r="J1029" i="31"/>
  <c r="I348" i="31"/>
  <c r="F155" i="31"/>
  <c r="H257" i="31"/>
  <c r="M1008" i="31"/>
  <c r="G1008" i="31" s="1"/>
  <c r="G1022" i="31" s="1"/>
  <c r="G1196" i="31" s="1"/>
  <c r="H899" i="34"/>
  <c r="H909" i="34" s="1"/>
  <c r="H233" i="34"/>
  <c r="H262" i="34" s="1"/>
  <c r="L219" i="34"/>
  <c r="I219" i="34"/>
  <c r="I228" i="34"/>
  <c r="H242" i="34"/>
  <c r="H271" i="34" s="1"/>
  <c r="L228" i="34"/>
  <c r="D1014" i="34"/>
  <c r="D1028" i="34" s="1"/>
  <c r="D1030" i="34" s="1"/>
  <c r="D1136" i="34" s="1"/>
  <c r="E718" i="34"/>
  <c r="E728" i="34" s="1"/>
  <c r="E1132" i="34" s="1"/>
  <c r="E699" i="34"/>
  <c r="K899" i="34"/>
  <c r="K909" i="34" s="1"/>
  <c r="K830" i="34"/>
  <c r="C699" i="34"/>
  <c r="C718" i="34"/>
  <c r="C728" i="34" s="1"/>
  <c r="C1132" i="34" s="1"/>
  <c r="G1012" i="34"/>
  <c r="G1026" i="34" s="1"/>
  <c r="G1030" i="34" s="1"/>
  <c r="G1136" i="34" s="1"/>
  <c r="F1026" i="34"/>
  <c r="H235" i="34"/>
  <c r="H264" i="34" s="1"/>
  <c r="H1189" i="34" s="1"/>
  <c r="AF6" i="45" s="1"/>
  <c r="L221" i="34"/>
  <c r="M221" i="34" s="1"/>
  <c r="I221" i="34"/>
  <c r="H237" i="34"/>
  <c r="H266" i="34" s="1"/>
  <c r="L223" i="34"/>
  <c r="I223" i="34"/>
  <c r="D899" i="34"/>
  <c r="D909" i="34" s="1"/>
  <c r="D830" i="34"/>
  <c r="H239" i="34"/>
  <c r="H268" i="34" s="1"/>
  <c r="L225" i="34"/>
  <c r="I225" i="34"/>
  <c r="F1014" i="34"/>
  <c r="F1028" i="34" s="1"/>
  <c r="E899" i="34"/>
  <c r="E909" i="34" s="1"/>
  <c r="I899" i="34"/>
  <c r="I909" i="34" s="1"/>
  <c r="D699" i="34"/>
  <c r="D718" i="34"/>
  <c r="D728" i="34" s="1"/>
  <c r="D1132" i="34" s="1"/>
  <c r="I220" i="34"/>
  <c r="L220" i="34"/>
  <c r="M220" i="34" s="1"/>
  <c r="H234" i="34"/>
  <c r="H263" i="34" s="1"/>
  <c r="F699" i="34"/>
  <c r="F718" i="34"/>
  <c r="F728" i="34" s="1"/>
  <c r="F1132" i="34" s="1"/>
  <c r="F830" i="34"/>
  <c r="F899" i="34"/>
  <c r="F909" i="34" s="1"/>
  <c r="I718" i="34"/>
  <c r="I728" i="34" s="1"/>
  <c r="I1132" i="34" s="1"/>
  <c r="I699" i="34"/>
  <c r="I222" i="34"/>
  <c r="L222" i="34"/>
  <c r="M222" i="34" s="1"/>
  <c r="H236" i="34"/>
  <c r="H265" i="34" s="1"/>
  <c r="B899" i="34"/>
  <c r="B909" i="34" s="1"/>
  <c r="B1134" i="34" s="1"/>
  <c r="J718" i="34"/>
  <c r="J728" i="34" s="1"/>
  <c r="J1132" i="34" s="1"/>
  <c r="J699" i="34"/>
  <c r="G899" i="34"/>
  <c r="G909" i="34" s="1"/>
  <c r="G830" i="34"/>
  <c r="H238" i="34"/>
  <c r="H267" i="34" s="1"/>
  <c r="I224" i="34"/>
  <c r="L224" i="34"/>
  <c r="K699" i="34"/>
  <c r="K718" i="34"/>
  <c r="K728" i="34" s="1"/>
  <c r="K1132" i="34" s="1"/>
  <c r="G718" i="34"/>
  <c r="G728" i="34" s="1"/>
  <c r="G1132" i="34" s="1"/>
  <c r="G699" i="34"/>
  <c r="K1015" i="34"/>
  <c r="K1029" i="34" s="1"/>
  <c r="K1030" i="34" s="1"/>
  <c r="K1136" i="34" s="1"/>
  <c r="J1029" i="34"/>
  <c r="J1030" i="34" s="1"/>
  <c r="J1136" i="34" s="1"/>
  <c r="J899" i="34"/>
  <c r="J909" i="34" s="1"/>
  <c r="J830" i="34"/>
  <c r="H241" i="34"/>
  <c r="H270" i="34" s="1"/>
  <c r="I227" i="34"/>
  <c r="L227" i="34"/>
  <c r="H240" i="34"/>
  <c r="H269" i="34" s="1"/>
  <c r="I226" i="34"/>
  <c r="L226" i="34"/>
  <c r="M226" i="34" s="1"/>
  <c r="G899" i="33"/>
  <c r="G909" i="33" s="1"/>
  <c r="J899" i="33"/>
  <c r="J909" i="33" s="1"/>
  <c r="J830" i="33"/>
  <c r="K1015" i="33"/>
  <c r="K1029" i="33" s="1"/>
  <c r="J1029" i="33"/>
  <c r="L228" i="33"/>
  <c r="M228" i="33" s="1"/>
  <c r="I228" i="33"/>
  <c r="H242" i="33"/>
  <c r="H271" i="33" s="1"/>
  <c r="F1014" i="33"/>
  <c r="F1028" i="33" s="1"/>
  <c r="K899" i="33"/>
  <c r="K909" i="33" s="1"/>
  <c r="K830" i="33"/>
  <c r="H233" i="33"/>
  <c r="H262" i="33" s="1"/>
  <c r="L219" i="33"/>
  <c r="I219" i="33"/>
  <c r="K699" i="33"/>
  <c r="K718" i="33"/>
  <c r="K728" i="33" s="1"/>
  <c r="K1132" i="33" s="1"/>
  <c r="F1009" i="33"/>
  <c r="F1023" i="33" s="1"/>
  <c r="C899" i="33"/>
  <c r="C909" i="33" s="1"/>
  <c r="C830" i="33"/>
  <c r="G1014" i="33"/>
  <c r="G1028" i="33" s="1"/>
  <c r="B899" i="33"/>
  <c r="B909" i="33" s="1"/>
  <c r="B1134" i="33" s="1"/>
  <c r="B830" i="33"/>
  <c r="H235" i="33"/>
  <c r="H264" i="33" s="1"/>
  <c r="H1189" i="33" s="1"/>
  <c r="L221" i="33"/>
  <c r="M221" i="33" s="1"/>
  <c r="I221" i="33"/>
  <c r="H718" i="33"/>
  <c r="H728" i="33" s="1"/>
  <c r="H1132" i="33" s="1"/>
  <c r="H699" i="33"/>
  <c r="J699" i="33"/>
  <c r="J718" i="33"/>
  <c r="J728" i="33" s="1"/>
  <c r="J1132" i="33" s="1"/>
  <c r="L223" i="33"/>
  <c r="M223" i="33" s="1"/>
  <c r="H237" i="33"/>
  <c r="H266" i="33" s="1"/>
  <c r="I223" i="33"/>
  <c r="G1012" i="33"/>
  <c r="G1026" i="33" s="1"/>
  <c r="F1026" i="33"/>
  <c r="D718" i="33"/>
  <c r="D728" i="33" s="1"/>
  <c r="D1132" i="33" s="1"/>
  <c r="D699" i="33"/>
  <c r="L220" i="33"/>
  <c r="M220" i="33" s="1"/>
  <c r="H234" i="33"/>
  <c r="H263" i="33" s="1"/>
  <c r="I220" i="33"/>
  <c r="H239" i="33"/>
  <c r="H268" i="33" s="1"/>
  <c r="L225" i="33"/>
  <c r="I225" i="33"/>
  <c r="D899" i="33"/>
  <c r="D909" i="33" s="1"/>
  <c r="C699" i="33"/>
  <c r="C718" i="33"/>
  <c r="C728" i="33" s="1"/>
  <c r="C1132" i="33" s="1"/>
  <c r="K1006" i="33"/>
  <c r="K1020" i="33" s="1"/>
  <c r="J1020" i="33"/>
  <c r="I899" i="33"/>
  <c r="I909" i="33" s="1"/>
  <c r="H236" i="33"/>
  <c r="H265" i="33" s="1"/>
  <c r="L222" i="33"/>
  <c r="I222" i="33"/>
  <c r="L227" i="33"/>
  <c r="H241" i="33"/>
  <c r="H270" i="33" s="1"/>
  <c r="I227" i="33"/>
  <c r="B699" i="33"/>
  <c r="B718" i="33"/>
  <c r="B728" i="33" s="1"/>
  <c r="B1132" i="33" s="1"/>
  <c r="H899" i="33"/>
  <c r="H909" i="33" s="1"/>
  <c r="E909" i="33"/>
  <c r="G1009" i="33"/>
  <c r="G1023" i="33" s="1"/>
  <c r="I718" i="33"/>
  <c r="I728" i="33" s="1"/>
  <c r="I1132" i="33" s="1"/>
  <c r="I699" i="33"/>
  <c r="D1014" i="33"/>
  <c r="D1028" i="33" s="1"/>
  <c r="I1030" i="33"/>
  <c r="I1136" i="33" s="1"/>
  <c r="L224" i="33"/>
  <c r="M224" i="33" s="1"/>
  <c r="I224" i="33"/>
  <c r="H238" i="33"/>
  <c r="H267" i="33" s="1"/>
  <c r="D1009" i="33"/>
  <c r="D1023" i="33" s="1"/>
  <c r="H240" i="33"/>
  <c r="H269" i="33" s="1"/>
  <c r="L226" i="33"/>
  <c r="M226" i="33" s="1"/>
  <c r="I226" i="33"/>
  <c r="F899" i="33"/>
  <c r="F909" i="33" s="1"/>
  <c r="F830" i="33"/>
  <c r="G718" i="33"/>
  <c r="G728" i="33" s="1"/>
  <c r="G1132" i="33" s="1"/>
  <c r="G699" i="33"/>
  <c r="H899" i="32"/>
  <c r="H909" i="32" s="1"/>
  <c r="D718" i="32"/>
  <c r="D728" i="32" s="1"/>
  <c r="D1132" i="32" s="1"/>
  <c r="D699" i="32"/>
  <c r="I228" i="32"/>
  <c r="H242" i="32"/>
  <c r="H271" i="32" s="1"/>
  <c r="L228" i="32"/>
  <c r="M228" i="32" s="1"/>
  <c r="L125" i="32"/>
  <c r="M125" i="32" s="1"/>
  <c r="I125" i="32"/>
  <c r="H168" i="32"/>
  <c r="F899" i="32"/>
  <c r="F909" i="32" s="1"/>
  <c r="F830" i="32"/>
  <c r="H239" i="32"/>
  <c r="H268" i="32" s="1"/>
  <c r="L225" i="32"/>
  <c r="M225" i="32" s="1"/>
  <c r="I225" i="32"/>
  <c r="G1013" i="32"/>
  <c r="G1027" i="32" s="1"/>
  <c r="H699" i="32"/>
  <c r="H718" i="32"/>
  <c r="H728" i="32" s="1"/>
  <c r="H1132" i="32" s="1"/>
  <c r="H166" i="32"/>
  <c r="L123" i="32"/>
  <c r="M123" i="32" s="1"/>
  <c r="I123" i="32"/>
  <c r="B718" i="32"/>
  <c r="B728" i="32" s="1"/>
  <c r="B1132" i="32" s="1"/>
  <c r="B699" i="32"/>
  <c r="F1011" i="32"/>
  <c r="F1025" i="32" s="1"/>
  <c r="L227" i="32"/>
  <c r="H241" i="32"/>
  <c r="H270" i="32" s="1"/>
  <c r="I227" i="32"/>
  <c r="K1013" i="32"/>
  <c r="K1027" i="32" s="1"/>
  <c r="J1027" i="32"/>
  <c r="F1013" i="32"/>
  <c r="F1027" i="32" s="1"/>
  <c r="L223" i="32"/>
  <c r="H237" i="32"/>
  <c r="H266" i="32" s="1"/>
  <c r="I223" i="32"/>
  <c r="G1012" i="32"/>
  <c r="G1026" i="32" s="1"/>
  <c r="F1026" i="32"/>
  <c r="E830" i="32"/>
  <c r="E899" i="32"/>
  <c r="E909" i="32" s="1"/>
  <c r="K1015" i="32"/>
  <c r="K1029" i="32" s="1"/>
  <c r="J1029" i="32"/>
  <c r="L119" i="32"/>
  <c r="H162" i="32"/>
  <c r="H1188" i="32" s="1"/>
  <c r="I119" i="32"/>
  <c r="F718" i="32"/>
  <c r="F728" i="32" s="1"/>
  <c r="F1132" i="32" s="1"/>
  <c r="F699" i="32"/>
  <c r="I220" i="32"/>
  <c r="H234" i="32"/>
  <c r="H263" i="32" s="1"/>
  <c r="L220" i="32"/>
  <c r="D1013" i="32"/>
  <c r="D1027" i="32" s="1"/>
  <c r="J718" i="32"/>
  <c r="J728" i="32" s="1"/>
  <c r="J1132" i="32" s="1"/>
  <c r="J699" i="32"/>
  <c r="D830" i="32"/>
  <c r="D899" i="32"/>
  <c r="D909" i="32" s="1"/>
  <c r="C718" i="32"/>
  <c r="C728" i="32" s="1"/>
  <c r="C1132" i="32" s="1"/>
  <c r="C699" i="32"/>
  <c r="K1007" i="32"/>
  <c r="K1021" i="32" s="1"/>
  <c r="J1021" i="32"/>
  <c r="I126" i="32"/>
  <c r="H169" i="32"/>
  <c r="L126" i="32"/>
  <c r="M126" i="32" s="1"/>
  <c r="I1030" i="32"/>
  <c r="I1136" i="32" s="1"/>
  <c r="H160" i="32"/>
  <c r="L117" i="32"/>
  <c r="I117" i="32"/>
  <c r="E1006" i="32"/>
  <c r="E1020" i="32" s="1"/>
  <c r="I222" i="32"/>
  <c r="H236" i="32"/>
  <c r="H265" i="32" s="1"/>
  <c r="L222" i="32"/>
  <c r="B899" i="32"/>
  <c r="B909" i="32" s="1"/>
  <c r="B1134" i="32" s="1"/>
  <c r="B830" i="32"/>
  <c r="H167" i="32"/>
  <c r="I124" i="32"/>
  <c r="L124" i="32"/>
  <c r="M124" i="32" s="1"/>
  <c r="H163" i="32"/>
  <c r="I120" i="32"/>
  <c r="L120" i="32"/>
  <c r="G899" i="32"/>
  <c r="G909" i="32" s="1"/>
  <c r="I224" i="32"/>
  <c r="H238" i="32"/>
  <c r="H267" i="32" s="1"/>
  <c r="L224" i="32"/>
  <c r="M224" i="32" s="1"/>
  <c r="J899" i="32"/>
  <c r="J909" i="32" s="1"/>
  <c r="L121" i="32"/>
  <c r="I121" i="32"/>
  <c r="H164" i="32"/>
  <c r="H235" i="32"/>
  <c r="H264" i="32" s="1"/>
  <c r="H1189" i="32" s="1"/>
  <c r="L221" i="32"/>
  <c r="M221" i="32" s="1"/>
  <c r="I221" i="32"/>
  <c r="I118" i="32"/>
  <c r="H161" i="32"/>
  <c r="L118" i="32"/>
  <c r="I122" i="32"/>
  <c r="L122" i="32"/>
  <c r="M122" i="32" s="1"/>
  <c r="H165" i="32"/>
  <c r="E718" i="32"/>
  <c r="E728" i="32" s="1"/>
  <c r="E1132" i="32" s="1"/>
  <c r="E699" i="32"/>
  <c r="I899" i="32"/>
  <c r="I909" i="32" s="1"/>
  <c r="L219" i="32"/>
  <c r="M219" i="32" s="1"/>
  <c r="H233" i="32"/>
  <c r="H262" i="32" s="1"/>
  <c r="I219" i="32"/>
  <c r="I226" i="32"/>
  <c r="H240" i="32"/>
  <c r="H269" i="32" s="1"/>
  <c r="L226" i="32"/>
  <c r="M226" i="32" s="1"/>
  <c r="J1024" i="32"/>
  <c r="K1010" i="32"/>
  <c r="K1024" i="32" s="1"/>
  <c r="K718" i="32"/>
  <c r="K728" i="32" s="1"/>
  <c r="K1132" i="32" s="1"/>
  <c r="K699" i="32"/>
  <c r="C830" i="32"/>
  <c r="C899" i="32"/>
  <c r="C909" i="32" s="1"/>
  <c r="K899" i="32"/>
  <c r="K909" i="32" s="1"/>
  <c r="J748" i="31"/>
  <c r="J756" i="31"/>
  <c r="J766" i="31" s="1"/>
  <c r="B952" i="31"/>
  <c r="B962" i="31" s="1"/>
  <c r="B1135" i="31" s="1"/>
  <c r="B944" i="31"/>
  <c r="E748" i="31"/>
  <c r="E756" i="31"/>
  <c r="E766" i="31" s="1"/>
  <c r="E363" i="31"/>
  <c r="E1128" i="31" s="1"/>
  <c r="B363" i="31"/>
  <c r="B1128" i="31" s="1"/>
  <c r="I257" i="31"/>
  <c r="B348" i="31"/>
  <c r="G363" i="31"/>
  <c r="G1128" i="31" s="1"/>
  <c r="C952" i="31"/>
  <c r="C962" i="31" s="1"/>
  <c r="C944" i="31"/>
  <c r="H348" i="31"/>
  <c r="B748" i="31"/>
  <c r="B756" i="31"/>
  <c r="B766" i="31" s="1"/>
  <c r="M1010" i="31"/>
  <c r="F1010" i="31" s="1"/>
  <c r="F1024" i="31" s="1"/>
  <c r="B257" i="31"/>
  <c r="M1006" i="31"/>
  <c r="D1006" i="31" s="1"/>
  <c r="D1020" i="31" s="1"/>
  <c r="I1021" i="31"/>
  <c r="J1007" i="31"/>
  <c r="E348" i="31"/>
  <c r="D257" i="31"/>
  <c r="G718" i="31"/>
  <c r="G728" i="31" s="1"/>
  <c r="G1132" i="31" s="1"/>
  <c r="G699" i="31"/>
  <c r="K689" i="31"/>
  <c r="B689" i="31"/>
  <c r="G348" i="31"/>
  <c r="J1024" i="31"/>
  <c r="K1010" i="31"/>
  <c r="K1024" i="31" s="1"/>
  <c r="E1012" i="31"/>
  <c r="D1026" i="31"/>
  <c r="H155" i="31"/>
  <c r="M1014" i="31"/>
  <c r="G1014" i="31" s="1"/>
  <c r="G1028" i="31" s="1"/>
  <c r="E1009" i="31"/>
  <c r="E1023" i="31" s="1"/>
  <c r="I952" i="31"/>
  <c r="I962" i="31" s="1"/>
  <c r="I944" i="31"/>
  <c r="F1009" i="31"/>
  <c r="F1023" i="31" s="1"/>
  <c r="G756" i="31"/>
  <c r="G766" i="31" s="1"/>
  <c r="G748" i="31"/>
  <c r="F1007" i="31"/>
  <c r="F1021" i="31" s="1"/>
  <c r="E1007" i="31"/>
  <c r="E1021" i="31" s="1"/>
  <c r="D1007" i="31"/>
  <c r="D1021" i="31" s="1"/>
  <c r="G1007" i="31"/>
  <c r="G1021" i="31" s="1"/>
  <c r="D363" i="31"/>
  <c r="D1128" i="31" s="1"/>
  <c r="K363" i="31"/>
  <c r="K1128" i="31" s="1"/>
  <c r="E257" i="31"/>
  <c r="D155" i="31"/>
  <c r="I689" i="31"/>
  <c r="C272" i="31"/>
  <c r="C1127" i="31" s="1"/>
  <c r="F689" i="31"/>
  <c r="C155" i="31"/>
  <c r="F363" i="31"/>
  <c r="F1128" i="31" s="1"/>
  <c r="K748" i="31"/>
  <c r="K756" i="31"/>
  <c r="K766" i="31" s="1"/>
  <c r="J952" i="31"/>
  <c r="J962" i="31" s="1"/>
  <c r="J944" i="31"/>
  <c r="D952" i="31"/>
  <c r="D962" i="31" s="1"/>
  <c r="D944" i="31"/>
  <c r="E1013" i="31"/>
  <c r="E1027" i="31" s="1"/>
  <c r="D1013" i="31"/>
  <c r="D1027" i="31" s="1"/>
  <c r="F1013" i="31"/>
  <c r="F1027" i="31" s="1"/>
  <c r="G1013" i="31"/>
  <c r="G1027" i="31" s="1"/>
  <c r="E155" i="31"/>
  <c r="I363" i="31"/>
  <c r="I1128" i="31" s="1"/>
  <c r="K257" i="31"/>
  <c r="E944" i="31"/>
  <c r="E952" i="31"/>
  <c r="E962" i="31" s="1"/>
  <c r="G944" i="31"/>
  <c r="G952" i="31"/>
  <c r="G962" i="31" s="1"/>
  <c r="C363" i="31"/>
  <c r="C1128" i="31" s="1"/>
  <c r="B272" i="31"/>
  <c r="B1127" i="31" s="1"/>
  <c r="H689" i="31"/>
  <c r="D348" i="31"/>
  <c r="F944" i="31"/>
  <c r="F952" i="31"/>
  <c r="F962" i="31" s="1"/>
  <c r="C348" i="31"/>
  <c r="E718" i="31"/>
  <c r="E728" i="31" s="1"/>
  <c r="E1132" i="31" s="1"/>
  <c r="E699" i="31"/>
  <c r="H227" i="31"/>
  <c r="H225" i="31"/>
  <c r="H223" i="31"/>
  <c r="H221" i="31"/>
  <c r="H219" i="31"/>
  <c r="H220" i="31"/>
  <c r="H222" i="31"/>
  <c r="H224" i="31"/>
  <c r="H228" i="31"/>
  <c r="H226" i="31"/>
  <c r="M1011" i="31"/>
  <c r="D1011" i="31" s="1"/>
  <c r="D1025" i="31" s="1"/>
  <c r="H363" i="31"/>
  <c r="H1128" i="31" s="1"/>
  <c r="H756" i="31"/>
  <c r="H766" i="31" s="1"/>
  <c r="H748" i="31"/>
  <c r="F756" i="31"/>
  <c r="F766" i="31" s="1"/>
  <c r="F748" i="31"/>
  <c r="J348" i="31"/>
  <c r="D689" i="31"/>
  <c r="K952" i="31"/>
  <c r="K962" i="31" s="1"/>
  <c r="K944" i="31"/>
  <c r="I756" i="31"/>
  <c r="I766" i="31" s="1"/>
  <c r="I748" i="31"/>
  <c r="G155" i="31"/>
  <c r="J363" i="31"/>
  <c r="J1128" i="31" s="1"/>
  <c r="C689" i="31"/>
  <c r="J155" i="31"/>
  <c r="G1015" i="31"/>
  <c r="G1029" i="31" s="1"/>
  <c r="F1015" i="31"/>
  <c r="F1029" i="31" s="1"/>
  <c r="E1015" i="31"/>
  <c r="E1029" i="31" s="1"/>
  <c r="D1015" i="31"/>
  <c r="D1029" i="31" s="1"/>
  <c r="K1011" i="31"/>
  <c r="K1025" i="31" s="1"/>
  <c r="J1025" i="31"/>
  <c r="H1030" i="31"/>
  <c r="H1136" i="31" s="1"/>
  <c r="J1013" i="31"/>
  <c r="I1027" i="31"/>
  <c r="H944" i="31"/>
  <c r="H952" i="31"/>
  <c r="H962" i="31" s="1"/>
  <c r="K155" i="31"/>
  <c r="C257" i="31"/>
  <c r="F257" i="31"/>
  <c r="J257" i="31"/>
  <c r="D748" i="31"/>
  <c r="D756" i="31"/>
  <c r="D766" i="31" s="1"/>
  <c r="C748" i="31"/>
  <c r="C756" i="31"/>
  <c r="C766" i="31" s="1"/>
  <c r="J689" i="31"/>
  <c r="D1191" i="31" l="1"/>
  <c r="AC8" i="45"/>
  <c r="AC54" i="45" s="1"/>
  <c r="E1231" i="34"/>
  <c r="B1232" i="31"/>
  <c r="Q551" i="32"/>
  <c r="E1191" i="32"/>
  <c r="E1231" i="32" s="1"/>
  <c r="Q551" i="33"/>
  <c r="E1191" i="33"/>
  <c r="E1231" i="33" s="1"/>
  <c r="Z55" i="45"/>
  <c r="Z51" i="45"/>
  <c r="Z53" i="45"/>
  <c r="H1232" i="32"/>
  <c r="D1191" i="35"/>
  <c r="D1231" i="35" s="1"/>
  <c r="Q551" i="34"/>
  <c r="F1070" i="32"/>
  <c r="F1114" i="32" s="1"/>
  <c r="E1099" i="32"/>
  <c r="Q553" i="32" s="1"/>
  <c r="D1099" i="31"/>
  <c r="P553" i="31" s="1"/>
  <c r="E1074" i="31"/>
  <c r="E1118" i="31" s="1"/>
  <c r="D1100" i="31"/>
  <c r="P554" i="31" s="1"/>
  <c r="F1071" i="34"/>
  <c r="G1071" i="34" s="1"/>
  <c r="D1175" i="32"/>
  <c r="F1175" i="32"/>
  <c r="K1175" i="33"/>
  <c r="D1175" i="33"/>
  <c r="K1175" i="35"/>
  <c r="C1175" i="35"/>
  <c r="G1175" i="35"/>
  <c r="E1175" i="34"/>
  <c r="G1175" i="34"/>
  <c r="J1175" i="32"/>
  <c r="K1175" i="32"/>
  <c r="C1175" i="33"/>
  <c r="F1175" i="33"/>
  <c r="D1175" i="35"/>
  <c r="I1175" i="35"/>
  <c r="I1175" i="34"/>
  <c r="J1175" i="34"/>
  <c r="C1175" i="34"/>
  <c r="H1175" i="32"/>
  <c r="E1175" i="32"/>
  <c r="G1175" i="32"/>
  <c r="J1175" i="33"/>
  <c r="I1175" i="33"/>
  <c r="J1175" i="35"/>
  <c r="H1175" i="35"/>
  <c r="H1175" i="34"/>
  <c r="F1175" i="34"/>
  <c r="C1175" i="32"/>
  <c r="I1175" i="32"/>
  <c r="G1175" i="33"/>
  <c r="H1175" i="33"/>
  <c r="E1175" i="33"/>
  <c r="E1175" i="35"/>
  <c r="F1175" i="35"/>
  <c r="D1175" i="34"/>
  <c r="K1175" i="34"/>
  <c r="E1030" i="33"/>
  <c r="E1136" i="33" s="1"/>
  <c r="E1120" i="32"/>
  <c r="E1166" i="32" s="1"/>
  <c r="E1179" i="32" s="1"/>
  <c r="E1068" i="31"/>
  <c r="F1068" i="31" s="1"/>
  <c r="E1072" i="31"/>
  <c r="E1101" i="31" s="1"/>
  <c r="Q555" i="31" s="1"/>
  <c r="C1120" i="32"/>
  <c r="C1166" i="32" s="1"/>
  <c r="C1179" i="32" s="1"/>
  <c r="D1120" i="32"/>
  <c r="D1166" i="32" s="1"/>
  <c r="D1179" i="32" s="1"/>
  <c r="B1120" i="32"/>
  <c r="B1166" i="32" s="1"/>
  <c r="C780" i="31"/>
  <c r="C770" i="31" s="1"/>
  <c r="D780" i="31"/>
  <c r="D1162" i="31" s="1"/>
  <c r="K780" i="31"/>
  <c r="K770" i="31" s="1"/>
  <c r="F780" i="31"/>
  <c r="F1162" i="31" s="1"/>
  <c r="I780" i="31"/>
  <c r="I777" i="31" s="1"/>
  <c r="H780" i="31"/>
  <c r="H1162" i="31" s="1"/>
  <c r="C973" i="34"/>
  <c r="C969" i="34"/>
  <c r="C972" i="34"/>
  <c r="C968" i="34"/>
  <c r="C975" i="34"/>
  <c r="C971" i="34"/>
  <c r="C967" i="34"/>
  <c r="C974" i="34"/>
  <c r="C970" i="34"/>
  <c r="C966" i="34"/>
  <c r="I974" i="34"/>
  <c r="I970" i="34"/>
  <c r="I966" i="34"/>
  <c r="I973" i="34"/>
  <c r="I969" i="34"/>
  <c r="I972" i="34"/>
  <c r="I968" i="34"/>
  <c r="I975" i="34"/>
  <c r="I971" i="34"/>
  <c r="I967" i="34"/>
  <c r="Q558" i="34"/>
  <c r="D972" i="34"/>
  <c r="D968" i="34"/>
  <c r="D966" i="34"/>
  <c r="D975" i="34"/>
  <c r="D971" i="34"/>
  <c r="D967" i="34"/>
  <c r="D974" i="34"/>
  <c r="D970" i="34"/>
  <c r="D973" i="34"/>
  <c r="D969" i="34"/>
  <c r="G975" i="34"/>
  <c r="G971" i="34"/>
  <c r="G967" i="34"/>
  <c r="G974" i="34"/>
  <c r="G970" i="34"/>
  <c r="G966" i="34"/>
  <c r="G973" i="34"/>
  <c r="G969" i="34"/>
  <c r="G972" i="34"/>
  <c r="G968" i="34"/>
  <c r="F975" i="34"/>
  <c r="F971" i="34"/>
  <c r="F967" i="34"/>
  <c r="F974" i="34"/>
  <c r="F970" i="34"/>
  <c r="F966" i="34"/>
  <c r="F968" i="34"/>
  <c r="F973" i="34"/>
  <c r="F969" i="34"/>
  <c r="F972" i="34"/>
  <c r="E972" i="34"/>
  <c r="E968" i="34"/>
  <c r="E975" i="34"/>
  <c r="E971" i="34"/>
  <c r="E967" i="34"/>
  <c r="E974" i="34"/>
  <c r="E970" i="34"/>
  <c r="E966" i="34"/>
  <c r="E973" i="34"/>
  <c r="E969" i="34"/>
  <c r="J973" i="34"/>
  <c r="J969" i="34"/>
  <c r="J972" i="34"/>
  <c r="J968" i="34"/>
  <c r="J970" i="34"/>
  <c r="J975" i="34"/>
  <c r="J971" i="34"/>
  <c r="J967" i="34"/>
  <c r="J974" i="34"/>
  <c r="J966" i="34"/>
  <c r="H970" i="34"/>
  <c r="H966" i="34"/>
  <c r="H967" i="34"/>
  <c r="H974" i="34"/>
  <c r="H973" i="34"/>
  <c r="H969" i="34"/>
  <c r="H972" i="34"/>
  <c r="H968" i="34"/>
  <c r="H975" i="34"/>
  <c r="H971" i="34"/>
  <c r="K973" i="34"/>
  <c r="K969" i="34"/>
  <c r="K972" i="34"/>
  <c r="K968" i="34"/>
  <c r="K975" i="34"/>
  <c r="K971" i="34"/>
  <c r="K967" i="34"/>
  <c r="K974" i="34"/>
  <c r="K970" i="34"/>
  <c r="K966" i="34"/>
  <c r="I974" i="35"/>
  <c r="I970" i="35"/>
  <c r="I966" i="35"/>
  <c r="I973" i="35"/>
  <c r="I969" i="35"/>
  <c r="I972" i="35"/>
  <c r="I968" i="35"/>
  <c r="I975" i="35"/>
  <c r="I971" i="35"/>
  <c r="I967" i="35"/>
  <c r="H970" i="35"/>
  <c r="H966" i="35"/>
  <c r="H968" i="35"/>
  <c r="H967" i="35"/>
  <c r="H974" i="35"/>
  <c r="H973" i="35"/>
  <c r="H969" i="35"/>
  <c r="H972" i="35"/>
  <c r="H975" i="35"/>
  <c r="H971" i="35"/>
  <c r="J973" i="35"/>
  <c r="J969" i="35"/>
  <c r="J972" i="35"/>
  <c r="J968" i="35"/>
  <c r="J971" i="35"/>
  <c r="J975" i="35"/>
  <c r="J967" i="35"/>
  <c r="J974" i="35"/>
  <c r="J970" i="35"/>
  <c r="J966" i="35"/>
  <c r="C973" i="35"/>
  <c r="C969" i="35"/>
  <c r="C972" i="35"/>
  <c r="C968" i="35"/>
  <c r="C975" i="35"/>
  <c r="C971" i="35"/>
  <c r="C967" i="35"/>
  <c r="C974" i="35"/>
  <c r="C970" i="35"/>
  <c r="C966" i="35"/>
  <c r="G975" i="35"/>
  <c r="G971" i="35"/>
  <c r="G967" i="35"/>
  <c r="G974" i="35"/>
  <c r="G970" i="35"/>
  <c r="G966" i="35"/>
  <c r="G973" i="35"/>
  <c r="G969" i="35"/>
  <c r="G972" i="35"/>
  <c r="G968" i="35"/>
  <c r="F967" i="35"/>
  <c r="F974" i="35"/>
  <c r="F970" i="35"/>
  <c r="F966" i="35"/>
  <c r="F973" i="35"/>
  <c r="F969" i="35"/>
  <c r="F975" i="35"/>
  <c r="F972" i="35"/>
  <c r="F968" i="35"/>
  <c r="F971" i="35"/>
  <c r="D974" i="35"/>
  <c r="D966" i="35"/>
  <c r="D975" i="35"/>
  <c r="D971" i="35"/>
  <c r="D967" i="35"/>
  <c r="D972" i="35"/>
  <c r="D970" i="35"/>
  <c r="D968" i="35"/>
  <c r="D973" i="35"/>
  <c r="D969" i="35"/>
  <c r="E972" i="35"/>
  <c r="E968" i="35"/>
  <c r="E975" i="35"/>
  <c r="E971" i="35"/>
  <c r="E967" i="35"/>
  <c r="E974" i="35"/>
  <c r="E970" i="35"/>
  <c r="E966" i="35"/>
  <c r="E973" i="35"/>
  <c r="E969" i="35"/>
  <c r="K973" i="35"/>
  <c r="K969" i="35"/>
  <c r="K972" i="35"/>
  <c r="K968" i="35"/>
  <c r="K975" i="35"/>
  <c r="K971" i="35"/>
  <c r="K967" i="35"/>
  <c r="K974" i="35"/>
  <c r="K970" i="35"/>
  <c r="K966" i="35"/>
  <c r="G974" i="33"/>
  <c r="G971" i="33"/>
  <c r="G967" i="33"/>
  <c r="G970" i="33"/>
  <c r="G966" i="33"/>
  <c r="G973" i="33"/>
  <c r="G975" i="33"/>
  <c r="G969" i="33"/>
  <c r="G972" i="33"/>
  <c r="G968" i="33"/>
  <c r="C968" i="33"/>
  <c r="C967" i="33"/>
  <c r="C972" i="33"/>
  <c r="C973" i="33"/>
  <c r="C975" i="33"/>
  <c r="C971" i="33"/>
  <c r="C969" i="33"/>
  <c r="C974" i="33"/>
  <c r="C970" i="33"/>
  <c r="C966" i="33"/>
  <c r="F975" i="33"/>
  <c r="F971" i="33"/>
  <c r="F967" i="33"/>
  <c r="F974" i="33"/>
  <c r="F970" i="33"/>
  <c r="F966" i="33"/>
  <c r="F973" i="33"/>
  <c r="F969" i="33"/>
  <c r="F968" i="33"/>
  <c r="F972" i="33"/>
  <c r="E970" i="33"/>
  <c r="E975" i="33"/>
  <c r="E971" i="33"/>
  <c r="E967" i="33"/>
  <c r="E966" i="33"/>
  <c r="E968" i="33"/>
  <c r="E974" i="33"/>
  <c r="E973" i="33"/>
  <c r="E969" i="33"/>
  <c r="E972" i="33"/>
  <c r="H974" i="33"/>
  <c r="H970" i="33"/>
  <c r="H966" i="33"/>
  <c r="H973" i="33"/>
  <c r="H969" i="33"/>
  <c r="H972" i="33"/>
  <c r="H968" i="33"/>
  <c r="H971" i="33"/>
  <c r="H975" i="33"/>
  <c r="H967" i="33"/>
  <c r="D972" i="33"/>
  <c r="D968" i="33"/>
  <c r="D975" i="33"/>
  <c r="D971" i="33"/>
  <c r="D967" i="33"/>
  <c r="D974" i="33"/>
  <c r="D970" i="33"/>
  <c r="D966" i="33"/>
  <c r="D973" i="33"/>
  <c r="D969" i="33"/>
  <c r="J973" i="33"/>
  <c r="J969" i="33"/>
  <c r="J972" i="33"/>
  <c r="J968" i="33"/>
  <c r="J975" i="33"/>
  <c r="J971" i="33"/>
  <c r="J967" i="33"/>
  <c r="J974" i="33"/>
  <c r="J966" i="33"/>
  <c r="J970" i="33"/>
  <c r="I972" i="33"/>
  <c r="I968" i="33"/>
  <c r="I974" i="33"/>
  <c r="I973" i="33"/>
  <c r="I969" i="33"/>
  <c r="I970" i="33"/>
  <c r="I975" i="33"/>
  <c r="I971" i="33"/>
  <c r="I967" i="33"/>
  <c r="I966" i="33"/>
  <c r="K975" i="33"/>
  <c r="K972" i="33"/>
  <c r="K968" i="33"/>
  <c r="K967" i="33"/>
  <c r="K973" i="33"/>
  <c r="K971" i="33"/>
  <c r="K974" i="33"/>
  <c r="K970" i="33"/>
  <c r="K966" i="33"/>
  <c r="K969" i="33"/>
  <c r="D970" i="32"/>
  <c r="D966" i="32"/>
  <c r="D972" i="32"/>
  <c r="D968" i="32"/>
  <c r="D975" i="32"/>
  <c r="D971" i="32"/>
  <c r="D967" i="32"/>
  <c r="D974" i="32"/>
  <c r="D973" i="32"/>
  <c r="D969" i="32"/>
  <c r="G974" i="32"/>
  <c r="G970" i="32"/>
  <c r="G966" i="32"/>
  <c r="G971" i="32"/>
  <c r="G967" i="32"/>
  <c r="G973" i="32"/>
  <c r="G969" i="32"/>
  <c r="G975" i="32"/>
  <c r="G972" i="32"/>
  <c r="G968" i="32"/>
  <c r="E975" i="32"/>
  <c r="E971" i="32"/>
  <c r="E967" i="32"/>
  <c r="E974" i="32"/>
  <c r="E970" i="32"/>
  <c r="E966" i="32"/>
  <c r="E973" i="32"/>
  <c r="E969" i="32"/>
  <c r="E972" i="32"/>
  <c r="E968" i="32"/>
  <c r="I973" i="32"/>
  <c r="I969" i="32"/>
  <c r="I972" i="32"/>
  <c r="I968" i="32"/>
  <c r="I975" i="32"/>
  <c r="I971" i="32"/>
  <c r="I967" i="32"/>
  <c r="I974" i="32"/>
  <c r="I970" i="32"/>
  <c r="I966" i="32"/>
  <c r="F973" i="32"/>
  <c r="F969" i="32"/>
  <c r="F974" i="32"/>
  <c r="F970" i="32"/>
  <c r="F966" i="32"/>
  <c r="F975" i="32"/>
  <c r="F972" i="32"/>
  <c r="F968" i="32"/>
  <c r="F971" i="32"/>
  <c r="F967" i="32"/>
  <c r="K972" i="32"/>
  <c r="K968" i="32"/>
  <c r="K975" i="32"/>
  <c r="K971" i="32"/>
  <c r="K967" i="32"/>
  <c r="K973" i="32"/>
  <c r="K969" i="32"/>
  <c r="K974" i="32"/>
  <c r="K970" i="32"/>
  <c r="K966" i="32"/>
  <c r="J971" i="32"/>
  <c r="J967" i="32"/>
  <c r="J972" i="32"/>
  <c r="J968" i="32"/>
  <c r="J975" i="32"/>
  <c r="J974" i="32"/>
  <c r="J970" i="32"/>
  <c r="J966" i="32"/>
  <c r="J973" i="32"/>
  <c r="J969" i="32"/>
  <c r="H966" i="32"/>
  <c r="H968" i="32"/>
  <c r="H974" i="32"/>
  <c r="H970" i="32"/>
  <c r="H973" i="32"/>
  <c r="H969" i="32"/>
  <c r="H972" i="32"/>
  <c r="H975" i="32"/>
  <c r="H971" i="32"/>
  <c r="H967" i="32"/>
  <c r="C972" i="32"/>
  <c r="C968" i="32"/>
  <c r="C969" i="32"/>
  <c r="C975" i="32"/>
  <c r="C971" i="32"/>
  <c r="C967" i="32"/>
  <c r="C974" i="32"/>
  <c r="C970" i="32"/>
  <c r="C966" i="32"/>
  <c r="C973" i="32"/>
  <c r="K1135" i="31"/>
  <c r="K976" i="31"/>
  <c r="K1164" i="31" s="1"/>
  <c r="K1177" i="31" s="1"/>
  <c r="E1135" i="31"/>
  <c r="E976" i="31"/>
  <c r="E1164" i="31" s="1"/>
  <c r="E1177" i="31" s="1"/>
  <c r="G780" i="31"/>
  <c r="G1162" i="31" s="1"/>
  <c r="D1135" i="31"/>
  <c r="D976" i="31"/>
  <c r="D1164" i="31" s="1"/>
  <c r="D1177" i="31" s="1"/>
  <c r="I1135" i="31"/>
  <c r="I976" i="31"/>
  <c r="I1164" i="31" s="1"/>
  <c r="I1177" i="31" s="1"/>
  <c r="J1135" i="31"/>
  <c r="J976" i="31"/>
  <c r="J1164" i="31" s="1"/>
  <c r="J1177" i="31" s="1"/>
  <c r="H1135" i="31"/>
  <c r="H976" i="31"/>
  <c r="H1164" i="31" s="1"/>
  <c r="H1177" i="31" s="1"/>
  <c r="C1135" i="31"/>
  <c r="C976" i="31"/>
  <c r="C1164" i="31" s="1"/>
  <c r="C1177" i="31" s="1"/>
  <c r="G1135" i="31"/>
  <c r="G976" i="31"/>
  <c r="G1164" i="31" s="1"/>
  <c r="G1177" i="31" s="1"/>
  <c r="F1135" i="31"/>
  <c r="F976" i="31"/>
  <c r="F1164" i="31" s="1"/>
  <c r="F1177" i="31" s="1"/>
  <c r="H779" i="34"/>
  <c r="H778" i="34"/>
  <c r="H775" i="34"/>
  <c r="H774" i="34"/>
  <c r="H771" i="34"/>
  <c r="H773" i="34"/>
  <c r="H776" i="34"/>
  <c r="H770" i="34"/>
  <c r="H777" i="34"/>
  <c r="H772" i="34"/>
  <c r="F778" i="34"/>
  <c r="F774" i="34"/>
  <c r="F776" i="34"/>
  <c r="F772" i="34"/>
  <c r="F771" i="34"/>
  <c r="F779" i="34"/>
  <c r="F770" i="34"/>
  <c r="F775" i="34"/>
  <c r="F777" i="34"/>
  <c r="F773" i="34"/>
  <c r="H1134" i="34"/>
  <c r="H923" i="34"/>
  <c r="H1163" i="34" s="1"/>
  <c r="H1176" i="34" s="1"/>
  <c r="G1134" i="34"/>
  <c r="G923" i="34"/>
  <c r="G1163" i="34" s="1"/>
  <c r="G1176" i="34" s="1"/>
  <c r="C1134" i="34"/>
  <c r="C923" i="34"/>
  <c r="C1163" i="34" s="1"/>
  <c r="C1176" i="34" s="1"/>
  <c r="D771" i="34"/>
  <c r="D773" i="34"/>
  <c r="D778" i="34"/>
  <c r="D776" i="34"/>
  <c r="D770" i="34"/>
  <c r="D779" i="34"/>
  <c r="D775" i="34"/>
  <c r="D774" i="34"/>
  <c r="D772" i="34"/>
  <c r="D777" i="34"/>
  <c r="K779" i="34"/>
  <c r="K775" i="34"/>
  <c r="K771" i="34"/>
  <c r="K778" i="34"/>
  <c r="K774" i="34"/>
  <c r="K770" i="34"/>
  <c r="K776" i="34"/>
  <c r="K777" i="34"/>
  <c r="K772" i="34"/>
  <c r="K773" i="34"/>
  <c r="F1134" i="34"/>
  <c r="F923" i="34"/>
  <c r="F1163" i="34" s="1"/>
  <c r="F1176" i="34" s="1"/>
  <c r="D1134" i="34"/>
  <c r="D923" i="34"/>
  <c r="D1163" i="34" s="1"/>
  <c r="D1176" i="34" s="1"/>
  <c r="I1134" i="34"/>
  <c r="I923" i="34"/>
  <c r="I1163" i="34" s="1"/>
  <c r="I1176" i="34" s="1"/>
  <c r="E777" i="34"/>
  <c r="E773" i="34"/>
  <c r="E779" i="34"/>
  <c r="E776" i="34"/>
  <c r="E775" i="34"/>
  <c r="E772" i="34"/>
  <c r="E771" i="34"/>
  <c r="E778" i="34"/>
  <c r="E774" i="34"/>
  <c r="E770" i="34"/>
  <c r="G778" i="34"/>
  <c r="G775" i="34"/>
  <c r="G774" i="34"/>
  <c r="G771" i="34"/>
  <c r="G770" i="34"/>
  <c r="G777" i="34"/>
  <c r="G773" i="34"/>
  <c r="G776" i="34"/>
  <c r="G772" i="34"/>
  <c r="G779" i="34"/>
  <c r="E1134" i="34"/>
  <c r="E923" i="34"/>
  <c r="E1163" i="34" s="1"/>
  <c r="E1176" i="34" s="1"/>
  <c r="I771" i="34"/>
  <c r="I778" i="34"/>
  <c r="I777" i="34"/>
  <c r="I774" i="34"/>
  <c r="I773" i="34"/>
  <c r="I770" i="34"/>
  <c r="I772" i="34"/>
  <c r="I776" i="34"/>
  <c r="I779" i="34"/>
  <c r="I775" i="34"/>
  <c r="J776" i="34"/>
  <c r="J772" i="34"/>
  <c r="J775" i="34"/>
  <c r="J771" i="34"/>
  <c r="J778" i="34"/>
  <c r="J774" i="34"/>
  <c r="J779" i="34"/>
  <c r="J770" i="34"/>
  <c r="J773" i="34"/>
  <c r="J777" i="34"/>
  <c r="C771" i="34"/>
  <c r="C778" i="34"/>
  <c r="C774" i="34"/>
  <c r="C770" i="34"/>
  <c r="C776" i="34"/>
  <c r="C777" i="34"/>
  <c r="C772" i="34"/>
  <c r="C773" i="34"/>
  <c r="C779" i="34"/>
  <c r="C775" i="34"/>
  <c r="J1134" i="34"/>
  <c r="J923" i="34"/>
  <c r="J1163" i="34" s="1"/>
  <c r="J1176" i="34" s="1"/>
  <c r="K1134" i="34"/>
  <c r="K923" i="34"/>
  <c r="K1163" i="34" s="1"/>
  <c r="K1176" i="34" s="1"/>
  <c r="C771" i="35"/>
  <c r="C778" i="35"/>
  <c r="C774" i="35"/>
  <c r="C770" i="35"/>
  <c r="C776" i="35"/>
  <c r="C777" i="35"/>
  <c r="C775" i="35"/>
  <c r="C772" i="35"/>
  <c r="C773" i="35"/>
  <c r="C779" i="35"/>
  <c r="D775" i="35"/>
  <c r="D771" i="35"/>
  <c r="D774" i="35"/>
  <c r="D770" i="35"/>
  <c r="D776" i="35"/>
  <c r="D777" i="35"/>
  <c r="D779" i="35"/>
  <c r="D773" i="35"/>
  <c r="D778" i="35"/>
  <c r="D772" i="35"/>
  <c r="I771" i="35"/>
  <c r="I775" i="35"/>
  <c r="I778" i="35"/>
  <c r="I777" i="35"/>
  <c r="I774" i="35"/>
  <c r="I773" i="35"/>
  <c r="I770" i="35"/>
  <c r="I772" i="35"/>
  <c r="I779" i="35"/>
  <c r="I776" i="35"/>
  <c r="G1134" i="35"/>
  <c r="G923" i="35"/>
  <c r="G1163" i="35" s="1"/>
  <c r="G1176" i="35" s="1"/>
  <c r="E1134" i="35"/>
  <c r="E923" i="35"/>
  <c r="E1163" i="35" s="1"/>
  <c r="E1176" i="35" s="1"/>
  <c r="K775" i="35"/>
  <c r="K774" i="35"/>
  <c r="K772" i="35"/>
  <c r="K770" i="35"/>
  <c r="K779" i="35"/>
  <c r="K773" i="35"/>
  <c r="K771" i="35"/>
  <c r="K778" i="35"/>
  <c r="K776" i="35"/>
  <c r="K777" i="35"/>
  <c r="F1134" i="35"/>
  <c r="F923" i="35"/>
  <c r="F1163" i="35" s="1"/>
  <c r="F1176" i="35" s="1"/>
  <c r="K1134" i="35"/>
  <c r="K923" i="35"/>
  <c r="K1163" i="35" s="1"/>
  <c r="K1176" i="35" s="1"/>
  <c r="J771" i="35"/>
  <c r="J773" i="35"/>
  <c r="J778" i="35"/>
  <c r="J774" i="35"/>
  <c r="J776" i="35"/>
  <c r="J770" i="35"/>
  <c r="J779" i="35"/>
  <c r="J777" i="35"/>
  <c r="J775" i="35"/>
  <c r="J772" i="35"/>
  <c r="H770" i="35"/>
  <c r="H779" i="35"/>
  <c r="H778" i="35"/>
  <c r="H775" i="35"/>
  <c r="H777" i="35"/>
  <c r="H771" i="35"/>
  <c r="H773" i="35"/>
  <c r="H772" i="35"/>
  <c r="H774" i="35"/>
  <c r="H776" i="35"/>
  <c r="C1134" i="35"/>
  <c r="C923" i="35"/>
  <c r="C1163" i="35" s="1"/>
  <c r="C1176" i="35" s="1"/>
  <c r="E773" i="35"/>
  <c r="E777" i="35"/>
  <c r="E778" i="35"/>
  <c r="E779" i="35"/>
  <c r="E776" i="35"/>
  <c r="E775" i="35"/>
  <c r="E772" i="35"/>
  <c r="E771" i="35"/>
  <c r="E774" i="35"/>
  <c r="E770" i="35"/>
  <c r="F778" i="35"/>
  <c r="F772" i="35"/>
  <c r="F774" i="35"/>
  <c r="F775" i="35"/>
  <c r="F770" i="35"/>
  <c r="F777" i="35"/>
  <c r="F779" i="35"/>
  <c r="F773" i="35"/>
  <c r="F771" i="35"/>
  <c r="F776" i="35"/>
  <c r="I1134" i="35"/>
  <c r="I923" i="35"/>
  <c r="I1163" i="35" s="1"/>
  <c r="I1176" i="35" s="1"/>
  <c r="J1134" i="35"/>
  <c r="J923" i="35"/>
  <c r="J1163" i="35" s="1"/>
  <c r="J1176" i="35" s="1"/>
  <c r="H1134" i="35"/>
  <c r="H923" i="35"/>
  <c r="H1163" i="35" s="1"/>
  <c r="H1176" i="35" s="1"/>
  <c r="G777" i="35"/>
  <c r="G776" i="35"/>
  <c r="G770" i="35"/>
  <c r="G773" i="35"/>
  <c r="G772" i="35"/>
  <c r="G779" i="35"/>
  <c r="G775" i="35"/>
  <c r="G778" i="35"/>
  <c r="G771" i="35"/>
  <c r="G774" i="35"/>
  <c r="D1134" i="35"/>
  <c r="D923" i="35"/>
  <c r="D1163" i="35" s="1"/>
  <c r="D1176" i="35" s="1"/>
  <c r="H1134" i="33"/>
  <c r="H923" i="33"/>
  <c r="H1163" i="33" s="1"/>
  <c r="H1176" i="33" s="1"/>
  <c r="C1134" i="33"/>
  <c r="C923" i="33"/>
  <c r="C1163" i="33" s="1"/>
  <c r="C1176" i="33" s="1"/>
  <c r="K1134" i="33"/>
  <c r="K923" i="33"/>
  <c r="K1163" i="33" s="1"/>
  <c r="K1176" i="33" s="1"/>
  <c r="J1134" i="33"/>
  <c r="J923" i="33"/>
  <c r="J1163" i="33" s="1"/>
  <c r="J1176" i="33" s="1"/>
  <c r="K777" i="33"/>
  <c r="K774" i="33"/>
  <c r="K773" i="33"/>
  <c r="K770" i="33"/>
  <c r="K776" i="33"/>
  <c r="K772" i="33"/>
  <c r="K779" i="33"/>
  <c r="K775" i="33"/>
  <c r="K771" i="33"/>
  <c r="K778" i="33"/>
  <c r="D779" i="33"/>
  <c r="D775" i="33"/>
  <c r="D771" i="33"/>
  <c r="D778" i="33"/>
  <c r="D776" i="33"/>
  <c r="D777" i="33"/>
  <c r="D772" i="33"/>
  <c r="D773" i="33"/>
  <c r="D774" i="33"/>
  <c r="D770" i="33"/>
  <c r="I1134" i="33"/>
  <c r="I923" i="33"/>
  <c r="I1163" i="33" s="1"/>
  <c r="I1176" i="33" s="1"/>
  <c r="G1134" i="33"/>
  <c r="G923" i="33"/>
  <c r="G1163" i="33" s="1"/>
  <c r="G1176" i="33" s="1"/>
  <c r="F1134" i="33"/>
  <c r="F923" i="33"/>
  <c r="F1163" i="33" s="1"/>
  <c r="F1176" i="33" s="1"/>
  <c r="C776" i="33"/>
  <c r="C772" i="33"/>
  <c r="C779" i="33"/>
  <c r="C774" i="33"/>
  <c r="C775" i="33"/>
  <c r="C771" i="33"/>
  <c r="C778" i="33"/>
  <c r="C773" i="33"/>
  <c r="C770" i="33"/>
  <c r="C777" i="33"/>
  <c r="F770" i="33"/>
  <c r="F771" i="33"/>
  <c r="F777" i="33"/>
  <c r="F773" i="33"/>
  <c r="F779" i="33"/>
  <c r="F776" i="33"/>
  <c r="F775" i="33"/>
  <c r="F772" i="33"/>
  <c r="F778" i="33"/>
  <c r="F774" i="33"/>
  <c r="J772" i="33"/>
  <c r="J779" i="33"/>
  <c r="J771" i="33"/>
  <c r="J775" i="33"/>
  <c r="J778" i="33"/>
  <c r="J774" i="33"/>
  <c r="J777" i="33"/>
  <c r="J770" i="33"/>
  <c r="J776" i="33"/>
  <c r="J773" i="33"/>
  <c r="I772" i="33"/>
  <c r="I779" i="33"/>
  <c r="I778" i="33"/>
  <c r="I775" i="33"/>
  <c r="I774" i="33"/>
  <c r="I771" i="33"/>
  <c r="I770" i="33"/>
  <c r="I777" i="33"/>
  <c r="I773" i="33"/>
  <c r="I776" i="33"/>
  <c r="D1134" i="33"/>
  <c r="D923" i="33"/>
  <c r="D1163" i="33" s="1"/>
  <c r="D1176" i="33" s="1"/>
  <c r="G777" i="33"/>
  <c r="G773" i="33"/>
  <c r="G779" i="33"/>
  <c r="G776" i="33"/>
  <c r="G775" i="33"/>
  <c r="G772" i="33"/>
  <c r="G771" i="33"/>
  <c r="G778" i="33"/>
  <c r="G774" i="33"/>
  <c r="G770" i="33"/>
  <c r="H772" i="33"/>
  <c r="H777" i="33"/>
  <c r="H773" i="33"/>
  <c r="H776" i="33"/>
  <c r="H779" i="33"/>
  <c r="H775" i="33"/>
  <c r="H778" i="33"/>
  <c r="H771" i="33"/>
  <c r="H774" i="33"/>
  <c r="H770" i="33"/>
  <c r="E776" i="33"/>
  <c r="E777" i="33"/>
  <c r="E772" i="33"/>
  <c r="E773" i="33"/>
  <c r="E779" i="33"/>
  <c r="E775" i="33"/>
  <c r="E771" i="33"/>
  <c r="E778" i="33"/>
  <c r="E774" i="33"/>
  <c r="E770" i="33"/>
  <c r="E1134" i="33"/>
  <c r="E923" i="33"/>
  <c r="E1163" i="33" s="1"/>
  <c r="E1176" i="33" s="1"/>
  <c r="C779" i="32"/>
  <c r="C775" i="32"/>
  <c r="C771" i="32"/>
  <c r="C778" i="32"/>
  <c r="C774" i="32"/>
  <c r="C770" i="32"/>
  <c r="C776" i="32"/>
  <c r="C777" i="32"/>
  <c r="C772" i="32"/>
  <c r="C773" i="32"/>
  <c r="I775" i="32"/>
  <c r="I771" i="32"/>
  <c r="I778" i="32"/>
  <c r="I777" i="32"/>
  <c r="I774" i="32"/>
  <c r="I773" i="32"/>
  <c r="I770" i="32"/>
  <c r="I776" i="32"/>
  <c r="I772" i="32"/>
  <c r="I779" i="32"/>
  <c r="J1134" i="32"/>
  <c r="J923" i="32"/>
  <c r="J1163" i="32" s="1"/>
  <c r="J1176" i="32" s="1"/>
  <c r="I1134" i="32"/>
  <c r="I923" i="32"/>
  <c r="I1163" i="32" s="1"/>
  <c r="I1176" i="32" s="1"/>
  <c r="D776" i="32"/>
  <c r="D772" i="32"/>
  <c r="D779" i="32"/>
  <c r="D774" i="32"/>
  <c r="D775" i="32"/>
  <c r="D770" i="32"/>
  <c r="D771" i="32"/>
  <c r="D778" i="32"/>
  <c r="D777" i="32"/>
  <c r="D773" i="32"/>
  <c r="F776" i="32"/>
  <c r="F772" i="32"/>
  <c r="F779" i="32"/>
  <c r="F775" i="32"/>
  <c r="F778" i="32"/>
  <c r="F771" i="32"/>
  <c r="F774" i="32"/>
  <c r="F773" i="32"/>
  <c r="F770" i="32"/>
  <c r="F777" i="32"/>
  <c r="E1134" i="32"/>
  <c r="E923" i="32"/>
  <c r="E1163" i="32" s="1"/>
  <c r="E1176" i="32" s="1"/>
  <c r="J779" i="32"/>
  <c r="J778" i="32"/>
  <c r="J774" i="32"/>
  <c r="J770" i="32"/>
  <c r="J777" i="32"/>
  <c r="J773" i="32"/>
  <c r="J776" i="32"/>
  <c r="J775" i="32"/>
  <c r="J772" i="32"/>
  <c r="J771" i="32"/>
  <c r="K776" i="32"/>
  <c r="K777" i="32"/>
  <c r="K772" i="32"/>
  <c r="K773" i="32"/>
  <c r="K779" i="32"/>
  <c r="K775" i="32"/>
  <c r="K771" i="32"/>
  <c r="K778" i="32"/>
  <c r="K774" i="32"/>
  <c r="K770" i="32"/>
  <c r="K1134" i="32"/>
  <c r="K923" i="32"/>
  <c r="K1163" i="32" s="1"/>
  <c r="K1176" i="32" s="1"/>
  <c r="G1134" i="32"/>
  <c r="G923" i="32"/>
  <c r="G1163" i="32" s="1"/>
  <c r="G1176" i="32" s="1"/>
  <c r="D1134" i="32"/>
  <c r="D923" i="32"/>
  <c r="D1163" i="32" s="1"/>
  <c r="D1176" i="32" s="1"/>
  <c r="F1134" i="32"/>
  <c r="F923" i="32"/>
  <c r="F1163" i="32" s="1"/>
  <c r="F1176" i="32" s="1"/>
  <c r="H777" i="32"/>
  <c r="H774" i="32"/>
  <c r="H773" i="32"/>
  <c r="H770" i="32"/>
  <c r="H776" i="32"/>
  <c r="H772" i="32"/>
  <c r="H779" i="32"/>
  <c r="H775" i="32"/>
  <c r="H771" i="32"/>
  <c r="H778" i="32"/>
  <c r="E775" i="32"/>
  <c r="E772" i="32"/>
  <c r="E771" i="32"/>
  <c r="E778" i="32"/>
  <c r="E774" i="32"/>
  <c r="E770" i="32"/>
  <c r="E777" i="32"/>
  <c r="E773" i="32"/>
  <c r="E779" i="32"/>
  <c r="E776" i="32"/>
  <c r="G779" i="32"/>
  <c r="G778" i="32"/>
  <c r="G775" i="32"/>
  <c r="G774" i="32"/>
  <c r="G771" i="32"/>
  <c r="G770" i="32"/>
  <c r="G777" i="32"/>
  <c r="G773" i="32"/>
  <c r="G776" i="32"/>
  <c r="G772" i="32"/>
  <c r="C1134" i="32"/>
  <c r="C1138" i="32" s="1"/>
  <c r="C7" i="30" s="1"/>
  <c r="C923" i="32"/>
  <c r="C1163" i="32" s="1"/>
  <c r="C1176" i="32" s="1"/>
  <c r="H1134" i="32"/>
  <c r="H923" i="32"/>
  <c r="H1163" i="32" s="1"/>
  <c r="H1176" i="32" s="1"/>
  <c r="G778" i="31"/>
  <c r="I771" i="31"/>
  <c r="C779" i="31"/>
  <c r="E780" i="31"/>
  <c r="E1162" i="31" s="1"/>
  <c r="C776" i="31"/>
  <c r="J780" i="31"/>
  <c r="J1162" i="31" s="1"/>
  <c r="D1104" i="31"/>
  <c r="P558" i="31" s="1"/>
  <c r="G1133" i="31"/>
  <c r="B1133" i="31"/>
  <c r="E1133" i="31"/>
  <c r="C1133" i="31"/>
  <c r="F1133" i="31"/>
  <c r="K1133" i="31"/>
  <c r="I1133" i="31"/>
  <c r="D1133" i="31"/>
  <c r="H1133" i="31"/>
  <c r="J1133" i="31"/>
  <c r="Q554" i="34"/>
  <c r="Q550" i="34"/>
  <c r="C1120" i="34"/>
  <c r="C1166" i="34" s="1"/>
  <c r="C1179" i="34" s="1"/>
  <c r="C1120" i="33"/>
  <c r="C1166" i="33" s="1"/>
  <c r="C1179" i="33" s="1"/>
  <c r="B1138" i="32"/>
  <c r="B7" i="30" s="1"/>
  <c r="B1138" i="34"/>
  <c r="B12" i="30" s="1"/>
  <c r="D1120" i="33"/>
  <c r="D1166" i="33" s="1"/>
  <c r="D1179" i="33" s="1"/>
  <c r="E1076" i="32"/>
  <c r="D1116" i="31"/>
  <c r="B170" i="31"/>
  <c r="B1126" i="31" s="1"/>
  <c r="C1117" i="31"/>
  <c r="D1119" i="31"/>
  <c r="Q550" i="35"/>
  <c r="P559" i="34"/>
  <c r="E1076" i="34"/>
  <c r="F1069" i="34"/>
  <c r="E1113" i="34"/>
  <c r="E1098" i="34"/>
  <c r="Q552" i="34" s="1"/>
  <c r="E1110" i="34"/>
  <c r="E1095" i="34"/>
  <c r="F1066" i="34"/>
  <c r="F1115" i="34"/>
  <c r="E1103" i="34"/>
  <c r="Q557" i="34" s="1"/>
  <c r="E1118" i="34"/>
  <c r="F1074" i="34"/>
  <c r="D1105" i="34"/>
  <c r="D1137" i="34" s="1"/>
  <c r="G1067" i="34"/>
  <c r="F1111" i="34"/>
  <c r="F1096" i="34"/>
  <c r="F1097" i="34"/>
  <c r="G1068" i="34"/>
  <c r="F1112" i="34"/>
  <c r="F1104" i="34"/>
  <c r="G1075" i="34"/>
  <c r="F1119" i="34"/>
  <c r="E1116" i="34"/>
  <c r="F1072" i="34"/>
  <c r="E1101" i="34"/>
  <c r="Q555" i="34" s="1"/>
  <c r="E1099" i="34"/>
  <c r="Q553" i="34" s="1"/>
  <c r="E1114" i="34"/>
  <c r="F1070" i="34"/>
  <c r="D1120" i="34"/>
  <c r="D1166" i="34" s="1"/>
  <c r="D1179" i="34" s="1"/>
  <c r="B1120" i="34"/>
  <c r="B1166" i="34" s="1"/>
  <c r="E1117" i="34"/>
  <c r="F1073" i="34"/>
  <c r="E1102" i="34"/>
  <c r="Q556" i="34" s="1"/>
  <c r="C1120" i="35"/>
  <c r="C1166" i="35" s="1"/>
  <c r="C1179" i="35" s="1"/>
  <c r="G1068" i="33"/>
  <c r="F1112" i="33"/>
  <c r="F1097" i="33"/>
  <c r="E1076" i="33"/>
  <c r="E1118" i="33"/>
  <c r="F1074" i="33"/>
  <c r="E1103" i="33"/>
  <c r="Q557" i="33" s="1"/>
  <c r="G1067" i="33"/>
  <c r="F1096" i="33"/>
  <c r="R550" i="33" s="1"/>
  <c r="F1111" i="33"/>
  <c r="B1120" i="33"/>
  <c r="B1166" i="33" s="1"/>
  <c r="Q550" i="33"/>
  <c r="E1119" i="33"/>
  <c r="E1104" i="33"/>
  <c r="Q558" i="33" s="1"/>
  <c r="F1075" i="33"/>
  <c r="D1105" i="33"/>
  <c r="D1137" i="33" s="1"/>
  <c r="P549" i="33"/>
  <c r="P559" i="33" s="1"/>
  <c r="F1069" i="33"/>
  <c r="E1098" i="33"/>
  <c r="Q552" i="33" s="1"/>
  <c r="E1113" i="33"/>
  <c r="F1066" i="33"/>
  <c r="E1095" i="33"/>
  <c r="Q549" i="33" s="1"/>
  <c r="E1110" i="33"/>
  <c r="B1138" i="33"/>
  <c r="F1101" i="33"/>
  <c r="R555" i="33" s="1"/>
  <c r="F1116" i="33"/>
  <c r="G1072" i="33"/>
  <c r="F1073" i="33"/>
  <c r="E1102" i="33"/>
  <c r="Q556" i="33" s="1"/>
  <c r="E1117" i="33"/>
  <c r="F1100" i="33"/>
  <c r="R554" i="33" s="1"/>
  <c r="F1115" i="33"/>
  <c r="G1071" i="33"/>
  <c r="F1099" i="33"/>
  <c r="R553" i="33" s="1"/>
  <c r="F1114" i="33"/>
  <c r="G1070" i="33"/>
  <c r="G1066" i="32"/>
  <c r="G1110" i="32" s="1"/>
  <c r="F1095" i="32"/>
  <c r="F1071" i="32"/>
  <c r="F1115" i="32" s="1"/>
  <c r="E1100" i="32"/>
  <c r="Q554" i="32" s="1"/>
  <c r="G1068" i="32"/>
  <c r="G1112" i="32" s="1"/>
  <c r="F1097" i="32"/>
  <c r="F1069" i="32"/>
  <c r="F1113" i="32" s="1"/>
  <c r="E1098" i="32"/>
  <c r="Q552" i="32" s="1"/>
  <c r="Q549" i="32"/>
  <c r="F1073" i="32"/>
  <c r="F1117" i="32" s="1"/>
  <c r="E1102" i="32"/>
  <c r="Q556" i="32" s="1"/>
  <c r="F1101" i="32"/>
  <c r="R555" i="32" s="1"/>
  <c r="G1072" i="32"/>
  <c r="G1116" i="32" s="1"/>
  <c r="D1105" i="32"/>
  <c r="D1137" i="32" s="1"/>
  <c r="E1103" i="32"/>
  <c r="Q557" i="32" s="1"/>
  <c r="F1074" i="32"/>
  <c r="F1118" i="32" s="1"/>
  <c r="F1075" i="32"/>
  <c r="F1119" i="32" s="1"/>
  <c r="E1104" i="32"/>
  <c r="Q558" i="32" s="1"/>
  <c r="G1070" i="32"/>
  <c r="G1114" i="32" s="1"/>
  <c r="F1099" i="32"/>
  <c r="R553" i="32" s="1"/>
  <c r="P559" i="32"/>
  <c r="F1067" i="32"/>
  <c r="F1111" i="32" s="1"/>
  <c r="E1096" i="32"/>
  <c r="Q550" i="32" s="1"/>
  <c r="F1075" i="31"/>
  <c r="E1104" i="31"/>
  <c r="Q558" i="31" s="1"/>
  <c r="E1119" i="31"/>
  <c r="E1115" i="31"/>
  <c r="F1071" i="31"/>
  <c r="E1100" i="31"/>
  <c r="Q554" i="31" s="1"/>
  <c r="N559" i="31"/>
  <c r="E1103" i="31"/>
  <c r="Q557" i="31" s="1"/>
  <c r="F1074" i="31"/>
  <c r="C1118" i="31"/>
  <c r="B1117" i="31"/>
  <c r="B1119" i="31"/>
  <c r="B1116" i="31"/>
  <c r="B1111" i="31"/>
  <c r="B1115" i="31"/>
  <c r="B1110" i="31"/>
  <c r="B1113" i="31"/>
  <c r="B1112" i="31"/>
  <c r="B1118" i="31"/>
  <c r="B1114" i="31"/>
  <c r="C1119" i="31"/>
  <c r="C1116" i="31"/>
  <c r="C1114" i="31"/>
  <c r="C1115" i="31"/>
  <c r="C1112" i="31"/>
  <c r="E1069" i="31"/>
  <c r="D1098" i="31"/>
  <c r="P552" i="31" s="1"/>
  <c r="D1113" i="31"/>
  <c r="D1118" i="31"/>
  <c r="C1111" i="31"/>
  <c r="C1105" i="31"/>
  <c r="C1137" i="31" s="1"/>
  <c r="O549" i="31"/>
  <c r="O559" i="31" s="1"/>
  <c r="C1113" i="31"/>
  <c r="E1112" i="31"/>
  <c r="E1097" i="31"/>
  <c r="Q551" i="31" s="1"/>
  <c r="D1095" i="31"/>
  <c r="E1066" i="31"/>
  <c r="D1076" i="31"/>
  <c r="D1110" i="31"/>
  <c r="D1112" i="31"/>
  <c r="D1096" i="31"/>
  <c r="P550" i="31" s="1"/>
  <c r="E1067" i="31"/>
  <c r="D1111" i="31"/>
  <c r="E1099" i="31"/>
  <c r="Q553" i="31" s="1"/>
  <c r="E1114" i="31"/>
  <c r="F1070" i="31"/>
  <c r="D1115" i="31"/>
  <c r="D1114" i="31"/>
  <c r="D1102" i="31"/>
  <c r="P556" i="31" s="1"/>
  <c r="E1073" i="31"/>
  <c r="D1117" i="31"/>
  <c r="F598" i="29"/>
  <c r="F600" i="29"/>
  <c r="H538" i="26"/>
  <c r="H539" i="26"/>
  <c r="H536" i="26"/>
  <c r="H537" i="26"/>
  <c r="I502" i="26"/>
  <c r="H540" i="26"/>
  <c r="H542" i="26"/>
  <c r="H541" i="26"/>
  <c r="H535" i="26"/>
  <c r="H543" i="26"/>
  <c r="H544" i="26"/>
  <c r="F597" i="35"/>
  <c r="F552" i="35"/>
  <c r="F602" i="35"/>
  <c r="F557" i="35"/>
  <c r="E559" i="31"/>
  <c r="E1129" i="31" s="1"/>
  <c r="F556" i="34"/>
  <c r="F601" i="34"/>
  <c r="F602" i="31"/>
  <c r="F557" i="31"/>
  <c r="F599" i="24"/>
  <c r="F603" i="24"/>
  <c r="G512" i="29"/>
  <c r="G507" i="29"/>
  <c r="G514" i="29"/>
  <c r="G513" i="29"/>
  <c r="G515" i="29"/>
  <c r="G508" i="29"/>
  <c r="G510" i="29"/>
  <c r="G516" i="29"/>
  <c r="G509" i="29"/>
  <c r="G511" i="29"/>
  <c r="F599" i="29"/>
  <c r="F597" i="24"/>
  <c r="F602" i="29"/>
  <c r="F599" i="35"/>
  <c r="F554" i="35"/>
  <c r="F598" i="34"/>
  <c r="F553" i="34"/>
  <c r="F600" i="34"/>
  <c r="F555" i="34"/>
  <c r="F598" i="31"/>
  <c r="F553" i="31"/>
  <c r="F595" i="24"/>
  <c r="H516" i="26"/>
  <c r="H500" i="24"/>
  <c r="H510" i="26"/>
  <c r="H500" i="34"/>
  <c r="H508" i="26"/>
  <c r="H513" i="26"/>
  <c r="H509" i="26"/>
  <c r="H500" i="35"/>
  <c r="H511" i="26"/>
  <c r="H507" i="26"/>
  <c r="H514" i="26"/>
  <c r="H500" i="31"/>
  <c r="I500" i="26"/>
  <c r="H500" i="29"/>
  <c r="H515" i="26"/>
  <c r="H512" i="26"/>
  <c r="F600" i="35"/>
  <c r="F555" i="35"/>
  <c r="F597" i="34"/>
  <c r="F552" i="34"/>
  <c r="G509" i="34"/>
  <c r="G515" i="34"/>
  <c r="G516" i="34"/>
  <c r="G514" i="34"/>
  <c r="G508" i="34"/>
  <c r="G513" i="34"/>
  <c r="G511" i="34"/>
  <c r="G510" i="34"/>
  <c r="G512" i="34"/>
  <c r="G507" i="34"/>
  <c r="E559" i="35"/>
  <c r="E1129" i="35" s="1"/>
  <c r="F594" i="29"/>
  <c r="F594" i="35"/>
  <c r="F549" i="35"/>
  <c r="F596" i="34"/>
  <c r="F551" i="34"/>
  <c r="F550" i="31"/>
  <c r="F595" i="31"/>
  <c r="F555" i="31"/>
  <c r="F600" i="31"/>
  <c r="E604" i="34"/>
  <c r="E1159" i="34" s="1"/>
  <c r="E1172" i="34" s="1"/>
  <c r="F602" i="24"/>
  <c r="G511" i="24"/>
  <c r="G512" i="24"/>
  <c r="G508" i="24"/>
  <c r="G515" i="24"/>
  <c r="G507" i="24"/>
  <c r="G514" i="24"/>
  <c r="G510" i="24"/>
  <c r="G516" i="24"/>
  <c r="G509" i="24"/>
  <c r="G513" i="24"/>
  <c r="F554" i="34"/>
  <c r="F599" i="34"/>
  <c r="F603" i="31"/>
  <c r="F558" i="31"/>
  <c r="E604" i="35"/>
  <c r="E1159" i="35" s="1"/>
  <c r="E1172" i="35" s="1"/>
  <c r="F596" i="29"/>
  <c r="F601" i="35"/>
  <c r="F556" i="35"/>
  <c r="F602" i="34"/>
  <c r="F557" i="34"/>
  <c r="F554" i="31"/>
  <c r="F599" i="31"/>
  <c r="F601" i="31"/>
  <c r="F556" i="31"/>
  <c r="E559" i="34"/>
  <c r="E1129" i="34" s="1"/>
  <c r="F598" i="24"/>
  <c r="F601" i="29"/>
  <c r="F603" i="35"/>
  <c r="F558" i="35"/>
  <c r="H524" i="26"/>
  <c r="H528" i="26"/>
  <c r="H525" i="26"/>
  <c r="H529" i="26"/>
  <c r="H522" i="26"/>
  <c r="I501" i="26"/>
  <c r="H526" i="26"/>
  <c r="H523" i="26"/>
  <c r="H530" i="26"/>
  <c r="H527" i="26"/>
  <c r="H521" i="26"/>
  <c r="E604" i="29"/>
  <c r="E1159" i="29" s="1"/>
  <c r="E1172" i="29" s="1"/>
  <c r="F558" i="34"/>
  <c r="F603" i="34"/>
  <c r="F552" i="31"/>
  <c r="F597" i="31"/>
  <c r="F600" i="24"/>
  <c r="G514" i="35"/>
  <c r="G512" i="35"/>
  <c r="G511" i="35"/>
  <c r="G507" i="35"/>
  <c r="G513" i="35"/>
  <c r="G516" i="35"/>
  <c r="G509" i="35"/>
  <c r="G515" i="35"/>
  <c r="G510" i="35"/>
  <c r="G508" i="35"/>
  <c r="F603" i="29"/>
  <c r="F598" i="35"/>
  <c r="F553" i="35"/>
  <c r="E604" i="24"/>
  <c r="E1159" i="24" s="1"/>
  <c r="E1172" i="24" s="1"/>
  <c r="F594" i="34"/>
  <c r="F549" i="34"/>
  <c r="F551" i="31"/>
  <c r="F596" i="31"/>
  <c r="F596" i="24"/>
  <c r="G514" i="31"/>
  <c r="G515" i="31"/>
  <c r="G511" i="31"/>
  <c r="G509" i="31"/>
  <c r="G510" i="31"/>
  <c r="G512" i="31"/>
  <c r="G516" i="31"/>
  <c r="G508" i="31"/>
  <c r="G513" i="31"/>
  <c r="G507" i="31"/>
  <c r="F597" i="29"/>
  <c r="F595" i="29"/>
  <c r="F596" i="35"/>
  <c r="F551" i="35"/>
  <c r="F595" i="35"/>
  <c r="F550" i="35"/>
  <c r="E604" i="31"/>
  <c r="E1159" i="31" s="1"/>
  <c r="E1172" i="31" s="1"/>
  <c r="F550" i="34"/>
  <c r="F595" i="34"/>
  <c r="F549" i="31"/>
  <c r="F594" i="31"/>
  <c r="F601" i="24"/>
  <c r="F594" i="24"/>
  <c r="B1138" i="35"/>
  <c r="B10" i="30" s="1"/>
  <c r="F1072" i="35"/>
  <c r="E1116" i="35"/>
  <c r="E1101" i="35"/>
  <c r="Q555" i="35" s="1"/>
  <c r="E1102" i="35"/>
  <c r="Q556" i="35" s="1"/>
  <c r="E1117" i="35"/>
  <c r="F1073" i="35"/>
  <c r="B1120" i="35"/>
  <c r="B1166" i="35" s="1"/>
  <c r="E1119" i="35"/>
  <c r="E1104" i="35"/>
  <c r="Q558" i="35" s="1"/>
  <c r="F1075" i="35"/>
  <c r="F1068" i="35"/>
  <c r="E1097" i="35"/>
  <c r="Q551" i="35" s="1"/>
  <c r="E1112" i="35"/>
  <c r="E1114" i="35"/>
  <c r="E1099" i="35"/>
  <c r="Q553" i="35" s="1"/>
  <c r="F1070" i="35"/>
  <c r="E1113" i="35"/>
  <c r="F1069" i="35"/>
  <c r="E1098" i="35"/>
  <c r="Q552" i="35" s="1"/>
  <c r="E1110" i="35"/>
  <c r="E1095" i="35"/>
  <c r="F1066" i="35"/>
  <c r="E1076" i="35"/>
  <c r="F1071" i="35"/>
  <c r="E1115" i="35"/>
  <c r="E1100" i="35"/>
  <c r="Q554" i="35" s="1"/>
  <c r="D1120" i="35"/>
  <c r="D1166" i="35" s="1"/>
  <c r="D1179" i="35" s="1"/>
  <c r="E1118" i="35"/>
  <c r="F1074" i="35"/>
  <c r="E1103" i="35"/>
  <c r="Q557" i="35" s="1"/>
  <c r="D1105" i="35"/>
  <c r="D1137" i="35" s="1"/>
  <c r="P549" i="35"/>
  <c r="P559" i="35" s="1"/>
  <c r="G1067" i="35"/>
  <c r="F1096" i="35"/>
  <c r="F1111" i="35"/>
  <c r="J1030" i="35"/>
  <c r="J1136" i="35" s="1"/>
  <c r="K1030" i="33"/>
  <c r="K1136" i="33" s="1"/>
  <c r="F1030" i="33"/>
  <c r="F1136" i="33" s="1"/>
  <c r="G1030" i="33"/>
  <c r="G1136" i="33" s="1"/>
  <c r="E1030" i="32"/>
  <c r="E1136" i="32" s="1"/>
  <c r="D1030" i="32"/>
  <c r="D1136" i="32" s="1"/>
  <c r="F1030" i="32"/>
  <c r="F1136" i="32" s="1"/>
  <c r="J1030" i="32"/>
  <c r="J1136" i="32" s="1"/>
  <c r="H272" i="32"/>
  <c r="H1127" i="32" s="1"/>
  <c r="E1011" i="31"/>
  <c r="E1025" i="31" s="1"/>
  <c r="G1011" i="31"/>
  <c r="G1025" i="31" s="1"/>
  <c r="D1010" i="31"/>
  <c r="D1024" i="31" s="1"/>
  <c r="G1006" i="31"/>
  <c r="G1020" i="31" s="1"/>
  <c r="D1030" i="33"/>
  <c r="D1136" i="33" s="1"/>
  <c r="F1030" i="34"/>
  <c r="F1136" i="34" s="1"/>
  <c r="K1030" i="32"/>
  <c r="K1136" i="32" s="1"/>
  <c r="G1030" i="32"/>
  <c r="G1136" i="32" s="1"/>
  <c r="J1030" i="33"/>
  <c r="J1136" i="33" s="1"/>
  <c r="I233" i="35"/>
  <c r="I262" i="35" s="1"/>
  <c r="J219" i="35"/>
  <c r="J224" i="35"/>
  <c r="I238" i="35"/>
  <c r="I267" i="35" s="1"/>
  <c r="F221" i="35"/>
  <c r="F235" i="35" s="1"/>
  <c r="F264" i="35" s="1"/>
  <c r="F1189" i="35" s="1"/>
  <c r="E221" i="35"/>
  <c r="E235" i="35" s="1"/>
  <c r="E264" i="35" s="1"/>
  <c r="E1189" i="35" s="1"/>
  <c r="D221" i="35"/>
  <c r="D235" i="35" s="1"/>
  <c r="D264" i="35" s="1"/>
  <c r="D1189" i="35" s="1"/>
  <c r="G221" i="35"/>
  <c r="G235" i="35" s="1"/>
  <c r="G264" i="35" s="1"/>
  <c r="G1189" i="35" s="1"/>
  <c r="I240" i="35"/>
  <c r="I269" i="35" s="1"/>
  <c r="J226" i="35"/>
  <c r="I241" i="35"/>
  <c r="I270" i="35" s="1"/>
  <c r="J227" i="35"/>
  <c r="I239" i="35"/>
  <c r="I268" i="35" s="1"/>
  <c r="J225" i="35"/>
  <c r="F219" i="35"/>
  <c r="F233" i="35" s="1"/>
  <c r="F262" i="35" s="1"/>
  <c r="E219" i="35"/>
  <c r="E233" i="35" s="1"/>
  <c r="E262" i="35" s="1"/>
  <c r="D219" i="35"/>
  <c r="D233" i="35" s="1"/>
  <c r="D262" i="35" s="1"/>
  <c r="G219" i="35"/>
  <c r="G233" i="35" s="1"/>
  <c r="G262" i="35" s="1"/>
  <c r="I237" i="35"/>
  <c r="I266" i="35" s="1"/>
  <c r="J223" i="35"/>
  <c r="G220" i="35"/>
  <c r="G234" i="35" s="1"/>
  <c r="G263" i="35" s="1"/>
  <c r="D220" i="35"/>
  <c r="D234" i="35" s="1"/>
  <c r="D263" i="35" s="1"/>
  <c r="F220" i="35"/>
  <c r="F234" i="35" s="1"/>
  <c r="F263" i="35" s="1"/>
  <c r="E220" i="35"/>
  <c r="E234" i="35" s="1"/>
  <c r="E263" i="35" s="1"/>
  <c r="F225" i="35"/>
  <c r="F239" i="35" s="1"/>
  <c r="F268" i="35" s="1"/>
  <c r="E225" i="35"/>
  <c r="E239" i="35" s="1"/>
  <c r="E268" i="35" s="1"/>
  <c r="D225" i="35"/>
  <c r="D239" i="35" s="1"/>
  <c r="D268" i="35" s="1"/>
  <c r="G225" i="35"/>
  <c r="G239" i="35" s="1"/>
  <c r="G268" i="35" s="1"/>
  <c r="K1030" i="35"/>
  <c r="K1136" i="35" s="1"/>
  <c r="E1030" i="35"/>
  <c r="E1136" i="35" s="1"/>
  <c r="H272" i="35"/>
  <c r="H1127" i="35" s="1"/>
  <c r="J228" i="35"/>
  <c r="I242" i="35"/>
  <c r="I271" i="35" s="1"/>
  <c r="G222" i="35"/>
  <c r="G236" i="35" s="1"/>
  <c r="G265" i="35" s="1"/>
  <c r="D222" i="35"/>
  <c r="D236" i="35" s="1"/>
  <c r="D265" i="35" s="1"/>
  <c r="F222" i="35"/>
  <c r="F236" i="35" s="1"/>
  <c r="F265" i="35" s="1"/>
  <c r="E222" i="35"/>
  <c r="E236" i="35" s="1"/>
  <c r="E265" i="35" s="1"/>
  <c r="J220" i="35"/>
  <c r="I234" i="35"/>
  <c r="I263" i="35" s="1"/>
  <c r="M227" i="35"/>
  <c r="G227" i="35" s="1"/>
  <c r="G241" i="35" s="1"/>
  <c r="G270" i="35" s="1"/>
  <c r="D1030" i="35"/>
  <c r="D1136" i="35" s="1"/>
  <c r="M223" i="35"/>
  <c r="G223" i="35" s="1"/>
  <c r="G237" i="35" s="1"/>
  <c r="G266" i="35" s="1"/>
  <c r="I235" i="35"/>
  <c r="I264" i="35" s="1"/>
  <c r="I1189" i="35" s="1"/>
  <c r="J221" i="35"/>
  <c r="I236" i="35"/>
  <c r="I265" i="35" s="1"/>
  <c r="J222" i="35"/>
  <c r="G1012" i="35"/>
  <c r="G1026" i="35" s="1"/>
  <c r="G1030" i="35" s="1"/>
  <c r="G1136" i="35" s="1"/>
  <c r="F1026" i="35"/>
  <c r="F1030" i="35" s="1"/>
  <c r="F1136" i="35" s="1"/>
  <c r="M228" i="35"/>
  <c r="D228" i="35" s="1"/>
  <c r="D242" i="35" s="1"/>
  <c r="D271" i="35" s="1"/>
  <c r="M226" i="35"/>
  <c r="F226" i="35" s="1"/>
  <c r="F240" i="35" s="1"/>
  <c r="F269" i="35" s="1"/>
  <c r="M224" i="35"/>
  <c r="G224" i="35" s="1"/>
  <c r="G238" i="35" s="1"/>
  <c r="G267" i="35" s="1"/>
  <c r="F1008" i="31"/>
  <c r="F1022" i="31" s="1"/>
  <c r="F1196" i="31" s="1"/>
  <c r="G1010" i="31"/>
  <c r="G1024" i="31" s="1"/>
  <c r="E1006" i="31"/>
  <c r="E1020" i="31" s="1"/>
  <c r="E1010" i="31"/>
  <c r="E1024" i="31" s="1"/>
  <c r="K1008" i="31"/>
  <c r="K1022" i="31" s="1"/>
  <c r="K1196" i="31" s="1"/>
  <c r="J1022" i="31"/>
  <c r="J1196" i="31" s="1"/>
  <c r="F1011" i="31"/>
  <c r="F1025" i="31" s="1"/>
  <c r="F1006" i="31"/>
  <c r="F1020" i="31" s="1"/>
  <c r="D1008" i="31"/>
  <c r="D1022" i="31" s="1"/>
  <c r="D1196" i="31" s="1"/>
  <c r="E1008" i="31"/>
  <c r="E1022" i="31" s="1"/>
  <c r="E1196" i="31" s="1"/>
  <c r="I238" i="34"/>
  <c r="I267" i="34" s="1"/>
  <c r="J224" i="34"/>
  <c r="I236" i="34"/>
  <c r="I265" i="34" s="1"/>
  <c r="J222" i="34"/>
  <c r="I239" i="34"/>
  <c r="I268" i="34" s="1"/>
  <c r="J225" i="34"/>
  <c r="I242" i="34"/>
  <c r="I271" i="34" s="1"/>
  <c r="J228" i="34"/>
  <c r="J219" i="34"/>
  <c r="I233" i="34"/>
  <c r="I262" i="34" s="1"/>
  <c r="J227" i="34"/>
  <c r="I241" i="34"/>
  <c r="I270" i="34" s="1"/>
  <c r="M227" i="34"/>
  <c r="E227" i="34" s="1"/>
  <c r="E241" i="34" s="1"/>
  <c r="E270" i="34" s="1"/>
  <c r="M225" i="34"/>
  <c r="E225" i="34" s="1"/>
  <c r="E239" i="34" s="1"/>
  <c r="E268" i="34" s="1"/>
  <c r="J223" i="34"/>
  <c r="I237" i="34"/>
  <c r="I266" i="34" s="1"/>
  <c r="M219" i="34"/>
  <c r="E219" i="34" s="1"/>
  <c r="E233" i="34" s="1"/>
  <c r="E262" i="34" s="1"/>
  <c r="J226" i="34"/>
  <c r="I240" i="34"/>
  <c r="I269" i="34" s="1"/>
  <c r="G220" i="34"/>
  <c r="G234" i="34" s="1"/>
  <c r="G263" i="34" s="1"/>
  <c r="F220" i="34"/>
  <c r="F234" i="34" s="1"/>
  <c r="F263" i="34" s="1"/>
  <c r="D220" i="34"/>
  <c r="D234" i="34" s="1"/>
  <c r="D263" i="34" s="1"/>
  <c r="E220" i="34"/>
  <c r="E234" i="34" s="1"/>
  <c r="E263" i="34" s="1"/>
  <c r="J221" i="34"/>
  <c r="I235" i="34"/>
  <c r="I264" i="34" s="1"/>
  <c r="I1189" i="34" s="1"/>
  <c r="H272" i="34"/>
  <c r="H1127" i="34" s="1"/>
  <c r="G226" i="34"/>
  <c r="G240" i="34" s="1"/>
  <c r="G269" i="34" s="1"/>
  <c r="F226" i="34"/>
  <c r="F240" i="34" s="1"/>
  <c r="F269" i="34" s="1"/>
  <c r="D226" i="34"/>
  <c r="D240" i="34" s="1"/>
  <c r="D269" i="34" s="1"/>
  <c r="E226" i="34"/>
  <c r="E240" i="34" s="1"/>
  <c r="E269" i="34" s="1"/>
  <c r="M224" i="34"/>
  <c r="F224" i="34" s="1"/>
  <c r="F238" i="34" s="1"/>
  <c r="F267" i="34" s="1"/>
  <c r="G222" i="34"/>
  <c r="G236" i="34" s="1"/>
  <c r="G265" i="34" s="1"/>
  <c r="F222" i="34"/>
  <c r="F236" i="34" s="1"/>
  <c r="F265" i="34" s="1"/>
  <c r="D222" i="34"/>
  <c r="D236" i="34" s="1"/>
  <c r="D265" i="34" s="1"/>
  <c r="E222" i="34"/>
  <c r="E236" i="34" s="1"/>
  <c r="E265" i="34" s="1"/>
  <c r="I234" i="34"/>
  <c r="I263" i="34" s="1"/>
  <c r="J220" i="34"/>
  <c r="M223" i="34"/>
  <c r="E223" i="34" s="1"/>
  <c r="E237" i="34" s="1"/>
  <c r="E266" i="34" s="1"/>
  <c r="E221" i="34"/>
  <c r="E235" i="34" s="1"/>
  <c r="E264" i="34" s="1"/>
  <c r="E1189" i="34" s="1"/>
  <c r="AC6" i="45" s="1"/>
  <c r="D221" i="34"/>
  <c r="D235" i="34" s="1"/>
  <c r="D264" i="34" s="1"/>
  <c r="D1189" i="34" s="1"/>
  <c r="AB6" i="45" s="1"/>
  <c r="G221" i="34"/>
  <c r="G235" i="34" s="1"/>
  <c r="G264" i="34" s="1"/>
  <c r="G1189" i="34" s="1"/>
  <c r="AE6" i="45" s="1"/>
  <c r="F221" i="34"/>
  <c r="F235" i="34" s="1"/>
  <c r="F264" i="34" s="1"/>
  <c r="F1189" i="34" s="1"/>
  <c r="M228" i="34"/>
  <c r="F228" i="34" s="1"/>
  <c r="F242" i="34" s="1"/>
  <c r="F271" i="34" s="1"/>
  <c r="H272" i="33"/>
  <c r="H1127" i="33" s="1"/>
  <c r="J226" i="33"/>
  <c r="I240" i="33"/>
  <c r="I269" i="33" s="1"/>
  <c r="D226" i="33"/>
  <c r="D240" i="33" s="1"/>
  <c r="D269" i="33" s="1"/>
  <c r="F226" i="33"/>
  <c r="F240" i="33" s="1"/>
  <c r="F269" i="33" s="1"/>
  <c r="E226" i="33"/>
  <c r="E240" i="33" s="1"/>
  <c r="E269" i="33" s="1"/>
  <c r="G226" i="33"/>
  <c r="G240" i="33" s="1"/>
  <c r="G269" i="33" s="1"/>
  <c r="I241" i="33"/>
  <c r="I270" i="33" s="1"/>
  <c r="J227" i="33"/>
  <c r="I234" i="33"/>
  <c r="I263" i="33" s="1"/>
  <c r="J220" i="33"/>
  <c r="J228" i="33"/>
  <c r="I242" i="33"/>
  <c r="I271" i="33" s="1"/>
  <c r="I238" i="33"/>
  <c r="I267" i="33" s="1"/>
  <c r="J224" i="33"/>
  <c r="J223" i="33"/>
  <c r="I237" i="33"/>
  <c r="I266" i="33" s="1"/>
  <c r="D228" i="33"/>
  <c r="D242" i="33" s="1"/>
  <c r="D271" i="33" s="1"/>
  <c r="F228" i="33"/>
  <c r="F242" i="33" s="1"/>
  <c r="F271" i="33" s="1"/>
  <c r="E228" i="33"/>
  <c r="E242" i="33" s="1"/>
  <c r="E271" i="33" s="1"/>
  <c r="G228" i="33"/>
  <c r="G242" i="33" s="1"/>
  <c r="G271" i="33" s="1"/>
  <c r="D224" i="33"/>
  <c r="D238" i="33" s="1"/>
  <c r="D267" i="33" s="1"/>
  <c r="G224" i="33"/>
  <c r="G238" i="33" s="1"/>
  <c r="G267" i="33" s="1"/>
  <c r="F224" i="33"/>
  <c r="F238" i="33" s="1"/>
  <c r="F267" i="33" s="1"/>
  <c r="E224" i="33"/>
  <c r="E238" i="33" s="1"/>
  <c r="E267" i="33" s="1"/>
  <c r="I235" i="33"/>
  <c r="I264" i="33" s="1"/>
  <c r="I1189" i="33" s="1"/>
  <c r="J221" i="33"/>
  <c r="M227" i="33"/>
  <c r="F227" i="33" s="1"/>
  <c r="F241" i="33" s="1"/>
  <c r="F270" i="33" s="1"/>
  <c r="I239" i="33"/>
  <c r="I268" i="33" s="1"/>
  <c r="J225" i="33"/>
  <c r="E223" i="33"/>
  <c r="E237" i="33" s="1"/>
  <c r="E266" i="33" s="1"/>
  <c r="D223" i="33"/>
  <c r="D237" i="33" s="1"/>
  <c r="D266" i="33" s="1"/>
  <c r="F223" i="33"/>
  <c r="F237" i="33" s="1"/>
  <c r="F266" i="33" s="1"/>
  <c r="G223" i="33"/>
  <c r="G237" i="33" s="1"/>
  <c r="G266" i="33" s="1"/>
  <c r="I233" i="33"/>
  <c r="I262" i="33" s="1"/>
  <c r="J219" i="33"/>
  <c r="D220" i="33"/>
  <c r="D234" i="33" s="1"/>
  <c r="D263" i="33" s="1"/>
  <c r="F220" i="33"/>
  <c r="F234" i="33" s="1"/>
  <c r="F263" i="33" s="1"/>
  <c r="E220" i="33"/>
  <c r="E234" i="33" s="1"/>
  <c r="E263" i="33" s="1"/>
  <c r="G220" i="33"/>
  <c r="G234" i="33" s="1"/>
  <c r="G263" i="33" s="1"/>
  <c r="M222" i="33"/>
  <c r="E222" i="33" s="1"/>
  <c r="E236" i="33" s="1"/>
  <c r="E265" i="33" s="1"/>
  <c r="D221" i="33"/>
  <c r="D235" i="33" s="1"/>
  <c r="D264" i="33" s="1"/>
  <c r="D1189" i="33" s="1"/>
  <c r="G221" i="33"/>
  <c r="G235" i="33" s="1"/>
  <c r="G264" i="33" s="1"/>
  <c r="G1189" i="33" s="1"/>
  <c r="F221" i="33"/>
  <c r="F235" i="33" s="1"/>
  <c r="F264" i="33" s="1"/>
  <c r="F1189" i="33" s="1"/>
  <c r="E221" i="33"/>
  <c r="E235" i="33" s="1"/>
  <c r="E264" i="33" s="1"/>
  <c r="E1189" i="33" s="1"/>
  <c r="J222" i="33"/>
  <c r="I236" i="33"/>
  <c r="I265" i="33" s="1"/>
  <c r="M225" i="33"/>
  <c r="D225" i="33" s="1"/>
  <c r="D239" i="33" s="1"/>
  <c r="D268" i="33" s="1"/>
  <c r="M219" i="33"/>
  <c r="F219" i="33" s="1"/>
  <c r="F233" i="33" s="1"/>
  <c r="F262" i="33" s="1"/>
  <c r="J222" i="32"/>
  <c r="I236" i="32"/>
  <c r="I265" i="32" s="1"/>
  <c r="J220" i="32"/>
  <c r="I234" i="32"/>
  <c r="I263" i="32" s="1"/>
  <c r="M119" i="32"/>
  <c r="F119" i="32" s="1"/>
  <c r="F162" i="32" s="1"/>
  <c r="F1188" i="32" s="1"/>
  <c r="D228" i="32"/>
  <c r="D242" i="32" s="1"/>
  <c r="D271" i="32" s="1"/>
  <c r="G228" i="32"/>
  <c r="G242" i="32" s="1"/>
  <c r="G271" i="32" s="1"/>
  <c r="F228" i="32"/>
  <c r="F242" i="32" s="1"/>
  <c r="F271" i="32" s="1"/>
  <c r="E228" i="32"/>
  <c r="E242" i="32" s="1"/>
  <c r="E271" i="32" s="1"/>
  <c r="F123" i="32"/>
  <c r="F166" i="32" s="1"/>
  <c r="E123" i="32"/>
  <c r="E166" i="32" s="1"/>
  <c r="D123" i="32"/>
  <c r="D166" i="32" s="1"/>
  <c r="G123" i="32"/>
  <c r="G166" i="32" s="1"/>
  <c r="J122" i="32"/>
  <c r="I165" i="32"/>
  <c r="J223" i="32"/>
  <c r="I237" i="32"/>
  <c r="I266" i="32" s="1"/>
  <c r="M118" i="32"/>
  <c r="E118" i="32" s="1"/>
  <c r="E161" i="32" s="1"/>
  <c r="J224" i="32"/>
  <c r="I238" i="32"/>
  <c r="I267" i="32" s="1"/>
  <c r="I167" i="32"/>
  <c r="J124" i="32"/>
  <c r="M227" i="32"/>
  <c r="G227" i="32" s="1"/>
  <c r="G241" i="32" s="1"/>
  <c r="G270" i="32" s="1"/>
  <c r="E126" i="32"/>
  <c r="E169" i="32" s="1"/>
  <c r="G126" i="32"/>
  <c r="G169" i="32" s="1"/>
  <c r="F126" i="32"/>
  <c r="F169" i="32" s="1"/>
  <c r="D126" i="32"/>
  <c r="D169" i="32" s="1"/>
  <c r="D226" i="32"/>
  <c r="D240" i="32" s="1"/>
  <c r="D269" i="32" s="1"/>
  <c r="E226" i="32"/>
  <c r="E240" i="32" s="1"/>
  <c r="E269" i="32" s="1"/>
  <c r="F226" i="32"/>
  <c r="F240" i="32" s="1"/>
  <c r="F269" i="32" s="1"/>
  <c r="G226" i="32"/>
  <c r="G240" i="32" s="1"/>
  <c r="G269" i="32" s="1"/>
  <c r="I164" i="32"/>
  <c r="J121" i="32"/>
  <c r="I160" i="32"/>
  <c r="J117" i="32"/>
  <c r="J126" i="32"/>
  <c r="I169" i="32"/>
  <c r="M223" i="32"/>
  <c r="F223" i="32" s="1"/>
  <c r="F237" i="32" s="1"/>
  <c r="F266" i="32" s="1"/>
  <c r="J228" i="32"/>
  <c r="I242" i="32"/>
  <c r="I271" i="32" s="1"/>
  <c r="I241" i="32"/>
  <c r="I270" i="32" s="1"/>
  <c r="J227" i="32"/>
  <c r="F219" i="32"/>
  <c r="F233" i="32" s="1"/>
  <c r="F262" i="32" s="1"/>
  <c r="E219" i="32"/>
  <c r="E233" i="32" s="1"/>
  <c r="E262" i="32" s="1"/>
  <c r="D219" i="32"/>
  <c r="D233" i="32" s="1"/>
  <c r="D262" i="32" s="1"/>
  <c r="G219" i="32"/>
  <c r="G233" i="32" s="1"/>
  <c r="G262" i="32" s="1"/>
  <c r="J118" i="32"/>
  <c r="I161" i="32"/>
  <c r="I168" i="32"/>
  <c r="J125" i="32"/>
  <c r="E124" i="32"/>
  <c r="E167" i="32" s="1"/>
  <c r="F124" i="32"/>
  <c r="F167" i="32" s="1"/>
  <c r="D124" i="32"/>
  <c r="D167" i="32" s="1"/>
  <c r="G124" i="32"/>
  <c r="G167" i="32" s="1"/>
  <c r="J226" i="32"/>
  <c r="I240" i="32"/>
  <c r="I269" i="32" s="1"/>
  <c r="M121" i="32"/>
  <c r="F121" i="32" s="1"/>
  <c r="F164" i="32" s="1"/>
  <c r="M120" i="32"/>
  <c r="F120" i="32" s="1"/>
  <c r="F163" i="32" s="1"/>
  <c r="H170" i="32"/>
  <c r="H1126" i="32" s="1"/>
  <c r="J225" i="32"/>
  <c r="I239" i="32"/>
  <c r="I268" i="32" s="1"/>
  <c r="F125" i="32"/>
  <c r="F168" i="32" s="1"/>
  <c r="E125" i="32"/>
  <c r="E168" i="32" s="1"/>
  <c r="D125" i="32"/>
  <c r="D168" i="32" s="1"/>
  <c r="G125" i="32"/>
  <c r="G168" i="32" s="1"/>
  <c r="F221" i="32"/>
  <c r="F235" i="32" s="1"/>
  <c r="F264" i="32" s="1"/>
  <c r="F1189" i="32" s="1"/>
  <c r="E221" i="32"/>
  <c r="E235" i="32" s="1"/>
  <c r="E264" i="32" s="1"/>
  <c r="E1189" i="32" s="1"/>
  <c r="D221" i="32"/>
  <c r="D235" i="32" s="1"/>
  <c r="D264" i="32" s="1"/>
  <c r="D1189" i="32" s="1"/>
  <c r="G221" i="32"/>
  <c r="G235" i="32" s="1"/>
  <c r="G264" i="32" s="1"/>
  <c r="G1189" i="32" s="1"/>
  <c r="D224" i="32"/>
  <c r="D238" i="32" s="1"/>
  <c r="D267" i="32" s="1"/>
  <c r="E224" i="32"/>
  <c r="E238" i="32" s="1"/>
  <c r="E267" i="32" s="1"/>
  <c r="F224" i="32"/>
  <c r="F238" i="32" s="1"/>
  <c r="F267" i="32" s="1"/>
  <c r="G224" i="32"/>
  <c r="G238" i="32" s="1"/>
  <c r="G267" i="32" s="1"/>
  <c r="I233" i="32"/>
  <c r="I262" i="32" s="1"/>
  <c r="J219" i="32"/>
  <c r="E122" i="32"/>
  <c r="E165" i="32" s="1"/>
  <c r="D122" i="32"/>
  <c r="D165" i="32" s="1"/>
  <c r="G122" i="32"/>
  <c r="G165" i="32" s="1"/>
  <c r="F122" i="32"/>
  <c r="F165" i="32" s="1"/>
  <c r="J221" i="32"/>
  <c r="I235" i="32"/>
  <c r="I264" i="32" s="1"/>
  <c r="I1189" i="32" s="1"/>
  <c r="I163" i="32"/>
  <c r="J120" i="32"/>
  <c r="M222" i="32"/>
  <c r="F222" i="32" s="1"/>
  <c r="F236" i="32" s="1"/>
  <c r="F265" i="32" s="1"/>
  <c r="M117" i="32"/>
  <c r="F117" i="32" s="1"/>
  <c r="F160" i="32" s="1"/>
  <c r="M220" i="32"/>
  <c r="G220" i="32" s="1"/>
  <c r="G234" i="32" s="1"/>
  <c r="G263" i="32" s="1"/>
  <c r="I162" i="32"/>
  <c r="I1188" i="32" s="1"/>
  <c r="J119" i="32"/>
  <c r="I166" i="32"/>
  <c r="J123" i="32"/>
  <c r="F225" i="32"/>
  <c r="F239" i="32" s="1"/>
  <c r="F268" i="32" s="1"/>
  <c r="E225" i="32"/>
  <c r="E239" i="32" s="1"/>
  <c r="E268" i="32" s="1"/>
  <c r="D225" i="32"/>
  <c r="D239" i="32" s="1"/>
  <c r="D268" i="32" s="1"/>
  <c r="G225" i="32"/>
  <c r="G239" i="32" s="1"/>
  <c r="G268" i="32" s="1"/>
  <c r="H241" i="31"/>
  <c r="H270" i="31" s="1"/>
  <c r="L227" i="31"/>
  <c r="M227" i="31" s="1"/>
  <c r="I227" i="31"/>
  <c r="L224" i="31"/>
  <c r="M224" i="31" s="1"/>
  <c r="H238" i="31"/>
  <c r="H267" i="31" s="1"/>
  <c r="I224" i="31"/>
  <c r="J699" i="31"/>
  <c r="J718" i="31"/>
  <c r="J728" i="31" s="1"/>
  <c r="J1132" i="31" s="1"/>
  <c r="L220" i="31"/>
  <c r="M220" i="31" s="1"/>
  <c r="I220" i="31"/>
  <c r="H234" i="31"/>
  <c r="H263" i="31" s="1"/>
  <c r="D1014" i="31"/>
  <c r="D1028" i="31" s="1"/>
  <c r="D699" i="31"/>
  <c r="D718" i="31"/>
  <c r="D728" i="31" s="1"/>
  <c r="D1132" i="31" s="1"/>
  <c r="H236" i="31"/>
  <c r="H265" i="31" s="1"/>
  <c r="L222" i="31"/>
  <c r="M222" i="31" s="1"/>
  <c r="I222" i="31"/>
  <c r="I219" i="31"/>
  <c r="L219" i="31"/>
  <c r="H233" i="31"/>
  <c r="H262" i="31" s="1"/>
  <c r="F718" i="31"/>
  <c r="F728" i="31" s="1"/>
  <c r="F1132" i="31" s="1"/>
  <c r="F699" i="31"/>
  <c r="E1014" i="31"/>
  <c r="E1028" i="31" s="1"/>
  <c r="K699" i="31"/>
  <c r="K718" i="31"/>
  <c r="K728" i="31" s="1"/>
  <c r="K1132" i="31" s="1"/>
  <c r="K1013" i="31"/>
  <c r="K1027" i="31" s="1"/>
  <c r="J1027" i="31"/>
  <c r="H235" i="31"/>
  <c r="H264" i="31" s="1"/>
  <c r="H1189" i="31" s="1"/>
  <c r="L221" i="31"/>
  <c r="M221" i="31" s="1"/>
  <c r="I221" i="31"/>
  <c r="F1014" i="31"/>
  <c r="F1028" i="31" s="1"/>
  <c r="B699" i="31"/>
  <c r="B718" i="31"/>
  <c r="B728" i="31" s="1"/>
  <c r="B1132" i="31" s="1"/>
  <c r="H237" i="31"/>
  <c r="H266" i="31" s="1"/>
  <c r="L223" i="31"/>
  <c r="M223" i="31" s="1"/>
  <c r="I223" i="31"/>
  <c r="I718" i="31"/>
  <c r="I728" i="31" s="1"/>
  <c r="I1132" i="31" s="1"/>
  <c r="I699" i="31"/>
  <c r="K1007" i="31"/>
  <c r="K1021" i="31" s="1"/>
  <c r="J1021" i="31"/>
  <c r="H242" i="31"/>
  <c r="H271" i="31" s="1"/>
  <c r="L228" i="31"/>
  <c r="M228" i="31" s="1"/>
  <c r="I228" i="31"/>
  <c r="H718" i="31"/>
  <c r="H728" i="31" s="1"/>
  <c r="H1132" i="31" s="1"/>
  <c r="H699" i="31"/>
  <c r="F1012" i="31"/>
  <c r="E1026" i="31"/>
  <c r="C699" i="31"/>
  <c r="C718" i="31"/>
  <c r="C728" i="31" s="1"/>
  <c r="C1132" i="31" s="1"/>
  <c r="L226" i="31"/>
  <c r="M226" i="31" s="1"/>
  <c r="I226" i="31"/>
  <c r="H240" i="31"/>
  <c r="H269" i="31" s="1"/>
  <c r="H239" i="31"/>
  <c r="H268" i="31" s="1"/>
  <c r="L225" i="31"/>
  <c r="I225" i="31"/>
  <c r="I1030" i="31"/>
  <c r="I1136" i="31" s="1"/>
  <c r="I1232" i="32" l="1"/>
  <c r="AD6" i="45"/>
  <c r="R551" i="33"/>
  <c r="F1191" i="33"/>
  <c r="F1231" i="33" s="1"/>
  <c r="F1232" i="32"/>
  <c r="F1228" i="32"/>
  <c r="R551" i="32"/>
  <c r="F1191" i="32"/>
  <c r="F1231" i="32" s="1"/>
  <c r="F1191" i="34"/>
  <c r="E1191" i="31"/>
  <c r="E1191" i="35"/>
  <c r="E1231" i="35" s="1"/>
  <c r="Z56" i="45"/>
  <c r="F1100" i="34"/>
  <c r="R554" i="34" s="1"/>
  <c r="I774" i="31"/>
  <c r="D776" i="31"/>
  <c r="G777" i="31"/>
  <c r="F1120" i="32"/>
  <c r="F1166" i="32" s="1"/>
  <c r="F1179" i="32" s="1"/>
  <c r="I770" i="31"/>
  <c r="F1072" i="31"/>
  <c r="R551" i="34"/>
  <c r="D773" i="31"/>
  <c r="D772" i="31"/>
  <c r="D771" i="31"/>
  <c r="D778" i="31"/>
  <c r="R550" i="34"/>
  <c r="D777" i="31"/>
  <c r="J1175" i="31"/>
  <c r="B1179" i="35"/>
  <c r="C778" i="31"/>
  <c r="C1162" i="31"/>
  <c r="H1175" i="31"/>
  <c r="B1179" i="32"/>
  <c r="I775" i="31"/>
  <c r="I1162" i="31"/>
  <c r="B1179" i="34"/>
  <c r="G1175" i="31"/>
  <c r="F1175" i="31"/>
  <c r="B1179" i="33"/>
  <c r="E1175" i="31"/>
  <c r="K771" i="31"/>
  <c r="K1162" i="31"/>
  <c r="D1175" i="31"/>
  <c r="K772" i="31"/>
  <c r="G770" i="31"/>
  <c r="F776" i="31"/>
  <c r="G775" i="31"/>
  <c r="G771" i="31"/>
  <c r="K774" i="31"/>
  <c r="C777" i="31"/>
  <c r="G779" i="31"/>
  <c r="I778" i="31"/>
  <c r="D779" i="31"/>
  <c r="G772" i="31"/>
  <c r="I772" i="31"/>
  <c r="I776" i="31"/>
  <c r="K776" i="31"/>
  <c r="K773" i="31"/>
  <c r="G776" i="31"/>
  <c r="G773" i="31"/>
  <c r="C774" i="31"/>
  <c r="E1116" i="31"/>
  <c r="K775" i="31"/>
  <c r="K777" i="31"/>
  <c r="F779" i="31"/>
  <c r="C772" i="31"/>
  <c r="K778" i="31"/>
  <c r="C771" i="31"/>
  <c r="H772" i="31"/>
  <c r="K779" i="31"/>
  <c r="C773" i="31"/>
  <c r="C775" i="31"/>
  <c r="G774" i="31"/>
  <c r="I773" i="31"/>
  <c r="F772" i="31"/>
  <c r="F775" i="31"/>
  <c r="I779" i="31"/>
  <c r="F774" i="31"/>
  <c r="F770" i="31"/>
  <c r="F773" i="31"/>
  <c r="F777" i="31"/>
  <c r="H775" i="31"/>
  <c r="F771" i="31"/>
  <c r="F778" i="31"/>
  <c r="D775" i="31"/>
  <c r="H771" i="31"/>
  <c r="H770" i="31"/>
  <c r="D774" i="31"/>
  <c r="D770" i="31"/>
  <c r="H779" i="31"/>
  <c r="H778" i="31"/>
  <c r="H777" i="31"/>
  <c r="H774" i="31"/>
  <c r="H773" i="31"/>
  <c r="H776" i="31"/>
  <c r="M976" i="34"/>
  <c r="M975" i="34"/>
  <c r="M976" i="35"/>
  <c r="M975" i="35"/>
  <c r="M976" i="33"/>
  <c r="M975" i="33"/>
  <c r="M975" i="32"/>
  <c r="M976" i="32"/>
  <c r="C972" i="31"/>
  <c r="C968" i="31"/>
  <c r="C971" i="31"/>
  <c r="C974" i="31"/>
  <c r="C970" i="31"/>
  <c r="C966" i="31"/>
  <c r="C975" i="31"/>
  <c r="C967" i="31"/>
  <c r="C973" i="31"/>
  <c r="C969" i="31"/>
  <c r="D974" i="31"/>
  <c r="D966" i="31"/>
  <c r="D975" i="31"/>
  <c r="D971" i="31"/>
  <c r="D967" i="31"/>
  <c r="D970" i="31"/>
  <c r="D973" i="31"/>
  <c r="D969" i="31"/>
  <c r="D972" i="31"/>
  <c r="D968" i="31"/>
  <c r="H973" i="31"/>
  <c r="H969" i="31"/>
  <c r="H972" i="31"/>
  <c r="H968" i="31"/>
  <c r="H975" i="31"/>
  <c r="H971" i="31"/>
  <c r="H967" i="31"/>
  <c r="H974" i="31"/>
  <c r="H970" i="31"/>
  <c r="H966" i="31"/>
  <c r="E975" i="31"/>
  <c r="E971" i="31"/>
  <c r="E967" i="31"/>
  <c r="E966" i="31"/>
  <c r="E974" i="31"/>
  <c r="E970" i="31"/>
  <c r="E973" i="31"/>
  <c r="E969" i="31"/>
  <c r="E972" i="31"/>
  <c r="E968" i="31"/>
  <c r="F973" i="31"/>
  <c r="F974" i="31"/>
  <c r="F970" i="31"/>
  <c r="F966" i="31"/>
  <c r="F969" i="31"/>
  <c r="F972" i="31"/>
  <c r="F968" i="31"/>
  <c r="F975" i="31"/>
  <c r="F971" i="31"/>
  <c r="F967" i="31"/>
  <c r="J971" i="31"/>
  <c r="J967" i="31"/>
  <c r="J972" i="31"/>
  <c r="J968" i="31"/>
  <c r="J975" i="31"/>
  <c r="J974" i="31"/>
  <c r="J970" i="31"/>
  <c r="J966" i="31"/>
  <c r="J973" i="31"/>
  <c r="J969" i="31"/>
  <c r="K972" i="31"/>
  <c r="K968" i="31"/>
  <c r="K975" i="31"/>
  <c r="K967" i="31"/>
  <c r="K971" i="31"/>
  <c r="K974" i="31"/>
  <c r="K970" i="31"/>
  <c r="K966" i="31"/>
  <c r="K973" i="31"/>
  <c r="K969" i="31"/>
  <c r="G974" i="31"/>
  <c r="G970" i="31"/>
  <c r="G966" i="31"/>
  <c r="G969" i="31"/>
  <c r="G972" i="31"/>
  <c r="G968" i="31"/>
  <c r="G973" i="31"/>
  <c r="G975" i="31"/>
  <c r="G971" i="31"/>
  <c r="G967" i="31"/>
  <c r="I973" i="31"/>
  <c r="I969" i="31"/>
  <c r="I972" i="31"/>
  <c r="I975" i="31"/>
  <c r="I971" i="31"/>
  <c r="I967" i="31"/>
  <c r="I968" i="31"/>
  <c r="I974" i="31"/>
  <c r="I970" i="31"/>
  <c r="I966" i="31"/>
  <c r="F922" i="34"/>
  <c r="F918" i="34"/>
  <c r="F914" i="34"/>
  <c r="F915" i="34"/>
  <c r="F921" i="34"/>
  <c r="F917" i="34"/>
  <c r="F913" i="34"/>
  <c r="F920" i="34"/>
  <c r="F916" i="34"/>
  <c r="F919" i="34"/>
  <c r="G922" i="34"/>
  <c r="G918" i="34"/>
  <c r="G914" i="34"/>
  <c r="G919" i="34"/>
  <c r="G921" i="34"/>
  <c r="G917" i="34"/>
  <c r="G913" i="34"/>
  <c r="G920" i="34"/>
  <c r="G916" i="34"/>
  <c r="G915" i="34"/>
  <c r="M780" i="34"/>
  <c r="H921" i="34"/>
  <c r="H917" i="34"/>
  <c r="H913" i="34"/>
  <c r="H914" i="34"/>
  <c r="H918" i="34"/>
  <c r="H920" i="34"/>
  <c r="H916" i="34"/>
  <c r="H922" i="34"/>
  <c r="H919" i="34"/>
  <c r="H915" i="34"/>
  <c r="K920" i="34"/>
  <c r="K916" i="34"/>
  <c r="K917" i="34"/>
  <c r="K919" i="34"/>
  <c r="K915" i="34"/>
  <c r="K913" i="34"/>
  <c r="K921" i="34"/>
  <c r="K922" i="34"/>
  <c r="K918" i="34"/>
  <c r="K914" i="34"/>
  <c r="I921" i="34"/>
  <c r="I917" i="34"/>
  <c r="I913" i="34"/>
  <c r="I922" i="34"/>
  <c r="I920" i="34"/>
  <c r="I916" i="34"/>
  <c r="I914" i="34"/>
  <c r="I919" i="34"/>
  <c r="I915" i="34"/>
  <c r="I918" i="34"/>
  <c r="J920" i="34"/>
  <c r="J916" i="34"/>
  <c r="J921" i="34"/>
  <c r="J919" i="34"/>
  <c r="J915" i="34"/>
  <c r="J917" i="34"/>
  <c r="J913" i="34"/>
  <c r="J922" i="34"/>
  <c r="J918" i="34"/>
  <c r="J914" i="34"/>
  <c r="M779" i="34"/>
  <c r="E919" i="34"/>
  <c r="E915" i="34"/>
  <c r="E913" i="34"/>
  <c r="E914" i="34"/>
  <c r="E922" i="34"/>
  <c r="E918" i="34"/>
  <c r="E921" i="34"/>
  <c r="E917" i="34"/>
  <c r="E920" i="34"/>
  <c r="E916" i="34"/>
  <c r="D916" i="34"/>
  <c r="D919" i="34"/>
  <c r="D915" i="34"/>
  <c r="D922" i="34"/>
  <c r="D918" i="34"/>
  <c r="D914" i="34"/>
  <c r="D920" i="34"/>
  <c r="D921" i="34"/>
  <c r="D917" i="34"/>
  <c r="D913" i="34"/>
  <c r="C920" i="34"/>
  <c r="C916" i="34"/>
  <c r="C914" i="34"/>
  <c r="C919" i="34"/>
  <c r="C915" i="34"/>
  <c r="C921" i="34"/>
  <c r="C917" i="34"/>
  <c r="C922" i="34"/>
  <c r="C918" i="34"/>
  <c r="C913" i="34"/>
  <c r="H920" i="35"/>
  <c r="H916" i="35"/>
  <c r="H919" i="35"/>
  <c r="H915" i="35"/>
  <c r="H922" i="35"/>
  <c r="H918" i="35"/>
  <c r="H914" i="35"/>
  <c r="H921" i="35"/>
  <c r="H917" i="35"/>
  <c r="H913" i="35"/>
  <c r="K919" i="35"/>
  <c r="K915" i="35"/>
  <c r="K922" i="35"/>
  <c r="K918" i="35"/>
  <c r="K914" i="35"/>
  <c r="K921" i="35"/>
  <c r="K917" i="35"/>
  <c r="K913" i="35"/>
  <c r="K920" i="35"/>
  <c r="K916" i="35"/>
  <c r="G921" i="35"/>
  <c r="G917" i="35"/>
  <c r="G913" i="35"/>
  <c r="G920" i="35"/>
  <c r="G916" i="35"/>
  <c r="G919" i="35"/>
  <c r="G915" i="35"/>
  <c r="G922" i="35"/>
  <c r="G918" i="35"/>
  <c r="G914" i="35"/>
  <c r="J919" i="35"/>
  <c r="J915" i="35"/>
  <c r="J922" i="35"/>
  <c r="J918" i="35"/>
  <c r="J914" i="35"/>
  <c r="J921" i="35"/>
  <c r="J917" i="35"/>
  <c r="J913" i="35"/>
  <c r="J920" i="35"/>
  <c r="J916" i="35"/>
  <c r="C919" i="35"/>
  <c r="C915" i="35"/>
  <c r="C922" i="35"/>
  <c r="C918" i="35"/>
  <c r="C914" i="35"/>
  <c r="C921" i="35"/>
  <c r="C917" i="35"/>
  <c r="C913" i="35"/>
  <c r="C920" i="35"/>
  <c r="C916" i="35"/>
  <c r="F921" i="35"/>
  <c r="F917" i="35"/>
  <c r="F913" i="35"/>
  <c r="F920" i="35"/>
  <c r="F916" i="35"/>
  <c r="F919" i="35"/>
  <c r="F915" i="35"/>
  <c r="F922" i="35"/>
  <c r="F918" i="35"/>
  <c r="F914" i="35"/>
  <c r="M780" i="35"/>
  <c r="D922" i="35"/>
  <c r="D918" i="35"/>
  <c r="D914" i="35"/>
  <c r="D921" i="35"/>
  <c r="D917" i="35"/>
  <c r="D913" i="35"/>
  <c r="D920" i="35"/>
  <c r="D916" i="35"/>
  <c r="D919" i="35"/>
  <c r="D915" i="35"/>
  <c r="I920" i="35"/>
  <c r="I916" i="35"/>
  <c r="I919" i="35"/>
  <c r="I915" i="35"/>
  <c r="I922" i="35"/>
  <c r="I918" i="35"/>
  <c r="I914" i="35"/>
  <c r="I921" i="35"/>
  <c r="I917" i="35"/>
  <c r="I913" i="35"/>
  <c r="M779" i="35"/>
  <c r="E922" i="35"/>
  <c r="E918" i="35"/>
  <c r="E914" i="35"/>
  <c r="E921" i="35"/>
  <c r="E917" i="35"/>
  <c r="E913" i="35"/>
  <c r="E920" i="35"/>
  <c r="E916" i="35"/>
  <c r="E919" i="35"/>
  <c r="E915" i="35"/>
  <c r="G922" i="33"/>
  <c r="G918" i="33"/>
  <c r="G914" i="33"/>
  <c r="G921" i="33"/>
  <c r="G917" i="33"/>
  <c r="G913" i="33"/>
  <c r="G920" i="33"/>
  <c r="G916" i="33"/>
  <c r="G919" i="33"/>
  <c r="G915" i="33"/>
  <c r="J917" i="33"/>
  <c r="J920" i="33"/>
  <c r="J916" i="33"/>
  <c r="J921" i="33"/>
  <c r="J919" i="33"/>
  <c r="J915" i="33"/>
  <c r="J913" i="33"/>
  <c r="J922" i="33"/>
  <c r="J918" i="33"/>
  <c r="J914" i="33"/>
  <c r="I921" i="33"/>
  <c r="I917" i="33"/>
  <c r="I913" i="33"/>
  <c r="I920" i="33"/>
  <c r="I916" i="33"/>
  <c r="I919" i="33"/>
  <c r="I915" i="33"/>
  <c r="I922" i="33"/>
  <c r="I918" i="33"/>
  <c r="I914" i="33"/>
  <c r="K920" i="33"/>
  <c r="K916" i="33"/>
  <c r="K919" i="33"/>
  <c r="K915" i="33"/>
  <c r="K922" i="33"/>
  <c r="K918" i="33"/>
  <c r="K914" i="33"/>
  <c r="K921" i="33"/>
  <c r="K917" i="33"/>
  <c r="K913" i="33"/>
  <c r="E919" i="33"/>
  <c r="E915" i="33"/>
  <c r="E922" i="33"/>
  <c r="E918" i="33"/>
  <c r="E914" i="33"/>
  <c r="E921" i="33"/>
  <c r="E917" i="33"/>
  <c r="E913" i="33"/>
  <c r="E920" i="33"/>
  <c r="E916" i="33"/>
  <c r="D919" i="33"/>
  <c r="D915" i="33"/>
  <c r="D916" i="33"/>
  <c r="D922" i="33"/>
  <c r="D918" i="33"/>
  <c r="D914" i="33"/>
  <c r="D921" i="33"/>
  <c r="D917" i="33"/>
  <c r="D913" i="33"/>
  <c r="D920" i="33"/>
  <c r="M780" i="33"/>
  <c r="C920" i="33"/>
  <c r="C916" i="33"/>
  <c r="C919" i="33"/>
  <c r="C915" i="33"/>
  <c r="C922" i="33"/>
  <c r="C918" i="33"/>
  <c r="C914" i="33"/>
  <c r="C921" i="33"/>
  <c r="C917" i="33"/>
  <c r="C913" i="33"/>
  <c r="M779" i="33"/>
  <c r="F922" i="33"/>
  <c r="F918" i="33"/>
  <c r="F914" i="33"/>
  <c r="F921" i="33"/>
  <c r="F917" i="33"/>
  <c r="F913" i="33"/>
  <c r="F919" i="33"/>
  <c r="F915" i="33"/>
  <c r="F920" i="33"/>
  <c r="F916" i="33"/>
  <c r="H921" i="33"/>
  <c r="H917" i="33"/>
  <c r="H913" i="33"/>
  <c r="H920" i="33"/>
  <c r="H916" i="33"/>
  <c r="H922" i="33"/>
  <c r="H919" i="33"/>
  <c r="H915" i="33"/>
  <c r="H918" i="33"/>
  <c r="H914" i="33"/>
  <c r="D919" i="32"/>
  <c r="D915" i="32"/>
  <c r="D916" i="32"/>
  <c r="D922" i="32"/>
  <c r="D918" i="32"/>
  <c r="D914" i="32"/>
  <c r="D921" i="32"/>
  <c r="D917" i="32"/>
  <c r="D913" i="32"/>
  <c r="D920" i="32"/>
  <c r="I921" i="32"/>
  <c r="I917" i="32"/>
  <c r="I913" i="32"/>
  <c r="I920" i="32"/>
  <c r="I916" i="32"/>
  <c r="I914" i="32"/>
  <c r="I922" i="32"/>
  <c r="I919" i="32"/>
  <c r="I915" i="32"/>
  <c r="I918" i="32"/>
  <c r="G922" i="32"/>
  <c r="G918" i="32"/>
  <c r="G914" i="32"/>
  <c r="G921" i="32"/>
  <c r="G917" i="32"/>
  <c r="G913" i="32"/>
  <c r="G919" i="32"/>
  <c r="G915" i="32"/>
  <c r="G920" i="32"/>
  <c r="G916" i="32"/>
  <c r="E919" i="32"/>
  <c r="E915" i="32"/>
  <c r="E916" i="32"/>
  <c r="E922" i="32"/>
  <c r="E918" i="32"/>
  <c r="E914" i="32"/>
  <c r="E921" i="32"/>
  <c r="E917" i="32"/>
  <c r="E913" i="32"/>
  <c r="E920" i="32"/>
  <c r="M779" i="32"/>
  <c r="J920" i="32"/>
  <c r="J916" i="32"/>
  <c r="J921" i="32"/>
  <c r="J913" i="32"/>
  <c r="J917" i="32"/>
  <c r="J919" i="32"/>
  <c r="J915" i="32"/>
  <c r="J922" i="32"/>
  <c r="J918" i="32"/>
  <c r="J914" i="32"/>
  <c r="M780" i="32"/>
  <c r="H921" i="32"/>
  <c r="H917" i="32"/>
  <c r="H913" i="32"/>
  <c r="H918" i="32"/>
  <c r="H920" i="32"/>
  <c r="H916" i="32"/>
  <c r="H914" i="32"/>
  <c r="H922" i="32"/>
  <c r="H919" i="32"/>
  <c r="H915" i="32"/>
  <c r="K920" i="32"/>
  <c r="K916" i="32"/>
  <c r="K919" i="32"/>
  <c r="K915" i="32"/>
  <c r="K917" i="32"/>
  <c r="K922" i="32"/>
  <c r="K918" i="32"/>
  <c r="K914" i="32"/>
  <c r="K921" i="32"/>
  <c r="K913" i="32"/>
  <c r="C920" i="32"/>
  <c r="C916" i="32"/>
  <c r="C915" i="32"/>
  <c r="C919" i="32"/>
  <c r="C921" i="32"/>
  <c r="C913" i="32"/>
  <c r="C922" i="32"/>
  <c r="C918" i="32"/>
  <c r="C914" i="32"/>
  <c r="C917" i="32"/>
  <c r="F922" i="32"/>
  <c r="F918" i="32"/>
  <c r="F914" i="32"/>
  <c r="F915" i="32"/>
  <c r="F921" i="32"/>
  <c r="F917" i="32"/>
  <c r="F913" i="32"/>
  <c r="F919" i="32"/>
  <c r="F920" i="32"/>
  <c r="F916" i="32"/>
  <c r="J776" i="31"/>
  <c r="J770" i="31"/>
  <c r="J772" i="31"/>
  <c r="J777" i="31"/>
  <c r="J771" i="31"/>
  <c r="J779" i="31"/>
  <c r="J775" i="31"/>
  <c r="J773" i="31"/>
  <c r="J778" i="31"/>
  <c r="J774" i="31"/>
  <c r="E773" i="31"/>
  <c r="E778" i="31"/>
  <c r="E774" i="31"/>
  <c r="E777" i="31"/>
  <c r="E779" i="31"/>
  <c r="E776" i="31"/>
  <c r="E775" i="31"/>
  <c r="E772" i="31"/>
  <c r="E771" i="31"/>
  <c r="E770" i="31"/>
  <c r="E1120" i="33"/>
  <c r="E1166" i="33" s="1"/>
  <c r="E1179" i="33" s="1"/>
  <c r="Q559" i="32"/>
  <c r="C1120" i="31"/>
  <c r="C1166" i="31" s="1"/>
  <c r="C1179" i="31" s="1"/>
  <c r="F1095" i="34"/>
  <c r="R549" i="34" s="1"/>
  <c r="F1110" i="34"/>
  <c r="G1066" i="34"/>
  <c r="E1105" i="34"/>
  <c r="E1137" i="34" s="1"/>
  <c r="G1072" i="34"/>
  <c r="F1101" i="34"/>
  <c r="R555" i="34" s="1"/>
  <c r="F1116" i="34"/>
  <c r="H1068" i="34"/>
  <c r="G1097" i="34"/>
  <c r="G1112" i="34"/>
  <c r="F1102" i="34"/>
  <c r="R556" i="34" s="1"/>
  <c r="F1117" i="34"/>
  <c r="G1073" i="34"/>
  <c r="F1103" i="34"/>
  <c r="R557" i="34" s="1"/>
  <c r="F1118" i="34"/>
  <c r="G1074" i="34"/>
  <c r="R558" i="34"/>
  <c r="E1120" i="34"/>
  <c r="E1166" i="34" s="1"/>
  <c r="E1179" i="34" s="1"/>
  <c r="Q549" i="34"/>
  <c r="Q559" i="34" s="1"/>
  <c r="F1076" i="34"/>
  <c r="G1069" i="34"/>
  <c r="F1098" i="34"/>
  <c r="R552" i="34" s="1"/>
  <c r="F1113" i="34"/>
  <c r="G1070" i="34"/>
  <c r="F1099" i="34"/>
  <c r="R553" i="34" s="1"/>
  <c r="F1114" i="34"/>
  <c r="G1100" i="34"/>
  <c r="H1071" i="34"/>
  <c r="G1115" i="34"/>
  <c r="G1104" i="34"/>
  <c r="G1119" i="34"/>
  <c r="H1075" i="34"/>
  <c r="H1067" i="34"/>
  <c r="G1111" i="34"/>
  <c r="G1096" i="34"/>
  <c r="R550" i="35"/>
  <c r="G1112" i="33"/>
  <c r="G1097" i="33"/>
  <c r="H1068" i="33"/>
  <c r="G1066" i="33"/>
  <c r="F1095" i="33"/>
  <c r="F1110" i="33"/>
  <c r="G1099" i="33"/>
  <c r="S553" i="33" s="1"/>
  <c r="H1070" i="33"/>
  <c r="G1114" i="33"/>
  <c r="G1073" i="33"/>
  <c r="F1117" i="33"/>
  <c r="F1102" i="33"/>
  <c r="R556" i="33" s="1"/>
  <c r="F1103" i="33"/>
  <c r="R557" i="33" s="1"/>
  <c r="G1074" i="33"/>
  <c r="F1118" i="33"/>
  <c r="H1072" i="33"/>
  <c r="G1116" i="33"/>
  <c r="G1101" i="33"/>
  <c r="S555" i="33" s="1"/>
  <c r="E1105" i="33"/>
  <c r="E1137" i="33" s="1"/>
  <c r="F1098" i="33"/>
  <c r="R552" i="33" s="1"/>
  <c r="F1113" i="33"/>
  <c r="G1069" i="33"/>
  <c r="H1071" i="33"/>
  <c r="G1115" i="33"/>
  <c r="G1100" i="33"/>
  <c r="S554" i="33" s="1"/>
  <c r="F1119" i="33"/>
  <c r="G1075" i="33"/>
  <c r="F1104" i="33"/>
  <c r="R558" i="33" s="1"/>
  <c r="G1096" i="33"/>
  <c r="S550" i="33" s="1"/>
  <c r="H1067" i="33"/>
  <c r="G1111" i="33"/>
  <c r="Q559" i="33"/>
  <c r="F1076" i="33"/>
  <c r="H1070" i="32"/>
  <c r="H1114" i="32" s="1"/>
  <c r="G1099" i="32"/>
  <c r="S553" i="32" s="1"/>
  <c r="E1105" i="32"/>
  <c r="E1137" i="32" s="1"/>
  <c r="G1071" i="32"/>
  <c r="G1115" i="32" s="1"/>
  <c r="F1100" i="32"/>
  <c r="R554" i="32" s="1"/>
  <c r="G1101" i="32"/>
  <c r="S555" i="32" s="1"/>
  <c r="H1072" i="32"/>
  <c r="H1116" i="32" s="1"/>
  <c r="F1104" i="32"/>
  <c r="R558" i="32" s="1"/>
  <c r="G1075" i="32"/>
  <c r="G1119" i="32" s="1"/>
  <c r="F1098" i="32"/>
  <c r="R552" i="32" s="1"/>
  <c r="G1069" i="32"/>
  <c r="G1113" i="32" s="1"/>
  <c r="R549" i="32"/>
  <c r="F1096" i="32"/>
  <c r="R550" i="32" s="1"/>
  <c r="G1067" i="32"/>
  <c r="G1111" i="32" s="1"/>
  <c r="H1066" i="32"/>
  <c r="H1110" i="32" s="1"/>
  <c r="G1095" i="32"/>
  <c r="F1103" i="32"/>
  <c r="R557" i="32" s="1"/>
  <c r="G1074" i="32"/>
  <c r="G1118" i="32" s="1"/>
  <c r="F1102" i="32"/>
  <c r="R556" i="32" s="1"/>
  <c r="G1073" i="32"/>
  <c r="G1117" i="32" s="1"/>
  <c r="H1068" i="32"/>
  <c r="H1112" i="32" s="1"/>
  <c r="G1097" i="32"/>
  <c r="F1076" i="32"/>
  <c r="E1111" i="31"/>
  <c r="F1067" i="31"/>
  <c r="E1096" i="31"/>
  <c r="Q550" i="31" s="1"/>
  <c r="F1118" i="31"/>
  <c r="G1074" i="31"/>
  <c r="F1103" i="31"/>
  <c r="R557" i="31" s="1"/>
  <c r="F1097" i="31"/>
  <c r="R551" i="31" s="1"/>
  <c r="G1068" i="31"/>
  <c r="F1112" i="31"/>
  <c r="F1115" i="31"/>
  <c r="G1071" i="31"/>
  <c r="F1100" i="31"/>
  <c r="R554" i="31" s="1"/>
  <c r="F1114" i="31"/>
  <c r="F1099" i="31"/>
  <c r="R553" i="31" s="1"/>
  <c r="G1070" i="31"/>
  <c r="D1120" i="31"/>
  <c r="D1166" i="31" s="1"/>
  <c r="D1179" i="31" s="1"/>
  <c r="F1069" i="31"/>
  <c r="E1098" i="31"/>
  <c r="Q552" i="31" s="1"/>
  <c r="E1113" i="31"/>
  <c r="E1076" i="31"/>
  <c r="E1095" i="31"/>
  <c r="E1110" i="31"/>
  <c r="F1066" i="31"/>
  <c r="B1120" i="31"/>
  <c r="B1166" i="31" s="1"/>
  <c r="G1072" i="31"/>
  <c r="F1101" i="31"/>
  <c r="R555" i="31" s="1"/>
  <c r="F1116" i="31"/>
  <c r="F1119" i="31"/>
  <c r="G1075" i="31"/>
  <c r="F1104" i="31"/>
  <c r="R558" i="31" s="1"/>
  <c r="E1117" i="31"/>
  <c r="E1102" i="31"/>
  <c r="Q556" i="31" s="1"/>
  <c r="F1073" i="31"/>
  <c r="D1105" i="31"/>
  <c r="D1137" i="31" s="1"/>
  <c r="P549" i="31"/>
  <c r="P559" i="31" s="1"/>
  <c r="F559" i="31"/>
  <c r="F1129" i="31" s="1"/>
  <c r="G549" i="31"/>
  <c r="G594" i="31"/>
  <c r="G597" i="35"/>
  <c r="G552" i="35"/>
  <c r="G601" i="35"/>
  <c r="G556" i="35"/>
  <c r="G602" i="24"/>
  <c r="F604" i="29"/>
  <c r="F1159" i="29" s="1"/>
  <c r="F1172" i="29" s="1"/>
  <c r="G600" i="34"/>
  <c r="G555" i="34"/>
  <c r="G598" i="29"/>
  <c r="G555" i="31"/>
  <c r="G600" i="31"/>
  <c r="G556" i="31"/>
  <c r="G601" i="31"/>
  <c r="G602" i="35"/>
  <c r="G557" i="35"/>
  <c r="G595" i="24"/>
  <c r="G595" i="34"/>
  <c r="G550" i="34"/>
  <c r="H516" i="24"/>
  <c r="H514" i="24"/>
  <c r="H511" i="24"/>
  <c r="H507" i="24"/>
  <c r="H515" i="24"/>
  <c r="H512" i="24"/>
  <c r="H509" i="24"/>
  <c r="H508" i="24"/>
  <c r="H510" i="24"/>
  <c r="H513" i="24"/>
  <c r="G596" i="29"/>
  <c r="G599" i="29"/>
  <c r="G595" i="31"/>
  <c r="G550" i="31"/>
  <c r="G600" i="24"/>
  <c r="G599" i="24"/>
  <c r="G556" i="34"/>
  <c r="G601" i="34"/>
  <c r="G603" i="29"/>
  <c r="F604" i="24"/>
  <c r="F1159" i="24" s="1"/>
  <c r="F1172" i="24" s="1"/>
  <c r="G603" i="31"/>
  <c r="G558" i="31"/>
  <c r="G603" i="35"/>
  <c r="G558" i="35"/>
  <c r="G596" i="24"/>
  <c r="G598" i="24"/>
  <c r="G603" i="34"/>
  <c r="G558" i="34"/>
  <c r="H511" i="35"/>
  <c r="H513" i="35"/>
  <c r="H515" i="35"/>
  <c r="H512" i="35"/>
  <c r="H508" i="35"/>
  <c r="H510" i="35"/>
  <c r="H509" i="35"/>
  <c r="H516" i="35"/>
  <c r="H514" i="35"/>
  <c r="H507" i="35"/>
  <c r="G597" i="29"/>
  <c r="G600" i="35"/>
  <c r="G555" i="35"/>
  <c r="G595" i="29"/>
  <c r="G596" i="35"/>
  <c r="G551" i="35"/>
  <c r="G599" i="31"/>
  <c r="G554" i="31"/>
  <c r="G603" i="24"/>
  <c r="G557" i="34"/>
  <c r="G602" i="34"/>
  <c r="G552" i="31"/>
  <c r="G597" i="31"/>
  <c r="G594" i="35"/>
  <c r="G549" i="35"/>
  <c r="I527" i="26"/>
  <c r="I528" i="26"/>
  <c r="I525" i="26"/>
  <c r="I529" i="26"/>
  <c r="J501" i="26"/>
  <c r="I522" i="26"/>
  <c r="I521" i="26"/>
  <c r="I526" i="26"/>
  <c r="I523" i="26"/>
  <c r="I524" i="26"/>
  <c r="I530" i="26"/>
  <c r="G597" i="24"/>
  <c r="F559" i="35"/>
  <c r="F1129" i="35" s="1"/>
  <c r="G599" i="34"/>
  <c r="G554" i="34"/>
  <c r="G596" i="34"/>
  <c r="G551" i="34"/>
  <c r="G1191" i="34" s="1"/>
  <c r="H514" i="29"/>
  <c r="H511" i="29"/>
  <c r="H510" i="29"/>
  <c r="H512" i="29"/>
  <c r="H507" i="29"/>
  <c r="H515" i="29"/>
  <c r="H513" i="29"/>
  <c r="H509" i="29"/>
  <c r="H508" i="29"/>
  <c r="H516" i="29"/>
  <c r="G602" i="29"/>
  <c r="G594" i="34"/>
  <c r="G549" i="34"/>
  <c r="F559" i="34"/>
  <c r="F1129" i="34" s="1"/>
  <c r="G598" i="35"/>
  <c r="G553" i="35"/>
  <c r="G601" i="24"/>
  <c r="F604" i="35"/>
  <c r="F1159" i="35" s="1"/>
  <c r="F1172" i="35" s="1"/>
  <c r="G552" i="34"/>
  <c r="G597" i="34"/>
  <c r="I500" i="29"/>
  <c r="I500" i="24"/>
  <c r="J500" i="26"/>
  <c r="I500" i="31"/>
  <c r="I513" i="26"/>
  <c r="I510" i="26"/>
  <c r="I514" i="26"/>
  <c r="I508" i="26"/>
  <c r="I516" i="26"/>
  <c r="I500" i="34"/>
  <c r="I512" i="26"/>
  <c r="I509" i="26"/>
  <c r="I511" i="26"/>
  <c r="I500" i="35"/>
  <c r="I515" i="26"/>
  <c r="I507" i="26"/>
  <c r="G600" i="29"/>
  <c r="I543" i="26"/>
  <c r="I538" i="26"/>
  <c r="J502" i="26"/>
  <c r="I544" i="26"/>
  <c r="I541" i="26"/>
  <c r="I539" i="26"/>
  <c r="I535" i="26"/>
  <c r="I540" i="26"/>
  <c r="I537" i="26"/>
  <c r="I536" i="26"/>
  <c r="I542" i="26"/>
  <c r="G596" i="31"/>
  <c r="G551" i="31"/>
  <c r="F604" i="31"/>
  <c r="F1159" i="31" s="1"/>
  <c r="F1172" i="31" s="1"/>
  <c r="G598" i="31"/>
  <c r="G553" i="31"/>
  <c r="F604" i="34"/>
  <c r="F1159" i="34" s="1"/>
  <c r="F1172" i="34" s="1"/>
  <c r="G595" i="35"/>
  <c r="G550" i="35"/>
  <c r="G599" i="35"/>
  <c r="G554" i="35"/>
  <c r="G594" i="24"/>
  <c r="G598" i="34"/>
  <c r="G553" i="34"/>
  <c r="H515" i="31"/>
  <c r="H507" i="31"/>
  <c r="H513" i="31"/>
  <c r="H509" i="31"/>
  <c r="H510" i="31"/>
  <c r="H512" i="31"/>
  <c r="H514" i="31"/>
  <c r="H508" i="31"/>
  <c r="H511" i="31"/>
  <c r="H516" i="31"/>
  <c r="H509" i="34"/>
  <c r="H513" i="34"/>
  <c r="H515" i="34"/>
  <c r="H511" i="34"/>
  <c r="H514" i="34"/>
  <c r="H508" i="34"/>
  <c r="H507" i="34"/>
  <c r="H510" i="34"/>
  <c r="H516" i="34"/>
  <c r="H512" i="34"/>
  <c r="G601" i="29"/>
  <c r="G602" i="31"/>
  <c r="G557" i="31"/>
  <c r="G594" i="29"/>
  <c r="B11" i="30"/>
  <c r="H1067" i="35"/>
  <c r="G1096" i="35"/>
  <c r="G1111" i="35"/>
  <c r="F1101" i="35"/>
  <c r="R555" i="35" s="1"/>
  <c r="G1072" i="35"/>
  <c r="F1116" i="35"/>
  <c r="F1100" i="35"/>
  <c r="R554" i="35" s="1"/>
  <c r="F1115" i="35"/>
  <c r="G1071" i="35"/>
  <c r="F1114" i="35"/>
  <c r="F1099" i="35"/>
  <c r="R553" i="35" s="1"/>
  <c r="G1070" i="35"/>
  <c r="F1103" i="35"/>
  <c r="R557" i="35" s="1"/>
  <c r="F1118" i="35"/>
  <c r="G1074" i="35"/>
  <c r="E1105" i="35"/>
  <c r="E1137" i="35" s="1"/>
  <c r="Q549" i="35"/>
  <c r="Q559" i="35" s="1"/>
  <c r="F1110" i="35"/>
  <c r="G1066" i="35"/>
  <c r="F1076" i="35"/>
  <c r="F1095" i="35"/>
  <c r="G1073" i="35"/>
  <c r="F1102" i="35"/>
  <c r="R556" i="35" s="1"/>
  <c r="F1117" i="35"/>
  <c r="E1120" i="35"/>
  <c r="E1166" i="35" s="1"/>
  <c r="E1179" i="35" s="1"/>
  <c r="F1097" i="35"/>
  <c r="R551" i="35" s="1"/>
  <c r="G1068" i="35"/>
  <c r="F1112" i="35"/>
  <c r="F1098" i="35"/>
  <c r="R552" i="35" s="1"/>
  <c r="G1069" i="35"/>
  <c r="F1113" i="35"/>
  <c r="F1119" i="35"/>
  <c r="F1104" i="35"/>
  <c r="R558" i="35" s="1"/>
  <c r="G1075" i="35"/>
  <c r="E224" i="34"/>
  <c r="E238" i="34" s="1"/>
  <c r="E267" i="34" s="1"/>
  <c r="G224" i="34"/>
  <c r="G238" i="34" s="1"/>
  <c r="G267" i="34" s="1"/>
  <c r="D224" i="34"/>
  <c r="D238" i="34" s="1"/>
  <c r="D267" i="34" s="1"/>
  <c r="G219" i="34"/>
  <c r="G233" i="34" s="1"/>
  <c r="G262" i="34" s="1"/>
  <c r="D227" i="34"/>
  <c r="D241" i="34" s="1"/>
  <c r="D270" i="34" s="1"/>
  <c r="F225" i="34"/>
  <c r="F239" i="34" s="1"/>
  <c r="F268" i="34" s="1"/>
  <c r="E224" i="35"/>
  <c r="E238" i="35" s="1"/>
  <c r="E267" i="35" s="1"/>
  <c r="D223" i="35"/>
  <c r="D237" i="35" s="1"/>
  <c r="D266" i="35" s="1"/>
  <c r="D224" i="35"/>
  <c r="D238" i="35" s="1"/>
  <c r="D267" i="35" s="1"/>
  <c r="D227" i="35"/>
  <c r="D241" i="35" s="1"/>
  <c r="D270" i="35" s="1"/>
  <c r="G226" i="35"/>
  <c r="G240" i="35" s="1"/>
  <c r="G269" i="35" s="1"/>
  <c r="E225" i="33"/>
  <c r="E239" i="33" s="1"/>
  <c r="E268" i="33" s="1"/>
  <c r="G219" i="33"/>
  <c r="G233" i="33" s="1"/>
  <c r="G262" i="33" s="1"/>
  <c r="D219" i="33"/>
  <c r="D233" i="33" s="1"/>
  <c r="D262" i="33" s="1"/>
  <c r="D227" i="33"/>
  <c r="D241" i="33" s="1"/>
  <c r="D270" i="33" s="1"/>
  <c r="E219" i="33"/>
  <c r="E233" i="33" s="1"/>
  <c r="E262" i="33" s="1"/>
  <c r="G227" i="33"/>
  <c r="G241" i="33" s="1"/>
  <c r="G270" i="33" s="1"/>
  <c r="G118" i="32"/>
  <c r="G161" i="32" s="1"/>
  <c r="D120" i="32"/>
  <c r="D163" i="32" s="1"/>
  <c r="E121" i="32"/>
  <c r="E164" i="32" s="1"/>
  <c r="D220" i="32"/>
  <c r="D234" i="32" s="1"/>
  <c r="D263" i="32" s="1"/>
  <c r="E120" i="32"/>
  <c r="E163" i="32" s="1"/>
  <c r="F220" i="32"/>
  <c r="F234" i="32" s="1"/>
  <c r="F263" i="32" s="1"/>
  <c r="G120" i="32"/>
  <c r="G163" i="32" s="1"/>
  <c r="G117" i="32"/>
  <c r="G160" i="32" s="1"/>
  <c r="E220" i="32"/>
  <c r="E234" i="32" s="1"/>
  <c r="E263" i="32" s="1"/>
  <c r="D117" i="32"/>
  <c r="D160" i="32" s="1"/>
  <c r="F118" i="32"/>
  <c r="F161" i="32" s="1"/>
  <c r="F170" i="32" s="1"/>
  <c r="F1126" i="32" s="1"/>
  <c r="D227" i="32"/>
  <c r="D241" i="32" s="1"/>
  <c r="D270" i="32" s="1"/>
  <c r="G121" i="32"/>
  <c r="G164" i="32" s="1"/>
  <c r="D121" i="32"/>
  <c r="D164" i="32" s="1"/>
  <c r="D1030" i="31"/>
  <c r="D1136" i="31" s="1"/>
  <c r="J237" i="35"/>
  <c r="J266" i="35" s="1"/>
  <c r="K223" i="35"/>
  <c r="K237" i="35" s="1"/>
  <c r="K266" i="35" s="1"/>
  <c r="E223" i="35"/>
  <c r="E237" i="35" s="1"/>
  <c r="E266" i="35" s="1"/>
  <c r="E227" i="35"/>
  <c r="E241" i="35" s="1"/>
  <c r="E270" i="35" s="1"/>
  <c r="D226" i="35"/>
  <c r="D240" i="35" s="1"/>
  <c r="D269" i="35" s="1"/>
  <c r="F224" i="35"/>
  <c r="F238" i="35" s="1"/>
  <c r="F267" i="35" s="1"/>
  <c r="I272" i="35"/>
  <c r="I1127" i="35" s="1"/>
  <c r="E228" i="35"/>
  <c r="E242" i="35" s="1"/>
  <c r="E271" i="35" s="1"/>
  <c r="J242" i="35"/>
  <c r="J271" i="35" s="1"/>
  <c r="K228" i="35"/>
  <c r="K242" i="35" s="1"/>
  <c r="K271" i="35" s="1"/>
  <c r="F223" i="35"/>
  <c r="F237" i="35" s="1"/>
  <c r="F266" i="35" s="1"/>
  <c r="F227" i="35"/>
  <c r="F241" i="35" s="1"/>
  <c r="F270" i="35" s="1"/>
  <c r="J239" i="35"/>
  <c r="J268" i="35" s="1"/>
  <c r="K225" i="35"/>
  <c r="K239" i="35" s="1"/>
  <c r="K268" i="35" s="1"/>
  <c r="F228" i="35"/>
  <c r="F242" i="35" s="1"/>
  <c r="F271" i="35" s="1"/>
  <c r="J234" i="35"/>
  <c r="J263" i="35" s="1"/>
  <c r="K220" i="35"/>
  <c r="K234" i="35" s="1"/>
  <c r="K263" i="35" s="1"/>
  <c r="K227" i="35"/>
  <c r="K241" i="35" s="1"/>
  <c r="K270" i="35" s="1"/>
  <c r="J241" i="35"/>
  <c r="J270" i="35" s="1"/>
  <c r="J240" i="35"/>
  <c r="J269" i="35" s="1"/>
  <c r="K226" i="35"/>
  <c r="K240" i="35" s="1"/>
  <c r="K269" i="35" s="1"/>
  <c r="J238" i="35"/>
  <c r="J267" i="35" s="1"/>
  <c r="K224" i="35"/>
  <c r="K238" i="35" s="1"/>
  <c r="K267" i="35" s="1"/>
  <c r="J235" i="35"/>
  <c r="J264" i="35" s="1"/>
  <c r="J1189" i="35" s="1"/>
  <c r="K221" i="35"/>
  <c r="K235" i="35" s="1"/>
  <c r="K264" i="35" s="1"/>
  <c r="K1189" i="35" s="1"/>
  <c r="J236" i="35"/>
  <c r="J265" i="35" s="1"/>
  <c r="K222" i="35"/>
  <c r="K236" i="35" s="1"/>
  <c r="K265" i="35" s="1"/>
  <c r="G228" i="35"/>
  <c r="G242" i="35" s="1"/>
  <c r="G271" i="35" s="1"/>
  <c r="E226" i="35"/>
  <c r="E240" i="35" s="1"/>
  <c r="E269" i="35" s="1"/>
  <c r="J233" i="35"/>
  <c r="J262" i="35" s="1"/>
  <c r="K219" i="35"/>
  <c r="K233" i="35" s="1"/>
  <c r="K262" i="35" s="1"/>
  <c r="E1030" i="31"/>
  <c r="E1136" i="31" s="1"/>
  <c r="K219" i="34"/>
  <c r="K233" i="34" s="1"/>
  <c r="K262" i="34" s="1"/>
  <c r="J233" i="34"/>
  <c r="J262" i="34" s="1"/>
  <c r="K224" i="34"/>
  <c r="K238" i="34" s="1"/>
  <c r="K267" i="34" s="1"/>
  <c r="J238" i="34"/>
  <c r="J267" i="34" s="1"/>
  <c r="J234" i="34"/>
  <c r="J263" i="34" s="1"/>
  <c r="K220" i="34"/>
  <c r="K234" i="34" s="1"/>
  <c r="K263" i="34" s="1"/>
  <c r="F227" i="34"/>
  <c r="F241" i="34" s="1"/>
  <c r="F270" i="34" s="1"/>
  <c r="K225" i="34"/>
  <c r="K239" i="34" s="1"/>
  <c r="K268" i="34" s="1"/>
  <c r="J239" i="34"/>
  <c r="J268" i="34" s="1"/>
  <c r="F219" i="34"/>
  <c r="F233" i="34" s="1"/>
  <c r="F262" i="34" s="1"/>
  <c r="G227" i="34"/>
  <c r="G241" i="34" s="1"/>
  <c r="G270" i="34" s="1"/>
  <c r="K221" i="34"/>
  <c r="K235" i="34" s="1"/>
  <c r="K264" i="34" s="1"/>
  <c r="K1189" i="34" s="1"/>
  <c r="J235" i="34"/>
  <c r="J264" i="34" s="1"/>
  <c r="J1189" i="34" s="1"/>
  <c r="K227" i="34"/>
  <c r="K241" i="34" s="1"/>
  <c r="K270" i="34" s="1"/>
  <c r="J241" i="34"/>
  <c r="J270" i="34" s="1"/>
  <c r="J242" i="34"/>
  <c r="J271" i="34" s="1"/>
  <c r="K228" i="34"/>
  <c r="K242" i="34" s="1"/>
  <c r="K271" i="34" s="1"/>
  <c r="F223" i="34"/>
  <c r="F237" i="34" s="1"/>
  <c r="F266" i="34" s="1"/>
  <c r="K223" i="34"/>
  <c r="K237" i="34" s="1"/>
  <c r="K266" i="34" s="1"/>
  <c r="J237" i="34"/>
  <c r="J266" i="34" s="1"/>
  <c r="D219" i="34"/>
  <c r="D233" i="34" s="1"/>
  <c r="D262" i="34" s="1"/>
  <c r="G225" i="34"/>
  <c r="G239" i="34" s="1"/>
  <c r="G268" i="34" s="1"/>
  <c r="J236" i="34"/>
  <c r="J265" i="34" s="1"/>
  <c r="K222" i="34"/>
  <c r="K236" i="34" s="1"/>
  <c r="K265" i="34" s="1"/>
  <c r="D228" i="34"/>
  <c r="D242" i="34" s="1"/>
  <c r="D271" i="34" s="1"/>
  <c r="G223" i="34"/>
  <c r="G237" i="34" s="1"/>
  <c r="G266" i="34" s="1"/>
  <c r="J240" i="34"/>
  <c r="J269" i="34" s="1"/>
  <c r="K226" i="34"/>
  <c r="K240" i="34" s="1"/>
  <c r="K269" i="34" s="1"/>
  <c r="D225" i="34"/>
  <c r="D239" i="34" s="1"/>
  <c r="D268" i="34" s="1"/>
  <c r="E228" i="34"/>
  <c r="E242" i="34" s="1"/>
  <c r="E271" i="34" s="1"/>
  <c r="G228" i="34"/>
  <c r="G242" i="34" s="1"/>
  <c r="G271" i="34" s="1"/>
  <c r="D223" i="34"/>
  <c r="D237" i="34" s="1"/>
  <c r="D266" i="34" s="1"/>
  <c r="I272" i="34"/>
  <c r="I1127" i="34" s="1"/>
  <c r="F225" i="33"/>
  <c r="F239" i="33" s="1"/>
  <c r="F268" i="33" s="1"/>
  <c r="J239" i="33"/>
  <c r="J268" i="33" s="1"/>
  <c r="K225" i="33"/>
  <c r="K239" i="33" s="1"/>
  <c r="K268" i="33" s="1"/>
  <c r="F222" i="33"/>
  <c r="F236" i="33" s="1"/>
  <c r="F265" i="33" s="1"/>
  <c r="G225" i="33"/>
  <c r="G239" i="33" s="1"/>
  <c r="G268" i="33" s="1"/>
  <c r="J238" i="33"/>
  <c r="J267" i="33" s="1"/>
  <c r="K224" i="33"/>
  <c r="K238" i="33" s="1"/>
  <c r="K267" i="33" s="1"/>
  <c r="J234" i="33"/>
  <c r="J263" i="33" s="1"/>
  <c r="K220" i="33"/>
  <c r="K234" i="33" s="1"/>
  <c r="K263" i="33" s="1"/>
  <c r="G222" i="33"/>
  <c r="G236" i="33" s="1"/>
  <c r="G265" i="33" s="1"/>
  <c r="K226" i="33"/>
  <c r="K240" i="33" s="1"/>
  <c r="K269" i="33" s="1"/>
  <c r="J240" i="33"/>
  <c r="J269" i="33" s="1"/>
  <c r="D222" i="33"/>
  <c r="D236" i="33" s="1"/>
  <c r="D265" i="33" s="1"/>
  <c r="J233" i="33"/>
  <c r="J262" i="33" s="1"/>
  <c r="K219" i="33"/>
  <c r="K233" i="33" s="1"/>
  <c r="K262" i="33" s="1"/>
  <c r="J241" i="33"/>
  <c r="J270" i="33" s="1"/>
  <c r="K227" i="33"/>
  <c r="K241" i="33" s="1"/>
  <c r="K270" i="33" s="1"/>
  <c r="K228" i="33"/>
  <c r="K242" i="33" s="1"/>
  <c r="K271" i="33" s="1"/>
  <c r="J242" i="33"/>
  <c r="J271" i="33" s="1"/>
  <c r="I272" i="33"/>
  <c r="I1127" i="33" s="1"/>
  <c r="J235" i="33"/>
  <c r="J264" i="33" s="1"/>
  <c r="J1189" i="33" s="1"/>
  <c r="K221" i="33"/>
  <c r="K235" i="33" s="1"/>
  <c r="K264" i="33" s="1"/>
  <c r="K1189" i="33" s="1"/>
  <c r="E227" i="33"/>
  <c r="E241" i="33" s="1"/>
  <c r="E270" i="33" s="1"/>
  <c r="J237" i="33"/>
  <c r="J266" i="33" s="1"/>
  <c r="K223" i="33"/>
  <c r="K237" i="33" s="1"/>
  <c r="K266" i="33" s="1"/>
  <c r="J236" i="33"/>
  <c r="J265" i="33" s="1"/>
  <c r="K222" i="33"/>
  <c r="K236" i="33" s="1"/>
  <c r="K265" i="33" s="1"/>
  <c r="G222" i="32"/>
  <c r="G236" i="32" s="1"/>
  <c r="G265" i="32" s="1"/>
  <c r="I272" i="32"/>
  <c r="I1127" i="32" s="1"/>
  <c r="J168" i="32"/>
  <c r="K125" i="32"/>
  <c r="K168" i="32" s="1"/>
  <c r="M168" i="32" s="1"/>
  <c r="G223" i="32"/>
  <c r="G237" i="32" s="1"/>
  <c r="G266" i="32" s="1"/>
  <c r="F227" i="32"/>
  <c r="F241" i="32" s="1"/>
  <c r="F270" i="32" s="1"/>
  <c r="D118" i="32"/>
  <c r="D161" i="32" s="1"/>
  <c r="J163" i="32"/>
  <c r="K120" i="32"/>
  <c r="K163" i="32" s="1"/>
  <c r="M163" i="32" s="1"/>
  <c r="D222" i="32"/>
  <c r="D236" i="32" s="1"/>
  <c r="D265" i="32" s="1"/>
  <c r="D223" i="32"/>
  <c r="D237" i="32" s="1"/>
  <c r="D266" i="32" s="1"/>
  <c r="J242" i="32"/>
  <c r="J271" i="32" s="1"/>
  <c r="K228" i="32"/>
  <c r="K242" i="32" s="1"/>
  <c r="K271" i="32" s="1"/>
  <c r="E227" i="32"/>
  <c r="E241" i="32" s="1"/>
  <c r="E270" i="32" s="1"/>
  <c r="J239" i="32"/>
  <c r="J268" i="32" s="1"/>
  <c r="K225" i="32"/>
  <c r="K239" i="32" s="1"/>
  <c r="K268" i="32" s="1"/>
  <c r="J169" i="32"/>
  <c r="K126" i="32"/>
  <c r="K169" i="32" s="1"/>
  <c r="M169" i="32" s="1"/>
  <c r="E223" i="32"/>
  <c r="E237" i="32" s="1"/>
  <c r="E266" i="32" s="1"/>
  <c r="J237" i="32"/>
  <c r="J266" i="32" s="1"/>
  <c r="K223" i="32"/>
  <c r="K237" i="32" s="1"/>
  <c r="K266" i="32" s="1"/>
  <c r="G119" i="32"/>
  <c r="G162" i="32" s="1"/>
  <c r="G1188" i="32" s="1"/>
  <c r="J240" i="32"/>
  <c r="J269" i="32" s="1"/>
  <c r="K226" i="32"/>
  <c r="K240" i="32" s="1"/>
  <c r="K269" i="32" s="1"/>
  <c r="J161" i="32"/>
  <c r="K118" i="32"/>
  <c r="K161" i="32" s="1"/>
  <c r="M161" i="32" s="1"/>
  <c r="J160" i="32"/>
  <c r="K117" i="32"/>
  <c r="K160" i="32" s="1"/>
  <c r="J234" i="32"/>
  <c r="J263" i="32" s="1"/>
  <c r="K220" i="32"/>
  <c r="K234" i="32" s="1"/>
  <c r="K263" i="32" s="1"/>
  <c r="D119" i="32"/>
  <c r="D162" i="32" s="1"/>
  <c r="D1188" i="32" s="1"/>
  <c r="J233" i="32"/>
  <c r="J262" i="32" s="1"/>
  <c r="K219" i="32"/>
  <c r="K233" i="32" s="1"/>
  <c r="K262" i="32" s="1"/>
  <c r="J238" i="32"/>
  <c r="J267" i="32" s="1"/>
  <c r="K224" i="32"/>
  <c r="K238" i="32" s="1"/>
  <c r="K267" i="32" s="1"/>
  <c r="J166" i="32"/>
  <c r="K123" i="32"/>
  <c r="K166" i="32" s="1"/>
  <c r="M166" i="32" s="1"/>
  <c r="J235" i="32"/>
  <c r="J264" i="32" s="1"/>
  <c r="J1189" i="32" s="1"/>
  <c r="K221" i="32"/>
  <c r="K235" i="32" s="1"/>
  <c r="K264" i="32" s="1"/>
  <c r="K1189" i="32" s="1"/>
  <c r="E222" i="32"/>
  <c r="E236" i="32" s="1"/>
  <c r="E265" i="32" s="1"/>
  <c r="E117" i="32"/>
  <c r="E160" i="32" s="1"/>
  <c r="J241" i="32"/>
  <c r="J270" i="32" s="1"/>
  <c r="K227" i="32"/>
  <c r="K241" i="32" s="1"/>
  <c r="K270" i="32" s="1"/>
  <c r="I170" i="32"/>
  <c r="I1126" i="32" s="1"/>
  <c r="J167" i="32"/>
  <c r="K124" i="32"/>
  <c r="K167" i="32" s="1"/>
  <c r="M167" i="32" s="1"/>
  <c r="J165" i="32"/>
  <c r="K122" i="32"/>
  <c r="K165" i="32" s="1"/>
  <c r="M165" i="32" s="1"/>
  <c r="E119" i="32"/>
  <c r="E162" i="32" s="1"/>
  <c r="E1188" i="32" s="1"/>
  <c r="J162" i="32"/>
  <c r="J1188" i="32" s="1"/>
  <c r="K119" i="32"/>
  <c r="K162" i="32" s="1"/>
  <c r="K121" i="32"/>
  <c r="K164" i="32" s="1"/>
  <c r="M164" i="32" s="1"/>
  <c r="J164" i="32"/>
  <c r="J236" i="32"/>
  <c r="J265" i="32" s="1"/>
  <c r="K222" i="32"/>
  <c r="K236" i="32" s="1"/>
  <c r="K265" i="32" s="1"/>
  <c r="K1030" i="31"/>
  <c r="K1136" i="31" s="1"/>
  <c r="I238" i="31"/>
  <c r="I267" i="31" s="1"/>
  <c r="J224" i="31"/>
  <c r="I240" i="31"/>
  <c r="I269" i="31" s="1"/>
  <c r="J226" i="31"/>
  <c r="J227" i="31"/>
  <c r="I241" i="31"/>
  <c r="I270" i="31" s="1"/>
  <c r="I239" i="31"/>
  <c r="I268" i="31" s="1"/>
  <c r="J225" i="31"/>
  <c r="D228" i="31"/>
  <c r="D242" i="31" s="1"/>
  <c r="D271" i="31" s="1"/>
  <c r="G228" i="31"/>
  <c r="G242" i="31" s="1"/>
  <c r="G271" i="31" s="1"/>
  <c r="F228" i="31"/>
  <c r="F242" i="31" s="1"/>
  <c r="F271" i="31" s="1"/>
  <c r="E228" i="31"/>
  <c r="E242" i="31" s="1"/>
  <c r="E271" i="31" s="1"/>
  <c r="I233" i="31"/>
  <c r="I262" i="31" s="1"/>
  <c r="J219" i="31"/>
  <c r="G227" i="31"/>
  <c r="G241" i="31" s="1"/>
  <c r="G270" i="31" s="1"/>
  <c r="F227" i="31"/>
  <c r="F241" i="31" s="1"/>
  <c r="F270" i="31" s="1"/>
  <c r="E227" i="31"/>
  <c r="E241" i="31" s="1"/>
  <c r="E270" i="31" s="1"/>
  <c r="D227" i="31"/>
  <c r="D241" i="31" s="1"/>
  <c r="D270" i="31" s="1"/>
  <c r="I235" i="31"/>
  <c r="I264" i="31" s="1"/>
  <c r="I1189" i="31" s="1"/>
  <c r="J221" i="31"/>
  <c r="H272" i="31"/>
  <c r="H1127" i="31" s="1"/>
  <c r="J228" i="31"/>
  <c r="I242" i="31"/>
  <c r="I271" i="31" s="1"/>
  <c r="M219" i="31"/>
  <c r="E219" i="31" s="1"/>
  <c r="E233" i="31" s="1"/>
  <c r="E262" i="31" s="1"/>
  <c r="D224" i="31"/>
  <c r="D238" i="31" s="1"/>
  <c r="D267" i="31" s="1"/>
  <c r="G224" i="31"/>
  <c r="G238" i="31" s="1"/>
  <c r="G267" i="31" s="1"/>
  <c r="F224" i="31"/>
  <c r="F238" i="31" s="1"/>
  <c r="F267" i="31" s="1"/>
  <c r="E224" i="31"/>
  <c r="E238" i="31" s="1"/>
  <c r="E267" i="31" s="1"/>
  <c r="D220" i="31"/>
  <c r="D234" i="31" s="1"/>
  <c r="D263" i="31" s="1"/>
  <c r="G220" i="31"/>
  <c r="G234" i="31" s="1"/>
  <c r="G263" i="31" s="1"/>
  <c r="F220" i="31"/>
  <c r="F234" i="31" s="1"/>
  <c r="F263" i="31" s="1"/>
  <c r="E220" i="31"/>
  <c r="E234" i="31" s="1"/>
  <c r="E263" i="31" s="1"/>
  <c r="G221" i="31"/>
  <c r="G235" i="31" s="1"/>
  <c r="G264" i="31" s="1"/>
  <c r="G1189" i="31" s="1"/>
  <c r="F221" i="31"/>
  <c r="F235" i="31" s="1"/>
  <c r="F264" i="31" s="1"/>
  <c r="F1189" i="31" s="1"/>
  <c r="E221" i="31"/>
  <c r="E235" i="31" s="1"/>
  <c r="E264" i="31" s="1"/>
  <c r="E1189" i="31" s="1"/>
  <c r="D221" i="31"/>
  <c r="D235" i="31" s="1"/>
  <c r="D264" i="31" s="1"/>
  <c r="D1189" i="31" s="1"/>
  <c r="D226" i="31"/>
  <c r="D240" i="31" s="1"/>
  <c r="D269" i="31" s="1"/>
  <c r="G226" i="31"/>
  <c r="G240" i="31" s="1"/>
  <c r="G269" i="31" s="1"/>
  <c r="F226" i="31"/>
  <c r="F240" i="31" s="1"/>
  <c r="F269" i="31" s="1"/>
  <c r="E226" i="31"/>
  <c r="E240" i="31" s="1"/>
  <c r="E269" i="31" s="1"/>
  <c r="I236" i="31"/>
  <c r="I265" i="31" s="1"/>
  <c r="J222" i="31"/>
  <c r="M225" i="31"/>
  <c r="E225" i="31" s="1"/>
  <c r="E239" i="31" s="1"/>
  <c r="E268" i="31" s="1"/>
  <c r="D222" i="31"/>
  <c r="D236" i="31" s="1"/>
  <c r="D265" i="31" s="1"/>
  <c r="G222" i="31"/>
  <c r="G236" i="31" s="1"/>
  <c r="G265" i="31" s="1"/>
  <c r="F222" i="31"/>
  <c r="F236" i="31" s="1"/>
  <c r="F265" i="31" s="1"/>
  <c r="E222" i="31"/>
  <c r="E236" i="31" s="1"/>
  <c r="E265" i="31" s="1"/>
  <c r="I237" i="31"/>
  <c r="I266" i="31" s="1"/>
  <c r="J223" i="31"/>
  <c r="G223" i="31"/>
  <c r="G237" i="31" s="1"/>
  <c r="G266" i="31" s="1"/>
  <c r="F223" i="31"/>
  <c r="F237" i="31" s="1"/>
  <c r="F266" i="31" s="1"/>
  <c r="E223" i="31"/>
  <c r="E237" i="31" s="1"/>
  <c r="E266" i="31" s="1"/>
  <c r="D223" i="31"/>
  <c r="D237" i="31" s="1"/>
  <c r="D266" i="31" s="1"/>
  <c r="J1030" i="31"/>
  <c r="J1136" i="31" s="1"/>
  <c r="G1012" i="31"/>
  <c r="G1026" i="31" s="1"/>
  <c r="G1030" i="31" s="1"/>
  <c r="G1136" i="31" s="1"/>
  <c r="F1026" i="31"/>
  <c r="F1030" i="31" s="1"/>
  <c r="F1136" i="31" s="1"/>
  <c r="J220" i="31"/>
  <c r="I234" i="31"/>
  <c r="I263" i="31" s="1"/>
  <c r="K115" i="30"/>
  <c r="J115" i="30"/>
  <c r="I115" i="30"/>
  <c r="H115" i="30"/>
  <c r="G115" i="30"/>
  <c r="F115" i="30"/>
  <c r="E115" i="30"/>
  <c r="D115" i="30"/>
  <c r="C115" i="30"/>
  <c r="B115" i="30"/>
  <c r="K114" i="30"/>
  <c r="J114" i="30"/>
  <c r="I114" i="30"/>
  <c r="H114" i="30"/>
  <c r="G114" i="30"/>
  <c r="F114" i="30"/>
  <c r="E114" i="30"/>
  <c r="D114" i="30"/>
  <c r="C114" i="30"/>
  <c r="B114" i="30"/>
  <c r="K113" i="30"/>
  <c r="J113" i="30"/>
  <c r="I113" i="30"/>
  <c r="H113" i="30"/>
  <c r="G113" i="30"/>
  <c r="F113" i="30"/>
  <c r="E113" i="30"/>
  <c r="D113" i="30"/>
  <c r="C113" i="30"/>
  <c r="B113" i="30"/>
  <c r="K112" i="30"/>
  <c r="J112" i="30"/>
  <c r="I112" i="30"/>
  <c r="H112" i="30"/>
  <c r="G112" i="30"/>
  <c r="F112" i="30"/>
  <c r="E112" i="30"/>
  <c r="D112" i="30"/>
  <c r="C112" i="30"/>
  <c r="B112" i="30"/>
  <c r="K111" i="30"/>
  <c r="J111" i="30"/>
  <c r="I111" i="30"/>
  <c r="H111" i="30"/>
  <c r="G111" i="30"/>
  <c r="F111" i="30"/>
  <c r="E111" i="30"/>
  <c r="D111" i="30"/>
  <c r="C111" i="30"/>
  <c r="B111" i="30"/>
  <c r="K51" i="30"/>
  <c r="J51" i="30"/>
  <c r="I51" i="30"/>
  <c r="H51" i="30"/>
  <c r="G51" i="30"/>
  <c r="F51" i="30"/>
  <c r="E51" i="30"/>
  <c r="D51" i="30"/>
  <c r="C51" i="30"/>
  <c r="B51" i="30"/>
  <c r="K50" i="30"/>
  <c r="J50" i="30"/>
  <c r="I50" i="30"/>
  <c r="H50" i="30"/>
  <c r="G50" i="30"/>
  <c r="F50" i="30"/>
  <c r="E50" i="30"/>
  <c r="D50" i="30"/>
  <c r="C50" i="30"/>
  <c r="B50" i="30"/>
  <c r="K49" i="30"/>
  <c r="J49" i="30"/>
  <c r="I49" i="30"/>
  <c r="H49" i="30"/>
  <c r="G49" i="30"/>
  <c r="F49" i="30"/>
  <c r="E49" i="30"/>
  <c r="D49" i="30"/>
  <c r="C49" i="30"/>
  <c r="B49" i="30"/>
  <c r="K48" i="30"/>
  <c r="J48" i="30"/>
  <c r="I48" i="30"/>
  <c r="H48" i="30"/>
  <c r="G48" i="30"/>
  <c r="F48" i="30"/>
  <c r="E48" i="30"/>
  <c r="D48" i="30"/>
  <c r="C48" i="30"/>
  <c r="B48" i="30"/>
  <c r="K47" i="30"/>
  <c r="J47" i="30"/>
  <c r="I47" i="30"/>
  <c r="H47" i="30"/>
  <c r="G47" i="30"/>
  <c r="F47" i="30"/>
  <c r="E47" i="30"/>
  <c r="D47" i="30"/>
  <c r="C47" i="30"/>
  <c r="B47" i="30"/>
  <c r="K790" i="24"/>
  <c r="J790" i="24"/>
  <c r="I790" i="24"/>
  <c r="H790" i="24"/>
  <c r="G790" i="24"/>
  <c r="F790" i="24"/>
  <c r="E790" i="24"/>
  <c r="D790" i="24"/>
  <c r="C790" i="24"/>
  <c r="B790" i="24"/>
  <c r="E789" i="24"/>
  <c r="D789" i="24"/>
  <c r="E788" i="24"/>
  <c r="D788" i="24"/>
  <c r="C788" i="24"/>
  <c r="B788" i="24"/>
  <c r="E787" i="24"/>
  <c r="D787" i="24"/>
  <c r="C787" i="24"/>
  <c r="B787" i="24"/>
  <c r="F1230" i="32" l="1"/>
  <c r="M162" i="32"/>
  <c r="K1188" i="32"/>
  <c r="AD8" i="45"/>
  <c r="AD54" i="45" s="1"/>
  <c r="F1231" i="34"/>
  <c r="J1232" i="32"/>
  <c r="E1230" i="32"/>
  <c r="E1228" i="32"/>
  <c r="E1232" i="32"/>
  <c r="S551" i="33"/>
  <c r="G1191" i="33"/>
  <c r="G1231" i="33" s="1"/>
  <c r="E1197" i="32"/>
  <c r="D1197" i="32"/>
  <c r="D1232" i="32"/>
  <c r="D1228" i="32"/>
  <c r="D1230" i="32"/>
  <c r="G1232" i="32"/>
  <c r="F1191" i="31"/>
  <c r="S551" i="32"/>
  <c r="G1191" i="32"/>
  <c r="G1231" i="32" s="1"/>
  <c r="F1191" i="35"/>
  <c r="F1231" i="35" s="1"/>
  <c r="AE8" i="45"/>
  <c r="AE54" i="45" s="1"/>
  <c r="G1231" i="34"/>
  <c r="F1197" i="32"/>
  <c r="G1120" i="32"/>
  <c r="G1166" i="32" s="1"/>
  <c r="G1179" i="32" s="1"/>
  <c r="K1175" i="31"/>
  <c r="C1175" i="31"/>
  <c r="I1175" i="31"/>
  <c r="B1179" i="31"/>
  <c r="M780" i="31"/>
  <c r="M779" i="31"/>
  <c r="M975" i="31"/>
  <c r="M976" i="31"/>
  <c r="M923" i="34"/>
  <c r="M922" i="34"/>
  <c r="M922" i="35"/>
  <c r="M923" i="35"/>
  <c r="M923" i="33"/>
  <c r="M922" i="33"/>
  <c r="M923" i="32"/>
  <c r="M922" i="32"/>
  <c r="S554" i="34"/>
  <c r="M265" i="34"/>
  <c r="M268" i="34"/>
  <c r="M264" i="34"/>
  <c r="M266" i="34"/>
  <c r="M271" i="34"/>
  <c r="M270" i="34"/>
  <c r="M263" i="34"/>
  <c r="M269" i="34"/>
  <c r="M267" i="34"/>
  <c r="S550" i="34"/>
  <c r="S551" i="34"/>
  <c r="S558" i="34"/>
  <c r="S550" i="35"/>
  <c r="M264" i="35"/>
  <c r="M263" i="35"/>
  <c r="M267" i="35"/>
  <c r="M268" i="35"/>
  <c r="M269" i="35"/>
  <c r="M265" i="35"/>
  <c r="M270" i="35"/>
  <c r="M271" i="35"/>
  <c r="M266" i="35"/>
  <c r="M265" i="33"/>
  <c r="M269" i="33"/>
  <c r="M268" i="33"/>
  <c r="M271" i="33"/>
  <c r="M266" i="33"/>
  <c r="M270" i="33"/>
  <c r="M263" i="33"/>
  <c r="M267" i="33"/>
  <c r="M264" i="33"/>
  <c r="D272" i="33"/>
  <c r="D1127" i="33" s="1"/>
  <c r="F1120" i="33"/>
  <c r="F1166" i="33" s="1"/>
  <c r="F1179" i="33" s="1"/>
  <c r="M264" i="32"/>
  <c r="M263" i="32"/>
  <c r="M265" i="32"/>
  <c r="M266" i="32"/>
  <c r="M271" i="32"/>
  <c r="M270" i="32"/>
  <c r="M267" i="32"/>
  <c r="M269" i="32"/>
  <c r="M268" i="32"/>
  <c r="H1096" i="34"/>
  <c r="H1111" i="34"/>
  <c r="I1067" i="34"/>
  <c r="G1102" i="34"/>
  <c r="S556" i="34" s="1"/>
  <c r="G1117" i="34"/>
  <c r="H1073" i="34"/>
  <c r="H1104" i="34"/>
  <c r="H1119" i="34"/>
  <c r="I1075" i="34"/>
  <c r="G1114" i="34"/>
  <c r="G1099" i="34"/>
  <c r="S553" i="34" s="1"/>
  <c r="H1070" i="34"/>
  <c r="H1072" i="34"/>
  <c r="G1116" i="34"/>
  <c r="G1101" i="34"/>
  <c r="S555" i="34" s="1"/>
  <c r="R559" i="34"/>
  <c r="G1113" i="34"/>
  <c r="H1069" i="34"/>
  <c r="G1098" i="34"/>
  <c r="S552" i="34" s="1"/>
  <c r="G1110" i="34"/>
  <c r="H1066" i="34"/>
  <c r="G1095" i="34"/>
  <c r="S549" i="34" s="1"/>
  <c r="H1100" i="34"/>
  <c r="H1115" i="34"/>
  <c r="I1071" i="34"/>
  <c r="G1103" i="34"/>
  <c r="S557" i="34" s="1"/>
  <c r="H1074" i="34"/>
  <c r="G1118" i="34"/>
  <c r="H1097" i="34"/>
  <c r="I1068" i="34"/>
  <c r="H1112" i="34"/>
  <c r="F1120" i="34"/>
  <c r="F1166" i="34" s="1"/>
  <c r="F1179" i="34" s="1"/>
  <c r="G1076" i="34"/>
  <c r="F1105" i="34"/>
  <c r="F1137" i="34" s="1"/>
  <c r="H1096" i="33"/>
  <c r="T550" i="33" s="1"/>
  <c r="I1067" i="33"/>
  <c r="H1111" i="33"/>
  <c r="H1114" i="33"/>
  <c r="H1099" i="33"/>
  <c r="T553" i="33" s="1"/>
  <c r="I1070" i="33"/>
  <c r="I1071" i="33"/>
  <c r="H1100" i="33"/>
  <c r="T554" i="33" s="1"/>
  <c r="H1115" i="33"/>
  <c r="G1098" i="33"/>
  <c r="S552" i="33" s="1"/>
  <c r="G1113" i="33"/>
  <c r="H1069" i="33"/>
  <c r="G1118" i="33"/>
  <c r="H1074" i="33"/>
  <c r="G1103" i="33"/>
  <c r="S557" i="33" s="1"/>
  <c r="H1101" i="33"/>
  <c r="T555" i="33" s="1"/>
  <c r="I1072" i="33"/>
  <c r="H1116" i="33"/>
  <c r="H1075" i="33"/>
  <c r="G1119" i="33"/>
  <c r="G1104" i="33"/>
  <c r="S558" i="33" s="1"/>
  <c r="F1105" i="33"/>
  <c r="F1137" i="33" s="1"/>
  <c r="R549" i="33"/>
  <c r="R559" i="33" s="1"/>
  <c r="H1066" i="33"/>
  <c r="G1095" i="33"/>
  <c r="G1110" i="33"/>
  <c r="G1076" i="33"/>
  <c r="I1068" i="33"/>
  <c r="H1112" i="33"/>
  <c r="H1097" i="33"/>
  <c r="G1117" i="33"/>
  <c r="H1073" i="33"/>
  <c r="G1102" i="33"/>
  <c r="S556" i="33" s="1"/>
  <c r="H1095" i="32"/>
  <c r="I1066" i="32"/>
  <c r="I1110" i="32" s="1"/>
  <c r="S549" i="32"/>
  <c r="G1096" i="32"/>
  <c r="S550" i="32" s="1"/>
  <c r="H1067" i="32"/>
  <c r="H1111" i="32" s="1"/>
  <c r="G1098" i="32"/>
  <c r="S552" i="32" s="1"/>
  <c r="H1069" i="32"/>
  <c r="H1113" i="32" s="1"/>
  <c r="H1074" i="32"/>
  <c r="H1118" i="32" s="1"/>
  <c r="G1103" i="32"/>
  <c r="S557" i="32" s="1"/>
  <c r="G1104" i="32"/>
  <c r="S558" i="32" s="1"/>
  <c r="H1075" i="32"/>
  <c r="H1119" i="32" s="1"/>
  <c r="G1100" i="32"/>
  <c r="S554" i="32" s="1"/>
  <c r="H1071" i="32"/>
  <c r="H1115" i="32" s="1"/>
  <c r="H1073" i="32"/>
  <c r="H1117" i="32" s="1"/>
  <c r="G1102" i="32"/>
  <c r="S556" i="32" s="1"/>
  <c r="H1097" i="32"/>
  <c r="I1068" i="32"/>
  <c r="I1112" i="32" s="1"/>
  <c r="R559" i="32"/>
  <c r="G1076" i="32"/>
  <c r="F1105" i="32"/>
  <c r="F1137" i="32" s="1"/>
  <c r="H1101" i="32"/>
  <c r="T555" i="32" s="1"/>
  <c r="I1072" i="32"/>
  <c r="I1116" i="32" s="1"/>
  <c r="I1070" i="32"/>
  <c r="I1114" i="32" s="1"/>
  <c r="H1099" i="32"/>
  <c r="T553" i="32" s="1"/>
  <c r="F1110" i="31"/>
  <c r="F1076" i="31"/>
  <c r="G1066" i="31"/>
  <c r="F1095" i="31"/>
  <c r="E1120" i="31"/>
  <c r="E1166" i="31" s="1"/>
  <c r="E1179" i="31" s="1"/>
  <c r="G1069" i="31"/>
  <c r="F1098" i="31"/>
  <c r="R552" i="31" s="1"/>
  <c r="F1113" i="31"/>
  <c r="G1118" i="31"/>
  <c r="H1074" i="31"/>
  <c r="G1103" i="31"/>
  <c r="S557" i="31" s="1"/>
  <c r="H1075" i="31"/>
  <c r="G1104" i="31"/>
  <c r="S558" i="31" s="1"/>
  <c r="G1119" i="31"/>
  <c r="E1105" i="31"/>
  <c r="E1137" i="31" s="1"/>
  <c r="Q549" i="31"/>
  <c r="Q559" i="31" s="1"/>
  <c r="G1100" i="31"/>
  <c r="S554" i="31" s="1"/>
  <c r="H1071" i="31"/>
  <c r="G1115" i="31"/>
  <c r="G1099" i="31"/>
  <c r="S553" i="31" s="1"/>
  <c r="G1114" i="31"/>
  <c r="H1070" i="31"/>
  <c r="F1111" i="31"/>
  <c r="G1067" i="31"/>
  <c r="F1096" i="31"/>
  <c r="R550" i="31" s="1"/>
  <c r="G1073" i="31"/>
  <c r="F1102" i="31"/>
  <c r="R556" i="31" s="1"/>
  <c r="F1117" i="31"/>
  <c r="G1101" i="31"/>
  <c r="S555" i="31" s="1"/>
  <c r="H1072" i="31"/>
  <c r="G1116" i="31"/>
  <c r="H1068" i="31"/>
  <c r="G1112" i="31"/>
  <c r="G1097" i="31"/>
  <c r="S551" i="31" s="1"/>
  <c r="H557" i="31"/>
  <c r="H602" i="31"/>
  <c r="G604" i="29"/>
  <c r="G1159" i="29" s="1"/>
  <c r="G1172" i="29" s="1"/>
  <c r="H597" i="34"/>
  <c r="H552" i="34"/>
  <c r="H558" i="31"/>
  <c r="H603" i="31"/>
  <c r="H594" i="31"/>
  <c r="H549" i="31"/>
  <c r="I515" i="29"/>
  <c r="I514" i="29"/>
  <c r="I508" i="29"/>
  <c r="I509" i="29"/>
  <c r="I513" i="29"/>
  <c r="I510" i="29"/>
  <c r="I516" i="29"/>
  <c r="I511" i="29"/>
  <c r="I507" i="29"/>
  <c r="I512" i="29"/>
  <c r="H596" i="29"/>
  <c r="H603" i="35"/>
  <c r="H558" i="35"/>
  <c r="H602" i="24"/>
  <c r="H595" i="34"/>
  <c r="H550" i="34"/>
  <c r="H595" i="31"/>
  <c r="H550" i="31"/>
  <c r="G559" i="34"/>
  <c r="G1129" i="34" s="1"/>
  <c r="H602" i="29"/>
  <c r="G559" i="35"/>
  <c r="G1129" i="35" s="1"/>
  <c r="H597" i="35"/>
  <c r="H552" i="35"/>
  <c r="H598" i="24"/>
  <c r="H594" i="24"/>
  <c r="H601" i="34"/>
  <c r="H556" i="34"/>
  <c r="H601" i="31"/>
  <c r="H556" i="31"/>
  <c r="I514" i="35"/>
  <c r="I508" i="35"/>
  <c r="I511" i="35"/>
  <c r="I510" i="35"/>
  <c r="I515" i="35"/>
  <c r="I512" i="35"/>
  <c r="I509" i="35"/>
  <c r="I516" i="35"/>
  <c r="I513" i="35"/>
  <c r="I507" i="35"/>
  <c r="G604" i="34"/>
  <c r="G1159" i="34" s="1"/>
  <c r="G1172" i="34" s="1"/>
  <c r="H594" i="29"/>
  <c r="G604" i="35"/>
  <c r="G1159" i="35" s="1"/>
  <c r="G1172" i="35" s="1"/>
  <c r="H595" i="35"/>
  <c r="H550" i="35"/>
  <c r="H600" i="24"/>
  <c r="H601" i="24"/>
  <c r="G604" i="31"/>
  <c r="G1159" i="31" s="1"/>
  <c r="G1172" i="31" s="1"/>
  <c r="H598" i="31"/>
  <c r="H553" i="31"/>
  <c r="H598" i="34"/>
  <c r="H553" i="34"/>
  <c r="H599" i="31"/>
  <c r="H554" i="31"/>
  <c r="J542" i="26"/>
  <c r="J539" i="26"/>
  <c r="J540" i="26"/>
  <c r="J543" i="26"/>
  <c r="J541" i="26"/>
  <c r="J536" i="26"/>
  <c r="J535" i="26"/>
  <c r="J544" i="26"/>
  <c r="J537" i="26"/>
  <c r="K502" i="26"/>
  <c r="J538" i="26"/>
  <c r="H599" i="29"/>
  <c r="H599" i="35"/>
  <c r="H554" i="35"/>
  <c r="H597" i="24"/>
  <c r="H603" i="24"/>
  <c r="G559" i="31"/>
  <c r="G1129" i="31" s="1"/>
  <c r="H600" i="29"/>
  <c r="H602" i="34"/>
  <c r="H557" i="34"/>
  <c r="H552" i="31"/>
  <c r="H597" i="31"/>
  <c r="I514" i="31"/>
  <c r="I507" i="31"/>
  <c r="I511" i="31"/>
  <c r="I509" i="31"/>
  <c r="I510" i="31"/>
  <c r="I515" i="31"/>
  <c r="I516" i="31"/>
  <c r="I512" i="31"/>
  <c r="I513" i="31"/>
  <c r="I508" i="31"/>
  <c r="H597" i="29"/>
  <c r="J530" i="26"/>
  <c r="J529" i="26"/>
  <c r="J527" i="26"/>
  <c r="J521" i="26"/>
  <c r="J524" i="26"/>
  <c r="J528" i="26"/>
  <c r="J526" i="26"/>
  <c r="K501" i="26"/>
  <c r="J523" i="26"/>
  <c r="J522" i="26"/>
  <c r="J525" i="26"/>
  <c r="H602" i="35"/>
  <c r="H557" i="35"/>
  <c r="H595" i="24"/>
  <c r="H599" i="34"/>
  <c r="H554" i="34"/>
  <c r="H555" i="34"/>
  <c r="H600" i="34"/>
  <c r="H596" i="31"/>
  <c r="H551" i="31"/>
  <c r="J512" i="26"/>
  <c r="J508" i="26"/>
  <c r="J514" i="26"/>
  <c r="J516" i="26"/>
  <c r="J513" i="26"/>
  <c r="J500" i="34"/>
  <c r="J500" i="29"/>
  <c r="J509" i="26"/>
  <c r="J500" i="35"/>
  <c r="J510" i="26"/>
  <c r="K500" i="26"/>
  <c r="J500" i="31"/>
  <c r="J511" i="26"/>
  <c r="J500" i="24"/>
  <c r="J515" i="26"/>
  <c r="J507" i="26"/>
  <c r="H603" i="29"/>
  <c r="H598" i="29"/>
  <c r="H594" i="35"/>
  <c r="H549" i="35"/>
  <c r="H600" i="35"/>
  <c r="H555" i="35"/>
  <c r="H596" i="24"/>
  <c r="H594" i="34"/>
  <c r="H549" i="34"/>
  <c r="H596" i="35"/>
  <c r="H551" i="35"/>
  <c r="H603" i="34"/>
  <c r="H558" i="34"/>
  <c r="H596" i="34"/>
  <c r="H551" i="34"/>
  <c r="H1191" i="34" s="1"/>
  <c r="H600" i="31"/>
  <c r="H555" i="31"/>
  <c r="G604" i="24"/>
  <c r="G1159" i="24" s="1"/>
  <c r="G1172" i="24" s="1"/>
  <c r="I507" i="34"/>
  <c r="I508" i="34"/>
  <c r="I515" i="34"/>
  <c r="I514" i="34"/>
  <c r="I516" i="34"/>
  <c r="I510" i="34"/>
  <c r="I513" i="34"/>
  <c r="I512" i="34"/>
  <c r="I509" i="34"/>
  <c r="I511" i="34"/>
  <c r="I510" i="24"/>
  <c r="I508" i="24"/>
  <c r="I516" i="24"/>
  <c r="I512" i="24"/>
  <c r="I509" i="24"/>
  <c r="I515" i="24"/>
  <c r="I511" i="24"/>
  <c r="I514" i="24"/>
  <c r="I507" i="24"/>
  <c r="I513" i="24"/>
  <c r="H595" i="29"/>
  <c r="H601" i="29"/>
  <c r="H601" i="35"/>
  <c r="H556" i="35"/>
  <c r="H598" i="35"/>
  <c r="H553" i="35"/>
  <c r="H599" i="24"/>
  <c r="E272" i="34"/>
  <c r="E1127" i="34" s="1"/>
  <c r="H1071" i="35"/>
  <c r="G1100" i="35"/>
  <c r="S554" i="35" s="1"/>
  <c r="G1115" i="35"/>
  <c r="H1111" i="35"/>
  <c r="I1067" i="35"/>
  <c r="H1096" i="35"/>
  <c r="G1103" i="35"/>
  <c r="S557" i="35" s="1"/>
  <c r="H1074" i="35"/>
  <c r="G1118" i="35"/>
  <c r="F1105" i="35"/>
  <c r="F1137" i="35" s="1"/>
  <c r="R549" i="35"/>
  <c r="R559" i="35" s="1"/>
  <c r="G1116" i="35"/>
  <c r="H1072" i="35"/>
  <c r="G1101" i="35"/>
  <c r="S555" i="35" s="1"/>
  <c r="G1113" i="35"/>
  <c r="H1069" i="35"/>
  <c r="G1098" i="35"/>
  <c r="S552" i="35" s="1"/>
  <c r="H1073" i="35"/>
  <c r="G1102" i="35"/>
  <c r="S556" i="35" s="1"/>
  <c r="G1117" i="35"/>
  <c r="G1114" i="35"/>
  <c r="G1099" i="35"/>
  <c r="S553" i="35" s="1"/>
  <c r="H1070" i="35"/>
  <c r="G1112" i="35"/>
  <c r="G1097" i="35"/>
  <c r="S551" i="35" s="1"/>
  <c r="H1068" i="35"/>
  <c r="G1110" i="35"/>
  <c r="H1066" i="35"/>
  <c r="G1076" i="35"/>
  <c r="G1095" i="35"/>
  <c r="H1075" i="35"/>
  <c r="G1104" i="35"/>
  <c r="S558" i="35" s="1"/>
  <c r="G1119" i="35"/>
  <c r="F1120" i="35"/>
  <c r="F1166" i="35" s="1"/>
  <c r="F1179" i="35" s="1"/>
  <c r="G272" i="34"/>
  <c r="G1127" i="34" s="1"/>
  <c r="G272" i="35"/>
  <c r="G1127" i="35" s="1"/>
  <c r="D272" i="35"/>
  <c r="D1127" i="35" s="1"/>
  <c r="E272" i="35"/>
  <c r="E1127" i="35" s="1"/>
  <c r="F272" i="35"/>
  <c r="F1127" i="35" s="1"/>
  <c r="E272" i="33"/>
  <c r="E1127" i="33" s="1"/>
  <c r="G272" i="33"/>
  <c r="G1127" i="33" s="1"/>
  <c r="F272" i="33"/>
  <c r="F1127" i="33" s="1"/>
  <c r="D170" i="32"/>
  <c r="D1126" i="32" s="1"/>
  <c r="F272" i="32"/>
  <c r="F1127" i="32" s="1"/>
  <c r="G272" i="32"/>
  <c r="G1127" i="32" s="1"/>
  <c r="D272" i="32"/>
  <c r="D1127" i="32" s="1"/>
  <c r="E170" i="32"/>
  <c r="E1126" i="32" s="1"/>
  <c r="E272" i="32"/>
  <c r="E1127" i="32" s="1"/>
  <c r="J272" i="32"/>
  <c r="J1127" i="32" s="1"/>
  <c r="G170" i="32"/>
  <c r="G1126" i="32" s="1"/>
  <c r="F225" i="31"/>
  <c r="F239" i="31" s="1"/>
  <c r="F268" i="31" s="1"/>
  <c r="G225" i="31"/>
  <c r="G239" i="31" s="1"/>
  <c r="G268" i="31" s="1"/>
  <c r="M262" i="35"/>
  <c r="K272" i="35"/>
  <c r="J272" i="35"/>
  <c r="J1127" i="35" s="1"/>
  <c r="G219" i="31"/>
  <c r="G233" i="31" s="1"/>
  <c r="G262" i="31" s="1"/>
  <c r="E272" i="31"/>
  <c r="E1127" i="31" s="1"/>
  <c r="D225" i="31"/>
  <c r="D239" i="31" s="1"/>
  <c r="D268" i="31" s="1"/>
  <c r="F272" i="34"/>
  <c r="F1127" i="34" s="1"/>
  <c r="J272" i="34"/>
  <c r="J1127" i="34" s="1"/>
  <c r="K272" i="34"/>
  <c r="M262" i="34"/>
  <c r="D272" i="34"/>
  <c r="D1127" i="34" s="1"/>
  <c r="M262" i="33"/>
  <c r="K272" i="33"/>
  <c r="J272" i="33"/>
  <c r="J1127" i="33" s="1"/>
  <c r="K272" i="32"/>
  <c r="M262" i="32"/>
  <c r="K170" i="32"/>
  <c r="K1126" i="32" s="1"/>
  <c r="M160" i="32"/>
  <c r="J170" i="32"/>
  <c r="J1126" i="32" s="1"/>
  <c r="D795" i="24"/>
  <c r="D795" i="31"/>
  <c r="E794" i="24"/>
  <c r="E794" i="31"/>
  <c r="C795" i="24"/>
  <c r="C795" i="31"/>
  <c r="K795" i="24"/>
  <c r="K795" i="31"/>
  <c r="I796" i="24"/>
  <c r="I796" i="31"/>
  <c r="G797" i="24"/>
  <c r="G797" i="31"/>
  <c r="E798" i="24"/>
  <c r="E798" i="31"/>
  <c r="G794" i="24"/>
  <c r="G794" i="31"/>
  <c r="K796" i="24"/>
  <c r="K796" i="31"/>
  <c r="F794" i="24"/>
  <c r="F794" i="31"/>
  <c r="F798" i="24"/>
  <c r="F798" i="31"/>
  <c r="H798" i="24"/>
  <c r="H798" i="31"/>
  <c r="C796" i="24"/>
  <c r="C796" i="31"/>
  <c r="F795" i="24"/>
  <c r="F795" i="31"/>
  <c r="E796" i="24"/>
  <c r="E796" i="31"/>
  <c r="B796" i="24"/>
  <c r="B796" i="31"/>
  <c r="E795" i="24"/>
  <c r="E795" i="31"/>
  <c r="H794" i="24"/>
  <c r="H794" i="31"/>
  <c r="B797" i="24"/>
  <c r="B797" i="31"/>
  <c r="I794" i="24"/>
  <c r="I794" i="31"/>
  <c r="C797" i="24"/>
  <c r="C797" i="31"/>
  <c r="B794" i="24"/>
  <c r="B794" i="31"/>
  <c r="J794" i="24"/>
  <c r="J794" i="31"/>
  <c r="H795" i="24"/>
  <c r="H795" i="31"/>
  <c r="F796" i="24"/>
  <c r="F796" i="31"/>
  <c r="D797" i="24"/>
  <c r="D797" i="31"/>
  <c r="B798" i="24"/>
  <c r="B798" i="31"/>
  <c r="J798" i="24"/>
  <c r="J798" i="31"/>
  <c r="H797" i="24"/>
  <c r="H797" i="31"/>
  <c r="I797" i="24"/>
  <c r="I797" i="31"/>
  <c r="J797" i="24"/>
  <c r="J797" i="31"/>
  <c r="I798" i="24"/>
  <c r="I798" i="31"/>
  <c r="K794" i="24"/>
  <c r="K794" i="31"/>
  <c r="G796" i="24"/>
  <c r="G796" i="31"/>
  <c r="C798" i="24"/>
  <c r="C798" i="31"/>
  <c r="J796" i="24"/>
  <c r="J796" i="31"/>
  <c r="G798" i="24"/>
  <c r="G798" i="31"/>
  <c r="D796" i="24"/>
  <c r="D796" i="31"/>
  <c r="G795" i="24"/>
  <c r="G795" i="31"/>
  <c r="K797" i="24"/>
  <c r="K797" i="31"/>
  <c r="C794" i="24"/>
  <c r="C794" i="31"/>
  <c r="I795" i="24"/>
  <c r="I795" i="31"/>
  <c r="E797" i="24"/>
  <c r="E797" i="31"/>
  <c r="K798" i="24"/>
  <c r="K798" i="31"/>
  <c r="D794" i="24"/>
  <c r="D794" i="31"/>
  <c r="B795" i="24"/>
  <c r="B795" i="31"/>
  <c r="J795" i="24"/>
  <c r="J795" i="31"/>
  <c r="H796" i="24"/>
  <c r="H796" i="31"/>
  <c r="F797" i="24"/>
  <c r="F797" i="31"/>
  <c r="D798" i="24"/>
  <c r="D798" i="31"/>
  <c r="J234" i="31"/>
  <c r="J263" i="31" s="1"/>
  <c r="K220" i="31"/>
  <c r="K234" i="31" s="1"/>
  <c r="K263" i="31" s="1"/>
  <c r="K222" i="31"/>
  <c r="K236" i="31" s="1"/>
  <c r="K265" i="31" s="1"/>
  <c r="J236" i="31"/>
  <c r="J265" i="31" s="1"/>
  <c r="J235" i="31"/>
  <c r="J264" i="31" s="1"/>
  <c r="J1189" i="31" s="1"/>
  <c r="K221" i="31"/>
  <c r="K235" i="31" s="1"/>
  <c r="K264" i="31" s="1"/>
  <c r="K1189" i="31" s="1"/>
  <c r="J233" i="31"/>
  <c r="J262" i="31" s="1"/>
  <c r="K219" i="31"/>
  <c r="K233" i="31" s="1"/>
  <c r="K262" i="31" s="1"/>
  <c r="F219" i="31"/>
  <c r="F233" i="31" s="1"/>
  <c r="F262" i="31" s="1"/>
  <c r="I272" i="31"/>
  <c r="I1127" i="31" s="1"/>
  <c r="K227" i="31"/>
  <c r="K241" i="31" s="1"/>
  <c r="K270" i="31" s="1"/>
  <c r="J241" i="31"/>
  <c r="J270" i="31" s="1"/>
  <c r="K226" i="31"/>
  <c r="K240" i="31" s="1"/>
  <c r="K269" i="31" s="1"/>
  <c r="J240" i="31"/>
  <c r="J269" i="31" s="1"/>
  <c r="J238" i="31"/>
  <c r="J267" i="31" s="1"/>
  <c r="K224" i="31"/>
  <c r="K238" i="31" s="1"/>
  <c r="K267" i="31" s="1"/>
  <c r="J239" i="31"/>
  <c r="J268" i="31" s="1"/>
  <c r="K225" i="31"/>
  <c r="K239" i="31" s="1"/>
  <c r="K268" i="31" s="1"/>
  <c r="J242" i="31"/>
  <c r="J271" i="31" s="1"/>
  <c r="K228" i="31"/>
  <c r="K242" i="31" s="1"/>
  <c r="K271" i="31" s="1"/>
  <c r="D219" i="31"/>
  <c r="D233" i="31" s="1"/>
  <c r="D262" i="31" s="1"/>
  <c r="J237" i="31"/>
  <c r="J266" i="31" s="1"/>
  <c r="K223" i="31"/>
  <c r="K237" i="31" s="1"/>
  <c r="K266" i="31" s="1"/>
  <c r="G1191" i="31" l="1"/>
  <c r="G1228" i="32"/>
  <c r="G1197" i="32"/>
  <c r="G1230" i="32"/>
  <c r="AF8" i="45"/>
  <c r="AF54" i="45" s="1"/>
  <c r="H1231" i="34"/>
  <c r="T551" i="33"/>
  <c r="H1191" i="33"/>
  <c r="H1231" i="33" s="1"/>
  <c r="G1191" i="35"/>
  <c r="G1231" i="35" s="1"/>
  <c r="K1232" i="32"/>
  <c r="T551" i="32"/>
  <c r="H1191" i="32"/>
  <c r="T554" i="34"/>
  <c r="H1120" i="32"/>
  <c r="H1166" i="32" s="1"/>
  <c r="H1179" i="32" s="1"/>
  <c r="T550" i="34"/>
  <c r="G1120" i="33"/>
  <c r="G1166" i="33" s="1"/>
  <c r="G1179" i="33" s="1"/>
  <c r="M270" i="31"/>
  <c r="M265" i="31"/>
  <c r="M269" i="31"/>
  <c r="M271" i="31"/>
  <c r="M267" i="31"/>
  <c r="M268" i="31"/>
  <c r="M266" i="31"/>
  <c r="M263" i="31"/>
  <c r="M264" i="31"/>
  <c r="T551" i="34"/>
  <c r="T558" i="34"/>
  <c r="H1102" i="34"/>
  <c r="T556" i="34" s="1"/>
  <c r="I1073" i="34"/>
  <c r="H1117" i="34"/>
  <c r="H1101" i="34"/>
  <c r="T555" i="34" s="1"/>
  <c r="I1072" i="34"/>
  <c r="H1116" i="34"/>
  <c r="I1100" i="34"/>
  <c r="I1115" i="34"/>
  <c r="J1071" i="34"/>
  <c r="G1120" i="34"/>
  <c r="G1166" i="34" s="1"/>
  <c r="G1179" i="34" s="1"/>
  <c r="H1114" i="34"/>
  <c r="I1070" i="34"/>
  <c r="H1099" i="34"/>
  <c r="T553" i="34" s="1"/>
  <c r="I1074" i="34"/>
  <c r="H1118" i="34"/>
  <c r="H1103" i="34"/>
  <c r="H1098" i="34"/>
  <c r="T552" i="34" s="1"/>
  <c r="H1113" i="34"/>
  <c r="I1069" i="34"/>
  <c r="S559" i="34"/>
  <c r="J1067" i="34"/>
  <c r="I1111" i="34"/>
  <c r="I1096" i="34"/>
  <c r="T557" i="34"/>
  <c r="I1112" i="34"/>
  <c r="I1097" i="34"/>
  <c r="J1068" i="34"/>
  <c r="G1105" i="34"/>
  <c r="G1137" i="34" s="1"/>
  <c r="I1104" i="34"/>
  <c r="I1119" i="34"/>
  <c r="J1075" i="34"/>
  <c r="H1110" i="34"/>
  <c r="I1066" i="34"/>
  <c r="H1095" i="34"/>
  <c r="T549" i="34" s="1"/>
  <c r="H1076" i="34"/>
  <c r="T550" i="35"/>
  <c r="H1103" i="33"/>
  <c r="T557" i="33" s="1"/>
  <c r="H1118" i="33"/>
  <c r="I1074" i="33"/>
  <c r="I1100" i="33"/>
  <c r="U554" i="33" s="1"/>
  <c r="I1115" i="33"/>
  <c r="J1071" i="33"/>
  <c r="I1114" i="33"/>
  <c r="J1070" i="33"/>
  <c r="I1099" i="33"/>
  <c r="U553" i="33" s="1"/>
  <c r="H1113" i="33"/>
  <c r="H1098" i="33"/>
  <c r="T552" i="33" s="1"/>
  <c r="I1069" i="33"/>
  <c r="M272" i="33"/>
  <c r="K1127" i="33"/>
  <c r="I1097" i="33"/>
  <c r="I1112" i="33"/>
  <c r="J1068" i="33"/>
  <c r="I1075" i="33"/>
  <c r="H1104" i="33"/>
  <c r="T558" i="33" s="1"/>
  <c r="H1119" i="33"/>
  <c r="G1105" i="33"/>
  <c r="G1137" i="33" s="1"/>
  <c r="S549" i="33"/>
  <c r="S559" i="33" s="1"/>
  <c r="J1072" i="33"/>
  <c r="I1116" i="33"/>
  <c r="I1101" i="33"/>
  <c r="U555" i="33" s="1"/>
  <c r="I1096" i="33"/>
  <c r="U550" i="33" s="1"/>
  <c r="I1111" i="33"/>
  <c r="J1067" i="33"/>
  <c r="H1102" i="33"/>
  <c r="T556" i="33" s="1"/>
  <c r="I1073" i="33"/>
  <c r="H1117" i="33"/>
  <c r="H1095" i="33"/>
  <c r="I1066" i="33"/>
  <c r="H1110" i="33"/>
  <c r="H1076" i="33"/>
  <c r="H1102" i="32"/>
  <c r="T556" i="32" s="1"/>
  <c r="I1073" i="32"/>
  <c r="I1117" i="32" s="1"/>
  <c r="I1074" i="32"/>
  <c r="I1118" i="32" s="1"/>
  <c r="H1103" i="32"/>
  <c r="T557" i="32" s="1"/>
  <c r="S559" i="32"/>
  <c r="F1138" i="32"/>
  <c r="F7" i="30" s="1"/>
  <c r="H1100" i="32"/>
  <c r="T554" i="32" s="1"/>
  <c r="I1071" i="32"/>
  <c r="I1115" i="32" s="1"/>
  <c r="G1105" i="32"/>
  <c r="G1137" i="32" s="1"/>
  <c r="G1138" i="32" s="1"/>
  <c r="G7" i="30" s="1"/>
  <c r="J1070" i="32"/>
  <c r="J1114" i="32" s="1"/>
  <c r="I1099" i="32"/>
  <c r="U553" i="32" s="1"/>
  <c r="H1098" i="32"/>
  <c r="T552" i="32" s="1"/>
  <c r="I1069" i="32"/>
  <c r="I1113" i="32" s="1"/>
  <c r="J1066" i="32"/>
  <c r="J1110" i="32" s="1"/>
  <c r="I1095" i="32"/>
  <c r="I1097" i="32"/>
  <c r="J1068" i="32"/>
  <c r="J1112" i="32" s="1"/>
  <c r="I1101" i="32"/>
  <c r="U555" i="32" s="1"/>
  <c r="J1072" i="32"/>
  <c r="J1116" i="32" s="1"/>
  <c r="H1104" i="32"/>
  <c r="T558" i="32" s="1"/>
  <c r="I1075" i="32"/>
  <c r="I1119" i="32" s="1"/>
  <c r="T549" i="32"/>
  <c r="I1067" i="32"/>
  <c r="I1111" i="32" s="1"/>
  <c r="H1096" i="32"/>
  <c r="T550" i="32" s="1"/>
  <c r="H1076" i="32"/>
  <c r="H1067" i="31"/>
  <c r="G1096" i="31"/>
  <c r="S550" i="31" s="1"/>
  <c r="G1111" i="31"/>
  <c r="H1104" i="31"/>
  <c r="T558" i="31" s="1"/>
  <c r="H1119" i="31"/>
  <c r="I1075" i="31"/>
  <c r="H1101" i="31"/>
  <c r="T555" i="31" s="1"/>
  <c r="I1072" i="31"/>
  <c r="H1116" i="31"/>
  <c r="I1071" i="31"/>
  <c r="H1100" i="31"/>
  <c r="T554" i="31" s="1"/>
  <c r="H1115" i="31"/>
  <c r="I1074" i="31"/>
  <c r="H1103" i="31"/>
  <c r="T557" i="31" s="1"/>
  <c r="H1118" i="31"/>
  <c r="F1105" i="31"/>
  <c r="F1137" i="31" s="1"/>
  <c r="R549" i="31"/>
  <c r="R559" i="31" s="1"/>
  <c r="G1110" i="31"/>
  <c r="H1066" i="31"/>
  <c r="G1076" i="31"/>
  <c r="G1095" i="31"/>
  <c r="G1102" i="31"/>
  <c r="S556" i="31" s="1"/>
  <c r="G1117" i="31"/>
  <c r="H1073" i="31"/>
  <c r="H1099" i="31"/>
  <c r="T553" i="31" s="1"/>
  <c r="H1114" i="31"/>
  <c r="I1070" i="31"/>
  <c r="F1120" i="31"/>
  <c r="F1166" i="31" s="1"/>
  <c r="F1179" i="31" s="1"/>
  <c r="H1097" i="31"/>
  <c r="T551" i="31" s="1"/>
  <c r="I1068" i="31"/>
  <c r="H1112" i="31"/>
  <c r="G1098" i="31"/>
  <c r="S552" i="31" s="1"/>
  <c r="G1113" i="31"/>
  <c r="H1069" i="31"/>
  <c r="I600" i="34"/>
  <c r="I555" i="34"/>
  <c r="J507" i="24"/>
  <c r="J511" i="24"/>
  <c r="J513" i="24"/>
  <c r="J509" i="24"/>
  <c r="J514" i="24"/>
  <c r="J516" i="24"/>
  <c r="J510" i="24"/>
  <c r="J512" i="24"/>
  <c r="J508" i="24"/>
  <c r="J515" i="24"/>
  <c r="I599" i="35"/>
  <c r="I554" i="35"/>
  <c r="I602" i="29"/>
  <c r="H604" i="35"/>
  <c r="H1159" i="35" s="1"/>
  <c r="H1172" i="35" s="1"/>
  <c r="I603" i="31"/>
  <c r="I558" i="31"/>
  <c r="K542" i="26"/>
  <c r="K537" i="26"/>
  <c r="K539" i="26"/>
  <c r="K541" i="26"/>
  <c r="K540" i="26"/>
  <c r="K538" i="26"/>
  <c r="K535" i="26"/>
  <c r="K543" i="26"/>
  <c r="K544" i="26"/>
  <c r="K536" i="26"/>
  <c r="I602" i="35"/>
  <c r="I557" i="35"/>
  <c r="I598" i="29"/>
  <c r="H559" i="31"/>
  <c r="H1129" i="31" s="1"/>
  <c r="I603" i="24"/>
  <c r="I558" i="34"/>
  <c r="I603" i="34"/>
  <c r="J513" i="31"/>
  <c r="J507" i="31"/>
  <c r="J509" i="31"/>
  <c r="J510" i="31"/>
  <c r="J515" i="31"/>
  <c r="J512" i="31"/>
  <c r="J511" i="31"/>
  <c r="J508" i="31"/>
  <c r="J514" i="31"/>
  <c r="J516" i="31"/>
  <c r="I602" i="31"/>
  <c r="I557" i="31"/>
  <c r="H604" i="29"/>
  <c r="H1159" i="29" s="1"/>
  <c r="H1172" i="29" s="1"/>
  <c r="I597" i="35"/>
  <c r="I552" i="35"/>
  <c r="I603" i="29"/>
  <c r="H604" i="31"/>
  <c r="H1159" i="31" s="1"/>
  <c r="H1172" i="31" s="1"/>
  <c r="J513" i="34"/>
  <c r="J515" i="34"/>
  <c r="J512" i="34"/>
  <c r="J510" i="34"/>
  <c r="J509" i="34"/>
  <c r="J511" i="34"/>
  <c r="J508" i="34"/>
  <c r="J507" i="34"/>
  <c r="J516" i="34"/>
  <c r="J514" i="34"/>
  <c r="I595" i="24"/>
  <c r="K511" i="26"/>
  <c r="K508" i="26"/>
  <c r="K516" i="26"/>
  <c r="K512" i="26"/>
  <c r="K500" i="31"/>
  <c r="K500" i="29"/>
  <c r="K500" i="34"/>
  <c r="K514" i="26"/>
  <c r="K500" i="35"/>
  <c r="K500" i="24"/>
  <c r="K507" i="26"/>
  <c r="K509" i="26"/>
  <c r="K513" i="26"/>
  <c r="K515" i="26"/>
  <c r="K510" i="26"/>
  <c r="I552" i="31"/>
  <c r="I597" i="31"/>
  <c r="I598" i="35"/>
  <c r="I553" i="35"/>
  <c r="H604" i="24"/>
  <c r="H1159" i="24" s="1"/>
  <c r="H1172" i="24" s="1"/>
  <c r="I597" i="29"/>
  <c r="I594" i="24"/>
  <c r="I597" i="24"/>
  <c r="I602" i="34"/>
  <c r="I557" i="34"/>
  <c r="K525" i="26"/>
  <c r="K521" i="26"/>
  <c r="K529" i="26"/>
  <c r="K522" i="26"/>
  <c r="K523" i="26"/>
  <c r="K526" i="26"/>
  <c r="K527" i="26"/>
  <c r="K530" i="26"/>
  <c r="K524" i="26"/>
  <c r="K528" i="26"/>
  <c r="I596" i="31"/>
  <c r="I551" i="31"/>
  <c r="I594" i="35"/>
  <c r="I549" i="35"/>
  <c r="I595" i="35"/>
  <c r="I550" i="35"/>
  <c r="I600" i="29"/>
  <c r="I554" i="31"/>
  <c r="I599" i="31"/>
  <c r="H559" i="35"/>
  <c r="H1129" i="35" s="1"/>
  <c r="I594" i="29"/>
  <c r="I599" i="24"/>
  <c r="H604" i="34"/>
  <c r="H1159" i="34" s="1"/>
  <c r="H1172" i="34" s="1"/>
  <c r="I598" i="34"/>
  <c r="I553" i="34"/>
  <c r="I600" i="35"/>
  <c r="I555" i="35"/>
  <c r="I601" i="35"/>
  <c r="I556" i="35"/>
  <c r="H559" i="34"/>
  <c r="H1129" i="34" s="1"/>
  <c r="I598" i="24"/>
  <c r="I551" i="34"/>
  <c r="I1191" i="34" s="1"/>
  <c r="I1231" i="34" s="1"/>
  <c r="I596" i="34"/>
  <c r="I594" i="34"/>
  <c r="I549" i="34"/>
  <c r="I595" i="31"/>
  <c r="I550" i="31"/>
  <c r="I549" i="31"/>
  <c r="I594" i="31"/>
  <c r="I603" i="35"/>
  <c r="I558" i="35"/>
  <c r="I595" i="29"/>
  <c r="I597" i="34"/>
  <c r="I552" i="34"/>
  <c r="I600" i="24"/>
  <c r="I556" i="34"/>
  <c r="I601" i="34"/>
  <c r="I601" i="24"/>
  <c r="I550" i="34"/>
  <c r="I595" i="34"/>
  <c r="J510" i="35"/>
  <c r="J507" i="35"/>
  <c r="J508" i="35"/>
  <c r="J509" i="35"/>
  <c r="J514" i="35"/>
  <c r="J516" i="35"/>
  <c r="J515" i="35"/>
  <c r="J513" i="35"/>
  <c r="J511" i="35"/>
  <c r="J512" i="35"/>
  <c r="I553" i="31"/>
  <c r="I598" i="31"/>
  <c r="I596" i="29"/>
  <c r="I602" i="24"/>
  <c r="I554" i="34"/>
  <c r="I599" i="34"/>
  <c r="J511" i="29"/>
  <c r="J512" i="29"/>
  <c r="J514" i="29"/>
  <c r="J507" i="29"/>
  <c r="J513" i="29"/>
  <c r="J515" i="29"/>
  <c r="J516" i="29"/>
  <c r="J508" i="29"/>
  <c r="J509" i="29"/>
  <c r="J510" i="29"/>
  <c r="I600" i="31"/>
  <c r="I555" i="31"/>
  <c r="I601" i="31"/>
  <c r="I556" i="31"/>
  <c r="I596" i="35"/>
  <c r="I551" i="35"/>
  <c r="I599" i="29"/>
  <c r="I601" i="29"/>
  <c r="I596" i="24"/>
  <c r="M272" i="34"/>
  <c r="K1127" i="34"/>
  <c r="H1114" i="35"/>
  <c r="H1099" i="35"/>
  <c r="T553" i="35" s="1"/>
  <c r="I1070" i="35"/>
  <c r="I1071" i="35"/>
  <c r="H1100" i="35"/>
  <c r="T554" i="35" s="1"/>
  <c r="H1115" i="35"/>
  <c r="H1098" i="35"/>
  <c r="T552" i="35" s="1"/>
  <c r="H1113" i="35"/>
  <c r="I1069" i="35"/>
  <c r="H1103" i="35"/>
  <c r="T557" i="35" s="1"/>
  <c r="I1074" i="35"/>
  <c r="H1118" i="35"/>
  <c r="I1072" i="35"/>
  <c r="H1116" i="35"/>
  <c r="H1101" i="35"/>
  <c r="T555" i="35" s="1"/>
  <c r="J1067" i="35"/>
  <c r="I1111" i="35"/>
  <c r="I1096" i="35"/>
  <c r="M272" i="35"/>
  <c r="K1127" i="35"/>
  <c r="G1105" i="35"/>
  <c r="G1137" i="35" s="1"/>
  <c r="S549" i="35"/>
  <c r="S559" i="35" s="1"/>
  <c r="H1095" i="35"/>
  <c r="H1110" i="35"/>
  <c r="I1066" i="35"/>
  <c r="H1076" i="35"/>
  <c r="H1104" i="35"/>
  <c r="T558" i="35" s="1"/>
  <c r="H1119" i="35"/>
  <c r="I1075" i="35"/>
  <c r="G1120" i="35"/>
  <c r="G1166" i="35" s="1"/>
  <c r="G1179" i="35" s="1"/>
  <c r="H1112" i="35"/>
  <c r="I1068" i="35"/>
  <c r="H1097" i="35"/>
  <c r="T551" i="35" s="1"/>
  <c r="H1102" i="35"/>
  <c r="T556" i="35" s="1"/>
  <c r="H1117" i="35"/>
  <c r="I1073" i="35"/>
  <c r="E1138" i="32"/>
  <c r="E7" i="30" s="1"/>
  <c r="M272" i="32"/>
  <c r="K1127" i="32"/>
  <c r="D1138" i="32"/>
  <c r="D7" i="30" s="1"/>
  <c r="M170" i="32"/>
  <c r="F272" i="31"/>
  <c r="F1127" i="31" s="1"/>
  <c r="D272" i="31"/>
  <c r="D1127" i="31" s="1"/>
  <c r="G272" i="31"/>
  <c r="G1127" i="31" s="1"/>
  <c r="J272" i="31"/>
  <c r="J1127" i="31" s="1"/>
  <c r="J874" i="31"/>
  <c r="J892" i="31" s="1"/>
  <c r="J872" i="31"/>
  <c r="J890" i="31" s="1"/>
  <c r="J871" i="31"/>
  <c r="J889" i="31" s="1"/>
  <c r="J873" i="31"/>
  <c r="J891" i="31" s="1"/>
  <c r="J870" i="31"/>
  <c r="J888" i="31" s="1"/>
  <c r="J876" i="31"/>
  <c r="J894" i="31" s="1"/>
  <c r="J869" i="31"/>
  <c r="J887" i="31" s="1"/>
  <c r="J875" i="31"/>
  <c r="J893" i="31" s="1"/>
  <c r="J867" i="31"/>
  <c r="J868" i="31"/>
  <c r="J886" i="31" s="1"/>
  <c r="G872" i="31"/>
  <c r="G890" i="31" s="1"/>
  <c r="G876" i="31"/>
  <c r="G894" i="31" s="1"/>
  <c r="G874" i="31"/>
  <c r="G892" i="31" s="1"/>
  <c r="G870" i="31"/>
  <c r="G888" i="31" s="1"/>
  <c r="G871" i="31"/>
  <c r="G889" i="31" s="1"/>
  <c r="G867" i="31"/>
  <c r="G875" i="31"/>
  <c r="G893" i="31" s="1"/>
  <c r="G873" i="31"/>
  <c r="G891" i="31" s="1"/>
  <c r="G868" i="31"/>
  <c r="G886" i="31" s="1"/>
  <c r="G869" i="31"/>
  <c r="G887" i="31" s="1"/>
  <c r="J841" i="31"/>
  <c r="J859" i="31" s="1"/>
  <c r="J842" i="31"/>
  <c r="J860" i="31" s="1"/>
  <c r="J840" i="31"/>
  <c r="J858" i="31" s="1"/>
  <c r="J834" i="31"/>
  <c r="J843" i="31"/>
  <c r="J861" i="31" s="1"/>
  <c r="J837" i="31"/>
  <c r="J855" i="31" s="1"/>
  <c r="J839" i="31"/>
  <c r="J857" i="31" s="1"/>
  <c r="J835" i="31"/>
  <c r="J853" i="31" s="1"/>
  <c r="J836" i="31"/>
  <c r="J854" i="31" s="1"/>
  <c r="J838" i="31"/>
  <c r="J856" i="31" s="1"/>
  <c r="J803" i="31"/>
  <c r="J821" i="31" s="1"/>
  <c r="J811" i="31"/>
  <c r="J829" i="31" s="1"/>
  <c r="J808" i="31"/>
  <c r="J826" i="31" s="1"/>
  <c r="J810" i="31"/>
  <c r="J828" i="31" s="1"/>
  <c r="J809" i="31"/>
  <c r="J827" i="31" s="1"/>
  <c r="J802" i="31"/>
  <c r="J805" i="31"/>
  <c r="J823" i="31" s="1"/>
  <c r="J807" i="31"/>
  <c r="J825" i="31" s="1"/>
  <c r="J804" i="31"/>
  <c r="J822" i="31" s="1"/>
  <c r="J806" i="31"/>
  <c r="J824" i="31" s="1"/>
  <c r="B842" i="31"/>
  <c r="B860" i="31" s="1"/>
  <c r="B835" i="31"/>
  <c r="B853" i="31" s="1"/>
  <c r="B840" i="31"/>
  <c r="B858" i="31" s="1"/>
  <c r="B834" i="31"/>
  <c r="B836" i="31"/>
  <c r="B854" i="31" s="1"/>
  <c r="B843" i="31"/>
  <c r="B861" i="31" s="1"/>
  <c r="B839" i="31"/>
  <c r="B857" i="31" s="1"/>
  <c r="B837" i="31"/>
  <c r="B855" i="31" s="1"/>
  <c r="B838" i="31"/>
  <c r="B856" i="31" s="1"/>
  <c r="B841" i="31"/>
  <c r="B859" i="31" s="1"/>
  <c r="C870" i="31"/>
  <c r="C888" i="31" s="1"/>
  <c r="C875" i="31"/>
  <c r="C893" i="31" s="1"/>
  <c r="C873" i="31"/>
  <c r="C891" i="31" s="1"/>
  <c r="C876" i="31"/>
  <c r="C894" i="31" s="1"/>
  <c r="C874" i="31"/>
  <c r="C892" i="31" s="1"/>
  <c r="C869" i="31"/>
  <c r="C887" i="31" s="1"/>
  <c r="C872" i="31"/>
  <c r="C890" i="31" s="1"/>
  <c r="C868" i="31"/>
  <c r="C886" i="31" s="1"/>
  <c r="C871" i="31"/>
  <c r="C889" i="31" s="1"/>
  <c r="C867" i="31"/>
  <c r="I811" i="31"/>
  <c r="I829" i="31" s="1"/>
  <c r="I805" i="31"/>
  <c r="I823" i="31" s="1"/>
  <c r="I803" i="31"/>
  <c r="I821" i="31" s="1"/>
  <c r="I804" i="31"/>
  <c r="I822" i="31" s="1"/>
  <c r="I807" i="31"/>
  <c r="I825" i="31" s="1"/>
  <c r="I802" i="31"/>
  <c r="I810" i="31"/>
  <c r="I828" i="31" s="1"/>
  <c r="I809" i="31"/>
  <c r="I827" i="31" s="1"/>
  <c r="I806" i="31"/>
  <c r="I824" i="31" s="1"/>
  <c r="I808" i="31"/>
  <c r="I826" i="31" s="1"/>
  <c r="E834" i="31"/>
  <c r="E840" i="31"/>
  <c r="E858" i="31" s="1"/>
  <c r="E842" i="31"/>
  <c r="E860" i="31" s="1"/>
  <c r="E839" i="31"/>
  <c r="E857" i="31" s="1"/>
  <c r="E835" i="31"/>
  <c r="E853" i="31" s="1"/>
  <c r="E836" i="31"/>
  <c r="E854" i="31" s="1"/>
  <c r="E837" i="31"/>
  <c r="E855" i="31" s="1"/>
  <c r="E843" i="31"/>
  <c r="E861" i="31" s="1"/>
  <c r="E838" i="31"/>
  <c r="E856" i="31" s="1"/>
  <c r="E841" i="31"/>
  <c r="E859" i="31" s="1"/>
  <c r="G811" i="31"/>
  <c r="G829" i="31" s="1"/>
  <c r="G806" i="31"/>
  <c r="G824" i="31" s="1"/>
  <c r="G803" i="31"/>
  <c r="G821" i="31" s="1"/>
  <c r="G805" i="31"/>
  <c r="G823" i="31" s="1"/>
  <c r="G810" i="31"/>
  <c r="G828" i="31" s="1"/>
  <c r="G809" i="31"/>
  <c r="G827" i="31" s="1"/>
  <c r="G804" i="31"/>
  <c r="G822" i="31" s="1"/>
  <c r="G808" i="31"/>
  <c r="G826" i="31" s="1"/>
  <c r="G802" i="31"/>
  <c r="G807" i="31"/>
  <c r="G825" i="31" s="1"/>
  <c r="I872" i="31"/>
  <c r="I890" i="31" s="1"/>
  <c r="I868" i="31"/>
  <c r="I886" i="31" s="1"/>
  <c r="I875" i="31"/>
  <c r="I893" i="31" s="1"/>
  <c r="I873" i="31"/>
  <c r="I891" i="31" s="1"/>
  <c r="I867" i="31"/>
  <c r="I871" i="31"/>
  <c r="I889" i="31" s="1"/>
  <c r="I876" i="31"/>
  <c r="I894" i="31" s="1"/>
  <c r="I870" i="31"/>
  <c r="I888" i="31" s="1"/>
  <c r="I874" i="31"/>
  <c r="I892" i="31" s="1"/>
  <c r="I869" i="31"/>
  <c r="I887" i="31" s="1"/>
  <c r="I840" i="31"/>
  <c r="I858" i="31" s="1"/>
  <c r="I837" i="31"/>
  <c r="I855" i="31" s="1"/>
  <c r="I843" i="31"/>
  <c r="I861" i="31" s="1"/>
  <c r="I834" i="31"/>
  <c r="I842" i="31"/>
  <c r="I860" i="31" s="1"/>
  <c r="I835" i="31"/>
  <c r="I853" i="31" s="1"/>
  <c r="I836" i="31"/>
  <c r="I854" i="31" s="1"/>
  <c r="I839" i="31"/>
  <c r="I857" i="31" s="1"/>
  <c r="I841" i="31"/>
  <c r="I859" i="31" s="1"/>
  <c r="I838" i="31"/>
  <c r="I856" i="31" s="1"/>
  <c r="D838" i="31"/>
  <c r="D856" i="31" s="1"/>
  <c r="D839" i="31"/>
  <c r="D857" i="31" s="1"/>
  <c r="D834" i="31"/>
  <c r="D842" i="31"/>
  <c r="D860" i="31" s="1"/>
  <c r="D836" i="31"/>
  <c r="D854" i="31" s="1"/>
  <c r="D841" i="31"/>
  <c r="D859" i="31" s="1"/>
  <c r="D835" i="31"/>
  <c r="D853" i="31" s="1"/>
  <c r="D843" i="31"/>
  <c r="D861" i="31" s="1"/>
  <c r="D837" i="31"/>
  <c r="D855" i="31" s="1"/>
  <c r="D840" i="31"/>
  <c r="D858" i="31" s="1"/>
  <c r="B809" i="31"/>
  <c r="B827" i="31" s="1"/>
  <c r="B806" i="31"/>
  <c r="B824" i="31" s="1"/>
  <c r="B807" i="31"/>
  <c r="B825" i="31" s="1"/>
  <c r="B804" i="31"/>
  <c r="B822" i="31" s="1"/>
  <c r="B803" i="31"/>
  <c r="B821" i="31" s="1"/>
  <c r="B805" i="31"/>
  <c r="B823" i="31" s="1"/>
  <c r="B810" i="31"/>
  <c r="B828" i="31" s="1"/>
  <c r="B802" i="31"/>
  <c r="B811" i="31"/>
  <c r="B829" i="31" s="1"/>
  <c r="B808" i="31"/>
  <c r="B826" i="31" s="1"/>
  <c r="H805" i="31"/>
  <c r="H823" i="31" s="1"/>
  <c r="H804" i="31"/>
  <c r="H822" i="31" s="1"/>
  <c r="H809" i="31"/>
  <c r="H827" i="31" s="1"/>
  <c r="H807" i="31"/>
  <c r="H825" i="31" s="1"/>
  <c r="H802" i="31"/>
  <c r="H811" i="31"/>
  <c r="H829" i="31" s="1"/>
  <c r="H808" i="31"/>
  <c r="H826" i="31" s="1"/>
  <c r="H803" i="31"/>
  <c r="H821" i="31" s="1"/>
  <c r="H810" i="31"/>
  <c r="H828" i="31" s="1"/>
  <c r="H806" i="31"/>
  <c r="H824" i="31" s="1"/>
  <c r="F873" i="31"/>
  <c r="F891" i="31" s="1"/>
  <c r="F869" i="31"/>
  <c r="F887" i="31" s="1"/>
  <c r="F868" i="31"/>
  <c r="F886" i="31" s="1"/>
  <c r="F871" i="31"/>
  <c r="F889" i="31" s="1"/>
  <c r="F870" i="31"/>
  <c r="F888" i="31" s="1"/>
  <c r="F867" i="31"/>
  <c r="F874" i="31"/>
  <c r="F892" i="31" s="1"/>
  <c r="F875" i="31"/>
  <c r="F893" i="31" s="1"/>
  <c r="F876" i="31"/>
  <c r="F894" i="31" s="1"/>
  <c r="F872" i="31"/>
  <c r="F890" i="31" s="1"/>
  <c r="G835" i="31"/>
  <c r="G853" i="31" s="1"/>
  <c r="G839" i="31"/>
  <c r="G857" i="31" s="1"/>
  <c r="G842" i="31"/>
  <c r="G860" i="31" s="1"/>
  <c r="G841" i="31"/>
  <c r="G859" i="31" s="1"/>
  <c r="G838" i="31"/>
  <c r="G856" i="31" s="1"/>
  <c r="G834" i="31"/>
  <c r="G837" i="31"/>
  <c r="G855" i="31" s="1"/>
  <c r="G840" i="31"/>
  <c r="G858" i="31" s="1"/>
  <c r="G836" i="31"/>
  <c r="G854" i="31" s="1"/>
  <c r="G843" i="31"/>
  <c r="G861" i="31" s="1"/>
  <c r="E806" i="31"/>
  <c r="E824" i="31" s="1"/>
  <c r="E802" i="31"/>
  <c r="E808" i="31"/>
  <c r="E826" i="31" s="1"/>
  <c r="E809" i="31"/>
  <c r="E827" i="31" s="1"/>
  <c r="E804" i="31"/>
  <c r="E822" i="31" s="1"/>
  <c r="E807" i="31"/>
  <c r="E825" i="31" s="1"/>
  <c r="E811" i="31"/>
  <c r="E829" i="31" s="1"/>
  <c r="E805" i="31"/>
  <c r="E823" i="31" s="1"/>
  <c r="E803" i="31"/>
  <c r="E821" i="31" s="1"/>
  <c r="E810" i="31"/>
  <c r="E828" i="31" s="1"/>
  <c r="H872" i="31"/>
  <c r="H890" i="31" s="1"/>
  <c r="H874" i="31"/>
  <c r="H892" i="31" s="1"/>
  <c r="H875" i="31"/>
  <c r="H893" i="31" s="1"/>
  <c r="H868" i="31"/>
  <c r="H886" i="31" s="1"/>
  <c r="H867" i="31"/>
  <c r="H869" i="31"/>
  <c r="H887" i="31" s="1"/>
  <c r="H871" i="31"/>
  <c r="H889" i="31" s="1"/>
  <c r="H873" i="31"/>
  <c r="H891" i="31" s="1"/>
  <c r="H870" i="31"/>
  <c r="H888" i="31" s="1"/>
  <c r="H876" i="31"/>
  <c r="H894" i="31" s="1"/>
  <c r="B874" i="31"/>
  <c r="B892" i="31" s="1"/>
  <c r="B868" i="31"/>
  <c r="B886" i="31" s="1"/>
  <c r="B873" i="31"/>
  <c r="B891" i="31" s="1"/>
  <c r="B875" i="31"/>
  <c r="B893" i="31" s="1"/>
  <c r="B869" i="31"/>
  <c r="B887" i="31" s="1"/>
  <c r="B871" i="31"/>
  <c r="B889" i="31" s="1"/>
  <c r="B867" i="31"/>
  <c r="B870" i="31"/>
  <c r="B888" i="31" s="1"/>
  <c r="B876" i="31"/>
  <c r="B894" i="31" s="1"/>
  <c r="B872" i="31"/>
  <c r="B890" i="31" s="1"/>
  <c r="F804" i="31"/>
  <c r="F822" i="31" s="1"/>
  <c r="F811" i="31"/>
  <c r="F829" i="31" s="1"/>
  <c r="F805" i="31"/>
  <c r="F823" i="31" s="1"/>
  <c r="F802" i="31"/>
  <c r="F810" i="31"/>
  <c r="F828" i="31" s="1"/>
  <c r="F803" i="31"/>
  <c r="F821" i="31" s="1"/>
  <c r="F808" i="31"/>
  <c r="F826" i="31" s="1"/>
  <c r="F807" i="31"/>
  <c r="F825" i="31" s="1"/>
  <c r="F809" i="31"/>
  <c r="F827" i="31" s="1"/>
  <c r="F806" i="31"/>
  <c r="F824" i="31" s="1"/>
  <c r="K843" i="31"/>
  <c r="K861" i="31" s="1"/>
  <c r="K837" i="31"/>
  <c r="K855" i="31" s="1"/>
  <c r="K839" i="31"/>
  <c r="K857" i="31" s="1"/>
  <c r="K841" i="31"/>
  <c r="K859" i="31" s="1"/>
  <c r="K835" i="31"/>
  <c r="K853" i="31" s="1"/>
  <c r="K834" i="31"/>
  <c r="K840" i="31"/>
  <c r="K858" i="31" s="1"/>
  <c r="K838" i="31"/>
  <c r="K856" i="31" s="1"/>
  <c r="K842" i="31"/>
  <c r="K860" i="31" s="1"/>
  <c r="K836" i="31"/>
  <c r="K854" i="31" s="1"/>
  <c r="D806" i="31"/>
  <c r="D824" i="31" s="1"/>
  <c r="D807" i="31"/>
  <c r="D825" i="31" s="1"/>
  <c r="D802" i="31"/>
  <c r="D808" i="31"/>
  <c r="D826" i="31" s="1"/>
  <c r="D804" i="31"/>
  <c r="D822" i="31" s="1"/>
  <c r="D805" i="31"/>
  <c r="D823" i="31" s="1"/>
  <c r="D811" i="31"/>
  <c r="D829" i="31" s="1"/>
  <c r="D803" i="31"/>
  <c r="D821" i="31" s="1"/>
  <c r="D810" i="31"/>
  <c r="D828" i="31" s="1"/>
  <c r="D809" i="31"/>
  <c r="D827" i="31" s="1"/>
  <c r="K803" i="31"/>
  <c r="K821" i="31" s="1"/>
  <c r="K811" i="31"/>
  <c r="K829" i="31" s="1"/>
  <c r="K809" i="31"/>
  <c r="K827" i="31" s="1"/>
  <c r="K808" i="31"/>
  <c r="K826" i="31" s="1"/>
  <c r="K805" i="31"/>
  <c r="K823" i="31" s="1"/>
  <c r="K807" i="31"/>
  <c r="K825" i="31" s="1"/>
  <c r="K810" i="31"/>
  <c r="K828" i="31" s="1"/>
  <c r="K802" i="31"/>
  <c r="K806" i="31"/>
  <c r="K824" i="31" s="1"/>
  <c r="K804" i="31"/>
  <c r="K822" i="31" s="1"/>
  <c r="C841" i="31"/>
  <c r="C859" i="31" s="1"/>
  <c r="C834" i="31"/>
  <c r="C840" i="31"/>
  <c r="C858" i="31" s="1"/>
  <c r="C835" i="31"/>
  <c r="C853" i="31" s="1"/>
  <c r="C838" i="31"/>
  <c r="C856" i="31" s="1"/>
  <c r="C837" i="31"/>
  <c r="C855" i="31" s="1"/>
  <c r="C843" i="31"/>
  <c r="C861" i="31" s="1"/>
  <c r="C842" i="31"/>
  <c r="C860" i="31" s="1"/>
  <c r="C836" i="31"/>
  <c r="C854" i="31" s="1"/>
  <c r="C839" i="31"/>
  <c r="C857" i="31" s="1"/>
  <c r="E869" i="31"/>
  <c r="E887" i="31" s="1"/>
  <c r="E867" i="31"/>
  <c r="E868" i="31"/>
  <c r="E886" i="31" s="1"/>
  <c r="E875" i="31"/>
  <c r="E893" i="31" s="1"/>
  <c r="E876" i="31"/>
  <c r="E894" i="31" s="1"/>
  <c r="E871" i="31"/>
  <c r="E889" i="31" s="1"/>
  <c r="E873" i="31"/>
  <c r="E891" i="31" s="1"/>
  <c r="E872" i="31"/>
  <c r="E890" i="31" s="1"/>
  <c r="E870" i="31"/>
  <c r="E888" i="31" s="1"/>
  <c r="E874" i="31"/>
  <c r="E892" i="31" s="1"/>
  <c r="D869" i="31"/>
  <c r="D887" i="31" s="1"/>
  <c r="D867" i="31"/>
  <c r="D868" i="31"/>
  <c r="D886" i="31" s="1"/>
  <c r="D876" i="31"/>
  <c r="D894" i="31" s="1"/>
  <c r="D872" i="31"/>
  <c r="D890" i="31" s="1"/>
  <c r="D874" i="31"/>
  <c r="D892" i="31" s="1"/>
  <c r="D873" i="31"/>
  <c r="D891" i="31" s="1"/>
  <c r="D870" i="31"/>
  <c r="D888" i="31" s="1"/>
  <c r="D871" i="31"/>
  <c r="D889" i="31" s="1"/>
  <c r="D875" i="31"/>
  <c r="D893" i="31" s="1"/>
  <c r="K867" i="31"/>
  <c r="K874" i="31"/>
  <c r="K892" i="31" s="1"/>
  <c r="K871" i="31"/>
  <c r="K889" i="31" s="1"/>
  <c r="K869" i="31"/>
  <c r="K887" i="31" s="1"/>
  <c r="K876" i="31"/>
  <c r="K894" i="31" s="1"/>
  <c r="K870" i="31"/>
  <c r="K888" i="31" s="1"/>
  <c r="K872" i="31"/>
  <c r="K890" i="31" s="1"/>
  <c r="K868" i="31"/>
  <c r="K886" i="31" s="1"/>
  <c r="K875" i="31"/>
  <c r="K893" i="31" s="1"/>
  <c r="K873" i="31"/>
  <c r="K891" i="31" s="1"/>
  <c r="F842" i="31"/>
  <c r="F860" i="31" s="1"/>
  <c r="F837" i="31"/>
  <c r="F855" i="31" s="1"/>
  <c r="F838" i="31"/>
  <c r="F856" i="31" s="1"/>
  <c r="F834" i="31"/>
  <c r="F841" i="31"/>
  <c r="F859" i="31" s="1"/>
  <c r="F840" i="31"/>
  <c r="F858" i="31" s="1"/>
  <c r="F836" i="31"/>
  <c r="F854" i="31" s="1"/>
  <c r="F843" i="31"/>
  <c r="F861" i="31" s="1"/>
  <c r="F839" i="31"/>
  <c r="F857" i="31" s="1"/>
  <c r="F835" i="31"/>
  <c r="F853" i="31" s="1"/>
  <c r="C810" i="31"/>
  <c r="C828" i="31" s="1"/>
  <c r="C803" i="31"/>
  <c r="C821" i="31" s="1"/>
  <c r="C811" i="31"/>
  <c r="C829" i="31" s="1"/>
  <c r="C802" i="31"/>
  <c r="C806" i="31"/>
  <c r="C824" i="31" s="1"/>
  <c r="C808" i="31"/>
  <c r="C826" i="31" s="1"/>
  <c r="C805" i="31"/>
  <c r="C823" i="31" s="1"/>
  <c r="C809" i="31"/>
  <c r="C827" i="31" s="1"/>
  <c r="C807" i="31"/>
  <c r="C825" i="31" s="1"/>
  <c r="C804" i="31"/>
  <c r="C822" i="31" s="1"/>
  <c r="H834" i="31"/>
  <c r="H842" i="31"/>
  <c r="H860" i="31" s="1"/>
  <c r="H840" i="31"/>
  <c r="H858" i="31" s="1"/>
  <c r="H836" i="31"/>
  <c r="H854" i="31" s="1"/>
  <c r="H839" i="31"/>
  <c r="H857" i="31" s="1"/>
  <c r="H841" i="31"/>
  <c r="H859" i="31" s="1"/>
  <c r="H835" i="31"/>
  <c r="H853" i="31" s="1"/>
  <c r="H838" i="31"/>
  <c r="H856" i="31" s="1"/>
  <c r="H843" i="31"/>
  <c r="H861" i="31" s="1"/>
  <c r="H837" i="31"/>
  <c r="H855" i="31" s="1"/>
  <c r="K272" i="31"/>
  <c r="M262" i="31"/>
  <c r="H1191" i="35" l="1"/>
  <c r="H1231" i="35" s="1"/>
  <c r="H1231" i="32"/>
  <c r="H1197" i="32"/>
  <c r="H1228" i="32"/>
  <c r="H1230" i="32"/>
  <c r="U551" i="32"/>
  <c r="I1191" i="32"/>
  <c r="H1191" i="31"/>
  <c r="U551" i="33"/>
  <c r="I1191" i="33"/>
  <c r="I1231" i="33" s="1"/>
  <c r="I1120" i="32"/>
  <c r="I1166" i="32" s="1"/>
  <c r="I1179" i="32" s="1"/>
  <c r="U551" i="34"/>
  <c r="U550" i="34"/>
  <c r="U558" i="34"/>
  <c r="H1120" i="33"/>
  <c r="H1166" i="33" s="1"/>
  <c r="H1179" i="33" s="1"/>
  <c r="C900" i="31"/>
  <c r="U550" i="35"/>
  <c r="H1105" i="34"/>
  <c r="H1137" i="34" s="1"/>
  <c r="I1076" i="32"/>
  <c r="G1120" i="31"/>
  <c r="G1166" i="31" s="1"/>
  <c r="G1179" i="31" s="1"/>
  <c r="J1097" i="34"/>
  <c r="K1068" i="34"/>
  <c r="J1112" i="34"/>
  <c r="I1103" i="34"/>
  <c r="U557" i="34" s="1"/>
  <c r="I1118" i="34"/>
  <c r="J1074" i="34"/>
  <c r="I1101" i="34"/>
  <c r="U555" i="34" s="1"/>
  <c r="J1072" i="34"/>
  <c r="I1116" i="34"/>
  <c r="U554" i="34"/>
  <c r="I1110" i="34"/>
  <c r="I1095" i="34"/>
  <c r="U549" i="34" s="1"/>
  <c r="J1066" i="34"/>
  <c r="I1076" i="34"/>
  <c r="J1070" i="34"/>
  <c r="I1099" i="34"/>
  <c r="U553" i="34" s="1"/>
  <c r="I1114" i="34"/>
  <c r="H1120" i="34"/>
  <c r="H1166" i="34" s="1"/>
  <c r="H1179" i="34" s="1"/>
  <c r="I1113" i="34"/>
  <c r="J1069" i="34"/>
  <c r="I1098" i="34"/>
  <c r="U552" i="34" s="1"/>
  <c r="J1104" i="34"/>
  <c r="J1119" i="34"/>
  <c r="K1075" i="34"/>
  <c r="T559" i="34"/>
  <c r="J1100" i="34"/>
  <c r="J1115" i="34"/>
  <c r="K1071" i="34"/>
  <c r="I1117" i="34"/>
  <c r="I1102" i="34"/>
  <c r="U556" i="34" s="1"/>
  <c r="J1073" i="34"/>
  <c r="J1096" i="34"/>
  <c r="J1111" i="34"/>
  <c r="K1067" i="34"/>
  <c r="I1117" i="33"/>
  <c r="J1073" i="33"/>
  <c r="I1102" i="33"/>
  <c r="U556" i="33" s="1"/>
  <c r="K1072" i="33"/>
  <c r="J1116" i="33"/>
  <c r="J1101" i="33"/>
  <c r="V555" i="33" s="1"/>
  <c r="K1070" i="33"/>
  <c r="J1099" i="33"/>
  <c r="V553" i="33" s="1"/>
  <c r="J1114" i="33"/>
  <c r="J1100" i="33"/>
  <c r="V554" i="33" s="1"/>
  <c r="J1115" i="33"/>
  <c r="K1071" i="33"/>
  <c r="J1096" i="33"/>
  <c r="V550" i="33" s="1"/>
  <c r="J1111" i="33"/>
  <c r="K1067" i="33"/>
  <c r="I1113" i="33"/>
  <c r="J1069" i="33"/>
  <c r="I1098" i="33"/>
  <c r="U552" i="33" s="1"/>
  <c r="J1074" i="33"/>
  <c r="I1103" i="33"/>
  <c r="U557" i="33" s="1"/>
  <c r="I1118" i="33"/>
  <c r="I1110" i="33"/>
  <c r="J1066" i="33"/>
  <c r="I1095" i="33"/>
  <c r="I1076" i="33"/>
  <c r="J1075" i="33"/>
  <c r="I1104" i="33"/>
  <c r="U558" i="33" s="1"/>
  <c r="I1119" i="33"/>
  <c r="H1105" i="33"/>
  <c r="H1137" i="33" s="1"/>
  <c r="T549" i="33"/>
  <c r="T559" i="33" s="1"/>
  <c r="J1112" i="33"/>
  <c r="J1097" i="33"/>
  <c r="K1068" i="33"/>
  <c r="U549" i="32"/>
  <c r="I1104" i="32"/>
  <c r="U558" i="32" s="1"/>
  <c r="J1075" i="32"/>
  <c r="J1119" i="32" s="1"/>
  <c r="K1070" i="32"/>
  <c r="K1114" i="32" s="1"/>
  <c r="J1099" i="32"/>
  <c r="V553" i="32" s="1"/>
  <c r="J1067" i="32"/>
  <c r="J1111" i="32" s="1"/>
  <c r="I1096" i="32"/>
  <c r="U550" i="32" s="1"/>
  <c r="K1072" i="32"/>
  <c r="K1116" i="32" s="1"/>
  <c r="J1101" i="32"/>
  <c r="V555" i="32" s="1"/>
  <c r="K1066" i="32"/>
  <c r="K1110" i="32" s="1"/>
  <c r="J1095" i="32"/>
  <c r="J1074" i="32"/>
  <c r="J1118" i="32" s="1"/>
  <c r="I1103" i="32"/>
  <c r="U557" i="32" s="1"/>
  <c r="J1071" i="32"/>
  <c r="J1115" i="32" s="1"/>
  <c r="I1100" i="32"/>
  <c r="U554" i="32" s="1"/>
  <c r="T559" i="32"/>
  <c r="J1069" i="32"/>
  <c r="J1113" i="32" s="1"/>
  <c r="I1098" i="32"/>
  <c r="U552" i="32" s="1"/>
  <c r="J1073" i="32"/>
  <c r="J1117" i="32" s="1"/>
  <c r="I1102" i="32"/>
  <c r="U556" i="32" s="1"/>
  <c r="H1105" i="32"/>
  <c r="H1137" i="32" s="1"/>
  <c r="H1138" i="32" s="1"/>
  <c r="H7" i="30" s="1"/>
  <c r="J1097" i="32"/>
  <c r="K1068" i="32"/>
  <c r="K1112" i="32" s="1"/>
  <c r="J1068" i="31"/>
  <c r="I1097" i="31"/>
  <c r="U551" i="31" s="1"/>
  <c r="I1112" i="31"/>
  <c r="H1102" i="31"/>
  <c r="T556" i="31" s="1"/>
  <c r="H1117" i="31"/>
  <c r="I1073" i="31"/>
  <c r="I1104" i="31"/>
  <c r="U558" i="31" s="1"/>
  <c r="I1119" i="31"/>
  <c r="J1075" i="31"/>
  <c r="I1100" i="31"/>
  <c r="U554" i="31" s="1"/>
  <c r="I1115" i="31"/>
  <c r="J1071" i="31"/>
  <c r="H1098" i="31"/>
  <c r="T552" i="31" s="1"/>
  <c r="H1113" i="31"/>
  <c r="I1069" i="31"/>
  <c r="G1105" i="31"/>
  <c r="G1137" i="31" s="1"/>
  <c r="S549" i="31"/>
  <c r="S559" i="31" s="1"/>
  <c r="J1070" i="31"/>
  <c r="I1099" i="31"/>
  <c r="U553" i="31" s="1"/>
  <c r="I1114" i="31"/>
  <c r="M272" i="31"/>
  <c r="K1127" i="31"/>
  <c r="I1066" i="31"/>
  <c r="H1076" i="31"/>
  <c r="H1095" i="31"/>
  <c r="H1110" i="31"/>
  <c r="J1074" i="31"/>
  <c r="I1103" i="31"/>
  <c r="U557" i="31" s="1"/>
  <c r="I1118" i="31"/>
  <c r="J1072" i="31"/>
  <c r="I1101" i="31"/>
  <c r="U555" i="31" s="1"/>
  <c r="I1116" i="31"/>
  <c r="I1067" i="31"/>
  <c r="H1096" i="31"/>
  <c r="T550" i="31" s="1"/>
  <c r="H1111" i="31"/>
  <c r="J602" i="35"/>
  <c r="J557" i="35"/>
  <c r="J603" i="35"/>
  <c r="J558" i="35"/>
  <c r="J602" i="29"/>
  <c r="J600" i="35"/>
  <c r="J555" i="35"/>
  <c r="J597" i="34"/>
  <c r="J552" i="34"/>
  <c r="J598" i="31"/>
  <c r="J553" i="31"/>
  <c r="J603" i="24"/>
  <c r="I559" i="34"/>
  <c r="I1129" i="34" s="1"/>
  <c r="J602" i="34"/>
  <c r="J557" i="34"/>
  <c r="J601" i="29"/>
  <c r="J601" i="35"/>
  <c r="J556" i="35"/>
  <c r="I604" i="34"/>
  <c r="I1159" i="34" s="1"/>
  <c r="I1172" i="34" s="1"/>
  <c r="K514" i="31"/>
  <c r="K509" i="31"/>
  <c r="K510" i="31"/>
  <c r="K511" i="31"/>
  <c r="K508" i="31"/>
  <c r="K515" i="31"/>
  <c r="K513" i="31"/>
  <c r="K507" i="31"/>
  <c r="K516" i="31"/>
  <c r="K512" i="31"/>
  <c r="J558" i="34"/>
  <c r="J603" i="34"/>
  <c r="J600" i="34"/>
  <c r="J555" i="34"/>
  <c r="J597" i="31"/>
  <c r="J552" i="31"/>
  <c r="J600" i="24"/>
  <c r="I604" i="24"/>
  <c r="I1159" i="24" s="1"/>
  <c r="I1172" i="24" s="1"/>
  <c r="J601" i="24"/>
  <c r="K515" i="29"/>
  <c r="K510" i="29"/>
  <c r="K511" i="29"/>
  <c r="K508" i="29"/>
  <c r="K512" i="29"/>
  <c r="K513" i="29"/>
  <c r="K507" i="29"/>
  <c r="K516" i="29"/>
  <c r="K514" i="29"/>
  <c r="K509" i="29"/>
  <c r="J556" i="34"/>
  <c r="J601" i="34"/>
  <c r="J602" i="31"/>
  <c r="J557" i="31"/>
  <c r="J596" i="24"/>
  <c r="J597" i="29"/>
  <c r="J599" i="29"/>
  <c r="J596" i="35"/>
  <c r="J551" i="35"/>
  <c r="J594" i="34"/>
  <c r="J549" i="34"/>
  <c r="J596" i="31"/>
  <c r="J551" i="31"/>
  <c r="J602" i="24"/>
  <c r="J598" i="24"/>
  <c r="K512" i="34"/>
  <c r="K514" i="34"/>
  <c r="K509" i="34"/>
  <c r="K516" i="34"/>
  <c r="K511" i="34"/>
  <c r="K510" i="34"/>
  <c r="K508" i="34"/>
  <c r="K513" i="34"/>
  <c r="K507" i="34"/>
  <c r="K515" i="34"/>
  <c r="J599" i="31"/>
  <c r="J554" i="31"/>
  <c r="J596" i="29"/>
  <c r="J598" i="29"/>
  <c r="J595" i="35"/>
  <c r="J550" i="35"/>
  <c r="I604" i="29"/>
  <c r="I1159" i="29" s="1"/>
  <c r="I1172" i="29" s="1"/>
  <c r="J595" i="34"/>
  <c r="J550" i="34"/>
  <c r="J558" i="31"/>
  <c r="J603" i="31"/>
  <c r="J549" i="31"/>
  <c r="J594" i="31"/>
  <c r="J595" i="24"/>
  <c r="J594" i="24"/>
  <c r="J594" i="29"/>
  <c r="J595" i="29"/>
  <c r="J599" i="35"/>
  <c r="J554" i="35"/>
  <c r="J594" i="35"/>
  <c r="J549" i="35"/>
  <c r="I604" i="31"/>
  <c r="I1159" i="31" s="1"/>
  <c r="I1172" i="31" s="1"/>
  <c r="I559" i="35"/>
  <c r="I1129" i="35" s="1"/>
  <c r="K510" i="24"/>
  <c r="K516" i="24"/>
  <c r="K513" i="24"/>
  <c r="K512" i="24"/>
  <c r="K509" i="24"/>
  <c r="K508" i="24"/>
  <c r="K515" i="24"/>
  <c r="K511" i="24"/>
  <c r="K514" i="24"/>
  <c r="K507" i="24"/>
  <c r="J598" i="34"/>
  <c r="J553" i="34"/>
  <c r="J601" i="31"/>
  <c r="J556" i="31"/>
  <c r="J600" i="31"/>
  <c r="J555" i="31"/>
  <c r="J599" i="24"/>
  <c r="J600" i="29"/>
  <c r="J554" i="34"/>
  <c r="J599" i="34"/>
  <c r="J603" i="29"/>
  <c r="J598" i="35"/>
  <c r="J553" i="35"/>
  <c r="J597" i="35"/>
  <c r="J552" i="35"/>
  <c r="I559" i="31"/>
  <c r="I1129" i="31" s="1"/>
  <c r="I604" i="35"/>
  <c r="I1159" i="35" s="1"/>
  <c r="I1172" i="35" s="1"/>
  <c r="K509" i="35"/>
  <c r="K511" i="35"/>
  <c r="K516" i="35"/>
  <c r="K508" i="35"/>
  <c r="K507" i="35"/>
  <c r="K510" i="35"/>
  <c r="K512" i="35"/>
  <c r="K514" i="35"/>
  <c r="K513" i="35"/>
  <c r="K515" i="35"/>
  <c r="J596" i="34"/>
  <c r="J551" i="34"/>
  <c r="J595" i="31"/>
  <c r="J550" i="31"/>
  <c r="J597" i="24"/>
  <c r="I1113" i="35"/>
  <c r="J1069" i="35"/>
  <c r="I1098" i="35"/>
  <c r="U552" i="35" s="1"/>
  <c r="I1097" i="35"/>
  <c r="U551" i="35" s="1"/>
  <c r="I1112" i="35"/>
  <c r="J1068" i="35"/>
  <c r="H1120" i="35"/>
  <c r="H1166" i="35" s="1"/>
  <c r="H1179" i="35" s="1"/>
  <c r="J1096" i="35"/>
  <c r="J1111" i="35"/>
  <c r="K1067" i="35"/>
  <c r="H1105" i="35"/>
  <c r="H1137" i="35" s="1"/>
  <c r="T549" i="35"/>
  <c r="T559" i="35" s="1"/>
  <c r="J1075" i="35"/>
  <c r="I1119" i="35"/>
  <c r="I1104" i="35"/>
  <c r="U558" i="35" s="1"/>
  <c r="J1072" i="35"/>
  <c r="I1116" i="35"/>
  <c r="I1101" i="35"/>
  <c r="U555" i="35" s="1"/>
  <c r="I1076" i="35"/>
  <c r="I1095" i="35"/>
  <c r="I1110" i="35"/>
  <c r="J1066" i="35"/>
  <c r="I1117" i="35"/>
  <c r="I1102" i="35"/>
  <c r="U556" i="35" s="1"/>
  <c r="J1073" i="35"/>
  <c r="J1071" i="35"/>
  <c r="I1100" i="35"/>
  <c r="U554" i="35" s="1"/>
  <c r="I1115" i="35"/>
  <c r="I1103" i="35"/>
  <c r="U557" i="35" s="1"/>
  <c r="I1118" i="35"/>
  <c r="J1074" i="35"/>
  <c r="J1070" i="35"/>
  <c r="I1099" i="35"/>
  <c r="U553" i="35" s="1"/>
  <c r="I1114" i="35"/>
  <c r="C903" i="31"/>
  <c r="C902" i="31"/>
  <c r="K906" i="31"/>
  <c r="D901" i="31"/>
  <c r="D1194" i="31" s="1"/>
  <c r="F906" i="31"/>
  <c r="J900" i="31"/>
  <c r="J904" i="31"/>
  <c r="F901" i="31"/>
  <c r="F1194" i="31" s="1"/>
  <c r="E908" i="31"/>
  <c r="B907" i="31"/>
  <c r="I900" i="31"/>
  <c r="J901" i="31"/>
  <c r="J1194" i="31" s="1"/>
  <c r="J1229" i="31" s="1"/>
  <c r="J902" i="31"/>
  <c r="F905" i="31"/>
  <c r="C907" i="31"/>
  <c r="K902" i="31"/>
  <c r="E900" i="31"/>
  <c r="J903" i="31"/>
  <c r="J908" i="31"/>
  <c r="K900" i="31"/>
  <c r="C904" i="31"/>
  <c r="D908" i="31"/>
  <c r="F902" i="31"/>
  <c r="B908" i="31"/>
  <c r="B906" i="31"/>
  <c r="G908" i="31"/>
  <c r="I904" i="31"/>
  <c r="C906" i="31"/>
  <c r="C852" i="31"/>
  <c r="C862" i="31" s="1"/>
  <c r="C844" i="31"/>
  <c r="K905" i="31"/>
  <c r="D902" i="31"/>
  <c r="F903" i="31"/>
  <c r="F908" i="31"/>
  <c r="E902" i="31"/>
  <c r="H908" i="31"/>
  <c r="B812" i="31"/>
  <c r="B820" i="31"/>
  <c r="I852" i="31"/>
  <c r="I862" i="31" s="1"/>
  <c r="I844" i="31"/>
  <c r="G905" i="31"/>
  <c r="I901" i="31"/>
  <c r="I1194" i="31" s="1"/>
  <c r="I1229" i="31" s="1"/>
  <c r="J852" i="31"/>
  <c r="J862" i="31" s="1"/>
  <c r="J844" i="31"/>
  <c r="G877" i="31"/>
  <c r="G885" i="31"/>
  <c r="G895" i="31" s="1"/>
  <c r="H877" i="31"/>
  <c r="H885" i="31"/>
  <c r="H895" i="31" s="1"/>
  <c r="C905" i="31"/>
  <c r="K901" i="31"/>
  <c r="K1194" i="31" s="1"/>
  <c r="K1229" i="31" s="1"/>
  <c r="K908" i="31"/>
  <c r="D905" i="31"/>
  <c r="K852" i="31"/>
  <c r="K862" i="31" s="1"/>
  <c r="K844" i="31"/>
  <c r="F904" i="31"/>
  <c r="E904" i="31"/>
  <c r="H904" i="31"/>
  <c r="B902" i="31"/>
  <c r="G906" i="31"/>
  <c r="I905" i="31"/>
  <c r="I902" i="31"/>
  <c r="H812" i="31"/>
  <c r="H820" i="31"/>
  <c r="G901" i="31"/>
  <c r="G1194" i="31" s="1"/>
  <c r="D820" i="31"/>
  <c r="D812" i="31"/>
  <c r="E901" i="31"/>
  <c r="E1194" i="31" s="1"/>
  <c r="H906" i="31"/>
  <c r="B900" i="31"/>
  <c r="G907" i="31"/>
  <c r="I903" i="31"/>
  <c r="I908" i="31"/>
  <c r="I877" i="31"/>
  <c r="I885" i="31"/>
  <c r="I895" i="31" s="1"/>
  <c r="K903" i="31"/>
  <c r="C812" i="31"/>
  <c r="C820" i="31"/>
  <c r="D877" i="31"/>
  <c r="D885" i="31"/>
  <c r="D895" i="31" s="1"/>
  <c r="K820" i="31"/>
  <c r="K812" i="31"/>
  <c r="D906" i="31"/>
  <c r="D904" i="31"/>
  <c r="F900" i="31"/>
  <c r="E906" i="31"/>
  <c r="G844" i="31"/>
  <c r="G852" i="31"/>
  <c r="G862" i="31" s="1"/>
  <c r="H903" i="31"/>
  <c r="H901" i="31"/>
  <c r="H1194" i="31" s="1"/>
  <c r="H1229" i="31" s="1"/>
  <c r="B901" i="31"/>
  <c r="B1194" i="31" s="1"/>
  <c r="G902" i="31"/>
  <c r="I906" i="31"/>
  <c r="C885" i="31"/>
  <c r="C895" i="31" s="1"/>
  <c r="C877" i="31"/>
  <c r="B852" i="31"/>
  <c r="B862" i="31" s="1"/>
  <c r="B844" i="31"/>
  <c r="J812" i="31"/>
  <c r="J820" i="31"/>
  <c r="E844" i="31"/>
  <c r="E852" i="31"/>
  <c r="E862" i="31" s="1"/>
  <c r="H852" i="31"/>
  <c r="H862" i="31" s="1"/>
  <c r="H844" i="31"/>
  <c r="C908" i="31"/>
  <c r="K907" i="31"/>
  <c r="D907" i="31"/>
  <c r="D903" i="31"/>
  <c r="F907" i="31"/>
  <c r="B885" i="31"/>
  <c r="B895" i="31" s="1"/>
  <c r="B877" i="31"/>
  <c r="E905" i="31"/>
  <c r="H907" i="31"/>
  <c r="H902" i="31"/>
  <c r="B904" i="31"/>
  <c r="G900" i="31"/>
  <c r="I907" i="31"/>
  <c r="J906" i="31"/>
  <c r="K885" i="31"/>
  <c r="K895" i="31" s="1"/>
  <c r="K877" i="31"/>
  <c r="C901" i="31"/>
  <c r="C1194" i="31" s="1"/>
  <c r="F844" i="31"/>
  <c r="F852" i="31"/>
  <c r="F862" i="31" s="1"/>
  <c r="E885" i="31"/>
  <c r="E895" i="31" s="1"/>
  <c r="E877" i="31"/>
  <c r="K904" i="31"/>
  <c r="D900" i="31"/>
  <c r="F820" i="31"/>
  <c r="F812" i="31"/>
  <c r="E907" i="31"/>
  <c r="E812" i="31"/>
  <c r="E820" i="31"/>
  <c r="F885" i="31"/>
  <c r="F895" i="31" s="1"/>
  <c r="F877" i="31"/>
  <c r="H900" i="31"/>
  <c r="B905" i="31"/>
  <c r="B903" i="31"/>
  <c r="G904" i="31"/>
  <c r="G903" i="31"/>
  <c r="I812" i="31"/>
  <c r="I820" i="31"/>
  <c r="J907" i="31"/>
  <c r="E903" i="31"/>
  <c r="H905" i="31"/>
  <c r="D844" i="31"/>
  <c r="D852" i="31"/>
  <c r="D862" i="31" s="1"/>
  <c r="G820" i="31"/>
  <c r="G812" i="31"/>
  <c r="J905" i="31"/>
  <c r="J885" i="31"/>
  <c r="J895" i="31" s="1"/>
  <c r="J877" i="31"/>
  <c r="B98" i="24"/>
  <c r="H1231" i="31" l="1"/>
  <c r="B1231" i="31"/>
  <c r="B1229" i="31"/>
  <c r="B1228" i="31"/>
  <c r="B1197" i="31"/>
  <c r="B1230" i="31"/>
  <c r="V551" i="33"/>
  <c r="J1191" i="33"/>
  <c r="J1231" i="33" s="1"/>
  <c r="I1191" i="31"/>
  <c r="I1231" i="31" s="1"/>
  <c r="V551" i="32"/>
  <c r="J1191" i="32"/>
  <c r="I1231" i="32"/>
  <c r="I1228" i="32"/>
  <c r="I1230" i="32"/>
  <c r="I1197" i="32"/>
  <c r="C1231" i="31"/>
  <c r="C1229" i="31"/>
  <c r="G1229" i="31"/>
  <c r="G1231" i="31"/>
  <c r="D1229" i="31"/>
  <c r="D1231" i="31"/>
  <c r="J1191" i="34"/>
  <c r="J1231" i="34" s="1"/>
  <c r="I1191" i="35"/>
  <c r="I1231" i="35" s="1"/>
  <c r="F1229" i="31"/>
  <c r="F1231" i="31"/>
  <c r="E1229" i="31"/>
  <c r="E1231" i="31"/>
  <c r="J1120" i="32"/>
  <c r="J1166" i="32" s="1"/>
  <c r="J1179" i="32" s="1"/>
  <c r="V558" i="34"/>
  <c r="V551" i="34"/>
  <c r="V554" i="34"/>
  <c r="I1120" i="33"/>
  <c r="I1166" i="33" s="1"/>
  <c r="I1179" i="33" s="1"/>
  <c r="K1111" i="34"/>
  <c r="K1096" i="34"/>
  <c r="J1113" i="34"/>
  <c r="J1098" i="34"/>
  <c r="V552" i="34" s="1"/>
  <c r="K1069" i="34"/>
  <c r="J1095" i="34"/>
  <c r="J1110" i="34"/>
  <c r="K1066" i="34"/>
  <c r="J1076" i="34"/>
  <c r="I1120" i="34"/>
  <c r="I1166" i="34" s="1"/>
  <c r="I1179" i="34" s="1"/>
  <c r="I1105" i="34"/>
  <c r="I1137" i="34" s="1"/>
  <c r="J1118" i="34"/>
  <c r="K1074" i="34"/>
  <c r="J1103" i="34"/>
  <c r="V557" i="34" s="1"/>
  <c r="J1116" i="34"/>
  <c r="J1101" i="34"/>
  <c r="V555" i="34" s="1"/>
  <c r="K1072" i="34"/>
  <c r="U559" i="34"/>
  <c r="J1117" i="34"/>
  <c r="K1073" i="34"/>
  <c r="J1102" i="34"/>
  <c r="V556" i="34" s="1"/>
  <c r="K1119" i="34"/>
  <c r="K1104" i="34"/>
  <c r="K1112" i="34"/>
  <c r="K1097" i="34"/>
  <c r="V550" i="34"/>
  <c r="K1100" i="34"/>
  <c r="K1115" i="34"/>
  <c r="K1070" i="34"/>
  <c r="J1099" i="34"/>
  <c r="V553" i="34" s="1"/>
  <c r="J1114" i="34"/>
  <c r="J604" i="29"/>
  <c r="J1159" i="29" s="1"/>
  <c r="J1172" i="29" s="1"/>
  <c r="J1110" i="33"/>
  <c r="K1066" i="33"/>
  <c r="J1095" i="33"/>
  <c r="J1076" i="33"/>
  <c r="K1114" i="33"/>
  <c r="K1099" i="33"/>
  <c r="W553" i="33" s="1"/>
  <c r="J1103" i="33"/>
  <c r="V557" i="33" s="1"/>
  <c r="K1074" i="33"/>
  <c r="J1118" i="33"/>
  <c r="K1100" i="33"/>
  <c r="W554" i="33" s="1"/>
  <c r="K1115" i="33"/>
  <c r="K1116" i="33"/>
  <c r="K1101" i="33"/>
  <c r="W555" i="33" s="1"/>
  <c r="J1104" i="33"/>
  <c r="V558" i="33" s="1"/>
  <c r="J1119" i="33"/>
  <c r="K1075" i="33"/>
  <c r="K1096" i="33"/>
  <c r="W550" i="33" s="1"/>
  <c r="K1111" i="33"/>
  <c r="K1097" i="33"/>
  <c r="K1112" i="33"/>
  <c r="K1069" i="33"/>
  <c r="J1113" i="33"/>
  <c r="J1098" i="33"/>
  <c r="V552" i="33" s="1"/>
  <c r="J1102" i="33"/>
  <c r="V556" i="33" s="1"/>
  <c r="K1073" i="33"/>
  <c r="J1117" i="33"/>
  <c r="I1105" i="33"/>
  <c r="I1137" i="33" s="1"/>
  <c r="U549" i="33"/>
  <c r="U559" i="33" s="1"/>
  <c r="J1102" i="32"/>
  <c r="V556" i="32" s="1"/>
  <c r="K1073" i="32"/>
  <c r="K1117" i="32" s="1"/>
  <c r="K1075" i="32"/>
  <c r="K1119" i="32" s="1"/>
  <c r="J1104" i="32"/>
  <c r="V558" i="32" s="1"/>
  <c r="K1095" i="32"/>
  <c r="K1097" i="32"/>
  <c r="K1069" i="32"/>
  <c r="K1113" i="32" s="1"/>
  <c r="J1098" i="32"/>
  <c r="V552" i="32" s="1"/>
  <c r="K1101" i="32"/>
  <c r="W555" i="32" s="1"/>
  <c r="J1103" i="32"/>
  <c r="V557" i="32" s="1"/>
  <c r="K1074" i="32"/>
  <c r="K1118" i="32" s="1"/>
  <c r="J1100" i="32"/>
  <c r="V554" i="32" s="1"/>
  <c r="K1071" i="32"/>
  <c r="K1115" i="32" s="1"/>
  <c r="U559" i="32"/>
  <c r="V549" i="32"/>
  <c r="J1096" i="32"/>
  <c r="V550" i="32" s="1"/>
  <c r="K1067" i="32"/>
  <c r="K1111" i="32" s="1"/>
  <c r="I1105" i="32"/>
  <c r="I1137" i="32" s="1"/>
  <c r="I1138" i="32" s="1"/>
  <c r="I7" i="30" s="1"/>
  <c r="K1099" i="32"/>
  <c r="W553" i="32" s="1"/>
  <c r="J1076" i="32"/>
  <c r="J1066" i="31"/>
  <c r="I1076" i="31"/>
  <c r="I1095" i="31"/>
  <c r="I1110" i="31"/>
  <c r="J1101" i="31"/>
  <c r="V555" i="31" s="1"/>
  <c r="K1072" i="31"/>
  <c r="J1116" i="31"/>
  <c r="I1113" i="31"/>
  <c r="J1069" i="31"/>
  <c r="I1098" i="31"/>
  <c r="U552" i="31" s="1"/>
  <c r="I1117" i="31"/>
  <c r="J1073" i="31"/>
  <c r="I1102" i="31"/>
  <c r="U556" i="31" s="1"/>
  <c r="J1103" i="31"/>
  <c r="V557" i="31" s="1"/>
  <c r="J1118" i="31"/>
  <c r="K1074" i="31"/>
  <c r="J1104" i="31"/>
  <c r="V558" i="31" s="1"/>
  <c r="J1119" i="31"/>
  <c r="K1075" i="31"/>
  <c r="H1120" i="31"/>
  <c r="H1166" i="31" s="1"/>
  <c r="H1179" i="31" s="1"/>
  <c r="K1070" i="31"/>
  <c r="J1099" i="31"/>
  <c r="V553" i="31" s="1"/>
  <c r="J1114" i="31"/>
  <c r="I1096" i="31"/>
  <c r="U550" i="31" s="1"/>
  <c r="I1111" i="31"/>
  <c r="J1067" i="31"/>
  <c r="H1105" i="31"/>
  <c r="H1137" i="31" s="1"/>
  <c r="T549" i="31"/>
  <c r="T559" i="31" s="1"/>
  <c r="J1100" i="31"/>
  <c r="V554" i="31" s="1"/>
  <c r="J1115" i="31"/>
  <c r="K1071" i="31"/>
  <c r="J1097" i="31"/>
  <c r="V551" i="31" s="1"/>
  <c r="K1068" i="31"/>
  <c r="J1112" i="31"/>
  <c r="K597" i="35"/>
  <c r="K552" i="35"/>
  <c r="K596" i="24"/>
  <c r="K552" i="34"/>
  <c r="K597" i="34"/>
  <c r="K595" i="29"/>
  <c r="K558" i="31"/>
  <c r="K603" i="31"/>
  <c r="K601" i="31"/>
  <c r="K556" i="31"/>
  <c r="K594" i="35"/>
  <c r="K549" i="35"/>
  <c r="K599" i="24"/>
  <c r="J559" i="35"/>
  <c r="J1129" i="35" s="1"/>
  <c r="J604" i="24"/>
  <c r="J1159" i="24" s="1"/>
  <c r="J1172" i="24" s="1"/>
  <c r="K553" i="34"/>
  <c r="K598" i="34"/>
  <c r="K598" i="29"/>
  <c r="K549" i="31"/>
  <c r="K594" i="31"/>
  <c r="K595" i="35"/>
  <c r="K550" i="35"/>
  <c r="K600" i="24"/>
  <c r="J604" i="35"/>
  <c r="J1159" i="35" s="1"/>
  <c r="J1172" i="35" s="1"/>
  <c r="K558" i="34"/>
  <c r="K603" i="34"/>
  <c r="K596" i="29"/>
  <c r="K597" i="29"/>
  <c r="K600" i="31"/>
  <c r="K555" i="31"/>
  <c r="K603" i="35"/>
  <c r="K558" i="35"/>
  <c r="K594" i="24"/>
  <c r="K603" i="24"/>
  <c r="K551" i="34"/>
  <c r="K596" i="34"/>
  <c r="K601" i="29"/>
  <c r="K602" i="29"/>
  <c r="K557" i="31"/>
  <c r="K602" i="31"/>
  <c r="K598" i="35"/>
  <c r="K553" i="35"/>
  <c r="K597" i="24"/>
  <c r="K601" i="34"/>
  <c r="K556" i="34"/>
  <c r="K603" i="29"/>
  <c r="K550" i="31"/>
  <c r="K595" i="31"/>
  <c r="K600" i="35"/>
  <c r="K555" i="35"/>
  <c r="K596" i="35"/>
  <c r="K551" i="35"/>
  <c r="K598" i="24"/>
  <c r="J604" i="31"/>
  <c r="J1159" i="31" s="1"/>
  <c r="J1172" i="31" s="1"/>
  <c r="K594" i="34"/>
  <c r="K549" i="34"/>
  <c r="K554" i="34"/>
  <c r="K599" i="34"/>
  <c r="J604" i="34"/>
  <c r="J1159" i="34" s="1"/>
  <c r="J1172" i="34" s="1"/>
  <c r="K594" i="29"/>
  <c r="K598" i="31"/>
  <c r="K553" i="31"/>
  <c r="V550" i="35"/>
  <c r="K601" i="35"/>
  <c r="K556" i="35"/>
  <c r="K602" i="24"/>
  <c r="J559" i="31"/>
  <c r="J1129" i="31" s="1"/>
  <c r="K600" i="34"/>
  <c r="K555" i="34"/>
  <c r="K600" i="29"/>
  <c r="K552" i="31"/>
  <c r="K597" i="31"/>
  <c r="K602" i="35"/>
  <c r="K557" i="35"/>
  <c r="K601" i="24"/>
  <c r="K557" i="34"/>
  <c r="K602" i="34"/>
  <c r="J559" i="34"/>
  <c r="J1129" i="34" s="1"/>
  <c r="K599" i="35"/>
  <c r="K554" i="35"/>
  <c r="K595" i="24"/>
  <c r="K595" i="34"/>
  <c r="K550" i="34"/>
  <c r="K599" i="29"/>
  <c r="K554" i="31"/>
  <c r="K599" i="31"/>
  <c r="K551" i="31"/>
  <c r="K596" i="31"/>
  <c r="J1117" i="35"/>
  <c r="K1073" i="35"/>
  <c r="J1102" i="35"/>
  <c r="V556" i="35" s="1"/>
  <c r="J1114" i="35"/>
  <c r="K1070" i="35"/>
  <c r="J1099" i="35"/>
  <c r="V553" i="35" s="1"/>
  <c r="J1101" i="35"/>
  <c r="V555" i="35" s="1"/>
  <c r="K1072" i="35"/>
  <c r="J1116" i="35"/>
  <c r="K1074" i="35"/>
  <c r="J1103" i="35"/>
  <c r="V557" i="35" s="1"/>
  <c r="J1118" i="35"/>
  <c r="J1076" i="35"/>
  <c r="K1066" i="35"/>
  <c r="J1095" i="35"/>
  <c r="J1110" i="35"/>
  <c r="J1112" i="35"/>
  <c r="K1068" i="35"/>
  <c r="J1097" i="35"/>
  <c r="V551" i="35" s="1"/>
  <c r="I1120" i="35"/>
  <c r="I1166" i="35" s="1"/>
  <c r="I1179" i="35" s="1"/>
  <c r="U549" i="35"/>
  <c r="U559" i="35" s="1"/>
  <c r="I1105" i="35"/>
  <c r="I1137" i="35" s="1"/>
  <c r="J1104" i="35"/>
  <c r="V558" i="35" s="1"/>
  <c r="J1119" i="35"/>
  <c r="K1075" i="35"/>
  <c r="J1100" i="35"/>
  <c r="V554" i="35" s="1"/>
  <c r="J1115" i="35"/>
  <c r="K1071" i="35"/>
  <c r="K1096" i="35"/>
  <c r="K1111" i="35"/>
  <c r="J1098" i="35"/>
  <c r="V552" i="35" s="1"/>
  <c r="K1069" i="35"/>
  <c r="J1113" i="35"/>
  <c r="I899" i="31"/>
  <c r="I909" i="31" s="1"/>
  <c r="I830" i="31"/>
  <c r="E899" i="31"/>
  <c r="E909" i="31" s="1"/>
  <c r="E830" i="31"/>
  <c r="D830" i="31"/>
  <c r="D899" i="31"/>
  <c r="D909" i="31" s="1"/>
  <c r="H899" i="31"/>
  <c r="H909" i="31" s="1"/>
  <c r="H830" i="31"/>
  <c r="J830" i="31"/>
  <c r="J899" i="31"/>
  <c r="J909" i="31" s="1"/>
  <c r="K830" i="31"/>
  <c r="K899" i="31"/>
  <c r="K909" i="31" s="1"/>
  <c r="F830" i="31"/>
  <c r="F899" i="31"/>
  <c r="F909" i="31" s="1"/>
  <c r="B830" i="31"/>
  <c r="B899" i="31"/>
  <c r="B909" i="31" s="1"/>
  <c r="B1134" i="31" s="1"/>
  <c r="B1138" i="31" s="1"/>
  <c r="B5" i="30" s="1"/>
  <c r="G830" i="31"/>
  <c r="G899" i="31"/>
  <c r="G909" i="31" s="1"/>
  <c r="C830" i="31"/>
  <c r="C899" i="31"/>
  <c r="C909" i="31" s="1"/>
  <c r="K1191" i="34" l="1"/>
  <c r="K1231" i="34" s="1"/>
  <c r="J1191" i="31"/>
  <c r="J1231" i="31" s="1"/>
  <c r="W551" i="33"/>
  <c r="K1191" i="33"/>
  <c r="K1231" i="33" s="1"/>
  <c r="W551" i="32"/>
  <c r="K1191" i="32"/>
  <c r="J1231" i="32"/>
  <c r="J1230" i="32"/>
  <c r="J1197" i="32"/>
  <c r="J1228" i="32"/>
  <c r="J1191" i="35"/>
  <c r="J1231" i="35" s="1"/>
  <c r="K1120" i="32"/>
  <c r="K1166" i="32" s="1"/>
  <c r="K1179" i="32" s="1"/>
  <c r="W551" i="34"/>
  <c r="F1134" i="31"/>
  <c r="F923" i="31"/>
  <c r="F1163" i="31" s="1"/>
  <c r="F1176" i="31" s="1"/>
  <c r="D1134" i="31"/>
  <c r="D923" i="31"/>
  <c r="D1163" i="31" s="1"/>
  <c r="D1176" i="31" s="1"/>
  <c r="C1134" i="31"/>
  <c r="C923" i="31"/>
  <c r="C1163" i="31" s="1"/>
  <c r="C1176" i="31" s="1"/>
  <c r="G1134" i="31"/>
  <c r="G923" i="31"/>
  <c r="G1163" i="31" s="1"/>
  <c r="G1176" i="31" s="1"/>
  <c r="J1134" i="31"/>
  <c r="J923" i="31"/>
  <c r="J1163" i="31" s="1"/>
  <c r="J1176" i="31" s="1"/>
  <c r="H1134" i="31"/>
  <c r="H923" i="31"/>
  <c r="H1163" i="31" s="1"/>
  <c r="H1176" i="31" s="1"/>
  <c r="K1134" i="31"/>
  <c r="K923" i="31"/>
  <c r="K1163" i="31" s="1"/>
  <c r="K1176" i="31" s="1"/>
  <c r="E1134" i="31"/>
  <c r="E923" i="31"/>
  <c r="E1163" i="31" s="1"/>
  <c r="E1176" i="31" s="1"/>
  <c r="I1134" i="31"/>
  <c r="I923" i="31"/>
  <c r="I1163" i="31" s="1"/>
  <c r="I1176" i="31" s="1"/>
  <c r="W550" i="34"/>
  <c r="W554" i="34"/>
  <c r="J1120" i="33"/>
  <c r="J1166" i="33" s="1"/>
  <c r="J1179" i="33" s="1"/>
  <c r="K1076" i="32"/>
  <c r="W550" i="35"/>
  <c r="K1117" i="34"/>
  <c r="K1102" i="34"/>
  <c r="W556" i="34" s="1"/>
  <c r="J1120" i="34"/>
  <c r="J1166" i="34" s="1"/>
  <c r="J1179" i="34" s="1"/>
  <c r="K1103" i="34"/>
  <c r="W557" i="34" s="1"/>
  <c r="K1118" i="34"/>
  <c r="J1105" i="34"/>
  <c r="J1137" i="34" s="1"/>
  <c r="K1098" i="34"/>
  <c r="W552" i="34" s="1"/>
  <c r="K1113" i="34"/>
  <c r="K1101" i="34"/>
  <c r="W555" i="34" s="1"/>
  <c r="K1116" i="34"/>
  <c r="W558" i="34"/>
  <c r="V549" i="34"/>
  <c r="V559" i="34" s="1"/>
  <c r="K1114" i="34"/>
  <c r="K1099" i="34"/>
  <c r="W553" i="34" s="1"/>
  <c r="K1095" i="34"/>
  <c r="K1110" i="34"/>
  <c r="K1076" i="34"/>
  <c r="K1098" i="33"/>
  <c r="W552" i="33" s="1"/>
  <c r="K1113" i="33"/>
  <c r="K1117" i="33"/>
  <c r="K1102" i="33"/>
  <c r="W556" i="33" s="1"/>
  <c r="J1105" i="33"/>
  <c r="J1137" i="33" s="1"/>
  <c r="V549" i="33"/>
  <c r="V559" i="33" s="1"/>
  <c r="K1076" i="33"/>
  <c r="K1095" i="33"/>
  <c r="K1110" i="33"/>
  <c r="K1104" i="33"/>
  <c r="W558" i="33" s="1"/>
  <c r="K1119" i="33"/>
  <c r="K1103" i="33"/>
  <c r="W557" i="33" s="1"/>
  <c r="K1118" i="33"/>
  <c r="K1096" i="32"/>
  <c r="W550" i="32" s="1"/>
  <c r="K1098" i="32"/>
  <c r="W552" i="32" s="1"/>
  <c r="K1104" i="32"/>
  <c r="W558" i="32" s="1"/>
  <c r="K1103" i="32"/>
  <c r="W557" i="32" s="1"/>
  <c r="J1105" i="32"/>
  <c r="J1137" i="32" s="1"/>
  <c r="J1138" i="32" s="1"/>
  <c r="J7" i="30" s="1"/>
  <c r="K1102" i="32"/>
  <c r="W556" i="32" s="1"/>
  <c r="W549" i="32"/>
  <c r="K1100" i="32"/>
  <c r="W554" i="32" s="1"/>
  <c r="V559" i="32"/>
  <c r="K1100" i="31"/>
  <c r="W554" i="31" s="1"/>
  <c r="K1115" i="31"/>
  <c r="K1116" i="31"/>
  <c r="K1101" i="31"/>
  <c r="W555" i="31" s="1"/>
  <c r="K1118" i="31"/>
  <c r="K1103" i="31"/>
  <c r="W557" i="31" s="1"/>
  <c r="J1102" i="31"/>
  <c r="V556" i="31" s="1"/>
  <c r="J1117" i="31"/>
  <c r="K1073" i="31"/>
  <c r="K1099" i="31"/>
  <c r="W553" i="31" s="1"/>
  <c r="K1114" i="31"/>
  <c r="I1120" i="31"/>
  <c r="I1166" i="31" s="1"/>
  <c r="I1179" i="31" s="1"/>
  <c r="I1105" i="31"/>
  <c r="I1137" i="31" s="1"/>
  <c r="U549" i="31"/>
  <c r="U559" i="31" s="1"/>
  <c r="K1067" i="31"/>
  <c r="J1096" i="31"/>
  <c r="V550" i="31" s="1"/>
  <c r="J1111" i="31"/>
  <c r="K1069" i="31"/>
  <c r="J1098" i="31"/>
  <c r="V552" i="31" s="1"/>
  <c r="J1113" i="31"/>
  <c r="K1097" i="31"/>
  <c r="W551" i="31" s="1"/>
  <c r="K1112" i="31"/>
  <c r="K1066" i="31"/>
  <c r="J1076" i="31"/>
  <c r="J1095" i="31"/>
  <c r="J1110" i="31"/>
  <c r="K1104" i="31"/>
  <c r="W558" i="31" s="1"/>
  <c r="K1119" i="31"/>
  <c r="K604" i="24"/>
  <c r="K1159" i="24" s="1"/>
  <c r="K1172" i="24" s="1"/>
  <c r="K604" i="31"/>
  <c r="K1159" i="31" s="1"/>
  <c r="K1172" i="31" s="1"/>
  <c r="K559" i="31"/>
  <c r="K1129" i="31" s="1"/>
  <c r="K604" i="34"/>
  <c r="K1159" i="34" s="1"/>
  <c r="K1172" i="34" s="1"/>
  <c r="K559" i="35"/>
  <c r="K1129" i="35" s="1"/>
  <c r="K604" i="35"/>
  <c r="K1159" i="35" s="1"/>
  <c r="K1172" i="35" s="1"/>
  <c r="K604" i="29"/>
  <c r="K1159" i="29" s="1"/>
  <c r="K1172" i="29" s="1"/>
  <c r="K559" i="34"/>
  <c r="K1129" i="34" s="1"/>
  <c r="K1098" i="35"/>
  <c r="W552" i="35" s="1"/>
  <c r="K1113" i="35"/>
  <c r="J1120" i="35"/>
  <c r="J1166" i="35" s="1"/>
  <c r="J1179" i="35" s="1"/>
  <c r="K1116" i="35"/>
  <c r="K1101" i="35"/>
  <c r="W555" i="35" s="1"/>
  <c r="K1076" i="35"/>
  <c r="K1095" i="35"/>
  <c r="K1110" i="35"/>
  <c r="K1104" i="35"/>
  <c r="W558" i="35" s="1"/>
  <c r="K1119" i="35"/>
  <c r="J1105" i="35"/>
  <c r="J1137" i="35" s="1"/>
  <c r="V549" i="35"/>
  <c r="V559" i="35" s="1"/>
  <c r="K1115" i="35"/>
  <c r="K1100" i="35"/>
  <c r="W554" i="35" s="1"/>
  <c r="K1114" i="35"/>
  <c r="K1099" i="35"/>
  <c r="W553" i="35" s="1"/>
  <c r="K1112" i="35"/>
  <c r="K1097" i="35"/>
  <c r="W551" i="35" s="1"/>
  <c r="K1103" i="35"/>
  <c r="W557" i="35" s="1"/>
  <c r="K1118" i="35"/>
  <c r="K1102" i="35"/>
  <c r="W556" i="35" s="1"/>
  <c r="K1117" i="35"/>
  <c r="A50" i="24"/>
  <c r="K1191" i="35" l="1"/>
  <c r="K1231" i="35" s="1"/>
  <c r="K1231" i="32"/>
  <c r="K1197" i="32"/>
  <c r="K1228" i="32"/>
  <c r="K1230" i="32"/>
  <c r="K1191" i="31"/>
  <c r="K1231" i="31" s="1"/>
  <c r="G922" i="31"/>
  <c r="G918" i="31"/>
  <c r="G921" i="31"/>
  <c r="G917" i="31"/>
  <c r="G913" i="31"/>
  <c r="G920" i="31"/>
  <c r="G916" i="31"/>
  <c r="G915" i="31"/>
  <c r="G919" i="31"/>
  <c r="G914" i="31"/>
  <c r="K916" i="31"/>
  <c r="K919" i="31"/>
  <c r="K915" i="31"/>
  <c r="K922" i="31"/>
  <c r="K917" i="31"/>
  <c r="K918" i="31"/>
  <c r="K914" i="31"/>
  <c r="K921" i="31"/>
  <c r="K913" i="31"/>
  <c r="K920" i="31"/>
  <c r="C920" i="31"/>
  <c r="C919" i="31"/>
  <c r="C915" i="31"/>
  <c r="C917" i="31"/>
  <c r="C914" i="31"/>
  <c r="C922" i="31"/>
  <c r="C918" i="31"/>
  <c r="C921" i="31"/>
  <c r="C913" i="31"/>
  <c r="C916" i="31"/>
  <c r="H921" i="31"/>
  <c r="H917" i="31"/>
  <c r="H913" i="31"/>
  <c r="H920" i="31"/>
  <c r="H916" i="31"/>
  <c r="H919" i="31"/>
  <c r="H915" i="31"/>
  <c r="H922" i="31"/>
  <c r="H918" i="31"/>
  <c r="H914" i="31"/>
  <c r="D919" i="31"/>
  <c r="D915" i="31"/>
  <c r="D922" i="31"/>
  <c r="D918" i="31"/>
  <c r="D914" i="31"/>
  <c r="D921" i="31"/>
  <c r="D917" i="31"/>
  <c r="D913" i="31"/>
  <c r="D920" i="31"/>
  <c r="D916" i="31"/>
  <c r="I921" i="31"/>
  <c r="I918" i="31"/>
  <c r="I920" i="31"/>
  <c r="I916" i="31"/>
  <c r="I915" i="31"/>
  <c r="I919" i="31"/>
  <c r="I922" i="31"/>
  <c r="I914" i="31"/>
  <c r="I917" i="31"/>
  <c r="I913" i="31"/>
  <c r="J920" i="31"/>
  <c r="J916" i="31"/>
  <c r="J919" i="31"/>
  <c r="J915" i="31"/>
  <c r="J922" i="31"/>
  <c r="J918" i="31"/>
  <c r="J914" i="31"/>
  <c r="J921" i="31"/>
  <c r="J917" i="31"/>
  <c r="J913" i="31"/>
  <c r="F922" i="31"/>
  <c r="F918" i="31"/>
  <c r="F914" i="31"/>
  <c r="F921" i="31"/>
  <c r="F917" i="31"/>
  <c r="F913" i="31"/>
  <c r="F920" i="31"/>
  <c r="F916" i="31"/>
  <c r="F919" i="31"/>
  <c r="F915" i="31"/>
  <c r="E915" i="31"/>
  <c r="E913" i="31"/>
  <c r="E922" i="31"/>
  <c r="E918" i="31"/>
  <c r="E914" i="31"/>
  <c r="E917" i="31"/>
  <c r="E921" i="31"/>
  <c r="E920" i="31"/>
  <c r="E916" i="31"/>
  <c r="E919" i="31"/>
  <c r="K1120" i="34"/>
  <c r="K1166" i="34" s="1"/>
  <c r="K1179" i="34" s="1"/>
  <c r="K1120" i="33"/>
  <c r="K1166" i="33" s="1"/>
  <c r="K1179" i="33" s="1"/>
  <c r="K1105" i="34"/>
  <c r="K1137" i="34" s="1"/>
  <c r="W549" i="34"/>
  <c r="W559" i="34" s="1"/>
  <c r="W549" i="33"/>
  <c r="W559" i="33" s="1"/>
  <c r="K1105" i="33"/>
  <c r="K1137" i="33" s="1"/>
  <c r="W559" i="32"/>
  <c r="K1105" i="32"/>
  <c r="K1137" i="32" s="1"/>
  <c r="K1138" i="32" s="1"/>
  <c r="K7" i="30" s="1"/>
  <c r="K1076" i="31"/>
  <c r="K1095" i="31"/>
  <c r="K1110" i="31"/>
  <c r="K1102" i="31"/>
  <c r="W556" i="31" s="1"/>
  <c r="K1117" i="31"/>
  <c r="K1096" i="31"/>
  <c r="W550" i="31" s="1"/>
  <c r="K1111" i="31"/>
  <c r="J1105" i="31"/>
  <c r="J1137" i="31" s="1"/>
  <c r="V549" i="31"/>
  <c r="V559" i="31" s="1"/>
  <c r="J1120" i="31"/>
  <c r="J1166" i="31" s="1"/>
  <c r="J1179" i="31" s="1"/>
  <c r="K1098" i="31"/>
  <c r="W552" i="31" s="1"/>
  <c r="K1113" i="31"/>
  <c r="K1120" i="35"/>
  <c r="K1166" i="35" s="1"/>
  <c r="K1179" i="35" s="1"/>
  <c r="K1105" i="35"/>
  <c r="K1137" i="35" s="1"/>
  <c r="W549" i="35"/>
  <c r="W559" i="35" s="1"/>
  <c r="H1015" i="29"/>
  <c r="C1015" i="29"/>
  <c r="H1014" i="29"/>
  <c r="I1014" i="29" s="1"/>
  <c r="C1014" i="29"/>
  <c r="H1013" i="29"/>
  <c r="I1013" i="29" s="1"/>
  <c r="J1013" i="29" s="1"/>
  <c r="C1013" i="29"/>
  <c r="I1012" i="29"/>
  <c r="C1012" i="29"/>
  <c r="D1012" i="29" s="1"/>
  <c r="H1011" i="29"/>
  <c r="C1011" i="29"/>
  <c r="H1010" i="29"/>
  <c r="I1010" i="29" s="1"/>
  <c r="C1010" i="29"/>
  <c r="H1009" i="29"/>
  <c r="C1009" i="29"/>
  <c r="H1008" i="29"/>
  <c r="C1008" i="29"/>
  <c r="H1007" i="29"/>
  <c r="C1007" i="29"/>
  <c r="H1006" i="29"/>
  <c r="I1006" i="29" s="1"/>
  <c r="J1006" i="29" s="1"/>
  <c r="C1006" i="29"/>
  <c r="K992" i="29"/>
  <c r="K1045" i="29" s="1"/>
  <c r="J992" i="29"/>
  <c r="J1045" i="29" s="1"/>
  <c r="I992" i="29"/>
  <c r="I1045" i="29" s="1"/>
  <c r="H992" i="29"/>
  <c r="H1045" i="29" s="1"/>
  <c r="G992" i="29"/>
  <c r="G1045" i="29" s="1"/>
  <c r="F992" i="29"/>
  <c r="F1045" i="29" s="1"/>
  <c r="E992" i="29"/>
  <c r="E1045" i="29" s="1"/>
  <c r="D992" i="29"/>
  <c r="D1045" i="29" s="1"/>
  <c r="C992" i="29"/>
  <c r="C1045" i="29" s="1"/>
  <c r="B992" i="29"/>
  <c r="K991" i="29"/>
  <c r="K1044" i="29" s="1"/>
  <c r="J991" i="29"/>
  <c r="J1044" i="29" s="1"/>
  <c r="I991" i="29"/>
  <c r="I1044" i="29" s="1"/>
  <c r="H991" i="29"/>
  <c r="H1044" i="29" s="1"/>
  <c r="G991" i="29"/>
  <c r="G1044" i="29" s="1"/>
  <c r="F991" i="29"/>
  <c r="F1044" i="29" s="1"/>
  <c r="E991" i="29"/>
  <c r="E1044" i="29" s="1"/>
  <c r="D991" i="29"/>
  <c r="D1044" i="29" s="1"/>
  <c r="C991" i="29"/>
  <c r="C1044" i="29" s="1"/>
  <c r="B991" i="29"/>
  <c r="K990" i="29"/>
  <c r="K1043" i="29" s="1"/>
  <c r="J990" i="29"/>
  <c r="J1043" i="29" s="1"/>
  <c r="I990" i="29"/>
  <c r="I1043" i="29" s="1"/>
  <c r="H990" i="29"/>
  <c r="H1043" i="29" s="1"/>
  <c r="G990" i="29"/>
  <c r="G1043" i="29" s="1"/>
  <c r="F990" i="29"/>
  <c r="F1043" i="29" s="1"/>
  <c r="E990" i="29"/>
  <c r="E1043" i="29" s="1"/>
  <c r="D990" i="29"/>
  <c r="D1043" i="29" s="1"/>
  <c r="C990" i="29"/>
  <c r="C1043" i="29" s="1"/>
  <c r="B990" i="29"/>
  <c r="K989" i="29"/>
  <c r="K1042" i="29" s="1"/>
  <c r="J989" i="29"/>
  <c r="J1042" i="29" s="1"/>
  <c r="I989" i="29"/>
  <c r="I1042" i="29" s="1"/>
  <c r="H989" i="29"/>
  <c r="G989" i="29"/>
  <c r="G1042" i="29" s="1"/>
  <c r="F989" i="29"/>
  <c r="F1042" i="29" s="1"/>
  <c r="E989" i="29"/>
  <c r="E1042" i="29" s="1"/>
  <c r="D989" i="29"/>
  <c r="D1042" i="29" s="1"/>
  <c r="C989" i="29"/>
  <c r="C1042" i="29" s="1"/>
  <c r="B989" i="29"/>
  <c r="K988" i="29"/>
  <c r="K1041" i="29" s="1"/>
  <c r="J988" i="29"/>
  <c r="J1041" i="29" s="1"/>
  <c r="I988" i="29"/>
  <c r="I1041" i="29" s="1"/>
  <c r="H988" i="29"/>
  <c r="H1041" i="29" s="1"/>
  <c r="G988" i="29"/>
  <c r="G1041" i="29" s="1"/>
  <c r="F988" i="29"/>
  <c r="F1041" i="29" s="1"/>
  <c r="E988" i="29"/>
  <c r="E1041" i="29" s="1"/>
  <c r="D988" i="29"/>
  <c r="D1041" i="29" s="1"/>
  <c r="C988" i="29"/>
  <c r="C1041" i="29" s="1"/>
  <c r="B988" i="29"/>
  <c r="K987" i="29"/>
  <c r="K1040" i="29" s="1"/>
  <c r="J987" i="29"/>
  <c r="J1040" i="29" s="1"/>
  <c r="I987" i="29"/>
  <c r="I1040" i="29" s="1"/>
  <c r="H987" i="29"/>
  <c r="H1040" i="29" s="1"/>
  <c r="G987" i="29"/>
  <c r="G1040" i="29" s="1"/>
  <c r="F987" i="29"/>
  <c r="F1040" i="29" s="1"/>
  <c r="E987" i="29"/>
  <c r="E1040" i="29" s="1"/>
  <c r="D987" i="29"/>
  <c r="D1040" i="29" s="1"/>
  <c r="C987" i="29"/>
  <c r="C1040" i="29" s="1"/>
  <c r="B987" i="29"/>
  <c r="K986" i="29"/>
  <c r="K1039" i="29" s="1"/>
  <c r="J986" i="29"/>
  <c r="J1039" i="29" s="1"/>
  <c r="I986" i="29"/>
  <c r="I1039" i="29" s="1"/>
  <c r="H986" i="29"/>
  <c r="H1039" i="29" s="1"/>
  <c r="G986" i="29"/>
  <c r="G1039" i="29" s="1"/>
  <c r="F986" i="29"/>
  <c r="F1039" i="29" s="1"/>
  <c r="E986" i="29"/>
  <c r="E1039" i="29" s="1"/>
  <c r="D986" i="29"/>
  <c r="D1039" i="29" s="1"/>
  <c r="C986" i="29"/>
  <c r="C1039" i="29" s="1"/>
  <c r="B986" i="29"/>
  <c r="K985" i="29"/>
  <c r="K1038" i="29" s="1"/>
  <c r="J985" i="29"/>
  <c r="J1038" i="29" s="1"/>
  <c r="I985" i="29"/>
  <c r="I1038" i="29" s="1"/>
  <c r="H985" i="29"/>
  <c r="H1038" i="29" s="1"/>
  <c r="G985" i="29"/>
  <c r="G1038" i="29" s="1"/>
  <c r="F985" i="29"/>
  <c r="F1038" i="29" s="1"/>
  <c r="E985" i="29"/>
  <c r="E1038" i="29" s="1"/>
  <c r="D985" i="29"/>
  <c r="D1038" i="29" s="1"/>
  <c r="C985" i="29"/>
  <c r="C1038" i="29" s="1"/>
  <c r="B985" i="29"/>
  <c r="K984" i="29"/>
  <c r="K1037" i="29" s="1"/>
  <c r="J984" i="29"/>
  <c r="J1037" i="29" s="1"/>
  <c r="I984" i="29"/>
  <c r="I1037" i="29" s="1"/>
  <c r="H984" i="29"/>
  <c r="H1037" i="29" s="1"/>
  <c r="G984" i="29"/>
  <c r="G1037" i="29" s="1"/>
  <c r="F984" i="29"/>
  <c r="F1037" i="29" s="1"/>
  <c r="E984" i="29"/>
  <c r="E1037" i="29" s="1"/>
  <c r="D984" i="29"/>
  <c r="D1037" i="29" s="1"/>
  <c r="C984" i="29"/>
  <c r="C1037" i="29" s="1"/>
  <c r="B984" i="29"/>
  <c r="K983" i="29"/>
  <c r="K1036" i="29" s="1"/>
  <c r="J983" i="29"/>
  <c r="J1036" i="29" s="1"/>
  <c r="I983" i="29"/>
  <c r="I1036" i="29" s="1"/>
  <c r="H983" i="29"/>
  <c r="H1036" i="29" s="1"/>
  <c r="G983" i="29"/>
  <c r="G1036" i="29" s="1"/>
  <c r="F983" i="29"/>
  <c r="F1036" i="29" s="1"/>
  <c r="E983" i="29"/>
  <c r="E1036" i="29" s="1"/>
  <c r="D983" i="29"/>
  <c r="D1036" i="29" s="1"/>
  <c r="C983" i="29"/>
  <c r="C1036" i="29" s="1"/>
  <c r="B983" i="29"/>
  <c r="B1036" i="29" s="1"/>
  <c r="K948" i="29"/>
  <c r="J948" i="29"/>
  <c r="I948" i="29"/>
  <c r="H948" i="29"/>
  <c r="G948" i="29"/>
  <c r="F948" i="29"/>
  <c r="E948" i="29"/>
  <c r="D948" i="29"/>
  <c r="C948" i="29"/>
  <c r="B948" i="29"/>
  <c r="K930" i="29"/>
  <c r="J930" i="29"/>
  <c r="I930" i="29"/>
  <c r="H930" i="29"/>
  <c r="G930" i="29"/>
  <c r="F930" i="29"/>
  <c r="E930" i="29"/>
  <c r="D930" i="29"/>
  <c r="C930" i="29"/>
  <c r="B930" i="29"/>
  <c r="K881" i="29"/>
  <c r="J881" i="29"/>
  <c r="I881" i="29"/>
  <c r="H881" i="29"/>
  <c r="G881" i="29"/>
  <c r="F881" i="29"/>
  <c r="E881" i="29"/>
  <c r="D881" i="29"/>
  <c r="C881" i="29"/>
  <c r="B881" i="29"/>
  <c r="K848" i="29"/>
  <c r="J848" i="29"/>
  <c r="I848" i="29"/>
  <c r="H848" i="29"/>
  <c r="G848" i="29"/>
  <c r="F848" i="29"/>
  <c r="E848" i="29"/>
  <c r="D848" i="29"/>
  <c r="C848" i="29"/>
  <c r="B848" i="29"/>
  <c r="K816" i="29"/>
  <c r="J816" i="29"/>
  <c r="I816" i="29"/>
  <c r="H816" i="29"/>
  <c r="G816" i="29"/>
  <c r="F816" i="29"/>
  <c r="E816" i="29"/>
  <c r="D816" i="29"/>
  <c r="C816" i="29"/>
  <c r="B816" i="29"/>
  <c r="K752" i="29"/>
  <c r="J752" i="29"/>
  <c r="I752" i="29"/>
  <c r="H752" i="29"/>
  <c r="G752" i="29"/>
  <c r="F752" i="29"/>
  <c r="E752" i="29"/>
  <c r="D752" i="29"/>
  <c r="C752" i="29"/>
  <c r="B752" i="29"/>
  <c r="K734" i="29"/>
  <c r="J734" i="29"/>
  <c r="I734" i="29"/>
  <c r="H734" i="29"/>
  <c r="G734" i="29"/>
  <c r="F734" i="29"/>
  <c r="E734" i="29"/>
  <c r="D734" i="29"/>
  <c r="C734" i="29"/>
  <c r="B734" i="29"/>
  <c r="K333" i="29"/>
  <c r="J333" i="29"/>
  <c r="I333" i="29"/>
  <c r="H333" i="29"/>
  <c r="G333" i="29"/>
  <c r="F333" i="29"/>
  <c r="E333" i="29"/>
  <c r="D333" i="29"/>
  <c r="C333" i="29"/>
  <c r="B333" i="29"/>
  <c r="K332" i="29"/>
  <c r="J332" i="29"/>
  <c r="I332" i="29"/>
  <c r="H332" i="29"/>
  <c r="G332" i="29"/>
  <c r="F332" i="29"/>
  <c r="E332" i="29"/>
  <c r="D332" i="29"/>
  <c r="C332" i="29"/>
  <c r="B332" i="29"/>
  <c r="K331" i="29"/>
  <c r="J331" i="29"/>
  <c r="I331" i="29"/>
  <c r="H331" i="29"/>
  <c r="G331" i="29"/>
  <c r="F331" i="29"/>
  <c r="E331" i="29"/>
  <c r="D331" i="29"/>
  <c r="C331" i="29"/>
  <c r="B331" i="29"/>
  <c r="K330" i="29"/>
  <c r="J330" i="29"/>
  <c r="I330" i="29"/>
  <c r="H330" i="29"/>
  <c r="G330" i="29"/>
  <c r="F330" i="29"/>
  <c r="E330" i="29"/>
  <c r="D330" i="29"/>
  <c r="C330" i="29"/>
  <c r="B330" i="29"/>
  <c r="K329" i="29"/>
  <c r="J329" i="29"/>
  <c r="I329" i="29"/>
  <c r="H329" i="29"/>
  <c r="G329" i="29"/>
  <c r="F329" i="29"/>
  <c r="E329" i="29"/>
  <c r="D329" i="29"/>
  <c r="C329" i="29"/>
  <c r="B329" i="29"/>
  <c r="K328" i="29"/>
  <c r="J328" i="29"/>
  <c r="I328" i="29"/>
  <c r="H328" i="29"/>
  <c r="G328" i="29"/>
  <c r="F328" i="29"/>
  <c r="E328" i="29"/>
  <c r="D328" i="29"/>
  <c r="C328" i="29"/>
  <c r="B328" i="29"/>
  <c r="K327" i="29"/>
  <c r="J327" i="29"/>
  <c r="I327" i="29"/>
  <c r="H327" i="29"/>
  <c r="G327" i="29"/>
  <c r="F327" i="29"/>
  <c r="E327" i="29"/>
  <c r="D327" i="29"/>
  <c r="C327" i="29"/>
  <c r="B327" i="29"/>
  <c r="K326" i="29"/>
  <c r="J326" i="29"/>
  <c r="I326" i="29"/>
  <c r="H326" i="29"/>
  <c r="G326" i="29"/>
  <c r="F326" i="29"/>
  <c r="E326" i="29"/>
  <c r="D326" i="29"/>
  <c r="C326" i="29"/>
  <c r="B326" i="29"/>
  <c r="K325" i="29"/>
  <c r="J325" i="29"/>
  <c r="I325" i="29"/>
  <c r="H325" i="29"/>
  <c r="G325" i="29"/>
  <c r="F325" i="29"/>
  <c r="E325" i="29"/>
  <c r="D325" i="29"/>
  <c r="C325" i="29"/>
  <c r="B325" i="29"/>
  <c r="K324" i="29"/>
  <c r="J324" i="29"/>
  <c r="I324" i="29"/>
  <c r="H324" i="29"/>
  <c r="G324" i="29"/>
  <c r="F324" i="29"/>
  <c r="E324" i="29"/>
  <c r="D324" i="29"/>
  <c r="C324" i="29"/>
  <c r="B324" i="29"/>
  <c r="B242" i="29"/>
  <c r="B241" i="29"/>
  <c r="B240" i="29"/>
  <c r="B239" i="29"/>
  <c r="B238" i="29"/>
  <c r="B237" i="29"/>
  <c r="B236" i="29"/>
  <c r="B235" i="29"/>
  <c r="B234" i="29"/>
  <c r="B233" i="29"/>
  <c r="Q228" i="29"/>
  <c r="R228" i="29" s="1"/>
  <c r="S228" i="29" s="1"/>
  <c r="T228" i="29" s="1"/>
  <c r="U228" i="29" s="1"/>
  <c r="V228" i="29" s="1"/>
  <c r="W228" i="29" s="1"/>
  <c r="X228" i="29" s="1"/>
  <c r="Y228" i="29" s="1"/>
  <c r="C228" i="29"/>
  <c r="C242" i="29" s="1"/>
  <c r="Q227" i="29"/>
  <c r="R227" i="29" s="1"/>
  <c r="S227" i="29" s="1"/>
  <c r="T227" i="29" s="1"/>
  <c r="U227" i="29" s="1"/>
  <c r="V227" i="29" s="1"/>
  <c r="W227" i="29" s="1"/>
  <c r="X227" i="29" s="1"/>
  <c r="Y227" i="29" s="1"/>
  <c r="C227" i="29"/>
  <c r="C241" i="29" s="1"/>
  <c r="Q226" i="29"/>
  <c r="R226" i="29" s="1"/>
  <c r="S226" i="29" s="1"/>
  <c r="T226" i="29" s="1"/>
  <c r="U226" i="29" s="1"/>
  <c r="V226" i="29" s="1"/>
  <c r="W226" i="29" s="1"/>
  <c r="X226" i="29" s="1"/>
  <c r="Y226" i="29" s="1"/>
  <c r="C226" i="29"/>
  <c r="C240" i="29" s="1"/>
  <c r="Q225" i="29"/>
  <c r="R225" i="29" s="1"/>
  <c r="S225" i="29" s="1"/>
  <c r="T225" i="29" s="1"/>
  <c r="U225" i="29" s="1"/>
  <c r="V225" i="29" s="1"/>
  <c r="W225" i="29" s="1"/>
  <c r="X225" i="29" s="1"/>
  <c r="Y225" i="29" s="1"/>
  <c r="C225" i="29"/>
  <c r="C239" i="29" s="1"/>
  <c r="Q224" i="29"/>
  <c r="R224" i="29" s="1"/>
  <c r="S224" i="29" s="1"/>
  <c r="T224" i="29" s="1"/>
  <c r="U224" i="29" s="1"/>
  <c r="V224" i="29" s="1"/>
  <c r="W224" i="29" s="1"/>
  <c r="X224" i="29" s="1"/>
  <c r="Y224" i="29" s="1"/>
  <c r="C224" i="29"/>
  <c r="C238" i="29" s="1"/>
  <c r="Q223" i="29"/>
  <c r="R223" i="29" s="1"/>
  <c r="S223" i="29" s="1"/>
  <c r="T223" i="29" s="1"/>
  <c r="U223" i="29" s="1"/>
  <c r="V223" i="29" s="1"/>
  <c r="W223" i="29" s="1"/>
  <c r="X223" i="29" s="1"/>
  <c r="Y223" i="29" s="1"/>
  <c r="C223" i="29"/>
  <c r="C237" i="29" s="1"/>
  <c r="Q222" i="29"/>
  <c r="R222" i="29" s="1"/>
  <c r="S222" i="29" s="1"/>
  <c r="T222" i="29" s="1"/>
  <c r="U222" i="29" s="1"/>
  <c r="V222" i="29" s="1"/>
  <c r="W222" i="29" s="1"/>
  <c r="X222" i="29" s="1"/>
  <c r="Y222" i="29" s="1"/>
  <c r="C222" i="29"/>
  <c r="C236" i="29" s="1"/>
  <c r="Q221" i="29"/>
  <c r="R221" i="29" s="1"/>
  <c r="S221" i="29" s="1"/>
  <c r="T221" i="29" s="1"/>
  <c r="U221" i="29" s="1"/>
  <c r="V221" i="29" s="1"/>
  <c r="W221" i="29" s="1"/>
  <c r="X221" i="29" s="1"/>
  <c r="Y221" i="29" s="1"/>
  <c r="C221" i="29"/>
  <c r="C235" i="29" s="1"/>
  <c r="Q220" i="29"/>
  <c r="R220" i="29" s="1"/>
  <c r="S220" i="29" s="1"/>
  <c r="T220" i="29" s="1"/>
  <c r="U220" i="29" s="1"/>
  <c r="V220" i="29" s="1"/>
  <c r="W220" i="29" s="1"/>
  <c r="X220" i="29" s="1"/>
  <c r="Y220" i="29" s="1"/>
  <c r="C220" i="29"/>
  <c r="C234" i="29" s="1"/>
  <c r="Q219" i="29"/>
  <c r="R219" i="29" s="1"/>
  <c r="S219" i="29" s="1"/>
  <c r="T219" i="29" s="1"/>
  <c r="U219" i="29" s="1"/>
  <c r="V219" i="29" s="1"/>
  <c r="C219" i="29"/>
  <c r="C233" i="29" s="1"/>
  <c r="K107" i="29"/>
  <c r="J107" i="29"/>
  <c r="I107" i="29"/>
  <c r="H107" i="29"/>
  <c r="G107" i="29"/>
  <c r="F107" i="29"/>
  <c r="E107" i="29"/>
  <c r="D107" i="29"/>
  <c r="C107" i="29"/>
  <c r="B107" i="29"/>
  <c r="K106" i="29"/>
  <c r="J106" i="29"/>
  <c r="I106" i="29"/>
  <c r="H106" i="29"/>
  <c r="G106" i="29"/>
  <c r="F106" i="29"/>
  <c r="E106" i="29"/>
  <c r="D106" i="29"/>
  <c r="C106" i="29"/>
  <c r="B106" i="29"/>
  <c r="K105" i="29"/>
  <c r="J105" i="29"/>
  <c r="I105" i="29"/>
  <c r="H105" i="29"/>
  <c r="G105" i="29"/>
  <c r="F105" i="29"/>
  <c r="E105" i="29"/>
  <c r="D105" i="29"/>
  <c r="C105" i="29"/>
  <c r="B105" i="29"/>
  <c r="K104" i="29"/>
  <c r="J104" i="29"/>
  <c r="I104" i="29"/>
  <c r="H104" i="29"/>
  <c r="G104" i="29"/>
  <c r="F104" i="29"/>
  <c r="E104" i="29"/>
  <c r="D104" i="29"/>
  <c r="C104" i="29"/>
  <c r="B104" i="29"/>
  <c r="K103" i="29"/>
  <c r="J103" i="29"/>
  <c r="I103" i="29"/>
  <c r="H103" i="29"/>
  <c r="G103" i="29"/>
  <c r="F103" i="29"/>
  <c r="E103" i="29"/>
  <c r="D103" i="29"/>
  <c r="C103" i="29"/>
  <c r="B103" i="29"/>
  <c r="K102" i="29"/>
  <c r="J102" i="29"/>
  <c r="I102" i="29"/>
  <c r="H102" i="29"/>
  <c r="G102" i="29"/>
  <c r="F102" i="29"/>
  <c r="E102" i="29"/>
  <c r="D102" i="29"/>
  <c r="C102" i="29"/>
  <c r="B102" i="29"/>
  <c r="K101" i="29"/>
  <c r="J101" i="29"/>
  <c r="I101" i="29"/>
  <c r="H101" i="29"/>
  <c r="G101" i="29"/>
  <c r="F101" i="29"/>
  <c r="E101" i="29"/>
  <c r="D101" i="29"/>
  <c r="C101" i="29"/>
  <c r="B101" i="29"/>
  <c r="K100" i="29"/>
  <c r="J100" i="29"/>
  <c r="I100" i="29"/>
  <c r="H100" i="29"/>
  <c r="G100" i="29"/>
  <c r="F100" i="29"/>
  <c r="E100" i="29"/>
  <c r="D100" i="29"/>
  <c r="C100" i="29"/>
  <c r="B100" i="29"/>
  <c r="K99" i="29"/>
  <c r="J99" i="29"/>
  <c r="I99" i="29"/>
  <c r="H99" i="29"/>
  <c r="G99" i="29"/>
  <c r="F99" i="29"/>
  <c r="E99" i="29"/>
  <c r="D99" i="29"/>
  <c r="C99" i="29"/>
  <c r="B99" i="29"/>
  <c r="K98" i="29"/>
  <c r="J98" i="29"/>
  <c r="I98" i="29"/>
  <c r="H98" i="29"/>
  <c r="G98" i="29"/>
  <c r="F98" i="29"/>
  <c r="E98" i="29"/>
  <c r="D98" i="29"/>
  <c r="C98" i="29"/>
  <c r="B98" i="29"/>
  <c r="H81" i="29"/>
  <c r="P77" i="29"/>
  <c r="A7" i="29"/>
  <c r="H1015" i="27"/>
  <c r="I1015" i="27" s="1"/>
  <c r="C1015" i="27"/>
  <c r="H1014" i="27"/>
  <c r="C1014" i="27"/>
  <c r="H1013" i="27"/>
  <c r="I1013" i="27" s="1"/>
  <c r="J1013" i="27" s="1"/>
  <c r="C1013" i="27"/>
  <c r="I1012" i="27"/>
  <c r="J1012" i="27" s="1"/>
  <c r="C1012" i="27"/>
  <c r="D1012" i="27" s="1"/>
  <c r="H1011" i="27"/>
  <c r="C1011" i="27"/>
  <c r="H1010" i="27"/>
  <c r="C1010" i="27"/>
  <c r="H1009" i="27"/>
  <c r="C1009" i="27"/>
  <c r="H1008" i="27"/>
  <c r="I1008" i="27" s="1"/>
  <c r="J1008" i="27" s="1"/>
  <c r="K1008" i="27" s="1"/>
  <c r="C1008" i="27"/>
  <c r="H1007" i="27"/>
  <c r="C1007" i="27"/>
  <c r="H1006" i="27"/>
  <c r="I1006" i="27" s="1"/>
  <c r="C1006" i="27"/>
  <c r="K992" i="27"/>
  <c r="J992" i="27"/>
  <c r="I992" i="27"/>
  <c r="H992" i="27"/>
  <c r="G992" i="27"/>
  <c r="F992" i="27"/>
  <c r="E992" i="27"/>
  <c r="D992" i="27"/>
  <c r="C992" i="27"/>
  <c r="B992" i="27"/>
  <c r="K991" i="27"/>
  <c r="J991" i="27"/>
  <c r="I991" i="27"/>
  <c r="H991" i="27"/>
  <c r="G991" i="27"/>
  <c r="F991" i="27"/>
  <c r="E991" i="27"/>
  <c r="D991" i="27"/>
  <c r="C991" i="27"/>
  <c r="B991" i="27"/>
  <c r="K990" i="27"/>
  <c r="J990" i="27"/>
  <c r="I990" i="27"/>
  <c r="H990" i="27"/>
  <c r="G990" i="27"/>
  <c r="F990" i="27"/>
  <c r="E990" i="27"/>
  <c r="D990" i="27"/>
  <c r="C990" i="27"/>
  <c r="B990" i="27"/>
  <c r="K989" i="27"/>
  <c r="J989" i="27"/>
  <c r="I989" i="27"/>
  <c r="H989" i="27"/>
  <c r="G989" i="27"/>
  <c r="F989" i="27"/>
  <c r="E989" i="27"/>
  <c r="D989" i="27"/>
  <c r="C989" i="27"/>
  <c r="B989" i="27"/>
  <c r="K988" i="27"/>
  <c r="J988" i="27"/>
  <c r="I988" i="27"/>
  <c r="H988" i="27"/>
  <c r="G988" i="27"/>
  <c r="F988" i="27"/>
  <c r="E988" i="27"/>
  <c r="D988" i="27"/>
  <c r="C988" i="27"/>
  <c r="B988" i="27"/>
  <c r="K987" i="27"/>
  <c r="J987" i="27"/>
  <c r="I987" i="27"/>
  <c r="H987" i="27"/>
  <c r="G987" i="27"/>
  <c r="F987" i="27"/>
  <c r="E987" i="27"/>
  <c r="D987" i="27"/>
  <c r="C987" i="27"/>
  <c r="B987" i="27"/>
  <c r="K986" i="27"/>
  <c r="J986" i="27"/>
  <c r="I986" i="27"/>
  <c r="H986" i="27"/>
  <c r="G986" i="27"/>
  <c r="F986" i="27"/>
  <c r="E986" i="27"/>
  <c r="D986" i="27"/>
  <c r="C986" i="27"/>
  <c r="B986" i="27"/>
  <c r="K985" i="27"/>
  <c r="J985" i="27"/>
  <c r="I985" i="27"/>
  <c r="H985" i="27"/>
  <c r="G985" i="27"/>
  <c r="F985" i="27"/>
  <c r="E985" i="27"/>
  <c r="D985" i="27"/>
  <c r="C985" i="27"/>
  <c r="B985" i="27"/>
  <c r="K984" i="27"/>
  <c r="J984" i="27"/>
  <c r="I984" i="27"/>
  <c r="H984" i="27"/>
  <c r="G984" i="27"/>
  <c r="F984" i="27"/>
  <c r="E984" i="27"/>
  <c r="D984" i="27"/>
  <c r="C984" i="27"/>
  <c r="B984" i="27"/>
  <c r="K983" i="27"/>
  <c r="J983" i="27"/>
  <c r="I983" i="27"/>
  <c r="H983" i="27"/>
  <c r="G983" i="27"/>
  <c r="F983" i="27"/>
  <c r="E983" i="27"/>
  <c r="D983" i="27"/>
  <c r="C983" i="27"/>
  <c r="B983" i="27"/>
  <c r="K948" i="27"/>
  <c r="J948" i="27"/>
  <c r="I948" i="27"/>
  <c r="H948" i="27"/>
  <c r="G948" i="27"/>
  <c r="F948" i="27"/>
  <c r="E948" i="27"/>
  <c r="D948" i="27"/>
  <c r="C948" i="27"/>
  <c r="B948" i="27"/>
  <c r="K930" i="27"/>
  <c r="J930" i="27"/>
  <c r="I930" i="27"/>
  <c r="H930" i="27"/>
  <c r="G930" i="27"/>
  <c r="F930" i="27"/>
  <c r="E930" i="27"/>
  <c r="D930" i="27"/>
  <c r="C930" i="27"/>
  <c r="B930" i="27"/>
  <c r="K881" i="27"/>
  <c r="J881" i="27"/>
  <c r="I881" i="27"/>
  <c r="H881" i="27"/>
  <c r="G881" i="27"/>
  <c r="F881" i="27"/>
  <c r="E881" i="27"/>
  <c r="D881" i="27"/>
  <c r="C881" i="27"/>
  <c r="B881" i="27"/>
  <c r="K848" i="27"/>
  <c r="J848" i="27"/>
  <c r="I848" i="27"/>
  <c r="H848" i="27"/>
  <c r="G848" i="27"/>
  <c r="F848" i="27"/>
  <c r="E848" i="27"/>
  <c r="D848" i="27"/>
  <c r="C848" i="27"/>
  <c r="B848" i="27"/>
  <c r="K816" i="27"/>
  <c r="J816" i="27"/>
  <c r="I816" i="27"/>
  <c r="H816" i="27"/>
  <c r="G816" i="27"/>
  <c r="F816" i="27"/>
  <c r="E816" i="27"/>
  <c r="D816" i="27"/>
  <c r="C816" i="27"/>
  <c r="B816" i="27"/>
  <c r="K798" i="27"/>
  <c r="J798" i="27"/>
  <c r="I798" i="27"/>
  <c r="H798" i="27"/>
  <c r="G798" i="27"/>
  <c r="F798" i="27"/>
  <c r="E798" i="27"/>
  <c r="D798" i="27"/>
  <c r="C798" i="27"/>
  <c r="B798" i="27"/>
  <c r="K797" i="27"/>
  <c r="J797" i="27"/>
  <c r="I797" i="27"/>
  <c r="H797" i="27"/>
  <c r="G797" i="27"/>
  <c r="F797" i="27"/>
  <c r="E797" i="27"/>
  <c r="D797" i="27"/>
  <c r="C797" i="27"/>
  <c r="B797" i="27"/>
  <c r="K796" i="27"/>
  <c r="J796" i="27"/>
  <c r="I796" i="27"/>
  <c r="H796" i="27"/>
  <c r="G796" i="27"/>
  <c r="F796" i="27"/>
  <c r="E796" i="27"/>
  <c r="D796" i="27"/>
  <c r="C796" i="27"/>
  <c r="B796" i="27"/>
  <c r="K795" i="27"/>
  <c r="J795" i="27"/>
  <c r="I795" i="27"/>
  <c r="H795" i="27"/>
  <c r="G795" i="27"/>
  <c r="F795" i="27"/>
  <c r="E795" i="27"/>
  <c r="D795" i="27"/>
  <c r="C795" i="27"/>
  <c r="B795" i="27"/>
  <c r="K794" i="27"/>
  <c r="J794" i="27"/>
  <c r="I794" i="27"/>
  <c r="H794" i="27"/>
  <c r="G794" i="27"/>
  <c r="F794" i="27"/>
  <c r="E794" i="27"/>
  <c r="D794" i="27"/>
  <c r="C794" i="27"/>
  <c r="B794" i="27"/>
  <c r="K752" i="27"/>
  <c r="J752" i="27"/>
  <c r="I752" i="27"/>
  <c r="H752" i="27"/>
  <c r="G752" i="27"/>
  <c r="F752" i="27"/>
  <c r="E752" i="27"/>
  <c r="D752" i="27"/>
  <c r="C752" i="27"/>
  <c r="B752" i="27"/>
  <c r="K734" i="27"/>
  <c r="J734" i="27"/>
  <c r="I734" i="27"/>
  <c r="H734" i="27"/>
  <c r="G734" i="27"/>
  <c r="F734" i="27"/>
  <c r="E734" i="27"/>
  <c r="D734" i="27"/>
  <c r="C734" i="27"/>
  <c r="B734" i="27"/>
  <c r="K333" i="27"/>
  <c r="J333" i="27"/>
  <c r="I333" i="27"/>
  <c r="H333" i="27"/>
  <c r="G333" i="27"/>
  <c r="F333" i="27"/>
  <c r="E333" i="27"/>
  <c r="D333" i="27"/>
  <c r="C333" i="27"/>
  <c r="B333" i="27"/>
  <c r="K332" i="27"/>
  <c r="J332" i="27"/>
  <c r="I332" i="27"/>
  <c r="H332" i="27"/>
  <c r="G332" i="27"/>
  <c r="F332" i="27"/>
  <c r="E332" i="27"/>
  <c r="D332" i="27"/>
  <c r="C332" i="27"/>
  <c r="B332" i="27"/>
  <c r="K331" i="27"/>
  <c r="J331" i="27"/>
  <c r="I331" i="27"/>
  <c r="H331" i="27"/>
  <c r="G331" i="27"/>
  <c r="F331" i="27"/>
  <c r="E331" i="27"/>
  <c r="D331" i="27"/>
  <c r="C331" i="27"/>
  <c r="B331" i="27"/>
  <c r="K330" i="27"/>
  <c r="J330" i="27"/>
  <c r="I330" i="27"/>
  <c r="H330" i="27"/>
  <c r="G330" i="27"/>
  <c r="F330" i="27"/>
  <c r="E330" i="27"/>
  <c r="D330" i="27"/>
  <c r="C330" i="27"/>
  <c r="B330" i="27"/>
  <c r="K329" i="27"/>
  <c r="J329" i="27"/>
  <c r="I329" i="27"/>
  <c r="H329" i="27"/>
  <c r="G329" i="27"/>
  <c r="F329" i="27"/>
  <c r="E329" i="27"/>
  <c r="D329" i="27"/>
  <c r="C329" i="27"/>
  <c r="B329" i="27"/>
  <c r="K328" i="27"/>
  <c r="J328" i="27"/>
  <c r="I328" i="27"/>
  <c r="H328" i="27"/>
  <c r="G328" i="27"/>
  <c r="F328" i="27"/>
  <c r="E328" i="27"/>
  <c r="D328" i="27"/>
  <c r="C328" i="27"/>
  <c r="B328" i="27"/>
  <c r="K327" i="27"/>
  <c r="J327" i="27"/>
  <c r="I327" i="27"/>
  <c r="H327" i="27"/>
  <c r="G327" i="27"/>
  <c r="F327" i="27"/>
  <c r="E327" i="27"/>
  <c r="D327" i="27"/>
  <c r="C327" i="27"/>
  <c r="B327" i="27"/>
  <c r="K326" i="27"/>
  <c r="J326" i="27"/>
  <c r="I326" i="27"/>
  <c r="H326" i="27"/>
  <c r="G326" i="27"/>
  <c r="F326" i="27"/>
  <c r="E326" i="27"/>
  <c r="D326" i="27"/>
  <c r="C326" i="27"/>
  <c r="B326" i="27"/>
  <c r="K325" i="27"/>
  <c r="J325" i="27"/>
  <c r="I325" i="27"/>
  <c r="H325" i="27"/>
  <c r="G325" i="27"/>
  <c r="F325" i="27"/>
  <c r="E325" i="27"/>
  <c r="D325" i="27"/>
  <c r="C325" i="27"/>
  <c r="B325" i="27"/>
  <c r="K324" i="27"/>
  <c r="J324" i="27"/>
  <c r="I324" i="27"/>
  <c r="H324" i="27"/>
  <c r="G324" i="27"/>
  <c r="F324" i="27"/>
  <c r="E324" i="27"/>
  <c r="D324" i="27"/>
  <c r="C324" i="27"/>
  <c r="B324" i="27"/>
  <c r="B242" i="27"/>
  <c r="B241" i="27"/>
  <c r="B240" i="27"/>
  <c r="B239" i="27"/>
  <c r="B238" i="27"/>
  <c r="B237" i="27"/>
  <c r="B236" i="27"/>
  <c r="B235" i="27"/>
  <c r="B234" i="27"/>
  <c r="B233" i="27"/>
  <c r="Q228" i="27"/>
  <c r="R228" i="27" s="1"/>
  <c r="S228" i="27" s="1"/>
  <c r="T228" i="27" s="1"/>
  <c r="U228" i="27" s="1"/>
  <c r="V228" i="27" s="1"/>
  <c r="W228" i="27" s="1"/>
  <c r="X228" i="27" s="1"/>
  <c r="Y228" i="27" s="1"/>
  <c r="C228" i="27"/>
  <c r="C242" i="27" s="1"/>
  <c r="Q227" i="27"/>
  <c r="R227" i="27" s="1"/>
  <c r="S227" i="27" s="1"/>
  <c r="T227" i="27" s="1"/>
  <c r="U227" i="27" s="1"/>
  <c r="V227" i="27" s="1"/>
  <c r="W227" i="27" s="1"/>
  <c r="X227" i="27" s="1"/>
  <c r="Y227" i="27" s="1"/>
  <c r="C227" i="27"/>
  <c r="C241" i="27" s="1"/>
  <c r="Q226" i="27"/>
  <c r="R226" i="27" s="1"/>
  <c r="S226" i="27" s="1"/>
  <c r="T226" i="27" s="1"/>
  <c r="U226" i="27" s="1"/>
  <c r="V226" i="27" s="1"/>
  <c r="W226" i="27" s="1"/>
  <c r="X226" i="27" s="1"/>
  <c r="Y226" i="27" s="1"/>
  <c r="C226" i="27"/>
  <c r="C240" i="27" s="1"/>
  <c r="Q225" i="27"/>
  <c r="R225" i="27" s="1"/>
  <c r="S225" i="27" s="1"/>
  <c r="T225" i="27" s="1"/>
  <c r="U225" i="27" s="1"/>
  <c r="V225" i="27" s="1"/>
  <c r="W225" i="27" s="1"/>
  <c r="X225" i="27" s="1"/>
  <c r="Y225" i="27" s="1"/>
  <c r="C225" i="27"/>
  <c r="C239" i="27" s="1"/>
  <c r="Q224" i="27"/>
  <c r="R224" i="27" s="1"/>
  <c r="S224" i="27" s="1"/>
  <c r="T224" i="27" s="1"/>
  <c r="U224" i="27" s="1"/>
  <c r="V224" i="27" s="1"/>
  <c r="W224" i="27" s="1"/>
  <c r="X224" i="27" s="1"/>
  <c r="Y224" i="27" s="1"/>
  <c r="C224" i="27"/>
  <c r="C238" i="27" s="1"/>
  <c r="Q223" i="27"/>
  <c r="R223" i="27" s="1"/>
  <c r="S223" i="27" s="1"/>
  <c r="T223" i="27" s="1"/>
  <c r="U223" i="27" s="1"/>
  <c r="V223" i="27" s="1"/>
  <c r="W223" i="27" s="1"/>
  <c r="X223" i="27" s="1"/>
  <c r="Y223" i="27" s="1"/>
  <c r="C223" i="27"/>
  <c r="C237" i="27" s="1"/>
  <c r="Q222" i="27"/>
  <c r="R222" i="27" s="1"/>
  <c r="S222" i="27" s="1"/>
  <c r="T222" i="27" s="1"/>
  <c r="U222" i="27" s="1"/>
  <c r="V222" i="27" s="1"/>
  <c r="W222" i="27" s="1"/>
  <c r="X222" i="27" s="1"/>
  <c r="Y222" i="27" s="1"/>
  <c r="C222" i="27"/>
  <c r="C236" i="27" s="1"/>
  <c r="Q221" i="27"/>
  <c r="R221" i="27" s="1"/>
  <c r="S221" i="27" s="1"/>
  <c r="T221" i="27" s="1"/>
  <c r="U221" i="27" s="1"/>
  <c r="V221" i="27" s="1"/>
  <c r="W221" i="27" s="1"/>
  <c r="X221" i="27" s="1"/>
  <c r="Y221" i="27" s="1"/>
  <c r="C221" i="27"/>
  <c r="C235" i="27" s="1"/>
  <c r="Q220" i="27"/>
  <c r="R220" i="27" s="1"/>
  <c r="S220" i="27" s="1"/>
  <c r="T220" i="27" s="1"/>
  <c r="U220" i="27" s="1"/>
  <c r="V220" i="27" s="1"/>
  <c r="W220" i="27" s="1"/>
  <c r="X220" i="27" s="1"/>
  <c r="Y220" i="27" s="1"/>
  <c r="C220" i="27"/>
  <c r="C234" i="27" s="1"/>
  <c r="Q219" i="27"/>
  <c r="R219" i="27" s="1"/>
  <c r="S219" i="27" s="1"/>
  <c r="T219" i="27" s="1"/>
  <c r="U219" i="27" s="1"/>
  <c r="V219" i="27" s="1"/>
  <c r="C219" i="27"/>
  <c r="C233" i="27" s="1"/>
  <c r="H81" i="27"/>
  <c r="P77" i="27"/>
  <c r="A7" i="26"/>
  <c r="B1075" i="26"/>
  <c r="B1074" i="26"/>
  <c r="B1073" i="26"/>
  <c r="B1101" i="26"/>
  <c r="B1100" i="26"/>
  <c r="B1099" i="26"/>
  <c r="B1069" i="26"/>
  <c r="B1068" i="26"/>
  <c r="H1015" i="26"/>
  <c r="I1015" i="26" s="1"/>
  <c r="C1015" i="26"/>
  <c r="H1014" i="26"/>
  <c r="I1014" i="26" s="1"/>
  <c r="C1014" i="26"/>
  <c r="H1013" i="26"/>
  <c r="C1013" i="26"/>
  <c r="I1012" i="26"/>
  <c r="J1012" i="26" s="1"/>
  <c r="C1012" i="26"/>
  <c r="D1012" i="26" s="1"/>
  <c r="H1011" i="26"/>
  <c r="C1011" i="26"/>
  <c r="H1010" i="26"/>
  <c r="C1010" i="26"/>
  <c r="C1009" i="26"/>
  <c r="H1008" i="26"/>
  <c r="C1008" i="26"/>
  <c r="H1007" i="26"/>
  <c r="I1007" i="26" s="1"/>
  <c r="C1007" i="26"/>
  <c r="H1006" i="26"/>
  <c r="I1006" i="26" s="1"/>
  <c r="J1006" i="26" s="1"/>
  <c r="K992" i="26"/>
  <c r="J992" i="26"/>
  <c r="I992" i="26"/>
  <c r="H992" i="26"/>
  <c r="G992" i="26"/>
  <c r="F992" i="26"/>
  <c r="E992" i="26"/>
  <c r="D992" i="26"/>
  <c r="C992" i="26"/>
  <c r="B992" i="26"/>
  <c r="K991" i="26"/>
  <c r="J991" i="26"/>
  <c r="I991" i="26"/>
  <c r="H991" i="26"/>
  <c r="G991" i="26"/>
  <c r="F991" i="26"/>
  <c r="E991" i="26"/>
  <c r="D991" i="26"/>
  <c r="C991" i="26"/>
  <c r="B991" i="26"/>
  <c r="K990" i="26"/>
  <c r="J990" i="26"/>
  <c r="I990" i="26"/>
  <c r="H990" i="26"/>
  <c r="G990" i="26"/>
  <c r="F990" i="26"/>
  <c r="E990" i="26"/>
  <c r="D990" i="26"/>
  <c r="C990" i="26"/>
  <c r="B990" i="26"/>
  <c r="K989" i="26"/>
  <c r="J989" i="26"/>
  <c r="I989" i="26"/>
  <c r="H989" i="26"/>
  <c r="G989" i="26"/>
  <c r="F989" i="26"/>
  <c r="E989" i="26"/>
  <c r="D989" i="26"/>
  <c r="C989" i="26"/>
  <c r="B989" i="26"/>
  <c r="K988" i="26"/>
  <c r="J988" i="26"/>
  <c r="I988" i="26"/>
  <c r="H988" i="26"/>
  <c r="G988" i="26"/>
  <c r="F988" i="26"/>
  <c r="E988" i="26"/>
  <c r="D988" i="26"/>
  <c r="C988" i="26"/>
  <c r="B988" i="26"/>
  <c r="K987" i="26"/>
  <c r="J987" i="26"/>
  <c r="I987" i="26"/>
  <c r="H987" i="26"/>
  <c r="G987" i="26"/>
  <c r="F987" i="26"/>
  <c r="E987" i="26"/>
  <c r="D987" i="26"/>
  <c r="C987" i="26"/>
  <c r="B987" i="26"/>
  <c r="K986" i="26"/>
  <c r="J986" i="26"/>
  <c r="I986" i="26"/>
  <c r="H986" i="26"/>
  <c r="G986" i="26"/>
  <c r="F986" i="26"/>
  <c r="E986" i="26"/>
  <c r="D986" i="26"/>
  <c r="C986" i="26"/>
  <c r="B986" i="26"/>
  <c r="K985" i="26"/>
  <c r="J985" i="26"/>
  <c r="I985" i="26"/>
  <c r="H985" i="26"/>
  <c r="G985" i="26"/>
  <c r="F985" i="26"/>
  <c r="E985" i="26"/>
  <c r="D985" i="26"/>
  <c r="C985" i="26"/>
  <c r="B985" i="26"/>
  <c r="K984" i="26"/>
  <c r="J984" i="26"/>
  <c r="I984" i="26"/>
  <c r="H984" i="26"/>
  <c r="G984" i="26"/>
  <c r="F984" i="26"/>
  <c r="E984" i="26"/>
  <c r="D984" i="26"/>
  <c r="C984" i="26"/>
  <c r="B984" i="26"/>
  <c r="K983" i="26"/>
  <c r="J983" i="26"/>
  <c r="I983" i="26"/>
  <c r="H983" i="26"/>
  <c r="G983" i="26"/>
  <c r="F983" i="26"/>
  <c r="E983" i="26"/>
  <c r="D983" i="26"/>
  <c r="C983" i="26"/>
  <c r="B983" i="26"/>
  <c r="K948" i="26"/>
  <c r="J948" i="26"/>
  <c r="I948" i="26"/>
  <c r="H948" i="26"/>
  <c r="G948" i="26"/>
  <c r="F948" i="26"/>
  <c r="E948" i="26"/>
  <c r="D948" i="26"/>
  <c r="C948" i="26"/>
  <c r="B948" i="26"/>
  <c r="K930" i="26"/>
  <c r="J930" i="26"/>
  <c r="I930" i="26"/>
  <c r="H930" i="26"/>
  <c r="G930" i="26"/>
  <c r="F930" i="26"/>
  <c r="E930" i="26"/>
  <c r="D930" i="26"/>
  <c r="C930" i="26"/>
  <c r="B930" i="26"/>
  <c r="K881" i="26"/>
  <c r="J881" i="26"/>
  <c r="I881" i="26"/>
  <c r="H881" i="26"/>
  <c r="G881" i="26"/>
  <c r="F881" i="26"/>
  <c r="E881" i="26"/>
  <c r="D881" i="26"/>
  <c r="C881" i="26"/>
  <c r="B881" i="26"/>
  <c r="K848" i="26"/>
  <c r="J848" i="26"/>
  <c r="I848" i="26"/>
  <c r="H848" i="26"/>
  <c r="G848" i="26"/>
  <c r="F848" i="26"/>
  <c r="E848" i="26"/>
  <c r="D848" i="26"/>
  <c r="C848" i="26"/>
  <c r="B848" i="26"/>
  <c r="K816" i="26"/>
  <c r="J816" i="26"/>
  <c r="I816" i="26"/>
  <c r="H816" i="26"/>
  <c r="G816" i="26"/>
  <c r="F816" i="26"/>
  <c r="E816" i="26"/>
  <c r="D816" i="26"/>
  <c r="C816" i="26"/>
  <c r="B816" i="26"/>
  <c r="K798" i="26"/>
  <c r="J798" i="26"/>
  <c r="I798" i="26"/>
  <c r="H798" i="26"/>
  <c r="G798" i="26"/>
  <c r="F798" i="26"/>
  <c r="E798" i="26"/>
  <c r="D798" i="26"/>
  <c r="C798" i="26"/>
  <c r="B798" i="26"/>
  <c r="K797" i="26"/>
  <c r="J797" i="26"/>
  <c r="I797" i="26"/>
  <c r="H797" i="26"/>
  <c r="G797" i="26"/>
  <c r="F797" i="26"/>
  <c r="E797" i="26"/>
  <c r="D797" i="26"/>
  <c r="C797" i="26"/>
  <c r="B797" i="26"/>
  <c r="K796" i="26"/>
  <c r="J796" i="26"/>
  <c r="I796" i="26"/>
  <c r="H796" i="26"/>
  <c r="G796" i="26"/>
  <c r="F796" i="26"/>
  <c r="E796" i="26"/>
  <c r="D796" i="26"/>
  <c r="C796" i="26"/>
  <c r="B796" i="26"/>
  <c r="K752" i="26"/>
  <c r="J752" i="26"/>
  <c r="I752" i="26"/>
  <c r="H752" i="26"/>
  <c r="G752" i="26"/>
  <c r="F752" i="26"/>
  <c r="E752" i="26"/>
  <c r="D752" i="26"/>
  <c r="C752" i="26"/>
  <c r="B752" i="26"/>
  <c r="K734" i="26"/>
  <c r="J734" i="26"/>
  <c r="I734" i="26"/>
  <c r="H734" i="26"/>
  <c r="G734" i="26"/>
  <c r="F734" i="26"/>
  <c r="E734" i="26"/>
  <c r="D734" i="26"/>
  <c r="C734" i="26"/>
  <c r="B734" i="26"/>
  <c r="K333" i="26"/>
  <c r="J333" i="26"/>
  <c r="I333" i="26"/>
  <c r="H333" i="26"/>
  <c r="G333" i="26"/>
  <c r="F333" i="26"/>
  <c r="E333" i="26"/>
  <c r="D333" i="26"/>
  <c r="C333" i="26"/>
  <c r="B333" i="26"/>
  <c r="K332" i="26"/>
  <c r="J332" i="26"/>
  <c r="I332" i="26"/>
  <c r="H332" i="26"/>
  <c r="G332" i="26"/>
  <c r="F332" i="26"/>
  <c r="E332" i="26"/>
  <c r="D332" i="26"/>
  <c r="C332" i="26"/>
  <c r="B332" i="26"/>
  <c r="K331" i="26"/>
  <c r="J331" i="26"/>
  <c r="I331" i="26"/>
  <c r="H331" i="26"/>
  <c r="G331" i="26"/>
  <c r="F331" i="26"/>
  <c r="E331" i="26"/>
  <c r="D331" i="26"/>
  <c r="C331" i="26"/>
  <c r="B331" i="26"/>
  <c r="K330" i="26"/>
  <c r="J330" i="26"/>
  <c r="I330" i="26"/>
  <c r="H330" i="26"/>
  <c r="G330" i="26"/>
  <c r="F330" i="26"/>
  <c r="E330" i="26"/>
  <c r="D330" i="26"/>
  <c r="C330" i="26"/>
  <c r="B330" i="26"/>
  <c r="K329" i="26"/>
  <c r="J329" i="26"/>
  <c r="I329" i="26"/>
  <c r="H329" i="26"/>
  <c r="G329" i="26"/>
  <c r="F329" i="26"/>
  <c r="E329" i="26"/>
  <c r="D329" i="26"/>
  <c r="C329" i="26"/>
  <c r="B329" i="26"/>
  <c r="K328" i="26"/>
  <c r="J328" i="26"/>
  <c r="I328" i="26"/>
  <c r="H328" i="26"/>
  <c r="G328" i="26"/>
  <c r="F328" i="26"/>
  <c r="E328" i="26"/>
  <c r="D328" i="26"/>
  <c r="C328" i="26"/>
  <c r="B328" i="26"/>
  <c r="K327" i="26"/>
  <c r="J327" i="26"/>
  <c r="I327" i="26"/>
  <c r="H327" i="26"/>
  <c r="G327" i="26"/>
  <c r="F327" i="26"/>
  <c r="E327" i="26"/>
  <c r="D327" i="26"/>
  <c r="C327" i="26"/>
  <c r="B327" i="26"/>
  <c r="K326" i="26"/>
  <c r="J326" i="26"/>
  <c r="I326" i="26"/>
  <c r="H326" i="26"/>
  <c r="G326" i="26"/>
  <c r="F326" i="26"/>
  <c r="E326" i="26"/>
  <c r="D326" i="26"/>
  <c r="C326" i="26"/>
  <c r="B326" i="26"/>
  <c r="K325" i="26"/>
  <c r="J325" i="26"/>
  <c r="I325" i="26"/>
  <c r="H325" i="26"/>
  <c r="G325" i="26"/>
  <c r="F325" i="26"/>
  <c r="E325" i="26"/>
  <c r="D325" i="26"/>
  <c r="C325" i="26"/>
  <c r="B325" i="26"/>
  <c r="K324" i="26"/>
  <c r="J324" i="26"/>
  <c r="I324" i="26"/>
  <c r="H324" i="26"/>
  <c r="G324" i="26"/>
  <c r="F324" i="26"/>
  <c r="E324" i="26"/>
  <c r="D324" i="26"/>
  <c r="C324" i="26"/>
  <c r="B324" i="26"/>
  <c r="B242" i="26"/>
  <c r="B241" i="26"/>
  <c r="B240" i="26"/>
  <c r="B239" i="26"/>
  <c r="B238" i="26"/>
  <c r="B237" i="26"/>
  <c r="B236" i="26"/>
  <c r="B235" i="26"/>
  <c r="B234" i="26"/>
  <c r="Q228" i="26"/>
  <c r="R228" i="26" s="1"/>
  <c r="S228" i="26" s="1"/>
  <c r="T228" i="26" s="1"/>
  <c r="U228" i="26" s="1"/>
  <c r="V228" i="26" s="1"/>
  <c r="W228" i="26" s="1"/>
  <c r="X228" i="26" s="1"/>
  <c r="Y228" i="26" s="1"/>
  <c r="C228" i="26"/>
  <c r="C242" i="26" s="1"/>
  <c r="Q227" i="26"/>
  <c r="R227" i="26" s="1"/>
  <c r="S227" i="26" s="1"/>
  <c r="T227" i="26" s="1"/>
  <c r="U227" i="26" s="1"/>
  <c r="V227" i="26" s="1"/>
  <c r="W227" i="26" s="1"/>
  <c r="X227" i="26" s="1"/>
  <c r="Y227" i="26" s="1"/>
  <c r="C227" i="26"/>
  <c r="C241" i="26" s="1"/>
  <c r="Q226" i="26"/>
  <c r="R226" i="26" s="1"/>
  <c r="S226" i="26" s="1"/>
  <c r="T226" i="26" s="1"/>
  <c r="U226" i="26" s="1"/>
  <c r="V226" i="26" s="1"/>
  <c r="W226" i="26" s="1"/>
  <c r="X226" i="26" s="1"/>
  <c r="Y226" i="26" s="1"/>
  <c r="C226" i="26"/>
  <c r="C240" i="26" s="1"/>
  <c r="Q225" i="26"/>
  <c r="R225" i="26" s="1"/>
  <c r="S225" i="26" s="1"/>
  <c r="T225" i="26" s="1"/>
  <c r="U225" i="26" s="1"/>
  <c r="V225" i="26" s="1"/>
  <c r="W225" i="26" s="1"/>
  <c r="X225" i="26" s="1"/>
  <c r="Y225" i="26" s="1"/>
  <c r="C225" i="26"/>
  <c r="C239" i="26" s="1"/>
  <c r="Q224" i="26"/>
  <c r="R224" i="26" s="1"/>
  <c r="S224" i="26" s="1"/>
  <c r="T224" i="26" s="1"/>
  <c r="U224" i="26" s="1"/>
  <c r="V224" i="26" s="1"/>
  <c r="W224" i="26" s="1"/>
  <c r="X224" i="26" s="1"/>
  <c r="Y224" i="26" s="1"/>
  <c r="C224" i="26"/>
  <c r="C238" i="26" s="1"/>
  <c r="Q223" i="26"/>
  <c r="R223" i="26" s="1"/>
  <c r="S223" i="26" s="1"/>
  <c r="T223" i="26" s="1"/>
  <c r="U223" i="26" s="1"/>
  <c r="V223" i="26" s="1"/>
  <c r="W223" i="26" s="1"/>
  <c r="X223" i="26" s="1"/>
  <c r="Y223" i="26" s="1"/>
  <c r="C223" i="26"/>
  <c r="C237" i="26" s="1"/>
  <c r="Q222" i="26"/>
  <c r="R222" i="26" s="1"/>
  <c r="S222" i="26" s="1"/>
  <c r="T222" i="26" s="1"/>
  <c r="U222" i="26" s="1"/>
  <c r="V222" i="26" s="1"/>
  <c r="W222" i="26" s="1"/>
  <c r="X222" i="26" s="1"/>
  <c r="Y222" i="26" s="1"/>
  <c r="C222" i="26"/>
  <c r="C236" i="26" s="1"/>
  <c r="Q221" i="26"/>
  <c r="R221" i="26" s="1"/>
  <c r="S221" i="26" s="1"/>
  <c r="T221" i="26" s="1"/>
  <c r="U221" i="26" s="1"/>
  <c r="V221" i="26" s="1"/>
  <c r="W221" i="26" s="1"/>
  <c r="X221" i="26" s="1"/>
  <c r="Y221" i="26" s="1"/>
  <c r="C221" i="26"/>
  <c r="C235" i="26" s="1"/>
  <c r="Q220" i="26"/>
  <c r="R220" i="26" s="1"/>
  <c r="S220" i="26" s="1"/>
  <c r="T220" i="26" s="1"/>
  <c r="U220" i="26" s="1"/>
  <c r="V220" i="26" s="1"/>
  <c r="W220" i="26" s="1"/>
  <c r="X220" i="26" s="1"/>
  <c r="Y220" i="26" s="1"/>
  <c r="C220" i="26"/>
  <c r="C234" i="26" s="1"/>
  <c r="Q219" i="26"/>
  <c r="R219" i="26" s="1"/>
  <c r="S219" i="26" s="1"/>
  <c r="T219" i="26" s="1"/>
  <c r="U219" i="26" s="1"/>
  <c r="V219" i="26" s="1"/>
  <c r="C219" i="26"/>
  <c r="C233" i="26" s="1"/>
  <c r="Q126" i="26"/>
  <c r="R126" i="26" s="1"/>
  <c r="S126" i="26" s="1"/>
  <c r="T126" i="26" s="1"/>
  <c r="U126" i="26" s="1"/>
  <c r="V126" i="26" s="1"/>
  <c r="W126" i="26" s="1"/>
  <c r="X126" i="26" s="1"/>
  <c r="Y126" i="26" s="1"/>
  <c r="C126" i="26"/>
  <c r="Q125" i="26"/>
  <c r="R125" i="26" s="1"/>
  <c r="S125" i="26" s="1"/>
  <c r="T125" i="26" s="1"/>
  <c r="U125" i="26" s="1"/>
  <c r="V125" i="26" s="1"/>
  <c r="W125" i="26" s="1"/>
  <c r="X125" i="26" s="1"/>
  <c r="Y125" i="26" s="1"/>
  <c r="C125" i="26"/>
  <c r="Q124" i="26"/>
  <c r="R124" i="26" s="1"/>
  <c r="S124" i="26" s="1"/>
  <c r="T124" i="26" s="1"/>
  <c r="U124" i="26" s="1"/>
  <c r="V124" i="26" s="1"/>
  <c r="W124" i="26" s="1"/>
  <c r="X124" i="26" s="1"/>
  <c r="Y124" i="26" s="1"/>
  <c r="C124" i="26"/>
  <c r="Q123" i="26"/>
  <c r="R123" i="26" s="1"/>
  <c r="S123" i="26" s="1"/>
  <c r="T123" i="26" s="1"/>
  <c r="U123" i="26" s="1"/>
  <c r="V123" i="26" s="1"/>
  <c r="W123" i="26" s="1"/>
  <c r="X123" i="26" s="1"/>
  <c r="Y123" i="26" s="1"/>
  <c r="C123" i="26"/>
  <c r="Q122" i="26"/>
  <c r="R122" i="26" s="1"/>
  <c r="S122" i="26" s="1"/>
  <c r="T122" i="26" s="1"/>
  <c r="U122" i="26" s="1"/>
  <c r="V122" i="26" s="1"/>
  <c r="W122" i="26" s="1"/>
  <c r="X122" i="26" s="1"/>
  <c r="Y122" i="26" s="1"/>
  <c r="C122" i="26"/>
  <c r="Q121" i="26"/>
  <c r="R121" i="26" s="1"/>
  <c r="S121" i="26" s="1"/>
  <c r="T121" i="26" s="1"/>
  <c r="U121" i="26" s="1"/>
  <c r="V121" i="26" s="1"/>
  <c r="W121" i="26" s="1"/>
  <c r="X121" i="26" s="1"/>
  <c r="Y121" i="26" s="1"/>
  <c r="C121" i="26"/>
  <c r="Q120" i="26"/>
  <c r="R120" i="26" s="1"/>
  <c r="S120" i="26" s="1"/>
  <c r="T120" i="26" s="1"/>
  <c r="U120" i="26" s="1"/>
  <c r="V120" i="26" s="1"/>
  <c r="W120" i="26" s="1"/>
  <c r="X120" i="26" s="1"/>
  <c r="Y120" i="26" s="1"/>
  <c r="C120" i="26"/>
  <c r="Q119" i="26"/>
  <c r="R119" i="26" s="1"/>
  <c r="S119" i="26" s="1"/>
  <c r="T119" i="26" s="1"/>
  <c r="U119" i="26" s="1"/>
  <c r="V119" i="26" s="1"/>
  <c r="W119" i="26" s="1"/>
  <c r="X119" i="26" s="1"/>
  <c r="Y119" i="26" s="1"/>
  <c r="C119" i="26"/>
  <c r="Q118" i="26"/>
  <c r="R118" i="26" s="1"/>
  <c r="S118" i="26" s="1"/>
  <c r="T118" i="26" s="1"/>
  <c r="U118" i="26" s="1"/>
  <c r="V118" i="26" s="1"/>
  <c r="W118" i="26" s="1"/>
  <c r="X118" i="26" s="1"/>
  <c r="Y118" i="26" s="1"/>
  <c r="C118" i="26"/>
  <c r="Q117" i="26"/>
  <c r="R117" i="26" s="1"/>
  <c r="S117" i="26" s="1"/>
  <c r="T117" i="26" s="1"/>
  <c r="U117" i="26" s="1"/>
  <c r="V117" i="26" s="1"/>
  <c r="C117" i="26"/>
  <c r="K107" i="26"/>
  <c r="J107" i="26"/>
  <c r="I107" i="26"/>
  <c r="H107" i="26"/>
  <c r="G107" i="26"/>
  <c r="F107" i="26"/>
  <c r="E107" i="26"/>
  <c r="D107" i="26"/>
  <c r="C107" i="26"/>
  <c r="B107" i="26"/>
  <c r="K106" i="26"/>
  <c r="J106" i="26"/>
  <c r="I106" i="26"/>
  <c r="H106" i="26"/>
  <c r="G106" i="26"/>
  <c r="F106" i="26"/>
  <c r="E106" i="26"/>
  <c r="D106" i="26"/>
  <c r="C106" i="26"/>
  <c r="B106" i="26"/>
  <c r="K105" i="26"/>
  <c r="J105" i="26"/>
  <c r="I105" i="26"/>
  <c r="H105" i="26"/>
  <c r="G105" i="26"/>
  <c r="F105" i="26"/>
  <c r="E105" i="26"/>
  <c r="D105" i="26"/>
  <c r="C105" i="26"/>
  <c r="B105" i="26"/>
  <c r="K104" i="26"/>
  <c r="J104" i="26"/>
  <c r="I104" i="26"/>
  <c r="H104" i="26"/>
  <c r="G104" i="26"/>
  <c r="F104" i="26"/>
  <c r="E104" i="26"/>
  <c r="D104" i="26"/>
  <c r="C104" i="26"/>
  <c r="B104" i="26"/>
  <c r="K103" i="26"/>
  <c r="J103" i="26"/>
  <c r="I103" i="26"/>
  <c r="H103" i="26"/>
  <c r="G103" i="26"/>
  <c r="F103" i="26"/>
  <c r="E103" i="26"/>
  <c r="D103" i="26"/>
  <c r="C103" i="26"/>
  <c r="B103" i="26"/>
  <c r="K102" i="26"/>
  <c r="J102" i="26"/>
  <c r="I102" i="26"/>
  <c r="H102" i="26"/>
  <c r="G102" i="26"/>
  <c r="F102" i="26"/>
  <c r="E102" i="26"/>
  <c r="D102" i="26"/>
  <c r="C102" i="26"/>
  <c r="B102" i="26"/>
  <c r="K101" i="26"/>
  <c r="J101" i="26"/>
  <c r="I101" i="26"/>
  <c r="H101" i="26"/>
  <c r="G101" i="26"/>
  <c r="F101" i="26"/>
  <c r="E101" i="26"/>
  <c r="D101" i="26"/>
  <c r="C101" i="26"/>
  <c r="B101" i="26"/>
  <c r="K100" i="26"/>
  <c r="J100" i="26"/>
  <c r="I100" i="26"/>
  <c r="H100" i="26"/>
  <c r="G100" i="26"/>
  <c r="F100" i="26"/>
  <c r="E100" i="26"/>
  <c r="D100" i="26"/>
  <c r="C100" i="26"/>
  <c r="B100" i="26"/>
  <c r="K99" i="26"/>
  <c r="J99" i="26"/>
  <c r="I99" i="26"/>
  <c r="H99" i="26"/>
  <c r="G99" i="26"/>
  <c r="F99" i="26"/>
  <c r="E99" i="26"/>
  <c r="D99" i="26"/>
  <c r="C99" i="26"/>
  <c r="B99" i="26"/>
  <c r="K98" i="26"/>
  <c r="J98" i="26"/>
  <c r="I98" i="26"/>
  <c r="H98" i="26"/>
  <c r="G98" i="26"/>
  <c r="F98" i="26"/>
  <c r="E98" i="26"/>
  <c r="D98" i="26"/>
  <c r="C98" i="26"/>
  <c r="B98" i="26"/>
  <c r="H81" i="26"/>
  <c r="P77" i="26"/>
  <c r="M1045" i="26" l="1"/>
  <c r="M1046" i="26"/>
  <c r="D1046" i="27"/>
  <c r="D1165" i="27" s="1"/>
  <c r="D1178" i="27" s="1"/>
  <c r="E1046" i="27"/>
  <c r="E1165" i="27" s="1"/>
  <c r="E1178" i="27" s="1"/>
  <c r="D1046" i="29"/>
  <c r="D1165" i="29" s="1"/>
  <c r="D1178" i="29" s="1"/>
  <c r="E1046" i="29"/>
  <c r="E1165" i="29" s="1"/>
  <c r="E1178" i="29" s="1"/>
  <c r="F1046" i="29"/>
  <c r="F1165" i="29" s="1"/>
  <c r="F1178" i="29" s="1"/>
  <c r="B1021" i="29"/>
  <c r="B1037" i="29"/>
  <c r="B1025" i="29"/>
  <c r="B1041" i="29"/>
  <c r="H1026" i="29"/>
  <c r="H1042" i="29"/>
  <c r="H1046" i="29" s="1"/>
  <c r="H1165" i="29" s="1"/>
  <c r="H1178" i="29" s="1"/>
  <c r="B1029" i="29"/>
  <c r="B1045" i="29"/>
  <c r="B1022" i="29"/>
  <c r="B1196" i="29" s="1"/>
  <c r="B1038" i="29"/>
  <c r="B1026" i="29"/>
  <c r="B1042" i="29"/>
  <c r="G1046" i="29"/>
  <c r="G1165" i="29" s="1"/>
  <c r="G1178" i="29" s="1"/>
  <c r="B1023" i="29"/>
  <c r="B1039" i="29"/>
  <c r="B1027" i="29"/>
  <c r="B1043" i="29"/>
  <c r="I1046" i="29"/>
  <c r="I1165" i="29" s="1"/>
  <c r="I1178" i="29" s="1"/>
  <c r="J1046" i="29"/>
  <c r="J1165" i="29" s="1"/>
  <c r="J1178" i="29" s="1"/>
  <c r="B1024" i="29"/>
  <c r="B1040" i="29"/>
  <c r="B1028" i="29"/>
  <c r="B1044" i="29"/>
  <c r="C1046" i="29"/>
  <c r="C1165" i="29" s="1"/>
  <c r="C1178" i="29" s="1"/>
  <c r="K1046" i="29"/>
  <c r="K1165" i="29" s="1"/>
  <c r="K1178" i="29" s="1"/>
  <c r="L1008" i="29"/>
  <c r="M1008" i="29" s="1"/>
  <c r="G1008" i="29" s="1"/>
  <c r="G1022" i="29" s="1"/>
  <c r="G1196" i="29" s="1"/>
  <c r="B1021" i="27"/>
  <c r="B1025" i="27"/>
  <c r="B1029" i="27"/>
  <c r="F1046" i="27"/>
  <c r="F1165" i="27" s="1"/>
  <c r="F1178" i="27" s="1"/>
  <c r="B1022" i="27"/>
  <c r="B1196" i="27" s="1"/>
  <c r="B1026" i="27"/>
  <c r="G1046" i="27"/>
  <c r="G1165" i="27" s="1"/>
  <c r="G1178" i="27" s="1"/>
  <c r="H1026" i="27"/>
  <c r="H1046" i="27"/>
  <c r="H1165" i="27" s="1"/>
  <c r="H1178" i="27" s="1"/>
  <c r="B1023" i="27"/>
  <c r="B1027" i="27"/>
  <c r="I1046" i="27"/>
  <c r="I1165" i="27" s="1"/>
  <c r="I1178" i="27" s="1"/>
  <c r="J1046" i="27"/>
  <c r="J1165" i="27" s="1"/>
  <c r="J1178" i="27" s="1"/>
  <c r="B1024" i="27"/>
  <c r="B1028" i="27"/>
  <c r="C1046" i="27"/>
  <c r="C1165" i="27" s="1"/>
  <c r="C1178" i="27" s="1"/>
  <c r="K1046" i="27"/>
  <c r="K1165" i="27" s="1"/>
  <c r="K1178" i="27" s="1"/>
  <c r="M923" i="31"/>
  <c r="M922" i="31"/>
  <c r="C1021" i="27"/>
  <c r="C1025" i="27"/>
  <c r="L1009" i="27"/>
  <c r="I1046" i="26"/>
  <c r="E1046" i="26"/>
  <c r="C1046" i="26"/>
  <c r="K1046" i="26"/>
  <c r="G1046" i="26"/>
  <c r="J1046" i="26"/>
  <c r="D1046" i="26"/>
  <c r="F1046" i="26"/>
  <c r="B1027" i="26"/>
  <c r="P1043" i="26" s="1"/>
  <c r="B1024" i="26"/>
  <c r="P1040" i="26" s="1"/>
  <c r="B1028" i="26"/>
  <c r="P1044" i="26" s="1"/>
  <c r="B1023" i="26"/>
  <c r="P1039" i="26" s="1"/>
  <c r="B1021" i="26"/>
  <c r="P1037" i="26" s="1"/>
  <c r="B1025" i="26"/>
  <c r="P1041" i="26" s="1"/>
  <c r="H1026" i="26"/>
  <c r="V1042" i="26" s="1"/>
  <c r="B1029" i="26"/>
  <c r="P1045" i="26" s="1"/>
  <c r="B1022" i="26"/>
  <c r="B1026" i="26"/>
  <c r="P1042" i="26" s="1"/>
  <c r="K1120" i="31"/>
  <c r="K1166" i="31" s="1"/>
  <c r="K1179" i="31" s="1"/>
  <c r="K1105" i="31"/>
  <c r="K1137" i="31" s="1"/>
  <c r="W549" i="31"/>
  <c r="W559" i="31" s="1"/>
  <c r="C993" i="29"/>
  <c r="I1022" i="27"/>
  <c r="I1196" i="27" s="1"/>
  <c r="C1022" i="27"/>
  <c r="C1196" i="27" s="1"/>
  <c r="K1022" i="27"/>
  <c r="K1196" i="27" s="1"/>
  <c r="I1009" i="27"/>
  <c r="L1013" i="27"/>
  <c r="M1013" i="27" s="1"/>
  <c r="D1013" i="27" s="1"/>
  <c r="D1027" i="27" s="1"/>
  <c r="D691" i="26"/>
  <c r="D720" i="26" s="1"/>
  <c r="D1192" i="26" s="1"/>
  <c r="L9" i="45" s="1"/>
  <c r="G695" i="26"/>
  <c r="G724" i="26" s="1"/>
  <c r="I694" i="26"/>
  <c r="I723" i="26" s="1"/>
  <c r="B1104" i="26"/>
  <c r="B1097" i="26"/>
  <c r="B1098" i="26"/>
  <c r="B1102" i="26"/>
  <c r="B1067" i="26"/>
  <c r="B1103" i="26"/>
  <c r="L1006" i="26"/>
  <c r="M1006" i="26" s="1"/>
  <c r="D1006" i="26" s="1"/>
  <c r="D1020" i="26" s="1"/>
  <c r="R1036" i="26" s="1"/>
  <c r="G993" i="29"/>
  <c r="K993" i="29"/>
  <c r="H1025" i="26"/>
  <c r="V1041" i="26" s="1"/>
  <c r="I1029" i="26"/>
  <c r="W1045" i="26" s="1"/>
  <c r="C993" i="27"/>
  <c r="K993" i="27"/>
  <c r="C1023" i="29"/>
  <c r="C1029" i="27"/>
  <c r="C1021" i="29"/>
  <c r="I1024" i="29"/>
  <c r="H1027" i="26"/>
  <c r="V1043" i="26" s="1"/>
  <c r="C1025" i="29"/>
  <c r="H1025" i="29"/>
  <c r="C1029" i="29"/>
  <c r="H1022" i="29"/>
  <c r="H1196" i="29" s="1"/>
  <c r="L1015" i="26"/>
  <c r="M1015" i="26" s="1"/>
  <c r="E1015" i="26" s="1"/>
  <c r="E1029" i="26" s="1"/>
  <c r="S1045" i="26" s="1"/>
  <c r="C1029" i="26"/>
  <c r="Q1045" i="26" s="1"/>
  <c r="C124" i="34"/>
  <c r="C167" i="34" s="1"/>
  <c r="C124" i="27"/>
  <c r="C124" i="35"/>
  <c r="C167" i="35" s="1"/>
  <c r="C124" i="24"/>
  <c r="C124" i="29"/>
  <c r="C124" i="31"/>
  <c r="C167" i="31" s="1"/>
  <c r="C124" i="33"/>
  <c r="C167" i="33" s="1"/>
  <c r="C117" i="29"/>
  <c r="C117" i="33"/>
  <c r="C160" i="33" s="1"/>
  <c r="C117" i="31"/>
  <c r="C160" i="31" s="1"/>
  <c r="C117" i="35"/>
  <c r="C160" i="35" s="1"/>
  <c r="C117" i="24"/>
  <c r="C117" i="34"/>
  <c r="C160" i="34" s="1"/>
  <c r="C117" i="27"/>
  <c r="C121" i="35"/>
  <c r="C164" i="35" s="1"/>
  <c r="C121" i="24"/>
  <c r="C121" i="29"/>
  <c r="C121" i="27"/>
  <c r="C121" i="31"/>
  <c r="C164" i="31" s="1"/>
  <c r="C121" i="33"/>
  <c r="C164" i="33" s="1"/>
  <c r="C121" i="34"/>
  <c r="C164" i="34" s="1"/>
  <c r="L1011" i="26"/>
  <c r="M1011" i="26" s="1"/>
  <c r="E1011" i="26" s="1"/>
  <c r="E1025" i="26" s="1"/>
  <c r="S1041" i="26" s="1"/>
  <c r="L1014" i="26"/>
  <c r="M1014" i="26" s="1"/>
  <c r="C120" i="34"/>
  <c r="C163" i="34" s="1"/>
  <c r="C120" i="27"/>
  <c r="C120" i="29"/>
  <c r="C120" i="31"/>
  <c r="C163" i="31" s="1"/>
  <c r="C120" i="33"/>
  <c r="C163" i="33" s="1"/>
  <c r="C120" i="24"/>
  <c r="C120" i="35"/>
  <c r="C163" i="35" s="1"/>
  <c r="C118" i="29"/>
  <c r="C118" i="31"/>
  <c r="C161" i="31" s="1"/>
  <c r="C118" i="33"/>
  <c r="C161" i="33" s="1"/>
  <c r="C118" i="34"/>
  <c r="C161" i="34" s="1"/>
  <c r="C118" i="35"/>
  <c r="C161" i="35" s="1"/>
  <c r="C118" i="27"/>
  <c r="C118" i="24"/>
  <c r="C126" i="29"/>
  <c r="C126" i="31"/>
  <c r="C169" i="31" s="1"/>
  <c r="C126" i="33"/>
  <c r="C169" i="33" s="1"/>
  <c r="C126" i="34"/>
  <c r="C169" i="34" s="1"/>
  <c r="C126" i="35"/>
  <c r="C169" i="35" s="1"/>
  <c r="C126" i="27"/>
  <c r="C126" i="24"/>
  <c r="C125" i="29"/>
  <c r="C125" i="27"/>
  <c r="C125" i="31"/>
  <c r="C168" i="31" s="1"/>
  <c r="C125" i="35"/>
  <c r="C168" i="35" s="1"/>
  <c r="C125" i="33"/>
  <c r="C168" i="33" s="1"/>
  <c r="C125" i="24"/>
  <c r="C125" i="34"/>
  <c r="C168" i="34" s="1"/>
  <c r="C122" i="29"/>
  <c r="C122" i="35"/>
  <c r="C165" i="35" s="1"/>
  <c r="C122" i="31"/>
  <c r="C165" i="31" s="1"/>
  <c r="C122" i="24"/>
  <c r="C122" i="33"/>
  <c r="C165" i="33" s="1"/>
  <c r="C122" i="34"/>
  <c r="C165" i="34" s="1"/>
  <c r="C122" i="27"/>
  <c r="C119" i="33"/>
  <c r="C162" i="33" s="1"/>
  <c r="C1188" i="33" s="1"/>
  <c r="C119" i="34"/>
  <c r="C162" i="34" s="1"/>
  <c r="C1188" i="34" s="1"/>
  <c r="C119" i="29"/>
  <c r="C119" i="35"/>
  <c r="C162" i="35" s="1"/>
  <c r="C1188" i="35" s="1"/>
  <c r="C119" i="24"/>
  <c r="C119" i="31"/>
  <c r="C162" i="31" s="1"/>
  <c r="C1188" i="31" s="1"/>
  <c r="C119" i="27"/>
  <c r="C123" i="33"/>
  <c r="C166" i="33" s="1"/>
  <c r="C123" i="34"/>
  <c r="C166" i="34" s="1"/>
  <c r="C123" i="35"/>
  <c r="C166" i="35" s="1"/>
  <c r="C123" i="24"/>
  <c r="C123" i="29"/>
  <c r="C123" i="27"/>
  <c r="C123" i="31"/>
  <c r="C166" i="31" s="1"/>
  <c r="H1023" i="26"/>
  <c r="V1039" i="26" s="1"/>
  <c r="I1009" i="26"/>
  <c r="C870" i="26"/>
  <c r="C888" i="26" s="1"/>
  <c r="C1025" i="26"/>
  <c r="Q1041" i="26" s="1"/>
  <c r="F942" i="27"/>
  <c r="F960" i="27" s="1"/>
  <c r="C1021" i="26"/>
  <c r="Q1037" i="26" s="1"/>
  <c r="F697" i="26"/>
  <c r="F726" i="26" s="1"/>
  <c r="D743" i="27"/>
  <c r="D761" i="27" s="1"/>
  <c r="D693" i="29"/>
  <c r="D722" i="29" s="1"/>
  <c r="J939" i="29"/>
  <c r="J957" i="29" s="1"/>
  <c r="F696" i="29"/>
  <c r="F725" i="29" s="1"/>
  <c r="J747" i="29"/>
  <c r="J765" i="29" s="1"/>
  <c r="G738" i="29"/>
  <c r="D691" i="27"/>
  <c r="D720" i="27" s="1"/>
  <c r="D1192" i="27" s="1"/>
  <c r="T9" i="45" s="1"/>
  <c r="H693" i="27"/>
  <c r="H722" i="27" s="1"/>
  <c r="F694" i="27"/>
  <c r="F723" i="27" s="1"/>
  <c r="J696" i="27"/>
  <c r="J725" i="27" s="1"/>
  <c r="H697" i="27"/>
  <c r="H726" i="27" s="1"/>
  <c r="F698" i="27"/>
  <c r="F727" i="27" s="1"/>
  <c r="C934" i="27"/>
  <c r="K738" i="27"/>
  <c r="K690" i="29"/>
  <c r="K719" i="29" s="1"/>
  <c r="I740" i="29"/>
  <c r="I758" i="29" s="1"/>
  <c r="I1193" i="29" s="1"/>
  <c r="G692" i="29"/>
  <c r="G721" i="29" s="1"/>
  <c r="E693" i="29"/>
  <c r="E722" i="29" s="1"/>
  <c r="K694" i="29"/>
  <c r="K723" i="29" s="1"/>
  <c r="C698" i="29"/>
  <c r="C727" i="29" s="1"/>
  <c r="K747" i="29"/>
  <c r="K765" i="29" s="1"/>
  <c r="E936" i="27"/>
  <c r="E954" i="27" s="1"/>
  <c r="E1195" i="27" s="1"/>
  <c r="K692" i="27"/>
  <c r="K721" i="27" s="1"/>
  <c r="G694" i="27"/>
  <c r="G723" i="27" s="1"/>
  <c r="E695" i="27"/>
  <c r="E724" i="27" s="1"/>
  <c r="K941" i="27"/>
  <c r="K959" i="27" s="1"/>
  <c r="G698" i="27"/>
  <c r="G727" i="27" s="1"/>
  <c r="D690" i="29"/>
  <c r="D719" i="29" s="1"/>
  <c r="B740" i="29"/>
  <c r="B758" i="29" s="1"/>
  <c r="B1193" i="29" s="1"/>
  <c r="H741" i="29"/>
  <c r="H759" i="29" s="1"/>
  <c r="F693" i="29"/>
  <c r="F722" i="29" s="1"/>
  <c r="J940" i="29"/>
  <c r="J958" i="29" s="1"/>
  <c r="H941" i="29"/>
  <c r="H959" i="29" s="1"/>
  <c r="F697" i="29"/>
  <c r="F726" i="29" s="1"/>
  <c r="H935" i="27"/>
  <c r="H953" i="27" s="1"/>
  <c r="F936" i="27"/>
  <c r="F954" i="27" s="1"/>
  <c r="F1195" i="27" s="1"/>
  <c r="D692" i="27"/>
  <c r="D721" i="27" s="1"/>
  <c r="J938" i="27"/>
  <c r="J956" i="27" s="1"/>
  <c r="H694" i="27"/>
  <c r="H723" i="27" s="1"/>
  <c r="F940" i="27"/>
  <c r="F958" i="27" s="1"/>
  <c r="D696" i="27"/>
  <c r="D725" i="27" s="1"/>
  <c r="J697" i="27"/>
  <c r="J726" i="27" s="1"/>
  <c r="H698" i="27"/>
  <c r="H727" i="27" s="1"/>
  <c r="E690" i="29"/>
  <c r="E719" i="29" s="1"/>
  <c r="G693" i="29"/>
  <c r="G722" i="29" s="1"/>
  <c r="I696" i="29"/>
  <c r="I725" i="29" s="1"/>
  <c r="G746" i="29"/>
  <c r="G764" i="29" s="1"/>
  <c r="G936" i="27"/>
  <c r="G954" i="27" s="1"/>
  <c r="G1195" i="27" s="1"/>
  <c r="K938" i="27"/>
  <c r="K956" i="27" s="1"/>
  <c r="G744" i="27"/>
  <c r="G762" i="27" s="1"/>
  <c r="C942" i="27"/>
  <c r="C960" i="27" s="1"/>
  <c r="K697" i="27"/>
  <c r="K726" i="27" s="1"/>
  <c r="I943" i="27"/>
  <c r="I961" i="27" s="1"/>
  <c r="F934" i="27"/>
  <c r="F739" i="29"/>
  <c r="F757" i="29" s="1"/>
  <c r="J741" i="29"/>
  <c r="J759" i="29" s="1"/>
  <c r="D940" i="29"/>
  <c r="D958" i="29" s="1"/>
  <c r="J696" i="29"/>
  <c r="J725" i="29" s="1"/>
  <c r="H691" i="27"/>
  <c r="H720" i="27" s="1"/>
  <c r="H1192" i="27" s="1"/>
  <c r="X9" i="45" s="1"/>
  <c r="F692" i="27"/>
  <c r="F721" i="27" s="1"/>
  <c r="D693" i="27"/>
  <c r="D722" i="27" s="1"/>
  <c r="H695" i="27"/>
  <c r="H724" i="27" s="1"/>
  <c r="F696" i="27"/>
  <c r="F725" i="27" s="1"/>
  <c r="J698" i="27"/>
  <c r="J727" i="27" s="1"/>
  <c r="I935" i="29"/>
  <c r="I953" i="29" s="1"/>
  <c r="G936" i="29"/>
  <c r="G954" i="29" s="1"/>
  <c r="G1195" i="29" s="1"/>
  <c r="K742" i="29"/>
  <c r="K760" i="29" s="1"/>
  <c r="I694" i="29"/>
  <c r="I723" i="29" s="1"/>
  <c r="G695" i="29"/>
  <c r="G724" i="29" s="1"/>
  <c r="K942" i="29"/>
  <c r="K960" i="29" s="1"/>
  <c r="E935" i="27"/>
  <c r="E953" i="27" s="1"/>
  <c r="C936" i="27"/>
  <c r="C954" i="27" s="1"/>
  <c r="C1195" i="27" s="1"/>
  <c r="K936" i="27"/>
  <c r="K954" i="27" s="1"/>
  <c r="K1195" i="27" s="1"/>
  <c r="I692" i="27"/>
  <c r="I721" i="27" s="1"/>
  <c r="E698" i="27"/>
  <c r="E727" i="27" s="1"/>
  <c r="K745" i="29"/>
  <c r="K763" i="29" s="1"/>
  <c r="D738" i="29"/>
  <c r="I691" i="27"/>
  <c r="I720" i="27" s="1"/>
  <c r="I1192" i="27" s="1"/>
  <c r="F935" i="26"/>
  <c r="F953" i="26" s="1"/>
  <c r="D692" i="26"/>
  <c r="D721" i="26" s="1"/>
  <c r="K742" i="26"/>
  <c r="K760" i="26" s="1"/>
  <c r="J938" i="29"/>
  <c r="J956" i="29" s="1"/>
  <c r="G690" i="26"/>
  <c r="G719" i="26" s="1"/>
  <c r="K694" i="26"/>
  <c r="K723" i="26" s="1"/>
  <c r="E691" i="29"/>
  <c r="E720" i="29" s="1"/>
  <c r="E1192" i="29" s="1"/>
  <c r="G694" i="29"/>
  <c r="G723" i="29" s="1"/>
  <c r="G692" i="27"/>
  <c r="G721" i="27" s="1"/>
  <c r="I695" i="27"/>
  <c r="I724" i="27" s="1"/>
  <c r="I738" i="26"/>
  <c r="H690" i="26"/>
  <c r="H719" i="26" s="1"/>
  <c r="J745" i="26"/>
  <c r="J763" i="26" s="1"/>
  <c r="I746" i="26"/>
  <c r="I764" i="26" s="1"/>
  <c r="J942" i="26"/>
  <c r="J960" i="26" s="1"/>
  <c r="J697" i="29"/>
  <c r="J726" i="29" s="1"/>
  <c r="H837" i="27"/>
  <c r="H855" i="27" s="1"/>
  <c r="B1077" i="27"/>
  <c r="C937" i="29"/>
  <c r="C955" i="29" s="1"/>
  <c r="E693" i="27"/>
  <c r="E722" i="27" s="1"/>
  <c r="K934" i="26"/>
  <c r="D745" i="26"/>
  <c r="D763" i="26" s="1"/>
  <c r="C746" i="26"/>
  <c r="C764" i="26" s="1"/>
  <c r="F695" i="29"/>
  <c r="F724" i="29" s="1"/>
  <c r="D935" i="27"/>
  <c r="D953" i="27" s="1"/>
  <c r="I741" i="26"/>
  <c r="I759" i="26" s="1"/>
  <c r="F940" i="26"/>
  <c r="F958" i="26" s="1"/>
  <c r="K943" i="26"/>
  <c r="K961" i="26" s="1"/>
  <c r="B1077" i="24"/>
  <c r="C1066" i="24" s="1"/>
  <c r="K739" i="27"/>
  <c r="K757" i="27" s="1"/>
  <c r="E697" i="27"/>
  <c r="E726" i="27" s="1"/>
  <c r="I938" i="26"/>
  <c r="I956" i="26" s="1"/>
  <c r="J1020" i="26"/>
  <c r="X1036" i="26" s="1"/>
  <c r="K1006" i="26"/>
  <c r="K1020" i="26" s="1"/>
  <c r="Y1036" i="26" s="1"/>
  <c r="D745" i="29"/>
  <c r="D763" i="29" s="1"/>
  <c r="I1026" i="26"/>
  <c r="W1042" i="26" s="1"/>
  <c r="C1024" i="27"/>
  <c r="C1020" i="26"/>
  <c r="Q1036" i="26" s="1"/>
  <c r="L1010" i="27"/>
  <c r="M1010" i="27" s="1"/>
  <c r="M1006" i="29"/>
  <c r="G1006" i="29" s="1"/>
  <c r="G1020" i="29" s="1"/>
  <c r="C1020" i="29"/>
  <c r="L1006" i="29"/>
  <c r="C1022" i="26"/>
  <c r="C1196" i="26" s="1"/>
  <c r="K13" i="45" s="1"/>
  <c r="H1029" i="26"/>
  <c r="V1045" i="26" s="1"/>
  <c r="E993" i="27"/>
  <c r="C1028" i="27"/>
  <c r="C1020" i="27"/>
  <c r="H1025" i="27"/>
  <c r="I1011" i="27"/>
  <c r="I1025" i="27" s="1"/>
  <c r="H1028" i="27"/>
  <c r="L1014" i="27"/>
  <c r="M1014" i="27" s="1"/>
  <c r="D1014" i="27" s="1"/>
  <c r="D1028" i="27" s="1"/>
  <c r="I1014" i="27"/>
  <c r="J1014" i="27" s="1"/>
  <c r="J1028" i="27" s="1"/>
  <c r="H993" i="26"/>
  <c r="D993" i="26"/>
  <c r="H1022" i="26"/>
  <c r="H1196" i="26" s="1"/>
  <c r="P13" i="45" s="1"/>
  <c r="I993" i="26"/>
  <c r="E993" i="26"/>
  <c r="I1008" i="26"/>
  <c r="C1024" i="26"/>
  <c r="Q1040" i="26" s="1"/>
  <c r="J1015" i="26"/>
  <c r="K1015" i="26" s="1"/>
  <c r="K1029" i="26" s="1"/>
  <c r="Y1045" i="26" s="1"/>
  <c r="L1011" i="27"/>
  <c r="L1008" i="26"/>
  <c r="M1008" i="26" s="1"/>
  <c r="H1021" i="29"/>
  <c r="L1007" i="29"/>
  <c r="M1007" i="29" s="1"/>
  <c r="E1007" i="29" s="1"/>
  <c r="E1021" i="29" s="1"/>
  <c r="I1007" i="29"/>
  <c r="C1028" i="26"/>
  <c r="Q1044" i="26" s="1"/>
  <c r="I1023" i="27"/>
  <c r="J1009" i="27"/>
  <c r="J1023" i="27" s="1"/>
  <c r="H1022" i="27"/>
  <c r="H1196" i="27" s="1"/>
  <c r="E993" i="29"/>
  <c r="I1008" i="29"/>
  <c r="J1008" i="29" s="1"/>
  <c r="C1028" i="29"/>
  <c r="G993" i="27"/>
  <c r="L1008" i="27"/>
  <c r="I1026" i="27"/>
  <c r="H993" i="29"/>
  <c r="H993" i="27"/>
  <c r="D993" i="27"/>
  <c r="I1010" i="27"/>
  <c r="I1024" i="27" s="1"/>
  <c r="I993" i="29"/>
  <c r="H1020" i="29"/>
  <c r="I1009" i="29"/>
  <c r="I1023" i="29" s="1"/>
  <c r="I993" i="27"/>
  <c r="C1023" i="27"/>
  <c r="C1027" i="27"/>
  <c r="L1015" i="27"/>
  <c r="B993" i="29"/>
  <c r="J993" i="29"/>
  <c r="F993" i="29"/>
  <c r="I1020" i="29"/>
  <c r="L1009" i="29"/>
  <c r="C1027" i="29"/>
  <c r="H1023" i="27"/>
  <c r="H1027" i="27"/>
  <c r="H1029" i="27"/>
  <c r="C1022" i="29"/>
  <c r="C1196" i="29" s="1"/>
  <c r="C1024" i="29"/>
  <c r="D993" i="29"/>
  <c r="I691" i="29"/>
  <c r="I720" i="29" s="1"/>
  <c r="I1192" i="29" s="1"/>
  <c r="W219" i="29"/>
  <c r="X219" i="29" s="1"/>
  <c r="Y219" i="29" s="1"/>
  <c r="V229" i="29"/>
  <c r="D739" i="29"/>
  <c r="D757" i="29" s="1"/>
  <c r="H696" i="29"/>
  <c r="H725" i="29" s="1"/>
  <c r="H745" i="29"/>
  <c r="H763" i="29" s="1"/>
  <c r="F746" i="29"/>
  <c r="F764" i="29" s="1"/>
  <c r="H841" i="29"/>
  <c r="H859" i="29" s="1"/>
  <c r="B739" i="29"/>
  <c r="B757" i="29" s="1"/>
  <c r="F745" i="29"/>
  <c r="F763" i="29" s="1"/>
  <c r="K1013" i="29"/>
  <c r="K1027" i="29" s="1"/>
  <c r="J1027" i="29"/>
  <c r="J1020" i="29"/>
  <c r="K1006" i="29"/>
  <c r="K1020" i="29" s="1"/>
  <c r="J1014" i="29"/>
  <c r="I1028" i="29"/>
  <c r="E1012" i="29"/>
  <c r="D1026" i="29"/>
  <c r="F941" i="29"/>
  <c r="F959" i="29" s="1"/>
  <c r="I1026" i="29"/>
  <c r="J1012" i="29"/>
  <c r="G940" i="29"/>
  <c r="G958" i="29" s="1"/>
  <c r="H1029" i="29"/>
  <c r="L1015" i="29"/>
  <c r="I1015" i="29"/>
  <c r="D935" i="29"/>
  <c r="D953" i="29" s="1"/>
  <c r="F942" i="29"/>
  <c r="F960" i="29" s="1"/>
  <c r="L1011" i="29"/>
  <c r="M1011" i="29" s="1"/>
  <c r="L1014" i="29"/>
  <c r="M1014" i="29" s="1"/>
  <c r="I1022" i="29"/>
  <c r="I1196" i="29" s="1"/>
  <c r="H1023" i="29"/>
  <c r="H1027" i="29"/>
  <c r="L1012" i="29"/>
  <c r="M1012" i="29" s="1"/>
  <c r="C1026" i="29"/>
  <c r="I1027" i="29"/>
  <c r="K941" i="29"/>
  <c r="K959" i="29" s="1"/>
  <c r="J1010" i="29"/>
  <c r="H1024" i="29"/>
  <c r="H1028" i="29"/>
  <c r="L1010" i="29"/>
  <c r="I1011" i="29"/>
  <c r="L1013" i="29"/>
  <c r="M1013" i="29" s="1"/>
  <c r="B1020" i="29"/>
  <c r="B935" i="29"/>
  <c r="B953" i="29" s="1"/>
  <c r="C695" i="27"/>
  <c r="C724" i="27" s="1"/>
  <c r="C744" i="27"/>
  <c r="C762" i="27" s="1"/>
  <c r="G697" i="27"/>
  <c r="G726" i="27" s="1"/>
  <c r="I934" i="27"/>
  <c r="C696" i="27"/>
  <c r="C725" i="27" s="1"/>
  <c r="W219" i="27"/>
  <c r="X219" i="27" s="1"/>
  <c r="Y219" i="27" s="1"/>
  <c r="V229" i="27"/>
  <c r="I939" i="27"/>
  <c r="I957" i="27" s="1"/>
  <c r="I694" i="27"/>
  <c r="I723" i="27" s="1"/>
  <c r="C746" i="27"/>
  <c r="C764" i="27" s="1"/>
  <c r="F935" i="27"/>
  <c r="F953" i="27" s="1"/>
  <c r="F739" i="27"/>
  <c r="F757" i="27" s="1"/>
  <c r="F690" i="27"/>
  <c r="F719" i="27" s="1"/>
  <c r="H741" i="27"/>
  <c r="H759" i="27" s="1"/>
  <c r="D742" i="27"/>
  <c r="D760" i="27" s="1"/>
  <c r="I743" i="27"/>
  <c r="I761" i="27" s="1"/>
  <c r="I739" i="27"/>
  <c r="I757" i="27" s="1"/>
  <c r="I738" i="27"/>
  <c r="K747" i="27"/>
  <c r="K765" i="27" s="1"/>
  <c r="C745" i="27"/>
  <c r="C763" i="27" s="1"/>
  <c r="J745" i="27"/>
  <c r="J763" i="27" s="1"/>
  <c r="B810" i="27"/>
  <c r="B828" i="27" s="1"/>
  <c r="J1026" i="27"/>
  <c r="K1012" i="27"/>
  <c r="K1026" i="27" s="1"/>
  <c r="H1021" i="27"/>
  <c r="L1007" i="27"/>
  <c r="M1007" i="27" s="1"/>
  <c r="I1007" i="27"/>
  <c r="F993" i="27"/>
  <c r="H940" i="27"/>
  <c r="H958" i="27" s="1"/>
  <c r="H939" i="27"/>
  <c r="H957" i="27" s="1"/>
  <c r="I1020" i="27"/>
  <c r="J1006" i="27"/>
  <c r="K1013" i="27"/>
  <c r="K1027" i="27" s="1"/>
  <c r="J1027" i="27"/>
  <c r="I1029" i="27"/>
  <c r="J1015" i="27"/>
  <c r="B993" i="27"/>
  <c r="J993" i="27"/>
  <c r="H1024" i="27"/>
  <c r="E1012" i="27"/>
  <c r="D1026" i="27"/>
  <c r="C940" i="27"/>
  <c r="C958" i="27" s="1"/>
  <c r="G942" i="27"/>
  <c r="G960" i="27" s="1"/>
  <c r="L1006" i="27"/>
  <c r="J1022" i="27"/>
  <c r="J1196" i="27" s="1"/>
  <c r="J937" i="27"/>
  <c r="J955" i="27" s="1"/>
  <c r="J941" i="27"/>
  <c r="J959" i="27" s="1"/>
  <c r="L1012" i="27"/>
  <c r="M1012" i="27" s="1"/>
  <c r="C1026" i="27"/>
  <c r="I1027" i="27"/>
  <c r="C937" i="27"/>
  <c r="C955" i="27" s="1"/>
  <c r="C941" i="27"/>
  <c r="C959" i="27" s="1"/>
  <c r="M1009" i="27"/>
  <c r="D1009" i="27" s="1"/>
  <c r="D1023" i="27" s="1"/>
  <c r="H1020" i="27"/>
  <c r="M1015" i="27"/>
  <c r="D1015" i="27" s="1"/>
  <c r="D1029" i="27" s="1"/>
  <c r="B1020" i="27"/>
  <c r="J1011" i="27"/>
  <c r="W219" i="26"/>
  <c r="X219" i="26" s="1"/>
  <c r="Y219" i="26" s="1"/>
  <c r="V229" i="26"/>
  <c r="V127" i="26"/>
  <c r="W117" i="26"/>
  <c r="X117" i="26" s="1"/>
  <c r="Y117" i="26" s="1"/>
  <c r="K936" i="26"/>
  <c r="K954" i="26" s="1"/>
  <c r="K1195" i="26" s="1"/>
  <c r="K691" i="26"/>
  <c r="K720" i="26" s="1"/>
  <c r="K1192" i="26" s="1"/>
  <c r="K740" i="26"/>
  <c r="K758" i="26" s="1"/>
  <c r="K1193" i="26" s="1"/>
  <c r="E943" i="26"/>
  <c r="E961" i="26" s="1"/>
  <c r="E698" i="26"/>
  <c r="E727" i="26" s="1"/>
  <c r="I743" i="26"/>
  <c r="I761" i="26" s="1"/>
  <c r="G744" i="26"/>
  <c r="G762" i="26" s="1"/>
  <c r="D740" i="26"/>
  <c r="D758" i="26" s="1"/>
  <c r="D1193" i="26" s="1"/>
  <c r="L10" i="45" s="1"/>
  <c r="E1012" i="26"/>
  <c r="D1026" i="26"/>
  <c r="R1042" i="26" s="1"/>
  <c r="G993" i="26"/>
  <c r="E747" i="26"/>
  <c r="E765" i="26" s="1"/>
  <c r="C1023" i="26"/>
  <c r="Q1039" i="26" s="1"/>
  <c r="L1009" i="26"/>
  <c r="I939" i="26"/>
  <c r="I957" i="26" s="1"/>
  <c r="I1021" i="26"/>
  <c r="W1037" i="26" s="1"/>
  <c r="J1007" i="26"/>
  <c r="K1012" i="26"/>
  <c r="K1026" i="26" s="1"/>
  <c r="Y1042" i="26" s="1"/>
  <c r="J1026" i="26"/>
  <c r="X1042" i="26" s="1"/>
  <c r="F993" i="26"/>
  <c r="H1021" i="26"/>
  <c r="V1037" i="26" s="1"/>
  <c r="L1007" i="26"/>
  <c r="M1007" i="26" s="1"/>
  <c r="L1010" i="26"/>
  <c r="M1010" i="26" s="1"/>
  <c r="H1024" i="26"/>
  <c r="V1040" i="26" s="1"/>
  <c r="I1010" i="26"/>
  <c r="J1014" i="26"/>
  <c r="I1028" i="26"/>
  <c r="W1044" i="26" s="1"/>
  <c r="B993" i="26"/>
  <c r="J993" i="26"/>
  <c r="H1020" i="26"/>
  <c r="V1036" i="26" s="1"/>
  <c r="G940" i="26"/>
  <c r="G958" i="26" s="1"/>
  <c r="C993" i="26"/>
  <c r="K993" i="26"/>
  <c r="I1020" i="26"/>
  <c r="W1036" i="26" s="1"/>
  <c r="C1027" i="26"/>
  <c r="Q1043" i="26" s="1"/>
  <c r="L1013" i="26"/>
  <c r="M1013" i="26" s="1"/>
  <c r="I1013" i="26"/>
  <c r="D936" i="26"/>
  <c r="D954" i="26" s="1"/>
  <c r="D1195" i="26" s="1"/>
  <c r="L12" i="45" s="1"/>
  <c r="L1012" i="26"/>
  <c r="M1012" i="26" s="1"/>
  <c r="C1026" i="26"/>
  <c r="Q1042" i="26" s="1"/>
  <c r="H1028" i="26"/>
  <c r="V1044" i="26" s="1"/>
  <c r="I1011" i="26"/>
  <c r="B1020" i="26"/>
  <c r="P1036" i="26" s="1"/>
  <c r="S13" i="45" l="1"/>
  <c r="X13" i="45"/>
  <c r="C1232" i="31"/>
  <c r="C1230" i="31"/>
  <c r="C1228" i="31"/>
  <c r="C1197" i="31"/>
  <c r="S12" i="45"/>
  <c r="W12" i="45"/>
  <c r="C1232" i="35"/>
  <c r="C1228" i="35"/>
  <c r="C1197" i="35"/>
  <c r="C1230" i="35"/>
  <c r="U12" i="45"/>
  <c r="C1232" i="34"/>
  <c r="AA5" i="45"/>
  <c r="C1230" i="34"/>
  <c r="C1228" i="34"/>
  <c r="C1197" i="34"/>
  <c r="AA14" i="45" s="1"/>
  <c r="V12" i="45"/>
  <c r="C1232" i="33"/>
  <c r="C1230" i="33"/>
  <c r="C1228" i="33"/>
  <c r="C1197" i="33"/>
  <c r="R13" i="45"/>
  <c r="Q1038" i="26"/>
  <c r="V1038" i="26"/>
  <c r="P1038" i="26"/>
  <c r="B1196" i="26"/>
  <c r="J13" i="45" s="1"/>
  <c r="B1076" i="26"/>
  <c r="B1077" i="26" s="1"/>
  <c r="C1066" i="26" s="1"/>
  <c r="I1165" i="26"/>
  <c r="I1178" i="26" s="1"/>
  <c r="F1165" i="26"/>
  <c r="F1178" i="26" s="1"/>
  <c r="D1165" i="26"/>
  <c r="D1178" i="26" s="1"/>
  <c r="J1165" i="26"/>
  <c r="J1178" i="26" s="1"/>
  <c r="E1165" i="26"/>
  <c r="E1178" i="26" s="1"/>
  <c r="G1165" i="26"/>
  <c r="G1178" i="26" s="1"/>
  <c r="K1165" i="26"/>
  <c r="K1178" i="26" s="1"/>
  <c r="C1165" i="26"/>
  <c r="C1178" i="26" s="1"/>
  <c r="H1046" i="26"/>
  <c r="I939" i="29"/>
  <c r="I957" i="29" s="1"/>
  <c r="I743" i="29"/>
  <c r="I761" i="29" s="1"/>
  <c r="B974" i="24"/>
  <c r="E738" i="29"/>
  <c r="E756" i="29" s="1"/>
  <c r="E935" i="29"/>
  <c r="E953" i="29" s="1"/>
  <c r="B936" i="29"/>
  <c r="B954" i="29" s="1"/>
  <c r="B1195" i="29" s="1"/>
  <c r="B966" i="29"/>
  <c r="B973" i="29"/>
  <c r="B972" i="29"/>
  <c r="G744" i="29"/>
  <c r="G762" i="29" s="1"/>
  <c r="D802" i="29"/>
  <c r="H835" i="27"/>
  <c r="H853" i="27" s="1"/>
  <c r="B966" i="27"/>
  <c r="B917" i="26"/>
  <c r="B918" i="26"/>
  <c r="B920" i="26"/>
  <c r="B914" i="26"/>
  <c r="B915" i="26"/>
  <c r="B913" i="26"/>
  <c r="B921" i="26"/>
  <c r="B1046" i="27"/>
  <c r="B1165" i="27" s="1"/>
  <c r="B1178" i="27" s="1"/>
  <c r="B1030" i="29"/>
  <c r="B1136" i="29" s="1"/>
  <c r="B1046" i="29"/>
  <c r="B1165" i="29" s="1"/>
  <c r="B1178" i="29" s="1"/>
  <c r="B1030" i="27"/>
  <c r="B1136" i="27" s="1"/>
  <c r="E934" i="27"/>
  <c r="E952" i="27" s="1"/>
  <c r="B970" i="27"/>
  <c r="H806" i="27"/>
  <c r="H824" i="27" s="1"/>
  <c r="B967" i="27"/>
  <c r="B973" i="27"/>
  <c r="B967" i="24"/>
  <c r="B972" i="24"/>
  <c r="B971" i="24"/>
  <c r="B971" i="29"/>
  <c r="B975" i="29"/>
  <c r="B969" i="29"/>
  <c r="B968" i="29"/>
  <c r="B967" i="29"/>
  <c r="B917" i="29"/>
  <c r="B970" i="29"/>
  <c r="B921" i="29"/>
  <c r="B974" i="29"/>
  <c r="D739" i="27"/>
  <c r="D757" i="27" s="1"/>
  <c r="H692" i="27"/>
  <c r="H721" i="27" s="1"/>
  <c r="B974" i="27"/>
  <c r="B915" i="27"/>
  <c r="B968" i="27"/>
  <c r="D938" i="27"/>
  <c r="D956" i="27" s="1"/>
  <c r="G943" i="27"/>
  <c r="G961" i="27" s="1"/>
  <c r="H744" i="27"/>
  <c r="H762" i="27" s="1"/>
  <c r="F695" i="27"/>
  <c r="F724" i="27" s="1"/>
  <c r="D876" i="27"/>
  <c r="D894" i="27" s="1"/>
  <c r="B919" i="27"/>
  <c r="B972" i="27"/>
  <c r="B918" i="27"/>
  <c r="B971" i="27"/>
  <c r="B969" i="27"/>
  <c r="B922" i="27"/>
  <c r="B975" i="27"/>
  <c r="B973" i="24"/>
  <c r="B966" i="24"/>
  <c r="B969" i="24"/>
  <c r="B968" i="24"/>
  <c r="B975" i="24"/>
  <c r="B970" i="24"/>
  <c r="B776" i="29"/>
  <c r="B919" i="29"/>
  <c r="B918" i="29"/>
  <c r="B779" i="29"/>
  <c r="B922" i="29"/>
  <c r="B773" i="29"/>
  <c r="B916" i="29"/>
  <c r="B915" i="29"/>
  <c r="B770" i="29"/>
  <c r="B913" i="29"/>
  <c r="B914" i="29"/>
  <c r="B777" i="29"/>
  <c r="B920" i="29"/>
  <c r="B921" i="27"/>
  <c r="B914" i="27"/>
  <c r="B920" i="27"/>
  <c r="B917" i="27"/>
  <c r="B916" i="27"/>
  <c r="B913" i="27"/>
  <c r="B778" i="24"/>
  <c r="B921" i="24"/>
  <c r="B777" i="24"/>
  <c r="B920" i="24"/>
  <c r="B771" i="24"/>
  <c r="B914" i="24"/>
  <c r="B913" i="24"/>
  <c r="B779" i="24"/>
  <c r="B922" i="24"/>
  <c r="B917" i="24"/>
  <c r="B772" i="24"/>
  <c r="B915" i="24"/>
  <c r="B919" i="24"/>
  <c r="B918" i="24"/>
  <c r="B916" i="24"/>
  <c r="B922" i="26"/>
  <c r="B916" i="26"/>
  <c r="I807" i="26"/>
  <c r="I825" i="26" s="1"/>
  <c r="B774" i="26"/>
  <c r="B744" i="26"/>
  <c r="B762" i="26" s="1"/>
  <c r="B776" i="26"/>
  <c r="B694" i="26"/>
  <c r="B723" i="26" s="1"/>
  <c r="B775" i="26"/>
  <c r="B771" i="26"/>
  <c r="B777" i="26"/>
  <c r="B698" i="26"/>
  <c r="B727" i="26" s="1"/>
  <c r="B779" i="26"/>
  <c r="B691" i="26"/>
  <c r="B720" i="26" s="1"/>
  <c r="B1192" i="26" s="1"/>
  <c r="J9" i="45" s="1"/>
  <c r="B772" i="26"/>
  <c r="B689" i="26"/>
  <c r="E876" i="26"/>
  <c r="E894" i="26" s="1"/>
  <c r="J842" i="26"/>
  <c r="J860" i="26" s="1"/>
  <c r="B778" i="26"/>
  <c r="B773" i="26"/>
  <c r="F835" i="26"/>
  <c r="F853" i="26" s="1"/>
  <c r="B690" i="29"/>
  <c r="B719" i="29" s="1"/>
  <c r="B771" i="29"/>
  <c r="B693" i="29"/>
  <c r="B722" i="29" s="1"/>
  <c r="B774" i="29"/>
  <c r="B697" i="29"/>
  <c r="B726" i="29" s="1"/>
  <c r="B778" i="29"/>
  <c r="K811" i="29"/>
  <c r="K829" i="29" s="1"/>
  <c r="K743" i="29"/>
  <c r="K761" i="29" s="1"/>
  <c r="F742" i="29"/>
  <c r="F760" i="29" s="1"/>
  <c r="F875" i="29"/>
  <c r="F893" i="29" s="1"/>
  <c r="B743" i="29"/>
  <c r="B761" i="29" s="1"/>
  <c r="B775" i="29"/>
  <c r="F938" i="29"/>
  <c r="F956" i="29" s="1"/>
  <c r="D803" i="29"/>
  <c r="D821" i="29" s="1"/>
  <c r="B691" i="29"/>
  <c r="B720" i="29" s="1"/>
  <c r="B1192" i="29" s="1"/>
  <c r="B772" i="29"/>
  <c r="B698" i="27"/>
  <c r="B727" i="27" s="1"/>
  <c r="B779" i="27"/>
  <c r="B738" i="27"/>
  <c r="B756" i="27" s="1"/>
  <c r="B770" i="27"/>
  <c r="B778" i="27"/>
  <c r="B690" i="27"/>
  <c r="B719" i="27" s="1"/>
  <c r="B771" i="27"/>
  <c r="B696" i="27"/>
  <c r="B725" i="27" s="1"/>
  <c r="B777" i="27"/>
  <c r="B804" i="27"/>
  <c r="B822" i="27" s="1"/>
  <c r="B772" i="27"/>
  <c r="C841" i="27"/>
  <c r="C859" i="27" s="1"/>
  <c r="I839" i="27"/>
  <c r="I857" i="27" s="1"/>
  <c r="B940" i="27"/>
  <c r="B958" i="27" s="1"/>
  <c r="B776" i="27"/>
  <c r="B694" i="27"/>
  <c r="B723" i="27" s="1"/>
  <c r="B775" i="27"/>
  <c r="B774" i="27"/>
  <c r="B692" i="27"/>
  <c r="B721" i="27" s="1"/>
  <c r="B773" i="27"/>
  <c r="B770" i="24"/>
  <c r="B773" i="24"/>
  <c r="B776" i="24"/>
  <c r="B775" i="24"/>
  <c r="B774" i="24"/>
  <c r="E1013" i="27"/>
  <c r="E1027" i="27" s="1"/>
  <c r="F1010" i="27"/>
  <c r="F1024" i="27" s="1"/>
  <c r="K1009" i="27"/>
  <c r="K1023" i="27" s="1"/>
  <c r="G1013" i="27"/>
  <c r="G1027" i="27" s="1"/>
  <c r="F1013" i="27"/>
  <c r="F1027" i="27" s="1"/>
  <c r="F744" i="29"/>
  <c r="F762" i="29" s="1"/>
  <c r="D868" i="29"/>
  <c r="D886" i="29" s="1"/>
  <c r="I872" i="29"/>
  <c r="I890" i="29" s="1"/>
  <c r="D869" i="29"/>
  <c r="D887" i="29" s="1"/>
  <c r="J692" i="29"/>
  <c r="J721" i="29" s="1"/>
  <c r="K939" i="29"/>
  <c r="K957" i="29" s="1"/>
  <c r="D934" i="29"/>
  <c r="D952" i="29" s="1"/>
  <c r="J937" i="29"/>
  <c r="J955" i="29" s="1"/>
  <c r="I745" i="29"/>
  <c r="I763" i="29" s="1"/>
  <c r="D834" i="29"/>
  <c r="D852" i="29" s="1"/>
  <c r="F940" i="29"/>
  <c r="F958" i="29" s="1"/>
  <c r="F939" i="27"/>
  <c r="F957" i="27" s="1"/>
  <c r="H838" i="27"/>
  <c r="H856" i="27" s="1"/>
  <c r="H871" i="27"/>
  <c r="H889" i="27" s="1"/>
  <c r="I870" i="27"/>
  <c r="I888" i="27" s="1"/>
  <c r="K740" i="27"/>
  <c r="K758" i="27" s="1"/>
  <c r="K1193" i="27" s="1"/>
  <c r="I842" i="27"/>
  <c r="I860" i="27" s="1"/>
  <c r="H839" i="27"/>
  <c r="H857" i="27" s="1"/>
  <c r="C875" i="27"/>
  <c r="C893" i="27" s="1"/>
  <c r="D698" i="27"/>
  <c r="D727" i="27" s="1"/>
  <c r="D843" i="27"/>
  <c r="D861" i="27" s="1"/>
  <c r="I804" i="27"/>
  <c r="I822" i="27" s="1"/>
  <c r="H743" i="27"/>
  <c r="H761" i="27" s="1"/>
  <c r="C836" i="27"/>
  <c r="C854" i="27" s="1"/>
  <c r="B744" i="27"/>
  <c r="B762" i="27" s="1"/>
  <c r="C1075" i="27"/>
  <c r="C1104" i="27" s="1"/>
  <c r="C874" i="27"/>
  <c r="C892" i="27" s="1"/>
  <c r="G691" i="27"/>
  <c r="G720" i="27" s="1"/>
  <c r="G1192" i="27" s="1"/>
  <c r="W9" i="45" s="1"/>
  <c r="K809" i="27"/>
  <c r="K827" i="27" s="1"/>
  <c r="E1010" i="27"/>
  <c r="E1024" i="27" s="1"/>
  <c r="G1010" i="27"/>
  <c r="G1024" i="27" s="1"/>
  <c r="D1010" i="27"/>
  <c r="D1024" i="27" s="1"/>
  <c r="J1010" i="27"/>
  <c r="C1070" i="24"/>
  <c r="D1070" i="24" s="1"/>
  <c r="B1046" i="26"/>
  <c r="B1030" i="26"/>
  <c r="J1029" i="26"/>
  <c r="X1045" i="26" s="1"/>
  <c r="C838" i="26"/>
  <c r="C856" i="26" s="1"/>
  <c r="I742" i="26"/>
  <c r="I760" i="26" s="1"/>
  <c r="K939" i="26"/>
  <c r="K957" i="26" s="1"/>
  <c r="C874" i="26"/>
  <c r="C892" i="26" s="1"/>
  <c r="C742" i="26"/>
  <c r="C760" i="26" s="1"/>
  <c r="I934" i="26"/>
  <c r="I952" i="26" s="1"/>
  <c r="B869" i="26"/>
  <c r="B887" i="26" s="1"/>
  <c r="K743" i="26"/>
  <c r="K761" i="26" s="1"/>
  <c r="H935" i="26"/>
  <c r="H953" i="26" s="1"/>
  <c r="D838" i="29"/>
  <c r="D856" i="29" s="1"/>
  <c r="E934" i="29"/>
  <c r="E952" i="29" s="1"/>
  <c r="F841" i="29"/>
  <c r="F859" i="29" s="1"/>
  <c r="F840" i="29"/>
  <c r="F858" i="29" s="1"/>
  <c r="F806" i="29"/>
  <c r="F824" i="29" s="1"/>
  <c r="G937" i="29"/>
  <c r="G955" i="29" s="1"/>
  <c r="H873" i="29"/>
  <c r="H891" i="29" s="1"/>
  <c r="C1070" i="27"/>
  <c r="D1070" i="27" s="1"/>
  <c r="C1069" i="27"/>
  <c r="C1098" i="27" s="1"/>
  <c r="C1069" i="24"/>
  <c r="C1098" i="24" s="1"/>
  <c r="C1067" i="24"/>
  <c r="D1067" i="24" s="1"/>
  <c r="C1072" i="24"/>
  <c r="C1101" i="24" s="1"/>
  <c r="J808" i="26"/>
  <c r="J826" i="26" s="1"/>
  <c r="B939" i="29"/>
  <c r="B957" i="29" s="1"/>
  <c r="K739" i="29"/>
  <c r="K757" i="29" s="1"/>
  <c r="G689" i="29"/>
  <c r="F837" i="29"/>
  <c r="F855" i="29" s="1"/>
  <c r="F808" i="29"/>
  <c r="F826" i="29" s="1"/>
  <c r="B802" i="29"/>
  <c r="B820" i="29" s="1"/>
  <c r="C747" i="29"/>
  <c r="C765" i="29" s="1"/>
  <c r="F842" i="29"/>
  <c r="F860" i="29" s="1"/>
  <c r="C692" i="29"/>
  <c r="C721" i="29" s="1"/>
  <c r="C936" i="29"/>
  <c r="C954" i="29" s="1"/>
  <c r="C1195" i="29" s="1"/>
  <c r="B869" i="29"/>
  <c r="B887" i="29" s="1"/>
  <c r="B1077" i="29"/>
  <c r="C1071" i="29" s="1"/>
  <c r="G934" i="29"/>
  <c r="G952" i="29" s="1"/>
  <c r="C741" i="29"/>
  <c r="C759" i="29" s="1"/>
  <c r="F809" i="29"/>
  <c r="F827" i="29" s="1"/>
  <c r="F810" i="29"/>
  <c r="F828" i="29" s="1"/>
  <c r="K870" i="29"/>
  <c r="K888" i="29" s="1"/>
  <c r="F690" i="29"/>
  <c r="F719" i="29" s="1"/>
  <c r="D835" i="29"/>
  <c r="D853" i="29" s="1"/>
  <c r="F834" i="29"/>
  <c r="F852" i="29" s="1"/>
  <c r="C696" i="29"/>
  <c r="C725" i="29" s="1"/>
  <c r="F874" i="29"/>
  <c r="F892" i="29" s="1"/>
  <c r="G742" i="29"/>
  <c r="G760" i="29" s="1"/>
  <c r="B694" i="29"/>
  <c r="B723" i="29" s="1"/>
  <c r="J744" i="29"/>
  <c r="J762" i="29" s="1"/>
  <c r="D874" i="27"/>
  <c r="D892" i="27" s="1"/>
  <c r="H840" i="27"/>
  <c r="H858" i="27" s="1"/>
  <c r="C692" i="27"/>
  <c r="C721" i="27" s="1"/>
  <c r="C1072" i="27"/>
  <c r="E942" i="27"/>
  <c r="E960" i="27" s="1"/>
  <c r="D745" i="27"/>
  <c r="D763" i="27" s="1"/>
  <c r="D835" i="27"/>
  <c r="D853" i="27" s="1"/>
  <c r="H805" i="27"/>
  <c r="H823" i="27" s="1"/>
  <c r="F744" i="27"/>
  <c r="F762" i="27" s="1"/>
  <c r="C837" i="27"/>
  <c r="C855" i="27" s="1"/>
  <c r="H870" i="27"/>
  <c r="H888" i="27" s="1"/>
  <c r="K869" i="27"/>
  <c r="K887" i="27" s="1"/>
  <c r="K806" i="27"/>
  <c r="K824" i="27" s="1"/>
  <c r="D690" i="27"/>
  <c r="D719" i="27" s="1"/>
  <c r="G747" i="27"/>
  <c r="G765" i="27" s="1"/>
  <c r="C689" i="27"/>
  <c r="C1066" i="27"/>
  <c r="B745" i="27"/>
  <c r="B763" i="27" s="1"/>
  <c r="K871" i="27"/>
  <c r="K889" i="27" s="1"/>
  <c r="E746" i="27"/>
  <c r="E764" i="27" s="1"/>
  <c r="C1068" i="27"/>
  <c r="C1074" i="27"/>
  <c r="C1073" i="27"/>
  <c r="C805" i="27"/>
  <c r="C823" i="27" s="1"/>
  <c r="B841" i="27"/>
  <c r="B859" i="27" s="1"/>
  <c r="C939" i="27"/>
  <c r="C957" i="27" s="1"/>
  <c r="C1071" i="27"/>
  <c r="E841" i="27"/>
  <c r="E859" i="27" s="1"/>
  <c r="B941" i="27"/>
  <c r="B959" i="27" s="1"/>
  <c r="H937" i="27"/>
  <c r="H955" i="27" s="1"/>
  <c r="H873" i="27"/>
  <c r="H891" i="27" s="1"/>
  <c r="H808" i="27"/>
  <c r="H826" i="27" s="1"/>
  <c r="C741" i="27"/>
  <c r="C759" i="27" s="1"/>
  <c r="J873" i="27"/>
  <c r="J891" i="27" s="1"/>
  <c r="C690" i="27"/>
  <c r="C719" i="27" s="1"/>
  <c r="C1067" i="27"/>
  <c r="C1073" i="24"/>
  <c r="C1071" i="24"/>
  <c r="C1068" i="24"/>
  <c r="C1074" i="24"/>
  <c r="D1066" i="24"/>
  <c r="C1095" i="24"/>
  <c r="C1075" i="24"/>
  <c r="J838" i="26"/>
  <c r="J856" i="26" s="1"/>
  <c r="H839" i="26"/>
  <c r="H857" i="26" s="1"/>
  <c r="E836" i="29"/>
  <c r="E854" i="29" s="1"/>
  <c r="F802" i="29"/>
  <c r="F820" i="29" s="1"/>
  <c r="K873" i="29"/>
  <c r="K891" i="29" s="1"/>
  <c r="D1006" i="29"/>
  <c r="D1020" i="29" s="1"/>
  <c r="D689" i="29"/>
  <c r="B874" i="29"/>
  <c r="B892" i="29" s="1"/>
  <c r="C837" i="29"/>
  <c r="C855" i="29" s="1"/>
  <c r="F873" i="29"/>
  <c r="F891" i="29" s="1"/>
  <c r="D867" i="29"/>
  <c r="D885" i="29" s="1"/>
  <c r="J805" i="29"/>
  <c r="J823" i="29" s="1"/>
  <c r="H874" i="29"/>
  <c r="H892" i="29" s="1"/>
  <c r="D806" i="29"/>
  <c r="D824" i="29" s="1"/>
  <c r="E936" i="29"/>
  <c r="E954" i="29" s="1"/>
  <c r="E1195" i="29" s="1"/>
  <c r="E740" i="29"/>
  <c r="E758" i="29" s="1"/>
  <c r="E1193" i="29" s="1"/>
  <c r="E835" i="29"/>
  <c r="E853" i="29" s="1"/>
  <c r="K803" i="29"/>
  <c r="K821" i="29" s="1"/>
  <c r="G741" i="29"/>
  <c r="G759" i="29" s="1"/>
  <c r="F868" i="29"/>
  <c r="F886" i="29" s="1"/>
  <c r="F835" i="29"/>
  <c r="F853" i="29" s="1"/>
  <c r="E802" i="29"/>
  <c r="E820" i="29" s="1"/>
  <c r="G691" i="29"/>
  <c r="G720" i="29" s="1"/>
  <c r="G1192" i="29" s="1"/>
  <c r="F803" i="29"/>
  <c r="F821" i="29" s="1"/>
  <c r="C691" i="29"/>
  <c r="C720" i="29" s="1"/>
  <c r="C1192" i="29" s="1"/>
  <c r="D742" i="29"/>
  <c r="D760" i="29" s="1"/>
  <c r="K698" i="29"/>
  <c r="K727" i="29" s="1"/>
  <c r="K805" i="29"/>
  <c r="K823" i="29" s="1"/>
  <c r="J871" i="29"/>
  <c r="J889" i="29" s="1"/>
  <c r="D938" i="29"/>
  <c r="D956" i="29" s="1"/>
  <c r="B938" i="29"/>
  <c r="B956" i="29" s="1"/>
  <c r="J869" i="29"/>
  <c r="J887" i="29" s="1"/>
  <c r="G743" i="29"/>
  <c r="G761" i="29" s="1"/>
  <c r="E867" i="29"/>
  <c r="E885" i="29" s="1"/>
  <c r="H869" i="29"/>
  <c r="H887" i="29" s="1"/>
  <c r="J745" i="29"/>
  <c r="J763" i="29" s="1"/>
  <c r="J746" i="29"/>
  <c r="J764" i="29" s="1"/>
  <c r="D871" i="29"/>
  <c r="D889" i="29" s="1"/>
  <c r="E803" i="29"/>
  <c r="E821" i="29" s="1"/>
  <c r="K746" i="29"/>
  <c r="K764" i="29" s="1"/>
  <c r="G740" i="29"/>
  <c r="G758" i="29" s="1"/>
  <c r="G1193" i="29" s="1"/>
  <c r="F935" i="29"/>
  <c r="F953" i="29" s="1"/>
  <c r="C740" i="29"/>
  <c r="C758" i="29" s="1"/>
  <c r="C1193" i="29" s="1"/>
  <c r="K943" i="29"/>
  <c r="K961" i="29" s="1"/>
  <c r="I936" i="29"/>
  <c r="I954" i="29" s="1"/>
  <c r="I1195" i="29" s="1"/>
  <c r="G938" i="29"/>
  <c r="G956" i="29" s="1"/>
  <c r="B742" i="29"/>
  <c r="B760" i="29" s="1"/>
  <c r="E804" i="29"/>
  <c r="E822" i="29" s="1"/>
  <c r="E834" i="29"/>
  <c r="E852" i="29" s="1"/>
  <c r="G942" i="29"/>
  <c r="G960" i="29" s="1"/>
  <c r="E876" i="29"/>
  <c r="E894" i="29" s="1"/>
  <c r="J842" i="29"/>
  <c r="J860" i="29" s="1"/>
  <c r="B746" i="29"/>
  <c r="B764" i="29" s="1"/>
  <c r="B745" i="29"/>
  <c r="B763" i="29" s="1"/>
  <c r="J811" i="29"/>
  <c r="J829" i="29" s="1"/>
  <c r="C943" i="29"/>
  <c r="C961" i="29" s="1"/>
  <c r="H838" i="29"/>
  <c r="H856" i="29" s="1"/>
  <c r="H870" i="29"/>
  <c r="H888" i="29" s="1"/>
  <c r="E868" i="29"/>
  <c r="E886" i="29" s="1"/>
  <c r="K875" i="29"/>
  <c r="K893" i="29" s="1"/>
  <c r="K843" i="29"/>
  <c r="K861" i="29" s="1"/>
  <c r="F838" i="29"/>
  <c r="F856" i="29" s="1"/>
  <c r="C843" i="29"/>
  <c r="C861" i="29" s="1"/>
  <c r="G939" i="29"/>
  <c r="G957" i="29" s="1"/>
  <c r="J943" i="29"/>
  <c r="J961" i="29" s="1"/>
  <c r="J874" i="29"/>
  <c r="J892" i="29" s="1"/>
  <c r="E869" i="29"/>
  <c r="E887" i="29" s="1"/>
  <c r="K807" i="29"/>
  <c r="K825" i="29" s="1"/>
  <c r="J810" i="29"/>
  <c r="J828" i="29" s="1"/>
  <c r="J837" i="29"/>
  <c r="J855" i="29" s="1"/>
  <c r="C745" i="29"/>
  <c r="C763" i="29" s="1"/>
  <c r="K876" i="29"/>
  <c r="K894" i="29" s="1"/>
  <c r="B696" i="29"/>
  <c r="B725" i="29" s="1"/>
  <c r="G697" i="29"/>
  <c r="G726" i="29" s="1"/>
  <c r="J698" i="29"/>
  <c r="J727" i="29" s="1"/>
  <c r="J942" i="29"/>
  <c r="J960" i="29" s="1"/>
  <c r="J941" i="29"/>
  <c r="J959" i="29" s="1"/>
  <c r="I941" i="29"/>
  <c r="I959" i="29" s="1"/>
  <c r="K839" i="29"/>
  <c r="K857" i="29" s="1"/>
  <c r="J875" i="29"/>
  <c r="J893" i="29" s="1"/>
  <c r="K842" i="29"/>
  <c r="K860" i="29" s="1"/>
  <c r="J808" i="29"/>
  <c r="J826" i="29" s="1"/>
  <c r="K869" i="29"/>
  <c r="K887" i="29" s="1"/>
  <c r="J841" i="29"/>
  <c r="J859" i="29" s="1"/>
  <c r="H809" i="29"/>
  <c r="H827" i="29" s="1"/>
  <c r="H906" i="29" s="1"/>
  <c r="K874" i="29"/>
  <c r="K892" i="29" s="1"/>
  <c r="J873" i="29"/>
  <c r="J891" i="29" s="1"/>
  <c r="J809" i="29"/>
  <c r="J827" i="29" s="1"/>
  <c r="K810" i="29"/>
  <c r="K828" i="29" s="1"/>
  <c r="K938" i="29"/>
  <c r="K956" i="29" s="1"/>
  <c r="J870" i="29"/>
  <c r="J888" i="29" s="1"/>
  <c r="K809" i="29"/>
  <c r="K827" i="29" s="1"/>
  <c r="K872" i="29"/>
  <c r="K890" i="29" s="1"/>
  <c r="K697" i="29"/>
  <c r="K726" i="29" s="1"/>
  <c r="B942" i="29"/>
  <c r="B960" i="29" s="1"/>
  <c r="C941" i="29"/>
  <c r="C959" i="29" s="1"/>
  <c r="B941" i="29"/>
  <c r="B959" i="29" s="1"/>
  <c r="E739" i="29"/>
  <c r="E757" i="29" s="1"/>
  <c r="F871" i="29"/>
  <c r="F889" i="29" s="1"/>
  <c r="B834" i="29"/>
  <c r="B852" i="29" s="1"/>
  <c r="H810" i="29"/>
  <c r="H828" i="29" s="1"/>
  <c r="E875" i="29"/>
  <c r="E893" i="29" s="1"/>
  <c r="K835" i="29"/>
  <c r="K853" i="29" s="1"/>
  <c r="C841" i="29"/>
  <c r="C859" i="29" s="1"/>
  <c r="I808" i="29"/>
  <c r="I826" i="29" s="1"/>
  <c r="K808" i="29"/>
  <c r="K826" i="29" s="1"/>
  <c r="D1008" i="29"/>
  <c r="D1022" i="29" s="1"/>
  <c r="D1196" i="29" s="1"/>
  <c r="E1008" i="29"/>
  <c r="E1022" i="29" s="1"/>
  <c r="E1196" i="29" s="1"/>
  <c r="J1009" i="29"/>
  <c r="J1023" i="29" s="1"/>
  <c r="D740" i="27"/>
  <c r="D758" i="27" s="1"/>
  <c r="D1193" i="27" s="1"/>
  <c r="H869" i="27"/>
  <c r="H887" i="27" s="1"/>
  <c r="K1014" i="27"/>
  <c r="K1028" i="27" s="1"/>
  <c r="J840" i="27"/>
  <c r="J858" i="27" s="1"/>
  <c r="G937" i="27"/>
  <c r="G955" i="27" s="1"/>
  <c r="J810" i="27"/>
  <c r="J828" i="27" s="1"/>
  <c r="G940" i="27"/>
  <c r="G958" i="27" s="1"/>
  <c r="I1028" i="27"/>
  <c r="H746" i="27"/>
  <c r="H764" i="27" s="1"/>
  <c r="F740" i="27"/>
  <c r="F758" i="27" s="1"/>
  <c r="F1193" i="27" s="1"/>
  <c r="J807" i="27"/>
  <c r="J825" i="27" s="1"/>
  <c r="J746" i="27"/>
  <c r="J764" i="27" s="1"/>
  <c r="B689" i="27"/>
  <c r="H942" i="27"/>
  <c r="H960" i="27" s="1"/>
  <c r="F697" i="27"/>
  <c r="F726" i="27" s="1"/>
  <c r="E943" i="27"/>
  <c r="E961" i="27" s="1"/>
  <c r="H938" i="27"/>
  <c r="H956" i="27" s="1"/>
  <c r="I834" i="27"/>
  <c r="I852" i="27" s="1"/>
  <c r="I869" i="27"/>
  <c r="I887" i="27" s="1"/>
  <c r="C842" i="27"/>
  <c r="C860" i="27" s="1"/>
  <c r="D747" i="27"/>
  <c r="D765" i="27" s="1"/>
  <c r="G740" i="27"/>
  <c r="G758" i="27" s="1"/>
  <c r="G1193" i="27" s="1"/>
  <c r="C809" i="27"/>
  <c r="C827" i="27" s="1"/>
  <c r="I740" i="27"/>
  <c r="I758" i="27" s="1"/>
  <c r="I1193" i="27" s="1"/>
  <c r="C834" i="27"/>
  <c r="C852" i="27" s="1"/>
  <c r="H807" i="27"/>
  <c r="H825" i="27" s="1"/>
  <c r="K804" i="27"/>
  <c r="K822" i="27" s="1"/>
  <c r="D811" i="27"/>
  <c r="D829" i="27" s="1"/>
  <c r="K746" i="27"/>
  <c r="K764" i="27" s="1"/>
  <c r="K691" i="27"/>
  <c r="K720" i="27" s="1"/>
  <c r="K1192" i="27" s="1"/>
  <c r="J839" i="27"/>
  <c r="J857" i="27" s="1"/>
  <c r="I937" i="27"/>
  <c r="I955" i="27" s="1"/>
  <c r="K942" i="27"/>
  <c r="K960" i="27" s="1"/>
  <c r="H872" i="27"/>
  <c r="H890" i="27" s="1"/>
  <c r="C869" i="27"/>
  <c r="C887" i="27" s="1"/>
  <c r="C840" i="27"/>
  <c r="C858" i="27" s="1"/>
  <c r="C808" i="27"/>
  <c r="C826" i="27" s="1"/>
  <c r="D943" i="27"/>
  <c r="D961" i="27" s="1"/>
  <c r="J693" i="27"/>
  <c r="J722" i="27" s="1"/>
  <c r="C873" i="27"/>
  <c r="C891" i="27" s="1"/>
  <c r="C802" i="27"/>
  <c r="C820" i="27" s="1"/>
  <c r="H742" i="27"/>
  <c r="H760" i="27" s="1"/>
  <c r="C835" i="27"/>
  <c r="C853" i="27" s="1"/>
  <c r="E747" i="27"/>
  <c r="E765" i="27" s="1"/>
  <c r="C738" i="27"/>
  <c r="C756" i="27" s="1"/>
  <c r="E834" i="27"/>
  <c r="E852" i="27" s="1"/>
  <c r="C870" i="27"/>
  <c r="C888" i="27" s="1"/>
  <c r="B939" i="27"/>
  <c r="B957" i="27" s="1"/>
  <c r="I936" i="27"/>
  <c r="I954" i="27" s="1"/>
  <c r="I1195" i="27" s="1"/>
  <c r="C867" i="27"/>
  <c r="C885" i="27" s="1"/>
  <c r="I741" i="27"/>
  <c r="I759" i="27" s="1"/>
  <c r="E738" i="27"/>
  <c r="E756" i="27" s="1"/>
  <c r="B695" i="27"/>
  <c r="B724" i="27" s="1"/>
  <c r="K841" i="27"/>
  <c r="K859" i="27" s="1"/>
  <c r="E938" i="27"/>
  <c r="E956" i="27" s="1"/>
  <c r="E941" i="27"/>
  <c r="E959" i="27" s="1"/>
  <c r="J942" i="27"/>
  <c r="J960" i="27" s="1"/>
  <c r="B876" i="27"/>
  <c r="B894" i="27" s="1"/>
  <c r="I873" i="27"/>
  <c r="I891" i="27" s="1"/>
  <c r="J842" i="27"/>
  <c r="J860" i="27" s="1"/>
  <c r="E744" i="27"/>
  <c r="E762" i="27" s="1"/>
  <c r="G695" i="27"/>
  <c r="G724" i="27" s="1"/>
  <c r="F691" i="27"/>
  <c r="F720" i="27" s="1"/>
  <c r="F1192" i="27" s="1"/>
  <c r="V9" i="45" s="1"/>
  <c r="G743" i="27"/>
  <c r="G761" i="27" s="1"/>
  <c r="J869" i="27"/>
  <c r="J887" i="27" s="1"/>
  <c r="F805" i="27"/>
  <c r="F823" i="27" s="1"/>
  <c r="J806" i="27"/>
  <c r="J824" i="27" s="1"/>
  <c r="D839" i="27"/>
  <c r="D857" i="27" s="1"/>
  <c r="J747" i="27"/>
  <c r="J765" i="27" s="1"/>
  <c r="C803" i="27"/>
  <c r="C821" i="27" s="1"/>
  <c r="H810" i="27"/>
  <c r="H828" i="27" s="1"/>
  <c r="F746" i="27"/>
  <c r="F764" i="27" s="1"/>
  <c r="B840" i="27"/>
  <c r="B858" i="27" s="1"/>
  <c r="E806" i="27"/>
  <c r="E824" i="27" s="1"/>
  <c r="E940" i="27"/>
  <c r="E958" i="27" s="1"/>
  <c r="G939" i="27"/>
  <c r="G957" i="27" s="1"/>
  <c r="H936" i="27"/>
  <c r="H954" i="27" s="1"/>
  <c r="H1195" i="27" s="1"/>
  <c r="D869" i="27"/>
  <c r="D887" i="27" s="1"/>
  <c r="J876" i="27"/>
  <c r="J894" i="27" s="1"/>
  <c r="H836" i="27"/>
  <c r="H854" i="27" s="1"/>
  <c r="H875" i="27"/>
  <c r="H893" i="27" s="1"/>
  <c r="C868" i="27"/>
  <c r="C886" i="27" s="1"/>
  <c r="B747" i="27"/>
  <c r="B765" i="27" s="1"/>
  <c r="H740" i="27"/>
  <c r="H758" i="27" s="1"/>
  <c r="H1193" i="27" s="1"/>
  <c r="X10" i="45" s="1"/>
  <c r="J802" i="27"/>
  <c r="J820" i="27" s="1"/>
  <c r="E742" i="27"/>
  <c r="E760" i="27" s="1"/>
  <c r="F937" i="27"/>
  <c r="F955" i="27" s="1"/>
  <c r="B934" i="27"/>
  <c r="B952" i="27" s="1"/>
  <c r="C935" i="27"/>
  <c r="C953" i="27" s="1"/>
  <c r="B943" i="27"/>
  <c r="B961" i="27" s="1"/>
  <c r="E874" i="27"/>
  <c r="E892" i="27" s="1"/>
  <c r="J874" i="27"/>
  <c r="J892" i="27" s="1"/>
  <c r="H804" i="27"/>
  <c r="H822" i="27" s="1"/>
  <c r="J841" i="27"/>
  <c r="J859" i="27" s="1"/>
  <c r="G875" i="27"/>
  <c r="G893" i="27" s="1"/>
  <c r="J943" i="27"/>
  <c r="J961" i="27" s="1"/>
  <c r="D936" i="27"/>
  <c r="D954" i="27" s="1"/>
  <c r="D1195" i="27" s="1"/>
  <c r="G741" i="27"/>
  <c r="G759" i="27" s="1"/>
  <c r="F741" i="27"/>
  <c r="F759" i="27" s="1"/>
  <c r="J871" i="27"/>
  <c r="J889" i="27" s="1"/>
  <c r="J809" i="27"/>
  <c r="J827" i="27" s="1"/>
  <c r="I744" i="27"/>
  <c r="I762" i="27" s="1"/>
  <c r="J843" i="27"/>
  <c r="J861" i="27" s="1"/>
  <c r="H842" i="27"/>
  <c r="H860" i="27" s="1"/>
  <c r="E696" i="27"/>
  <c r="E725" i="27" s="1"/>
  <c r="I940" i="27"/>
  <c r="I958" i="27" s="1"/>
  <c r="J875" i="27"/>
  <c r="J893" i="27" s="1"/>
  <c r="D804" i="27"/>
  <c r="D822" i="27" s="1"/>
  <c r="C739" i="27"/>
  <c r="C757" i="27" s="1"/>
  <c r="J811" i="27"/>
  <c r="J829" i="27" s="1"/>
  <c r="M1011" i="27"/>
  <c r="D1011" i="27" s="1"/>
  <c r="D1025" i="27" s="1"/>
  <c r="C942" i="26"/>
  <c r="C960" i="26" s="1"/>
  <c r="C837" i="26"/>
  <c r="C855" i="26" s="1"/>
  <c r="H739" i="26"/>
  <c r="H757" i="26" s="1"/>
  <c r="K938" i="26"/>
  <c r="K956" i="26" s="1"/>
  <c r="C810" i="26"/>
  <c r="C828" i="26" s="1"/>
  <c r="B943" i="26"/>
  <c r="B961" i="26" s="1"/>
  <c r="P975" i="26" s="1"/>
  <c r="B747" i="26"/>
  <c r="B765" i="26" s="1"/>
  <c r="C842" i="26"/>
  <c r="C860" i="26" s="1"/>
  <c r="I942" i="26"/>
  <c r="I960" i="26" s="1"/>
  <c r="B843" i="26"/>
  <c r="B861" i="26" s="1"/>
  <c r="H835" i="26"/>
  <c r="H853" i="26" s="1"/>
  <c r="B811" i="26"/>
  <c r="B829" i="26" s="1"/>
  <c r="B876" i="26"/>
  <c r="B894" i="26" s="1"/>
  <c r="H872" i="26"/>
  <c r="H890" i="26" s="1"/>
  <c r="D747" i="26"/>
  <c r="D765" i="26" s="1"/>
  <c r="J938" i="26"/>
  <c r="J956" i="26" s="1"/>
  <c r="D811" i="26"/>
  <c r="D829" i="26" s="1"/>
  <c r="H842" i="26"/>
  <c r="H860" i="26" s="1"/>
  <c r="D943" i="26"/>
  <c r="D961" i="26" s="1"/>
  <c r="C937" i="26"/>
  <c r="C955" i="26" s="1"/>
  <c r="C805" i="26"/>
  <c r="C823" i="26" s="1"/>
  <c r="B746" i="26"/>
  <c r="B764" i="26" s="1"/>
  <c r="B697" i="26"/>
  <c r="B726" i="26" s="1"/>
  <c r="F694" i="26"/>
  <c r="F723" i="26" s="1"/>
  <c r="F938" i="26"/>
  <c r="F956" i="26" s="1"/>
  <c r="F693" i="26"/>
  <c r="F722" i="26" s="1"/>
  <c r="C840" i="26"/>
  <c r="C858" i="26" s="1"/>
  <c r="C695" i="26"/>
  <c r="C724" i="26" s="1"/>
  <c r="D938" i="26"/>
  <c r="D956" i="26" s="1"/>
  <c r="D693" i="26"/>
  <c r="D722" i="26" s="1"/>
  <c r="F698" i="26"/>
  <c r="F727" i="26" s="1"/>
  <c r="E936" i="26"/>
  <c r="E954" i="26" s="1"/>
  <c r="E1195" i="26" s="1"/>
  <c r="M12" i="45" s="1"/>
  <c r="E691" i="26"/>
  <c r="E720" i="26" s="1"/>
  <c r="E1192" i="26" s="1"/>
  <c r="M9" i="45" s="1"/>
  <c r="H695" i="26"/>
  <c r="H724" i="26" s="1"/>
  <c r="E696" i="26"/>
  <c r="E725" i="26" s="1"/>
  <c r="B873" i="26"/>
  <c r="B891" i="26" s="1"/>
  <c r="B695" i="26"/>
  <c r="B724" i="26" s="1"/>
  <c r="G938" i="26"/>
  <c r="G956" i="26" s="1"/>
  <c r="G693" i="26"/>
  <c r="G722" i="26" s="1"/>
  <c r="J738" i="26"/>
  <c r="J756" i="26" s="1"/>
  <c r="J689" i="26"/>
  <c r="G692" i="26"/>
  <c r="G721" i="26" s="1"/>
  <c r="D743" i="26"/>
  <c r="D761" i="26" s="1"/>
  <c r="D694" i="26"/>
  <c r="D723" i="26" s="1"/>
  <c r="E692" i="26"/>
  <c r="E721" i="26" s="1"/>
  <c r="G942" i="26"/>
  <c r="G960" i="26" s="1"/>
  <c r="F690" i="26"/>
  <c r="F719" i="26" s="1"/>
  <c r="D809" i="26"/>
  <c r="D827" i="26" s="1"/>
  <c r="D738" i="26"/>
  <c r="D756" i="26" s="1"/>
  <c r="D689" i="26"/>
  <c r="K692" i="26"/>
  <c r="K721" i="26" s="1"/>
  <c r="F695" i="26"/>
  <c r="F724" i="26" s="1"/>
  <c r="H741" i="26"/>
  <c r="H759" i="26" s="1"/>
  <c r="B693" i="26"/>
  <c r="B722" i="26" s="1"/>
  <c r="E938" i="26"/>
  <c r="E956" i="26" s="1"/>
  <c r="E693" i="26"/>
  <c r="E722" i="26" s="1"/>
  <c r="G698" i="26"/>
  <c r="G727" i="26" s="1"/>
  <c r="F691" i="26"/>
  <c r="F720" i="26" s="1"/>
  <c r="F1192" i="26" s="1"/>
  <c r="N9" i="45" s="1"/>
  <c r="H941" i="26"/>
  <c r="H959" i="26" s="1"/>
  <c r="H696" i="26"/>
  <c r="H725" i="26" s="1"/>
  <c r="C867" i="26"/>
  <c r="C885" i="26" s="1"/>
  <c r="C689" i="26"/>
  <c r="C718" i="26" s="1"/>
  <c r="G934" i="26"/>
  <c r="G952" i="26" s="1"/>
  <c r="G689" i="26"/>
  <c r="E690" i="26"/>
  <c r="E719" i="26" s="1"/>
  <c r="C691" i="26"/>
  <c r="C720" i="26" s="1"/>
  <c r="C1192" i="26" s="1"/>
  <c r="K9" i="45" s="1"/>
  <c r="K935" i="26"/>
  <c r="K953" i="26" s="1"/>
  <c r="K690" i="26"/>
  <c r="K719" i="26" s="1"/>
  <c r="G696" i="26"/>
  <c r="G725" i="26" s="1"/>
  <c r="G694" i="26"/>
  <c r="G723" i="26" s="1"/>
  <c r="J943" i="26"/>
  <c r="J961" i="26" s="1"/>
  <c r="J698" i="26"/>
  <c r="J727" i="26" s="1"/>
  <c r="J742" i="26"/>
  <c r="J760" i="26" s="1"/>
  <c r="J693" i="26"/>
  <c r="J722" i="26" s="1"/>
  <c r="H743" i="26"/>
  <c r="H761" i="26" s="1"/>
  <c r="H694" i="26"/>
  <c r="H723" i="26" s="1"/>
  <c r="B739" i="26"/>
  <c r="B757" i="26" s="1"/>
  <c r="B690" i="26"/>
  <c r="B719" i="26" s="1"/>
  <c r="B696" i="26"/>
  <c r="B725" i="26" s="1"/>
  <c r="H693" i="26"/>
  <c r="H722" i="26" s="1"/>
  <c r="I696" i="26"/>
  <c r="I725" i="26" s="1"/>
  <c r="H689" i="26"/>
  <c r="H718" i="26" s="1"/>
  <c r="K744" i="26"/>
  <c r="K762" i="26" s="1"/>
  <c r="I937" i="26"/>
  <c r="I955" i="26" s="1"/>
  <c r="I692" i="26"/>
  <c r="I721" i="26" s="1"/>
  <c r="C697" i="26"/>
  <c r="C726" i="26" s="1"/>
  <c r="K689" i="26"/>
  <c r="K718" i="26" s="1"/>
  <c r="J746" i="26"/>
  <c r="J764" i="26" s="1"/>
  <c r="J697" i="26"/>
  <c r="J726" i="26" s="1"/>
  <c r="I697" i="26"/>
  <c r="I726" i="26" s="1"/>
  <c r="J744" i="26"/>
  <c r="J762" i="26" s="1"/>
  <c r="J695" i="26"/>
  <c r="J724" i="26" s="1"/>
  <c r="K693" i="26"/>
  <c r="K722" i="26" s="1"/>
  <c r="E697" i="26"/>
  <c r="E726" i="26" s="1"/>
  <c r="C692" i="26"/>
  <c r="C721" i="26" s="1"/>
  <c r="D937" i="26"/>
  <c r="D955" i="26" s="1"/>
  <c r="C741" i="26"/>
  <c r="C759" i="26" s="1"/>
  <c r="I693" i="26"/>
  <c r="I722" i="26" s="1"/>
  <c r="K747" i="26"/>
  <c r="K765" i="26" s="1"/>
  <c r="K698" i="26"/>
  <c r="K727" i="26" s="1"/>
  <c r="J740" i="26"/>
  <c r="J758" i="26" s="1"/>
  <c r="J1193" i="26" s="1"/>
  <c r="J691" i="26"/>
  <c r="J720" i="26" s="1"/>
  <c r="J1192" i="26" s="1"/>
  <c r="D696" i="26"/>
  <c r="D725" i="26" s="1"/>
  <c r="J941" i="26"/>
  <c r="J959" i="26" s="1"/>
  <c r="J696" i="26"/>
  <c r="J725" i="26" s="1"/>
  <c r="I689" i="26"/>
  <c r="I718" i="26" s="1"/>
  <c r="D804" i="26"/>
  <c r="D822" i="26" s="1"/>
  <c r="E741" i="26"/>
  <c r="E759" i="26" s="1"/>
  <c r="G697" i="26"/>
  <c r="G726" i="26" s="1"/>
  <c r="D839" i="26"/>
  <c r="D857" i="26" s="1"/>
  <c r="G741" i="26"/>
  <c r="G759" i="26" s="1"/>
  <c r="F802" i="26"/>
  <c r="F820" i="26" s="1"/>
  <c r="J934" i="26"/>
  <c r="J952" i="26" s="1"/>
  <c r="G937" i="26"/>
  <c r="G955" i="26" s="1"/>
  <c r="G871" i="26"/>
  <c r="G889" i="26" s="1"/>
  <c r="D874" i="26"/>
  <c r="D892" i="26" s="1"/>
  <c r="D836" i="26"/>
  <c r="D854" i="26" s="1"/>
  <c r="B940" i="26"/>
  <c r="B958" i="26" s="1"/>
  <c r="P972" i="26" s="1"/>
  <c r="E745" i="26"/>
  <c r="E763" i="26" s="1"/>
  <c r="E937" i="26"/>
  <c r="E955" i="26" s="1"/>
  <c r="E941" i="26"/>
  <c r="E959" i="26" s="1"/>
  <c r="D869" i="26"/>
  <c r="D887" i="26" s="1"/>
  <c r="F874" i="26"/>
  <c r="F892" i="26" s="1"/>
  <c r="B840" i="26"/>
  <c r="B858" i="26" s="1"/>
  <c r="D872" i="26"/>
  <c r="D890" i="26" s="1"/>
  <c r="F803" i="26"/>
  <c r="F821" i="26" s="1"/>
  <c r="D939" i="26"/>
  <c r="D957" i="26" s="1"/>
  <c r="K873" i="26"/>
  <c r="K891" i="26" s="1"/>
  <c r="J869" i="26"/>
  <c r="J887" i="26" s="1"/>
  <c r="H868" i="26"/>
  <c r="H886" i="26" s="1"/>
  <c r="B804" i="26"/>
  <c r="B822" i="26" s="1"/>
  <c r="F868" i="26"/>
  <c r="F886" i="26" s="1"/>
  <c r="G746" i="26"/>
  <c r="G764" i="26" s="1"/>
  <c r="F739" i="26"/>
  <c r="F757" i="26" s="1"/>
  <c r="J802" i="26"/>
  <c r="J820" i="26" s="1"/>
  <c r="D808" i="26"/>
  <c r="D826" i="26" s="1"/>
  <c r="H810" i="26"/>
  <c r="H828" i="26" s="1"/>
  <c r="F872" i="26"/>
  <c r="F890" i="26" s="1"/>
  <c r="F811" i="26"/>
  <c r="F829" i="26" s="1"/>
  <c r="G738" i="26"/>
  <c r="G756" i="26" s="1"/>
  <c r="H692" i="26"/>
  <c r="H721" i="26" s="1"/>
  <c r="C834" i="26"/>
  <c r="C852" i="26" s="1"/>
  <c r="D876" i="26"/>
  <c r="D894" i="26" s="1"/>
  <c r="D805" i="26"/>
  <c r="D823" i="26" s="1"/>
  <c r="F876" i="26"/>
  <c r="F894" i="26" s="1"/>
  <c r="E742" i="26"/>
  <c r="E760" i="26" s="1"/>
  <c r="F873" i="26"/>
  <c r="F891" i="26" s="1"/>
  <c r="F939" i="26"/>
  <c r="F957" i="26" s="1"/>
  <c r="I839" i="26"/>
  <c r="I857" i="26" s="1"/>
  <c r="H874" i="26"/>
  <c r="H892" i="26" s="1"/>
  <c r="F838" i="26"/>
  <c r="F856" i="26" s="1"/>
  <c r="B806" i="26"/>
  <c r="B824" i="26" s="1"/>
  <c r="C936" i="26"/>
  <c r="C954" i="26" s="1"/>
  <c r="C1195" i="26" s="1"/>
  <c r="K12" i="45" s="1"/>
  <c r="E739" i="26"/>
  <c r="E757" i="26" s="1"/>
  <c r="F943" i="26"/>
  <c r="F961" i="26" s="1"/>
  <c r="I802" i="26"/>
  <c r="I820" i="26" s="1"/>
  <c r="C808" i="26"/>
  <c r="C826" i="26" s="1"/>
  <c r="F743" i="26"/>
  <c r="F761" i="26" s="1"/>
  <c r="I838" i="26"/>
  <c r="I856" i="26" s="1"/>
  <c r="K937" i="26"/>
  <c r="K955" i="26" s="1"/>
  <c r="H940" i="26"/>
  <c r="H958" i="26" s="1"/>
  <c r="I875" i="26"/>
  <c r="I893" i="26" s="1"/>
  <c r="I842" i="26"/>
  <c r="I860" i="26" s="1"/>
  <c r="F742" i="26"/>
  <c r="F760" i="26" s="1"/>
  <c r="E842" i="26"/>
  <c r="E860" i="26" s="1"/>
  <c r="K806" i="26"/>
  <c r="K824" i="26" s="1"/>
  <c r="J836" i="26"/>
  <c r="J854" i="26" s="1"/>
  <c r="D873" i="26"/>
  <c r="D891" i="26" s="1"/>
  <c r="D744" i="26"/>
  <c r="D762" i="26" s="1"/>
  <c r="J875" i="26"/>
  <c r="J893" i="26" s="1"/>
  <c r="E942" i="26"/>
  <c r="E960" i="26" s="1"/>
  <c r="H942" i="26"/>
  <c r="H960" i="26" s="1"/>
  <c r="K802" i="26"/>
  <c r="K820" i="26" s="1"/>
  <c r="J840" i="26"/>
  <c r="J858" i="26" s="1"/>
  <c r="I810" i="26"/>
  <c r="I828" i="26" s="1"/>
  <c r="J873" i="26"/>
  <c r="J891" i="26" s="1"/>
  <c r="D840" i="26"/>
  <c r="D858" i="26" s="1"/>
  <c r="J940" i="26"/>
  <c r="J958" i="26" s="1"/>
  <c r="E804" i="26"/>
  <c r="E822" i="26" s="1"/>
  <c r="K870" i="26"/>
  <c r="K888" i="26" s="1"/>
  <c r="K738" i="26"/>
  <c r="K756" i="26" s="1"/>
  <c r="J867" i="26"/>
  <c r="J885" i="26" s="1"/>
  <c r="H804" i="26"/>
  <c r="H822" i="26" s="1"/>
  <c r="B838" i="26"/>
  <c r="B856" i="26" s="1"/>
  <c r="E843" i="26"/>
  <c r="E861" i="26" s="1"/>
  <c r="C875" i="26"/>
  <c r="C893" i="26" s="1"/>
  <c r="E746" i="26"/>
  <c r="E764" i="26" s="1"/>
  <c r="D698" i="26"/>
  <c r="D727" i="26" s="1"/>
  <c r="H803" i="26"/>
  <c r="H821" i="26" s="1"/>
  <c r="C693" i="26"/>
  <c r="C722" i="26" s="1"/>
  <c r="B1096" i="26"/>
  <c r="C940" i="26"/>
  <c r="C958" i="26" s="1"/>
  <c r="F834" i="26"/>
  <c r="F852" i="26" s="1"/>
  <c r="H745" i="26"/>
  <c r="H763" i="26" s="1"/>
  <c r="F689" i="26"/>
  <c r="E935" i="26"/>
  <c r="E953" i="26" s="1"/>
  <c r="H939" i="26"/>
  <c r="H957" i="26" s="1"/>
  <c r="I872" i="26"/>
  <c r="I890" i="26" s="1"/>
  <c r="H836" i="26"/>
  <c r="H854" i="26" s="1"/>
  <c r="H807" i="26"/>
  <c r="H825" i="26" s="1"/>
  <c r="F936" i="26"/>
  <c r="F954" i="26" s="1"/>
  <c r="F1195" i="26" s="1"/>
  <c r="N12" i="45" s="1"/>
  <c r="H936" i="26"/>
  <c r="H954" i="26" s="1"/>
  <c r="H1195" i="26" s="1"/>
  <c r="P12" i="45" s="1"/>
  <c r="K838" i="26"/>
  <c r="K856" i="26" s="1"/>
  <c r="I870" i="26"/>
  <c r="I888" i="26" s="1"/>
  <c r="K804" i="26"/>
  <c r="K822" i="26" s="1"/>
  <c r="I837" i="26"/>
  <c r="I855" i="26" s="1"/>
  <c r="K871" i="26"/>
  <c r="K889" i="26" s="1"/>
  <c r="C873" i="26"/>
  <c r="C891" i="26" s="1"/>
  <c r="H837" i="26"/>
  <c r="H855" i="26" s="1"/>
  <c r="K741" i="26"/>
  <c r="K759" i="26" s="1"/>
  <c r="G745" i="26"/>
  <c r="G763" i="26" s="1"/>
  <c r="F738" i="26"/>
  <c r="F756" i="26" s="1"/>
  <c r="H809" i="26"/>
  <c r="H827" i="26" s="1"/>
  <c r="F934" i="26"/>
  <c r="F952" i="26" s="1"/>
  <c r="B742" i="26"/>
  <c r="B760" i="26" s="1"/>
  <c r="G941" i="26"/>
  <c r="G959" i="26" s="1"/>
  <c r="K839" i="26"/>
  <c r="K857" i="26" s="1"/>
  <c r="H869" i="26"/>
  <c r="H887" i="26" s="1"/>
  <c r="I805" i="26"/>
  <c r="I823" i="26" s="1"/>
  <c r="K807" i="26"/>
  <c r="K825" i="26" s="1"/>
  <c r="K867" i="26"/>
  <c r="K885" i="26" s="1"/>
  <c r="C869" i="26"/>
  <c r="C887" i="26" s="1"/>
  <c r="C934" i="26"/>
  <c r="C952" i="26" s="1"/>
  <c r="K837" i="26"/>
  <c r="K855" i="26" s="1"/>
  <c r="I874" i="26"/>
  <c r="I892" i="26" s="1"/>
  <c r="D843" i="26"/>
  <c r="D861" i="26" s="1"/>
  <c r="C804" i="26"/>
  <c r="C822" i="26" s="1"/>
  <c r="K834" i="26"/>
  <c r="K852" i="26" s="1"/>
  <c r="K872" i="26"/>
  <c r="K890" i="26" s="1"/>
  <c r="F869" i="26"/>
  <c r="F887" i="26" s="1"/>
  <c r="H841" i="26"/>
  <c r="H859" i="26" s="1"/>
  <c r="H740" i="26"/>
  <c r="H758" i="26" s="1"/>
  <c r="H1193" i="26" s="1"/>
  <c r="P10" i="45" s="1"/>
  <c r="F839" i="26"/>
  <c r="F857" i="26" s="1"/>
  <c r="B871" i="26"/>
  <c r="B889" i="26" s="1"/>
  <c r="H691" i="26"/>
  <c r="H720" i="26" s="1"/>
  <c r="H1192" i="26" s="1"/>
  <c r="P9" i="45" s="1"/>
  <c r="I867" i="26"/>
  <c r="I885" i="26" s="1"/>
  <c r="K869" i="26"/>
  <c r="K887" i="26" s="1"/>
  <c r="B938" i="26"/>
  <c r="B956" i="26" s="1"/>
  <c r="P970" i="26" s="1"/>
  <c r="K811" i="26"/>
  <c r="K829" i="26" s="1"/>
  <c r="C802" i="26"/>
  <c r="C820" i="26" s="1"/>
  <c r="F808" i="26"/>
  <c r="F826" i="26" s="1"/>
  <c r="I806" i="26"/>
  <c r="I824" i="26" s="1"/>
  <c r="K836" i="26"/>
  <c r="K854" i="26" s="1"/>
  <c r="F867" i="26"/>
  <c r="F885" i="26" s="1"/>
  <c r="J806" i="26"/>
  <c r="J824" i="26" s="1"/>
  <c r="C740" i="26"/>
  <c r="C758" i="26" s="1"/>
  <c r="C1193" i="26" s="1"/>
  <c r="K10" i="45" s="1"/>
  <c r="D934" i="26"/>
  <c r="D952" i="26" s="1"/>
  <c r="B942" i="26"/>
  <c r="B960" i="26" s="1"/>
  <c r="P974" i="26" s="1"/>
  <c r="I871" i="26"/>
  <c r="I889" i="26" s="1"/>
  <c r="K843" i="26"/>
  <c r="K861" i="26" s="1"/>
  <c r="C836" i="26"/>
  <c r="C854" i="26" s="1"/>
  <c r="C738" i="26"/>
  <c r="C756" i="26" s="1"/>
  <c r="F744" i="26"/>
  <c r="F762" i="26" s="1"/>
  <c r="E740" i="26"/>
  <c r="E758" i="26" s="1"/>
  <c r="E1193" i="26" s="1"/>
  <c r="M10" i="45" s="1"/>
  <c r="B808" i="26"/>
  <c r="B826" i="26" s="1"/>
  <c r="K875" i="26"/>
  <c r="K893" i="26" s="1"/>
  <c r="H870" i="26"/>
  <c r="H888" i="26" s="1"/>
  <c r="B842" i="26"/>
  <c r="B860" i="26" s="1"/>
  <c r="C744" i="26"/>
  <c r="C762" i="26" s="1"/>
  <c r="J810" i="26"/>
  <c r="J828" i="26" s="1"/>
  <c r="F806" i="26"/>
  <c r="F824" i="26" s="1"/>
  <c r="F747" i="26"/>
  <c r="F765" i="26" s="1"/>
  <c r="F843" i="26"/>
  <c r="F861" i="26" s="1"/>
  <c r="F807" i="26"/>
  <c r="F825" i="26" s="1"/>
  <c r="B802" i="26"/>
  <c r="B820" i="26" s="1"/>
  <c r="F871" i="26"/>
  <c r="F889" i="26" s="1"/>
  <c r="B809" i="26"/>
  <c r="B827" i="26" s="1"/>
  <c r="J871" i="26"/>
  <c r="J889" i="26" s="1"/>
  <c r="H805" i="26"/>
  <c r="H823" i="26" s="1"/>
  <c r="G742" i="26"/>
  <c r="G760" i="26" s="1"/>
  <c r="B872" i="26"/>
  <c r="B890" i="26" s="1"/>
  <c r="J803" i="26"/>
  <c r="J821" i="26" s="1"/>
  <c r="F875" i="26"/>
  <c r="F893" i="26" s="1"/>
  <c r="E1006" i="26"/>
  <c r="E1020" i="26" s="1"/>
  <c r="S1036" i="26" s="1"/>
  <c r="J834" i="26"/>
  <c r="J852" i="26" s="1"/>
  <c r="F840" i="26"/>
  <c r="F858" i="26" s="1"/>
  <c r="D807" i="26"/>
  <c r="D825" i="26" s="1"/>
  <c r="H937" i="26"/>
  <c r="H955" i="26" s="1"/>
  <c r="H934" i="26"/>
  <c r="H952" i="26" s="1"/>
  <c r="H867" i="26"/>
  <c r="H885" i="26" s="1"/>
  <c r="F842" i="26"/>
  <c r="F860" i="26" s="1"/>
  <c r="F942" i="26"/>
  <c r="F960" i="26" s="1"/>
  <c r="H938" i="26"/>
  <c r="H956" i="26" s="1"/>
  <c r="H871" i="26"/>
  <c r="H889" i="26" s="1"/>
  <c r="I941" i="26"/>
  <c r="I959" i="26" s="1"/>
  <c r="I745" i="26"/>
  <c r="I763" i="26" s="1"/>
  <c r="J804" i="26"/>
  <c r="J822" i="26" s="1"/>
  <c r="B841" i="26"/>
  <c r="B859" i="26" s="1"/>
  <c r="F746" i="26"/>
  <c r="F764" i="26" s="1"/>
  <c r="B874" i="26"/>
  <c r="B892" i="26" s="1"/>
  <c r="F810" i="26"/>
  <c r="F828" i="26" s="1"/>
  <c r="I841" i="26"/>
  <c r="I859" i="26" s="1"/>
  <c r="H838" i="26"/>
  <c r="H856" i="26" s="1"/>
  <c r="B935" i="26"/>
  <c r="B953" i="26" s="1"/>
  <c r="P967" i="26" s="1"/>
  <c r="B941" i="26"/>
  <c r="B959" i="26" s="1"/>
  <c r="P973" i="26" s="1"/>
  <c r="H738" i="26"/>
  <c r="H756" i="26" s="1"/>
  <c r="H802" i="26"/>
  <c r="H820" i="26" s="1"/>
  <c r="H806" i="26"/>
  <c r="H824" i="26" s="1"/>
  <c r="H742" i="26"/>
  <c r="H760" i="26" s="1"/>
  <c r="I809" i="26"/>
  <c r="I827" i="26" s="1"/>
  <c r="H834" i="26"/>
  <c r="H852" i="26" s="1"/>
  <c r="B745" i="26"/>
  <c r="B763" i="26" s="1"/>
  <c r="B868" i="26"/>
  <c r="B886" i="26" s="1"/>
  <c r="H1030" i="29"/>
  <c r="H1136" i="29" s="1"/>
  <c r="C1030" i="29"/>
  <c r="C1136" i="29" s="1"/>
  <c r="C1030" i="27"/>
  <c r="C1136" i="27" s="1"/>
  <c r="H1030" i="27"/>
  <c r="H1136" i="27" s="1"/>
  <c r="D1015" i="26"/>
  <c r="D1029" i="26" s="1"/>
  <c r="R1045" i="26" s="1"/>
  <c r="G1011" i="26"/>
  <c r="G1025" i="26" s="1"/>
  <c r="U1041" i="26" s="1"/>
  <c r="D1008" i="26"/>
  <c r="D1022" i="26" s="1"/>
  <c r="D1196" i="26" s="1"/>
  <c r="L13" i="45" s="1"/>
  <c r="F1008" i="26"/>
  <c r="F1022" i="26" s="1"/>
  <c r="F1196" i="26" s="1"/>
  <c r="N13" i="45" s="1"/>
  <c r="E1008" i="26"/>
  <c r="E1022" i="26" s="1"/>
  <c r="E1196" i="26" s="1"/>
  <c r="M13" i="45" s="1"/>
  <c r="C170" i="34"/>
  <c r="C1126" i="34" s="1"/>
  <c r="C1030" i="26"/>
  <c r="C1136" i="26" s="1"/>
  <c r="G1006" i="26"/>
  <c r="G1020" i="26" s="1"/>
  <c r="U1036" i="26" s="1"/>
  <c r="C170" i="35"/>
  <c r="C1126" i="35" s="1"/>
  <c r="C170" i="31"/>
  <c r="C1126" i="31" s="1"/>
  <c r="C170" i="33"/>
  <c r="C1126" i="33" s="1"/>
  <c r="C698" i="26"/>
  <c r="C727" i="26" s="1"/>
  <c r="C876" i="26"/>
  <c r="C894" i="26" s="1"/>
  <c r="C747" i="26"/>
  <c r="C765" i="26" s="1"/>
  <c r="C811" i="26"/>
  <c r="C829" i="26" s="1"/>
  <c r="C843" i="26"/>
  <c r="C861" i="26" s="1"/>
  <c r="C943" i="26"/>
  <c r="C961" i="26" s="1"/>
  <c r="I691" i="26"/>
  <c r="I720" i="26" s="1"/>
  <c r="I1192" i="26" s="1"/>
  <c r="I740" i="26"/>
  <c r="I758" i="26" s="1"/>
  <c r="I1193" i="26" s="1"/>
  <c r="I936" i="26"/>
  <c r="I954" i="26" s="1"/>
  <c r="I1195" i="26" s="1"/>
  <c r="I869" i="26"/>
  <c r="I887" i="26" s="1"/>
  <c r="I804" i="26"/>
  <c r="I822" i="26" s="1"/>
  <c r="I836" i="26"/>
  <c r="I854" i="26" s="1"/>
  <c r="G840" i="26"/>
  <c r="G858" i="26" s="1"/>
  <c r="G867" i="26"/>
  <c r="G885" i="26" s="1"/>
  <c r="G841" i="26"/>
  <c r="G859" i="26" s="1"/>
  <c r="G874" i="26"/>
  <c r="G892" i="26" s="1"/>
  <c r="G837" i="26"/>
  <c r="G855" i="26" s="1"/>
  <c r="G809" i="26"/>
  <c r="G827" i="26" s="1"/>
  <c r="G870" i="26"/>
  <c r="G888" i="26" s="1"/>
  <c r="G808" i="26"/>
  <c r="G826" i="26" s="1"/>
  <c r="G842" i="26"/>
  <c r="G860" i="26" s="1"/>
  <c r="G843" i="26"/>
  <c r="G861" i="26" s="1"/>
  <c r="G873" i="26"/>
  <c r="G891" i="26" s="1"/>
  <c r="G806" i="26"/>
  <c r="G824" i="26" s="1"/>
  <c r="G838" i="26"/>
  <c r="G856" i="26" s="1"/>
  <c r="G834" i="26"/>
  <c r="G852" i="26" s="1"/>
  <c r="G805" i="26"/>
  <c r="G823" i="26" s="1"/>
  <c r="G875" i="26"/>
  <c r="G893" i="26" s="1"/>
  <c r="G810" i="26"/>
  <c r="G828" i="26" s="1"/>
  <c r="B738" i="26"/>
  <c r="B756" i="26" s="1"/>
  <c r="P770" i="26" s="1"/>
  <c r="B834" i="26"/>
  <c r="B852" i="26" s="1"/>
  <c r="B867" i="26"/>
  <c r="B885" i="26" s="1"/>
  <c r="B934" i="26"/>
  <c r="B952" i="26" s="1"/>
  <c r="P966" i="26" s="1"/>
  <c r="I695" i="26"/>
  <c r="I724" i="26" s="1"/>
  <c r="I940" i="26"/>
  <c r="I958" i="26" s="1"/>
  <c r="I808" i="26"/>
  <c r="I826" i="26" s="1"/>
  <c r="I873" i="26"/>
  <c r="I891" i="26" s="1"/>
  <c r="I744" i="26"/>
  <c r="I762" i="26" s="1"/>
  <c r="I696" i="27"/>
  <c r="I725" i="27" s="1"/>
  <c r="I745" i="27"/>
  <c r="I763" i="27" s="1"/>
  <c r="I809" i="27"/>
  <c r="I827" i="27" s="1"/>
  <c r="I941" i="27"/>
  <c r="I959" i="27" s="1"/>
  <c r="I874" i="27"/>
  <c r="I892" i="27" s="1"/>
  <c r="C806" i="29"/>
  <c r="C824" i="29" s="1"/>
  <c r="C693" i="29"/>
  <c r="C722" i="29" s="1"/>
  <c r="C938" i="29"/>
  <c r="C956" i="29" s="1"/>
  <c r="C742" i="29"/>
  <c r="C760" i="29" s="1"/>
  <c r="C871" i="29"/>
  <c r="C889" i="29" s="1"/>
  <c r="C838" i="27"/>
  <c r="C856" i="27" s="1"/>
  <c r="C938" i="27"/>
  <c r="C956" i="27" s="1"/>
  <c r="C693" i="27"/>
  <c r="C722" i="27" s="1"/>
  <c r="C871" i="27"/>
  <c r="C889" i="27" s="1"/>
  <c r="C806" i="27"/>
  <c r="C824" i="27" s="1"/>
  <c r="I693" i="27"/>
  <c r="I722" i="27" s="1"/>
  <c r="I742" i="27"/>
  <c r="I760" i="27" s="1"/>
  <c r="I871" i="27"/>
  <c r="I889" i="27" s="1"/>
  <c r="I938" i="27"/>
  <c r="I956" i="27" s="1"/>
  <c r="I806" i="27"/>
  <c r="I824" i="27" s="1"/>
  <c r="C868" i="29"/>
  <c r="C886" i="29" s="1"/>
  <c r="C739" i="29"/>
  <c r="C757" i="29" s="1"/>
  <c r="C690" i="29"/>
  <c r="C719" i="29" s="1"/>
  <c r="C803" i="29"/>
  <c r="C821" i="29" s="1"/>
  <c r="C935" i="29"/>
  <c r="C953" i="29" s="1"/>
  <c r="G839" i="26"/>
  <c r="G857" i="26" s="1"/>
  <c r="I690" i="26"/>
  <c r="I719" i="26" s="1"/>
  <c r="I739" i="26"/>
  <c r="I757" i="26" s="1"/>
  <c r="I803" i="26"/>
  <c r="I821" i="26" s="1"/>
  <c r="J936" i="27"/>
  <c r="J954" i="27" s="1"/>
  <c r="J1195" i="27" s="1"/>
  <c r="J740" i="27"/>
  <c r="J758" i="27" s="1"/>
  <c r="J1193" i="27" s="1"/>
  <c r="J804" i="27"/>
  <c r="J822" i="27" s="1"/>
  <c r="J836" i="27"/>
  <c r="J854" i="27" s="1"/>
  <c r="J691" i="27"/>
  <c r="J720" i="27" s="1"/>
  <c r="J1192" i="27" s="1"/>
  <c r="J690" i="27"/>
  <c r="J719" i="27" s="1"/>
  <c r="J739" i="27"/>
  <c r="J757" i="27" s="1"/>
  <c r="J935" i="27"/>
  <c r="J953" i="27" s="1"/>
  <c r="J835" i="27"/>
  <c r="J853" i="27" s="1"/>
  <c r="J868" i="27"/>
  <c r="J886" i="27" s="1"/>
  <c r="J803" i="27"/>
  <c r="J821" i="27" s="1"/>
  <c r="B695" i="29"/>
  <c r="B724" i="29" s="1"/>
  <c r="B940" i="29"/>
  <c r="B958" i="29" s="1"/>
  <c r="B744" i="29"/>
  <c r="B762" i="29" s="1"/>
  <c r="B873" i="29"/>
  <c r="B891" i="29" s="1"/>
  <c r="B808" i="29"/>
  <c r="B826" i="29" s="1"/>
  <c r="B698" i="29"/>
  <c r="B727" i="29" s="1"/>
  <c r="B811" i="29"/>
  <c r="B829" i="29" s="1"/>
  <c r="B747" i="29"/>
  <c r="B765" i="29" s="1"/>
  <c r="B943" i="29"/>
  <c r="B961" i="29" s="1"/>
  <c r="B843" i="29"/>
  <c r="B861" i="29" s="1"/>
  <c r="B876" i="29"/>
  <c r="B894" i="29" s="1"/>
  <c r="F802" i="27"/>
  <c r="F820" i="27" s="1"/>
  <c r="C742" i="27"/>
  <c r="C760" i="27" s="1"/>
  <c r="D840" i="27"/>
  <c r="D858" i="27" s="1"/>
  <c r="J692" i="26"/>
  <c r="J721" i="26" s="1"/>
  <c r="J870" i="26"/>
  <c r="J888" i="26" s="1"/>
  <c r="J837" i="26"/>
  <c r="J855" i="26" s="1"/>
  <c r="J741" i="26"/>
  <c r="J759" i="26" s="1"/>
  <c r="J805" i="26"/>
  <c r="J823" i="26" s="1"/>
  <c r="G838" i="29"/>
  <c r="G856" i="29" s="1"/>
  <c r="G805" i="29"/>
  <c r="G823" i="29" s="1"/>
  <c r="G806" i="29"/>
  <c r="G824" i="29" s="1"/>
  <c r="G804" i="29"/>
  <c r="G822" i="29" s="1"/>
  <c r="G834" i="29"/>
  <c r="G852" i="29" s="1"/>
  <c r="G872" i="29"/>
  <c r="G890" i="29" s="1"/>
  <c r="G843" i="29"/>
  <c r="G861" i="29" s="1"/>
  <c r="G810" i="29"/>
  <c r="G828" i="29" s="1"/>
  <c r="G875" i="29"/>
  <c r="G893" i="29" s="1"/>
  <c r="G840" i="29"/>
  <c r="G858" i="29" s="1"/>
  <c r="G867" i="29"/>
  <c r="G885" i="29" s="1"/>
  <c r="G841" i="29"/>
  <c r="G859" i="29" s="1"/>
  <c r="G837" i="29"/>
  <c r="G855" i="29" s="1"/>
  <c r="G870" i="29"/>
  <c r="G888" i="29" s="1"/>
  <c r="G871" i="29"/>
  <c r="G889" i="29" s="1"/>
  <c r="G807" i="29"/>
  <c r="G825" i="29" s="1"/>
  <c r="G842" i="29"/>
  <c r="G860" i="29" s="1"/>
  <c r="G836" i="29"/>
  <c r="G854" i="29" s="1"/>
  <c r="G839" i="29"/>
  <c r="G857" i="29" s="1"/>
  <c r="G869" i="29"/>
  <c r="G887" i="29" s="1"/>
  <c r="G802" i="29"/>
  <c r="G820" i="29" s="1"/>
  <c r="G873" i="29"/>
  <c r="G891" i="29" s="1"/>
  <c r="G808" i="29"/>
  <c r="G826" i="29" s="1"/>
  <c r="F839" i="29"/>
  <c r="F857" i="29" s="1"/>
  <c r="F939" i="29"/>
  <c r="F957" i="29" s="1"/>
  <c r="F872" i="29"/>
  <c r="F890" i="29" s="1"/>
  <c r="F694" i="29"/>
  <c r="F723" i="29" s="1"/>
  <c r="F743" i="29"/>
  <c r="F761" i="29" s="1"/>
  <c r="F807" i="29"/>
  <c r="F825" i="29" s="1"/>
  <c r="I835" i="26"/>
  <c r="I853" i="26" s="1"/>
  <c r="I840" i="26"/>
  <c r="I858" i="26" s="1"/>
  <c r="E867" i="26"/>
  <c r="E885" i="26" s="1"/>
  <c r="E738" i="26"/>
  <c r="E756" i="26" s="1"/>
  <c r="E934" i="26"/>
  <c r="E952" i="26" s="1"/>
  <c r="K868" i="26"/>
  <c r="K886" i="26" s="1"/>
  <c r="K835" i="26"/>
  <c r="K853" i="26" s="1"/>
  <c r="K739" i="26"/>
  <c r="K757" i="26" s="1"/>
  <c r="K696" i="26"/>
  <c r="K725" i="26" s="1"/>
  <c r="K745" i="26"/>
  <c r="K763" i="26" s="1"/>
  <c r="K874" i="26"/>
  <c r="K892" i="26" s="1"/>
  <c r="K941" i="26"/>
  <c r="K959" i="26" s="1"/>
  <c r="K809" i="26"/>
  <c r="K827" i="26" s="1"/>
  <c r="K841" i="26"/>
  <c r="K859" i="26" s="1"/>
  <c r="F837" i="26"/>
  <c r="F855" i="26" s="1"/>
  <c r="F805" i="26"/>
  <c r="F823" i="26" s="1"/>
  <c r="F741" i="26"/>
  <c r="F759" i="26" s="1"/>
  <c r="F692" i="26"/>
  <c r="F721" i="26" s="1"/>
  <c r="F870" i="26"/>
  <c r="F888" i="26" s="1"/>
  <c r="F937" i="26"/>
  <c r="F955" i="26" s="1"/>
  <c r="C694" i="26"/>
  <c r="C723" i="26" s="1"/>
  <c r="C872" i="26"/>
  <c r="C890" i="26" s="1"/>
  <c r="C839" i="26"/>
  <c r="C857" i="26" s="1"/>
  <c r="C743" i="26"/>
  <c r="C761" i="26" s="1"/>
  <c r="I693" i="29"/>
  <c r="I722" i="29" s="1"/>
  <c r="I742" i="29"/>
  <c r="I760" i="29" s="1"/>
  <c r="I938" i="29"/>
  <c r="I956" i="29" s="1"/>
  <c r="D697" i="27"/>
  <c r="D726" i="27" s="1"/>
  <c r="D746" i="27"/>
  <c r="D764" i="27" s="1"/>
  <c r="D810" i="27"/>
  <c r="D828" i="27" s="1"/>
  <c r="D842" i="27"/>
  <c r="D860" i="27" s="1"/>
  <c r="D875" i="27"/>
  <c r="D893" i="27" s="1"/>
  <c r="D942" i="27"/>
  <c r="D960" i="27" s="1"/>
  <c r="G811" i="27"/>
  <c r="G829" i="27" s="1"/>
  <c r="G874" i="27"/>
  <c r="G892" i="27" s="1"/>
  <c r="G807" i="27"/>
  <c r="G825" i="27" s="1"/>
  <c r="G836" i="27"/>
  <c r="G854" i="27" s="1"/>
  <c r="G839" i="27"/>
  <c r="G857" i="27" s="1"/>
  <c r="G808" i="27"/>
  <c r="G826" i="27" s="1"/>
  <c r="G873" i="27"/>
  <c r="G891" i="27" s="1"/>
  <c r="G872" i="27"/>
  <c r="G890" i="27" s="1"/>
  <c r="G837" i="27"/>
  <c r="G855" i="27" s="1"/>
  <c r="G876" i="27"/>
  <c r="G894" i="27" s="1"/>
  <c r="G841" i="27"/>
  <c r="G859" i="27" s="1"/>
  <c r="G842" i="27"/>
  <c r="G860" i="27" s="1"/>
  <c r="G840" i="27"/>
  <c r="G858" i="27" s="1"/>
  <c r="G805" i="27"/>
  <c r="G823" i="27" s="1"/>
  <c r="G804" i="27"/>
  <c r="G822" i="27" s="1"/>
  <c r="G834" i="27"/>
  <c r="G870" i="27"/>
  <c r="G888" i="27" s="1"/>
  <c r="G869" i="27"/>
  <c r="G887" i="27" s="1"/>
  <c r="C808" i="29"/>
  <c r="C826" i="29" s="1"/>
  <c r="C695" i="29"/>
  <c r="C724" i="29" s="1"/>
  <c r="C873" i="29"/>
  <c r="C891" i="29" s="1"/>
  <c r="C940" i="29"/>
  <c r="C958" i="29" s="1"/>
  <c r="C744" i="29"/>
  <c r="C762" i="29" s="1"/>
  <c r="D689" i="27"/>
  <c r="D718" i="27" s="1"/>
  <c r="D738" i="27"/>
  <c r="D756" i="27" s="1"/>
  <c r="D867" i="27"/>
  <c r="D885" i="27" s="1"/>
  <c r="D802" i="27"/>
  <c r="D820" i="27" s="1"/>
  <c r="D934" i="27"/>
  <c r="D952" i="27" s="1"/>
  <c r="G696" i="29"/>
  <c r="G725" i="29" s="1"/>
  <c r="G874" i="29"/>
  <c r="G892" i="29" s="1"/>
  <c r="G745" i="29"/>
  <c r="G763" i="29" s="1"/>
  <c r="G941" i="29"/>
  <c r="G959" i="29" s="1"/>
  <c r="G809" i="29"/>
  <c r="G827" i="29" s="1"/>
  <c r="D695" i="27"/>
  <c r="D724" i="27" s="1"/>
  <c r="D744" i="27"/>
  <c r="D762" i="27" s="1"/>
  <c r="D808" i="27"/>
  <c r="D826" i="27" s="1"/>
  <c r="D873" i="27"/>
  <c r="D891" i="27" s="1"/>
  <c r="D940" i="27"/>
  <c r="D958" i="27" s="1"/>
  <c r="G802" i="26"/>
  <c r="G820" i="26" s="1"/>
  <c r="C939" i="26"/>
  <c r="C957" i="26" s="1"/>
  <c r="G843" i="27"/>
  <c r="G861" i="27" s="1"/>
  <c r="J747" i="26"/>
  <c r="J765" i="26" s="1"/>
  <c r="J843" i="26"/>
  <c r="J861" i="26" s="1"/>
  <c r="J811" i="26"/>
  <c r="J829" i="26" s="1"/>
  <c r="J876" i="26"/>
  <c r="J894" i="26" s="1"/>
  <c r="B839" i="26"/>
  <c r="B857" i="26" s="1"/>
  <c r="B807" i="26"/>
  <c r="B825" i="26" s="1"/>
  <c r="B939" i="26"/>
  <c r="B957" i="26" s="1"/>
  <c r="P971" i="26" s="1"/>
  <c r="B743" i="26"/>
  <c r="B761" i="26" s="1"/>
  <c r="C698" i="27"/>
  <c r="C727" i="27" s="1"/>
  <c r="C811" i="27"/>
  <c r="C829" i="27" s="1"/>
  <c r="C943" i="27"/>
  <c r="C961" i="27" s="1"/>
  <c r="C747" i="27"/>
  <c r="C765" i="27" s="1"/>
  <c r="C843" i="27"/>
  <c r="C861" i="27" s="1"/>
  <c r="C876" i="27"/>
  <c r="C894" i="27" s="1"/>
  <c r="F834" i="27"/>
  <c r="F852" i="27" s="1"/>
  <c r="F875" i="27"/>
  <c r="F893" i="27" s="1"/>
  <c r="F868" i="27"/>
  <c r="F886" i="27" s="1"/>
  <c r="F836" i="27"/>
  <c r="F854" i="27" s="1"/>
  <c r="F869" i="27"/>
  <c r="F887" i="27" s="1"/>
  <c r="F842" i="27"/>
  <c r="F860" i="27" s="1"/>
  <c r="F835" i="27"/>
  <c r="F853" i="27" s="1"/>
  <c r="F804" i="27"/>
  <c r="F822" i="27" s="1"/>
  <c r="F870" i="27"/>
  <c r="F888" i="27" s="1"/>
  <c r="F871" i="27"/>
  <c r="F889" i="27" s="1"/>
  <c r="F873" i="27"/>
  <c r="F891" i="27" s="1"/>
  <c r="F808" i="27"/>
  <c r="F826" i="27" s="1"/>
  <c r="F810" i="27"/>
  <c r="F828" i="27" s="1"/>
  <c r="F867" i="27"/>
  <c r="F885" i="27" s="1"/>
  <c r="F840" i="27"/>
  <c r="F858" i="27" s="1"/>
  <c r="F837" i="27"/>
  <c r="F855" i="27" s="1"/>
  <c r="H691" i="29"/>
  <c r="H720" i="29" s="1"/>
  <c r="H1192" i="29" s="1"/>
  <c r="H936" i="29"/>
  <c r="H954" i="29" s="1"/>
  <c r="H1195" i="29" s="1"/>
  <c r="H740" i="29"/>
  <c r="H758" i="29" s="1"/>
  <c r="H1193" i="29" s="1"/>
  <c r="H836" i="29"/>
  <c r="H854" i="29" s="1"/>
  <c r="H804" i="29"/>
  <c r="H822" i="29" s="1"/>
  <c r="J937" i="26"/>
  <c r="J955" i="26" s="1"/>
  <c r="C807" i="26"/>
  <c r="C825" i="26" s="1"/>
  <c r="H690" i="29"/>
  <c r="H719" i="29" s="1"/>
  <c r="H803" i="29"/>
  <c r="H821" i="29" s="1"/>
  <c r="H739" i="29"/>
  <c r="H757" i="29" s="1"/>
  <c r="H868" i="29"/>
  <c r="H886" i="29" s="1"/>
  <c r="H935" i="29"/>
  <c r="H953" i="29" s="1"/>
  <c r="H835" i="29"/>
  <c r="H853" i="29" s="1"/>
  <c r="E739" i="27"/>
  <c r="E757" i="27" s="1"/>
  <c r="E803" i="27"/>
  <c r="E821" i="27" s="1"/>
  <c r="E690" i="27"/>
  <c r="E719" i="27" s="1"/>
  <c r="K738" i="29"/>
  <c r="K756" i="29" s="1"/>
  <c r="K834" i="29"/>
  <c r="K852" i="29" s="1"/>
  <c r="K802" i="29"/>
  <c r="K820" i="29" s="1"/>
  <c r="K689" i="29"/>
  <c r="K867" i="29"/>
  <c r="K885" i="29" s="1"/>
  <c r="K934" i="29"/>
  <c r="K952" i="29" s="1"/>
  <c r="B742" i="27"/>
  <c r="B760" i="27" s="1"/>
  <c r="B693" i="27"/>
  <c r="B722" i="27" s="1"/>
  <c r="B806" i="27"/>
  <c r="B824" i="27" s="1"/>
  <c r="B871" i="27"/>
  <c r="B889" i="27" s="1"/>
  <c r="B938" i="27"/>
  <c r="B956" i="27" s="1"/>
  <c r="B838" i="27"/>
  <c r="B856" i="27" s="1"/>
  <c r="F803" i="27"/>
  <c r="F821" i="27" s="1"/>
  <c r="I868" i="26"/>
  <c r="I886" i="26" s="1"/>
  <c r="I935" i="26"/>
  <c r="I953" i="26" s="1"/>
  <c r="K803" i="26"/>
  <c r="K821" i="26" s="1"/>
  <c r="H808" i="26"/>
  <c r="H826" i="26" s="1"/>
  <c r="F841" i="26"/>
  <c r="F859" i="26" s="1"/>
  <c r="F809" i="26"/>
  <c r="F827" i="26" s="1"/>
  <c r="F745" i="26"/>
  <c r="F763" i="26" s="1"/>
  <c r="J839" i="26"/>
  <c r="J857" i="26" s="1"/>
  <c r="J807" i="26"/>
  <c r="J825" i="26" s="1"/>
  <c r="K694" i="27"/>
  <c r="K723" i="27" s="1"/>
  <c r="K807" i="27"/>
  <c r="K825" i="27" s="1"/>
  <c r="K744" i="27"/>
  <c r="K762" i="27" s="1"/>
  <c r="K695" i="27"/>
  <c r="K724" i="27" s="1"/>
  <c r="C738" i="29"/>
  <c r="C756" i="29" s="1"/>
  <c r="C934" i="29"/>
  <c r="C952" i="29" s="1"/>
  <c r="D941" i="26"/>
  <c r="D959" i="26" s="1"/>
  <c r="F941" i="26"/>
  <c r="F959" i="26" s="1"/>
  <c r="G876" i="26"/>
  <c r="G894" i="26" s="1"/>
  <c r="G811" i="26"/>
  <c r="G829" i="26" s="1"/>
  <c r="F836" i="26"/>
  <c r="F854" i="26" s="1"/>
  <c r="J874" i="26"/>
  <c r="J892" i="26" s="1"/>
  <c r="D802" i="26"/>
  <c r="D820" i="26" s="1"/>
  <c r="J809" i="26"/>
  <c r="J827" i="26" s="1"/>
  <c r="F696" i="26"/>
  <c r="F725" i="26" s="1"/>
  <c r="B803" i="26"/>
  <c r="B821" i="26" s="1"/>
  <c r="B803" i="27"/>
  <c r="B821" i="27" s="1"/>
  <c r="B739" i="27"/>
  <c r="B757" i="27" s="1"/>
  <c r="B872" i="27"/>
  <c r="B890" i="27" s="1"/>
  <c r="I867" i="27"/>
  <c r="I885" i="27" s="1"/>
  <c r="B740" i="27"/>
  <c r="B758" i="27" s="1"/>
  <c r="B1193" i="27" s="1"/>
  <c r="R10" i="45" s="1"/>
  <c r="B691" i="27"/>
  <c r="B720" i="27" s="1"/>
  <c r="B1192" i="27" s="1"/>
  <c r="R9" i="45" s="1"/>
  <c r="K690" i="27"/>
  <c r="K719" i="27" s="1"/>
  <c r="K835" i="27"/>
  <c r="K853" i="27" s="1"/>
  <c r="H696" i="27"/>
  <c r="H725" i="27" s="1"/>
  <c r="H745" i="27"/>
  <c r="H763" i="27" s="1"/>
  <c r="H809" i="27"/>
  <c r="H827" i="27" s="1"/>
  <c r="H941" i="27"/>
  <c r="H959" i="27" s="1"/>
  <c r="D692" i="29"/>
  <c r="D721" i="29" s="1"/>
  <c r="D837" i="29"/>
  <c r="D855" i="29" s="1"/>
  <c r="D805" i="29"/>
  <c r="D823" i="29" s="1"/>
  <c r="D741" i="29"/>
  <c r="D759" i="29" s="1"/>
  <c r="D870" i="29"/>
  <c r="D888" i="29" s="1"/>
  <c r="I807" i="27"/>
  <c r="I825" i="27" s="1"/>
  <c r="I805" i="27"/>
  <c r="I823" i="27" s="1"/>
  <c r="I808" i="27"/>
  <c r="I826" i="27" s="1"/>
  <c r="I838" i="27"/>
  <c r="I856" i="27" s="1"/>
  <c r="I802" i="27"/>
  <c r="I820" i="27" s="1"/>
  <c r="I835" i="27"/>
  <c r="I853" i="27" s="1"/>
  <c r="I840" i="27"/>
  <c r="I858" i="27" s="1"/>
  <c r="G698" i="29"/>
  <c r="G727" i="29" s="1"/>
  <c r="G876" i="29"/>
  <c r="G894" i="29" s="1"/>
  <c r="G943" i="29"/>
  <c r="G961" i="29" s="1"/>
  <c r="G747" i="29"/>
  <c r="G765" i="29" s="1"/>
  <c r="B836" i="27"/>
  <c r="B854" i="27" s="1"/>
  <c r="B843" i="27"/>
  <c r="B861" i="27" s="1"/>
  <c r="B834" i="27"/>
  <c r="B852" i="27" s="1"/>
  <c r="B811" i="27"/>
  <c r="B829" i="27" s="1"/>
  <c r="B802" i="27"/>
  <c r="B820" i="27" s="1"/>
  <c r="B867" i="27"/>
  <c r="B885" i="27" s="1"/>
  <c r="H694" i="29"/>
  <c r="H723" i="29" s="1"/>
  <c r="H807" i="29"/>
  <c r="H825" i="29" s="1"/>
  <c r="H743" i="29"/>
  <c r="H761" i="29" s="1"/>
  <c r="H872" i="29"/>
  <c r="H890" i="29" s="1"/>
  <c r="H839" i="29"/>
  <c r="H857" i="29" s="1"/>
  <c r="C696" i="26"/>
  <c r="C725" i="26" s="1"/>
  <c r="C809" i="26"/>
  <c r="C827" i="26" s="1"/>
  <c r="B689" i="29"/>
  <c r="B718" i="29" s="1"/>
  <c r="B934" i="29"/>
  <c r="B952" i="29" s="1"/>
  <c r="B867" i="29"/>
  <c r="B885" i="29" s="1"/>
  <c r="B738" i="29"/>
  <c r="B756" i="29" s="1"/>
  <c r="B740" i="26"/>
  <c r="B758" i="26" s="1"/>
  <c r="B1193" i="26" s="1"/>
  <c r="J10" i="45" s="1"/>
  <c r="B836" i="26"/>
  <c r="B854" i="26" s="1"/>
  <c r="J689" i="27"/>
  <c r="J738" i="27"/>
  <c r="J756" i="27" s="1"/>
  <c r="J867" i="27"/>
  <c r="J885" i="27" s="1"/>
  <c r="E743" i="27"/>
  <c r="E761" i="27" s="1"/>
  <c r="E694" i="27"/>
  <c r="E723" i="27" s="1"/>
  <c r="E872" i="27"/>
  <c r="E890" i="27" s="1"/>
  <c r="E939" i="27"/>
  <c r="E957" i="27" s="1"/>
  <c r="C697" i="29"/>
  <c r="C726" i="29" s="1"/>
  <c r="C810" i="29"/>
  <c r="C828" i="29" s="1"/>
  <c r="C942" i="29"/>
  <c r="C960" i="29" s="1"/>
  <c r="C875" i="29"/>
  <c r="C893" i="29" s="1"/>
  <c r="C746" i="29"/>
  <c r="C764" i="29" s="1"/>
  <c r="I690" i="29"/>
  <c r="I719" i="29" s="1"/>
  <c r="I739" i="29"/>
  <c r="I757" i="29" s="1"/>
  <c r="J694" i="27"/>
  <c r="J723" i="27" s="1"/>
  <c r="J743" i="27"/>
  <c r="J761" i="27" s="1"/>
  <c r="J939" i="27"/>
  <c r="J957" i="27" s="1"/>
  <c r="F747" i="29"/>
  <c r="F765" i="29" s="1"/>
  <c r="F876" i="29"/>
  <c r="F894" i="29" s="1"/>
  <c r="F843" i="29"/>
  <c r="F861" i="29" s="1"/>
  <c r="B692" i="29"/>
  <c r="B721" i="29" s="1"/>
  <c r="B937" i="29"/>
  <c r="B955" i="29" s="1"/>
  <c r="B741" i="29"/>
  <c r="B759" i="29" s="1"/>
  <c r="B870" i="29"/>
  <c r="B888" i="29" s="1"/>
  <c r="B805" i="29"/>
  <c r="B823" i="29" s="1"/>
  <c r="C697" i="27"/>
  <c r="C726" i="27" s="1"/>
  <c r="C810" i="27"/>
  <c r="C828" i="27" s="1"/>
  <c r="I690" i="27"/>
  <c r="I719" i="27" s="1"/>
  <c r="I935" i="27"/>
  <c r="I953" i="27" s="1"/>
  <c r="I803" i="27"/>
  <c r="I821" i="27" s="1"/>
  <c r="I868" i="27"/>
  <c r="I886" i="27" s="1"/>
  <c r="C842" i="29"/>
  <c r="C860" i="29" s="1"/>
  <c r="C876" i="29"/>
  <c r="C894" i="29" s="1"/>
  <c r="C836" i="29"/>
  <c r="C854" i="29" s="1"/>
  <c r="C835" i="29"/>
  <c r="C853" i="29" s="1"/>
  <c r="C874" i="29"/>
  <c r="C892" i="29" s="1"/>
  <c r="C811" i="29"/>
  <c r="C829" i="29" s="1"/>
  <c r="C805" i="29"/>
  <c r="C823" i="29" s="1"/>
  <c r="C870" i="29"/>
  <c r="C888" i="29" s="1"/>
  <c r="C838" i="29"/>
  <c r="C856" i="29" s="1"/>
  <c r="C804" i="29"/>
  <c r="C822" i="29" s="1"/>
  <c r="C869" i="29"/>
  <c r="C887" i="29" s="1"/>
  <c r="C809" i="29"/>
  <c r="C827" i="29" s="1"/>
  <c r="C840" i="29"/>
  <c r="C858" i="29" s="1"/>
  <c r="C839" i="29"/>
  <c r="C857" i="29" s="1"/>
  <c r="I692" i="29"/>
  <c r="I721" i="29" s="1"/>
  <c r="I741" i="29"/>
  <c r="I759" i="29" s="1"/>
  <c r="B697" i="27"/>
  <c r="B726" i="27" s="1"/>
  <c r="B746" i="27"/>
  <c r="B764" i="27" s="1"/>
  <c r="B942" i="27"/>
  <c r="B960" i="27" s="1"/>
  <c r="B875" i="27"/>
  <c r="B893" i="27" s="1"/>
  <c r="H739" i="27"/>
  <c r="H757" i="27" s="1"/>
  <c r="H690" i="27"/>
  <c r="H719" i="27" s="1"/>
  <c r="H803" i="27"/>
  <c r="H821" i="27" s="1"/>
  <c r="B838" i="29"/>
  <c r="B856" i="29" s="1"/>
  <c r="B836" i="29"/>
  <c r="B854" i="29" s="1"/>
  <c r="B875" i="29"/>
  <c r="B893" i="29" s="1"/>
  <c r="B872" i="29"/>
  <c r="B890" i="29" s="1"/>
  <c r="B837" i="29"/>
  <c r="B855" i="29" s="1"/>
  <c r="B871" i="29"/>
  <c r="B889" i="29" s="1"/>
  <c r="B868" i="29"/>
  <c r="B886" i="29" s="1"/>
  <c r="B807" i="29"/>
  <c r="B825" i="29" s="1"/>
  <c r="B840" i="29"/>
  <c r="B858" i="29" s="1"/>
  <c r="B804" i="29"/>
  <c r="B822" i="29" s="1"/>
  <c r="B839" i="29"/>
  <c r="B857" i="29" s="1"/>
  <c r="B810" i="29"/>
  <c r="B828" i="29" s="1"/>
  <c r="B835" i="29"/>
  <c r="B853" i="29" s="1"/>
  <c r="B806" i="29"/>
  <c r="B824" i="29" s="1"/>
  <c r="B842" i="29"/>
  <c r="B860" i="29" s="1"/>
  <c r="B809" i="29"/>
  <c r="B827" i="29" s="1"/>
  <c r="B841" i="29"/>
  <c r="B859" i="29" s="1"/>
  <c r="B803" i="29"/>
  <c r="B821" i="29" s="1"/>
  <c r="H692" i="29"/>
  <c r="H721" i="29" s="1"/>
  <c r="H937" i="29"/>
  <c r="H955" i="29" s="1"/>
  <c r="H837" i="29"/>
  <c r="H855" i="29" s="1"/>
  <c r="I697" i="27"/>
  <c r="I726" i="27" s="1"/>
  <c r="I875" i="27"/>
  <c r="I893" i="27" s="1"/>
  <c r="I746" i="27"/>
  <c r="I764" i="27" s="1"/>
  <c r="E869" i="27"/>
  <c r="E887" i="27" s="1"/>
  <c r="E740" i="27"/>
  <c r="E758" i="27" s="1"/>
  <c r="E1193" i="27" s="1"/>
  <c r="U10" i="45" s="1"/>
  <c r="E691" i="27"/>
  <c r="E720" i="27" s="1"/>
  <c r="E1192" i="27" s="1"/>
  <c r="U9" i="45" s="1"/>
  <c r="H834" i="29"/>
  <c r="H852" i="29" s="1"/>
  <c r="H802" i="29"/>
  <c r="H820" i="29" s="1"/>
  <c r="H934" i="29"/>
  <c r="H952" i="29" s="1"/>
  <c r="H689" i="29"/>
  <c r="H738" i="29"/>
  <c r="C872" i="29"/>
  <c r="C890" i="29" s="1"/>
  <c r="C807" i="29"/>
  <c r="C825" i="29" s="1"/>
  <c r="C694" i="29"/>
  <c r="C723" i="29" s="1"/>
  <c r="C743" i="29"/>
  <c r="C761" i="29" s="1"/>
  <c r="C939" i="29"/>
  <c r="C957" i="29" s="1"/>
  <c r="D868" i="27"/>
  <c r="D886" i="27" s="1"/>
  <c r="D834" i="27"/>
  <c r="D852" i="27" s="1"/>
  <c r="D838" i="27"/>
  <c r="D856" i="27" s="1"/>
  <c r="D806" i="27"/>
  <c r="D824" i="27" s="1"/>
  <c r="D836" i="27"/>
  <c r="D854" i="27" s="1"/>
  <c r="D803" i="27"/>
  <c r="D821" i="27" s="1"/>
  <c r="D841" i="27"/>
  <c r="D859" i="27" s="1"/>
  <c r="J692" i="27"/>
  <c r="J721" i="27" s="1"/>
  <c r="J837" i="27"/>
  <c r="J855" i="27" s="1"/>
  <c r="J741" i="27"/>
  <c r="J759" i="27" s="1"/>
  <c r="J870" i="27"/>
  <c r="J888" i="27" s="1"/>
  <c r="H808" i="29"/>
  <c r="H826" i="29" s="1"/>
  <c r="H744" i="29"/>
  <c r="H762" i="29" s="1"/>
  <c r="H840" i="29"/>
  <c r="H858" i="29" s="1"/>
  <c r="H695" i="29"/>
  <c r="H724" i="29" s="1"/>
  <c r="H940" i="29"/>
  <c r="H958" i="29" s="1"/>
  <c r="D807" i="27"/>
  <c r="D825" i="27" s="1"/>
  <c r="D939" i="27"/>
  <c r="D957" i="27" s="1"/>
  <c r="D872" i="27"/>
  <c r="D890" i="27" s="1"/>
  <c r="D694" i="27"/>
  <c r="D723" i="27" s="1"/>
  <c r="J939" i="26"/>
  <c r="J957" i="26" s="1"/>
  <c r="C938" i="26"/>
  <c r="C956" i="26" s="1"/>
  <c r="G943" i="26"/>
  <c r="G961" i="26" s="1"/>
  <c r="I834" i="26"/>
  <c r="I852" i="26" s="1"/>
  <c r="B875" i="26"/>
  <c r="B893" i="26" s="1"/>
  <c r="J841" i="26"/>
  <c r="J859" i="26" s="1"/>
  <c r="I942" i="27"/>
  <c r="I960" i="27" s="1"/>
  <c r="K935" i="27"/>
  <c r="K953" i="27" s="1"/>
  <c r="H841" i="27"/>
  <c r="H859" i="27" s="1"/>
  <c r="B874" i="27"/>
  <c r="B892" i="27" s="1"/>
  <c r="B842" i="27"/>
  <c r="B860" i="27" s="1"/>
  <c r="B936" i="27"/>
  <c r="B954" i="27" s="1"/>
  <c r="B1195" i="27" s="1"/>
  <c r="H939" i="29"/>
  <c r="H957" i="29" s="1"/>
  <c r="H867" i="29"/>
  <c r="H885" i="29" s="1"/>
  <c r="G811" i="29"/>
  <c r="G829" i="29" s="1"/>
  <c r="H805" i="29"/>
  <c r="H823" i="29" s="1"/>
  <c r="F698" i="29"/>
  <c r="F727" i="29" s="1"/>
  <c r="C871" i="26"/>
  <c r="C889" i="26" s="1"/>
  <c r="B835" i="26"/>
  <c r="B853" i="26" s="1"/>
  <c r="D841" i="26"/>
  <c r="D859" i="26" s="1"/>
  <c r="B936" i="26"/>
  <c r="B954" i="26" s="1"/>
  <c r="D871" i="27"/>
  <c r="D889" i="27" s="1"/>
  <c r="J872" i="27"/>
  <c r="J890" i="27" s="1"/>
  <c r="B809" i="27"/>
  <c r="B827" i="27" s="1"/>
  <c r="I841" i="27"/>
  <c r="I859" i="27" s="1"/>
  <c r="I872" i="27"/>
  <c r="I890" i="27" s="1"/>
  <c r="I837" i="27"/>
  <c r="I855" i="27" s="1"/>
  <c r="H874" i="27"/>
  <c r="H892" i="27" s="1"/>
  <c r="I810" i="27"/>
  <c r="I828" i="27" s="1"/>
  <c r="F811" i="29"/>
  <c r="F829" i="29" s="1"/>
  <c r="C941" i="26"/>
  <c r="C959" i="26" s="1"/>
  <c r="C841" i="26"/>
  <c r="C859" i="26" s="1"/>
  <c r="K805" i="26"/>
  <c r="K823" i="26" s="1"/>
  <c r="C806" i="26"/>
  <c r="C824" i="26" s="1"/>
  <c r="D867" i="26"/>
  <c r="D885" i="26" s="1"/>
  <c r="C745" i="26"/>
  <c r="C763" i="26" s="1"/>
  <c r="F804" i="26"/>
  <c r="F822" i="26" s="1"/>
  <c r="G747" i="26"/>
  <c r="G765" i="26" s="1"/>
  <c r="F740" i="26"/>
  <c r="F758" i="26" s="1"/>
  <c r="F1193" i="26" s="1"/>
  <c r="N10" i="45" s="1"/>
  <c r="B810" i="26"/>
  <c r="B828" i="26" s="1"/>
  <c r="D834" i="26"/>
  <c r="D852" i="26" s="1"/>
  <c r="J934" i="27"/>
  <c r="J952" i="27" s="1"/>
  <c r="I836" i="27"/>
  <c r="I854" i="27" s="1"/>
  <c r="B869" i="27"/>
  <c r="B887" i="27" s="1"/>
  <c r="J805" i="27"/>
  <c r="J823" i="27" s="1"/>
  <c r="H868" i="27"/>
  <c r="H886" i="27" s="1"/>
  <c r="B873" i="27"/>
  <c r="B891" i="27" s="1"/>
  <c r="K840" i="27"/>
  <c r="K858" i="27" s="1"/>
  <c r="J834" i="27"/>
  <c r="J852" i="27" s="1"/>
  <c r="F874" i="27"/>
  <c r="F892" i="27" s="1"/>
  <c r="I937" i="29"/>
  <c r="I955" i="29" s="1"/>
  <c r="F943" i="29"/>
  <c r="F961" i="29" s="1"/>
  <c r="D937" i="29"/>
  <c r="D955" i="29" s="1"/>
  <c r="D696" i="29"/>
  <c r="D725" i="29" s="1"/>
  <c r="D941" i="29"/>
  <c r="D959" i="29" s="1"/>
  <c r="D841" i="29"/>
  <c r="D859" i="29" s="1"/>
  <c r="K876" i="26"/>
  <c r="K894" i="26" s="1"/>
  <c r="J936" i="26"/>
  <c r="J954" i="26" s="1"/>
  <c r="J1195" i="26" s="1"/>
  <c r="J742" i="29"/>
  <c r="J760" i="29" s="1"/>
  <c r="K935" i="29"/>
  <c r="K953" i="29" s="1"/>
  <c r="H843" i="27"/>
  <c r="H861" i="27" s="1"/>
  <c r="K868" i="29"/>
  <c r="K886" i="29" s="1"/>
  <c r="K692" i="29"/>
  <c r="K721" i="29" s="1"/>
  <c r="K741" i="29"/>
  <c r="K759" i="29" s="1"/>
  <c r="K937" i="29"/>
  <c r="K955" i="29" s="1"/>
  <c r="K837" i="29"/>
  <c r="K855" i="29" s="1"/>
  <c r="B808" i="27"/>
  <c r="B826" i="27" s="1"/>
  <c r="J693" i="29"/>
  <c r="J722" i="29" s="1"/>
  <c r="J806" i="29"/>
  <c r="J824" i="29" s="1"/>
  <c r="J838" i="29"/>
  <c r="J856" i="29" s="1"/>
  <c r="K696" i="29"/>
  <c r="K725" i="29" s="1"/>
  <c r="K841" i="29"/>
  <c r="K859" i="29" s="1"/>
  <c r="G746" i="27"/>
  <c r="G764" i="27" s="1"/>
  <c r="G810" i="27"/>
  <c r="G828" i="27" s="1"/>
  <c r="C740" i="27"/>
  <c r="C758" i="27" s="1"/>
  <c r="C1193" i="27" s="1"/>
  <c r="S10" i="45" s="1"/>
  <c r="C691" i="27"/>
  <c r="C720" i="27" s="1"/>
  <c r="C1192" i="27" s="1"/>
  <c r="S9" i="45" s="1"/>
  <c r="C804" i="27"/>
  <c r="C822" i="27" s="1"/>
  <c r="F934" i="29"/>
  <c r="F867" i="29"/>
  <c r="F885" i="29" s="1"/>
  <c r="F689" i="29"/>
  <c r="F738" i="29"/>
  <c r="F756" i="29" s="1"/>
  <c r="K693" i="29"/>
  <c r="K722" i="29" s="1"/>
  <c r="K806" i="29"/>
  <c r="K824" i="29" s="1"/>
  <c r="K838" i="29"/>
  <c r="K856" i="29" s="1"/>
  <c r="K871" i="29"/>
  <c r="K889" i="29" s="1"/>
  <c r="D808" i="29"/>
  <c r="D826" i="29" s="1"/>
  <c r="D873" i="29"/>
  <c r="D891" i="29" s="1"/>
  <c r="D744" i="29"/>
  <c r="D762" i="29" s="1"/>
  <c r="D840" i="29"/>
  <c r="D858" i="29" s="1"/>
  <c r="D695" i="29"/>
  <c r="D724" i="29" s="1"/>
  <c r="F738" i="27"/>
  <c r="F756" i="27" s="1"/>
  <c r="F689" i="27"/>
  <c r="K693" i="27"/>
  <c r="K722" i="27" s="1"/>
  <c r="K742" i="27"/>
  <c r="K760" i="27" s="1"/>
  <c r="K744" i="29"/>
  <c r="K762" i="29" s="1"/>
  <c r="K940" i="29"/>
  <c r="K958" i="29" s="1"/>
  <c r="K695" i="29"/>
  <c r="K724" i="29" s="1"/>
  <c r="K840" i="29"/>
  <c r="K858" i="29" s="1"/>
  <c r="J838" i="27"/>
  <c r="J856" i="27" s="1"/>
  <c r="J742" i="27"/>
  <c r="J760" i="27" s="1"/>
  <c r="J695" i="29"/>
  <c r="J724" i="29" s="1"/>
  <c r="J840" i="29"/>
  <c r="J858" i="29" s="1"/>
  <c r="E942" i="29"/>
  <c r="E960" i="29" s="1"/>
  <c r="E842" i="29"/>
  <c r="E860" i="29" s="1"/>
  <c r="E697" i="29"/>
  <c r="E726" i="29" s="1"/>
  <c r="E810" i="29"/>
  <c r="E828" i="29" s="1"/>
  <c r="E746" i="29"/>
  <c r="E764" i="29" s="1"/>
  <c r="J876" i="29"/>
  <c r="J894" i="29" s="1"/>
  <c r="J843" i="29"/>
  <c r="J861" i="29" s="1"/>
  <c r="F870" i="29"/>
  <c r="F888" i="29" s="1"/>
  <c r="F741" i="29"/>
  <c r="F759" i="29" s="1"/>
  <c r="F937" i="29"/>
  <c r="F955" i="29" s="1"/>
  <c r="F692" i="29"/>
  <c r="F721" i="29" s="1"/>
  <c r="F805" i="29"/>
  <c r="F823" i="29" s="1"/>
  <c r="G867" i="27"/>
  <c r="G885" i="27" s="1"/>
  <c r="E809" i="27"/>
  <c r="E827" i="27" s="1"/>
  <c r="G868" i="27"/>
  <c r="G886" i="27" s="1"/>
  <c r="I834" i="29"/>
  <c r="I852" i="29" s="1"/>
  <c r="D1014" i="26"/>
  <c r="D1028" i="26" s="1"/>
  <c r="R1044" i="26" s="1"/>
  <c r="F1014" i="26"/>
  <c r="F1028" i="26" s="1"/>
  <c r="T1044" i="26" s="1"/>
  <c r="H689" i="27"/>
  <c r="H834" i="27"/>
  <c r="H852" i="27" s="1"/>
  <c r="H867" i="27"/>
  <c r="H885" i="27" s="1"/>
  <c r="H934" i="27"/>
  <c r="H952" i="27" s="1"/>
  <c r="H802" i="27"/>
  <c r="H738" i="27"/>
  <c r="H756" i="27" s="1"/>
  <c r="D697" i="26"/>
  <c r="D726" i="26" s="1"/>
  <c r="D842" i="26"/>
  <c r="D860" i="26" s="1"/>
  <c r="C739" i="26"/>
  <c r="C757" i="26" s="1"/>
  <c r="C803" i="26"/>
  <c r="C821" i="26" s="1"/>
  <c r="C868" i="26"/>
  <c r="C886" i="26" s="1"/>
  <c r="C835" i="26"/>
  <c r="C853" i="26" s="1"/>
  <c r="C935" i="26"/>
  <c r="C953" i="26" s="1"/>
  <c r="H698" i="29"/>
  <c r="H727" i="29" s="1"/>
  <c r="H943" i="29"/>
  <c r="H961" i="29" s="1"/>
  <c r="H747" i="29"/>
  <c r="H765" i="29" s="1"/>
  <c r="H811" i="29"/>
  <c r="H829" i="29" s="1"/>
  <c r="H843" i="29"/>
  <c r="H861" i="29" s="1"/>
  <c r="H876" i="29"/>
  <c r="H894" i="29" s="1"/>
  <c r="K697" i="26"/>
  <c r="K726" i="26" s="1"/>
  <c r="K746" i="26"/>
  <c r="K764" i="26" s="1"/>
  <c r="K842" i="26"/>
  <c r="K860" i="26" s="1"/>
  <c r="K942" i="26"/>
  <c r="K960" i="26" s="1"/>
  <c r="K810" i="26"/>
  <c r="K828" i="26" s="1"/>
  <c r="H876" i="26"/>
  <c r="H894" i="26" s="1"/>
  <c r="H943" i="26"/>
  <c r="H961" i="26" s="1"/>
  <c r="H698" i="26"/>
  <c r="H727" i="26" s="1"/>
  <c r="H747" i="26"/>
  <c r="H765" i="26" s="1"/>
  <c r="H843" i="26"/>
  <c r="H861" i="26" s="1"/>
  <c r="G691" i="26"/>
  <c r="G720" i="26" s="1"/>
  <c r="G1192" i="26" s="1"/>
  <c r="O9" i="45" s="1"/>
  <c r="G740" i="26"/>
  <c r="G758" i="26" s="1"/>
  <c r="G1193" i="26" s="1"/>
  <c r="O10" i="45" s="1"/>
  <c r="G936" i="26"/>
  <c r="G954" i="26" s="1"/>
  <c r="G1195" i="26" s="1"/>
  <c r="O12" i="45" s="1"/>
  <c r="G836" i="26"/>
  <c r="G854" i="26" s="1"/>
  <c r="G804" i="26"/>
  <c r="G822" i="26" s="1"/>
  <c r="G869" i="26"/>
  <c r="G887" i="26" s="1"/>
  <c r="B692" i="26"/>
  <c r="B721" i="26" s="1"/>
  <c r="B937" i="26"/>
  <c r="B955" i="26" s="1"/>
  <c r="P969" i="26" s="1"/>
  <c r="B805" i="26"/>
  <c r="B823" i="26" s="1"/>
  <c r="B837" i="26"/>
  <c r="B855" i="26" s="1"/>
  <c r="B741" i="26"/>
  <c r="B759" i="26" s="1"/>
  <c r="B870" i="26"/>
  <c r="B888" i="26" s="1"/>
  <c r="H811" i="26"/>
  <c r="H829" i="26" s="1"/>
  <c r="D810" i="26"/>
  <c r="D828" i="26" s="1"/>
  <c r="D835" i="26"/>
  <c r="D853" i="26" s="1"/>
  <c r="D935" i="26"/>
  <c r="D953" i="26" s="1"/>
  <c r="D690" i="26"/>
  <c r="D719" i="26" s="1"/>
  <c r="D739" i="26"/>
  <c r="D757" i="26" s="1"/>
  <c r="D803" i="26"/>
  <c r="D821" i="26" s="1"/>
  <c r="D868" i="26"/>
  <c r="D886" i="26" s="1"/>
  <c r="G807" i="26"/>
  <c r="G825" i="26" s="1"/>
  <c r="G743" i="26"/>
  <c r="G761" i="26" s="1"/>
  <c r="G939" i="26"/>
  <c r="G957" i="26" s="1"/>
  <c r="G872" i="26"/>
  <c r="G890" i="26" s="1"/>
  <c r="F838" i="27"/>
  <c r="F856" i="27" s="1"/>
  <c r="F742" i="27"/>
  <c r="F760" i="27" s="1"/>
  <c r="F806" i="27"/>
  <c r="F824" i="27" s="1"/>
  <c r="F693" i="27"/>
  <c r="F722" i="27" s="1"/>
  <c r="C694" i="27"/>
  <c r="C723" i="27" s="1"/>
  <c r="C839" i="27"/>
  <c r="C857" i="27" s="1"/>
  <c r="C807" i="27"/>
  <c r="C825" i="27" s="1"/>
  <c r="C872" i="27"/>
  <c r="C890" i="27" s="1"/>
  <c r="C743" i="27"/>
  <c r="C761" i="27" s="1"/>
  <c r="E744" i="26"/>
  <c r="E762" i="26" s="1"/>
  <c r="E808" i="26"/>
  <c r="E826" i="26" s="1"/>
  <c r="E695" i="26"/>
  <c r="E724" i="26" s="1"/>
  <c r="E873" i="26"/>
  <c r="E891" i="26" s="1"/>
  <c r="E940" i="26"/>
  <c r="E958" i="26" s="1"/>
  <c r="G696" i="27"/>
  <c r="G725" i="27" s="1"/>
  <c r="G809" i="27"/>
  <c r="G827" i="27" s="1"/>
  <c r="G745" i="27"/>
  <c r="G763" i="27" s="1"/>
  <c r="G941" i="27"/>
  <c r="G959" i="27" s="1"/>
  <c r="E695" i="29"/>
  <c r="E724" i="29" s="1"/>
  <c r="E808" i="29"/>
  <c r="E826" i="29" s="1"/>
  <c r="E840" i="29"/>
  <c r="E858" i="29" s="1"/>
  <c r="E873" i="29"/>
  <c r="E891" i="29" s="1"/>
  <c r="E940" i="29"/>
  <c r="E958" i="29" s="1"/>
  <c r="E744" i="29"/>
  <c r="E762" i="29" s="1"/>
  <c r="J744" i="27"/>
  <c r="J762" i="27" s="1"/>
  <c r="J940" i="27"/>
  <c r="J958" i="27" s="1"/>
  <c r="J808" i="27"/>
  <c r="J826" i="27" s="1"/>
  <c r="J695" i="27"/>
  <c r="J724" i="27" s="1"/>
  <c r="F804" i="29"/>
  <c r="F822" i="29" s="1"/>
  <c r="F740" i="29"/>
  <c r="F758" i="29" s="1"/>
  <c r="F1193" i="29" s="1"/>
  <c r="F936" i="29"/>
  <c r="F954" i="29" s="1"/>
  <c r="F1195" i="29" s="1"/>
  <c r="F691" i="29"/>
  <c r="F720" i="29" s="1"/>
  <c r="F1192" i="29" s="1"/>
  <c r="F836" i="29"/>
  <c r="F854" i="29" s="1"/>
  <c r="F869" i="29"/>
  <c r="F887" i="29" s="1"/>
  <c r="D695" i="26"/>
  <c r="D724" i="26" s="1"/>
  <c r="D940" i="26"/>
  <c r="D958" i="26" s="1"/>
  <c r="K940" i="26"/>
  <c r="K958" i="26" s="1"/>
  <c r="K840" i="26"/>
  <c r="K858" i="26" s="1"/>
  <c r="K808" i="26"/>
  <c r="K826" i="26" s="1"/>
  <c r="K695" i="26"/>
  <c r="K724" i="26" s="1"/>
  <c r="K698" i="27"/>
  <c r="K727" i="27" s="1"/>
  <c r="K876" i="27"/>
  <c r="K894" i="27" s="1"/>
  <c r="K811" i="27"/>
  <c r="K829" i="27" s="1"/>
  <c r="K943" i="27"/>
  <c r="K961" i="27" s="1"/>
  <c r="I697" i="29"/>
  <c r="I726" i="29" s="1"/>
  <c r="I875" i="29"/>
  <c r="I893" i="29" s="1"/>
  <c r="I942" i="29"/>
  <c r="I960" i="29" s="1"/>
  <c r="I810" i="29"/>
  <c r="I828" i="29" s="1"/>
  <c r="I746" i="29"/>
  <c r="I764" i="29" s="1"/>
  <c r="H697" i="26"/>
  <c r="H726" i="26" s="1"/>
  <c r="H746" i="26"/>
  <c r="H764" i="26" s="1"/>
  <c r="H875" i="26"/>
  <c r="H893" i="26" s="1"/>
  <c r="G835" i="26"/>
  <c r="G853" i="26" s="1"/>
  <c r="G739" i="26"/>
  <c r="G757" i="26" s="1"/>
  <c r="G803" i="26"/>
  <c r="G821" i="26" s="1"/>
  <c r="G868" i="26"/>
  <c r="G886" i="26" s="1"/>
  <c r="G935" i="26"/>
  <c r="G953" i="26" s="1"/>
  <c r="E839" i="26"/>
  <c r="E857" i="26" s="1"/>
  <c r="E868" i="26"/>
  <c r="E886" i="26" s="1"/>
  <c r="E802" i="26"/>
  <c r="E820" i="26" s="1"/>
  <c r="E836" i="26"/>
  <c r="E854" i="26" s="1"/>
  <c r="E835" i="26"/>
  <c r="E853" i="26" s="1"/>
  <c r="E875" i="26"/>
  <c r="E893" i="26" s="1"/>
  <c r="E837" i="26"/>
  <c r="E855" i="26" s="1"/>
  <c r="E834" i="26"/>
  <c r="E809" i="26"/>
  <c r="E827" i="26" s="1"/>
  <c r="E871" i="26"/>
  <c r="E889" i="26" s="1"/>
  <c r="E810" i="26"/>
  <c r="E828" i="26" s="1"/>
  <c r="E838" i="26"/>
  <c r="E856" i="26" s="1"/>
  <c r="E803" i="26"/>
  <c r="E821" i="26" s="1"/>
  <c r="E840" i="26"/>
  <c r="E858" i="26" s="1"/>
  <c r="E874" i="26"/>
  <c r="E892" i="26" s="1"/>
  <c r="E811" i="26"/>
  <c r="E829" i="26" s="1"/>
  <c r="E869" i="26"/>
  <c r="E887" i="26" s="1"/>
  <c r="E806" i="26"/>
  <c r="E824" i="26" s="1"/>
  <c r="E805" i="26"/>
  <c r="E823" i="26" s="1"/>
  <c r="E841" i="26"/>
  <c r="E859" i="26" s="1"/>
  <c r="E870" i="26"/>
  <c r="E888" i="26" s="1"/>
  <c r="D837" i="26"/>
  <c r="D855" i="26" s="1"/>
  <c r="D741" i="26"/>
  <c r="D759" i="26" s="1"/>
  <c r="D870" i="26"/>
  <c r="D888" i="26" s="1"/>
  <c r="G693" i="27"/>
  <c r="G722" i="27" s="1"/>
  <c r="G938" i="27"/>
  <c r="G956" i="27" s="1"/>
  <c r="G871" i="27"/>
  <c r="G889" i="27" s="1"/>
  <c r="G838" i="27"/>
  <c r="G856" i="27" s="1"/>
  <c r="G806" i="27"/>
  <c r="G824" i="27" s="1"/>
  <c r="G742" i="27"/>
  <c r="G760" i="27" s="1"/>
  <c r="J739" i="26"/>
  <c r="J757" i="26" s="1"/>
  <c r="J935" i="26"/>
  <c r="J953" i="26" s="1"/>
  <c r="J835" i="26"/>
  <c r="J853" i="26" s="1"/>
  <c r="J690" i="26"/>
  <c r="J719" i="26" s="1"/>
  <c r="J868" i="26"/>
  <c r="J886" i="26" s="1"/>
  <c r="F938" i="27"/>
  <c r="F956" i="27" s="1"/>
  <c r="I698" i="26"/>
  <c r="I727" i="26" s="1"/>
  <c r="I843" i="26"/>
  <c r="I861" i="26" s="1"/>
  <c r="I943" i="26"/>
  <c r="I961" i="26" s="1"/>
  <c r="I747" i="26"/>
  <c r="I765" i="26" s="1"/>
  <c r="I811" i="26"/>
  <c r="I829" i="26" s="1"/>
  <c r="I876" i="26"/>
  <c r="I894" i="26" s="1"/>
  <c r="D875" i="26"/>
  <c r="D893" i="26" s="1"/>
  <c r="C690" i="26"/>
  <c r="C719" i="26" s="1"/>
  <c r="E694" i="26"/>
  <c r="E723" i="26" s="1"/>
  <c r="E872" i="26"/>
  <c r="E890" i="26" s="1"/>
  <c r="E807" i="26"/>
  <c r="E825" i="26" s="1"/>
  <c r="E743" i="26"/>
  <c r="E761" i="26" s="1"/>
  <c r="E939" i="26"/>
  <c r="E957" i="26" s="1"/>
  <c r="D942" i="26"/>
  <c r="D960" i="26" s="1"/>
  <c r="D746" i="26"/>
  <c r="D764" i="26" s="1"/>
  <c r="G690" i="29"/>
  <c r="G719" i="29" s="1"/>
  <c r="G868" i="29"/>
  <c r="G886" i="29" s="1"/>
  <c r="G835" i="29"/>
  <c r="G853" i="29" s="1"/>
  <c r="G739" i="29"/>
  <c r="G757" i="29" s="1"/>
  <c r="I747" i="29"/>
  <c r="I765" i="29" s="1"/>
  <c r="I698" i="29"/>
  <c r="I727" i="29" s="1"/>
  <c r="I876" i="29"/>
  <c r="I894" i="29" s="1"/>
  <c r="I943" i="29"/>
  <c r="I961" i="29" s="1"/>
  <c r="E805" i="29"/>
  <c r="E823" i="29" s="1"/>
  <c r="E870" i="29"/>
  <c r="E888" i="29" s="1"/>
  <c r="E837" i="29"/>
  <c r="E855" i="29" s="1"/>
  <c r="E692" i="29"/>
  <c r="E721" i="29" s="1"/>
  <c r="E937" i="29"/>
  <c r="E955" i="29" s="1"/>
  <c r="C802" i="29"/>
  <c r="C820" i="29" s="1"/>
  <c r="C834" i="29"/>
  <c r="C852" i="29" s="1"/>
  <c r="C689" i="29"/>
  <c r="C867" i="29"/>
  <c r="I698" i="27"/>
  <c r="I727" i="27" s="1"/>
  <c r="I747" i="27"/>
  <c r="I765" i="27" s="1"/>
  <c r="E694" i="29"/>
  <c r="E723" i="29" s="1"/>
  <c r="E872" i="29"/>
  <c r="E890" i="29" s="1"/>
  <c r="E839" i="29"/>
  <c r="E857" i="29" s="1"/>
  <c r="E743" i="29"/>
  <c r="E761" i="29" s="1"/>
  <c r="E807" i="29"/>
  <c r="E825" i="29" s="1"/>
  <c r="I738" i="29"/>
  <c r="I756" i="29" s="1"/>
  <c r="I934" i="29"/>
  <c r="I952" i="29" s="1"/>
  <c r="I867" i="29"/>
  <c r="I885" i="29" s="1"/>
  <c r="I802" i="29"/>
  <c r="I820" i="29" s="1"/>
  <c r="D694" i="29"/>
  <c r="D723" i="29" s="1"/>
  <c r="D839" i="29"/>
  <c r="D857" i="29" s="1"/>
  <c r="D807" i="29"/>
  <c r="D825" i="29" s="1"/>
  <c r="D872" i="29"/>
  <c r="D890" i="29" s="1"/>
  <c r="E807" i="27"/>
  <c r="E825" i="27" s="1"/>
  <c r="E867" i="27"/>
  <c r="E885" i="27" s="1"/>
  <c r="I940" i="29"/>
  <c r="I958" i="29" s="1"/>
  <c r="I695" i="29"/>
  <c r="I724" i="29" s="1"/>
  <c r="I873" i="29"/>
  <c r="I891" i="29" s="1"/>
  <c r="K934" i="27"/>
  <c r="K952" i="27" s="1"/>
  <c r="K689" i="27"/>
  <c r="K802" i="27"/>
  <c r="K820" i="27" s="1"/>
  <c r="J835" i="29"/>
  <c r="J853" i="29" s="1"/>
  <c r="J739" i="29"/>
  <c r="J757" i="29" s="1"/>
  <c r="J868" i="29"/>
  <c r="J886" i="29" s="1"/>
  <c r="J803" i="29"/>
  <c r="J821" i="29" s="1"/>
  <c r="J872" i="26"/>
  <c r="J890" i="26" s="1"/>
  <c r="H873" i="26"/>
  <c r="H891" i="26" s="1"/>
  <c r="D742" i="26"/>
  <c r="D760" i="26" s="1"/>
  <c r="F841" i="27"/>
  <c r="F859" i="27" s="1"/>
  <c r="E876" i="27"/>
  <c r="E894" i="27" s="1"/>
  <c r="E871" i="27"/>
  <c r="E889" i="27" s="1"/>
  <c r="H876" i="27"/>
  <c r="H894" i="27" s="1"/>
  <c r="G835" i="27"/>
  <c r="G853" i="27" s="1"/>
  <c r="K873" i="27"/>
  <c r="K891" i="27" s="1"/>
  <c r="E810" i="27"/>
  <c r="E828" i="27" s="1"/>
  <c r="E835" i="27"/>
  <c r="E853" i="27" s="1"/>
  <c r="I876" i="27"/>
  <c r="I894" i="27" s="1"/>
  <c r="K842" i="27"/>
  <c r="K860" i="27" s="1"/>
  <c r="F843" i="27"/>
  <c r="F861" i="27" s="1"/>
  <c r="E804" i="27"/>
  <c r="E822" i="27" s="1"/>
  <c r="D939" i="29"/>
  <c r="D957" i="29" s="1"/>
  <c r="E741" i="29"/>
  <c r="E759" i="29" s="1"/>
  <c r="I744" i="29"/>
  <c r="I762" i="29" s="1"/>
  <c r="I835" i="29"/>
  <c r="I853" i="29" s="1"/>
  <c r="H938" i="29"/>
  <c r="H956" i="29" s="1"/>
  <c r="H806" i="29"/>
  <c r="H824" i="29" s="1"/>
  <c r="H871" i="29"/>
  <c r="H889" i="29" s="1"/>
  <c r="H693" i="29"/>
  <c r="H722" i="29" s="1"/>
  <c r="H742" i="29"/>
  <c r="H760" i="29" s="1"/>
  <c r="E692" i="27"/>
  <c r="E721" i="27" s="1"/>
  <c r="E741" i="27"/>
  <c r="E759" i="27" s="1"/>
  <c r="J689" i="29"/>
  <c r="J718" i="29" s="1"/>
  <c r="J834" i="29"/>
  <c r="J852" i="29" s="1"/>
  <c r="J867" i="29"/>
  <c r="J885" i="29" s="1"/>
  <c r="J802" i="29"/>
  <c r="J820" i="29" s="1"/>
  <c r="D697" i="29"/>
  <c r="D726" i="29" s="1"/>
  <c r="D875" i="29"/>
  <c r="D893" i="29" s="1"/>
  <c r="D810" i="29"/>
  <c r="D828" i="29" s="1"/>
  <c r="D842" i="29"/>
  <c r="D860" i="29" s="1"/>
  <c r="D942" i="29"/>
  <c r="D960" i="29" s="1"/>
  <c r="F1006" i="26"/>
  <c r="F1020" i="26" s="1"/>
  <c r="T1036" i="26" s="1"/>
  <c r="D871" i="26"/>
  <c r="D889" i="26" s="1"/>
  <c r="D941" i="27"/>
  <c r="D959" i="27" s="1"/>
  <c r="B937" i="27"/>
  <c r="B955" i="27" s="1"/>
  <c r="E870" i="27"/>
  <c r="E888" i="27" s="1"/>
  <c r="D870" i="27"/>
  <c r="D888" i="27" s="1"/>
  <c r="D809" i="27"/>
  <c r="D827" i="27" s="1"/>
  <c r="B868" i="27"/>
  <c r="B886" i="27" s="1"/>
  <c r="F807" i="27"/>
  <c r="F825" i="27" s="1"/>
  <c r="F747" i="27"/>
  <c r="F765" i="27" s="1"/>
  <c r="K867" i="27"/>
  <c r="K885" i="27" s="1"/>
  <c r="I843" i="27"/>
  <c r="I861" i="27" s="1"/>
  <c r="K743" i="27"/>
  <c r="K761" i="27" s="1"/>
  <c r="B839" i="27"/>
  <c r="B857" i="27" s="1"/>
  <c r="E843" i="27"/>
  <c r="E861" i="27" s="1"/>
  <c r="K803" i="27"/>
  <c r="K821" i="27" s="1"/>
  <c r="K838" i="27"/>
  <c r="K856" i="27" s="1"/>
  <c r="B835" i="27"/>
  <c r="B853" i="27" s="1"/>
  <c r="F745" i="27"/>
  <c r="F763" i="27" s="1"/>
  <c r="F809" i="27"/>
  <c r="F827" i="27" s="1"/>
  <c r="K810" i="27"/>
  <c r="K828" i="27" s="1"/>
  <c r="E811" i="27"/>
  <c r="E829" i="27" s="1"/>
  <c r="E939" i="29"/>
  <c r="E957" i="29" s="1"/>
  <c r="G935" i="29"/>
  <c r="G953" i="29" s="1"/>
  <c r="G803" i="29"/>
  <c r="G821" i="29" s="1"/>
  <c r="D743" i="29"/>
  <c r="D761" i="29" s="1"/>
  <c r="M1008" i="27"/>
  <c r="E1008" i="27" s="1"/>
  <c r="E1022" i="27" s="1"/>
  <c r="E1196" i="27" s="1"/>
  <c r="I1021" i="29"/>
  <c r="J1007" i="29"/>
  <c r="D936" i="29"/>
  <c r="D954" i="29" s="1"/>
  <c r="D1195" i="29" s="1"/>
  <c r="D836" i="29"/>
  <c r="D854" i="29" s="1"/>
  <c r="D691" i="29"/>
  <c r="D720" i="29" s="1"/>
  <c r="D1192" i="29" s="1"/>
  <c r="D740" i="29"/>
  <c r="D758" i="29" s="1"/>
  <c r="D1193" i="29" s="1"/>
  <c r="K740" i="29"/>
  <c r="K758" i="29" s="1"/>
  <c r="K1193" i="29" s="1"/>
  <c r="K691" i="29"/>
  <c r="K720" i="29" s="1"/>
  <c r="K1192" i="29" s="1"/>
  <c r="K836" i="29"/>
  <c r="K854" i="29" s="1"/>
  <c r="K936" i="29"/>
  <c r="K954" i="29" s="1"/>
  <c r="K1195" i="29" s="1"/>
  <c r="D843" i="29"/>
  <c r="D861" i="29" s="1"/>
  <c r="D811" i="29"/>
  <c r="D829" i="29" s="1"/>
  <c r="D698" i="29"/>
  <c r="D727" i="29" s="1"/>
  <c r="D876" i="29"/>
  <c r="D894" i="29" s="1"/>
  <c r="J740" i="29"/>
  <c r="J758" i="29" s="1"/>
  <c r="J1193" i="29" s="1"/>
  <c r="J691" i="29"/>
  <c r="J720" i="29" s="1"/>
  <c r="J1192" i="29" s="1"/>
  <c r="J804" i="29"/>
  <c r="J822" i="29" s="1"/>
  <c r="K696" i="27"/>
  <c r="K725" i="27" s="1"/>
  <c r="K745" i="27"/>
  <c r="K763" i="27" s="1"/>
  <c r="G935" i="27"/>
  <c r="G953" i="27" s="1"/>
  <c r="G803" i="27"/>
  <c r="G821" i="27" s="1"/>
  <c r="G690" i="27"/>
  <c r="G719" i="27" s="1"/>
  <c r="I803" i="29"/>
  <c r="I821" i="29" s="1"/>
  <c r="I804" i="29"/>
  <c r="I822" i="29" s="1"/>
  <c r="I871" i="29"/>
  <c r="I889" i="29" s="1"/>
  <c r="I838" i="29"/>
  <c r="I856" i="29" s="1"/>
  <c r="I807" i="29"/>
  <c r="I825" i="29" s="1"/>
  <c r="I840" i="29"/>
  <c r="I858" i="29" s="1"/>
  <c r="I841" i="29"/>
  <c r="I859" i="29" s="1"/>
  <c r="I809" i="29"/>
  <c r="I827" i="29" s="1"/>
  <c r="I870" i="29"/>
  <c r="I888" i="29" s="1"/>
  <c r="I836" i="29"/>
  <c r="I854" i="29" s="1"/>
  <c r="I842" i="29"/>
  <c r="I860" i="29" s="1"/>
  <c r="I837" i="29"/>
  <c r="I855" i="29" s="1"/>
  <c r="E938" i="29"/>
  <c r="E956" i="29" s="1"/>
  <c r="E871" i="29"/>
  <c r="E889" i="29" s="1"/>
  <c r="E742" i="29"/>
  <c r="E760" i="29" s="1"/>
  <c r="E806" i="29"/>
  <c r="E824" i="29" s="1"/>
  <c r="J694" i="29"/>
  <c r="J723" i="29" s="1"/>
  <c r="J743" i="29"/>
  <c r="J761" i="29" s="1"/>
  <c r="J872" i="29"/>
  <c r="J890" i="29" s="1"/>
  <c r="J807" i="29"/>
  <c r="J825" i="29" s="1"/>
  <c r="D806" i="26"/>
  <c r="D824" i="26" s="1"/>
  <c r="J743" i="26"/>
  <c r="J761" i="26" s="1"/>
  <c r="D838" i="26"/>
  <c r="D856" i="26" s="1"/>
  <c r="E937" i="27"/>
  <c r="E955" i="27" s="1"/>
  <c r="F943" i="27"/>
  <c r="F961" i="27" s="1"/>
  <c r="K940" i="27"/>
  <c r="K958" i="27" s="1"/>
  <c r="G934" i="27"/>
  <c r="G952" i="27" s="1"/>
  <c r="B807" i="27"/>
  <c r="B825" i="27" s="1"/>
  <c r="B805" i="27"/>
  <c r="B823" i="27" s="1"/>
  <c r="K872" i="27"/>
  <c r="K890" i="27" s="1"/>
  <c r="K875" i="27"/>
  <c r="K893" i="27" s="1"/>
  <c r="E838" i="27"/>
  <c r="E856" i="27" s="1"/>
  <c r="K839" i="27"/>
  <c r="K857" i="27" s="1"/>
  <c r="E745" i="27"/>
  <c r="E763" i="27" s="1"/>
  <c r="G739" i="27"/>
  <c r="G757" i="27" s="1"/>
  <c r="G689" i="27"/>
  <c r="D943" i="29"/>
  <c r="D961" i="29" s="1"/>
  <c r="J936" i="29"/>
  <c r="J954" i="29" s="1"/>
  <c r="J1195" i="29" s="1"/>
  <c r="I839" i="29"/>
  <c r="I857" i="29" s="1"/>
  <c r="I869" i="29"/>
  <c r="I887" i="29" s="1"/>
  <c r="I843" i="29"/>
  <c r="I861" i="29" s="1"/>
  <c r="J738" i="29"/>
  <c r="J756" i="29" s="1"/>
  <c r="D804" i="29"/>
  <c r="D822" i="29" s="1"/>
  <c r="J694" i="26"/>
  <c r="J723" i="26" s="1"/>
  <c r="K937" i="27"/>
  <c r="K955" i="27" s="1"/>
  <c r="F941" i="27"/>
  <c r="F959" i="27" s="1"/>
  <c r="B743" i="27"/>
  <c r="B761" i="27" s="1"/>
  <c r="D805" i="27"/>
  <c r="D823" i="27" s="1"/>
  <c r="B870" i="27"/>
  <c r="B888" i="27" s="1"/>
  <c r="F743" i="27"/>
  <c r="F761" i="27" s="1"/>
  <c r="K874" i="27"/>
  <c r="K892" i="27" s="1"/>
  <c r="E842" i="27"/>
  <c r="E860" i="27" s="1"/>
  <c r="H747" i="27"/>
  <c r="H765" i="27" s="1"/>
  <c r="K843" i="27"/>
  <c r="K861" i="27" s="1"/>
  <c r="F872" i="27"/>
  <c r="F890" i="27" s="1"/>
  <c r="E805" i="27"/>
  <c r="E823" i="27" s="1"/>
  <c r="I874" i="29"/>
  <c r="I892" i="29" s="1"/>
  <c r="I868" i="29"/>
  <c r="I886" i="29" s="1"/>
  <c r="D746" i="29"/>
  <c r="D764" i="29" s="1"/>
  <c r="K1008" i="29"/>
  <c r="K1022" i="29" s="1"/>
  <c r="K1196" i="29" s="1"/>
  <c r="J1022" i="29"/>
  <c r="J1196" i="29" s="1"/>
  <c r="E838" i="29"/>
  <c r="E856" i="29" s="1"/>
  <c r="E696" i="29"/>
  <c r="E725" i="29" s="1"/>
  <c r="E809" i="29"/>
  <c r="E827" i="29" s="1"/>
  <c r="E841" i="29"/>
  <c r="E859" i="29" s="1"/>
  <c r="E874" i="29"/>
  <c r="E892" i="29" s="1"/>
  <c r="E941" i="29"/>
  <c r="E959" i="29" s="1"/>
  <c r="H842" i="29"/>
  <c r="H860" i="29" s="1"/>
  <c r="H875" i="29"/>
  <c r="H893" i="29" s="1"/>
  <c r="H746" i="29"/>
  <c r="H764" i="29" s="1"/>
  <c r="H942" i="29"/>
  <c r="H960" i="29" s="1"/>
  <c r="H697" i="29"/>
  <c r="H726" i="29" s="1"/>
  <c r="E698" i="29"/>
  <c r="E727" i="29" s="1"/>
  <c r="E843" i="29"/>
  <c r="E861" i="29" s="1"/>
  <c r="E747" i="29"/>
  <c r="E765" i="29" s="1"/>
  <c r="E811" i="29"/>
  <c r="E829" i="29" s="1"/>
  <c r="E943" i="29"/>
  <c r="E961" i="29" s="1"/>
  <c r="D1011" i="26"/>
  <c r="D1025" i="26" s="1"/>
  <c r="R1041" i="26" s="1"/>
  <c r="H840" i="26"/>
  <c r="H858" i="26" s="1"/>
  <c r="D937" i="27"/>
  <c r="D955" i="27" s="1"/>
  <c r="E1009" i="27"/>
  <c r="E1023" i="27" s="1"/>
  <c r="F839" i="27"/>
  <c r="F857" i="27" s="1"/>
  <c r="F811" i="27"/>
  <c r="F829" i="27" s="1"/>
  <c r="K868" i="27"/>
  <c r="K886" i="27" s="1"/>
  <c r="I811" i="27"/>
  <c r="I829" i="27" s="1"/>
  <c r="E839" i="27"/>
  <c r="E857" i="27" s="1"/>
  <c r="E836" i="27"/>
  <c r="E854" i="27" s="1"/>
  <c r="K837" i="27"/>
  <c r="K855" i="27" s="1"/>
  <c r="F876" i="27"/>
  <c r="F894" i="27" s="1"/>
  <c r="H811" i="27"/>
  <c r="H829" i="27" s="1"/>
  <c r="E873" i="27"/>
  <c r="E891" i="27" s="1"/>
  <c r="K805" i="27"/>
  <c r="K823" i="27" s="1"/>
  <c r="J935" i="29"/>
  <c r="J953" i="29" s="1"/>
  <c r="J934" i="29"/>
  <c r="J952" i="29" s="1"/>
  <c r="E745" i="29"/>
  <c r="E763" i="29" s="1"/>
  <c r="K804" i="29"/>
  <c r="K822" i="29" s="1"/>
  <c r="G738" i="27"/>
  <c r="G756" i="27" s="1"/>
  <c r="G802" i="27"/>
  <c r="G820" i="27" s="1"/>
  <c r="H744" i="26"/>
  <c r="H762" i="26" s="1"/>
  <c r="B935" i="27"/>
  <c r="B953" i="27" s="1"/>
  <c r="F1009" i="27"/>
  <c r="F1023" i="27" s="1"/>
  <c r="K939" i="27"/>
  <c r="K957" i="27" s="1"/>
  <c r="H943" i="27"/>
  <c r="H961" i="27" s="1"/>
  <c r="E868" i="27"/>
  <c r="E886" i="27" s="1"/>
  <c r="E875" i="27"/>
  <c r="E893" i="27" s="1"/>
  <c r="D837" i="27"/>
  <c r="D855" i="27" s="1"/>
  <c r="B741" i="27"/>
  <c r="B759" i="27" s="1"/>
  <c r="K870" i="27"/>
  <c r="K888" i="27" s="1"/>
  <c r="E802" i="27"/>
  <c r="E820" i="27" s="1"/>
  <c r="K741" i="27"/>
  <c r="K759" i="27" s="1"/>
  <c r="K834" i="27"/>
  <c r="K852" i="27" s="1"/>
  <c r="E837" i="27"/>
  <c r="E855" i="27" s="1"/>
  <c r="E840" i="27"/>
  <c r="E858" i="27" s="1"/>
  <c r="K836" i="27"/>
  <c r="K854" i="27" s="1"/>
  <c r="B837" i="27"/>
  <c r="B855" i="27" s="1"/>
  <c r="K808" i="27"/>
  <c r="K826" i="27" s="1"/>
  <c r="D741" i="27"/>
  <c r="D759" i="27" s="1"/>
  <c r="E808" i="27"/>
  <c r="E826" i="27" s="1"/>
  <c r="I806" i="29"/>
  <c r="I824" i="29" s="1"/>
  <c r="I805" i="29"/>
  <c r="I823" i="29" s="1"/>
  <c r="J836" i="29"/>
  <c r="J854" i="29" s="1"/>
  <c r="J839" i="29"/>
  <c r="J857" i="29" s="1"/>
  <c r="I811" i="29"/>
  <c r="I829" i="29" s="1"/>
  <c r="D747" i="29"/>
  <c r="D765" i="29" s="1"/>
  <c r="J690" i="29"/>
  <c r="J719" i="29" s="1"/>
  <c r="F1008" i="29"/>
  <c r="F1022" i="29" s="1"/>
  <c r="F1196" i="29" s="1"/>
  <c r="M1009" i="29"/>
  <c r="G1009" i="29" s="1"/>
  <c r="G1023" i="29" s="1"/>
  <c r="J1008" i="26"/>
  <c r="I1022" i="26"/>
  <c r="I1196" i="26" s="1"/>
  <c r="F1006" i="29"/>
  <c r="F1020" i="29" s="1"/>
  <c r="E1006" i="29"/>
  <c r="E1020" i="29" s="1"/>
  <c r="I1023" i="26"/>
  <c r="W1039" i="26" s="1"/>
  <c r="J1009" i="26"/>
  <c r="G1008" i="26"/>
  <c r="G1022" i="26" s="1"/>
  <c r="G1196" i="26" s="1"/>
  <c r="O13" i="45" s="1"/>
  <c r="D874" i="29"/>
  <c r="D892" i="29" s="1"/>
  <c r="D809" i="29"/>
  <c r="D827" i="29" s="1"/>
  <c r="E1013" i="29"/>
  <c r="E1027" i="29" s="1"/>
  <c r="D1013" i="29"/>
  <c r="D1027" i="29" s="1"/>
  <c r="G1013" i="29"/>
  <c r="G1027" i="29" s="1"/>
  <c r="F1013" i="29"/>
  <c r="F1027" i="29" s="1"/>
  <c r="G1014" i="29"/>
  <c r="G1028" i="29" s="1"/>
  <c r="F1014" i="29"/>
  <c r="F1028" i="29" s="1"/>
  <c r="E1014" i="29"/>
  <c r="E1028" i="29" s="1"/>
  <c r="D1014" i="29"/>
  <c r="D1028" i="29" s="1"/>
  <c r="E689" i="29"/>
  <c r="I1025" i="29"/>
  <c r="J1011" i="29"/>
  <c r="G1011" i="29"/>
  <c r="G1025" i="29" s="1"/>
  <c r="F1011" i="29"/>
  <c r="F1025" i="29" s="1"/>
  <c r="E1011" i="29"/>
  <c r="E1025" i="29" s="1"/>
  <c r="D1011" i="29"/>
  <c r="D1025" i="29" s="1"/>
  <c r="I1029" i="29"/>
  <c r="J1015" i="29"/>
  <c r="F1012" i="29"/>
  <c r="E1026" i="29"/>
  <c r="D1007" i="29"/>
  <c r="D1021" i="29" s="1"/>
  <c r="G1007" i="29"/>
  <c r="G1021" i="29" s="1"/>
  <c r="J1024" i="29"/>
  <c r="K1010" i="29"/>
  <c r="K1024" i="29" s="1"/>
  <c r="M1015" i="29"/>
  <c r="E1015" i="29" s="1"/>
  <c r="E1029" i="29" s="1"/>
  <c r="J1028" i="29"/>
  <c r="K1014" i="29"/>
  <c r="K1028" i="29" s="1"/>
  <c r="G756" i="29"/>
  <c r="D820" i="29"/>
  <c r="M1010" i="29"/>
  <c r="D1010" i="29" s="1"/>
  <c r="D1024" i="29" s="1"/>
  <c r="J1026" i="29"/>
  <c r="K1012" i="29"/>
  <c r="K1026" i="29" s="1"/>
  <c r="D756" i="29"/>
  <c r="H228" i="29"/>
  <c r="H223" i="29"/>
  <c r="H219" i="29"/>
  <c r="H227" i="29"/>
  <c r="H225" i="29"/>
  <c r="H221" i="29"/>
  <c r="H220" i="29"/>
  <c r="H226" i="29"/>
  <c r="H224" i="29"/>
  <c r="H222" i="29"/>
  <c r="F1007" i="29"/>
  <c r="F1021" i="29" s="1"/>
  <c r="E1015" i="27"/>
  <c r="E1029" i="27" s="1"/>
  <c r="F1015" i="27"/>
  <c r="F1029" i="27" s="1"/>
  <c r="C952" i="27"/>
  <c r="J1025" i="27"/>
  <c r="K1011" i="27"/>
  <c r="K1025" i="27" s="1"/>
  <c r="G1015" i="27"/>
  <c r="G1029" i="27" s="1"/>
  <c r="E1014" i="27"/>
  <c r="E1028" i="27" s="1"/>
  <c r="J1020" i="27"/>
  <c r="K1006" i="27"/>
  <c r="K1020" i="27" s="1"/>
  <c r="G1009" i="27"/>
  <c r="G1023" i="27" s="1"/>
  <c r="F1014" i="27"/>
  <c r="F1028" i="27" s="1"/>
  <c r="I1021" i="27"/>
  <c r="J1007" i="27"/>
  <c r="I756" i="27"/>
  <c r="F1012" i="27"/>
  <c r="E1026" i="27"/>
  <c r="G1014" i="27"/>
  <c r="G1028" i="27" s="1"/>
  <c r="F1007" i="27"/>
  <c r="F1021" i="27" s="1"/>
  <c r="E1007" i="27"/>
  <c r="E1021" i="27" s="1"/>
  <c r="D1007" i="27"/>
  <c r="D1021" i="27" s="1"/>
  <c r="G1007" i="27"/>
  <c r="G1021" i="27" s="1"/>
  <c r="E689" i="27"/>
  <c r="K756" i="27"/>
  <c r="H228" i="27"/>
  <c r="H226" i="27"/>
  <c r="H224" i="27"/>
  <c r="H222" i="27"/>
  <c r="H220" i="27"/>
  <c r="H227" i="27"/>
  <c r="H225" i="27"/>
  <c r="H223" i="27"/>
  <c r="H221" i="27"/>
  <c r="H219" i="27"/>
  <c r="F952" i="27"/>
  <c r="I689" i="27"/>
  <c r="J1024" i="27"/>
  <c r="K1010" i="27"/>
  <c r="K1024" i="27" s="1"/>
  <c r="M1006" i="27"/>
  <c r="G1006" i="27" s="1"/>
  <c r="G1020" i="27" s="1"/>
  <c r="K1015" i="27"/>
  <c r="K1029" i="27" s="1"/>
  <c r="J1029" i="27"/>
  <c r="I952" i="27"/>
  <c r="K952" i="26"/>
  <c r="F1011" i="26"/>
  <c r="F1025" i="26" s="1"/>
  <c r="T1041" i="26" s="1"/>
  <c r="F1015" i="26"/>
  <c r="F1029" i="26" s="1"/>
  <c r="T1045" i="26" s="1"/>
  <c r="H1030" i="26"/>
  <c r="H1136" i="26" s="1"/>
  <c r="J1028" i="26"/>
  <c r="X1044" i="26" s="1"/>
  <c r="K1014" i="26"/>
  <c r="K1028" i="26" s="1"/>
  <c r="Y1044" i="26" s="1"/>
  <c r="F1012" i="26"/>
  <c r="E1026" i="26"/>
  <c r="S1042" i="26" s="1"/>
  <c r="G1015" i="26"/>
  <c r="G1029" i="26" s="1"/>
  <c r="U1045" i="26" s="1"/>
  <c r="I1025" i="26"/>
  <c r="W1041" i="26" s="1"/>
  <c r="J1011" i="26"/>
  <c r="I1024" i="26"/>
  <c r="W1040" i="26" s="1"/>
  <c r="J1010" i="26"/>
  <c r="E689" i="26"/>
  <c r="E1010" i="26"/>
  <c r="E1024" i="26" s="1"/>
  <c r="S1040" i="26" s="1"/>
  <c r="D1010" i="26"/>
  <c r="D1024" i="26" s="1"/>
  <c r="R1040" i="26" s="1"/>
  <c r="F1010" i="26"/>
  <c r="F1024" i="26" s="1"/>
  <c r="T1040" i="26" s="1"/>
  <c r="G1010" i="26"/>
  <c r="G1024" i="26" s="1"/>
  <c r="U1040" i="26" s="1"/>
  <c r="H126" i="26"/>
  <c r="H124" i="26"/>
  <c r="H121" i="26"/>
  <c r="H120" i="26"/>
  <c r="H125" i="26"/>
  <c r="H119" i="26"/>
  <c r="H118" i="26"/>
  <c r="H123" i="26"/>
  <c r="H122" i="26"/>
  <c r="H117" i="26"/>
  <c r="J1013" i="26"/>
  <c r="I1027" i="26"/>
  <c r="W1043" i="26" s="1"/>
  <c r="K1007" i="26"/>
  <c r="K1021" i="26" s="1"/>
  <c r="Y1037" i="26" s="1"/>
  <c r="J1021" i="26"/>
  <c r="X1037" i="26" s="1"/>
  <c r="E1013" i="26"/>
  <c r="E1027" i="26" s="1"/>
  <c r="S1043" i="26" s="1"/>
  <c r="D1013" i="26"/>
  <c r="D1027" i="26" s="1"/>
  <c r="R1043" i="26" s="1"/>
  <c r="F1013" i="26"/>
  <c r="F1027" i="26" s="1"/>
  <c r="T1043" i="26" s="1"/>
  <c r="G1013" i="26"/>
  <c r="G1027" i="26" s="1"/>
  <c r="U1043" i="26" s="1"/>
  <c r="G1014" i="26"/>
  <c r="G1028" i="26" s="1"/>
  <c r="U1044" i="26" s="1"/>
  <c r="I756" i="26"/>
  <c r="H228" i="26"/>
  <c r="H226" i="26"/>
  <c r="H224" i="26"/>
  <c r="H222" i="26"/>
  <c r="H220" i="26"/>
  <c r="H227" i="26"/>
  <c r="H221" i="26"/>
  <c r="H225" i="26"/>
  <c r="H219" i="26"/>
  <c r="H223" i="26"/>
  <c r="F1007" i="26"/>
  <c r="F1021" i="26" s="1"/>
  <c r="T1037" i="26" s="1"/>
  <c r="E1007" i="26"/>
  <c r="E1021" i="26" s="1"/>
  <c r="S1037" i="26" s="1"/>
  <c r="D1007" i="26"/>
  <c r="D1021" i="26" s="1"/>
  <c r="R1037" i="26" s="1"/>
  <c r="G1007" i="26"/>
  <c r="G1021" i="26" s="1"/>
  <c r="U1037" i="26" s="1"/>
  <c r="M1009" i="26"/>
  <c r="D1009" i="26" s="1"/>
  <c r="D1023" i="26" s="1"/>
  <c r="R1039" i="26" s="1"/>
  <c r="E1014" i="26"/>
  <c r="E1028" i="26" s="1"/>
  <c r="S1044" i="26" s="1"/>
  <c r="B18" i="24"/>
  <c r="B13" i="24"/>
  <c r="B10" i="26"/>
  <c r="C10" i="26"/>
  <c r="D10" i="26"/>
  <c r="E10" i="26"/>
  <c r="F10" i="26"/>
  <c r="G10" i="26"/>
  <c r="H10" i="26"/>
  <c r="I10" i="26"/>
  <c r="J10" i="26"/>
  <c r="K10" i="26"/>
  <c r="B10" i="27"/>
  <c r="C10" i="27"/>
  <c r="C25" i="27" s="1"/>
  <c r="D10" i="27"/>
  <c r="D25" i="27" s="1"/>
  <c r="E10" i="27"/>
  <c r="E25" i="27" s="1"/>
  <c r="F10" i="27"/>
  <c r="F25" i="27" s="1"/>
  <c r="G10" i="27"/>
  <c r="G25" i="27" s="1"/>
  <c r="H10" i="27"/>
  <c r="H25" i="27" s="1"/>
  <c r="I10" i="27"/>
  <c r="I25" i="27" s="1"/>
  <c r="J10" i="27"/>
  <c r="J25" i="27" s="1"/>
  <c r="K10" i="27"/>
  <c r="K25" i="27" s="1"/>
  <c r="B10" i="29"/>
  <c r="B25" i="29" s="1"/>
  <c r="C10" i="29"/>
  <c r="C25" i="29" s="1"/>
  <c r="D10" i="29"/>
  <c r="D25" i="29" s="1"/>
  <c r="E10" i="29"/>
  <c r="E25" i="29" s="1"/>
  <c r="F10" i="29"/>
  <c r="F25" i="29" s="1"/>
  <c r="G10" i="29"/>
  <c r="G25" i="29" s="1"/>
  <c r="H10" i="29"/>
  <c r="H25" i="29" s="1"/>
  <c r="I10" i="29"/>
  <c r="I25" i="29" s="1"/>
  <c r="J10" i="29"/>
  <c r="J25" i="29" s="1"/>
  <c r="K10" i="29"/>
  <c r="K25" i="29" s="1"/>
  <c r="B11" i="24"/>
  <c r="C11" i="24"/>
  <c r="D11" i="24"/>
  <c r="E11" i="24"/>
  <c r="F11" i="24"/>
  <c r="G11" i="24"/>
  <c r="H11" i="24"/>
  <c r="I11" i="24"/>
  <c r="J11" i="24"/>
  <c r="K11" i="24"/>
  <c r="B11" i="26"/>
  <c r="C11" i="26"/>
  <c r="D11" i="26"/>
  <c r="E11" i="26"/>
  <c r="F11" i="26"/>
  <c r="G11" i="26"/>
  <c r="H11" i="26"/>
  <c r="I11" i="26"/>
  <c r="J11" i="26"/>
  <c r="K11" i="26"/>
  <c r="B11" i="27"/>
  <c r="B26" i="27" s="1"/>
  <c r="C11" i="27"/>
  <c r="C26" i="27" s="1"/>
  <c r="D11" i="27"/>
  <c r="D26" i="27" s="1"/>
  <c r="E11" i="27"/>
  <c r="E26" i="27" s="1"/>
  <c r="F11" i="27"/>
  <c r="F26" i="27" s="1"/>
  <c r="G11" i="27"/>
  <c r="G26" i="27" s="1"/>
  <c r="H11" i="27"/>
  <c r="H26" i="27" s="1"/>
  <c r="I11" i="27"/>
  <c r="I26" i="27" s="1"/>
  <c r="J11" i="27"/>
  <c r="J26" i="27" s="1"/>
  <c r="K11" i="27"/>
  <c r="K26" i="27" s="1"/>
  <c r="B11" i="29"/>
  <c r="B26" i="29" s="1"/>
  <c r="C11" i="29"/>
  <c r="C26" i="29" s="1"/>
  <c r="D11" i="29"/>
  <c r="D26" i="29" s="1"/>
  <c r="E11" i="29"/>
  <c r="E26" i="29" s="1"/>
  <c r="F11" i="29"/>
  <c r="F26" i="29" s="1"/>
  <c r="G11" i="29"/>
  <c r="G26" i="29" s="1"/>
  <c r="H11" i="29"/>
  <c r="H26" i="29" s="1"/>
  <c r="I11" i="29"/>
  <c r="I26" i="29" s="1"/>
  <c r="J11" i="29"/>
  <c r="J26" i="29" s="1"/>
  <c r="K11" i="29"/>
  <c r="K26" i="29" s="1"/>
  <c r="B12" i="24"/>
  <c r="C12" i="24"/>
  <c r="D12" i="24"/>
  <c r="E12" i="24"/>
  <c r="F12" i="24"/>
  <c r="G12" i="24"/>
  <c r="H12" i="24"/>
  <c r="I12" i="24"/>
  <c r="J12" i="24"/>
  <c r="K12" i="24"/>
  <c r="B12" i="26"/>
  <c r="C12" i="26"/>
  <c r="D12" i="26"/>
  <c r="E12" i="26"/>
  <c r="F12" i="26"/>
  <c r="G12" i="26"/>
  <c r="H12" i="26"/>
  <c r="I12" i="26"/>
  <c r="J12" i="26"/>
  <c r="K12" i="26"/>
  <c r="B12" i="27"/>
  <c r="B27" i="27" s="1"/>
  <c r="C12" i="27"/>
  <c r="C27" i="27" s="1"/>
  <c r="D12" i="27"/>
  <c r="D27" i="27" s="1"/>
  <c r="E12" i="27"/>
  <c r="E27" i="27" s="1"/>
  <c r="F12" i="27"/>
  <c r="F27" i="27" s="1"/>
  <c r="G12" i="27"/>
  <c r="G27" i="27" s="1"/>
  <c r="H12" i="27"/>
  <c r="H27" i="27" s="1"/>
  <c r="I12" i="27"/>
  <c r="I27" i="27" s="1"/>
  <c r="J12" i="27"/>
  <c r="J27" i="27" s="1"/>
  <c r="K12" i="27"/>
  <c r="K27" i="27" s="1"/>
  <c r="B12" i="29"/>
  <c r="B27" i="29" s="1"/>
  <c r="C12" i="29"/>
  <c r="C27" i="29" s="1"/>
  <c r="D12" i="29"/>
  <c r="D27" i="29" s="1"/>
  <c r="E12" i="29"/>
  <c r="E27" i="29" s="1"/>
  <c r="F12" i="29"/>
  <c r="F27" i="29" s="1"/>
  <c r="G12" i="29"/>
  <c r="G27" i="29" s="1"/>
  <c r="H12" i="29"/>
  <c r="H27" i="29" s="1"/>
  <c r="I12" i="29"/>
  <c r="I27" i="29" s="1"/>
  <c r="J12" i="29"/>
  <c r="J27" i="29" s="1"/>
  <c r="K12" i="29"/>
  <c r="K27" i="29" s="1"/>
  <c r="C13" i="24"/>
  <c r="D13" i="24"/>
  <c r="E13" i="24"/>
  <c r="F13" i="24"/>
  <c r="G13" i="24"/>
  <c r="H13" i="24"/>
  <c r="I13" i="24"/>
  <c r="J13" i="24"/>
  <c r="K13" i="24"/>
  <c r="B13" i="26"/>
  <c r="C13" i="26"/>
  <c r="D13" i="26"/>
  <c r="E13" i="26"/>
  <c r="F13" i="26"/>
  <c r="G13" i="26"/>
  <c r="H13" i="26"/>
  <c r="I13" i="26"/>
  <c r="J13" i="26"/>
  <c r="K13" i="26"/>
  <c r="B13" i="27"/>
  <c r="B28" i="27" s="1"/>
  <c r="C13" i="27"/>
  <c r="C28" i="27" s="1"/>
  <c r="D13" i="27"/>
  <c r="D28" i="27" s="1"/>
  <c r="E13" i="27"/>
  <c r="E28" i="27" s="1"/>
  <c r="F13" i="27"/>
  <c r="F28" i="27" s="1"/>
  <c r="G13" i="27"/>
  <c r="G28" i="27" s="1"/>
  <c r="H13" i="27"/>
  <c r="H28" i="27" s="1"/>
  <c r="I13" i="27"/>
  <c r="I28" i="27" s="1"/>
  <c r="J13" i="27"/>
  <c r="J28" i="27" s="1"/>
  <c r="K13" i="27"/>
  <c r="K28" i="27" s="1"/>
  <c r="B13" i="29"/>
  <c r="B28" i="29" s="1"/>
  <c r="C13" i="29"/>
  <c r="C28" i="29" s="1"/>
  <c r="D13" i="29"/>
  <c r="D28" i="29" s="1"/>
  <c r="E13" i="29"/>
  <c r="E28" i="29" s="1"/>
  <c r="F13" i="29"/>
  <c r="F28" i="29" s="1"/>
  <c r="G13" i="29"/>
  <c r="G28" i="29" s="1"/>
  <c r="H13" i="29"/>
  <c r="H28" i="29" s="1"/>
  <c r="I13" i="29"/>
  <c r="I28" i="29" s="1"/>
  <c r="J13" i="29"/>
  <c r="J28" i="29" s="1"/>
  <c r="K13" i="29"/>
  <c r="K28" i="29" s="1"/>
  <c r="B14" i="24"/>
  <c r="C14" i="24"/>
  <c r="D14" i="24"/>
  <c r="E14" i="24"/>
  <c r="F14" i="24"/>
  <c r="G14" i="24"/>
  <c r="H14" i="24"/>
  <c r="I14" i="24"/>
  <c r="J14" i="24"/>
  <c r="K14" i="24"/>
  <c r="B14" i="26"/>
  <c r="C14" i="26"/>
  <c r="D14" i="26"/>
  <c r="E14" i="26"/>
  <c r="F14" i="26"/>
  <c r="G14" i="26"/>
  <c r="H14" i="26"/>
  <c r="I14" i="26"/>
  <c r="J14" i="26"/>
  <c r="K14" i="26"/>
  <c r="B14" i="27"/>
  <c r="B29" i="27" s="1"/>
  <c r="C14" i="27"/>
  <c r="C29" i="27" s="1"/>
  <c r="D14" i="27"/>
  <c r="D29" i="27" s="1"/>
  <c r="E14" i="27"/>
  <c r="E29" i="27" s="1"/>
  <c r="F14" i="27"/>
  <c r="F29" i="27" s="1"/>
  <c r="G14" i="27"/>
  <c r="G29" i="27" s="1"/>
  <c r="H14" i="27"/>
  <c r="H29" i="27" s="1"/>
  <c r="I14" i="27"/>
  <c r="I29" i="27" s="1"/>
  <c r="J14" i="27"/>
  <c r="J29" i="27" s="1"/>
  <c r="K14" i="27"/>
  <c r="K29" i="27" s="1"/>
  <c r="B14" i="29"/>
  <c r="B29" i="29" s="1"/>
  <c r="C14" i="29"/>
  <c r="C29" i="29" s="1"/>
  <c r="D14" i="29"/>
  <c r="D29" i="29" s="1"/>
  <c r="E14" i="29"/>
  <c r="E29" i="29" s="1"/>
  <c r="F14" i="29"/>
  <c r="F29" i="29" s="1"/>
  <c r="G14" i="29"/>
  <c r="G29" i="29" s="1"/>
  <c r="H14" i="29"/>
  <c r="H29" i="29" s="1"/>
  <c r="I14" i="29"/>
  <c r="I29" i="29" s="1"/>
  <c r="J14" i="29"/>
  <c r="J29" i="29" s="1"/>
  <c r="K14" i="29"/>
  <c r="K29" i="29" s="1"/>
  <c r="B15" i="24"/>
  <c r="C15" i="24"/>
  <c r="D15" i="24"/>
  <c r="E15" i="24"/>
  <c r="F15" i="24"/>
  <c r="G15" i="24"/>
  <c r="H15" i="24"/>
  <c r="I15" i="24"/>
  <c r="J15" i="24"/>
  <c r="K15" i="24"/>
  <c r="B15" i="26"/>
  <c r="C15" i="26"/>
  <c r="D15" i="26"/>
  <c r="E15" i="26"/>
  <c r="F15" i="26"/>
  <c r="G15" i="26"/>
  <c r="H15" i="26"/>
  <c r="I15" i="26"/>
  <c r="J15" i="26"/>
  <c r="K15" i="26"/>
  <c r="B15" i="27"/>
  <c r="B30" i="27" s="1"/>
  <c r="C15" i="27"/>
  <c r="C30" i="27" s="1"/>
  <c r="D15" i="27"/>
  <c r="D30" i="27" s="1"/>
  <c r="E15" i="27"/>
  <c r="E30" i="27" s="1"/>
  <c r="F15" i="27"/>
  <c r="F30" i="27" s="1"/>
  <c r="G15" i="27"/>
  <c r="G30" i="27" s="1"/>
  <c r="H15" i="27"/>
  <c r="H30" i="27" s="1"/>
  <c r="I15" i="27"/>
  <c r="I30" i="27" s="1"/>
  <c r="J15" i="27"/>
  <c r="J30" i="27" s="1"/>
  <c r="K15" i="27"/>
  <c r="K30" i="27" s="1"/>
  <c r="B15" i="29"/>
  <c r="B30" i="29" s="1"/>
  <c r="C15" i="29"/>
  <c r="C30" i="29" s="1"/>
  <c r="D15" i="29"/>
  <c r="D30" i="29" s="1"/>
  <c r="E15" i="29"/>
  <c r="E30" i="29" s="1"/>
  <c r="F15" i="29"/>
  <c r="F30" i="29" s="1"/>
  <c r="G15" i="29"/>
  <c r="G30" i="29" s="1"/>
  <c r="H15" i="29"/>
  <c r="H30" i="29" s="1"/>
  <c r="I15" i="29"/>
  <c r="I30" i="29" s="1"/>
  <c r="J15" i="29"/>
  <c r="J30" i="29" s="1"/>
  <c r="K15" i="29"/>
  <c r="K30" i="29" s="1"/>
  <c r="B16" i="24"/>
  <c r="C16" i="24"/>
  <c r="D16" i="24"/>
  <c r="E16" i="24"/>
  <c r="F16" i="24"/>
  <c r="G16" i="24"/>
  <c r="H16" i="24"/>
  <c r="I16" i="24"/>
  <c r="J16" i="24"/>
  <c r="K16" i="24"/>
  <c r="B16" i="26"/>
  <c r="C16" i="26"/>
  <c r="D16" i="26"/>
  <c r="E16" i="26"/>
  <c r="F16" i="26"/>
  <c r="G16" i="26"/>
  <c r="H16" i="26"/>
  <c r="I16" i="26"/>
  <c r="J16" i="26"/>
  <c r="K16" i="26"/>
  <c r="B16" i="27"/>
  <c r="B31" i="27" s="1"/>
  <c r="C16" i="27"/>
  <c r="C31" i="27" s="1"/>
  <c r="D16" i="27"/>
  <c r="D31" i="27" s="1"/>
  <c r="E16" i="27"/>
  <c r="E31" i="27" s="1"/>
  <c r="F16" i="27"/>
  <c r="F31" i="27" s="1"/>
  <c r="G16" i="27"/>
  <c r="G31" i="27" s="1"/>
  <c r="H16" i="27"/>
  <c r="H31" i="27" s="1"/>
  <c r="I16" i="27"/>
  <c r="I31" i="27" s="1"/>
  <c r="J16" i="27"/>
  <c r="J31" i="27" s="1"/>
  <c r="K16" i="27"/>
  <c r="K31" i="27" s="1"/>
  <c r="B16" i="29"/>
  <c r="B31" i="29" s="1"/>
  <c r="C16" i="29"/>
  <c r="C31" i="29" s="1"/>
  <c r="D16" i="29"/>
  <c r="D31" i="29" s="1"/>
  <c r="E16" i="29"/>
  <c r="E31" i="29" s="1"/>
  <c r="F16" i="29"/>
  <c r="F31" i="29" s="1"/>
  <c r="G16" i="29"/>
  <c r="G31" i="29" s="1"/>
  <c r="H16" i="29"/>
  <c r="H31" i="29" s="1"/>
  <c r="I16" i="29"/>
  <c r="I31" i="29" s="1"/>
  <c r="J16" i="29"/>
  <c r="J31" i="29" s="1"/>
  <c r="K16" i="29"/>
  <c r="K31" i="29" s="1"/>
  <c r="B17" i="24"/>
  <c r="C17" i="24"/>
  <c r="D17" i="24"/>
  <c r="E17" i="24"/>
  <c r="F17" i="24"/>
  <c r="G17" i="24"/>
  <c r="H17" i="24"/>
  <c r="I17" i="24"/>
  <c r="J17" i="24"/>
  <c r="K17" i="24"/>
  <c r="B17" i="26"/>
  <c r="C17" i="26"/>
  <c r="D17" i="26"/>
  <c r="E17" i="26"/>
  <c r="F17" i="26"/>
  <c r="G17" i="26"/>
  <c r="H17" i="26"/>
  <c r="I17" i="26"/>
  <c r="J17" i="26"/>
  <c r="K17" i="26"/>
  <c r="B17" i="27"/>
  <c r="B32" i="27" s="1"/>
  <c r="C17" i="27"/>
  <c r="C32" i="27" s="1"/>
  <c r="D17" i="27"/>
  <c r="D32" i="27" s="1"/>
  <c r="E17" i="27"/>
  <c r="E32" i="27" s="1"/>
  <c r="F17" i="27"/>
  <c r="F32" i="27" s="1"/>
  <c r="G17" i="27"/>
  <c r="G32" i="27" s="1"/>
  <c r="H17" i="27"/>
  <c r="H32" i="27" s="1"/>
  <c r="I17" i="27"/>
  <c r="I32" i="27" s="1"/>
  <c r="J17" i="27"/>
  <c r="J32" i="27" s="1"/>
  <c r="K17" i="27"/>
  <c r="K32" i="27" s="1"/>
  <c r="B17" i="29"/>
  <c r="B32" i="29" s="1"/>
  <c r="C17" i="29"/>
  <c r="C32" i="29" s="1"/>
  <c r="D17" i="29"/>
  <c r="D32" i="29" s="1"/>
  <c r="E17" i="29"/>
  <c r="E32" i="29" s="1"/>
  <c r="F17" i="29"/>
  <c r="F32" i="29" s="1"/>
  <c r="G17" i="29"/>
  <c r="G32" i="29" s="1"/>
  <c r="H17" i="29"/>
  <c r="H32" i="29" s="1"/>
  <c r="I17" i="29"/>
  <c r="I32" i="29" s="1"/>
  <c r="J17" i="29"/>
  <c r="J32" i="29" s="1"/>
  <c r="K17" i="29"/>
  <c r="K32" i="29" s="1"/>
  <c r="C18" i="24"/>
  <c r="D18" i="24"/>
  <c r="E18" i="24"/>
  <c r="F18" i="24"/>
  <c r="G18" i="24"/>
  <c r="H18" i="24"/>
  <c r="I18" i="24"/>
  <c r="J18" i="24"/>
  <c r="K18" i="24"/>
  <c r="B18" i="26"/>
  <c r="C18" i="26"/>
  <c r="D18" i="26"/>
  <c r="E18" i="26"/>
  <c r="F18" i="26"/>
  <c r="G18" i="26"/>
  <c r="H18" i="26"/>
  <c r="I18" i="26"/>
  <c r="J18" i="26"/>
  <c r="K18" i="26"/>
  <c r="B18" i="27"/>
  <c r="B33" i="27" s="1"/>
  <c r="C18" i="27"/>
  <c r="C33" i="27" s="1"/>
  <c r="D18" i="27"/>
  <c r="D33" i="27" s="1"/>
  <c r="E18" i="27"/>
  <c r="E33" i="27" s="1"/>
  <c r="F18" i="27"/>
  <c r="F33" i="27" s="1"/>
  <c r="G18" i="27"/>
  <c r="G33" i="27" s="1"/>
  <c r="H18" i="27"/>
  <c r="H33" i="27" s="1"/>
  <c r="I18" i="27"/>
  <c r="I33" i="27" s="1"/>
  <c r="J18" i="27"/>
  <c r="J33" i="27" s="1"/>
  <c r="K18" i="27"/>
  <c r="K33" i="27" s="1"/>
  <c r="B18" i="29"/>
  <c r="B33" i="29" s="1"/>
  <c r="C18" i="29"/>
  <c r="C33" i="29" s="1"/>
  <c r="D18" i="29"/>
  <c r="D33" i="29" s="1"/>
  <c r="E18" i="29"/>
  <c r="E33" i="29" s="1"/>
  <c r="F18" i="29"/>
  <c r="F33" i="29" s="1"/>
  <c r="G18" i="29"/>
  <c r="G33" i="29" s="1"/>
  <c r="H18" i="29"/>
  <c r="H33" i="29" s="1"/>
  <c r="I18" i="29"/>
  <c r="I33" i="29" s="1"/>
  <c r="J18" i="29"/>
  <c r="J33" i="29" s="1"/>
  <c r="K18" i="29"/>
  <c r="K33" i="29" s="1"/>
  <c r="B19" i="24"/>
  <c r="C19" i="24"/>
  <c r="D19" i="24"/>
  <c r="E19" i="24"/>
  <c r="F19" i="24"/>
  <c r="G19" i="24"/>
  <c r="H19" i="24"/>
  <c r="I19" i="24"/>
  <c r="J19" i="24"/>
  <c r="K19" i="24"/>
  <c r="B19" i="26"/>
  <c r="C19" i="26"/>
  <c r="D19" i="26"/>
  <c r="E19" i="26"/>
  <c r="F19" i="26"/>
  <c r="G19" i="26"/>
  <c r="H19" i="26"/>
  <c r="I19" i="26"/>
  <c r="J19" i="26"/>
  <c r="K19" i="26"/>
  <c r="B19" i="27"/>
  <c r="B34" i="27" s="1"/>
  <c r="C19" i="27"/>
  <c r="C34" i="27" s="1"/>
  <c r="D19" i="27"/>
  <c r="D34" i="27" s="1"/>
  <c r="E19" i="27"/>
  <c r="E34" i="27" s="1"/>
  <c r="F19" i="27"/>
  <c r="F34" i="27" s="1"/>
  <c r="G19" i="27"/>
  <c r="G34" i="27" s="1"/>
  <c r="H19" i="27"/>
  <c r="H34" i="27" s="1"/>
  <c r="I19" i="27"/>
  <c r="I34" i="27" s="1"/>
  <c r="J19" i="27"/>
  <c r="J34" i="27" s="1"/>
  <c r="K19" i="27"/>
  <c r="K34" i="27" s="1"/>
  <c r="B19" i="29"/>
  <c r="B34" i="29" s="1"/>
  <c r="C19" i="29"/>
  <c r="C34" i="29" s="1"/>
  <c r="D19" i="29"/>
  <c r="D34" i="29" s="1"/>
  <c r="E19" i="29"/>
  <c r="E34" i="29" s="1"/>
  <c r="F19" i="29"/>
  <c r="F34" i="29" s="1"/>
  <c r="G19" i="29"/>
  <c r="G34" i="29" s="1"/>
  <c r="H19" i="29"/>
  <c r="H34" i="29" s="1"/>
  <c r="I19" i="29"/>
  <c r="I34" i="29" s="1"/>
  <c r="J19" i="29"/>
  <c r="J34" i="29" s="1"/>
  <c r="K19" i="29"/>
  <c r="K34" i="29" s="1"/>
  <c r="B20" i="24"/>
  <c r="B35" i="24" s="1"/>
  <c r="C20" i="24"/>
  <c r="C35" i="24" s="1"/>
  <c r="D20" i="24"/>
  <c r="D35" i="24" s="1"/>
  <c r="E20" i="24"/>
  <c r="E35" i="24" s="1"/>
  <c r="F20" i="24"/>
  <c r="F35" i="24" s="1"/>
  <c r="G20" i="24"/>
  <c r="G35" i="24" s="1"/>
  <c r="H20" i="24"/>
  <c r="H35" i="24" s="1"/>
  <c r="I20" i="24"/>
  <c r="I35" i="24" s="1"/>
  <c r="J20" i="24"/>
  <c r="J35" i="24" s="1"/>
  <c r="K20" i="24"/>
  <c r="K35" i="24" s="1"/>
  <c r="B20" i="26"/>
  <c r="B35" i="26" s="1"/>
  <c r="C20" i="26"/>
  <c r="C35" i="26" s="1"/>
  <c r="D20" i="26"/>
  <c r="D35" i="26" s="1"/>
  <c r="E20" i="26"/>
  <c r="E35" i="26" s="1"/>
  <c r="F20" i="26"/>
  <c r="F35" i="26" s="1"/>
  <c r="G20" i="26"/>
  <c r="G35" i="26" s="1"/>
  <c r="H20" i="26"/>
  <c r="H35" i="26" s="1"/>
  <c r="I20" i="26"/>
  <c r="I35" i="26" s="1"/>
  <c r="J20" i="26"/>
  <c r="J35" i="26" s="1"/>
  <c r="K20" i="26"/>
  <c r="K35" i="26" s="1"/>
  <c r="B20" i="27"/>
  <c r="B35" i="27" s="1"/>
  <c r="C20" i="27"/>
  <c r="C35" i="27" s="1"/>
  <c r="D20" i="27"/>
  <c r="D35" i="27" s="1"/>
  <c r="E20" i="27"/>
  <c r="E35" i="27" s="1"/>
  <c r="F20" i="27"/>
  <c r="F35" i="27" s="1"/>
  <c r="G20" i="27"/>
  <c r="G35" i="27" s="1"/>
  <c r="H20" i="27"/>
  <c r="H35" i="27" s="1"/>
  <c r="I20" i="27"/>
  <c r="I35" i="27" s="1"/>
  <c r="J20" i="27"/>
  <c r="J35" i="27" s="1"/>
  <c r="K20" i="27"/>
  <c r="K35" i="27" s="1"/>
  <c r="B20" i="29"/>
  <c r="B35" i="29" s="1"/>
  <c r="C20" i="29"/>
  <c r="C35" i="29" s="1"/>
  <c r="D20" i="29"/>
  <c r="D35" i="29" s="1"/>
  <c r="E20" i="29"/>
  <c r="E35" i="29" s="1"/>
  <c r="F20" i="29"/>
  <c r="F35" i="29" s="1"/>
  <c r="G20" i="29"/>
  <c r="G35" i="29" s="1"/>
  <c r="H20" i="29"/>
  <c r="H35" i="29" s="1"/>
  <c r="I20" i="29"/>
  <c r="I35" i="29" s="1"/>
  <c r="J20" i="29"/>
  <c r="J35" i="29" s="1"/>
  <c r="K20" i="29"/>
  <c r="K35" i="29" s="1"/>
  <c r="B10" i="24"/>
  <c r="C10" i="24"/>
  <c r="D10" i="24"/>
  <c r="E10" i="24"/>
  <c r="F10" i="24"/>
  <c r="G10" i="24"/>
  <c r="H10" i="24"/>
  <c r="I10" i="24"/>
  <c r="J10" i="24"/>
  <c r="K10" i="24"/>
  <c r="W10" i="45" l="1"/>
  <c r="AA53" i="45"/>
  <c r="AA55" i="45"/>
  <c r="AA51" i="45"/>
  <c r="X12" i="45"/>
  <c r="R12" i="45"/>
  <c r="U13" i="45"/>
  <c r="V10" i="45"/>
  <c r="T12" i="45"/>
  <c r="T10" i="45"/>
  <c r="U1038" i="26"/>
  <c r="S1038" i="26"/>
  <c r="B275" i="26"/>
  <c r="P776" i="26"/>
  <c r="P968" i="26"/>
  <c r="B1195" i="26"/>
  <c r="J12" i="45" s="1"/>
  <c r="T1038" i="26"/>
  <c r="C1067" i="26"/>
  <c r="D1067" i="26" s="1"/>
  <c r="R1038" i="26"/>
  <c r="W1038" i="26"/>
  <c r="P775" i="26"/>
  <c r="P772" i="26"/>
  <c r="B25" i="26"/>
  <c r="B549" i="26"/>
  <c r="P779" i="26"/>
  <c r="P774" i="26"/>
  <c r="P773" i="26"/>
  <c r="Q1046" i="26"/>
  <c r="P778" i="26"/>
  <c r="P777" i="26"/>
  <c r="P771" i="26"/>
  <c r="H1165" i="26"/>
  <c r="H1178" i="26" s="1"/>
  <c r="V1046" i="26"/>
  <c r="B1165" i="26"/>
  <c r="B1178" i="26" s="1"/>
  <c r="P1046" i="26"/>
  <c r="B1105" i="26"/>
  <c r="B1137" i="26" s="1"/>
  <c r="B1153" i="29" s="1"/>
  <c r="K433" i="26"/>
  <c r="K32" i="26"/>
  <c r="K432" i="26"/>
  <c r="K31" i="26"/>
  <c r="K431" i="26"/>
  <c r="K30" i="26"/>
  <c r="K430" i="26"/>
  <c r="K29" i="26"/>
  <c r="C430" i="26"/>
  <c r="C29" i="26"/>
  <c r="K429" i="26"/>
  <c r="K28" i="26"/>
  <c r="C429" i="26"/>
  <c r="C28" i="26"/>
  <c r="J428" i="26"/>
  <c r="J27" i="26"/>
  <c r="B428" i="26"/>
  <c r="B27" i="26"/>
  <c r="J427" i="26"/>
  <c r="J26" i="26"/>
  <c r="B427" i="26"/>
  <c r="B26" i="26"/>
  <c r="J426" i="26"/>
  <c r="J25" i="26"/>
  <c r="D435" i="26"/>
  <c r="D34" i="26"/>
  <c r="C433" i="26"/>
  <c r="C32" i="26"/>
  <c r="K435" i="26"/>
  <c r="K34" i="26"/>
  <c r="C435" i="26"/>
  <c r="C34" i="26"/>
  <c r="K434" i="26"/>
  <c r="K33" i="26"/>
  <c r="C434" i="26"/>
  <c r="C33" i="26"/>
  <c r="J433" i="26"/>
  <c r="J32" i="26"/>
  <c r="B433" i="26"/>
  <c r="B32" i="26"/>
  <c r="J432" i="26"/>
  <c r="J31" i="26"/>
  <c r="B432" i="26"/>
  <c r="B31" i="26"/>
  <c r="J431" i="26"/>
  <c r="J30" i="26"/>
  <c r="B431" i="26"/>
  <c r="B30" i="26"/>
  <c r="J430" i="26"/>
  <c r="J29" i="26"/>
  <c r="B430" i="26"/>
  <c r="B29" i="26"/>
  <c r="J429" i="26"/>
  <c r="J28" i="26"/>
  <c r="B429" i="26"/>
  <c r="B28" i="26"/>
  <c r="I428" i="26"/>
  <c r="I27" i="26"/>
  <c r="I427" i="26"/>
  <c r="I26" i="26"/>
  <c r="I426" i="26"/>
  <c r="I25" i="26"/>
  <c r="D434" i="26"/>
  <c r="D33" i="26"/>
  <c r="C432" i="26"/>
  <c r="C31" i="26"/>
  <c r="C431" i="26"/>
  <c r="C30" i="26"/>
  <c r="J435" i="26"/>
  <c r="J34" i="26"/>
  <c r="B435" i="26"/>
  <c r="B34" i="26"/>
  <c r="J434" i="26"/>
  <c r="J33" i="26"/>
  <c r="B434" i="26"/>
  <c r="B33" i="26"/>
  <c r="I433" i="26"/>
  <c r="I32" i="26"/>
  <c r="I432" i="26"/>
  <c r="I31" i="26"/>
  <c r="I431" i="26"/>
  <c r="I30" i="26"/>
  <c r="I430" i="26"/>
  <c r="I29" i="26"/>
  <c r="I429" i="26"/>
  <c r="I28" i="26"/>
  <c r="H428" i="26"/>
  <c r="H27" i="26"/>
  <c r="H427" i="26"/>
  <c r="H26" i="26"/>
  <c r="H426" i="26"/>
  <c r="H25" i="26"/>
  <c r="I435" i="26"/>
  <c r="I34" i="26"/>
  <c r="I434" i="26"/>
  <c r="I33" i="26"/>
  <c r="H433" i="26"/>
  <c r="H32" i="26"/>
  <c r="H432" i="26"/>
  <c r="H31" i="26"/>
  <c r="H431" i="26"/>
  <c r="H30" i="26"/>
  <c r="H430" i="26"/>
  <c r="H29" i="26"/>
  <c r="H429" i="26"/>
  <c r="H28" i="26"/>
  <c r="G428" i="26"/>
  <c r="G27" i="26"/>
  <c r="G427" i="26"/>
  <c r="G26" i="26"/>
  <c r="G426" i="26"/>
  <c r="G25" i="26"/>
  <c r="G433" i="26"/>
  <c r="G32" i="26"/>
  <c r="G432" i="26"/>
  <c r="G31" i="26"/>
  <c r="G431" i="26"/>
  <c r="G30" i="26"/>
  <c r="G430" i="26"/>
  <c r="G29" i="26"/>
  <c r="G429" i="26"/>
  <c r="G28" i="26"/>
  <c r="F428" i="26"/>
  <c r="F27" i="26"/>
  <c r="F427" i="26"/>
  <c r="F26" i="26"/>
  <c r="F426" i="26"/>
  <c r="F25" i="26"/>
  <c r="G435" i="26"/>
  <c r="G34" i="26"/>
  <c r="G434" i="26"/>
  <c r="G33" i="26"/>
  <c r="F433" i="26"/>
  <c r="F32" i="26"/>
  <c r="F432" i="26"/>
  <c r="F31" i="26"/>
  <c r="F431" i="26"/>
  <c r="F30" i="26"/>
  <c r="F430" i="26"/>
  <c r="F29" i="26"/>
  <c r="F429" i="26"/>
  <c r="F28" i="26"/>
  <c r="E428" i="26"/>
  <c r="E27" i="26"/>
  <c r="E427" i="26"/>
  <c r="E26" i="26"/>
  <c r="E426" i="26"/>
  <c r="E25" i="26"/>
  <c r="H435" i="26"/>
  <c r="H34" i="26"/>
  <c r="H434" i="26"/>
  <c r="H33" i="26"/>
  <c r="F435" i="26"/>
  <c r="F34" i="26"/>
  <c r="F434" i="26"/>
  <c r="F33" i="26"/>
  <c r="E433" i="26"/>
  <c r="E32" i="26"/>
  <c r="E432" i="26"/>
  <c r="E31" i="26"/>
  <c r="E431" i="26"/>
  <c r="E30" i="26"/>
  <c r="E430" i="26"/>
  <c r="E29" i="26"/>
  <c r="E429" i="26"/>
  <c r="E28" i="26"/>
  <c r="D428" i="26"/>
  <c r="D27" i="26"/>
  <c r="D427" i="26"/>
  <c r="D26" i="26"/>
  <c r="B262" i="27"/>
  <c r="B25" i="27"/>
  <c r="D426" i="26"/>
  <c r="D25" i="26"/>
  <c r="E435" i="26"/>
  <c r="E34" i="26"/>
  <c r="E434" i="26"/>
  <c r="E33" i="26"/>
  <c r="D433" i="26"/>
  <c r="D32" i="26"/>
  <c r="D432" i="26"/>
  <c r="D31" i="26"/>
  <c r="D431" i="26"/>
  <c r="D30" i="26"/>
  <c r="D430" i="26"/>
  <c r="D29" i="26"/>
  <c r="D429" i="26"/>
  <c r="D28" i="26"/>
  <c r="K428" i="26"/>
  <c r="K27" i="26"/>
  <c r="C428" i="26"/>
  <c r="C27" i="26"/>
  <c r="K427" i="26"/>
  <c r="K26" i="26"/>
  <c r="C427" i="26"/>
  <c r="C26" i="26"/>
  <c r="K426" i="26"/>
  <c r="K25" i="26"/>
  <c r="C426" i="26"/>
  <c r="C25" i="26"/>
  <c r="C1095" i="26"/>
  <c r="H903" i="27"/>
  <c r="D903" i="29"/>
  <c r="C1099" i="24"/>
  <c r="B907" i="27"/>
  <c r="C901" i="27"/>
  <c r="C1194" i="27" s="1"/>
  <c r="S11" i="45" s="1"/>
  <c r="S52" i="45" s="1"/>
  <c r="D908" i="27"/>
  <c r="C1070" i="26"/>
  <c r="C1069" i="26"/>
  <c r="D1072" i="24"/>
  <c r="E1072" i="24" s="1"/>
  <c r="D900" i="29"/>
  <c r="C906" i="27"/>
  <c r="C902" i="27"/>
  <c r="C1099" i="27"/>
  <c r="F906" i="29"/>
  <c r="C1067" i="29"/>
  <c r="C1096" i="29" s="1"/>
  <c r="K1009" i="29"/>
  <c r="K1023" i="29" s="1"/>
  <c r="D1015" i="29"/>
  <c r="D1029" i="29" s="1"/>
  <c r="G1015" i="29"/>
  <c r="G1029" i="29" s="1"/>
  <c r="K901" i="27"/>
  <c r="K1194" i="27" s="1"/>
  <c r="K1229" i="27" s="1"/>
  <c r="E906" i="27"/>
  <c r="D1075" i="27"/>
  <c r="E1075" i="27" s="1"/>
  <c r="D1069" i="27"/>
  <c r="E1069" i="27" s="1"/>
  <c r="H902" i="27"/>
  <c r="J904" i="27"/>
  <c r="H905" i="27"/>
  <c r="H904" i="27"/>
  <c r="D1069" i="24"/>
  <c r="D1098" i="24" s="1"/>
  <c r="C1096" i="24"/>
  <c r="B1136" i="26"/>
  <c r="B1152" i="35" s="1"/>
  <c r="B131" i="26"/>
  <c r="B188" i="26" s="1"/>
  <c r="B262" i="26"/>
  <c r="B247" i="26"/>
  <c r="K907" i="29"/>
  <c r="C1068" i="26"/>
  <c r="C1072" i="26"/>
  <c r="C1074" i="26"/>
  <c r="C1073" i="26"/>
  <c r="C1071" i="26"/>
  <c r="C1075" i="26"/>
  <c r="C1072" i="29"/>
  <c r="C1101" i="29" s="1"/>
  <c r="C1066" i="29"/>
  <c r="C1075" i="29"/>
  <c r="D1075" i="29" s="1"/>
  <c r="C1074" i="29"/>
  <c r="D1074" i="29" s="1"/>
  <c r="C1070" i="29"/>
  <c r="C1099" i="29" s="1"/>
  <c r="F907" i="29"/>
  <c r="C1068" i="29"/>
  <c r="D1068" i="29" s="1"/>
  <c r="C1073" i="29"/>
  <c r="C1102" i="29" s="1"/>
  <c r="C1069" i="29"/>
  <c r="C1098" i="29" s="1"/>
  <c r="K903" i="27"/>
  <c r="J907" i="27"/>
  <c r="C1100" i="29"/>
  <c r="D1071" i="29"/>
  <c r="I431" i="29"/>
  <c r="U375" i="29"/>
  <c r="I446" i="29"/>
  <c r="I584" i="29"/>
  <c r="I569" i="29"/>
  <c r="I554" i="29"/>
  <c r="D435" i="29"/>
  <c r="P379" i="29"/>
  <c r="D450" i="29"/>
  <c r="D573" i="29"/>
  <c r="D588" i="29"/>
  <c r="D558" i="29"/>
  <c r="D434" i="29"/>
  <c r="P378" i="29"/>
  <c r="D449" i="29"/>
  <c r="D572" i="29"/>
  <c r="D587" i="29"/>
  <c r="D557" i="29"/>
  <c r="C433" i="29"/>
  <c r="O377" i="29"/>
  <c r="C448" i="29"/>
  <c r="C586" i="29"/>
  <c r="C571" i="29"/>
  <c r="C556" i="29"/>
  <c r="C432" i="29"/>
  <c r="O376" i="29"/>
  <c r="C447" i="29"/>
  <c r="C570" i="29"/>
  <c r="C585" i="29"/>
  <c r="C555" i="29"/>
  <c r="C446" i="29"/>
  <c r="C431" i="29"/>
  <c r="O375" i="29"/>
  <c r="C584" i="29"/>
  <c r="C569" i="29"/>
  <c r="C554" i="29"/>
  <c r="C430" i="29"/>
  <c r="O374" i="29"/>
  <c r="C445" i="29"/>
  <c r="C583" i="29"/>
  <c r="C568" i="29"/>
  <c r="C553" i="29"/>
  <c r="C429" i="29"/>
  <c r="O373" i="29"/>
  <c r="C444" i="29"/>
  <c r="C567" i="29"/>
  <c r="C582" i="29"/>
  <c r="C552" i="29"/>
  <c r="B428" i="29"/>
  <c r="N372" i="29"/>
  <c r="B443" i="29"/>
  <c r="B566" i="29"/>
  <c r="B581" i="29"/>
  <c r="B551" i="29"/>
  <c r="J427" i="29"/>
  <c r="V371" i="29"/>
  <c r="J442" i="29"/>
  <c r="J565" i="29"/>
  <c r="J580" i="29"/>
  <c r="J550" i="29"/>
  <c r="B427" i="29"/>
  <c r="N371" i="29"/>
  <c r="B442" i="29"/>
  <c r="B580" i="29"/>
  <c r="B565" i="29"/>
  <c r="B550" i="29"/>
  <c r="B426" i="29"/>
  <c r="N370" i="29"/>
  <c r="B441" i="29"/>
  <c r="B564" i="29"/>
  <c r="B579" i="29"/>
  <c r="K450" i="29"/>
  <c r="K435" i="29"/>
  <c r="W379" i="29"/>
  <c r="K588" i="29"/>
  <c r="K573" i="29"/>
  <c r="K558" i="29"/>
  <c r="C450" i="29"/>
  <c r="O379" i="29"/>
  <c r="C435" i="29"/>
  <c r="C588" i="29"/>
  <c r="C573" i="29"/>
  <c r="C558" i="29"/>
  <c r="K434" i="29"/>
  <c r="W378" i="29"/>
  <c r="K449" i="29"/>
  <c r="K587" i="29"/>
  <c r="K572" i="29"/>
  <c r="K557" i="29"/>
  <c r="C434" i="29"/>
  <c r="O378" i="29"/>
  <c r="C449" i="29"/>
  <c r="C587" i="29"/>
  <c r="C572" i="29"/>
  <c r="C557" i="29"/>
  <c r="V377" i="29"/>
  <c r="J433" i="29"/>
  <c r="J448" i="29"/>
  <c r="J586" i="29"/>
  <c r="J571" i="29"/>
  <c r="J556" i="29"/>
  <c r="B433" i="29"/>
  <c r="N377" i="29"/>
  <c r="B448" i="29"/>
  <c r="B571" i="29"/>
  <c r="B586" i="29"/>
  <c r="B556" i="29"/>
  <c r="J432" i="29"/>
  <c r="V376" i="29"/>
  <c r="J447" i="29"/>
  <c r="J585" i="29"/>
  <c r="J570" i="29"/>
  <c r="J555" i="29"/>
  <c r="B432" i="29"/>
  <c r="N376" i="29"/>
  <c r="B447" i="29"/>
  <c r="B585" i="29"/>
  <c r="B570" i="29"/>
  <c r="B555" i="29"/>
  <c r="J446" i="29"/>
  <c r="J431" i="29"/>
  <c r="V375" i="29"/>
  <c r="J569" i="29"/>
  <c r="J584" i="29"/>
  <c r="J554" i="29"/>
  <c r="B431" i="29"/>
  <c r="N375" i="29"/>
  <c r="B446" i="29"/>
  <c r="B569" i="29"/>
  <c r="B584" i="29"/>
  <c r="B554" i="29"/>
  <c r="J430" i="29"/>
  <c r="V374" i="29"/>
  <c r="J445" i="29"/>
  <c r="J583" i="29"/>
  <c r="J568" i="29"/>
  <c r="J553" i="29"/>
  <c r="B430" i="29"/>
  <c r="N374" i="29"/>
  <c r="B445" i="29"/>
  <c r="B568" i="29"/>
  <c r="B583" i="29"/>
  <c r="B553" i="29"/>
  <c r="J429" i="29"/>
  <c r="V373" i="29"/>
  <c r="J444" i="29"/>
  <c r="J582" i="29"/>
  <c r="J567" i="29"/>
  <c r="J552" i="29"/>
  <c r="B429" i="29"/>
  <c r="N373" i="29"/>
  <c r="B444" i="29"/>
  <c r="B582" i="29"/>
  <c r="B567" i="29"/>
  <c r="B552" i="29"/>
  <c r="U372" i="29"/>
  <c r="I443" i="29"/>
  <c r="I428" i="29"/>
  <c r="I581" i="29"/>
  <c r="I566" i="29"/>
  <c r="I551" i="29"/>
  <c r="I427" i="29"/>
  <c r="U371" i="29"/>
  <c r="I442" i="29"/>
  <c r="I565" i="29"/>
  <c r="I580" i="29"/>
  <c r="I550" i="29"/>
  <c r="I426" i="29"/>
  <c r="U370" i="29"/>
  <c r="I441" i="29"/>
  <c r="I564" i="29"/>
  <c r="I579" i="29"/>
  <c r="I549" i="29"/>
  <c r="C1103" i="29"/>
  <c r="B450" i="29"/>
  <c r="B435" i="29"/>
  <c r="N379" i="29"/>
  <c r="B573" i="29"/>
  <c r="B588" i="29"/>
  <c r="B558" i="29"/>
  <c r="I435" i="29"/>
  <c r="U379" i="29"/>
  <c r="I450" i="29"/>
  <c r="I588" i="29"/>
  <c r="I573" i="29"/>
  <c r="I558" i="29"/>
  <c r="I434" i="29"/>
  <c r="U378" i="29"/>
  <c r="I449" i="29"/>
  <c r="I587" i="29"/>
  <c r="I572" i="29"/>
  <c r="I557" i="29"/>
  <c r="H433" i="29"/>
  <c r="T377" i="29"/>
  <c r="H448" i="29"/>
  <c r="H571" i="29"/>
  <c r="H586" i="29"/>
  <c r="H556" i="29"/>
  <c r="H432" i="29"/>
  <c r="T376" i="29"/>
  <c r="H447" i="29"/>
  <c r="H570" i="29"/>
  <c r="H585" i="29"/>
  <c r="H555" i="29"/>
  <c r="H431" i="29"/>
  <c r="T375" i="29"/>
  <c r="H446" i="29"/>
  <c r="H584" i="29"/>
  <c r="H569" i="29"/>
  <c r="H554" i="29"/>
  <c r="H430" i="29"/>
  <c r="T374" i="29"/>
  <c r="H445" i="29"/>
  <c r="H583" i="29"/>
  <c r="H568" i="29"/>
  <c r="H553" i="29"/>
  <c r="H429" i="29"/>
  <c r="T373" i="29"/>
  <c r="H444" i="29"/>
  <c r="H582" i="29"/>
  <c r="H567" i="29"/>
  <c r="H552" i="29"/>
  <c r="G428" i="29"/>
  <c r="S372" i="29"/>
  <c r="G443" i="29"/>
  <c r="G581" i="29"/>
  <c r="G566" i="29"/>
  <c r="G551" i="29"/>
  <c r="G427" i="29"/>
  <c r="S371" i="29"/>
  <c r="G442" i="29"/>
  <c r="G580" i="29"/>
  <c r="G565" i="29"/>
  <c r="G550" i="29"/>
  <c r="G426" i="29"/>
  <c r="S370" i="29"/>
  <c r="G564" i="29"/>
  <c r="G441" i="29"/>
  <c r="G579" i="29"/>
  <c r="G549" i="29"/>
  <c r="F905" i="29"/>
  <c r="V378" i="29"/>
  <c r="J434" i="29"/>
  <c r="J449" i="29"/>
  <c r="J587" i="29"/>
  <c r="J572" i="29"/>
  <c r="J557" i="29"/>
  <c r="H426" i="29"/>
  <c r="T370" i="29"/>
  <c r="H441" i="29"/>
  <c r="H579" i="29"/>
  <c r="H564" i="29"/>
  <c r="H549" i="29"/>
  <c r="I429" i="29"/>
  <c r="U373" i="29"/>
  <c r="I444" i="29"/>
  <c r="I582" i="29"/>
  <c r="I567" i="29"/>
  <c r="I552" i="29"/>
  <c r="G432" i="29"/>
  <c r="S376" i="29"/>
  <c r="G447" i="29"/>
  <c r="G570" i="29"/>
  <c r="G585" i="29"/>
  <c r="G555" i="29"/>
  <c r="G444" i="29"/>
  <c r="G429" i="29"/>
  <c r="S373" i="29"/>
  <c r="G582" i="29"/>
  <c r="G567" i="29"/>
  <c r="G552" i="29"/>
  <c r="G435" i="29"/>
  <c r="S379" i="29"/>
  <c r="G450" i="29"/>
  <c r="G573" i="29"/>
  <c r="G588" i="29"/>
  <c r="G558" i="29"/>
  <c r="G434" i="29"/>
  <c r="S378" i="29"/>
  <c r="G449" i="29"/>
  <c r="G572" i="29"/>
  <c r="G587" i="29"/>
  <c r="G557" i="29"/>
  <c r="F433" i="29"/>
  <c r="R377" i="29"/>
  <c r="F448" i="29"/>
  <c r="F586" i="29"/>
  <c r="F571" i="29"/>
  <c r="F556" i="29"/>
  <c r="F432" i="29"/>
  <c r="R376" i="29"/>
  <c r="F447" i="29"/>
  <c r="F570" i="29"/>
  <c r="F585" i="29"/>
  <c r="F555" i="29"/>
  <c r="F431" i="29"/>
  <c r="R375" i="29"/>
  <c r="F446" i="29"/>
  <c r="F569" i="29"/>
  <c r="F584" i="29"/>
  <c r="F554" i="29"/>
  <c r="F430" i="29"/>
  <c r="R374" i="29"/>
  <c r="F445" i="29"/>
  <c r="F583" i="29"/>
  <c r="F568" i="29"/>
  <c r="F553" i="29"/>
  <c r="F429" i="29"/>
  <c r="R373" i="29"/>
  <c r="F444" i="29"/>
  <c r="F567" i="29"/>
  <c r="F582" i="29"/>
  <c r="F552" i="29"/>
  <c r="E428" i="29"/>
  <c r="Q372" i="29"/>
  <c r="E443" i="29"/>
  <c r="E581" i="29"/>
  <c r="E566" i="29"/>
  <c r="E551" i="29"/>
  <c r="E427" i="29"/>
  <c r="Q371" i="29"/>
  <c r="E442" i="29"/>
  <c r="E565" i="29"/>
  <c r="E580" i="29"/>
  <c r="E550" i="29"/>
  <c r="E426" i="29"/>
  <c r="Q370" i="29"/>
  <c r="E441" i="29"/>
  <c r="E579" i="29"/>
  <c r="E564" i="29"/>
  <c r="E549" i="29"/>
  <c r="J435" i="29"/>
  <c r="V379" i="29"/>
  <c r="J450" i="29"/>
  <c r="J588" i="29"/>
  <c r="J573" i="29"/>
  <c r="J558" i="29"/>
  <c r="I430" i="29"/>
  <c r="U374" i="29"/>
  <c r="I445" i="29"/>
  <c r="I568" i="29"/>
  <c r="I583" i="29"/>
  <c r="I553" i="29"/>
  <c r="H443" i="29"/>
  <c r="H428" i="29"/>
  <c r="T372" i="29"/>
  <c r="H566" i="29"/>
  <c r="H581" i="29"/>
  <c r="H551" i="29"/>
  <c r="H435" i="29"/>
  <c r="T379" i="29"/>
  <c r="H450" i="29"/>
  <c r="H573" i="29"/>
  <c r="H588" i="29"/>
  <c r="H558" i="29"/>
  <c r="H434" i="29"/>
  <c r="T378" i="29"/>
  <c r="H449" i="29"/>
  <c r="H572" i="29"/>
  <c r="H587" i="29"/>
  <c r="H557" i="29"/>
  <c r="G431" i="29"/>
  <c r="S375" i="29"/>
  <c r="G446" i="29"/>
  <c r="G584" i="29"/>
  <c r="G569" i="29"/>
  <c r="G554" i="29"/>
  <c r="R372" i="29"/>
  <c r="F428" i="29"/>
  <c r="F566" i="29"/>
  <c r="F443" i="29"/>
  <c r="F581" i="29"/>
  <c r="F551" i="29"/>
  <c r="F426" i="29"/>
  <c r="R370" i="29"/>
  <c r="F441" i="29"/>
  <c r="F564" i="29"/>
  <c r="F579" i="29"/>
  <c r="F549" i="29"/>
  <c r="F435" i="29"/>
  <c r="R379" i="29"/>
  <c r="F450" i="29"/>
  <c r="F573" i="29"/>
  <c r="F588" i="29"/>
  <c r="F558" i="29"/>
  <c r="F572" i="29"/>
  <c r="F434" i="29"/>
  <c r="R378" i="29"/>
  <c r="F449" i="29"/>
  <c r="F587" i="29"/>
  <c r="F557" i="29"/>
  <c r="E433" i="29"/>
  <c r="Q377" i="29"/>
  <c r="E571" i="29"/>
  <c r="E448" i="29"/>
  <c r="E586" i="29"/>
  <c r="E556" i="29"/>
  <c r="E432" i="29"/>
  <c r="Q376" i="29"/>
  <c r="E447" i="29"/>
  <c r="E585" i="29"/>
  <c r="E570" i="29"/>
  <c r="E555" i="29"/>
  <c r="E431" i="29"/>
  <c r="Q375" i="29"/>
  <c r="E446" i="29"/>
  <c r="E569" i="29"/>
  <c r="E584" i="29"/>
  <c r="E554" i="29"/>
  <c r="Q374" i="29"/>
  <c r="E445" i="29"/>
  <c r="E430" i="29"/>
  <c r="E568" i="29"/>
  <c r="E583" i="29"/>
  <c r="E553" i="29"/>
  <c r="E429" i="29"/>
  <c r="Q373" i="29"/>
  <c r="E444" i="29"/>
  <c r="E567" i="29"/>
  <c r="E582" i="29"/>
  <c r="E552" i="29"/>
  <c r="P372" i="29"/>
  <c r="D428" i="29"/>
  <c r="D443" i="29"/>
  <c r="D566" i="29"/>
  <c r="D581" i="29"/>
  <c r="D551" i="29"/>
  <c r="D427" i="29"/>
  <c r="P371" i="29"/>
  <c r="D442" i="29"/>
  <c r="D565" i="29"/>
  <c r="D580" i="29"/>
  <c r="D550" i="29"/>
  <c r="D426" i="29"/>
  <c r="P370" i="29"/>
  <c r="D441" i="29"/>
  <c r="D579" i="29"/>
  <c r="D564" i="29"/>
  <c r="D549" i="29"/>
  <c r="N378" i="29"/>
  <c r="B434" i="29"/>
  <c r="B449" i="29"/>
  <c r="B587" i="29"/>
  <c r="B572" i="29"/>
  <c r="B557" i="29"/>
  <c r="U376" i="29"/>
  <c r="I447" i="29"/>
  <c r="I432" i="29"/>
  <c r="I585" i="29"/>
  <c r="I570" i="29"/>
  <c r="I555" i="29"/>
  <c r="T371" i="29"/>
  <c r="H427" i="29"/>
  <c r="H442" i="29"/>
  <c r="H580" i="29"/>
  <c r="H565" i="29"/>
  <c r="H550" i="29"/>
  <c r="S377" i="29"/>
  <c r="G448" i="29"/>
  <c r="G433" i="29"/>
  <c r="G571" i="29"/>
  <c r="G586" i="29"/>
  <c r="G556" i="29"/>
  <c r="G430" i="29"/>
  <c r="S374" i="29"/>
  <c r="G445" i="29"/>
  <c r="G583" i="29"/>
  <c r="G568" i="29"/>
  <c r="G553" i="29"/>
  <c r="F427" i="29"/>
  <c r="R371" i="29"/>
  <c r="F442" i="29"/>
  <c r="F580" i="29"/>
  <c r="F565" i="29"/>
  <c r="F550" i="29"/>
  <c r="E435" i="29"/>
  <c r="Q379" i="29"/>
  <c r="E450" i="29"/>
  <c r="E573" i="29"/>
  <c r="E588" i="29"/>
  <c r="E558" i="29"/>
  <c r="E449" i="29"/>
  <c r="E587" i="29"/>
  <c r="E434" i="29"/>
  <c r="Q378" i="29"/>
  <c r="E572" i="29"/>
  <c r="E557" i="29"/>
  <c r="D433" i="29"/>
  <c r="P377" i="29"/>
  <c r="D448" i="29"/>
  <c r="D586" i="29"/>
  <c r="D571" i="29"/>
  <c r="D556" i="29"/>
  <c r="D432" i="29"/>
  <c r="P376" i="29"/>
  <c r="D447" i="29"/>
  <c r="D585" i="29"/>
  <c r="D570" i="29"/>
  <c r="D555" i="29"/>
  <c r="D431" i="29"/>
  <c r="P375" i="29"/>
  <c r="D446" i="29"/>
  <c r="D569" i="29"/>
  <c r="D584" i="29"/>
  <c r="D554" i="29"/>
  <c r="D430" i="29"/>
  <c r="P374" i="29"/>
  <c r="D445" i="29"/>
  <c r="D583" i="29"/>
  <c r="D568" i="29"/>
  <c r="D553" i="29"/>
  <c r="D429" i="29"/>
  <c r="P373" i="29"/>
  <c r="D567" i="29"/>
  <c r="D444" i="29"/>
  <c r="D582" i="29"/>
  <c r="D552" i="29"/>
  <c r="K428" i="29"/>
  <c r="W372" i="29"/>
  <c r="K443" i="29"/>
  <c r="K566" i="29"/>
  <c r="K581" i="29"/>
  <c r="K551" i="29"/>
  <c r="C428" i="29"/>
  <c r="O372" i="29"/>
  <c r="C566" i="29"/>
  <c r="C443" i="29"/>
  <c r="C581" i="29"/>
  <c r="C551" i="29"/>
  <c r="W371" i="29"/>
  <c r="K442" i="29"/>
  <c r="K427" i="29"/>
  <c r="K580" i="29"/>
  <c r="K565" i="29"/>
  <c r="K550" i="29"/>
  <c r="C427" i="29"/>
  <c r="C442" i="29"/>
  <c r="O371" i="29"/>
  <c r="C565" i="29"/>
  <c r="C580" i="29"/>
  <c r="C550" i="29"/>
  <c r="K426" i="29"/>
  <c r="W370" i="29"/>
  <c r="K441" i="29"/>
  <c r="K564" i="29"/>
  <c r="K579" i="29"/>
  <c r="K549" i="29"/>
  <c r="C426" i="29"/>
  <c r="O370" i="29"/>
  <c r="C441" i="29"/>
  <c r="C579" i="29"/>
  <c r="C564" i="29"/>
  <c r="C549" i="29"/>
  <c r="F903" i="29"/>
  <c r="I433" i="29"/>
  <c r="U377" i="29"/>
  <c r="I448" i="29"/>
  <c r="I586" i="29"/>
  <c r="I571" i="29"/>
  <c r="I556" i="29"/>
  <c r="K433" i="29"/>
  <c r="W377" i="29"/>
  <c r="K448" i="29"/>
  <c r="K571" i="29"/>
  <c r="K586" i="29"/>
  <c r="K556" i="29"/>
  <c r="K432" i="29"/>
  <c r="W376" i="29"/>
  <c r="K447" i="29"/>
  <c r="K570" i="29"/>
  <c r="K585" i="29"/>
  <c r="K555" i="29"/>
  <c r="W375" i="29"/>
  <c r="K431" i="29"/>
  <c r="K446" i="29"/>
  <c r="K584" i="29"/>
  <c r="K569" i="29"/>
  <c r="K554" i="29"/>
  <c r="K430" i="29"/>
  <c r="W374" i="29"/>
  <c r="K445" i="29"/>
  <c r="K568" i="29"/>
  <c r="K583" i="29"/>
  <c r="K553" i="29"/>
  <c r="K429" i="29"/>
  <c r="W373" i="29"/>
  <c r="K444" i="29"/>
  <c r="K582" i="29"/>
  <c r="K567" i="29"/>
  <c r="K552" i="29"/>
  <c r="J428" i="29"/>
  <c r="V372" i="29"/>
  <c r="J443" i="29"/>
  <c r="J581" i="29"/>
  <c r="J566" i="29"/>
  <c r="J551" i="29"/>
  <c r="J426" i="29"/>
  <c r="V370" i="29"/>
  <c r="J441" i="29"/>
  <c r="J564" i="29"/>
  <c r="J579" i="29"/>
  <c r="J549" i="29"/>
  <c r="D1066" i="29"/>
  <c r="C1095" i="29"/>
  <c r="I450" i="27"/>
  <c r="I435" i="27"/>
  <c r="U379" i="27"/>
  <c r="I558" i="27"/>
  <c r="I588" i="27"/>
  <c r="I573" i="27"/>
  <c r="G427" i="27"/>
  <c r="S371" i="27"/>
  <c r="G550" i="27"/>
  <c r="G442" i="27"/>
  <c r="G565" i="27"/>
  <c r="G580" i="27"/>
  <c r="H450" i="27"/>
  <c r="H435" i="27"/>
  <c r="T379" i="27"/>
  <c r="H558" i="27"/>
  <c r="H588" i="27"/>
  <c r="H573" i="27"/>
  <c r="H434" i="27"/>
  <c r="T378" i="27"/>
  <c r="H449" i="27"/>
  <c r="H572" i="27"/>
  <c r="H587" i="27"/>
  <c r="H557" i="27"/>
  <c r="G433" i="27"/>
  <c r="S377" i="27"/>
  <c r="G448" i="27"/>
  <c r="G571" i="27"/>
  <c r="G586" i="27"/>
  <c r="G556" i="27"/>
  <c r="G432" i="27"/>
  <c r="S376" i="27"/>
  <c r="G447" i="27"/>
  <c r="G555" i="27"/>
  <c r="G570" i="27"/>
  <c r="G585" i="27"/>
  <c r="G431" i="27"/>
  <c r="S375" i="27"/>
  <c r="G554" i="27"/>
  <c r="G446" i="27"/>
  <c r="G569" i="27"/>
  <c r="G584" i="27"/>
  <c r="G430" i="27"/>
  <c r="S374" i="27"/>
  <c r="G445" i="27"/>
  <c r="G568" i="27"/>
  <c r="G583" i="27"/>
  <c r="G553" i="27"/>
  <c r="G444" i="27"/>
  <c r="G429" i="27"/>
  <c r="S373" i="27"/>
  <c r="G567" i="27"/>
  <c r="G582" i="27"/>
  <c r="G552" i="27"/>
  <c r="F428" i="27"/>
  <c r="R372" i="27"/>
  <c r="F443" i="27"/>
  <c r="F551" i="27"/>
  <c r="F581" i="27"/>
  <c r="F566" i="27"/>
  <c r="F427" i="27"/>
  <c r="R371" i="27"/>
  <c r="F565" i="27"/>
  <c r="F442" i="27"/>
  <c r="F580" i="27"/>
  <c r="F550" i="27"/>
  <c r="F426" i="27"/>
  <c r="R370" i="27"/>
  <c r="F441" i="27"/>
  <c r="F564" i="27"/>
  <c r="F579" i="27"/>
  <c r="F549" i="27"/>
  <c r="D1099" i="27"/>
  <c r="E1070" i="27"/>
  <c r="D1066" i="27"/>
  <c r="C1076" i="27"/>
  <c r="M1109" i="27" s="1"/>
  <c r="C1111" i="27" s="1"/>
  <c r="C1095" i="27"/>
  <c r="C1101" i="27"/>
  <c r="D1072" i="27"/>
  <c r="H446" i="27"/>
  <c r="T375" i="27"/>
  <c r="H431" i="27"/>
  <c r="H554" i="27"/>
  <c r="H584" i="27"/>
  <c r="H569" i="27"/>
  <c r="F433" i="27"/>
  <c r="R377" i="27"/>
  <c r="F448" i="27"/>
  <c r="F556" i="27"/>
  <c r="F586" i="27"/>
  <c r="F571" i="27"/>
  <c r="R373" i="27"/>
  <c r="F429" i="27"/>
  <c r="F444" i="27"/>
  <c r="F552" i="27"/>
  <c r="F582" i="27"/>
  <c r="F567" i="27"/>
  <c r="F435" i="27"/>
  <c r="R379" i="27"/>
  <c r="F450" i="27"/>
  <c r="F573" i="27"/>
  <c r="F588" i="27"/>
  <c r="F558" i="27"/>
  <c r="R378" i="27"/>
  <c r="F434" i="27"/>
  <c r="F449" i="27"/>
  <c r="F572" i="27"/>
  <c r="F587" i="27"/>
  <c r="F557" i="27"/>
  <c r="E448" i="27"/>
  <c r="E433" i="27"/>
  <c r="Q377" i="27"/>
  <c r="E586" i="27"/>
  <c r="E556" i="27"/>
  <c r="E571" i="27"/>
  <c r="E432" i="27"/>
  <c r="Q376" i="27"/>
  <c r="E555" i="27"/>
  <c r="E447" i="27"/>
  <c r="E570" i="27"/>
  <c r="E585" i="27"/>
  <c r="E431" i="27"/>
  <c r="Q375" i="27"/>
  <c r="E446" i="27"/>
  <c r="E569" i="27"/>
  <c r="E584" i="27"/>
  <c r="E554" i="27"/>
  <c r="E430" i="27"/>
  <c r="Q374" i="27"/>
  <c r="E445" i="27"/>
  <c r="E568" i="27"/>
  <c r="E583" i="27"/>
  <c r="E553" i="27"/>
  <c r="E444" i="27"/>
  <c r="E429" i="27"/>
  <c r="Q373" i="27"/>
  <c r="E567" i="27"/>
  <c r="E582" i="27"/>
  <c r="E552" i="27"/>
  <c r="D428" i="27"/>
  <c r="P372" i="27"/>
  <c r="D443" i="27"/>
  <c r="D566" i="27"/>
  <c r="D581" i="27"/>
  <c r="D551" i="27"/>
  <c r="P371" i="27"/>
  <c r="D427" i="27"/>
  <c r="D442" i="27"/>
  <c r="D565" i="27"/>
  <c r="D550" i="27"/>
  <c r="D580" i="27"/>
  <c r="P370" i="27"/>
  <c r="D426" i="27"/>
  <c r="D549" i="27"/>
  <c r="D579" i="27"/>
  <c r="D441" i="27"/>
  <c r="D564" i="27"/>
  <c r="D1073" i="27"/>
  <c r="C1102" i="27"/>
  <c r="T376" i="27"/>
  <c r="H432" i="27"/>
  <c r="H585" i="27"/>
  <c r="H555" i="27"/>
  <c r="H447" i="27"/>
  <c r="H570" i="27"/>
  <c r="H430" i="27"/>
  <c r="T374" i="27"/>
  <c r="H445" i="27"/>
  <c r="H568" i="27"/>
  <c r="H553" i="27"/>
  <c r="H583" i="27"/>
  <c r="G434" i="27"/>
  <c r="S378" i="27"/>
  <c r="G449" i="27"/>
  <c r="G587" i="27"/>
  <c r="G557" i="27"/>
  <c r="G572" i="27"/>
  <c r="F432" i="27"/>
  <c r="R376" i="27"/>
  <c r="F447" i="27"/>
  <c r="F555" i="27"/>
  <c r="F570" i="27"/>
  <c r="F585" i="27"/>
  <c r="R374" i="27"/>
  <c r="F430" i="27"/>
  <c r="F445" i="27"/>
  <c r="F568" i="27"/>
  <c r="F553" i="27"/>
  <c r="F583" i="27"/>
  <c r="E427" i="27"/>
  <c r="Q371" i="27"/>
  <c r="E442" i="27"/>
  <c r="E580" i="27"/>
  <c r="E550" i="27"/>
  <c r="E565" i="27"/>
  <c r="E435" i="27"/>
  <c r="Q379" i="27"/>
  <c r="E573" i="27"/>
  <c r="E450" i="27"/>
  <c r="E588" i="27"/>
  <c r="E558" i="27"/>
  <c r="P377" i="27"/>
  <c r="D448" i="27"/>
  <c r="D433" i="27"/>
  <c r="D556" i="27"/>
  <c r="D586" i="27"/>
  <c r="D571" i="27"/>
  <c r="P375" i="27"/>
  <c r="D431" i="27"/>
  <c r="D569" i="27"/>
  <c r="D446" i="27"/>
  <c r="D584" i="27"/>
  <c r="D554" i="27"/>
  <c r="K428" i="27"/>
  <c r="W372" i="27"/>
  <c r="K443" i="27"/>
  <c r="K566" i="27"/>
  <c r="K581" i="27"/>
  <c r="K551" i="27"/>
  <c r="K441" i="27"/>
  <c r="K426" i="27"/>
  <c r="W370" i="27"/>
  <c r="K564" i="27"/>
  <c r="K579" i="27"/>
  <c r="K549" i="27"/>
  <c r="C1096" i="27"/>
  <c r="D1067" i="27"/>
  <c r="C1103" i="27"/>
  <c r="D1074" i="27"/>
  <c r="G426" i="27"/>
  <c r="S370" i="27"/>
  <c r="G441" i="27"/>
  <c r="G564" i="27"/>
  <c r="G579" i="27"/>
  <c r="G549" i="27"/>
  <c r="E434" i="27"/>
  <c r="Q378" i="27"/>
  <c r="E449" i="27"/>
  <c r="E572" i="27"/>
  <c r="E587" i="27"/>
  <c r="E557" i="27"/>
  <c r="D432" i="27"/>
  <c r="P376" i="27"/>
  <c r="D570" i="27"/>
  <c r="D447" i="27"/>
  <c r="D585" i="27"/>
  <c r="D555" i="27"/>
  <c r="D430" i="27"/>
  <c r="P374" i="27"/>
  <c r="D553" i="27"/>
  <c r="D583" i="27"/>
  <c r="D445" i="27"/>
  <c r="D568" i="27"/>
  <c r="D444" i="27"/>
  <c r="P373" i="27"/>
  <c r="D429" i="27"/>
  <c r="D552" i="27"/>
  <c r="D567" i="27"/>
  <c r="D582" i="27"/>
  <c r="C428" i="27"/>
  <c r="O372" i="27"/>
  <c r="C443" i="27"/>
  <c r="C566" i="27"/>
  <c r="C581" i="27"/>
  <c r="C551" i="27"/>
  <c r="K427" i="27"/>
  <c r="W371" i="27"/>
  <c r="K442" i="27"/>
  <c r="K565" i="27"/>
  <c r="K550" i="27"/>
  <c r="K580" i="27"/>
  <c r="C427" i="27"/>
  <c r="O371" i="27"/>
  <c r="C442" i="27"/>
  <c r="C565" i="27"/>
  <c r="C550" i="27"/>
  <c r="C580" i="27"/>
  <c r="C426" i="27"/>
  <c r="O370" i="27"/>
  <c r="C441" i="27"/>
  <c r="C564" i="27"/>
  <c r="C549" i="27"/>
  <c r="C579" i="27"/>
  <c r="D435" i="27"/>
  <c r="P379" i="27"/>
  <c r="D573" i="27"/>
  <c r="D450" i="27"/>
  <c r="D558" i="27"/>
  <c r="D588" i="27"/>
  <c r="P378" i="27"/>
  <c r="D434" i="27"/>
  <c r="D449" i="27"/>
  <c r="D557" i="27"/>
  <c r="D587" i="27"/>
  <c r="D572" i="27"/>
  <c r="K433" i="27"/>
  <c r="W377" i="27"/>
  <c r="K448" i="27"/>
  <c r="K556" i="27"/>
  <c r="K571" i="27"/>
  <c r="K586" i="27"/>
  <c r="C433" i="27"/>
  <c r="O377" i="27"/>
  <c r="C448" i="27"/>
  <c r="C556" i="27"/>
  <c r="C571" i="27"/>
  <c r="C586" i="27"/>
  <c r="K432" i="27"/>
  <c r="W376" i="27"/>
  <c r="K447" i="27"/>
  <c r="K570" i="27"/>
  <c r="K555" i="27"/>
  <c r="K585" i="27"/>
  <c r="C432" i="27"/>
  <c r="O376" i="27"/>
  <c r="C447" i="27"/>
  <c r="C555" i="27"/>
  <c r="C570" i="27"/>
  <c r="C585" i="27"/>
  <c r="K431" i="27"/>
  <c r="W375" i="27"/>
  <c r="K446" i="27"/>
  <c r="K569" i="27"/>
  <c r="K584" i="27"/>
  <c r="K554" i="27"/>
  <c r="C431" i="27"/>
  <c r="O375" i="27"/>
  <c r="C446" i="27"/>
  <c r="C569" i="27"/>
  <c r="C584" i="27"/>
  <c r="C554" i="27"/>
  <c r="K430" i="27"/>
  <c r="W374" i="27"/>
  <c r="K445" i="27"/>
  <c r="K568" i="27"/>
  <c r="K553" i="27"/>
  <c r="K583" i="27"/>
  <c r="C430" i="27"/>
  <c r="O374" i="27"/>
  <c r="C445" i="27"/>
  <c r="C568" i="27"/>
  <c r="C553" i="27"/>
  <c r="C583" i="27"/>
  <c r="K429" i="27"/>
  <c r="W373" i="27"/>
  <c r="K444" i="27"/>
  <c r="K552" i="27"/>
  <c r="K567" i="27"/>
  <c r="K582" i="27"/>
  <c r="C429" i="27"/>
  <c r="O373" i="27"/>
  <c r="C444" i="27"/>
  <c r="C552" i="27"/>
  <c r="C582" i="27"/>
  <c r="C567" i="27"/>
  <c r="V372" i="27"/>
  <c r="J428" i="27"/>
  <c r="J443" i="27"/>
  <c r="J566" i="27"/>
  <c r="J551" i="27"/>
  <c r="J581" i="27"/>
  <c r="B428" i="27"/>
  <c r="N372" i="27"/>
  <c r="B566" i="27"/>
  <c r="B443" i="27"/>
  <c r="B551" i="27"/>
  <c r="B581" i="27"/>
  <c r="V371" i="27"/>
  <c r="J427" i="27"/>
  <c r="J442" i="27"/>
  <c r="J550" i="27"/>
  <c r="J580" i="27"/>
  <c r="J565" i="27"/>
  <c r="B427" i="27"/>
  <c r="N371" i="27"/>
  <c r="B442" i="27"/>
  <c r="B580" i="27"/>
  <c r="B550" i="27"/>
  <c r="B565" i="27"/>
  <c r="J441" i="27"/>
  <c r="J426" i="27"/>
  <c r="V370" i="27"/>
  <c r="J549" i="27"/>
  <c r="J579" i="27"/>
  <c r="J564" i="27"/>
  <c r="B426" i="27"/>
  <c r="N370" i="27"/>
  <c r="B441" i="27"/>
  <c r="B549" i="27"/>
  <c r="B579" i="27"/>
  <c r="B564" i="27"/>
  <c r="C1100" i="27"/>
  <c r="D1071" i="27"/>
  <c r="C1097" i="27"/>
  <c r="D1068" i="27"/>
  <c r="I434" i="27"/>
  <c r="U378" i="27"/>
  <c r="I557" i="27"/>
  <c r="I449" i="27"/>
  <c r="I587" i="27"/>
  <c r="I572" i="27"/>
  <c r="G428" i="27"/>
  <c r="S372" i="27"/>
  <c r="G443" i="27"/>
  <c r="G566" i="27"/>
  <c r="G581" i="27"/>
  <c r="G551" i="27"/>
  <c r="G435" i="27"/>
  <c r="S379" i="27"/>
  <c r="G558" i="27"/>
  <c r="G450" i="27"/>
  <c r="G588" i="27"/>
  <c r="G573" i="27"/>
  <c r="E426" i="27"/>
  <c r="Q370" i="27"/>
  <c r="E441" i="27"/>
  <c r="E564" i="27"/>
  <c r="E579" i="27"/>
  <c r="E549" i="27"/>
  <c r="C435" i="27"/>
  <c r="O379" i="27"/>
  <c r="C450" i="27"/>
  <c r="C573" i="27"/>
  <c r="C588" i="27"/>
  <c r="C558" i="27"/>
  <c r="C434" i="27"/>
  <c r="O378" i="27"/>
  <c r="C449" i="27"/>
  <c r="C587" i="27"/>
  <c r="C572" i="27"/>
  <c r="C557" i="27"/>
  <c r="B433" i="27"/>
  <c r="N377" i="27"/>
  <c r="B571" i="27"/>
  <c r="B448" i="27"/>
  <c r="B586" i="27"/>
  <c r="B556" i="27"/>
  <c r="V376" i="27"/>
  <c r="J432" i="27"/>
  <c r="J447" i="27"/>
  <c r="J570" i="27"/>
  <c r="J585" i="27"/>
  <c r="J555" i="27"/>
  <c r="N375" i="27"/>
  <c r="B431" i="27"/>
  <c r="B584" i="27"/>
  <c r="B554" i="27"/>
  <c r="B446" i="27"/>
  <c r="B569" i="27"/>
  <c r="J430" i="27"/>
  <c r="V374" i="27"/>
  <c r="J445" i="27"/>
  <c r="J553" i="27"/>
  <c r="J568" i="27"/>
  <c r="J583" i="27"/>
  <c r="J429" i="27"/>
  <c r="V373" i="27"/>
  <c r="J444" i="27"/>
  <c r="J567" i="27"/>
  <c r="J582" i="27"/>
  <c r="J552" i="27"/>
  <c r="I426" i="27"/>
  <c r="U370" i="27"/>
  <c r="I549" i="27"/>
  <c r="I441" i="27"/>
  <c r="I564" i="27"/>
  <c r="I579" i="27"/>
  <c r="T377" i="27"/>
  <c r="H433" i="27"/>
  <c r="H571" i="27"/>
  <c r="H448" i="27"/>
  <c r="H586" i="27"/>
  <c r="H556" i="27"/>
  <c r="H429" i="27"/>
  <c r="T373" i="27"/>
  <c r="H567" i="27"/>
  <c r="H444" i="27"/>
  <c r="H582" i="27"/>
  <c r="H552" i="27"/>
  <c r="F431" i="27"/>
  <c r="R375" i="27"/>
  <c r="F569" i="27"/>
  <c r="F446" i="27"/>
  <c r="F554" i="27"/>
  <c r="F584" i="27"/>
  <c r="E428" i="27"/>
  <c r="Q372" i="27"/>
  <c r="E551" i="27"/>
  <c r="E443" i="27"/>
  <c r="E566" i="27"/>
  <c r="E581" i="27"/>
  <c r="K450" i="27"/>
  <c r="K435" i="27"/>
  <c r="W379" i="27"/>
  <c r="K573" i="27"/>
  <c r="K558" i="27"/>
  <c r="K588" i="27"/>
  <c r="K434" i="27"/>
  <c r="W378" i="27"/>
  <c r="K449" i="27"/>
  <c r="K557" i="27"/>
  <c r="K572" i="27"/>
  <c r="K587" i="27"/>
  <c r="J433" i="27"/>
  <c r="V377" i="27"/>
  <c r="J448" i="27"/>
  <c r="J571" i="27"/>
  <c r="J556" i="27"/>
  <c r="J586" i="27"/>
  <c r="N376" i="27"/>
  <c r="B432" i="27"/>
  <c r="B447" i="27"/>
  <c r="B570" i="27"/>
  <c r="B585" i="27"/>
  <c r="B555" i="27"/>
  <c r="J431" i="27"/>
  <c r="V375" i="27"/>
  <c r="J584" i="27"/>
  <c r="J446" i="27"/>
  <c r="J554" i="27"/>
  <c r="J569" i="27"/>
  <c r="B430" i="27"/>
  <c r="N374" i="27"/>
  <c r="B445" i="27"/>
  <c r="B553" i="27"/>
  <c r="B583" i="27"/>
  <c r="B568" i="27"/>
  <c r="B429" i="27"/>
  <c r="N373" i="27"/>
  <c r="B444" i="27"/>
  <c r="B567" i="27"/>
  <c r="B552" i="27"/>
  <c r="B582" i="27"/>
  <c r="I428" i="27"/>
  <c r="U372" i="27"/>
  <c r="I443" i="27"/>
  <c r="I566" i="27"/>
  <c r="I551" i="27"/>
  <c r="I581" i="27"/>
  <c r="I442" i="27"/>
  <c r="I427" i="27"/>
  <c r="U371" i="27"/>
  <c r="I565" i="27"/>
  <c r="I580" i="27"/>
  <c r="I550" i="27"/>
  <c r="V379" i="27"/>
  <c r="J435" i="27"/>
  <c r="J558" i="27"/>
  <c r="J450" i="27"/>
  <c r="J588" i="27"/>
  <c r="J573" i="27"/>
  <c r="B435" i="27"/>
  <c r="N379" i="27"/>
  <c r="B450" i="27"/>
  <c r="B558" i="27"/>
  <c r="B588" i="27"/>
  <c r="B573" i="27"/>
  <c r="V378" i="27"/>
  <c r="J434" i="27"/>
  <c r="J449" i="27"/>
  <c r="J557" i="27"/>
  <c r="J572" i="27"/>
  <c r="J587" i="27"/>
  <c r="B449" i="27"/>
  <c r="B434" i="27"/>
  <c r="N378" i="27"/>
  <c r="B557" i="27"/>
  <c r="B572" i="27"/>
  <c r="B587" i="27"/>
  <c r="I433" i="27"/>
  <c r="U377" i="27"/>
  <c r="I448" i="27"/>
  <c r="I571" i="27"/>
  <c r="I556" i="27"/>
  <c r="I586" i="27"/>
  <c r="I432" i="27"/>
  <c r="U376" i="27"/>
  <c r="I447" i="27"/>
  <c r="I570" i="27"/>
  <c r="I555" i="27"/>
  <c r="I585" i="27"/>
  <c r="I446" i="27"/>
  <c r="I431" i="27"/>
  <c r="U375" i="27"/>
  <c r="I569" i="27"/>
  <c r="I584" i="27"/>
  <c r="I554" i="27"/>
  <c r="I430" i="27"/>
  <c r="U374" i="27"/>
  <c r="I445" i="27"/>
  <c r="I553" i="27"/>
  <c r="I568" i="27"/>
  <c r="I583" i="27"/>
  <c r="I429" i="27"/>
  <c r="U373" i="27"/>
  <c r="I444" i="27"/>
  <c r="I582" i="27"/>
  <c r="I552" i="27"/>
  <c r="I567" i="27"/>
  <c r="H428" i="27"/>
  <c r="T372" i="27"/>
  <c r="H443" i="27"/>
  <c r="H551" i="27"/>
  <c r="H581" i="27"/>
  <c r="H566" i="27"/>
  <c r="H442" i="27"/>
  <c r="T371" i="27"/>
  <c r="H427" i="27"/>
  <c r="H550" i="27"/>
  <c r="H565" i="27"/>
  <c r="H580" i="27"/>
  <c r="H426" i="27"/>
  <c r="T370" i="27"/>
  <c r="H441" i="27"/>
  <c r="H564" i="27"/>
  <c r="H549" i="27"/>
  <c r="H579" i="27"/>
  <c r="K34" i="24"/>
  <c r="K435" i="24"/>
  <c r="W379" i="24"/>
  <c r="K450" i="24"/>
  <c r="K573" i="24"/>
  <c r="K588" i="24"/>
  <c r="K558" i="24"/>
  <c r="C34" i="24"/>
  <c r="C435" i="24"/>
  <c r="O379" i="24"/>
  <c r="C450" i="24"/>
  <c r="C588" i="24"/>
  <c r="C573" i="24"/>
  <c r="C558" i="24"/>
  <c r="K33" i="24"/>
  <c r="K434" i="24"/>
  <c r="W378" i="24"/>
  <c r="K449" i="24"/>
  <c r="K572" i="24"/>
  <c r="K587" i="24"/>
  <c r="K557" i="24"/>
  <c r="C33" i="24"/>
  <c r="C434" i="24"/>
  <c r="O378" i="24"/>
  <c r="C449" i="24"/>
  <c r="C587" i="24"/>
  <c r="C572" i="24"/>
  <c r="C557" i="24"/>
  <c r="J32" i="24"/>
  <c r="J433" i="24"/>
  <c r="V377" i="24"/>
  <c r="J448" i="24"/>
  <c r="J571" i="24"/>
  <c r="J586" i="24"/>
  <c r="J556" i="24"/>
  <c r="B32" i="24"/>
  <c r="N377" i="24"/>
  <c r="B433" i="24"/>
  <c r="B586" i="24"/>
  <c r="B448" i="24"/>
  <c r="B571" i="24"/>
  <c r="B556" i="24"/>
  <c r="J31" i="24"/>
  <c r="J432" i="24"/>
  <c r="V376" i="24"/>
  <c r="J447" i="24"/>
  <c r="J570" i="24"/>
  <c r="J585" i="24"/>
  <c r="J555" i="24"/>
  <c r="B31" i="24"/>
  <c r="B432" i="24"/>
  <c r="N376" i="24"/>
  <c r="B447" i="24"/>
  <c r="B585" i="24"/>
  <c r="B570" i="24"/>
  <c r="B555" i="24"/>
  <c r="J30" i="24"/>
  <c r="J431" i="24"/>
  <c r="V375" i="24"/>
  <c r="J446" i="24"/>
  <c r="J569" i="24"/>
  <c r="J584" i="24"/>
  <c r="J554" i="24"/>
  <c r="B30" i="24"/>
  <c r="B431" i="24"/>
  <c r="N375" i="24"/>
  <c r="B446" i="24"/>
  <c r="B584" i="24"/>
  <c r="B569" i="24"/>
  <c r="B554" i="24"/>
  <c r="J29" i="24"/>
  <c r="J430" i="24"/>
  <c r="V374" i="24"/>
  <c r="J445" i="24"/>
  <c r="J568" i="24"/>
  <c r="J583" i="24"/>
  <c r="J553" i="24"/>
  <c r="B29" i="24"/>
  <c r="B430" i="24"/>
  <c r="N374" i="24"/>
  <c r="B445" i="24"/>
  <c r="B568" i="24"/>
  <c r="B583" i="24"/>
  <c r="B553" i="24"/>
  <c r="J28" i="24"/>
  <c r="J429" i="24"/>
  <c r="V373" i="24"/>
  <c r="J444" i="24"/>
  <c r="J567" i="24"/>
  <c r="J582" i="24"/>
  <c r="J552" i="24"/>
  <c r="I27" i="24"/>
  <c r="I428" i="24"/>
  <c r="U372" i="24"/>
  <c r="I443" i="24"/>
  <c r="I566" i="24"/>
  <c r="I581" i="24"/>
  <c r="I551" i="24"/>
  <c r="I26" i="24"/>
  <c r="I427" i="24"/>
  <c r="U371" i="24"/>
  <c r="I442" i="24"/>
  <c r="I565" i="24"/>
  <c r="I580" i="24"/>
  <c r="I550" i="24"/>
  <c r="C1103" i="24"/>
  <c r="D1074" i="24"/>
  <c r="D1096" i="24"/>
  <c r="E1067" i="24"/>
  <c r="B25" i="24"/>
  <c r="B426" i="24"/>
  <c r="N370" i="24"/>
  <c r="B441" i="24"/>
  <c r="B564" i="24"/>
  <c r="B579" i="24"/>
  <c r="J34" i="24"/>
  <c r="J435" i="24"/>
  <c r="V379" i="24"/>
  <c r="J450" i="24"/>
  <c r="J573" i="24"/>
  <c r="J588" i="24"/>
  <c r="J558" i="24"/>
  <c r="B34" i="24"/>
  <c r="B450" i="24"/>
  <c r="B435" i="24"/>
  <c r="N379" i="24"/>
  <c r="B588" i="24"/>
  <c r="B573" i="24"/>
  <c r="B558" i="24"/>
  <c r="J33" i="24"/>
  <c r="J434" i="24"/>
  <c r="V378" i="24"/>
  <c r="J449" i="24"/>
  <c r="J572" i="24"/>
  <c r="J587" i="24"/>
  <c r="J557" i="24"/>
  <c r="I32" i="24"/>
  <c r="I433" i="24"/>
  <c r="U377" i="24"/>
  <c r="I448" i="24"/>
  <c r="I571" i="24"/>
  <c r="I586" i="24"/>
  <c r="I556" i="24"/>
  <c r="I31" i="24"/>
  <c r="I432" i="24"/>
  <c r="U376" i="24"/>
  <c r="I447" i="24"/>
  <c r="I570" i="24"/>
  <c r="I585" i="24"/>
  <c r="I555" i="24"/>
  <c r="I30" i="24"/>
  <c r="I431" i="24"/>
  <c r="U375" i="24"/>
  <c r="I446" i="24"/>
  <c r="I569" i="24"/>
  <c r="I584" i="24"/>
  <c r="I554" i="24"/>
  <c r="I29" i="24"/>
  <c r="U374" i="24"/>
  <c r="I430" i="24"/>
  <c r="I445" i="24"/>
  <c r="I568" i="24"/>
  <c r="I583" i="24"/>
  <c r="I553" i="24"/>
  <c r="I28" i="24"/>
  <c r="I429" i="24"/>
  <c r="U373" i="24"/>
  <c r="I444" i="24"/>
  <c r="I567" i="24"/>
  <c r="I582" i="24"/>
  <c r="I552" i="24"/>
  <c r="H27" i="24"/>
  <c r="H428" i="24"/>
  <c r="T372" i="24"/>
  <c r="H443" i="24"/>
  <c r="H581" i="24"/>
  <c r="H566" i="24"/>
  <c r="H551" i="24"/>
  <c r="H26" i="24"/>
  <c r="H427" i="24"/>
  <c r="T371" i="24"/>
  <c r="H442" i="24"/>
  <c r="H565" i="24"/>
  <c r="H580" i="24"/>
  <c r="H550" i="24"/>
  <c r="C1076" i="24"/>
  <c r="M1109" i="24" s="1"/>
  <c r="D1111" i="24" s="1"/>
  <c r="C1097" i="24"/>
  <c r="D1068" i="24"/>
  <c r="I34" i="24"/>
  <c r="I435" i="24"/>
  <c r="U379" i="24"/>
  <c r="I450" i="24"/>
  <c r="I573" i="24"/>
  <c r="I588" i="24"/>
  <c r="I558" i="24"/>
  <c r="I33" i="24"/>
  <c r="U378" i="24"/>
  <c r="I434" i="24"/>
  <c r="I449" i="24"/>
  <c r="I572" i="24"/>
  <c r="I587" i="24"/>
  <c r="I557" i="24"/>
  <c r="H32" i="24"/>
  <c r="H433" i="24"/>
  <c r="T377" i="24"/>
  <c r="H448" i="24"/>
  <c r="H571" i="24"/>
  <c r="H586" i="24"/>
  <c r="H556" i="24"/>
  <c r="H31" i="24"/>
  <c r="H432" i="24"/>
  <c r="T376" i="24"/>
  <c r="H447" i="24"/>
  <c r="H585" i="24"/>
  <c r="H570" i="24"/>
  <c r="H555" i="24"/>
  <c r="H30" i="24"/>
  <c r="H431" i="24"/>
  <c r="T375" i="24"/>
  <c r="H446" i="24"/>
  <c r="H569" i="24"/>
  <c r="H584" i="24"/>
  <c r="H554" i="24"/>
  <c r="H29" i="24"/>
  <c r="H430" i="24"/>
  <c r="T374" i="24"/>
  <c r="H445" i="24"/>
  <c r="H568" i="24"/>
  <c r="H583" i="24"/>
  <c r="H553" i="24"/>
  <c r="H28" i="24"/>
  <c r="H429" i="24"/>
  <c r="T373" i="24"/>
  <c r="H444" i="24"/>
  <c r="H567" i="24"/>
  <c r="H582" i="24"/>
  <c r="H552" i="24"/>
  <c r="G27" i="24"/>
  <c r="G443" i="24"/>
  <c r="G428" i="24"/>
  <c r="S372" i="24"/>
  <c r="G581" i="24"/>
  <c r="G566" i="24"/>
  <c r="G551" i="24"/>
  <c r="G26" i="24"/>
  <c r="G427" i="24"/>
  <c r="S371" i="24"/>
  <c r="G442" i="24"/>
  <c r="G565" i="24"/>
  <c r="G580" i="24"/>
  <c r="G550" i="24"/>
  <c r="C25" i="24"/>
  <c r="C426" i="24"/>
  <c r="O370" i="24"/>
  <c r="C441" i="24"/>
  <c r="C579" i="24"/>
  <c r="C564" i="24"/>
  <c r="C549" i="24"/>
  <c r="H34" i="24"/>
  <c r="H435" i="24"/>
  <c r="T379" i="24"/>
  <c r="H450" i="24"/>
  <c r="H573" i="24"/>
  <c r="H588" i="24"/>
  <c r="H558" i="24"/>
  <c r="H33" i="24"/>
  <c r="H434" i="24"/>
  <c r="T378" i="24"/>
  <c r="H449" i="24"/>
  <c r="H572" i="24"/>
  <c r="H587" i="24"/>
  <c r="H557" i="24"/>
  <c r="G32" i="24"/>
  <c r="G433" i="24"/>
  <c r="S377" i="24"/>
  <c r="G448" i="24"/>
  <c r="G571" i="24"/>
  <c r="G586" i="24"/>
  <c r="G556" i="24"/>
  <c r="G31" i="24"/>
  <c r="G432" i="24"/>
  <c r="S376" i="24"/>
  <c r="G447" i="24"/>
  <c r="G585" i="24"/>
  <c r="G570" i="24"/>
  <c r="G555" i="24"/>
  <c r="G30" i="24"/>
  <c r="S375" i="24"/>
  <c r="G431" i="24"/>
  <c r="G446" i="24"/>
  <c r="G569" i="24"/>
  <c r="G584" i="24"/>
  <c r="G554" i="24"/>
  <c r="G29" i="24"/>
  <c r="G430" i="24"/>
  <c r="S374" i="24"/>
  <c r="G445" i="24"/>
  <c r="G568" i="24"/>
  <c r="G583" i="24"/>
  <c r="G553" i="24"/>
  <c r="G28" i="24"/>
  <c r="G429" i="24"/>
  <c r="S373" i="24"/>
  <c r="G444" i="24"/>
  <c r="G582" i="24"/>
  <c r="G567" i="24"/>
  <c r="G552" i="24"/>
  <c r="F27" i="24"/>
  <c r="F428" i="24"/>
  <c r="R372" i="24"/>
  <c r="F443" i="24"/>
  <c r="F566" i="24"/>
  <c r="F581" i="24"/>
  <c r="F551" i="24"/>
  <c r="F26" i="24"/>
  <c r="R371" i="24"/>
  <c r="F427" i="24"/>
  <c r="F580" i="24"/>
  <c r="F442" i="24"/>
  <c r="F565" i="24"/>
  <c r="F550" i="24"/>
  <c r="D1099" i="24"/>
  <c r="E1070" i="24"/>
  <c r="K25" i="24"/>
  <c r="K426" i="24"/>
  <c r="W370" i="24"/>
  <c r="K441" i="24"/>
  <c r="K564" i="24"/>
  <c r="K579" i="24"/>
  <c r="K549" i="24"/>
  <c r="G34" i="24"/>
  <c r="S379" i="24"/>
  <c r="G435" i="24"/>
  <c r="G450" i="24"/>
  <c r="G588" i="24"/>
  <c r="G573" i="24"/>
  <c r="G558" i="24"/>
  <c r="G33" i="24"/>
  <c r="G434" i="24"/>
  <c r="S378" i="24"/>
  <c r="G449" i="24"/>
  <c r="G587" i="24"/>
  <c r="G572" i="24"/>
  <c r="G557" i="24"/>
  <c r="F32" i="24"/>
  <c r="F433" i="24"/>
  <c r="R377" i="24"/>
  <c r="F448" i="24"/>
  <c r="F586" i="24"/>
  <c r="F571" i="24"/>
  <c r="F556" i="24"/>
  <c r="F31" i="24"/>
  <c r="F432" i="24"/>
  <c r="R376" i="24"/>
  <c r="F447" i="24"/>
  <c r="F570" i="24"/>
  <c r="F585" i="24"/>
  <c r="F555" i="24"/>
  <c r="F30" i="24"/>
  <c r="R375" i="24"/>
  <c r="F431" i="24"/>
  <c r="F446" i="24"/>
  <c r="F584" i="24"/>
  <c r="F569" i="24"/>
  <c r="F554" i="24"/>
  <c r="F29" i="24"/>
  <c r="F430" i="24"/>
  <c r="R374" i="24"/>
  <c r="F445" i="24"/>
  <c r="F583" i="24"/>
  <c r="F568" i="24"/>
  <c r="F553" i="24"/>
  <c r="F28" i="24"/>
  <c r="F429" i="24"/>
  <c r="R373" i="24"/>
  <c r="F444" i="24"/>
  <c r="F567" i="24"/>
  <c r="F582" i="24"/>
  <c r="F552" i="24"/>
  <c r="E27" i="24"/>
  <c r="E443" i="24"/>
  <c r="Q372" i="24"/>
  <c r="E428" i="24"/>
  <c r="E566" i="24"/>
  <c r="E581" i="24"/>
  <c r="E551" i="24"/>
  <c r="E26" i="24"/>
  <c r="E427" i="24"/>
  <c r="Q371" i="24"/>
  <c r="E442" i="24"/>
  <c r="E580" i="24"/>
  <c r="E565" i="24"/>
  <c r="E550" i="24"/>
  <c r="C1104" i="24"/>
  <c r="D1075" i="24"/>
  <c r="I25" i="24"/>
  <c r="U370" i="24"/>
  <c r="I426" i="24"/>
  <c r="I441" i="24"/>
  <c r="I564" i="24"/>
  <c r="I579" i="24"/>
  <c r="I549" i="24"/>
  <c r="F25" i="24"/>
  <c r="F426" i="24"/>
  <c r="R370" i="24"/>
  <c r="F441" i="24"/>
  <c r="F579" i="24"/>
  <c r="F564" i="24"/>
  <c r="F549" i="24"/>
  <c r="F34" i="24"/>
  <c r="F435" i="24"/>
  <c r="R379" i="24"/>
  <c r="F588" i="24"/>
  <c r="F450" i="24"/>
  <c r="F573" i="24"/>
  <c r="F558" i="24"/>
  <c r="F33" i="24"/>
  <c r="R378" i="24"/>
  <c r="F434" i="24"/>
  <c r="F587" i="24"/>
  <c r="F449" i="24"/>
  <c r="F572" i="24"/>
  <c r="F557" i="24"/>
  <c r="E32" i="24"/>
  <c r="E433" i="24"/>
  <c r="Q377" i="24"/>
  <c r="E448" i="24"/>
  <c r="E586" i="24"/>
  <c r="E571" i="24"/>
  <c r="E556" i="24"/>
  <c r="E31" i="24"/>
  <c r="Q376" i="24"/>
  <c r="E432" i="24"/>
  <c r="E447" i="24"/>
  <c r="E570" i="24"/>
  <c r="E585" i="24"/>
  <c r="E555" i="24"/>
  <c r="E30" i="24"/>
  <c r="E431" i="24"/>
  <c r="Q375" i="24"/>
  <c r="E446" i="24"/>
  <c r="E584" i="24"/>
  <c r="E569" i="24"/>
  <c r="E554" i="24"/>
  <c r="E29" i="24"/>
  <c r="E430" i="24"/>
  <c r="Q374" i="24"/>
  <c r="E445" i="24"/>
  <c r="E583" i="24"/>
  <c r="E568" i="24"/>
  <c r="E553" i="24"/>
  <c r="E28" i="24"/>
  <c r="E429" i="24"/>
  <c r="Q373" i="24"/>
  <c r="E582" i="24"/>
  <c r="E444" i="24"/>
  <c r="E567" i="24"/>
  <c r="E552" i="24"/>
  <c r="D27" i="24"/>
  <c r="P372" i="24"/>
  <c r="D428" i="24"/>
  <c r="D581" i="24"/>
  <c r="D443" i="24"/>
  <c r="D566" i="24"/>
  <c r="D551" i="24"/>
  <c r="D26" i="24"/>
  <c r="D427" i="24"/>
  <c r="P371" i="24"/>
  <c r="D580" i="24"/>
  <c r="D442" i="24"/>
  <c r="D565" i="24"/>
  <c r="D550" i="24"/>
  <c r="D1071" i="24"/>
  <c r="C1100" i="24"/>
  <c r="G25" i="24"/>
  <c r="G426" i="24"/>
  <c r="S370" i="24"/>
  <c r="G441" i="24"/>
  <c r="G579" i="24"/>
  <c r="G564" i="24"/>
  <c r="G549" i="24"/>
  <c r="E25" i="24"/>
  <c r="E426" i="24"/>
  <c r="Q370" i="24"/>
  <c r="E441" i="24"/>
  <c r="E579" i="24"/>
  <c r="E564" i="24"/>
  <c r="E549" i="24"/>
  <c r="E34" i="24"/>
  <c r="E435" i="24"/>
  <c r="Q379" i="24"/>
  <c r="E450" i="24"/>
  <c r="E588" i="24"/>
  <c r="E573" i="24"/>
  <c r="E558" i="24"/>
  <c r="E33" i="24"/>
  <c r="E434" i="24"/>
  <c r="Q378" i="24"/>
  <c r="E449" i="24"/>
  <c r="E572" i="24"/>
  <c r="E587" i="24"/>
  <c r="E557" i="24"/>
  <c r="D32" i="24"/>
  <c r="D433" i="24"/>
  <c r="P377" i="24"/>
  <c r="D448" i="24"/>
  <c r="D571" i="24"/>
  <c r="D586" i="24"/>
  <c r="D556" i="24"/>
  <c r="D31" i="24"/>
  <c r="D432" i="24"/>
  <c r="P376" i="24"/>
  <c r="D447" i="24"/>
  <c r="D585" i="24"/>
  <c r="D570" i="24"/>
  <c r="D555" i="24"/>
  <c r="D30" i="24"/>
  <c r="D431" i="24"/>
  <c r="P375" i="24"/>
  <c r="D446" i="24"/>
  <c r="D584" i="24"/>
  <c r="D569" i="24"/>
  <c r="D554" i="24"/>
  <c r="D29" i="24"/>
  <c r="D430" i="24"/>
  <c r="P374" i="24"/>
  <c r="D445" i="24"/>
  <c r="D568" i="24"/>
  <c r="D583" i="24"/>
  <c r="D553" i="24"/>
  <c r="D28" i="24"/>
  <c r="D429" i="24"/>
  <c r="P373" i="24"/>
  <c r="D444" i="24"/>
  <c r="D567" i="24"/>
  <c r="D582" i="24"/>
  <c r="D552" i="24"/>
  <c r="K27" i="24"/>
  <c r="K428" i="24"/>
  <c r="W372" i="24"/>
  <c r="K443" i="24"/>
  <c r="K566" i="24"/>
  <c r="K581" i="24"/>
  <c r="K551" i="24"/>
  <c r="C27" i="24"/>
  <c r="C428" i="24"/>
  <c r="O372" i="24"/>
  <c r="C443" i="24"/>
  <c r="C566" i="24"/>
  <c r="C581" i="24"/>
  <c r="C551" i="24"/>
  <c r="K26" i="24"/>
  <c r="K427" i="24"/>
  <c r="W371" i="24"/>
  <c r="K442" i="24"/>
  <c r="K565" i="24"/>
  <c r="K580" i="24"/>
  <c r="K550" i="24"/>
  <c r="C26" i="24"/>
  <c r="C427" i="24"/>
  <c r="O371" i="24"/>
  <c r="C442" i="24"/>
  <c r="C565" i="24"/>
  <c r="C580" i="24"/>
  <c r="C550" i="24"/>
  <c r="B28" i="24"/>
  <c r="B429" i="24"/>
  <c r="N373" i="24"/>
  <c r="B444" i="24"/>
  <c r="B582" i="24"/>
  <c r="B567" i="24"/>
  <c r="B552" i="24"/>
  <c r="D1073" i="24"/>
  <c r="C1102" i="24"/>
  <c r="D1101" i="24"/>
  <c r="J25" i="24"/>
  <c r="J426" i="24"/>
  <c r="V370" i="24"/>
  <c r="J441" i="24"/>
  <c r="J564" i="24"/>
  <c r="J579" i="24"/>
  <c r="J549" i="24"/>
  <c r="H25" i="24"/>
  <c r="H426" i="24"/>
  <c r="T370" i="24"/>
  <c r="H441" i="24"/>
  <c r="H564" i="24"/>
  <c r="H579" i="24"/>
  <c r="H549" i="24"/>
  <c r="D25" i="24"/>
  <c r="P370" i="24"/>
  <c r="D426" i="24"/>
  <c r="D441" i="24"/>
  <c r="D564" i="24"/>
  <c r="D579" i="24"/>
  <c r="D549" i="24"/>
  <c r="D34" i="24"/>
  <c r="D435" i="24"/>
  <c r="P379" i="24"/>
  <c r="D588" i="24"/>
  <c r="D450" i="24"/>
  <c r="D573" i="24"/>
  <c r="D558" i="24"/>
  <c r="D33" i="24"/>
  <c r="D434" i="24"/>
  <c r="P378" i="24"/>
  <c r="D449" i="24"/>
  <c r="D587" i="24"/>
  <c r="D572" i="24"/>
  <c r="D557" i="24"/>
  <c r="K32" i="24"/>
  <c r="K448" i="24"/>
  <c r="W377" i="24"/>
  <c r="K433" i="24"/>
  <c r="K571" i="24"/>
  <c r="K586" i="24"/>
  <c r="K556" i="24"/>
  <c r="C32" i="24"/>
  <c r="C433" i="24"/>
  <c r="O377" i="24"/>
  <c r="C448" i="24"/>
  <c r="C586" i="24"/>
  <c r="C571" i="24"/>
  <c r="C556" i="24"/>
  <c r="K31" i="24"/>
  <c r="K432" i="24"/>
  <c r="W376" i="24"/>
  <c r="K447" i="24"/>
  <c r="K570" i="24"/>
  <c r="K585" i="24"/>
  <c r="K555" i="24"/>
  <c r="C31" i="24"/>
  <c r="C432" i="24"/>
  <c r="O376" i="24"/>
  <c r="C447" i="24"/>
  <c r="C585" i="24"/>
  <c r="C570" i="24"/>
  <c r="C555" i="24"/>
  <c r="K30" i="24"/>
  <c r="K431" i="24"/>
  <c r="W375" i="24"/>
  <c r="K446" i="24"/>
  <c r="K569" i="24"/>
  <c r="K584" i="24"/>
  <c r="K554" i="24"/>
  <c r="C30" i="24"/>
  <c r="C431" i="24"/>
  <c r="O375" i="24"/>
  <c r="C446" i="24"/>
  <c r="C584" i="24"/>
  <c r="C569" i="24"/>
  <c r="C554" i="24"/>
  <c r="K29" i="24"/>
  <c r="K430" i="24"/>
  <c r="W374" i="24"/>
  <c r="K445" i="24"/>
  <c r="K568" i="24"/>
  <c r="K583" i="24"/>
  <c r="K553" i="24"/>
  <c r="C29" i="24"/>
  <c r="C430" i="24"/>
  <c r="O374" i="24"/>
  <c r="C445" i="24"/>
  <c r="C583" i="24"/>
  <c r="C568" i="24"/>
  <c r="C553" i="24"/>
  <c r="K28" i="24"/>
  <c r="W373" i="24"/>
  <c r="K429" i="24"/>
  <c r="K444" i="24"/>
  <c r="K567" i="24"/>
  <c r="K582" i="24"/>
  <c r="K552" i="24"/>
  <c r="C28" i="24"/>
  <c r="O373" i="24"/>
  <c r="C429" i="24"/>
  <c r="C444" i="24"/>
  <c r="C567" i="24"/>
  <c r="C582" i="24"/>
  <c r="C552" i="24"/>
  <c r="J27" i="24"/>
  <c r="J428" i="24"/>
  <c r="V372" i="24"/>
  <c r="J443" i="24"/>
  <c r="J566" i="24"/>
  <c r="J581" i="24"/>
  <c r="J551" i="24"/>
  <c r="B27" i="24"/>
  <c r="B428" i="24"/>
  <c r="N372" i="24"/>
  <c r="B581" i="24"/>
  <c r="B443" i="24"/>
  <c r="B566" i="24"/>
  <c r="B551" i="24"/>
  <c r="J26" i="24"/>
  <c r="V371" i="24"/>
  <c r="J427" i="24"/>
  <c r="J442" i="24"/>
  <c r="J565" i="24"/>
  <c r="J580" i="24"/>
  <c r="J550" i="24"/>
  <c r="B427" i="24"/>
  <c r="N371" i="24"/>
  <c r="B442" i="24"/>
  <c r="B580" i="24"/>
  <c r="B565" i="24"/>
  <c r="B550" i="24"/>
  <c r="B33" i="24"/>
  <c r="B434" i="24"/>
  <c r="N378" i="24"/>
  <c r="B449" i="24"/>
  <c r="B587" i="24"/>
  <c r="B572" i="24"/>
  <c r="B557" i="24"/>
  <c r="D1095" i="24"/>
  <c r="E1066" i="24"/>
  <c r="B426" i="26"/>
  <c r="N370" i="26"/>
  <c r="H1152" i="32"/>
  <c r="H1152" i="27"/>
  <c r="H1152" i="31"/>
  <c r="H1152" i="29"/>
  <c r="H1152" i="33"/>
  <c r="H1152" i="35"/>
  <c r="H1152" i="34"/>
  <c r="C1152" i="29"/>
  <c r="C1152" i="35"/>
  <c r="C1152" i="33"/>
  <c r="C1152" i="32"/>
  <c r="C1152" i="27"/>
  <c r="C1152" i="31"/>
  <c r="C1152" i="34"/>
  <c r="J903" i="27"/>
  <c r="C907" i="27"/>
  <c r="J905" i="27"/>
  <c r="B901" i="26"/>
  <c r="K905" i="29"/>
  <c r="K904" i="29"/>
  <c r="J902" i="29"/>
  <c r="K902" i="29"/>
  <c r="K906" i="29"/>
  <c r="C1138" i="33"/>
  <c r="C1138" i="31"/>
  <c r="C5" i="30" s="1"/>
  <c r="C1138" i="35"/>
  <c r="C10" i="30" s="1"/>
  <c r="C1138" i="34"/>
  <c r="C12" i="30" s="1"/>
  <c r="C902" i="26"/>
  <c r="J906" i="29"/>
  <c r="J907" i="29"/>
  <c r="K908" i="29"/>
  <c r="E901" i="29"/>
  <c r="E1194" i="29" s="1"/>
  <c r="E1229" i="29" s="1"/>
  <c r="F900" i="29"/>
  <c r="E900" i="29"/>
  <c r="F1015" i="29"/>
  <c r="F1029" i="29" s="1"/>
  <c r="J905" i="29"/>
  <c r="K900" i="29"/>
  <c r="F944" i="29"/>
  <c r="K766" i="29"/>
  <c r="F1010" i="29"/>
  <c r="F1024" i="29" s="1"/>
  <c r="B962" i="29"/>
  <c r="B1135" i="29" s="1"/>
  <c r="E1010" i="29"/>
  <c r="E1024" i="29" s="1"/>
  <c r="B748" i="29"/>
  <c r="F952" i="29"/>
  <c r="F962" i="29" s="1"/>
  <c r="I1030" i="29"/>
  <c r="I1136" i="29" s="1"/>
  <c r="B905" i="29"/>
  <c r="B903" i="29"/>
  <c r="F1011" i="27"/>
  <c r="F1025" i="27" s="1"/>
  <c r="E1011" i="27"/>
  <c r="E1025" i="27" s="1"/>
  <c r="I906" i="27"/>
  <c r="J908" i="27"/>
  <c r="C900" i="27"/>
  <c r="J906" i="27"/>
  <c r="H901" i="27"/>
  <c r="H1194" i="27" s="1"/>
  <c r="X11" i="45" s="1"/>
  <c r="C905" i="27"/>
  <c r="I1030" i="27"/>
  <c r="I1136" i="27" s="1"/>
  <c r="G1011" i="27"/>
  <c r="G1025" i="27" s="1"/>
  <c r="J944" i="27"/>
  <c r="K906" i="27"/>
  <c r="H699" i="27"/>
  <c r="D901" i="27"/>
  <c r="D1194" i="27" s="1"/>
  <c r="T11" i="45" s="1"/>
  <c r="H907" i="27"/>
  <c r="I904" i="27"/>
  <c r="G944" i="27"/>
  <c r="C944" i="27"/>
  <c r="I766" i="27"/>
  <c r="D728" i="27"/>
  <c r="D1132" i="27" s="1"/>
  <c r="B944" i="27"/>
  <c r="B26" i="24"/>
  <c r="I907" i="26"/>
  <c r="H900" i="26"/>
  <c r="C907" i="26"/>
  <c r="B908" i="26"/>
  <c r="P922" i="26" s="1"/>
  <c r="F900" i="26"/>
  <c r="H904" i="26"/>
  <c r="K902" i="26"/>
  <c r="D904" i="26"/>
  <c r="C905" i="26"/>
  <c r="J903" i="26"/>
  <c r="H902" i="26"/>
  <c r="O377" i="26"/>
  <c r="C571" i="26"/>
  <c r="C586" i="26"/>
  <c r="C556" i="26"/>
  <c r="W376" i="26"/>
  <c r="K570" i="26"/>
  <c r="K585" i="26"/>
  <c r="K555" i="26"/>
  <c r="W374" i="26"/>
  <c r="K568" i="26"/>
  <c r="K583" i="26"/>
  <c r="K553" i="26"/>
  <c r="W373" i="26"/>
  <c r="K582" i="26"/>
  <c r="K552" i="26"/>
  <c r="K567" i="26"/>
  <c r="N372" i="26"/>
  <c r="B581" i="26"/>
  <c r="B551" i="26"/>
  <c r="B566" i="26"/>
  <c r="B579" i="26"/>
  <c r="B564" i="26"/>
  <c r="Q378" i="26"/>
  <c r="E587" i="26"/>
  <c r="E557" i="26"/>
  <c r="E572" i="26"/>
  <c r="P376" i="26"/>
  <c r="D570" i="26"/>
  <c r="D555" i="26"/>
  <c r="D585" i="26"/>
  <c r="O372" i="26"/>
  <c r="C581" i="26"/>
  <c r="C551" i="26"/>
  <c r="C566" i="26"/>
  <c r="O371" i="26"/>
  <c r="C580" i="26"/>
  <c r="C550" i="26"/>
  <c r="C565" i="26"/>
  <c r="O370" i="26"/>
  <c r="C579" i="26"/>
  <c r="C549" i="26"/>
  <c r="C564" i="26"/>
  <c r="P379" i="26"/>
  <c r="D588" i="26"/>
  <c r="D558" i="26"/>
  <c r="D573" i="26"/>
  <c r="W375" i="26"/>
  <c r="K569" i="26"/>
  <c r="K584" i="26"/>
  <c r="K554" i="26"/>
  <c r="O373" i="26"/>
  <c r="C582" i="26"/>
  <c r="C552" i="26"/>
  <c r="C567" i="26"/>
  <c r="O379" i="26"/>
  <c r="C558" i="26"/>
  <c r="C588" i="26"/>
  <c r="C573" i="26"/>
  <c r="V376" i="26"/>
  <c r="J570" i="26"/>
  <c r="J585" i="26"/>
  <c r="J555" i="26"/>
  <c r="V374" i="26"/>
  <c r="J583" i="26"/>
  <c r="J553" i="26"/>
  <c r="J568" i="26"/>
  <c r="U372" i="26"/>
  <c r="I581" i="26"/>
  <c r="I551" i="26"/>
  <c r="I566" i="26"/>
  <c r="U371" i="26"/>
  <c r="I565" i="26"/>
  <c r="I550" i="26"/>
  <c r="I580" i="26"/>
  <c r="U370" i="26"/>
  <c r="I564" i="26"/>
  <c r="I579" i="26"/>
  <c r="I549" i="26"/>
  <c r="B905" i="26"/>
  <c r="P919" i="26" s="1"/>
  <c r="D901" i="26"/>
  <c r="P378" i="26"/>
  <c r="D587" i="26"/>
  <c r="D557" i="26"/>
  <c r="D572" i="26"/>
  <c r="O376" i="26"/>
  <c r="C570" i="26"/>
  <c r="C585" i="26"/>
  <c r="C555" i="26"/>
  <c r="O375" i="26"/>
  <c r="C569" i="26"/>
  <c r="C584" i="26"/>
  <c r="C554" i="26"/>
  <c r="O374" i="26"/>
  <c r="C568" i="26"/>
  <c r="C583" i="26"/>
  <c r="C553" i="26"/>
  <c r="V372" i="26"/>
  <c r="J581" i="26"/>
  <c r="J551" i="26"/>
  <c r="J566" i="26"/>
  <c r="V371" i="26"/>
  <c r="J580" i="26"/>
  <c r="J550" i="26"/>
  <c r="J565" i="26"/>
  <c r="V370" i="26"/>
  <c r="J564" i="26"/>
  <c r="J549" i="26"/>
  <c r="J579" i="26"/>
  <c r="W379" i="26"/>
  <c r="K588" i="26"/>
  <c r="K558" i="26"/>
  <c r="K573" i="26"/>
  <c r="O378" i="26"/>
  <c r="C587" i="26"/>
  <c r="C557" i="26"/>
  <c r="C572" i="26"/>
  <c r="N377" i="26"/>
  <c r="B586" i="26"/>
  <c r="B556" i="26"/>
  <c r="B571" i="26"/>
  <c r="N375" i="26"/>
  <c r="B569" i="26"/>
  <c r="B584" i="26"/>
  <c r="B554" i="26"/>
  <c r="N374" i="26"/>
  <c r="B568" i="26"/>
  <c r="B583" i="26"/>
  <c r="B553" i="26"/>
  <c r="N373" i="26"/>
  <c r="B567" i="26"/>
  <c r="B582" i="26"/>
  <c r="B552" i="26"/>
  <c r="V379" i="26"/>
  <c r="J588" i="26"/>
  <c r="J558" i="26"/>
  <c r="J573" i="26"/>
  <c r="N379" i="26"/>
  <c r="B588" i="26"/>
  <c r="B558" i="26"/>
  <c r="B573" i="26"/>
  <c r="V378" i="26"/>
  <c r="J572" i="26"/>
  <c r="J587" i="26"/>
  <c r="J557" i="26"/>
  <c r="N378" i="26"/>
  <c r="B587" i="26"/>
  <c r="B557" i="26"/>
  <c r="B572" i="26"/>
  <c r="U377" i="26"/>
  <c r="I571" i="26"/>
  <c r="I586" i="26"/>
  <c r="I556" i="26"/>
  <c r="U376" i="26"/>
  <c r="I570" i="26"/>
  <c r="I585" i="26"/>
  <c r="I555" i="26"/>
  <c r="U375" i="26"/>
  <c r="I584" i="26"/>
  <c r="I554" i="26"/>
  <c r="I569" i="26"/>
  <c r="U374" i="26"/>
  <c r="I583" i="26"/>
  <c r="I553" i="26"/>
  <c r="I568" i="26"/>
  <c r="U373" i="26"/>
  <c r="I582" i="26"/>
  <c r="I552" i="26"/>
  <c r="I567" i="26"/>
  <c r="T372" i="26"/>
  <c r="H566" i="26"/>
  <c r="H581" i="26"/>
  <c r="H551" i="26"/>
  <c r="T371" i="26"/>
  <c r="H565" i="26"/>
  <c r="H580" i="26"/>
  <c r="H550" i="26"/>
  <c r="T370" i="26"/>
  <c r="H564" i="26"/>
  <c r="H579" i="26"/>
  <c r="H549" i="26"/>
  <c r="P375" i="26"/>
  <c r="D569" i="26"/>
  <c r="D584" i="26"/>
  <c r="D554" i="26"/>
  <c r="P373" i="26"/>
  <c r="D567" i="26"/>
  <c r="D582" i="26"/>
  <c r="D552" i="26"/>
  <c r="W371" i="26"/>
  <c r="K580" i="26"/>
  <c r="K550" i="26"/>
  <c r="K565" i="26"/>
  <c r="W377" i="26"/>
  <c r="K571" i="26"/>
  <c r="K556" i="26"/>
  <c r="K586" i="26"/>
  <c r="N371" i="26"/>
  <c r="B580" i="26"/>
  <c r="B550" i="26"/>
  <c r="B565" i="26"/>
  <c r="W378" i="26"/>
  <c r="K587" i="26"/>
  <c r="K557" i="26"/>
  <c r="K572" i="26"/>
  <c r="V377" i="26"/>
  <c r="J571" i="26"/>
  <c r="J586" i="26"/>
  <c r="J556" i="26"/>
  <c r="N376" i="26"/>
  <c r="B570" i="26"/>
  <c r="B585" i="26"/>
  <c r="B555" i="26"/>
  <c r="V375" i="26"/>
  <c r="J569" i="26"/>
  <c r="J584" i="26"/>
  <c r="J554" i="26"/>
  <c r="V373" i="26"/>
  <c r="J582" i="26"/>
  <c r="J552" i="26"/>
  <c r="J567" i="26"/>
  <c r="U379" i="26"/>
  <c r="I573" i="26"/>
  <c r="I558" i="26"/>
  <c r="I588" i="26"/>
  <c r="U378" i="26"/>
  <c r="I572" i="26"/>
  <c r="I587" i="26"/>
  <c r="I557" i="26"/>
  <c r="T377" i="26"/>
  <c r="H571" i="26"/>
  <c r="H586" i="26"/>
  <c r="H556" i="26"/>
  <c r="T376" i="26"/>
  <c r="H585" i="26"/>
  <c r="H555" i="26"/>
  <c r="H570" i="26"/>
  <c r="T375" i="26"/>
  <c r="H584" i="26"/>
  <c r="H554" i="26"/>
  <c r="H569" i="26"/>
  <c r="T374" i="26"/>
  <c r="H583" i="26"/>
  <c r="H553" i="26"/>
  <c r="H568" i="26"/>
  <c r="T373" i="26"/>
  <c r="H582" i="26"/>
  <c r="H552" i="26"/>
  <c r="H567" i="26"/>
  <c r="S372" i="26"/>
  <c r="G566" i="26"/>
  <c r="G581" i="26"/>
  <c r="G551" i="26"/>
  <c r="S371" i="26"/>
  <c r="G565" i="26"/>
  <c r="G580" i="26"/>
  <c r="G550" i="26"/>
  <c r="S370" i="26"/>
  <c r="G564" i="26"/>
  <c r="G579" i="26"/>
  <c r="G549" i="26"/>
  <c r="Q379" i="26"/>
  <c r="E588" i="26"/>
  <c r="E558" i="26"/>
  <c r="E573" i="26"/>
  <c r="P377" i="26"/>
  <c r="D586" i="26"/>
  <c r="D556" i="26"/>
  <c r="D571" i="26"/>
  <c r="P374" i="26"/>
  <c r="D568" i="26"/>
  <c r="D583" i="26"/>
  <c r="D553" i="26"/>
  <c r="W372" i="26"/>
  <c r="K581" i="26"/>
  <c r="K551" i="26"/>
  <c r="K566" i="26"/>
  <c r="W370" i="26"/>
  <c r="K579" i="26"/>
  <c r="K549" i="26"/>
  <c r="K564" i="26"/>
  <c r="S379" i="26"/>
  <c r="G573" i="26"/>
  <c r="G588" i="26"/>
  <c r="G558" i="26"/>
  <c r="S378" i="26"/>
  <c r="G572" i="26"/>
  <c r="G587" i="26"/>
  <c r="G557" i="26"/>
  <c r="R377" i="26"/>
  <c r="F586" i="26"/>
  <c r="F556" i="26"/>
  <c r="F571" i="26"/>
  <c r="R376" i="26"/>
  <c r="F585" i="26"/>
  <c r="F555" i="26"/>
  <c r="F570" i="26"/>
  <c r="R375" i="26"/>
  <c r="F584" i="26"/>
  <c r="F554" i="26"/>
  <c r="F569" i="26"/>
  <c r="R374" i="26"/>
  <c r="F553" i="26"/>
  <c r="F568" i="26"/>
  <c r="F583" i="26"/>
  <c r="R373" i="26"/>
  <c r="F567" i="26"/>
  <c r="F582" i="26"/>
  <c r="F552" i="26"/>
  <c r="Q372" i="26"/>
  <c r="E566" i="26"/>
  <c r="E581" i="26"/>
  <c r="E551" i="26"/>
  <c r="Q371" i="26"/>
  <c r="E580" i="26"/>
  <c r="E550" i="26"/>
  <c r="E565" i="26"/>
  <c r="Q370" i="26"/>
  <c r="E579" i="26"/>
  <c r="E549" i="26"/>
  <c r="E564" i="26"/>
  <c r="T379" i="26"/>
  <c r="H573" i="26"/>
  <c r="H588" i="26"/>
  <c r="H558" i="26"/>
  <c r="T378" i="26"/>
  <c r="H572" i="26"/>
  <c r="H587" i="26"/>
  <c r="H557" i="26"/>
  <c r="S377" i="26"/>
  <c r="G586" i="26"/>
  <c r="G556" i="26"/>
  <c r="G571" i="26"/>
  <c r="S376" i="26"/>
  <c r="G585" i="26"/>
  <c r="G555" i="26"/>
  <c r="G570" i="26"/>
  <c r="S375" i="26"/>
  <c r="G584" i="26"/>
  <c r="G554" i="26"/>
  <c r="G569" i="26"/>
  <c r="S374" i="26"/>
  <c r="G583" i="26"/>
  <c r="G553" i="26"/>
  <c r="G568" i="26"/>
  <c r="S373" i="26"/>
  <c r="G552" i="26"/>
  <c r="G567" i="26"/>
  <c r="G582" i="26"/>
  <c r="R372" i="26"/>
  <c r="F566" i="26"/>
  <c r="F581" i="26"/>
  <c r="F551" i="26"/>
  <c r="R371" i="26"/>
  <c r="F565" i="26"/>
  <c r="F580" i="26"/>
  <c r="F550" i="26"/>
  <c r="R370" i="26"/>
  <c r="F579" i="26"/>
  <c r="F549" i="26"/>
  <c r="F564" i="26"/>
  <c r="R379" i="26"/>
  <c r="F573" i="26"/>
  <c r="F588" i="26"/>
  <c r="F558" i="26"/>
  <c r="R378" i="26"/>
  <c r="F587" i="26"/>
  <c r="F557" i="26"/>
  <c r="F572" i="26"/>
  <c r="Q377" i="26"/>
  <c r="E586" i="26"/>
  <c r="E556" i="26"/>
  <c r="E571" i="26"/>
  <c r="Q376" i="26"/>
  <c r="E585" i="26"/>
  <c r="E555" i="26"/>
  <c r="E570" i="26"/>
  <c r="Q375" i="26"/>
  <c r="E554" i="26"/>
  <c r="E569" i="26"/>
  <c r="E584" i="26"/>
  <c r="Q374" i="26"/>
  <c r="E568" i="26"/>
  <c r="E583" i="26"/>
  <c r="E553" i="26"/>
  <c r="Q373" i="26"/>
  <c r="E567" i="26"/>
  <c r="E582" i="26"/>
  <c r="E552" i="26"/>
  <c r="P372" i="26"/>
  <c r="D581" i="26"/>
  <c r="D551" i="26"/>
  <c r="D566" i="26"/>
  <c r="P371" i="26"/>
  <c r="D580" i="26"/>
  <c r="D550" i="26"/>
  <c r="D565" i="26"/>
  <c r="P370" i="26"/>
  <c r="D579" i="26"/>
  <c r="D549" i="26"/>
  <c r="D564" i="26"/>
  <c r="F905" i="26"/>
  <c r="I903" i="26"/>
  <c r="I902" i="26"/>
  <c r="D905" i="26"/>
  <c r="J905" i="26"/>
  <c r="D906" i="26"/>
  <c r="F908" i="26"/>
  <c r="F904" i="26"/>
  <c r="E908" i="26"/>
  <c r="B903" i="26"/>
  <c r="P917" i="26" s="1"/>
  <c r="D908" i="26"/>
  <c r="K901" i="26"/>
  <c r="H906" i="26"/>
  <c r="I904" i="26"/>
  <c r="J901" i="26"/>
  <c r="I901" i="26"/>
  <c r="K908" i="26"/>
  <c r="J907" i="26"/>
  <c r="C901" i="26"/>
  <c r="F903" i="26"/>
  <c r="D1069" i="26"/>
  <c r="C1098" i="26"/>
  <c r="F907" i="26"/>
  <c r="K904" i="26"/>
  <c r="K903" i="26"/>
  <c r="H901" i="26"/>
  <c r="I906" i="26"/>
  <c r="H903" i="26"/>
  <c r="B906" i="26"/>
  <c r="P920" i="26" s="1"/>
  <c r="F1009" i="26"/>
  <c r="F1023" i="26" s="1"/>
  <c r="T1039" i="26" s="1"/>
  <c r="G902" i="26"/>
  <c r="C748" i="26"/>
  <c r="F748" i="27"/>
  <c r="H962" i="27"/>
  <c r="H944" i="29"/>
  <c r="C962" i="29"/>
  <c r="B748" i="27"/>
  <c r="C748" i="29"/>
  <c r="D766" i="27"/>
  <c r="H944" i="27"/>
  <c r="H748" i="29"/>
  <c r="B766" i="29"/>
  <c r="B1133" i="29" s="1"/>
  <c r="F962" i="27"/>
  <c r="I748" i="27"/>
  <c r="B962" i="27"/>
  <c r="B1135" i="27" s="1"/>
  <c r="J962" i="27"/>
  <c r="F908" i="29"/>
  <c r="B944" i="29"/>
  <c r="K748" i="29"/>
  <c r="J748" i="27"/>
  <c r="F944" i="27"/>
  <c r="G766" i="29"/>
  <c r="E944" i="27"/>
  <c r="C766" i="29"/>
  <c r="G766" i="27"/>
  <c r="H766" i="27"/>
  <c r="I830" i="26"/>
  <c r="F877" i="26"/>
  <c r="F962" i="26"/>
  <c r="B944" i="26"/>
  <c r="F944" i="26"/>
  <c r="J748" i="26"/>
  <c r="D1030" i="26"/>
  <c r="K728" i="26"/>
  <c r="K1132" i="26" s="1"/>
  <c r="H121" i="27"/>
  <c r="H121" i="34"/>
  <c r="H164" i="34" s="1"/>
  <c r="H121" i="29"/>
  <c r="H121" i="35"/>
  <c r="H164" i="35" s="1"/>
  <c r="H121" i="24"/>
  <c r="H121" i="31"/>
  <c r="H164" i="31" s="1"/>
  <c r="H121" i="33"/>
  <c r="H164" i="33" s="1"/>
  <c r="H117" i="34"/>
  <c r="H160" i="34" s="1"/>
  <c r="H117" i="35"/>
  <c r="H160" i="35" s="1"/>
  <c r="H117" i="24"/>
  <c r="H117" i="27"/>
  <c r="H117" i="29"/>
  <c r="H117" i="33"/>
  <c r="H160" i="33" s="1"/>
  <c r="H117" i="31"/>
  <c r="H160" i="31" s="1"/>
  <c r="H124" i="35"/>
  <c r="H167" i="35" s="1"/>
  <c r="H124" i="31"/>
  <c r="H167" i="31" s="1"/>
  <c r="H124" i="24"/>
  <c r="H124" i="33"/>
  <c r="H167" i="33" s="1"/>
  <c r="H124" i="34"/>
  <c r="H167" i="34" s="1"/>
  <c r="H124" i="27"/>
  <c r="H124" i="29"/>
  <c r="I944" i="26"/>
  <c r="E962" i="26"/>
  <c r="H122" i="27"/>
  <c r="H122" i="29"/>
  <c r="H122" i="31"/>
  <c r="H165" i="31" s="1"/>
  <c r="H122" i="33"/>
  <c r="H165" i="33" s="1"/>
  <c r="H122" i="35"/>
  <c r="H165" i="35" s="1"/>
  <c r="H122" i="24"/>
  <c r="H122" i="34"/>
  <c r="H165" i="34" s="1"/>
  <c r="H126" i="35"/>
  <c r="H169" i="35" s="1"/>
  <c r="H126" i="27"/>
  <c r="H126" i="24"/>
  <c r="H126" i="29"/>
  <c r="H126" i="31"/>
  <c r="H169" i="31" s="1"/>
  <c r="H126" i="33"/>
  <c r="H169" i="33" s="1"/>
  <c r="H126" i="34"/>
  <c r="H169" i="34" s="1"/>
  <c r="H123" i="29"/>
  <c r="H123" i="31"/>
  <c r="H166" i="31" s="1"/>
  <c r="H123" i="33"/>
  <c r="H166" i="33" s="1"/>
  <c r="H123" i="27"/>
  <c r="H123" i="34"/>
  <c r="H166" i="34" s="1"/>
  <c r="H123" i="24"/>
  <c r="H123" i="35"/>
  <c r="H166" i="35" s="1"/>
  <c r="I728" i="26"/>
  <c r="I1132" i="26" s="1"/>
  <c r="C962" i="26"/>
  <c r="H118" i="35"/>
  <c r="H161" i="35" s="1"/>
  <c r="H118" i="27"/>
  <c r="H118" i="24"/>
  <c r="H118" i="29"/>
  <c r="H118" i="31"/>
  <c r="H161" i="31" s="1"/>
  <c r="H118" i="33"/>
  <c r="H161" i="33" s="1"/>
  <c r="H118" i="34"/>
  <c r="H161" i="34" s="1"/>
  <c r="H120" i="31"/>
  <c r="H163" i="31" s="1"/>
  <c r="H120" i="33"/>
  <c r="H163" i="33" s="1"/>
  <c r="H120" i="34"/>
  <c r="H163" i="34" s="1"/>
  <c r="H120" i="35"/>
  <c r="H163" i="35" s="1"/>
  <c r="H120" i="24"/>
  <c r="H120" i="27"/>
  <c r="H120" i="29"/>
  <c r="E1009" i="26"/>
  <c r="E1023" i="26" s="1"/>
  <c r="S1039" i="26" s="1"/>
  <c r="H119" i="29"/>
  <c r="H119" i="31"/>
  <c r="H162" i="31" s="1"/>
  <c r="H1188" i="31" s="1"/>
  <c r="H119" i="35"/>
  <c r="H162" i="35" s="1"/>
  <c r="H1188" i="35" s="1"/>
  <c r="H119" i="33"/>
  <c r="H162" i="33" s="1"/>
  <c r="H1188" i="33" s="1"/>
  <c r="H119" i="24"/>
  <c r="H119" i="27"/>
  <c r="H119" i="34"/>
  <c r="H162" i="34" s="1"/>
  <c r="H1188" i="34" s="1"/>
  <c r="J766" i="26"/>
  <c r="F766" i="26"/>
  <c r="H125" i="27"/>
  <c r="H125" i="34"/>
  <c r="H168" i="34" s="1"/>
  <c r="H125" i="35"/>
  <c r="H168" i="35" s="1"/>
  <c r="H125" i="24"/>
  <c r="H125" i="29"/>
  <c r="H125" i="31"/>
  <c r="H168" i="31" s="1"/>
  <c r="H125" i="33"/>
  <c r="H168" i="33" s="1"/>
  <c r="G903" i="29"/>
  <c r="H902" i="29"/>
  <c r="F844" i="29"/>
  <c r="H905" i="26"/>
  <c r="F903" i="27"/>
  <c r="G901" i="27"/>
  <c r="G1194" i="27" s="1"/>
  <c r="W11" i="45" s="1"/>
  <c r="K904" i="27"/>
  <c r="C862" i="27"/>
  <c r="J901" i="27"/>
  <c r="J1194" i="27" s="1"/>
  <c r="J1229" i="27" s="1"/>
  <c r="E907" i="29"/>
  <c r="I901" i="29"/>
  <c r="I1194" i="29" s="1"/>
  <c r="I1229" i="29" s="1"/>
  <c r="G906" i="27"/>
  <c r="C903" i="29"/>
  <c r="G904" i="29"/>
  <c r="G900" i="27"/>
  <c r="J900" i="29"/>
  <c r="E904" i="26"/>
  <c r="F905" i="27"/>
  <c r="I903" i="27"/>
  <c r="D907" i="29"/>
  <c r="I812" i="26"/>
  <c r="J904" i="26"/>
  <c r="G907" i="29"/>
  <c r="I862" i="29"/>
  <c r="H901" i="29"/>
  <c r="H1194" i="29" s="1"/>
  <c r="H1229" i="29" s="1"/>
  <c r="D903" i="27"/>
  <c r="G903" i="27"/>
  <c r="C895" i="27"/>
  <c r="C903" i="26"/>
  <c r="G904" i="27"/>
  <c r="B908" i="27"/>
  <c r="J903" i="29"/>
  <c r="H904" i="29"/>
  <c r="D902" i="29"/>
  <c r="H903" i="29"/>
  <c r="B900" i="29"/>
  <c r="B901" i="29"/>
  <c r="B1194" i="29" s="1"/>
  <c r="B1229" i="29" s="1"/>
  <c r="I902" i="29"/>
  <c r="F895" i="29"/>
  <c r="D905" i="29"/>
  <c r="C904" i="29"/>
  <c r="C907" i="29"/>
  <c r="C905" i="29"/>
  <c r="F904" i="29"/>
  <c r="G902" i="29"/>
  <c r="I905" i="29"/>
  <c r="D908" i="29"/>
  <c r="D901" i="29"/>
  <c r="D1194" i="29" s="1"/>
  <c r="D1229" i="29" s="1"/>
  <c r="D895" i="29"/>
  <c r="C877" i="29"/>
  <c r="K903" i="29"/>
  <c r="C902" i="29"/>
  <c r="H900" i="29"/>
  <c r="G906" i="29"/>
  <c r="D906" i="29"/>
  <c r="I900" i="29"/>
  <c r="G905" i="29"/>
  <c r="B906" i="29"/>
  <c r="B908" i="29"/>
  <c r="B862" i="29"/>
  <c r="B904" i="29"/>
  <c r="B907" i="29"/>
  <c r="C885" i="29"/>
  <c r="C895" i="29" s="1"/>
  <c r="I904" i="29"/>
  <c r="I906" i="29"/>
  <c r="E902" i="29"/>
  <c r="J908" i="29"/>
  <c r="G908" i="29"/>
  <c r="G901" i="29"/>
  <c r="G1194" i="29" s="1"/>
  <c r="G1229" i="29" s="1"/>
  <c r="K812" i="29"/>
  <c r="E905" i="29"/>
  <c r="F830" i="29"/>
  <c r="J812" i="29"/>
  <c r="I907" i="29"/>
  <c r="J901" i="29"/>
  <c r="J1194" i="29" s="1"/>
  <c r="J1229" i="29" s="1"/>
  <c r="C906" i="29"/>
  <c r="E906" i="29"/>
  <c r="I895" i="29"/>
  <c r="E904" i="29"/>
  <c r="F812" i="29"/>
  <c r="C812" i="29"/>
  <c r="I908" i="29"/>
  <c r="F901" i="29"/>
  <c r="F1194" i="29" s="1"/>
  <c r="F1229" i="29" s="1"/>
  <c r="H905" i="29"/>
  <c r="C901" i="29"/>
  <c r="C1194" i="29" s="1"/>
  <c r="C1229" i="29" s="1"/>
  <c r="C908" i="29"/>
  <c r="B877" i="29"/>
  <c r="B902" i="29"/>
  <c r="E907" i="27"/>
  <c r="E908" i="27"/>
  <c r="D900" i="26"/>
  <c r="H862" i="27"/>
  <c r="B905" i="27"/>
  <c r="D906" i="27"/>
  <c r="F907" i="27"/>
  <c r="G902" i="27"/>
  <c r="G908" i="27"/>
  <c r="G903" i="26"/>
  <c r="K877" i="26"/>
  <c r="E901" i="26"/>
  <c r="J906" i="26"/>
  <c r="G907" i="26"/>
  <c r="K844" i="26"/>
  <c r="D905" i="27"/>
  <c r="H900" i="27"/>
  <c r="G905" i="27"/>
  <c r="D907" i="27"/>
  <c r="J877" i="27"/>
  <c r="B906" i="27"/>
  <c r="B904" i="27"/>
  <c r="I908" i="27"/>
  <c r="E862" i="27"/>
  <c r="I900" i="27"/>
  <c r="C830" i="27"/>
  <c r="K907" i="27"/>
  <c r="J900" i="27"/>
  <c r="K902" i="27"/>
  <c r="E904" i="27"/>
  <c r="H812" i="27"/>
  <c r="F902" i="27"/>
  <c r="F830" i="27"/>
  <c r="E901" i="27"/>
  <c r="E1194" i="27" s="1"/>
  <c r="U11" i="45" s="1"/>
  <c r="U52" i="45" s="1"/>
  <c r="I907" i="27"/>
  <c r="I902" i="27"/>
  <c r="F900" i="27"/>
  <c r="I895" i="27"/>
  <c r="I862" i="27"/>
  <c r="I905" i="27"/>
  <c r="K908" i="27"/>
  <c r="K900" i="27"/>
  <c r="H820" i="27"/>
  <c r="H899" i="27" s="1"/>
  <c r="C904" i="27"/>
  <c r="C903" i="27"/>
  <c r="E830" i="27"/>
  <c r="F812" i="27"/>
  <c r="J899" i="27"/>
  <c r="D904" i="27"/>
  <c r="H906" i="27"/>
  <c r="F906" i="27"/>
  <c r="D900" i="27"/>
  <c r="F901" i="27"/>
  <c r="F1194" i="27" s="1"/>
  <c r="V11" i="45" s="1"/>
  <c r="V52" i="45" s="1"/>
  <c r="C908" i="27"/>
  <c r="G844" i="27"/>
  <c r="G895" i="27"/>
  <c r="K895" i="27"/>
  <c r="E895" i="27"/>
  <c r="J895" i="27"/>
  <c r="J902" i="27"/>
  <c r="K862" i="27"/>
  <c r="G907" i="27"/>
  <c r="I877" i="27"/>
  <c r="J862" i="27"/>
  <c r="B901" i="27"/>
  <c r="B1194" i="27" s="1"/>
  <c r="R11" i="45" s="1"/>
  <c r="B903" i="27"/>
  <c r="C904" i="26"/>
  <c r="B904" i="26"/>
  <c r="P918" i="26" s="1"/>
  <c r="I905" i="26"/>
  <c r="B907" i="26"/>
  <c r="P921" i="26" s="1"/>
  <c r="I908" i="26"/>
  <c r="I900" i="26"/>
  <c r="G904" i="26"/>
  <c r="C906" i="26"/>
  <c r="F844" i="26"/>
  <c r="B862" i="26"/>
  <c r="D907" i="26"/>
  <c r="K907" i="26"/>
  <c r="F906" i="26"/>
  <c r="G905" i="26"/>
  <c r="H862" i="26"/>
  <c r="B900" i="26"/>
  <c r="P914" i="26" s="1"/>
  <c r="D812" i="26"/>
  <c r="I844" i="26"/>
  <c r="H908" i="26"/>
  <c r="C908" i="26"/>
  <c r="E895" i="26"/>
  <c r="B844" i="26"/>
  <c r="I862" i="26"/>
  <c r="E906" i="26"/>
  <c r="F862" i="26"/>
  <c r="K900" i="26"/>
  <c r="B895" i="26"/>
  <c r="F895" i="26"/>
  <c r="J900" i="26"/>
  <c r="E900" i="26"/>
  <c r="H895" i="26"/>
  <c r="E905" i="26"/>
  <c r="F901" i="26"/>
  <c r="J908" i="26"/>
  <c r="F902" i="26"/>
  <c r="J902" i="26"/>
  <c r="K906" i="26"/>
  <c r="J862" i="26"/>
  <c r="G862" i="26"/>
  <c r="B902" i="26"/>
  <c r="P916" i="26" s="1"/>
  <c r="E903" i="26"/>
  <c r="K895" i="26"/>
  <c r="D902" i="26"/>
  <c r="G900" i="26"/>
  <c r="K905" i="26"/>
  <c r="C862" i="26"/>
  <c r="G908" i="26"/>
  <c r="G906" i="26"/>
  <c r="B812" i="26"/>
  <c r="E766" i="26"/>
  <c r="J862" i="29"/>
  <c r="C900" i="29"/>
  <c r="C699" i="26"/>
  <c r="G877" i="26"/>
  <c r="J812" i="26"/>
  <c r="E830" i="26"/>
  <c r="H962" i="26"/>
  <c r="D766" i="26"/>
  <c r="K862" i="26"/>
  <c r="J844" i="27"/>
  <c r="E877" i="27"/>
  <c r="H718" i="27"/>
  <c r="H728" i="27" s="1"/>
  <c r="H1132" i="27" s="1"/>
  <c r="F895" i="27"/>
  <c r="E812" i="27"/>
  <c r="D895" i="27"/>
  <c r="G852" i="27"/>
  <c r="G862" i="27" s="1"/>
  <c r="D877" i="27"/>
  <c r="C962" i="27"/>
  <c r="C877" i="27"/>
  <c r="B895" i="29"/>
  <c r="I944" i="29"/>
  <c r="J877" i="29"/>
  <c r="G877" i="29"/>
  <c r="H812" i="29"/>
  <c r="C944" i="29"/>
  <c r="B728" i="29"/>
  <c r="B1132" i="29" s="1"/>
  <c r="C830" i="29"/>
  <c r="E830" i="29"/>
  <c r="H908" i="27"/>
  <c r="F904" i="27"/>
  <c r="D903" i="26"/>
  <c r="D748" i="29"/>
  <c r="C728" i="26"/>
  <c r="C1132" i="26" s="1"/>
  <c r="C844" i="26"/>
  <c r="H944" i="26"/>
  <c r="J844" i="26"/>
  <c r="I895" i="26"/>
  <c r="D748" i="26"/>
  <c r="J944" i="26"/>
  <c r="H812" i="26"/>
  <c r="G877" i="27"/>
  <c r="K905" i="27"/>
  <c r="F766" i="27"/>
  <c r="F877" i="27"/>
  <c r="D877" i="29"/>
  <c r="I962" i="29"/>
  <c r="J895" i="29"/>
  <c r="G748" i="29"/>
  <c r="G895" i="29"/>
  <c r="F902" i="29"/>
  <c r="B844" i="29"/>
  <c r="B699" i="29"/>
  <c r="E895" i="29"/>
  <c r="E812" i="29"/>
  <c r="I903" i="29"/>
  <c r="E900" i="27"/>
  <c r="K901" i="29"/>
  <c r="K1194" i="29" s="1"/>
  <c r="K1229" i="29" s="1"/>
  <c r="E902" i="27"/>
  <c r="D902" i="27"/>
  <c r="E902" i="26"/>
  <c r="E907" i="26"/>
  <c r="H844" i="26"/>
  <c r="E877" i="26"/>
  <c r="F812" i="26"/>
  <c r="K699" i="26"/>
  <c r="H877" i="26"/>
  <c r="C766" i="26"/>
  <c r="I877" i="26"/>
  <c r="K766" i="26"/>
  <c r="F748" i="26"/>
  <c r="I962" i="26"/>
  <c r="B962" i="26"/>
  <c r="H907" i="26"/>
  <c r="I844" i="27"/>
  <c r="J766" i="27"/>
  <c r="D748" i="27"/>
  <c r="E962" i="27"/>
  <c r="G962" i="29"/>
  <c r="H862" i="29"/>
  <c r="F862" i="29"/>
  <c r="E748" i="29"/>
  <c r="K944" i="29"/>
  <c r="E905" i="27"/>
  <c r="E903" i="29"/>
  <c r="K862" i="29"/>
  <c r="K748" i="26"/>
  <c r="D862" i="27"/>
  <c r="H748" i="27"/>
  <c r="I901" i="27"/>
  <c r="I1194" i="27" s="1"/>
  <c r="I1229" i="27" s="1"/>
  <c r="G748" i="27"/>
  <c r="K962" i="29"/>
  <c r="C862" i="29"/>
  <c r="D895" i="26"/>
  <c r="B748" i="26"/>
  <c r="G844" i="26"/>
  <c r="C895" i="26"/>
  <c r="I944" i="27"/>
  <c r="D844" i="27"/>
  <c r="D699" i="27"/>
  <c r="F877" i="29"/>
  <c r="G812" i="29"/>
  <c r="I689" i="29"/>
  <c r="I718" i="29" s="1"/>
  <c r="I728" i="29" s="1"/>
  <c r="I1132" i="29" s="1"/>
  <c r="H756" i="29"/>
  <c r="H766" i="29" s="1"/>
  <c r="E962" i="29"/>
  <c r="K895" i="29"/>
  <c r="H907" i="29"/>
  <c r="F908" i="27"/>
  <c r="E903" i="27"/>
  <c r="D904" i="29"/>
  <c r="C844" i="29"/>
  <c r="G900" i="29"/>
  <c r="H895" i="27"/>
  <c r="G962" i="26"/>
  <c r="K877" i="27"/>
  <c r="B900" i="27"/>
  <c r="E844" i="26"/>
  <c r="B766" i="26"/>
  <c r="K812" i="26"/>
  <c r="C877" i="26"/>
  <c r="I962" i="27"/>
  <c r="H844" i="27"/>
  <c r="C812" i="27"/>
  <c r="B812" i="29"/>
  <c r="D844" i="29"/>
  <c r="K877" i="29"/>
  <c r="J904" i="29"/>
  <c r="B862" i="27"/>
  <c r="E908" i="29"/>
  <c r="G895" i="26"/>
  <c r="H908" i="29"/>
  <c r="C900" i="26"/>
  <c r="I1030" i="26"/>
  <c r="B902" i="27"/>
  <c r="K944" i="27"/>
  <c r="K830" i="27"/>
  <c r="D862" i="26"/>
  <c r="G1009" i="26"/>
  <c r="G1023" i="26" s="1"/>
  <c r="U1039" i="26" s="1"/>
  <c r="I748" i="26"/>
  <c r="G748" i="26"/>
  <c r="E944" i="26"/>
  <c r="E852" i="26"/>
  <c r="E862" i="26" s="1"/>
  <c r="J962" i="26"/>
  <c r="D944" i="26"/>
  <c r="C766" i="27"/>
  <c r="K962" i="27"/>
  <c r="D812" i="27"/>
  <c r="K748" i="27"/>
  <c r="C844" i="27"/>
  <c r="B895" i="27"/>
  <c r="J812" i="27"/>
  <c r="I812" i="29"/>
  <c r="H877" i="29"/>
  <c r="H844" i="29"/>
  <c r="J728" i="29"/>
  <c r="J1132" i="29" s="1"/>
  <c r="K766" i="27"/>
  <c r="K812" i="27"/>
  <c r="I877" i="29"/>
  <c r="D862" i="29"/>
  <c r="K1009" i="26"/>
  <c r="K1023" i="26" s="1"/>
  <c r="Y1039" i="26" s="1"/>
  <c r="J1023" i="26"/>
  <c r="X1039" i="26" s="1"/>
  <c r="D844" i="26"/>
  <c r="I766" i="26"/>
  <c r="G766" i="26"/>
  <c r="I699" i="26"/>
  <c r="C812" i="26"/>
  <c r="E748" i="26"/>
  <c r="D962" i="26"/>
  <c r="G901" i="26"/>
  <c r="C748" i="27"/>
  <c r="G962" i="27"/>
  <c r="E844" i="27"/>
  <c r="B877" i="27"/>
  <c r="F862" i="27"/>
  <c r="J830" i="27"/>
  <c r="J844" i="29"/>
  <c r="D766" i="29"/>
  <c r="H895" i="29"/>
  <c r="I830" i="29"/>
  <c r="H962" i="29"/>
  <c r="J699" i="29"/>
  <c r="I844" i="29"/>
  <c r="K830" i="29"/>
  <c r="K1008" i="26"/>
  <c r="K1022" i="26" s="1"/>
  <c r="K1196" i="26" s="1"/>
  <c r="J1022" i="26"/>
  <c r="J1196" i="26" s="1"/>
  <c r="J895" i="26"/>
  <c r="H699" i="26"/>
  <c r="D877" i="26"/>
  <c r="E812" i="26"/>
  <c r="G944" i="26"/>
  <c r="K944" i="26"/>
  <c r="E748" i="27"/>
  <c r="B766" i="27"/>
  <c r="B1133" i="27" s="1"/>
  <c r="B812" i="27"/>
  <c r="G944" i="29"/>
  <c r="G844" i="29"/>
  <c r="G862" i="29"/>
  <c r="E862" i="29"/>
  <c r="E944" i="29"/>
  <c r="I748" i="29"/>
  <c r="D1009" i="29"/>
  <c r="D1023" i="29" s="1"/>
  <c r="D1030" i="29" s="1"/>
  <c r="D1136" i="29" s="1"/>
  <c r="E1009" i="29"/>
  <c r="E1023" i="29" s="1"/>
  <c r="F1009" i="29"/>
  <c r="F1023" i="29" s="1"/>
  <c r="G1008" i="27"/>
  <c r="G1022" i="27" s="1"/>
  <c r="G1196" i="27" s="1"/>
  <c r="W13" i="45" s="1"/>
  <c r="D1008" i="27"/>
  <c r="D1022" i="27" s="1"/>
  <c r="D1196" i="27" s="1"/>
  <c r="T13" i="45" s="1"/>
  <c r="J877" i="26"/>
  <c r="H728" i="26"/>
  <c r="H1132" i="26" s="1"/>
  <c r="H748" i="26"/>
  <c r="K962" i="26"/>
  <c r="G812" i="27"/>
  <c r="E766" i="27"/>
  <c r="F844" i="27"/>
  <c r="D944" i="29"/>
  <c r="E844" i="29"/>
  <c r="I766" i="29"/>
  <c r="F1008" i="27"/>
  <c r="F1022" i="27" s="1"/>
  <c r="F1196" i="27" s="1"/>
  <c r="V13" i="45" s="1"/>
  <c r="B844" i="27"/>
  <c r="J944" i="29"/>
  <c r="D962" i="29"/>
  <c r="F766" i="29"/>
  <c r="K844" i="29"/>
  <c r="J748" i="29"/>
  <c r="G812" i="26"/>
  <c r="H766" i="26"/>
  <c r="G830" i="27"/>
  <c r="D944" i="27"/>
  <c r="B877" i="26"/>
  <c r="C944" i="26"/>
  <c r="H877" i="27"/>
  <c r="I812" i="27"/>
  <c r="K844" i="27"/>
  <c r="D962" i="27"/>
  <c r="E877" i="29"/>
  <c r="J962" i="29"/>
  <c r="D812" i="29"/>
  <c r="F748" i="29"/>
  <c r="E766" i="29"/>
  <c r="J766" i="29"/>
  <c r="K1007" i="29"/>
  <c r="K1021" i="29" s="1"/>
  <c r="J1021" i="29"/>
  <c r="I899" i="29"/>
  <c r="B153" i="27"/>
  <c r="B139" i="27"/>
  <c r="B270" i="27"/>
  <c r="B361" i="27"/>
  <c r="B346" i="27"/>
  <c r="B255" i="27"/>
  <c r="H152" i="27"/>
  <c r="H138" i="27"/>
  <c r="H195" i="27" s="1"/>
  <c r="H345" i="27"/>
  <c r="H254" i="27"/>
  <c r="H360" i="27"/>
  <c r="D154" i="29"/>
  <c r="D347" i="29"/>
  <c r="D140" i="29"/>
  <c r="D197" i="29" s="1"/>
  <c r="D256" i="29"/>
  <c r="D362" i="29"/>
  <c r="I140" i="27"/>
  <c r="I197" i="27" s="1"/>
  <c r="I256" i="27"/>
  <c r="I347" i="27"/>
  <c r="I154" i="27"/>
  <c r="I362" i="27"/>
  <c r="H361" i="26"/>
  <c r="H139" i="26"/>
  <c r="H196" i="26" s="1"/>
  <c r="H346" i="26"/>
  <c r="H255" i="26"/>
  <c r="H153" i="26"/>
  <c r="H449" i="26"/>
  <c r="B345" i="26"/>
  <c r="B138" i="26"/>
  <c r="B195" i="26" s="1"/>
  <c r="B269" i="26"/>
  <c r="B286" i="26" s="1"/>
  <c r="B360" i="26"/>
  <c r="B448" i="26"/>
  <c r="B254" i="26"/>
  <c r="B152" i="26"/>
  <c r="C151" i="29"/>
  <c r="C268" i="29"/>
  <c r="C253" i="29"/>
  <c r="C359" i="29"/>
  <c r="C137" i="29"/>
  <c r="C344" i="29"/>
  <c r="K140" i="29"/>
  <c r="K197" i="29" s="1"/>
  <c r="K256" i="29"/>
  <c r="K362" i="29"/>
  <c r="K154" i="29"/>
  <c r="K347" i="29"/>
  <c r="G256" i="29"/>
  <c r="G347" i="29"/>
  <c r="G140" i="29"/>
  <c r="G197" i="29" s="1"/>
  <c r="G154" i="29"/>
  <c r="G362" i="29"/>
  <c r="C256" i="29"/>
  <c r="C140" i="29"/>
  <c r="C347" i="29"/>
  <c r="C154" i="29"/>
  <c r="C362" i="29"/>
  <c r="C271" i="29"/>
  <c r="H140" i="27"/>
  <c r="H197" i="27" s="1"/>
  <c r="H347" i="27"/>
  <c r="H362" i="27"/>
  <c r="H256" i="27"/>
  <c r="H154" i="27"/>
  <c r="D154" i="27"/>
  <c r="D140" i="27"/>
  <c r="D197" i="27" s="1"/>
  <c r="D347" i="27"/>
  <c r="D362" i="27"/>
  <c r="D256" i="27"/>
  <c r="K139" i="26"/>
  <c r="K196" i="26" s="1"/>
  <c r="K449" i="26"/>
  <c r="K361" i="26"/>
  <c r="K346" i="26"/>
  <c r="K255" i="26"/>
  <c r="K153" i="26"/>
  <c r="G153" i="26"/>
  <c r="G255" i="26"/>
  <c r="G346" i="26"/>
  <c r="G139" i="26"/>
  <c r="G196" i="26" s="1"/>
  <c r="G361" i="26"/>
  <c r="G449" i="26"/>
  <c r="C346" i="26"/>
  <c r="C255" i="26"/>
  <c r="C153" i="26"/>
  <c r="C270" i="26"/>
  <c r="C287" i="26" s="1"/>
  <c r="C361" i="26"/>
  <c r="C139" i="26"/>
  <c r="C196" i="26" s="1"/>
  <c r="C449" i="26"/>
  <c r="I448" i="26"/>
  <c r="I254" i="26"/>
  <c r="I138" i="26"/>
  <c r="I195" i="26" s="1"/>
  <c r="I345" i="26"/>
  <c r="I152" i="26"/>
  <c r="I360" i="26"/>
  <c r="E360" i="26"/>
  <c r="E152" i="26"/>
  <c r="E345" i="26"/>
  <c r="E138" i="26"/>
  <c r="E195" i="26" s="1"/>
  <c r="E254" i="26"/>
  <c r="E448" i="26"/>
  <c r="J151" i="29"/>
  <c r="J253" i="29"/>
  <c r="J137" i="29"/>
  <c r="J194" i="29" s="1"/>
  <c r="J359" i="29"/>
  <c r="J344" i="29"/>
  <c r="F137" i="29"/>
  <c r="F194" i="29" s="1"/>
  <c r="F253" i="29"/>
  <c r="F359" i="29"/>
  <c r="F344" i="29"/>
  <c r="F151" i="29"/>
  <c r="B268" i="29"/>
  <c r="B151" i="29"/>
  <c r="B137" i="29"/>
  <c r="B359" i="29"/>
  <c r="B344" i="29"/>
  <c r="B253" i="29"/>
  <c r="K151" i="27"/>
  <c r="K137" i="27"/>
  <c r="K194" i="27" s="1"/>
  <c r="K344" i="27"/>
  <c r="K253" i="27"/>
  <c r="K359" i="27"/>
  <c r="G137" i="27"/>
  <c r="G194" i="27" s="1"/>
  <c r="G151" i="27"/>
  <c r="G344" i="27"/>
  <c r="G253" i="27"/>
  <c r="G359" i="27"/>
  <c r="C151" i="27"/>
  <c r="C268" i="27"/>
  <c r="C137" i="27"/>
  <c r="C344" i="27"/>
  <c r="C359" i="27"/>
  <c r="C253" i="27"/>
  <c r="J150" i="26"/>
  <c r="J136" i="26"/>
  <c r="J193" i="26" s="1"/>
  <c r="J358" i="26"/>
  <c r="J343" i="26"/>
  <c r="J252" i="26"/>
  <c r="J446" i="26"/>
  <c r="F136" i="26"/>
  <c r="F193" i="26" s="1"/>
  <c r="F358" i="26"/>
  <c r="F446" i="26"/>
  <c r="F343" i="26"/>
  <c r="F252" i="26"/>
  <c r="F150" i="26"/>
  <c r="B150" i="26"/>
  <c r="B136" i="26"/>
  <c r="B193" i="26" s="1"/>
  <c r="B267" i="26"/>
  <c r="B284" i="26" s="1"/>
  <c r="B343" i="26"/>
  <c r="B446" i="26"/>
  <c r="B252" i="26"/>
  <c r="B358" i="26"/>
  <c r="K135" i="29"/>
  <c r="K192" i="29" s="1"/>
  <c r="K149" i="29"/>
  <c r="K251" i="29"/>
  <c r="K342" i="29"/>
  <c r="K357" i="29"/>
  <c r="G149" i="29"/>
  <c r="G251" i="29"/>
  <c r="G342" i="29"/>
  <c r="G357" i="29"/>
  <c r="G135" i="29"/>
  <c r="G192" i="29" s="1"/>
  <c r="C251" i="29"/>
  <c r="C135" i="29"/>
  <c r="C357" i="29"/>
  <c r="C266" i="29"/>
  <c r="C149" i="29"/>
  <c r="C342" i="29"/>
  <c r="H135" i="27"/>
  <c r="H192" i="27" s="1"/>
  <c r="H342" i="27"/>
  <c r="H357" i="27"/>
  <c r="H149" i="27"/>
  <c r="H251" i="27"/>
  <c r="D135" i="27"/>
  <c r="D192" i="27" s="1"/>
  <c r="D357" i="27"/>
  <c r="D149" i="27"/>
  <c r="D251" i="27"/>
  <c r="D342" i="27"/>
  <c r="K134" i="26"/>
  <c r="K191" i="26" s="1"/>
  <c r="K341" i="26"/>
  <c r="K444" i="26"/>
  <c r="K148" i="26"/>
  <c r="K356" i="26"/>
  <c r="K250" i="26"/>
  <c r="G250" i="26"/>
  <c r="G148" i="26"/>
  <c r="G356" i="26"/>
  <c r="G134" i="26"/>
  <c r="G191" i="26" s="1"/>
  <c r="G444" i="26"/>
  <c r="G341" i="26"/>
  <c r="C265" i="26"/>
  <c r="C282" i="26" s="1"/>
  <c r="C341" i="26"/>
  <c r="C444" i="26"/>
  <c r="C356" i="26"/>
  <c r="C148" i="26"/>
  <c r="C250" i="26"/>
  <c r="C134" i="26"/>
  <c r="C191" i="26" s="1"/>
  <c r="I355" i="26"/>
  <c r="I1190" i="26" s="1"/>
  <c r="I133" i="26"/>
  <c r="I190" i="26" s="1"/>
  <c r="I443" i="26"/>
  <c r="I147" i="26"/>
  <c r="I340" i="26"/>
  <c r="I249" i="26"/>
  <c r="E249" i="26"/>
  <c r="E147" i="26"/>
  <c r="E355" i="26"/>
  <c r="E1190" i="26" s="1"/>
  <c r="M7" i="45" s="1"/>
  <c r="E133" i="26"/>
  <c r="E190" i="26" s="1"/>
  <c r="E340" i="26"/>
  <c r="E443" i="26"/>
  <c r="J146" i="29"/>
  <c r="J339" i="29"/>
  <c r="J132" i="29"/>
  <c r="J189" i="29" s="1"/>
  <c r="J248" i="29"/>
  <c r="J354" i="29"/>
  <c r="F339" i="29"/>
  <c r="F146" i="29"/>
  <c r="F132" i="29"/>
  <c r="F189" i="29" s="1"/>
  <c r="F354" i="29"/>
  <c r="F248" i="29"/>
  <c r="B263" i="29"/>
  <c r="B339" i="29"/>
  <c r="B132" i="29"/>
  <c r="B354" i="29"/>
  <c r="B248" i="29"/>
  <c r="B146" i="29"/>
  <c r="K339" i="27"/>
  <c r="K132" i="27"/>
  <c r="K189" i="27" s="1"/>
  <c r="K354" i="27"/>
  <c r="K248" i="27"/>
  <c r="K146" i="27"/>
  <c r="G132" i="27"/>
  <c r="G189" i="27" s="1"/>
  <c r="G146" i="27"/>
  <c r="G339" i="27"/>
  <c r="G354" i="27"/>
  <c r="G248" i="27"/>
  <c r="C339" i="27"/>
  <c r="C248" i="27"/>
  <c r="C132" i="27"/>
  <c r="C354" i="27"/>
  <c r="C146" i="27"/>
  <c r="C263" i="27"/>
  <c r="J145" i="26"/>
  <c r="J131" i="26"/>
  <c r="J188" i="26" s="1"/>
  <c r="J441" i="26"/>
  <c r="J247" i="26"/>
  <c r="J338" i="26"/>
  <c r="J353" i="26"/>
  <c r="F145" i="26"/>
  <c r="F353" i="26"/>
  <c r="F441" i="26"/>
  <c r="F338" i="26"/>
  <c r="F247" i="26"/>
  <c r="F131" i="26"/>
  <c r="F188" i="26" s="1"/>
  <c r="B145" i="26"/>
  <c r="B353" i="26"/>
  <c r="B338" i="26"/>
  <c r="B441" i="26"/>
  <c r="G344" i="26"/>
  <c r="G359" i="26"/>
  <c r="G151" i="26"/>
  <c r="G253" i="26"/>
  <c r="G137" i="26"/>
  <c r="G194" i="26" s="1"/>
  <c r="G447" i="26"/>
  <c r="H136" i="29"/>
  <c r="H193" i="29" s="1"/>
  <c r="H252" i="29"/>
  <c r="H150" i="29"/>
  <c r="H343" i="29"/>
  <c r="H358" i="29"/>
  <c r="I148" i="29"/>
  <c r="I356" i="29"/>
  <c r="I341" i="29"/>
  <c r="I134" i="29"/>
  <c r="I191" i="29" s="1"/>
  <c r="I250" i="29"/>
  <c r="F134" i="27"/>
  <c r="F191" i="27" s="1"/>
  <c r="F341" i="27"/>
  <c r="F148" i="27"/>
  <c r="F250" i="27"/>
  <c r="F356" i="27"/>
  <c r="C340" i="29"/>
  <c r="C249" i="29"/>
  <c r="C133" i="29"/>
  <c r="C147" i="29"/>
  <c r="C264" i="29"/>
  <c r="C1189" i="29" s="1"/>
  <c r="C355" i="29"/>
  <c r="C1190" i="29" s="1"/>
  <c r="J154" i="29"/>
  <c r="J140" i="29"/>
  <c r="J197" i="29" s="1"/>
  <c r="J256" i="29"/>
  <c r="J347" i="29"/>
  <c r="J362" i="29"/>
  <c r="K140" i="27"/>
  <c r="K197" i="27" s="1"/>
  <c r="K347" i="27"/>
  <c r="K256" i="27"/>
  <c r="K362" i="27"/>
  <c r="K154" i="27"/>
  <c r="J139" i="26"/>
  <c r="J196" i="26" s="1"/>
  <c r="J153" i="26"/>
  <c r="J361" i="26"/>
  <c r="J255" i="26"/>
  <c r="J449" i="26"/>
  <c r="J346" i="26"/>
  <c r="F153" i="26"/>
  <c r="F139" i="26"/>
  <c r="F196" i="26" s="1"/>
  <c r="F346" i="26"/>
  <c r="F255" i="26"/>
  <c r="F361" i="26"/>
  <c r="F449" i="26"/>
  <c r="B139" i="26"/>
  <c r="B196" i="26" s="1"/>
  <c r="B346" i="26"/>
  <c r="B153" i="26"/>
  <c r="B449" i="26"/>
  <c r="B255" i="26"/>
  <c r="B270" i="26"/>
  <c r="B287" i="26" s="1"/>
  <c r="B361" i="26"/>
  <c r="H152" i="26"/>
  <c r="H345" i="26"/>
  <c r="H360" i="26"/>
  <c r="H448" i="26"/>
  <c r="H254" i="26"/>
  <c r="H138" i="26"/>
  <c r="H195" i="26" s="1"/>
  <c r="D138" i="26"/>
  <c r="D195" i="26" s="1"/>
  <c r="D254" i="26"/>
  <c r="D152" i="26"/>
  <c r="D448" i="26"/>
  <c r="D345" i="26"/>
  <c r="D360" i="26"/>
  <c r="I359" i="29"/>
  <c r="I137" i="29"/>
  <c r="I194" i="29" s="1"/>
  <c r="I253" i="29"/>
  <c r="I344" i="29"/>
  <c r="I151" i="29"/>
  <c r="E344" i="29"/>
  <c r="E151" i="29"/>
  <c r="E253" i="29"/>
  <c r="E137" i="29"/>
  <c r="E194" i="29" s="1"/>
  <c r="E359" i="29"/>
  <c r="J151" i="27"/>
  <c r="J137" i="27"/>
  <c r="J194" i="27" s="1"/>
  <c r="J344" i="27"/>
  <c r="J253" i="27"/>
  <c r="J359" i="27"/>
  <c r="F151" i="27"/>
  <c r="F137" i="27"/>
  <c r="F194" i="27" s="1"/>
  <c r="F253" i="27"/>
  <c r="F359" i="27"/>
  <c r="F344" i="27"/>
  <c r="B151" i="27"/>
  <c r="B137" i="27"/>
  <c r="B253" i="27"/>
  <c r="B344" i="27"/>
  <c r="B359" i="27"/>
  <c r="B268" i="27"/>
  <c r="I446" i="26"/>
  <c r="I136" i="26"/>
  <c r="I193" i="26" s="1"/>
  <c r="I150" i="26"/>
  <c r="I252" i="26"/>
  <c r="I343" i="26"/>
  <c r="I358" i="26"/>
  <c r="E150" i="26"/>
  <c r="E136" i="26"/>
  <c r="E193" i="26" s="1"/>
  <c r="E358" i="26"/>
  <c r="E446" i="26"/>
  <c r="E343" i="26"/>
  <c r="E252" i="26"/>
  <c r="J342" i="29"/>
  <c r="J135" i="29"/>
  <c r="J192" i="29" s="1"/>
  <c r="J149" i="29"/>
  <c r="J357" i="29"/>
  <c r="J251" i="29"/>
  <c r="F251" i="29"/>
  <c r="F342" i="29"/>
  <c r="F149" i="29"/>
  <c r="F357" i="29"/>
  <c r="F135" i="29"/>
  <c r="F192" i="29" s="1"/>
  <c r="B135" i="29"/>
  <c r="B342" i="29"/>
  <c r="B251" i="29"/>
  <c r="B149" i="29"/>
  <c r="B357" i="29"/>
  <c r="B266" i="29"/>
  <c r="K135" i="27"/>
  <c r="K192" i="27" s="1"/>
  <c r="K149" i="27"/>
  <c r="K251" i="27"/>
  <c r="K342" i="27"/>
  <c r="K357" i="27"/>
  <c r="G149" i="27"/>
  <c r="G251" i="27"/>
  <c r="G135" i="27"/>
  <c r="G192" i="27" s="1"/>
  <c r="G342" i="27"/>
  <c r="G357" i="27"/>
  <c r="C135" i="27"/>
  <c r="C266" i="27"/>
  <c r="C251" i="27"/>
  <c r="C357" i="27"/>
  <c r="C342" i="27"/>
  <c r="C149" i="27"/>
  <c r="J444" i="26"/>
  <c r="J134" i="26"/>
  <c r="J191" i="26" s="1"/>
  <c r="J341" i="26"/>
  <c r="J250" i="26"/>
  <c r="J148" i="26"/>
  <c r="J356" i="26"/>
  <c r="F134" i="26"/>
  <c r="F191" i="26" s="1"/>
  <c r="F250" i="26"/>
  <c r="F444" i="26"/>
  <c r="F341" i="26"/>
  <c r="F148" i="26"/>
  <c r="F356" i="26"/>
  <c r="B250" i="26"/>
  <c r="B148" i="26"/>
  <c r="B134" i="26"/>
  <c r="B191" i="26" s="1"/>
  <c r="B265" i="26"/>
  <c r="B282" i="26" s="1"/>
  <c r="B341" i="26"/>
  <c r="B356" i="26"/>
  <c r="B444" i="26"/>
  <c r="H147" i="26"/>
  <c r="H133" i="26"/>
  <c r="H190" i="26" s="1"/>
  <c r="H249" i="26"/>
  <c r="H340" i="26"/>
  <c r="H355" i="26"/>
  <c r="H1190" i="26" s="1"/>
  <c r="P7" i="45" s="1"/>
  <c r="H443" i="26"/>
  <c r="D249" i="26"/>
  <c r="D340" i="26"/>
  <c r="D355" i="26"/>
  <c r="D1190" i="26" s="1"/>
  <c r="L7" i="45" s="1"/>
  <c r="D133" i="26"/>
  <c r="D190" i="26" s="1"/>
  <c r="D147" i="26"/>
  <c r="D443" i="26"/>
  <c r="I132" i="29"/>
  <c r="I189" i="29" s="1"/>
  <c r="I354" i="29"/>
  <c r="I339" i="29"/>
  <c r="I248" i="29"/>
  <c r="I146" i="29"/>
  <c r="E146" i="29"/>
  <c r="E339" i="29"/>
  <c r="E132" i="29"/>
  <c r="E189" i="29" s="1"/>
  <c r="E248" i="29"/>
  <c r="E354" i="29"/>
  <c r="J132" i="27"/>
  <c r="J189" i="27" s="1"/>
  <c r="J146" i="27"/>
  <c r="J248" i="27"/>
  <c r="J339" i="27"/>
  <c r="J354" i="27"/>
  <c r="F146" i="27"/>
  <c r="F339" i="27"/>
  <c r="F132" i="27"/>
  <c r="F189" i="27" s="1"/>
  <c r="F248" i="27"/>
  <c r="F354" i="27"/>
  <c r="B132" i="27"/>
  <c r="B339" i="27"/>
  <c r="B248" i="27"/>
  <c r="B146" i="27"/>
  <c r="B263" i="27"/>
  <c r="B354" i="27"/>
  <c r="I131" i="26"/>
  <c r="I188" i="26" s="1"/>
  <c r="I145" i="26"/>
  <c r="I247" i="26"/>
  <c r="I353" i="26"/>
  <c r="I338" i="26"/>
  <c r="I441" i="26"/>
  <c r="E131" i="26"/>
  <c r="E188" i="26" s="1"/>
  <c r="E247" i="26"/>
  <c r="E441" i="26"/>
  <c r="E145" i="26"/>
  <c r="E353" i="26"/>
  <c r="E338" i="26"/>
  <c r="C344" i="26"/>
  <c r="C447" i="26"/>
  <c r="C151" i="26"/>
  <c r="C253" i="26"/>
  <c r="C268" i="26"/>
  <c r="C285" i="26" s="1"/>
  <c r="C137" i="26"/>
  <c r="C194" i="26" s="1"/>
  <c r="C359" i="26"/>
  <c r="D343" i="29"/>
  <c r="D252" i="29"/>
  <c r="D136" i="29"/>
  <c r="D193" i="29" s="1"/>
  <c r="D358" i="29"/>
  <c r="D150" i="29"/>
  <c r="I136" i="27"/>
  <c r="I193" i="27" s="1"/>
  <c r="I252" i="27"/>
  <c r="I150" i="27"/>
  <c r="I343" i="27"/>
  <c r="I358" i="27"/>
  <c r="D147" i="27"/>
  <c r="D133" i="27"/>
  <c r="D190" i="27" s="1"/>
  <c r="D340" i="27"/>
  <c r="D249" i="27"/>
  <c r="D355" i="27"/>
  <c r="D1190" i="27" s="1"/>
  <c r="T7" i="45" s="1"/>
  <c r="C146" i="26"/>
  <c r="C132" i="26"/>
  <c r="C263" i="26"/>
  <c r="C280" i="26" s="1"/>
  <c r="C442" i="26"/>
  <c r="C248" i="26"/>
  <c r="C339" i="26"/>
  <c r="C354" i="26"/>
  <c r="I131" i="27"/>
  <c r="I188" i="27" s="1"/>
  <c r="I338" i="27"/>
  <c r="I145" i="27"/>
  <c r="I247" i="27"/>
  <c r="I353" i="27"/>
  <c r="B140" i="29"/>
  <c r="B271" i="29"/>
  <c r="B347" i="29"/>
  <c r="B154" i="29"/>
  <c r="B362" i="29"/>
  <c r="B256" i="29"/>
  <c r="K256" i="26"/>
  <c r="K450" i="26"/>
  <c r="K362" i="26"/>
  <c r="K154" i="26"/>
  <c r="K140" i="26"/>
  <c r="K197" i="26" s="1"/>
  <c r="K347" i="26"/>
  <c r="G256" i="26"/>
  <c r="G140" i="26"/>
  <c r="G197" i="26" s="1"/>
  <c r="G154" i="26"/>
  <c r="G362" i="26"/>
  <c r="G347" i="26"/>
  <c r="G450" i="26"/>
  <c r="C154" i="26"/>
  <c r="C362" i="26"/>
  <c r="C271" i="26"/>
  <c r="C288" i="26" s="1"/>
  <c r="C140" i="26"/>
  <c r="C197" i="26" s="1"/>
  <c r="C450" i="26"/>
  <c r="C347" i="26"/>
  <c r="C256" i="26"/>
  <c r="H139" i="29"/>
  <c r="H196" i="29" s="1"/>
  <c r="H346" i="29"/>
  <c r="H255" i="29"/>
  <c r="H361" i="29"/>
  <c r="H153" i="29"/>
  <c r="D153" i="29"/>
  <c r="D255" i="29"/>
  <c r="D139" i="29"/>
  <c r="D196" i="29" s="1"/>
  <c r="D346" i="29"/>
  <c r="D361" i="29"/>
  <c r="I139" i="27"/>
  <c r="I196" i="27" s="1"/>
  <c r="I153" i="27"/>
  <c r="I361" i="27"/>
  <c r="I346" i="27"/>
  <c r="I255" i="27"/>
  <c r="E346" i="27"/>
  <c r="E255" i="27"/>
  <c r="E361" i="27"/>
  <c r="E153" i="27"/>
  <c r="E139" i="27"/>
  <c r="E196" i="27" s="1"/>
  <c r="J152" i="29"/>
  <c r="J138" i="29"/>
  <c r="J195" i="29" s="1"/>
  <c r="J345" i="29"/>
  <c r="J360" i="29"/>
  <c r="J254" i="29"/>
  <c r="F138" i="29"/>
  <c r="F195" i="29" s="1"/>
  <c r="F360" i="29"/>
  <c r="F254" i="29"/>
  <c r="F345" i="29"/>
  <c r="F152" i="29"/>
  <c r="B254" i="29"/>
  <c r="B152" i="29"/>
  <c r="B138" i="29"/>
  <c r="B345" i="29"/>
  <c r="B360" i="29"/>
  <c r="B269" i="29"/>
  <c r="K138" i="27"/>
  <c r="K195" i="27" s="1"/>
  <c r="K152" i="27"/>
  <c r="K345" i="27"/>
  <c r="K360" i="27"/>
  <c r="K254" i="27"/>
  <c r="G360" i="27"/>
  <c r="G138" i="27"/>
  <c r="G195" i="27" s="1"/>
  <c r="G345" i="27"/>
  <c r="G152" i="27"/>
  <c r="G254" i="27"/>
  <c r="C138" i="27"/>
  <c r="C345" i="27"/>
  <c r="C152" i="27"/>
  <c r="C269" i="27"/>
  <c r="C360" i="27"/>
  <c r="C254" i="27"/>
  <c r="J151" i="26"/>
  <c r="J359" i="26"/>
  <c r="J447" i="26"/>
  <c r="J344" i="26"/>
  <c r="J253" i="26"/>
  <c r="J137" i="26"/>
  <c r="J194" i="26" s="1"/>
  <c r="F151" i="26"/>
  <c r="F253" i="26"/>
  <c r="F359" i="26"/>
  <c r="F447" i="26"/>
  <c r="F137" i="26"/>
  <c r="F194" i="26" s="1"/>
  <c r="F344" i="26"/>
  <c r="B344" i="26"/>
  <c r="B253" i="26"/>
  <c r="B151" i="26"/>
  <c r="B137" i="26"/>
  <c r="B194" i="26" s="1"/>
  <c r="B268" i="26"/>
  <c r="B285" i="26" s="1"/>
  <c r="B447" i="26"/>
  <c r="B359" i="26"/>
  <c r="K252" i="29"/>
  <c r="K136" i="29"/>
  <c r="K193" i="29" s="1"/>
  <c r="K150" i="29"/>
  <c r="K343" i="29"/>
  <c r="K358" i="29"/>
  <c r="G150" i="29"/>
  <c r="G252" i="29"/>
  <c r="G136" i="29"/>
  <c r="G193" i="29" s="1"/>
  <c r="G358" i="29"/>
  <c r="G343" i="29"/>
  <c r="C343" i="29"/>
  <c r="C358" i="29"/>
  <c r="C267" i="29"/>
  <c r="C136" i="29"/>
  <c r="C150" i="29"/>
  <c r="C252" i="29"/>
  <c r="H150" i="27"/>
  <c r="H136" i="27"/>
  <c r="H193" i="27" s="1"/>
  <c r="H252" i="27"/>
  <c r="H343" i="27"/>
  <c r="H358" i="27"/>
  <c r="D150" i="27"/>
  <c r="D136" i="27"/>
  <c r="D193" i="27" s="1"/>
  <c r="D252" i="27"/>
  <c r="D358" i="27"/>
  <c r="D343" i="27"/>
  <c r="K342" i="26"/>
  <c r="K149" i="26"/>
  <c r="K135" i="26"/>
  <c r="K192" i="26" s="1"/>
  <c r="K251" i="26"/>
  <c r="K445" i="26"/>
  <c r="K357" i="26"/>
  <c r="G251" i="26"/>
  <c r="G135" i="26"/>
  <c r="G192" i="26" s="1"/>
  <c r="G357" i="26"/>
  <c r="G149" i="26"/>
  <c r="G445" i="26"/>
  <c r="G342" i="26"/>
  <c r="C266" i="26"/>
  <c r="C283" i="26" s="1"/>
  <c r="C251" i="26"/>
  <c r="C135" i="26"/>
  <c r="C192" i="26" s="1"/>
  <c r="C445" i="26"/>
  <c r="C342" i="26"/>
  <c r="C357" i="26"/>
  <c r="C149" i="26"/>
  <c r="H134" i="29"/>
  <c r="H191" i="29" s="1"/>
  <c r="H250" i="29"/>
  <c r="H148" i="29"/>
  <c r="H341" i="29"/>
  <c r="H356" i="29"/>
  <c r="D250" i="29"/>
  <c r="D134" i="29"/>
  <c r="D191" i="29" s="1"/>
  <c r="D341" i="29"/>
  <c r="D356" i="29"/>
  <c r="D148" i="29"/>
  <c r="I148" i="27"/>
  <c r="I134" i="27"/>
  <c r="I191" i="27" s="1"/>
  <c r="I341" i="27"/>
  <c r="I356" i="27"/>
  <c r="I250" i="27"/>
  <c r="E134" i="27"/>
  <c r="E191" i="27" s="1"/>
  <c r="E341" i="27"/>
  <c r="E250" i="27"/>
  <c r="E148" i="27"/>
  <c r="E356" i="27"/>
  <c r="J147" i="29"/>
  <c r="J340" i="29"/>
  <c r="J249" i="29"/>
  <c r="J133" i="29"/>
  <c r="J190" i="29" s="1"/>
  <c r="J355" i="29"/>
  <c r="J1190" i="29" s="1"/>
  <c r="F340" i="29"/>
  <c r="F133" i="29"/>
  <c r="F190" i="29" s="1"/>
  <c r="F249" i="29"/>
  <c r="F355" i="29"/>
  <c r="F1190" i="29" s="1"/>
  <c r="F147" i="29"/>
  <c r="B249" i="29"/>
  <c r="B147" i="29"/>
  <c r="B355" i="29"/>
  <c r="B1190" i="29" s="1"/>
  <c r="B340" i="29"/>
  <c r="B133" i="29"/>
  <c r="B264" i="29"/>
  <c r="B1189" i="29" s="1"/>
  <c r="K147" i="27"/>
  <c r="K133" i="27"/>
  <c r="K190" i="27" s="1"/>
  <c r="K355" i="27"/>
  <c r="K1190" i="27" s="1"/>
  <c r="K340" i="27"/>
  <c r="K249" i="27"/>
  <c r="G133" i="27"/>
  <c r="G190" i="27" s="1"/>
  <c r="G340" i="27"/>
  <c r="G249" i="27"/>
  <c r="G147" i="27"/>
  <c r="G355" i="27"/>
  <c r="G1190" i="27" s="1"/>
  <c r="W7" i="45" s="1"/>
  <c r="C147" i="27"/>
  <c r="C264" i="27"/>
  <c r="C1189" i="27" s="1"/>
  <c r="S6" i="45" s="1"/>
  <c r="C133" i="27"/>
  <c r="C249" i="27"/>
  <c r="C355" i="27"/>
  <c r="C1190" i="27" s="1"/>
  <c r="S7" i="45" s="1"/>
  <c r="C340" i="27"/>
  <c r="J146" i="26"/>
  <c r="J132" i="26"/>
  <c r="J189" i="26" s="1"/>
  <c r="J339" i="26"/>
  <c r="J354" i="26"/>
  <c r="J248" i="26"/>
  <c r="J442" i="26"/>
  <c r="F132" i="26"/>
  <c r="F189" i="26" s="1"/>
  <c r="F248" i="26"/>
  <c r="F146" i="26"/>
  <c r="F354" i="26"/>
  <c r="F442" i="26"/>
  <c r="F339" i="26"/>
  <c r="B146" i="26"/>
  <c r="B132" i="26"/>
  <c r="B442" i="26"/>
  <c r="B354" i="26"/>
  <c r="B339" i="26"/>
  <c r="B248" i="26"/>
  <c r="B263" i="26"/>
  <c r="B280" i="26" s="1"/>
  <c r="K145" i="29"/>
  <c r="K247" i="29"/>
  <c r="K131" i="29"/>
  <c r="K188" i="29" s="1"/>
  <c r="K353" i="29"/>
  <c r="K338" i="29"/>
  <c r="G247" i="29"/>
  <c r="G353" i="29"/>
  <c r="G145" i="29"/>
  <c r="G131" i="29"/>
  <c r="G188" i="29" s="1"/>
  <c r="G338" i="29"/>
  <c r="C131" i="29"/>
  <c r="C247" i="29"/>
  <c r="C145" i="29"/>
  <c r="C353" i="29"/>
  <c r="C338" i="29"/>
  <c r="C262" i="29"/>
  <c r="H131" i="27"/>
  <c r="H188" i="27" s="1"/>
  <c r="H247" i="27"/>
  <c r="H353" i="27"/>
  <c r="H338" i="27"/>
  <c r="H145" i="27"/>
  <c r="D131" i="27"/>
  <c r="D188" i="27" s="1"/>
  <c r="D338" i="27"/>
  <c r="D247" i="27"/>
  <c r="D145" i="27"/>
  <c r="D353" i="27"/>
  <c r="H140" i="26"/>
  <c r="H197" i="26" s="1"/>
  <c r="H256" i="26"/>
  <c r="H347" i="26"/>
  <c r="H362" i="26"/>
  <c r="H154" i="26"/>
  <c r="H450" i="26"/>
  <c r="I346" i="29"/>
  <c r="I255" i="29"/>
  <c r="I153" i="29"/>
  <c r="I139" i="29"/>
  <c r="I196" i="29" s="1"/>
  <c r="I361" i="29"/>
  <c r="J153" i="27"/>
  <c r="J139" i="27"/>
  <c r="J196" i="27" s="1"/>
  <c r="J346" i="27"/>
  <c r="J361" i="27"/>
  <c r="J255" i="27"/>
  <c r="G138" i="29"/>
  <c r="G195" i="29" s="1"/>
  <c r="G345" i="29"/>
  <c r="G152" i="29"/>
  <c r="G254" i="29"/>
  <c r="G360" i="29"/>
  <c r="K253" i="26"/>
  <c r="K137" i="26"/>
  <c r="K194" i="26" s="1"/>
  <c r="K344" i="26"/>
  <c r="K359" i="26"/>
  <c r="K447" i="26"/>
  <c r="K151" i="26"/>
  <c r="D149" i="26"/>
  <c r="D135" i="26"/>
  <c r="D192" i="26" s="1"/>
  <c r="D251" i="26"/>
  <c r="D342" i="26"/>
  <c r="D357" i="26"/>
  <c r="D445" i="26"/>
  <c r="E134" i="29"/>
  <c r="E191" i="29" s="1"/>
  <c r="E250" i="29"/>
  <c r="E148" i="29"/>
  <c r="E356" i="29"/>
  <c r="E341" i="29"/>
  <c r="B134" i="27"/>
  <c r="B148" i="27"/>
  <c r="B341" i="27"/>
  <c r="B356" i="27"/>
  <c r="B265" i="27"/>
  <c r="B250" i="27"/>
  <c r="K248" i="26"/>
  <c r="K132" i="26"/>
  <c r="K189" i="26" s="1"/>
  <c r="K442" i="26"/>
  <c r="K339" i="26"/>
  <c r="K146" i="26"/>
  <c r="K354" i="26"/>
  <c r="D145" i="29"/>
  <c r="D338" i="29"/>
  <c r="D247" i="29"/>
  <c r="D131" i="29"/>
  <c r="D188" i="29" s="1"/>
  <c r="D353" i="29"/>
  <c r="F347" i="29"/>
  <c r="F154" i="29"/>
  <c r="F256" i="29"/>
  <c r="F140" i="29"/>
  <c r="F197" i="29" s="1"/>
  <c r="F362" i="29"/>
  <c r="G140" i="27"/>
  <c r="G197" i="27" s="1"/>
  <c r="G256" i="27"/>
  <c r="G154" i="27"/>
  <c r="G362" i="27"/>
  <c r="G347" i="27"/>
  <c r="I347" i="29"/>
  <c r="I256" i="29"/>
  <c r="I140" i="29"/>
  <c r="I197" i="29" s="1"/>
  <c r="I362" i="29"/>
  <c r="I154" i="29"/>
  <c r="E154" i="29"/>
  <c r="E256" i="29"/>
  <c r="E362" i="29"/>
  <c r="E140" i="29"/>
  <c r="E197" i="29" s="1"/>
  <c r="E347" i="29"/>
  <c r="J154" i="27"/>
  <c r="J140" i="27"/>
  <c r="J197" i="27" s="1"/>
  <c r="J347" i="27"/>
  <c r="J256" i="27"/>
  <c r="J362" i="27"/>
  <c r="F154" i="27"/>
  <c r="F140" i="27"/>
  <c r="F197" i="27" s="1"/>
  <c r="F347" i="27"/>
  <c r="F256" i="27"/>
  <c r="F362" i="27"/>
  <c r="B154" i="27"/>
  <c r="B140" i="27"/>
  <c r="B362" i="27"/>
  <c r="B271" i="27"/>
  <c r="B256" i="27"/>
  <c r="B347" i="27"/>
  <c r="I449" i="26"/>
  <c r="I255" i="26"/>
  <c r="I153" i="26"/>
  <c r="I139" i="26"/>
  <c r="I196" i="26" s="1"/>
  <c r="I361" i="26"/>
  <c r="I346" i="26"/>
  <c r="E346" i="26"/>
  <c r="E255" i="26"/>
  <c r="E139" i="26"/>
  <c r="E196" i="26" s="1"/>
  <c r="E449" i="26"/>
  <c r="E153" i="26"/>
  <c r="E361" i="26"/>
  <c r="K138" i="26"/>
  <c r="K195" i="26" s="1"/>
  <c r="K448" i="26"/>
  <c r="K360" i="26"/>
  <c r="K345" i="26"/>
  <c r="K152" i="26"/>
  <c r="K254" i="26"/>
  <c r="G254" i="26"/>
  <c r="G138" i="26"/>
  <c r="G195" i="26" s="1"/>
  <c r="G152" i="26"/>
  <c r="G448" i="26"/>
  <c r="G360" i="26"/>
  <c r="G345" i="26"/>
  <c r="C138" i="26"/>
  <c r="C195" i="26" s="1"/>
  <c r="C448" i="26"/>
  <c r="C360" i="26"/>
  <c r="C269" i="26"/>
  <c r="C286" i="26" s="1"/>
  <c r="C345" i="26"/>
  <c r="C152" i="26"/>
  <c r="C254" i="26"/>
  <c r="H151" i="29"/>
  <c r="H253" i="29"/>
  <c r="H137" i="29"/>
  <c r="H194" i="29" s="1"/>
  <c r="H344" i="29"/>
  <c r="H359" i="29"/>
  <c r="D344" i="29"/>
  <c r="D151" i="29"/>
  <c r="D253" i="29"/>
  <c r="D137" i="29"/>
  <c r="D194" i="29" s="1"/>
  <c r="D359" i="29"/>
  <c r="I344" i="27"/>
  <c r="I253" i="27"/>
  <c r="I151" i="27"/>
  <c r="I137" i="27"/>
  <c r="I194" i="27" s="1"/>
  <c r="I359" i="27"/>
  <c r="E137" i="27"/>
  <c r="E194" i="27" s="1"/>
  <c r="E151" i="27"/>
  <c r="E359" i="27"/>
  <c r="E344" i="27"/>
  <c r="E253" i="27"/>
  <c r="H136" i="26"/>
  <c r="H193" i="26" s="1"/>
  <c r="H252" i="26"/>
  <c r="H446" i="26"/>
  <c r="H343" i="26"/>
  <c r="H358" i="26"/>
  <c r="H150" i="26"/>
  <c r="D136" i="26"/>
  <c r="D193" i="26" s="1"/>
  <c r="D252" i="26"/>
  <c r="D150" i="26"/>
  <c r="D343" i="26"/>
  <c r="D358" i="26"/>
  <c r="D446" i="26"/>
  <c r="I342" i="29"/>
  <c r="I251" i="29"/>
  <c r="I149" i="29"/>
  <c r="I135" i="29"/>
  <c r="I192" i="29" s="1"/>
  <c r="I357" i="29"/>
  <c r="E357" i="29"/>
  <c r="E342" i="29"/>
  <c r="E251" i="29"/>
  <c r="E135" i="29"/>
  <c r="E192" i="29" s="1"/>
  <c r="E149" i="29"/>
  <c r="J149" i="27"/>
  <c r="J135" i="27"/>
  <c r="J192" i="27" s="1"/>
  <c r="J342" i="27"/>
  <c r="J251" i="27"/>
  <c r="J357" i="27"/>
  <c r="F149" i="27"/>
  <c r="F342" i="27"/>
  <c r="F251" i="27"/>
  <c r="F357" i="27"/>
  <c r="F135" i="27"/>
  <c r="F192" i="27" s="1"/>
  <c r="B149" i="27"/>
  <c r="B135" i="27"/>
  <c r="B251" i="27"/>
  <c r="B342" i="27"/>
  <c r="B266" i="27"/>
  <c r="B357" i="27"/>
  <c r="I341" i="26"/>
  <c r="I250" i="26"/>
  <c r="I148" i="26"/>
  <c r="I444" i="26"/>
  <c r="I134" i="26"/>
  <c r="I191" i="26" s="1"/>
  <c r="I356" i="26"/>
  <c r="E134" i="26"/>
  <c r="E191" i="26" s="1"/>
  <c r="E148" i="26"/>
  <c r="E444" i="26"/>
  <c r="E341" i="26"/>
  <c r="E250" i="26"/>
  <c r="E356" i="26"/>
  <c r="K249" i="26"/>
  <c r="K443" i="26"/>
  <c r="K340" i="26"/>
  <c r="K147" i="26"/>
  <c r="K133" i="26"/>
  <c r="K190" i="26" s="1"/>
  <c r="K355" i="26"/>
  <c r="K1190" i="26" s="1"/>
  <c r="G133" i="26"/>
  <c r="G190" i="26" s="1"/>
  <c r="G443" i="26"/>
  <c r="G249" i="26"/>
  <c r="G355" i="26"/>
  <c r="G1190" i="26" s="1"/>
  <c r="O7" i="45" s="1"/>
  <c r="G147" i="26"/>
  <c r="G340" i="26"/>
  <c r="C340" i="26"/>
  <c r="C264" i="26"/>
  <c r="C1189" i="26" s="1"/>
  <c r="K6" i="45" s="1"/>
  <c r="C249" i="26"/>
  <c r="C443" i="26"/>
  <c r="C147" i="26"/>
  <c r="C133" i="26"/>
  <c r="C190" i="26" s="1"/>
  <c r="C355" i="26"/>
  <c r="C1190" i="26" s="1"/>
  <c r="K7" i="45" s="1"/>
  <c r="H132" i="29"/>
  <c r="H189" i="29" s="1"/>
  <c r="H339" i="29"/>
  <c r="H146" i="29"/>
  <c r="H248" i="29"/>
  <c r="H354" i="29"/>
  <c r="D146" i="29"/>
  <c r="D132" i="29"/>
  <c r="D189" i="29" s="1"/>
  <c r="D339" i="29"/>
  <c r="D248" i="29"/>
  <c r="D354" i="29"/>
  <c r="I132" i="27"/>
  <c r="I189" i="27" s="1"/>
  <c r="I354" i="27"/>
  <c r="I339" i="27"/>
  <c r="I248" i="27"/>
  <c r="I146" i="27"/>
  <c r="E146" i="27"/>
  <c r="E132" i="27"/>
  <c r="E189" i="27" s="1"/>
  <c r="E248" i="27"/>
  <c r="E339" i="27"/>
  <c r="E354" i="27"/>
  <c r="H247" i="26"/>
  <c r="H131" i="26"/>
  <c r="H353" i="26"/>
  <c r="H338" i="26"/>
  <c r="H441" i="26"/>
  <c r="H145" i="26"/>
  <c r="D145" i="26"/>
  <c r="D131" i="26"/>
  <c r="D188" i="26" s="1"/>
  <c r="D338" i="26"/>
  <c r="D441" i="26"/>
  <c r="D353" i="26"/>
  <c r="D247" i="26"/>
  <c r="D154" i="26"/>
  <c r="D256" i="26"/>
  <c r="D347" i="26"/>
  <c r="D140" i="26"/>
  <c r="D197" i="26" s="1"/>
  <c r="D362" i="26"/>
  <c r="D450" i="26"/>
  <c r="E346" i="29"/>
  <c r="E139" i="29"/>
  <c r="E196" i="29" s="1"/>
  <c r="E153" i="29"/>
  <c r="E361" i="29"/>
  <c r="E255" i="29"/>
  <c r="F153" i="27"/>
  <c r="F139" i="27"/>
  <c r="F196" i="27" s="1"/>
  <c r="F346" i="27"/>
  <c r="F361" i="27"/>
  <c r="F255" i="27"/>
  <c r="C254" i="29"/>
  <c r="C152" i="29"/>
  <c r="C138" i="29"/>
  <c r="C345" i="29"/>
  <c r="C360" i="29"/>
  <c r="C269" i="29"/>
  <c r="E150" i="27"/>
  <c r="E136" i="27"/>
  <c r="E193" i="27" s="1"/>
  <c r="E343" i="27"/>
  <c r="E252" i="27"/>
  <c r="E358" i="27"/>
  <c r="H342" i="26"/>
  <c r="H357" i="26"/>
  <c r="H135" i="26"/>
  <c r="H192" i="26" s="1"/>
  <c r="H251" i="26"/>
  <c r="H445" i="26"/>
  <c r="H149" i="26"/>
  <c r="G249" i="29"/>
  <c r="G340" i="29"/>
  <c r="G147" i="29"/>
  <c r="G133" i="29"/>
  <c r="G190" i="29" s="1"/>
  <c r="G355" i="29"/>
  <c r="G1190" i="29" s="1"/>
  <c r="G132" i="26"/>
  <c r="G189" i="26" s="1"/>
  <c r="G354" i="26"/>
  <c r="G146" i="26"/>
  <c r="G339" i="26"/>
  <c r="G248" i="26"/>
  <c r="G442" i="26"/>
  <c r="H247" i="29"/>
  <c r="H131" i="29"/>
  <c r="H188" i="29" s="1"/>
  <c r="H338" i="29"/>
  <c r="H353" i="29"/>
  <c r="H145" i="29"/>
  <c r="E131" i="27"/>
  <c r="E188" i="27" s="1"/>
  <c r="E338" i="27"/>
  <c r="E353" i="27"/>
  <c r="E247" i="27"/>
  <c r="E145" i="27"/>
  <c r="C154" i="27"/>
  <c r="C271" i="27"/>
  <c r="C347" i="27"/>
  <c r="C256" i="27"/>
  <c r="C140" i="27"/>
  <c r="C362" i="27"/>
  <c r="J140" i="26"/>
  <c r="J197" i="26" s="1"/>
  <c r="J256" i="26"/>
  <c r="J154" i="26"/>
  <c r="J450" i="26"/>
  <c r="J362" i="26"/>
  <c r="J347" i="26"/>
  <c r="F140" i="26"/>
  <c r="F197" i="26" s="1"/>
  <c r="F347" i="26"/>
  <c r="F154" i="26"/>
  <c r="F256" i="26"/>
  <c r="F362" i="26"/>
  <c r="F450" i="26"/>
  <c r="B140" i="26"/>
  <c r="B197" i="26" s="1"/>
  <c r="B271" i="26"/>
  <c r="B288" i="26" s="1"/>
  <c r="B154" i="26"/>
  <c r="B347" i="26"/>
  <c r="B362" i="26"/>
  <c r="B256" i="26"/>
  <c r="B450" i="26"/>
  <c r="K346" i="29"/>
  <c r="K153" i="29"/>
  <c r="K255" i="29"/>
  <c r="K139" i="29"/>
  <c r="K196" i="29" s="1"/>
  <c r="K361" i="29"/>
  <c r="G153" i="29"/>
  <c r="G361" i="29"/>
  <c r="G255" i="29"/>
  <c r="G346" i="29"/>
  <c r="G139" i="29"/>
  <c r="G196" i="29" s="1"/>
  <c r="C139" i="29"/>
  <c r="C270" i="29"/>
  <c r="C153" i="29"/>
  <c r="C255" i="29"/>
  <c r="C346" i="29"/>
  <c r="C361" i="29"/>
  <c r="H139" i="27"/>
  <c r="H196" i="27" s="1"/>
  <c r="H153" i="27"/>
  <c r="H346" i="27"/>
  <c r="H255" i="27"/>
  <c r="H361" i="27"/>
  <c r="D139" i="27"/>
  <c r="D196" i="27" s="1"/>
  <c r="D255" i="27"/>
  <c r="D361" i="27"/>
  <c r="D153" i="27"/>
  <c r="D346" i="27"/>
  <c r="I152" i="29"/>
  <c r="I138" i="29"/>
  <c r="I195" i="29" s="1"/>
  <c r="I360" i="29"/>
  <c r="I345" i="29"/>
  <c r="I254" i="29"/>
  <c r="E138" i="29"/>
  <c r="E195" i="29" s="1"/>
  <c r="E254" i="29"/>
  <c r="E345" i="29"/>
  <c r="E360" i="29"/>
  <c r="E152" i="29"/>
  <c r="J138" i="27"/>
  <c r="J195" i="27" s="1"/>
  <c r="J152" i="27"/>
  <c r="J254" i="27"/>
  <c r="J360" i="27"/>
  <c r="J345" i="27"/>
  <c r="F138" i="27"/>
  <c r="F195" i="27" s="1"/>
  <c r="F254" i="27"/>
  <c r="F345" i="27"/>
  <c r="F360" i="27"/>
  <c r="F152" i="27"/>
  <c r="B138" i="27"/>
  <c r="B269" i="27"/>
  <c r="B360" i="27"/>
  <c r="B254" i="27"/>
  <c r="B345" i="27"/>
  <c r="B152" i="27"/>
  <c r="I151" i="26"/>
  <c r="I253" i="26"/>
  <c r="I137" i="26"/>
  <c r="I194" i="26" s="1"/>
  <c r="I447" i="26"/>
  <c r="I344" i="26"/>
  <c r="I359" i="26"/>
  <c r="E344" i="26"/>
  <c r="E359" i="26"/>
  <c r="E447" i="26"/>
  <c r="E137" i="26"/>
  <c r="E194" i="26" s="1"/>
  <c r="E151" i="26"/>
  <c r="E253" i="26"/>
  <c r="J136" i="29"/>
  <c r="J193" i="29" s="1"/>
  <c r="J358" i="29"/>
  <c r="J252" i="29"/>
  <c r="J343" i="29"/>
  <c r="J150" i="29"/>
  <c r="F150" i="29"/>
  <c r="F358" i="29"/>
  <c r="F343" i="29"/>
  <c r="F136" i="29"/>
  <c r="F193" i="29" s="1"/>
  <c r="F252" i="29"/>
  <c r="B150" i="29"/>
  <c r="B252" i="29"/>
  <c r="B136" i="29"/>
  <c r="B343" i="29"/>
  <c r="B358" i="29"/>
  <c r="B267" i="29"/>
  <c r="K358" i="27"/>
  <c r="K136" i="27"/>
  <c r="K193" i="27" s="1"/>
  <c r="K343" i="27"/>
  <c r="K252" i="27"/>
  <c r="K150" i="27"/>
  <c r="G136" i="27"/>
  <c r="G193" i="27" s="1"/>
  <c r="G343" i="27"/>
  <c r="G252" i="27"/>
  <c r="G150" i="27"/>
  <c r="G358" i="27"/>
  <c r="C136" i="27"/>
  <c r="C267" i="27"/>
  <c r="C343" i="27"/>
  <c r="C358" i="27"/>
  <c r="C150" i="27"/>
  <c r="C252" i="27"/>
  <c r="J251" i="26"/>
  <c r="J149" i="26"/>
  <c r="J445" i="26"/>
  <c r="J357" i="26"/>
  <c r="J135" i="26"/>
  <c r="J192" i="26" s="1"/>
  <c r="J342" i="26"/>
  <c r="F342" i="26"/>
  <c r="F251" i="26"/>
  <c r="F149" i="26"/>
  <c r="F357" i="26"/>
  <c r="F445" i="26"/>
  <c r="F135" i="26"/>
  <c r="F192" i="26" s="1"/>
  <c r="B135" i="26"/>
  <c r="B192" i="26" s="1"/>
  <c r="B251" i="26"/>
  <c r="B342" i="26"/>
  <c r="B357" i="26"/>
  <c r="B266" i="26"/>
  <c r="B283" i="26" s="1"/>
  <c r="B149" i="26"/>
  <c r="B445" i="26"/>
  <c r="K341" i="29"/>
  <c r="K250" i="29"/>
  <c r="K356" i="29"/>
  <c r="K148" i="29"/>
  <c r="K134" i="29"/>
  <c r="K191" i="29" s="1"/>
  <c r="G148" i="29"/>
  <c r="G134" i="29"/>
  <c r="G191" i="29" s="1"/>
  <c r="G356" i="29"/>
  <c r="G341" i="29"/>
  <c r="G250" i="29"/>
  <c r="C341" i="29"/>
  <c r="C265" i="29"/>
  <c r="C148" i="29"/>
  <c r="C250" i="29"/>
  <c r="C134" i="29"/>
  <c r="C356" i="29"/>
  <c r="H148" i="27"/>
  <c r="H134" i="27"/>
  <c r="H191" i="27" s="1"/>
  <c r="H356" i="27"/>
  <c r="H341" i="27"/>
  <c r="H250" i="27"/>
  <c r="D148" i="27"/>
  <c r="D134" i="27"/>
  <c r="D191" i="27" s="1"/>
  <c r="D356" i="27"/>
  <c r="D341" i="27"/>
  <c r="D250" i="27"/>
  <c r="I249" i="29"/>
  <c r="I133" i="29"/>
  <c r="I190" i="29" s="1"/>
  <c r="I355" i="29"/>
  <c r="I1190" i="29" s="1"/>
  <c r="I147" i="29"/>
  <c r="I340" i="29"/>
  <c r="E340" i="29"/>
  <c r="E249" i="29"/>
  <c r="E147" i="29"/>
  <c r="E133" i="29"/>
  <c r="E190" i="29" s="1"/>
  <c r="E355" i="29"/>
  <c r="E1190" i="29" s="1"/>
  <c r="J147" i="27"/>
  <c r="J133" i="27"/>
  <c r="J190" i="27" s="1"/>
  <c r="J340" i="27"/>
  <c r="J249" i="27"/>
  <c r="J355" i="27"/>
  <c r="J1190" i="27" s="1"/>
  <c r="F147" i="27"/>
  <c r="F133" i="27"/>
  <c r="F190" i="27" s="1"/>
  <c r="F340" i="27"/>
  <c r="F355" i="27"/>
  <c r="F1190" i="27" s="1"/>
  <c r="V7" i="45" s="1"/>
  <c r="F249" i="27"/>
  <c r="B147" i="27"/>
  <c r="B133" i="27"/>
  <c r="B340" i="27"/>
  <c r="B355" i="27"/>
  <c r="B1190" i="27" s="1"/>
  <c r="R7" i="45" s="1"/>
  <c r="B249" i="27"/>
  <c r="B264" i="27"/>
  <c r="B1189" i="27" s="1"/>
  <c r="R6" i="45" s="1"/>
  <c r="I146" i="26"/>
  <c r="I339" i="26"/>
  <c r="I354" i="26"/>
  <c r="I248" i="26"/>
  <c r="I132" i="26"/>
  <c r="I189" i="26" s="1"/>
  <c r="I442" i="26"/>
  <c r="E442" i="26"/>
  <c r="E339" i="26"/>
  <c r="E132" i="26"/>
  <c r="E189" i="26" s="1"/>
  <c r="E354" i="26"/>
  <c r="E248" i="26"/>
  <c r="E146" i="26"/>
  <c r="J131" i="29"/>
  <c r="J188" i="29" s="1"/>
  <c r="J145" i="29"/>
  <c r="J338" i="29"/>
  <c r="J247" i="29"/>
  <c r="J353" i="29"/>
  <c r="F338" i="29"/>
  <c r="F247" i="29"/>
  <c r="F145" i="29"/>
  <c r="F353" i="29"/>
  <c r="F131" i="29"/>
  <c r="F188" i="29" s="1"/>
  <c r="B247" i="29"/>
  <c r="B262" i="29"/>
  <c r="B353" i="29"/>
  <c r="B131" i="29"/>
  <c r="B145" i="29"/>
  <c r="B338" i="29"/>
  <c r="K131" i="27"/>
  <c r="K188" i="27" s="1"/>
  <c r="K247" i="27"/>
  <c r="K353" i="27"/>
  <c r="K145" i="27"/>
  <c r="K338" i="27"/>
  <c r="G145" i="27"/>
  <c r="G131" i="27"/>
  <c r="G188" i="27" s="1"/>
  <c r="G338" i="27"/>
  <c r="G247" i="27"/>
  <c r="G353" i="27"/>
  <c r="C131" i="27"/>
  <c r="C262" i="27"/>
  <c r="C338" i="27"/>
  <c r="C247" i="27"/>
  <c r="C145" i="27"/>
  <c r="C353" i="27"/>
  <c r="K138" i="29"/>
  <c r="K195" i="29" s="1"/>
  <c r="K345" i="29"/>
  <c r="K152" i="29"/>
  <c r="K254" i="29"/>
  <c r="K360" i="29"/>
  <c r="J134" i="27"/>
  <c r="J191" i="27" s="1"/>
  <c r="J341" i="27"/>
  <c r="J250" i="27"/>
  <c r="J148" i="27"/>
  <c r="J356" i="27"/>
  <c r="H249" i="27"/>
  <c r="H355" i="27"/>
  <c r="H1190" i="27" s="1"/>
  <c r="X7" i="45" s="1"/>
  <c r="H133" i="27"/>
  <c r="H190" i="27" s="1"/>
  <c r="H147" i="27"/>
  <c r="H340" i="27"/>
  <c r="H154" i="29"/>
  <c r="H256" i="29"/>
  <c r="H140" i="29"/>
  <c r="H197" i="29" s="1"/>
  <c r="H347" i="29"/>
  <c r="H362" i="29"/>
  <c r="D139" i="26"/>
  <c r="D196" i="26" s="1"/>
  <c r="D449" i="26"/>
  <c r="D361" i="26"/>
  <c r="D255" i="26"/>
  <c r="D153" i="26"/>
  <c r="D346" i="26"/>
  <c r="J138" i="26"/>
  <c r="J195" i="26" s="1"/>
  <c r="J254" i="26"/>
  <c r="J152" i="26"/>
  <c r="J360" i="26"/>
  <c r="J345" i="26"/>
  <c r="J448" i="26"/>
  <c r="K151" i="29"/>
  <c r="K137" i="29"/>
  <c r="K194" i="29" s="1"/>
  <c r="K359" i="29"/>
  <c r="K253" i="29"/>
  <c r="K344" i="29"/>
  <c r="H137" i="27"/>
  <c r="H194" i="27" s="1"/>
  <c r="H253" i="27"/>
  <c r="H359" i="27"/>
  <c r="H151" i="27"/>
  <c r="H344" i="27"/>
  <c r="D344" i="27"/>
  <c r="D253" i="27"/>
  <c r="D359" i="27"/>
  <c r="D137" i="27"/>
  <c r="D194" i="27" s="1"/>
  <c r="D151" i="27"/>
  <c r="K358" i="26"/>
  <c r="K136" i="26"/>
  <c r="K193" i="26" s="1"/>
  <c r="K343" i="26"/>
  <c r="K252" i="26"/>
  <c r="K150" i="26"/>
  <c r="K446" i="26"/>
  <c r="G150" i="26"/>
  <c r="G136" i="26"/>
  <c r="G193" i="26" s="1"/>
  <c r="G446" i="26"/>
  <c r="G343" i="26"/>
  <c r="G252" i="26"/>
  <c r="G358" i="26"/>
  <c r="C267" i="26"/>
  <c r="C284" i="26" s="1"/>
  <c r="C343" i="26"/>
  <c r="C358" i="26"/>
  <c r="C252" i="26"/>
  <c r="C150" i="26"/>
  <c r="C136" i="26"/>
  <c r="C193" i="26" s="1"/>
  <c r="C446" i="26"/>
  <c r="H251" i="29"/>
  <c r="H342" i="29"/>
  <c r="H149" i="29"/>
  <c r="H135" i="29"/>
  <c r="H192" i="29" s="1"/>
  <c r="H357" i="29"/>
  <c r="D135" i="29"/>
  <c r="D192" i="29" s="1"/>
  <c r="D357" i="29"/>
  <c r="D342" i="29"/>
  <c r="D149" i="29"/>
  <c r="D251" i="29"/>
  <c r="I135" i="27"/>
  <c r="I192" i="27" s="1"/>
  <c r="I251" i="27"/>
  <c r="I342" i="27"/>
  <c r="I149" i="27"/>
  <c r="I357" i="27"/>
  <c r="E135" i="27"/>
  <c r="E192" i="27" s="1"/>
  <c r="E357" i="27"/>
  <c r="E149" i="27"/>
  <c r="E342" i="27"/>
  <c r="E251" i="27"/>
  <c r="H148" i="26"/>
  <c r="H134" i="26"/>
  <c r="H191" i="26" s="1"/>
  <c r="H250" i="26"/>
  <c r="H356" i="26"/>
  <c r="H444" i="26"/>
  <c r="H341" i="26"/>
  <c r="D134" i="26"/>
  <c r="D191" i="26" s="1"/>
  <c r="D341" i="26"/>
  <c r="D356" i="26"/>
  <c r="D250" i="26"/>
  <c r="D148" i="26"/>
  <c r="D444" i="26"/>
  <c r="J249" i="26"/>
  <c r="J133" i="26"/>
  <c r="J190" i="26" s="1"/>
  <c r="J147" i="26"/>
  <c r="J355" i="26"/>
  <c r="J1190" i="26" s="1"/>
  <c r="J443" i="26"/>
  <c r="J340" i="26"/>
  <c r="F133" i="26"/>
  <c r="F190" i="26" s="1"/>
  <c r="F147" i="26"/>
  <c r="F355" i="26"/>
  <c r="F1190" i="26" s="1"/>
  <c r="N7" i="45" s="1"/>
  <c r="F340" i="26"/>
  <c r="F249" i="26"/>
  <c r="F443" i="26"/>
  <c r="B133" i="26"/>
  <c r="B190" i="26" s="1"/>
  <c r="B147" i="26"/>
  <c r="B264" i="26"/>
  <c r="B355" i="26"/>
  <c r="B1190" i="26" s="1"/>
  <c r="J7" i="45" s="1"/>
  <c r="B443" i="26"/>
  <c r="B340" i="26"/>
  <c r="B249" i="26"/>
  <c r="K132" i="29"/>
  <c r="K189" i="29" s="1"/>
  <c r="K248" i="29"/>
  <c r="K339" i="29"/>
  <c r="K146" i="29"/>
  <c r="K354" i="29"/>
  <c r="G146" i="29"/>
  <c r="G132" i="29"/>
  <c r="G189" i="29" s="1"/>
  <c r="G248" i="29"/>
  <c r="G339" i="29"/>
  <c r="G354" i="29"/>
  <c r="C248" i="29"/>
  <c r="C146" i="29"/>
  <c r="C132" i="29"/>
  <c r="C354" i="29"/>
  <c r="C263" i="29"/>
  <c r="C339" i="29"/>
  <c r="H146" i="27"/>
  <c r="H132" i="27"/>
  <c r="H189" i="27" s="1"/>
  <c r="H248" i="27"/>
  <c r="H339" i="27"/>
  <c r="H354" i="27"/>
  <c r="D146" i="27"/>
  <c r="D132" i="27"/>
  <c r="D189" i="27" s="1"/>
  <c r="D339" i="27"/>
  <c r="D248" i="27"/>
  <c r="D354" i="27"/>
  <c r="K247" i="26"/>
  <c r="K353" i="26"/>
  <c r="K145" i="26"/>
  <c r="K131" i="26"/>
  <c r="K188" i="26" s="1"/>
  <c r="K338" i="26"/>
  <c r="K441" i="26"/>
  <c r="G247" i="26"/>
  <c r="G145" i="26"/>
  <c r="G441" i="26"/>
  <c r="G131" i="26"/>
  <c r="G188" i="26" s="1"/>
  <c r="G353" i="26"/>
  <c r="G338" i="26"/>
  <c r="C353" i="26"/>
  <c r="C145" i="26"/>
  <c r="C247" i="26"/>
  <c r="C338" i="26"/>
  <c r="C131" i="26"/>
  <c r="C441" i="26"/>
  <c r="C262" i="26"/>
  <c r="C279" i="26" s="1"/>
  <c r="D152" i="27"/>
  <c r="D138" i="27"/>
  <c r="D195" i="27" s="1"/>
  <c r="D345" i="27"/>
  <c r="D254" i="27"/>
  <c r="D360" i="27"/>
  <c r="K147" i="29"/>
  <c r="K355" i="29"/>
  <c r="K1190" i="29" s="1"/>
  <c r="K133" i="29"/>
  <c r="K190" i="29" s="1"/>
  <c r="K340" i="29"/>
  <c r="K249" i="29"/>
  <c r="E154" i="27"/>
  <c r="E140" i="27"/>
  <c r="E197" i="27" s="1"/>
  <c r="E256" i="27"/>
  <c r="E347" i="27"/>
  <c r="E362" i="27"/>
  <c r="F152" i="26"/>
  <c r="F138" i="26"/>
  <c r="F195" i="26" s="1"/>
  <c r="F448" i="26"/>
  <c r="F254" i="26"/>
  <c r="F345" i="26"/>
  <c r="F360" i="26"/>
  <c r="G137" i="29"/>
  <c r="G194" i="29" s="1"/>
  <c r="G344" i="29"/>
  <c r="G253" i="29"/>
  <c r="G151" i="29"/>
  <c r="G359" i="29"/>
  <c r="I347" i="26"/>
  <c r="I362" i="26"/>
  <c r="I140" i="26"/>
  <c r="I197" i="26" s="1"/>
  <c r="I256" i="26"/>
  <c r="I450" i="26"/>
  <c r="I154" i="26"/>
  <c r="E347" i="26"/>
  <c r="E450" i="26"/>
  <c r="E154" i="26"/>
  <c r="E256" i="26"/>
  <c r="E140" i="26"/>
  <c r="E197" i="26" s="1"/>
  <c r="E362" i="26"/>
  <c r="J255" i="29"/>
  <c r="J153" i="29"/>
  <c r="J346" i="29"/>
  <c r="J139" i="29"/>
  <c r="J196" i="29" s="1"/>
  <c r="J361" i="29"/>
  <c r="F346" i="29"/>
  <c r="F255" i="29"/>
  <c r="F361" i="29"/>
  <c r="F139" i="29"/>
  <c r="F196" i="29" s="1"/>
  <c r="F153" i="29"/>
  <c r="B139" i="29"/>
  <c r="B153" i="29"/>
  <c r="B270" i="29"/>
  <c r="B346" i="29"/>
  <c r="B361" i="29"/>
  <c r="B255" i="29"/>
  <c r="K139" i="27"/>
  <c r="K196" i="27" s="1"/>
  <c r="K255" i="27"/>
  <c r="K153" i="27"/>
  <c r="K361" i="27"/>
  <c r="K346" i="27"/>
  <c r="G153" i="27"/>
  <c r="G139" i="27"/>
  <c r="G196" i="27" s="1"/>
  <c r="G346" i="27"/>
  <c r="G361" i="27"/>
  <c r="G255" i="27"/>
  <c r="C139" i="27"/>
  <c r="C255" i="27"/>
  <c r="C361" i="27"/>
  <c r="C270" i="27"/>
  <c r="C153" i="27"/>
  <c r="C346" i="27"/>
  <c r="H345" i="29"/>
  <c r="H254" i="29"/>
  <c r="H138" i="29"/>
  <c r="H195" i="29" s="1"/>
  <c r="H152" i="29"/>
  <c r="H360" i="29"/>
  <c r="D152" i="29"/>
  <c r="D138" i="29"/>
  <c r="D195" i="29" s="1"/>
  <c r="D254" i="29"/>
  <c r="D345" i="29"/>
  <c r="D360" i="29"/>
  <c r="I152" i="27"/>
  <c r="I138" i="27"/>
  <c r="I195" i="27" s="1"/>
  <c r="I345" i="27"/>
  <c r="I254" i="27"/>
  <c r="I360" i="27"/>
  <c r="E138" i="27"/>
  <c r="E195" i="27" s="1"/>
  <c r="E345" i="27"/>
  <c r="E360" i="27"/>
  <c r="E152" i="27"/>
  <c r="E254" i="27"/>
  <c r="H151" i="26"/>
  <c r="H137" i="26"/>
  <c r="H194" i="26" s="1"/>
  <c r="H359" i="26"/>
  <c r="H344" i="26"/>
  <c r="H253" i="26"/>
  <c r="H447" i="26"/>
  <c r="D137" i="26"/>
  <c r="D194" i="26" s="1"/>
  <c r="D344" i="26"/>
  <c r="D253" i="26"/>
  <c r="D151" i="26"/>
  <c r="D359" i="26"/>
  <c r="D447" i="26"/>
  <c r="I136" i="29"/>
  <c r="I193" i="29" s="1"/>
  <c r="I252" i="29"/>
  <c r="I358" i="29"/>
  <c r="I343" i="29"/>
  <c r="I150" i="29"/>
  <c r="E150" i="29"/>
  <c r="E252" i="29"/>
  <c r="E358" i="29"/>
  <c r="E343" i="29"/>
  <c r="E136" i="29"/>
  <c r="E193" i="29" s="1"/>
  <c r="J136" i="27"/>
  <c r="J193" i="27" s="1"/>
  <c r="J343" i="27"/>
  <c r="J358" i="27"/>
  <c r="J150" i="27"/>
  <c r="J252" i="27"/>
  <c r="F136" i="27"/>
  <c r="F193" i="27" s="1"/>
  <c r="F150" i="27"/>
  <c r="F252" i="27"/>
  <c r="F358" i="27"/>
  <c r="F343" i="27"/>
  <c r="B150" i="27"/>
  <c r="B267" i="27"/>
  <c r="B252" i="27"/>
  <c r="B358" i="27"/>
  <c r="B343" i="27"/>
  <c r="B136" i="27"/>
  <c r="I135" i="26"/>
  <c r="I192" i="26" s="1"/>
  <c r="I149" i="26"/>
  <c r="I445" i="26"/>
  <c r="I342" i="26"/>
  <c r="I251" i="26"/>
  <c r="I357" i="26"/>
  <c r="E149" i="26"/>
  <c r="E342" i="26"/>
  <c r="E251" i="26"/>
  <c r="E357" i="26"/>
  <c r="E135" i="26"/>
  <c r="E192" i="26" s="1"/>
  <c r="E445" i="26"/>
  <c r="J341" i="29"/>
  <c r="J134" i="29"/>
  <c r="J191" i="29" s="1"/>
  <c r="J250" i="29"/>
  <c r="J148" i="29"/>
  <c r="J356" i="29"/>
  <c r="F148" i="29"/>
  <c r="F134" i="29"/>
  <c r="F191" i="29" s="1"/>
  <c r="F250" i="29"/>
  <c r="F341" i="29"/>
  <c r="F356" i="29"/>
  <c r="B341" i="29"/>
  <c r="B356" i="29"/>
  <c r="B250" i="29"/>
  <c r="B134" i="29"/>
  <c r="B265" i="29"/>
  <c r="B148" i="29"/>
  <c r="K134" i="27"/>
  <c r="K191" i="27" s="1"/>
  <c r="K148" i="27"/>
  <c r="K250" i="27"/>
  <c r="K341" i="27"/>
  <c r="K356" i="27"/>
  <c r="G134" i="27"/>
  <c r="G191" i="27" s="1"/>
  <c r="G250" i="27"/>
  <c r="G341" i="27"/>
  <c r="G148" i="27"/>
  <c r="G356" i="27"/>
  <c r="C134" i="27"/>
  <c r="C265" i="27"/>
  <c r="C250" i="27"/>
  <c r="C341" i="27"/>
  <c r="C356" i="27"/>
  <c r="C148" i="27"/>
  <c r="H355" i="29"/>
  <c r="H1190" i="29" s="1"/>
  <c r="H147" i="29"/>
  <c r="H249" i="29"/>
  <c r="H133" i="29"/>
  <c r="H190" i="29" s="1"/>
  <c r="H340" i="29"/>
  <c r="D133" i="29"/>
  <c r="D190" i="29" s="1"/>
  <c r="D340" i="29"/>
  <c r="D249" i="29"/>
  <c r="D355" i="29"/>
  <c r="D1190" i="29" s="1"/>
  <c r="D147" i="29"/>
  <c r="I133" i="27"/>
  <c r="I190" i="27" s="1"/>
  <c r="I355" i="27"/>
  <c r="I1190" i="27" s="1"/>
  <c r="I147" i="27"/>
  <c r="I249" i="27"/>
  <c r="I340" i="27"/>
  <c r="E133" i="27"/>
  <c r="E190" i="27" s="1"/>
  <c r="E147" i="27"/>
  <c r="E355" i="27"/>
  <c r="E1190" i="27" s="1"/>
  <c r="U7" i="45" s="1"/>
  <c r="E340" i="27"/>
  <c r="E249" i="27"/>
  <c r="H146" i="26"/>
  <c r="H132" i="26"/>
  <c r="H354" i="26"/>
  <c r="H442" i="26"/>
  <c r="H248" i="26"/>
  <c r="H339" i="26"/>
  <c r="D248" i="26"/>
  <c r="D354" i="26"/>
  <c r="D442" i="26"/>
  <c r="D339" i="26"/>
  <c r="D132" i="26"/>
  <c r="D189" i="26" s="1"/>
  <c r="D146" i="26"/>
  <c r="I145" i="29"/>
  <c r="I131" i="29"/>
  <c r="I188" i="29" s="1"/>
  <c r="I353" i="29"/>
  <c r="I338" i="29"/>
  <c r="I247" i="29"/>
  <c r="E131" i="29"/>
  <c r="E188" i="29" s="1"/>
  <c r="E353" i="29"/>
  <c r="E145" i="29"/>
  <c r="E338" i="29"/>
  <c r="E247" i="29"/>
  <c r="J145" i="27"/>
  <c r="J131" i="27"/>
  <c r="J188" i="27" s="1"/>
  <c r="J353" i="27"/>
  <c r="J338" i="27"/>
  <c r="J247" i="27"/>
  <c r="F145" i="27"/>
  <c r="F131" i="27"/>
  <c r="F188" i="27" s="1"/>
  <c r="F338" i="27"/>
  <c r="F247" i="27"/>
  <c r="F353" i="27"/>
  <c r="B145" i="27"/>
  <c r="B131" i="27"/>
  <c r="B247" i="27"/>
  <c r="B353" i="27"/>
  <c r="B338" i="27"/>
  <c r="E899" i="29"/>
  <c r="H235" i="29"/>
  <c r="H264" i="29" s="1"/>
  <c r="H1189" i="29" s="1"/>
  <c r="L221" i="29"/>
  <c r="M221" i="29" s="1"/>
  <c r="I221" i="29"/>
  <c r="G1010" i="29"/>
  <c r="G1024" i="29" s="1"/>
  <c r="K899" i="29"/>
  <c r="H239" i="29"/>
  <c r="H268" i="29" s="1"/>
  <c r="L225" i="29"/>
  <c r="M225" i="29" s="1"/>
  <c r="I225" i="29"/>
  <c r="K699" i="29"/>
  <c r="K718" i="29"/>
  <c r="K728" i="29" s="1"/>
  <c r="K1132" i="29" s="1"/>
  <c r="E718" i="29"/>
  <c r="E728" i="29" s="1"/>
  <c r="E1132" i="29" s="1"/>
  <c r="E699" i="29"/>
  <c r="H241" i="29"/>
  <c r="H270" i="29" s="1"/>
  <c r="L227" i="29"/>
  <c r="M227" i="29" s="1"/>
  <c r="I227" i="29"/>
  <c r="D899" i="29"/>
  <c r="D830" i="29"/>
  <c r="H899" i="29"/>
  <c r="H830" i="29"/>
  <c r="G1012" i="29"/>
  <c r="G1026" i="29" s="1"/>
  <c r="F1026" i="29"/>
  <c r="B899" i="29"/>
  <c r="B830" i="29"/>
  <c r="H233" i="29"/>
  <c r="H262" i="29" s="1"/>
  <c r="L219" i="29"/>
  <c r="M219" i="29" s="1"/>
  <c r="I219" i="29"/>
  <c r="G899" i="29"/>
  <c r="G830" i="29"/>
  <c r="G699" i="29"/>
  <c r="G718" i="29"/>
  <c r="G728" i="29" s="1"/>
  <c r="G1132" i="29" s="1"/>
  <c r="K1015" i="29"/>
  <c r="K1029" i="29" s="1"/>
  <c r="J1029" i="29"/>
  <c r="J1025" i="29"/>
  <c r="K1011" i="29"/>
  <c r="K1025" i="29" s="1"/>
  <c r="I222" i="29"/>
  <c r="L222" i="29"/>
  <c r="M222" i="29" s="1"/>
  <c r="H236" i="29"/>
  <c r="H265" i="29" s="1"/>
  <c r="H237" i="29"/>
  <c r="H266" i="29" s="1"/>
  <c r="L223" i="29"/>
  <c r="M223" i="29" s="1"/>
  <c r="I223" i="29"/>
  <c r="C699" i="29"/>
  <c r="C718" i="29"/>
  <c r="C728" i="29" s="1"/>
  <c r="C1132" i="29" s="1"/>
  <c r="D718" i="29"/>
  <c r="D728" i="29" s="1"/>
  <c r="D1132" i="29" s="1"/>
  <c r="D699" i="29"/>
  <c r="J899" i="29"/>
  <c r="J830" i="29"/>
  <c r="H238" i="29"/>
  <c r="H267" i="29" s="1"/>
  <c r="L224" i="29"/>
  <c r="M224" i="29" s="1"/>
  <c r="I224" i="29"/>
  <c r="H242" i="29"/>
  <c r="H271" i="29" s="1"/>
  <c r="L228" i="29"/>
  <c r="M228" i="29" s="1"/>
  <c r="I228" i="29"/>
  <c r="F899" i="29"/>
  <c r="I226" i="29"/>
  <c r="H240" i="29"/>
  <c r="H269" i="29" s="1"/>
  <c r="L226" i="29"/>
  <c r="F699" i="29"/>
  <c r="F718" i="29"/>
  <c r="F728" i="29" s="1"/>
  <c r="F1132" i="29" s="1"/>
  <c r="H234" i="29"/>
  <c r="H263" i="29" s="1"/>
  <c r="L220" i="29"/>
  <c r="M220" i="29" s="1"/>
  <c r="I220" i="29"/>
  <c r="H718" i="29"/>
  <c r="H728" i="29" s="1"/>
  <c r="H1132" i="29" s="1"/>
  <c r="H699" i="29"/>
  <c r="L223" i="27"/>
  <c r="M223" i="27" s="1"/>
  <c r="H237" i="27"/>
  <c r="H266" i="27" s="1"/>
  <c r="I223" i="27"/>
  <c r="K899" i="27"/>
  <c r="D899" i="27"/>
  <c r="D830" i="27"/>
  <c r="L225" i="27"/>
  <c r="I225" i="27"/>
  <c r="H239" i="27"/>
  <c r="H268" i="27" s="1"/>
  <c r="G1012" i="27"/>
  <c r="G1026" i="27" s="1"/>
  <c r="F1026" i="27"/>
  <c r="F899" i="27"/>
  <c r="L227" i="27"/>
  <c r="M227" i="27" s="1"/>
  <c r="H241" i="27"/>
  <c r="H270" i="27" s="1"/>
  <c r="I227" i="27"/>
  <c r="D1006" i="27"/>
  <c r="D1020" i="27" s="1"/>
  <c r="I899" i="27"/>
  <c r="I830" i="27"/>
  <c r="B718" i="27"/>
  <c r="B728" i="27" s="1"/>
  <c r="B1132" i="27" s="1"/>
  <c r="B699" i="27"/>
  <c r="H234" i="27"/>
  <c r="H263" i="27" s="1"/>
  <c r="L220" i="27"/>
  <c r="I220" i="27"/>
  <c r="B899" i="27"/>
  <c r="B830" i="27"/>
  <c r="F718" i="27"/>
  <c r="F728" i="27" s="1"/>
  <c r="F1132" i="27" s="1"/>
  <c r="F699" i="27"/>
  <c r="K1007" i="27"/>
  <c r="K1021" i="27" s="1"/>
  <c r="K1030" i="27" s="1"/>
  <c r="K1136" i="27" s="1"/>
  <c r="J1021" i="27"/>
  <c r="J1030" i="27" s="1"/>
  <c r="J1136" i="27" s="1"/>
  <c r="E1006" i="27"/>
  <c r="E1020" i="27" s="1"/>
  <c r="G718" i="27"/>
  <c r="G728" i="27" s="1"/>
  <c r="G1132" i="27" s="1"/>
  <c r="G699" i="27"/>
  <c r="H236" i="27"/>
  <c r="H265" i="27" s="1"/>
  <c r="L222" i="27"/>
  <c r="I222" i="27"/>
  <c r="E718" i="27"/>
  <c r="E728" i="27" s="1"/>
  <c r="E1132" i="27" s="1"/>
  <c r="E699" i="27"/>
  <c r="F1006" i="27"/>
  <c r="F1020" i="27" s="1"/>
  <c r="K718" i="27"/>
  <c r="K728" i="27" s="1"/>
  <c r="K1132" i="27" s="1"/>
  <c r="K699" i="27"/>
  <c r="H238" i="27"/>
  <c r="H267" i="27" s="1"/>
  <c r="L224" i="27"/>
  <c r="I224" i="27"/>
  <c r="L219" i="27"/>
  <c r="H233" i="27"/>
  <c r="H262" i="27" s="1"/>
  <c r="I219" i="27"/>
  <c r="H240" i="27"/>
  <c r="H269" i="27" s="1"/>
  <c r="L226" i="27"/>
  <c r="M226" i="27" s="1"/>
  <c r="I226" i="27"/>
  <c r="J718" i="27"/>
  <c r="J728" i="27" s="1"/>
  <c r="J1132" i="27" s="1"/>
  <c r="J699" i="27"/>
  <c r="C899" i="27"/>
  <c r="C718" i="27"/>
  <c r="C728" i="27" s="1"/>
  <c r="C1132" i="27" s="1"/>
  <c r="C699" i="27"/>
  <c r="E899" i="27"/>
  <c r="I699" i="27"/>
  <c r="I718" i="27"/>
  <c r="I728" i="27" s="1"/>
  <c r="I1132" i="27" s="1"/>
  <c r="L221" i="27"/>
  <c r="I221" i="27"/>
  <c r="H235" i="27"/>
  <c r="H264" i="27" s="1"/>
  <c r="H1189" i="27" s="1"/>
  <c r="X6" i="45" s="1"/>
  <c r="H242" i="27"/>
  <c r="H271" i="27" s="1"/>
  <c r="L228" i="27"/>
  <c r="M228" i="27" s="1"/>
  <c r="I228" i="27"/>
  <c r="I899" i="26"/>
  <c r="I220" i="26"/>
  <c r="H234" i="26"/>
  <c r="H263" i="26" s="1"/>
  <c r="H280" i="26" s="1"/>
  <c r="L220" i="26"/>
  <c r="I118" i="26"/>
  <c r="L118" i="26"/>
  <c r="J718" i="26"/>
  <c r="J728" i="26" s="1"/>
  <c r="J1132" i="26" s="1"/>
  <c r="J699" i="26"/>
  <c r="D699" i="26"/>
  <c r="D718" i="26"/>
  <c r="D728" i="26" s="1"/>
  <c r="D1132" i="26" s="1"/>
  <c r="F899" i="26"/>
  <c r="F830" i="26"/>
  <c r="B718" i="26"/>
  <c r="B728" i="26" s="1"/>
  <c r="B1132" i="26" s="1"/>
  <c r="B699" i="26"/>
  <c r="I222" i="26"/>
  <c r="H236" i="26"/>
  <c r="H265" i="26" s="1"/>
  <c r="H282" i="26" s="1"/>
  <c r="L222" i="26"/>
  <c r="J899" i="26"/>
  <c r="J830" i="26"/>
  <c r="H899" i="26"/>
  <c r="H830" i="26"/>
  <c r="I119" i="26"/>
  <c r="L119" i="26"/>
  <c r="J1024" i="26"/>
  <c r="X1040" i="26" s="1"/>
  <c r="K1010" i="26"/>
  <c r="K1024" i="26" s="1"/>
  <c r="Y1040" i="26" s="1"/>
  <c r="I224" i="26"/>
  <c r="H238" i="26"/>
  <c r="H267" i="26" s="1"/>
  <c r="H284" i="26" s="1"/>
  <c r="L224" i="26"/>
  <c r="I125" i="26"/>
  <c r="L125" i="26"/>
  <c r="M125" i="26" s="1"/>
  <c r="K899" i="26"/>
  <c r="K830" i="26"/>
  <c r="L223" i="26"/>
  <c r="H237" i="26"/>
  <c r="H266" i="26" s="1"/>
  <c r="H283" i="26" s="1"/>
  <c r="I223" i="26"/>
  <c r="I120" i="26"/>
  <c r="L120" i="26"/>
  <c r="M120" i="26" s="1"/>
  <c r="L219" i="26"/>
  <c r="H233" i="26"/>
  <c r="H262" i="26" s="1"/>
  <c r="H279" i="26" s="1"/>
  <c r="I219" i="26"/>
  <c r="I228" i="26"/>
  <c r="H242" i="26"/>
  <c r="H271" i="26" s="1"/>
  <c r="H288" i="26" s="1"/>
  <c r="L228" i="26"/>
  <c r="K1013" i="26"/>
  <c r="K1027" i="26" s="1"/>
  <c r="Y1043" i="26" s="1"/>
  <c r="J1027" i="26"/>
  <c r="X1043" i="26" s="1"/>
  <c r="I121" i="26"/>
  <c r="L121" i="26"/>
  <c r="M121" i="26" s="1"/>
  <c r="B899" i="26"/>
  <c r="P913" i="26" s="1"/>
  <c r="B830" i="26"/>
  <c r="E699" i="26"/>
  <c r="E718" i="26"/>
  <c r="E728" i="26" s="1"/>
  <c r="E1132" i="26" s="1"/>
  <c r="I226" i="26"/>
  <c r="H240" i="26"/>
  <c r="H269" i="26" s="1"/>
  <c r="H286" i="26" s="1"/>
  <c r="L226" i="26"/>
  <c r="G699" i="26"/>
  <c r="G718" i="26"/>
  <c r="G728" i="26" s="1"/>
  <c r="G1132" i="26" s="1"/>
  <c r="H239" i="26"/>
  <c r="H268" i="26" s="1"/>
  <c r="H285" i="26" s="1"/>
  <c r="L225" i="26"/>
  <c r="I225" i="26"/>
  <c r="D899" i="26"/>
  <c r="D830" i="26"/>
  <c r="I117" i="26"/>
  <c r="L117" i="26"/>
  <c r="I124" i="26"/>
  <c r="L124" i="26"/>
  <c r="M124" i="26" s="1"/>
  <c r="H235" i="26"/>
  <c r="H264" i="26" s="1"/>
  <c r="H1189" i="26" s="1"/>
  <c r="P6" i="45" s="1"/>
  <c r="L221" i="26"/>
  <c r="I221" i="26"/>
  <c r="I122" i="26"/>
  <c r="L122" i="26"/>
  <c r="M122" i="26" s="1"/>
  <c r="I126" i="26"/>
  <c r="L126" i="26"/>
  <c r="M126" i="26" s="1"/>
  <c r="J1025" i="26"/>
  <c r="X1041" i="26" s="1"/>
  <c r="K1011" i="26"/>
  <c r="K1025" i="26" s="1"/>
  <c r="Y1041" i="26" s="1"/>
  <c r="F699" i="26"/>
  <c r="F718" i="26"/>
  <c r="F728" i="26" s="1"/>
  <c r="F1132" i="26" s="1"/>
  <c r="L227" i="26"/>
  <c r="M227" i="26" s="1"/>
  <c r="H241" i="26"/>
  <c r="H270" i="26" s="1"/>
  <c r="H287" i="26" s="1"/>
  <c r="I227" i="26"/>
  <c r="G899" i="26"/>
  <c r="G830" i="26"/>
  <c r="I123" i="26"/>
  <c r="L123" i="26"/>
  <c r="M123" i="26" s="1"/>
  <c r="C899" i="26"/>
  <c r="C830" i="26"/>
  <c r="G1012" i="26"/>
  <c r="G1026" i="26" s="1"/>
  <c r="U1042" i="26" s="1"/>
  <c r="F1026" i="26"/>
  <c r="T1042" i="26" s="1"/>
  <c r="B1191" i="27" l="1"/>
  <c r="R8" i="45" s="1"/>
  <c r="R54" i="45" s="1"/>
  <c r="W52" i="45"/>
  <c r="H1232" i="33"/>
  <c r="H1197" i="33"/>
  <c r="H1228" i="33"/>
  <c r="H1230" i="33"/>
  <c r="C1191" i="24"/>
  <c r="C8" i="45" s="1"/>
  <c r="C1191" i="27"/>
  <c r="B1191" i="29"/>
  <c r="B1231" i="29" s="1"/>
  <c r="H1232" i="35"/>
  <c r="H1230" i="35"/>
  <c r="H1197" i="35"/>
  <c r="H1228" i="35"/>
  <c r="B1191" i="24"/>
  <c r="B8" i="45" s="1"/>
  <c r="E1229" i="27"/>
  <c r="AA56" i="45"/>
  <c r="H1232" i="31"/>
  <c r="H1230" i="31"/>
  <c r="H1197" i="31"/>
  <c r="H1228" i="31"/>
  <c r="T52" i="45"/>
  <c r="F1229" i="27"/>
  <c r="B1231" i="27"/>
  <c r="D1229" i="27"/>
  <c r="B1229" i="27"/>
  <c r="X52" i="45"/>
  <c r="R52" i="45"/>
  <c r="H1229" i="27"/>
  <c r="H1232" i="34"/>
  <c r="AF5" i="45"/>
  <c r="H1197" i="34"/>
  <c r="AF14" i="45" s="1"/>
  <c r="H1228" i="34"/>
  <c r="H1230" i="34"/>
  <c r="G1229" i="27"/>
  <c r="C1229" i="27"/>
  <c r="B279" i="26"/>
  <c r="C1096" i="26"/>
  <c r="G1194" i="26"/>
  <c r="K1194" i="26"/>
  <c r="K1229" i="26" s="1"/>
  <c r="H1194" i="26"/>
  <c r="I1194" i="26"/>
  <c r="I1229" i="26" s="1"/>
  <c r="D1194" i="26"/>
  <c r="C1194" i="26"/>
  <c r="F1194" i="26"/>
  <c r="J1194" i="26"/>
  <c r="J1229" i="26" s="1"/>
  <c r="E1194" i="26"/>
  <c r="B1153" i="34"/>
  <c r="B1153" i="24"/>
  <c r="B281" i="26"/>
  <c r="B1189" i="26"/>
  <c r="J6" i="45" s="1"/>
  <c r="B1153" i="27"/>
  <c r="X1038" i="26"/>
  <c r="B1191" i="26"/>
  <c r="J8" i="45" s="1"/>
  <c r="J54" i="45" s="1"/>
  <c r="B1153" i="32"/>
  <c r="Y1038" i="26"/>
  <c r="P915" i="26"/>
  <c r="B1194" i="26"/>
  <c r="J11" i="45" s="1"/>
  <c r="J52" i="45" s="1"/>
  <c r="B1153" i="35"/>
  <c r="C281" i="26"/>
  <c r="C289" i="26" s="1"/>
  <c r="B1153" i="33"/>
  <c r="B1153" i="31"/>
  <c r="H281" i="26"/>
  <c r="T281" i="26" s="1"/>
  <c r="C1103" i="26"/>
  <c r="C1101" i="26"/>
  <c r="O555" i="26" s="1"/>
  <c r="B1135" i="26"/>
  <c r="B1151" i="35" s="1"/>
  <c r="P976" i="26"/>
  <c r="D1136" i="26"/>
  <c r="D1152" i="34" s="1"/>
  <c r="R1046" i="26"/>
  <c r="D1068" i="26"/>
  <c r="B1133" i="26"/>
  <c r="B1149" i="27" s="1"/>
  <c r="P780" i="26"/>
  <c r="C976" i="26"/>
  <c r="I1136" i="26"/>
  <c r="I1152" i="33" s="1"/>
  <c r="W1046" i="26"/>
  <c r="C1104" i="26"/>
  <c r="D1070" i="26"/>
  <c r="C780" i="26"/>
  <c r="C770" i="26" s="1"/>
  <c r="Q770" i="26" s="1"/>
  <c r="D1071" i="26"/>
  <c r="C436" i="26"/>
  <c r="D436" i="26"/>
  <c r="H436" i="26"/>
  <c r="J436" i="26"/>
  <c r="K436" i="26"/>
  <c r="D1073" i="26"/>
  <c r="T279" i="26"/>
  <c r="N286" i="26"/>
  <c r="N282" i="26"/>
  <c r="T287" i="26"/>
  <c r="O284" i="26"/>
  <c r="O283" i="26"/>
  <c r="O280" i="26"/>
  <c r="N285" i="26"/>
  <c r="N287" i="26"/>
  <c r="T282" i="26"/>
  <c r="O279" i="26"/>
  <c r="O286" i="26"/>
  <c r="O288" i="26"/>
  <c r="O282" i="26"/>
  <c r="T284" i="26"/>
  <c r="T280" i="26"/>
  <c r="N281" i="26"/>
  <c r="N280" i="26"/>
  <c r="O287" i="26"/>
  <c r="T288" i="26"/>
  <c r="T283" i="26"/>
  <c r="N288" i="26"/>
  <c r="O285" i="26"/>
  <c r="N283" i="26"/>
  <c r="T286" i="26"/>
  <c r="T285" i="26"/>
  <c r="N284" i="26"/>
  <c r="E436" i="26"/>
  <c r="F436" i="26"/>
  <c r="G436" i="26"/>
  <c r="I436" i="26"/>
  <c r="B436" i="26"/>
  <c r="D1030" i="27"/>
  <c r="D1136" i="27" s="1"/>
  <c r="D1072" i="26"/>
  <c r="E1030" i="29"/>
  <c r="E1136" i="29" s="1"/>
  <c r="O549" i="24"/>
  <c r="B1152" i="29"/>
  <c r="D1104" i="27"/>
  <c r="P558" i="27" s="1"/>
  <c r="D1114" i="24"/>
  <c r="J198" i="27"/>
  <c r="J1157" i="27" s="1"/>
  <c r="J1170" i="27" s="1"/>
  <c r="D198" i="26"/>
  <c r="D1157" i="26" s="1"/>
  <c r="D1170" i="26" s="1"/>
  <c r="F198" i="27"/>
  <c r="F1157" i="27" s="1"/>
  <c r="F1170" i="27" s="1"/>
  <c r="C1099" i="26"/>
  <c r="O553" i="26" s="1"/>
  <c r="G198" i="26"/>
  <c r="G1157" i="26" s="1"/>
  <c r="G1170" i="26" s="1"/>
  <c r="I198" i="29"/>
  <c r="I1157" i="29" s="1"/>
  <c r="I1170" i="29" s="1"/>
  <c r="I198" i="26"/>
  <c r="I1157" i="26" s="1"/>
  <c r="I1170" i="26" s="1"/>
  <c r="F198" i="26"/>
  <c r="F1157" i="26" s="1"/>
  <c r="F1170" i="26" s="1"/>
  <c r="E198" i="26"/>
  <c r="E1157" i="26" s="1"/>
  <c r="E1170" i="26" s="1"/>
  <c r="J198" i="26"/>
  <c r="J1157" i="26" s="1"/>
  <c r="J1170" i="26" s="1"/>
  <c r="K198" i="26"/>
  <c r="K1157" i="26" s="1"/>
  <c r="K1170" i="26" s="1"/>
  <c r="J198" i="29"/>
  <c r="J1157" i="29" s="1"/>
  <c r="J1170" i="29" s="1"/>
  <c r="D198" i="29"/>
  <c r="D1157" i="29" s="1"/>
  <c r="D1170" i="29" s="1"/>
  <c r="D1070" i="29"/>
  <c r="D1099" i="29" s="1"/>
  <c r="P553" i="29" s="1"/>
  <c r="E198" i="29"/>
  <c r="E1157" i="29" s="1"/>
  <c r="E1170" i="29" s="1"/>
  <c r="H198" i="29"/>
  <c r="H1157" i="29" s="1"/>
  <c r="H1170" i="29" s="1"/>
  <c r="K198" i="29"/>
  <c r="K1157" i="29" s="1"/>
  <c r="K1170" i="29" s="1"/>
  <c r="F198" i="29"/>
  <c r="F1157" i="29" s="1"/>
  <c r="F1170" i="29" s="1"/>
  <c r="G198" i="29"/>
  <c r="G1157" i="29" s="1"/>
  <c r="G1170" i="29" s="1"/>
  <c r="H198" i="27"/>
  <c r="H1157" i="27" s="1"/>
  <c r="H1170" i="27" s="1"/>
  <c r="K198" i="27"/>
  <c r="K1157" i="27" s="1"/>
  <c r="K1170" i="27" s="1"/>
  <c r="I198" i="27"/>
  <c r="I1157" i="27" s="1"/>
  <c r="I1170" i="27" s="1"/>
  <c r="E198" i="27"/>
  <c r="E1157" i="27" s="1"/>
  <c r="E1170" i="27" s="1"/>
  <c r="G198" i="27"/>
  <c r="G1157" i="27" s="1"/>
  <c r="G1170" i="27" s="1"/>
  <c r="D198" i="27"/>
  <c r="D1157" i="27" s="1"/>
  <c r="D1170" i="27" s="1"/>
  <c r="K1135" i="26"/>
  <c r="K1151" i="31" s="1"/>
  <c r="K976" i="26"/>
  <c r="I1135" i="26"/>
  <c r="I1151" i="32" s="1"/>
  <c r="I976" i="26"/>
  <c r="F1135" i="26"/>
  <c r="F1151" i="32" s="1"/>
  <c r="F976" i="26"/>
  <c r="C1102" i="26"/>
  <c r="D1135" i="26"/>
  <c r="D1151" i="32" s="1"/>
  <c r="D976" i="26"/>
  <c r="H1135" i="26"/>
  <c r="H1151" i="33" s="1"/>
  <c r="H976" i="26"/>
  <c r="B1152" i="32"/>
  <c r="G1135" i="26"/>
  <c r="G1151" i="33" s="1"/>
  <c r="G976" i="26"/>
  <c r="E1135" i="26"/>
  <c r="E1151" i="35" s="1"/>
  <c r="E976" i="26"/>
  <c r="B1152" i="34"/>
  <c r="B160" i="26"/>
  <c r="N188" i="26" s="1"/>
  <c r="J1135" i="26"/>
  <c r="J1151" i="34" s="1"/>
  <c r="J976" i="26"/>
  <c r="C1135" i="26"/>
  <c r="C1151" i="33" s="1"/>
  <c r="I699" i="29"/>
  <c r="C1097" i="29"/>
  <c r="O551" i="29" s="1"/>
  <c r="D1073" i="29"/>
  <c r="D1102" i="29" s="1"/>
  <c r="P556" i="29" s="1"/>
  <c r="K1135" i="29"/>
  <c r="K976" i="29"/>
  <c r="K1164" i="29" s="1"/>
  <c r="K1177" i="29" s="1"/>
  <c r="E1135" i="29"/>
  <c r="E976" i="29"/>
  <c r="E1164" i="29" s="1"/>
  <c r="E1177" i="29" s="1"/>
  <c r="J1135" i="29"/>
  <c r="J976" i="29"/>
  <c r="J1164" i="29" s="1"/>
  <c r="J1177" i="29" s="1"/>
  <c r="D1135" i="29"/>
  <c r="D976" i="29"/>
  <c r="D1164" i="29" s="1"/>
  <c r="D1177" i="29" s="1"/>
  <c r="H1135" i="29"/>
  <c r="H976" i="29"/>
  <c r="H1164" i="29" s="1"/>
  <c r="H1177" i="29" s="1"/>
  <c r="C1135" i="29"/>
  <c r="C976" i="29"/>
  <c r="C1164" i="29" s="1"/>
  <c r="C1177" i="29" s="1"/>
  <c r="F1135" i="29"/>
  <c r="F976" i="29"/>
  <c r="F1164" i="29" s="1"/>
  <c r="F1177" i="29" s="1"/>
  <c r="G1135" i="29"/>
  <c r="G976" i="29"/>
  <c r="G1164" i="29" s="1"/>
  <c r="G1177" i="29" s="1"/>
  <c r="I1135" i="29"/>
  <c r="I976" i="29"/>
  <c r="I1164" i="29" s="1"/>
  <c r="I1177" i="29" s="1"/>
  <c r="K1135" i="27"/>
  <c r="K976" i="27"/>
  <c r="K1164" i="27" s="1"/>
  <c r="K1177" i="27" s="1"/>
  <c r="E1135" i="27"/>
  <c r="E976" i="27"/>
  <c r="E1164" i="27" s="1"/>
  <c r="E1177" i="27" s="1"/>
  <c r="I1135" i="27"/>
  <c r="I976" i="27"/>
  <c r="I1164" i="27" s="1"/>
  <c r="I1177" i="27" s="1"/>
  <c r="J1135" i="27"/>
  <c r="J976" i="27"/>
  <c r="J1164" i="27" s="1"/>
  <c r="J1177" i="27" s="1"/>
  <c r="C1135" i="27"/>
  <c r="C976" i="27"/>
  <c r="C1164" i="27" s="1"/>
  <c r="C1177" i="27" s="1"/>
  <c r="G1135" i="27"/>
  <c r="G976" i="27"/>
  <c r="G1164" i="27" s="1"/>
  <c r="G1177" i="27" s="1"/>
  <c r="D1135" i="27"/>
  <c r="D976" i="27"/>
  <c r="D1164" i="27" s="1"/>
  <c r="D1177" i="27" s="1"/>
  <c r="F1135" i="27"/>
  <c r="F976" i="27"/>
  <c r="F1164" i="27" s="1"/>
  <c r="F1177" i="27" s="1"/>
  <c r="H1135" i="27"/>
  <c r="H976" i="27"/>
  <c r="H1164" i="27" s="1"/>
  <c r="H1177" i="27" s="1"/>
  <c r="J1133" i="29"/>
  <c r="J780" i="29"/>
  <c r="J1162" i="29" s="1"/>
  <c r="I1133" i="29"/>
  <c r="I780" i="29"/>
  <c r="I1162" i="29" s="1"/>
  <c r="E1133" i="29"/>
  <c r="E780" i="29"/>
  <c r="E1162" i="29" s="1"/>
  <c r="F1133" i="29"/>
  <c r="F780" i="29"/>
  <c r="F1162" i="29" s="1"/>
  <c r="C1133" i="29"/>
  <c r="C780" i="29"/>
  <c r="C1162" i="29" s="1"/>
  <c r="D1133" i="29"/>
  <c r="D780" i="29"/>
  <c r="D1162" i="29" s="1"/>
  <c r="H1133" i="29"/>
  <c r="H780" i="29"/>
  <c r="H1162" i="29" s="1"/>
  <c r="K1133" i="29"/>
  <c r="K780" i="29"/>
  <c r="K1162" i="29" s="1"/>
  <c r="G1133" i="29"/>
  <c r="G780" i="29"/>
  <c r="G1162" i="29" s="1"/>
  <c r="C1133" i="27"/>
  <c r="C780" i="27"/>
  <c r="C1162" i="27" s="1"/>
  <c r="H1133" i="27"/>
  <c r="H780" i="27"/>
  <c r="H1162" i="27" s="1"/>
  <c r="J1133" i="27"/>
  <c r="J780" i="27"/>
  <c r="J1162" i="27" s="1"/>
  <c r="F1133" i="27"/>
  <c r="F780" i="27"/>
  <c r="F1162" i="27" s="1"/>
  <c r="G1133" i="27"/>
  <c r="G780" i="27"/>
  <c r="G1162" i="27" s="1"/>
  <c r="D1133" i="27"/>
  <c r="D780" i="27"/>
  <c r="D1162" i="27" s="1"/>
  <c r="I1133" i="27"/>
  <c r="I780" i="27"/>
  <c r="I1162" i="27" s="1"/>
  <c r="E1133" i="27"/>
  <c r="E780" i="27"/>
  <c r="E1162" i="27" s="1"/>
  <c r="K1133" i="27"/>
  <c r="K780" i="27"/>
  <c r="K1162" i="27" s="1"/>
  <c r="E1069" i="24"/>
  <c r="F1069" i="24" s="1"/>
  <c r="G1133" i="26"/>
  <c r="G780" i="26"/>
  <c r="J1133" i="26"/>
  <c r="J1149" i="32" s="1"/>
  <c r="J780" i="26"/>
  <c r="D1074" i="26"/>
  <c r="H1133" i="26"/>
  <c r="H1149" i="35" s="1"/>
  <c r="H780" i="26"/>
  <c r="D1133" i="26"/>
  <c r="D1149" i="27" s="1"/>
  <c r="D780" i="26"/>
  <c r="K1133" i="26"/>
  <c r="K1149" i="35" s="1"/>
  <c r="K780" i="26"/>
  <c r="E1133" i="26"/>
  <c r="E1149" i="31" s="1"/>
  <c r="E780" i="26"/>
  <c r="C1133" i="26"/>
  <c r="C1149" i="35" s="1"/>
  <c r="I1133" i="26"/>
  <c r="I1149" i="33" s="1"/>
  <c r="I780" i="26"/>
  <c r="F1133" i="26"/>
  <c r="F1149" i="33" s="1"/>
  <c r="F780" i="26"/>
  <c r="C1104" i="29"/>
  <c r="O558" i="29" s="1"/>
  <c r="D1067" i="29"/>
  <c r="E1067" i="29" s="1"/>
  <c r="J436" i="29"/>
  <c r="D1119" i="27"/>
  <c r="N556" i="27"/>
  <c r="B275" i="27"/>
  <c r="B275" i="31"/>
  <c r="B275" i="24"/>
  <c r="B275" i="32"/>
  <c r="B275" i="34"/>
  <c r="B275" i="29"/>
  <c r="B281" i="29" s="1"/>
  <c r="B275" i="33"/>
  <c r="B275" i="35"/>
  <c r="B272" i="27"/>
  <c r="B1127" i="27" s="1"/>
  <c r="C1076" i="29"/>
  <c r="M1109" i="29" s="1"/>
  <c r="C1115" i="29" s="1"/>
  <c r="D1069" i="29"/>
  <c r="D1098" i="29" s="1"/>
  <c r="P552" i="29" s="1"/>
  <c r="D1072" i="29"/>
  <c r="E1072" i="29" s="1"/>
  <c r="C436" i="29"/>
  <c r="N557" i="29"/>
  <c r="N550" i="29"/>
  <c r="D1098" i="27"/>
  <c r="P552" i="27" s="1"/>
  <c r="N552" i="27"/>
  <c r="O558" i="27"/>
  <c r="C1115" i="24"/>
  <c r="D1110" i="24"/>
  <c r="D1116" i="24"/>
  <c r="D1113" i="24"/>
  <c r="C1117" i="24"/>
  <c r="C1119" i="24"/>
  <c r="G574" i="24"/>
  <c r="G1130" i="24" s="1"/>
  <c r="D1076" i="24"/>
  <c r="H436" i="24"/>
  <c r="C1105" i="24"/>
  <c r="C1137" i="24" s="1"/>
  <c r="B1152" i="33"/>
  <c r="B1152" i="27"/>
  <c r="B1152" i="31"/>
  <c r="H289" i="26"/>
  <c r="D1075" i="26"/>
  <c r="C1097" i="26"/>
  <c r="C1191" i="26" s="1"/>
  <c r="D1066" i="26"/>
  <c r="E1030" i="26"/>
  <c r="C1100" i="26"/>
  <c r="C1076" i="26"/>
  <c r="M1109" i="26" s="1"/>
  <c r="C1116" i="26" s="1"/>
  <c r="B168" i="29"/>
  <c r="B196" i="29"/>
  <c r="C165" i="29"/>
  <c r="C193" i="29"/>
  <c r="C166" i="29"/>
  <c r="C194" i="29"/>
  <c r="C161" i="29"/>
  <c r="C189" i="29"/>
  <c r="B165" i="29"/>
  <c r="B193" i="29"/>
  <c r="B166" i="29"/>
  <c r="B194" i="29"/>
  <c r="C167" i="29"/>
  <c r="C195" i="29"/>
  <c r="B164" i="29"/>
  <c r="B192" i="29"/>
  <c r="C168" i="29"/>
  <c r="C196" i="29"/>
  <c r="C169" i="29"/>
  <c r="C197" i="29"/>
  <c r="D574" i="29"/>
  <c r="D1130" i="29" s="1"/>
  <c r="C163" i="29"/>
  <c r="C191" i="29"/>
  <c r="B167" i="29"/>
  <c r="B195" i="29"/>
  <c r="B160" i="29"/>
  <c r="B188" i="29"/>
  <c r="B169" i="29"/>
  <c r="B197" i="29"/>
  <c r="B161" i="29"/>
  <c r="B189" i="29"/>
  <c r="B162" i="29"/>
  <c r="B1188" i="29" s="1"/>
  <c r="B190" i="29"/>
  <c r="B163" i="29"/>
  <c r="B191" i="29"/>
  <c r="C160" i="29"/>
  <c r="C188" i="29"/>
  <c r="C162" i="29"/>
  <c r="C1188" i="29" s="1"/>
  <c r="C190" i="29"/>
  <c r="C164" i="29"/>
  <c r="C192" i="29"/>
  <c r="N552" i="29"/>
  <c r="N554" i="29"/>
  <c r="N556" i="29"/>
  <c r="O554" i="29"/>
  <c r="B164" i="27"/>
  <c r="B192" i="27"/>
  <c r="B160" i="27"/>
  <c r="B188" i="27"/>
  <c r="B167" i="27"/>
  <c r="B195" i="27"/>
  <c r="B165" i="27"/>
  <c r="B193" i="27"/>
  <c r="B169" i="27"/>
  <c r="B197" i="27"/>
  <c r="B163" i="27"/>
  <c r="B191" i="27"/>
  <c r="B161" i="27"/>
  <c r="B189" i="27"/>
  <c r="C166" i="27"/>
  <c r="C194" i="27"/>
  <c r="C168" i="27"/>
  <c r="C196" i="27"/>
  <c r="C160" i="27"/>
  <c r="C188" i="27"/>
  <c r="C163" i="27"/>
  <c r="C191" i="27"/>
  <c r="C169" i="27"/>
  <c r="C197" i="27"/>
  <c r="C164" i="27"/>
  <c r="C192" i="27"/>
  <c r="B574" i="27"/>
  <c r="B1130" i="27" s="1"/>
  <c r="C574" i="27"/>
  <c r="C1130" i="27" s="1"/>
  <c r="S380" i="27"/>
  <c r="C162" i="27"/>
  <c r="C1188" i="27" s="1"/>
  <c r="C190" i="27"/>
  <c r="B162" i="27"/>
  <c r="B1188" i="27" s="1"/>
  <c r="B190" i="27"/>
  <c r="C165" i="27"/>
  <c r="C193" i="27"/>
  <c r="F451" i="27"/>
  <c r="B166" i="27"/>
  <c r="B194" i="27"/>
  <c r="C161" i="27"/>
  <c r="C189" i="27"/>
  <c r="B168" i="27"/>
  <c r="B196" i="27"/>
  <c r="H589" i="27"/>
  <c r="H1131" i="27" s="1"/>
  <c r="C167" i="27"/>
  <c r="C195" i="27"/>
  <c r="N550" i="27"/>
  <c r="O552" i="27"/>
  <c r="O554" i="27"/>
  <c r="H574" i="24"/>
  <c r="H1130" i="24" s="1"/>
  <c r="G589" i="24"/>
  <c r="G1131" i="24" s="1"/>
  <c r="H589" i="24"/>
  <c r="H1131" i="24" s="1"/>
  <c r="H451" i="24"/>
  <c r="E589" i="24"/>
  <c r="E1131" i="24" s="1"/>
  <c r="G451" i="24"/>
  <c r="F589" i="24"/>
  <c r="F1131" i="24" s="1"/>
  <c r="I451" i="24"/>
  <c r="T380" i="24"/>
  <c r="E451" i="24"/>
  <c r="S380" i="24"/>
  <c r="I436" i="24"/>
  <c r="G436" i="24"/>
  <c r="U380" i="24"/>
  <c r="F436" i="24"/>
  <c r="I589" i="24"/>
  <c r="I1131" i="24" s="1"/>
  <c r="H559" i="24"/>
  <c r="H1129" i="24" s="1"/>
  <c r="G559" i="24"/>
  <c r="G1129" i="24" s="1"/>
  <c r="I559" i="24"/>
  <c r="I1129" i="24" s="1"/>
  <c r="C161" i="26"/>
  <c r="C189" i="26"/>
  <c r="B161" i="26"/>
  <c r="B189" i="26"/>
  <c r="B198" i="26" s="1"/>
  <c r="B1157" i="26" s="1"/>
  <c r="B1170" i="26" s="1"/>
  <c r="H160" i="26"/>
  <c r="H188" i="26"/>
  <c r="C160" i="26"/>
  <c r="C188" i="26"/>
  <c r="H161" i="26"/>
  <c r="H189" i="26"/>
  <c r="K559" i="29"/>
  <c r="K1129" i="29" s="1"/>
  <c r="I574" i="29"/>
  <c r="I1130" i="29" s="1"/>
  <c r="D559" i="29"/>
  <c r="D1129" i="29" s="1"/>
  <c r="R380" i="29"/>
  <c r="E574" i="29"/>
  <c r="E1130" i="29" s="1"/>
  <c r="I589" i="29"/>
  <c r="I1131" i="29" s="1"/>
  <c r="U380" i="29"/>
  <c r="B451" i="29"/>
  <c r="J559" i="29"/>
  <c r="J1129" i="29" s="1"/>
  <c r="K589" i="29"/>
  <c r="K1131" i="29" s="1"/>
  <c r="H436" i="29"/>
  <c r="D589" i="29"/>
  <c r="D1131" i="29" s="1"/>
  <c r="E451" i="29"/>
  <c r="G559" i="29"/>
  <c r="G1129" i="29" s="1"/>
  <c r="I451" i="29"/>
  <c r="B436" i="29"/>
  <c r="J589" i="29"/>
  <c r="J1131" i="29" s="1"/>
  <c r="C559" i="29"/>
  <c r="C1129" i="29" s="1"/>
  <c r="O549" i="29"/>
  <c r="K574" i="29"/>
  <c r="K1130" i="29" s="1"/>
  <c r="D451" i="29"/>
  <c r="Q380" i="29"/>
  <c r="H559" i="29"/>
  <c r="H1129" i="29" s="1"/>
  <c r="G589" i="29"/>
  <c r="G1131" i="29" s="1"/>
  <c r="G436" i="29"/>
  <c r="O553" i="29"/>
  <c r="D1104" i="29"/>
  <c r="P558" i="29" s="1"/>
  <c r="E1075" i="29"/>
  <c r="J574" i="29"/>
  <c r="J1130" i="29" s="1"/>
  <c r="C574" i="29"/>
  <c r="C1130" i="29" s="1"/>
  <c r="K451" i="29"/>
  <c r="D1096" i="29"/>
  <c r="P550" i="29" s="1"/>
  <c r="P380" i="29"/>
  <c r="F559" i="29"/>
  <c r="F1129" i="29" s="1"/>
  <c r="E436" i="29"/>
  <c r="H574" i="29"/>
  <c r="H1130" i="29" s="1"/>
  <c r="G451" i="29"/>
  <c r="E589" i="29"/>
  <c r="E1131" i="29" s="1"/>
  <c r="E1066" i="29"/>
  <c r="D1095" i="29"/>
  <c r="J451" i="29"/>
  <c r="C589" i="29"/>
  <c r="C1131" i="29" s="1"/>
  <c r="W380" i="29"/>
  <c r="D436" i="29"/>
  <c r="F589" i="29"/>
  <c r="F1131" i="29" s="1"/>
  <c r="T380" i="29"/>
  <c r="H589" i="29"/>
  <c r="H1131" i="29" s="1"/>
  <c r="E1074" i="29"/>
  <c r="D1103" i="29"/>
  <c r="P557" i="29" s="1"/>
  <c r="N553" i="29"/>
  <c r="N555" i="29"/>
  <c r="O557" i="29"/>
  <c r="N549" i="29"/>
  <c r="B559" i="29"/>
  <c r="B1129" i="29" s="1"/>
  <c r="V380" i="29"/>
  <c r="O552" i="29"/>
  <c r="O556" i="29"/>
  <c r="C451" i="29"/>
  <c r="K436" i="29"/>
  <c r="F574" i="29"/>
  <c r="F1130" i="29" s="1"/>
  <c r="F436" i="29"/>
  <c r="E1073" i="29"/>
  <c r="H451" i="29"/>
  <c r="S380" i="29"/>
  <c r="N558" i="29"/>
  <c r="I436" i="29"/>
  <c r="B589" i="29"/>
  <c r="B1131" i="29" s="1"/>
  <c r="E1071" i="29"/>
  <c r="D1100" i="29"/>
  <c r="P554" i="29" s="1"/>
  <c r="O550" i="29"/>
  <c r="O380" i="29"/>
  <c r="G574" i="29"/>
  <c r="G1130" i="29" s="1"/>
  <c r="F451" i="29"/>
  <c r="E559" i="29"/>
  <c r="E1129" i="29" s="1"/>
  <c r="D1097" i="29"/>
  <c r="P551" i="29" s="1"/>
  <c r="E1068" i="29"/>
  <c r="I559" i="29"/>
  <c r="I1129" i="29" s="1"/>
  <c r="B574" i="29"/>
  <c r="B1130" i="29" s="1"/>
  <c r="N380" i="29"/>
  <c r="N551" i="29"/>
  <c r="O555" i="29"/>
  <c r="B589" i="27"/>
  <c r="B1131" i="27" s="1"/>
  <c r="V380" i="27"/>
  <c r="N551" i="27"/>
  <c r="O553" i="27"/>
  <c r="C436" i="27"/>
  <c r="G436" i="27"/>
  <c r="K589" i="27"/>
  <c r="K1131" i="27" s="1"/>
  <c r="E1066" i="27"/>
  <c r="D1076" i="27"/>
  <c r="D1095" i="27"/>
  <c r="P549" i="27" s="1"/>
  <c r="D1110" i="27"/>
  <c r="D559" i="27"/>
  <c r="D1129" i="27" s="1"/>
  <c r="G1030" i="27"/>
  <c r="G1136" i="27" s="1"/>
  <c r="H559" i="27"/>
  <c r="H1129" i="27" s="1"/>
  <c r="N557" i="27"/>
  <c r="I589" i="27"/>
  <c r="I1131" i="27" s="1"/>
  <c r="E559" i="27"/>
  <c r="E1129" i="27" s="1"/>
  <c r="C1112" i="27"/>
  <c r="N549" i="27"/>
  <c r="B559" i="27"/>
  <c r="B1129" i="27" s="1"/>
  <c r="J436" i="27"/>
  <c r="O555" i="27"/>
  <c r="C1118" i="27"/>
  <c r="C1117" i="27"/>
  <c r="E1099" i="27"/>
  <c r="Q553" i="27" s="1"/>
  <c r="F1070" i="27"/>
  <c r="E1114" i="27"/>
  <c r="F436" i="27"/>
  <c r="D1113" i="27"/>
  <c r="H574" i="27"/>
  <c r="H1130" i="27" s="1"/>
  <c r="U380" i="27"/>
  <c r="I574" i="27"/>
  <c r="I1130" i="27" s="1"/>
  <c r="E589" i="27"/>
  <c r="E1131" i="27" s="1"/>
  <c r="D1097" i="27"/>
  <c r="P551" i="27" s="1"/>
  <c r="E1068" i="27"/>
  <c r="D1112" i="27"/>
  <c r="B451" i="27"/>
  <c r="J451" i="27"/>
  <c r="O550" i="27"/>
  <c r="E1074" i="27"/>
  <c r="D1103" i="27"/>
  <c r="P557" i="27" s="1"/>
  <c r="D1118" i="27"/>
  <c r="W380" i="27"/>
  <c r="D589" i="27"/>
  <c r="D1131" i="27" s="1"/>
  <c r="C1116" i="27"/>
  <c r="D1114" i="27"/>
  <c r="F1069" i="27"/>
  <c r="E1098" i="27"/>
  <c r="Q552" i="27" s="1"/>
  <c r="E1113" i="27"/>
  <c r="J559" i="27"/>
  <c r="J1129" i="27" s="1"/>
  <c r="K574" i="27"/>
  <c r="K1130" i="27" s="1"/>
  <c r="H451" i="27"/>
  <c r="E436" i="27"/>
  <c r="I451" i="27"/>
  <c r="N380" i="27"/>
  <c r="C589" i="27"/>
  <c r="C1131" i="27" s="1"/>
  <c r="G559" i="27"/>
  <c r="G1129" i="27" s="1"/>
  <c r="K436" i="27"/>
  <c r="E1073" i="27"/>
  <c r="D1117" i="27"/>
  <c r="D1102" i="27"/>
  <c r="P556" i="27" s="1"/>
  <c r="D1101" i="27"/>
  <c r="P555" i="27" s="1"/>
  <c r="E1072" i="27"/>
  <c r="D1116" i="27"/>
  <c r="K559" i="27"/>
  <c r="K1129" i="27" s="1"/>
  <c r="E1030" i="27"/>
  <c r="E1136" i="27" s="1"/>
  <c r="T380" i="27"/>
  <c r="N553" i="27"/>
  <c r="I559" i="27"/>
  <c r="I1129" i="27" s="1"/>
  <c r="E451" i="27"/>
  <c r="C1115" i="27"/>
  <c r="B436" i="27"/>
  <c r="O556" i="27"/>
  <c r="C559" i="27"/>
  <c r="C1129" i="27" s="1"/>
  <c r="O549" i="27"/>
  <c r="P553" i="27"/>
  <c r="G589" i="27"/>
  <c r="G1131" i="27" s="1"/>
  <c r="K451" i="27"/>
  <c r="D574" i="27"/>
  <c r="D1130" i="27" s="1"/>
  <c r="P380" i="27"/>
  <c r="F559" i="27"/>
  <c r="F1129" i="27" s="1"/>
  <c r="R380" i="27"/>
  <c r="C1114" i="27"/>
  <c r="B1118" i="27"/>
  <c r="B1117" i="27"/>
  <c r="B1110" i="27"/>
  <c r="B1112" i="27"/>
  <c r="B1114" i="27"/>
  <c r="B1111" i="27"/>
  <c r="B1115" i="27"/>
  <c r="B1116" i="27"/>
  <c r="B1119" i="27"/>
  <c r="B1113" i="27"/>
  <c r="C1113" i="27"/>
  <c r="C1119" i="27"/>
  <c r="H436" i="27"/>
  <c r="N554" i="27"/>
  <c r="O557" i="27"/>
  <c r="Q380" i="27"/>
  <c r="D1115" i="27"/>
  <c r="E1071" i="27"/>
  <c r="D1100" i="27"/>
  <c r="P554" i="27" s="1"/>
  <c r="J574" i="27"/>
  <c r="J1130" i="27" s="1"/>
  <c r="O551" i="27"/>
  <c r="G574" i="27"/>
  <c r="G1130" i="27" s="1"/>
  <c r="D1096" i="27"/>
  <c r="P550" i="27" s="1"/>
  <c r="D1111" i="27"/>
  <c r="E1067" i="27"/>
  <c r="E574" i="27"/>
  <c r="E1130" i="27" s="1"/>
  <c r="D451" i="27"/>
  <c r="D436" i="27"/>
  <c r="C1110" i="27"/>
  <c r="F589" i="27"/>
  <c r="F1131" i="27" s="1"/>
  <c r="O380" i="27"/>
  <c r="N558" i="27"/>
  <c r="N555" i="27"/>
  <c r="E1119" i="27"/>
  <c r="F1075" i="27"/>
  <c r="E1104" i="27"/>
  <c r="Q558" i="27" s="1"/>
  <c r="I436" i="27"/>
  <c r="J589" i="27"/>
  <c r="J1131" i="27" s="1"/>
  <c r="C451" i="27"/>
  <c r="G451" i="27"/>
  <c r="C1105" i="27"/>
  <c r="C1137" i="27" s="1"/>
  <c r="F574" i="27"/>
  <c r="F1130" i="27" s="1"/>
  <c r="D574" i="24"/>
  <c r="D1130" i="24" s="1"/>
  <c r="V380" i="24"/>
  <c r="E1073" i="24"/>
  <c r="D1102" i="24"/>
  <c r="P556" i="24" s="1"/>
  <c r="D1117" i="24"/>
  <c r="D1104" i="24"/>
  <c r="P558" i="24" s="1"/>
  <c r="D1119" i="24"/>
  <c r="E1075" i="24"/>
  <c r="E1114" i="24"/>
  <c r="E1099" i="24"/>
  <c r="Q553" i="24" s="1"/>
  <c r="F1070" i="24"/>
  <c r="D1112" i="24"/>
  <c r="D1097" i="24"/>
  <c r="P551" i="24" s="1"/>
  <c r="E1068" i="24"/>
  <c r="I574" i="24"/>
  <c r="I1130" i="24" s="1"/>
  <c r="D451" i="24"/>
  <c r="J436" i="24"/>
  <c r="F451" i="24"/>
  <c r="K559" i="24"/>
  <c r="K1129" i="24" s="1"/>
  <c r="C1112" i="24"/>
  <c r="F1067" i="24"/>
  <c r="E1096" i="24"/>
  <c r="Q550" i="24" s="1"/>
  <c r="E1111" i="24"/>
  <c r="D436" i="24"/>
  <c r="Q380" i="24"/>
  <c r="R380" i="24"/>
  <c r="K589" i="24"/>
  <c r="K1131" i="24" s="1"/>
  <c r="C559" i="24"/>
  <c r="C1129" i="24" s="1"/>
  <c r="B559" i="24"/>
  <c r="B1129" i="24" s="1"/>
  <c r="P380" i="24"/>
  <c r="E1101" i="24"/>
  <c r="Q555" i="24" s="1"/>
  <c r="F1072" i="24"/>
  <c r="E1116" i="24"/>
  <c r="E436" i="24"/>
  <c r="K574" i="24"/>
  <c r="K1130" i="24" s="1"/>
  <c r="C574" i="24"/>
  <c r="C1130" i="24" s="1"/>
  <c r="B1113" i="24"/>
  <c r="B1118" i="24"/>
  <c r="B1116" i="24"/>
  <c r="B1110" i="24"/>
  <c r="B1117" i="24"/>
  <c r="B1111" i="24"/>
  <c r="B1112" i="24"/>
  <c r="B1114" i="24"/>
  <c r="B1115" i="24"/>
  <c r="B1119" i="24"/>
  <c r="C1111" i="24"/>
  <c r="C1116" i="24"/>
  <c r="C1110" i="24"/>
  <c r="C1114" i="24"/>
  <c r="C1113" i="24"/>
  <c r="B589" i="24"/>
  <c r="B1131" i="24" s="1"/>
  <c r="J559" i="24"/>
  <c r="J1129" i="24" s="1"/>
  <c r="K451" i="24"/>
  <c r="C589" i="24"/>
  <c r="C1131" i="24" s="1"/>
  <c r="B574" i="24"/>
  <c r="B1130" i="24" s="1"/>
  <c r="C1118" i="24"/>
  <c r="J589" i="24"/>
  <c r="J1131" i="24" s="1"/>
  <c r="W380" i="24"/>
  <c r="C451" i="24"/>
  <c r="B451" i="24"/>
  <c r="D1118" i="24"/>
  <c r="E1074" i="24"/>
  <c r="D1103" i="24"/>
  <c r="P557" i="24" s="1"/>
  <c r="E1095" i="24"/>
  <c r="Q549" i="24" s="1"/>
  <c r="F1066" i="24"/>
  <c r="E1110" i="24"/>
  <c r="D559" i="24"/>
  <c r="D1129" i="24" s="1"/>
  <c r="J574" i="24"/>
  <c r="J1130" i="24" s="1"/>
  <c r="E559" i="24"/>
  <c r="E1129" i="24" s="1"/>
  <c r="E1071" i="24"/>
  <c r="D1100" i="24"/>
  <c r="P554" i="24" s="1"/>
  <c r="D1115" i="24"/>
  <c r="F559" i="24"/>
  <c r="F1129" i="24" s="1"/>
  <c r="K436" i="24"/>
  <c r="O380" i="24"/>
  <c r="N380" i="24"/>
  <c r="D589" i="24"/>
  <c r="D1131" i="24" s="1"/>
  <c r="J451" i="24"/>
  <c r="E574" i="24"/>
  <c r="E1130" i="24" s="1"/>
  <c r="F574" i="24"/>
  <c r="F1130" i="24" s="1"/>
  <c r="C436" i="24"/>
  <c r="B436" i="24"/>
  <c r="J1148" i="29"/>
  <c r="J1148" i="33"/>
  <c r="J1148" i="32"/>
  <c r="J1148" i="27"/>
  <c r="J1148" i="31"/>
  <c r="J1148" i="35"/>
  <c r="J1148" i="34"/>
  <c r="G1148" i="31"/>
  <c r="G1148" i="29"/>
  <c r="G1148" i="35"/>
  <c r="G1148" i="33"/>
  <c r="G1148" i="32"/>
  <c r="G1148" i="27"/>
  <c r="G1148" i="34"/>
  <c r="H1148" i="31"/>
  <c r="H1148" i="29"/>
  <c r="H1148" i="33"/>
  <c r="H1148" i="35"/>
  <c r="H1148" i="32"/>
  <c r="H1148" i="27"/>
  <c r="H1148" i="34"/>
  <c r="K1148" i="33"/>
  <c r="K1148" i="32"/>
  <c r="K1148" i="27"/>
  <c r="K1148" i="31"/>
  <c r="K1148" i="29"/>
  <c r="K1148" i="35"/>
  <c r="K1148" i="34"/>
  <c r="B1148" i="29"/>
  <c r="B1148" i="33"/>
  <c r="B1148" i="32"/>
  <c r="B1148" i="27"/>
  <c r="B1148" i="31"/>
  <c r="B1148" i="35"/>
  <c r="B1148" i="34"/>
  <c r="D1152" i="29"/>
  <c r="D1152" i="33"/>
  <c r="D1152" i="27"/>
  <c r="D1152" i="31"/>
  <c r="F1148" i="32"/>
  <c r="F1148" i="27"/>
  <c r="F1148" i="31"/>
  <c r="F1148" i="35"/>
  <c r="F1148" i="29"/>
  <c r="F1148" i="33"/>
  <c r="F1148" i="34"/>
  <c r="E1148" i="32"/>
  <c r="E1148" i="27"/>
  <c r="E1148" i="35"/>
  <c r="E1148" i="31"/>
  <c r="E1148" i="29"/>
  <c r="E1148" i="33"/>
  <c r="E1148" i="34"/>
  <c r="C1148" i="33"/>
  <c r="C1148" i="32"/>
  <c r="C1148" i="27"/>
  <c r="C1148" i="31"/>
  <c r="C1148" i="29"/>
  <c r="C1148" i="35"/>
  <c r="C1148" i="34"/>
  <c r="I1148" i="29"/>
  <c r="I1148" i="33"/>
  <c r="I1148" i="32"/>
  <c r="I1148" i="27"/>
  <c r="I1148" i="35"/>
  <c r="I1148" i="31"/>
  <c r="I1148" i="34"/>
  <c r="D1148" i="33"/>
  <c r="D1148" i="35"/>
  <c r="D1148" i="32"/>
  <c r="D1148" i="27"/>
  <c r="D1148" i="31"/>
  <c r="D1148" i="29"/>
  <c r="D1148" i="34"/>
  <c r="C11" i="30"/>
  <c r="H830" i="27"/>
  <c r="K1030" i="29"/>
  <c r="K1136" i="29" s="1"/>
  <c r="E363" i="29"/>
  <c r="E1128" i="29" s="1"/>
  <c r="H164" i="29"/>
  <c r="H164" i="27"/>
  <c r="H166" i="27"/>
  <c r="H169" i="27"/>
  <c r="H168" i="27"/>
  <c r="B257" i="27"/>
  <c r="O380" i="26"/>
  <c r="H160" i="27"/>
  <c r="N556" i="26"/>
  <c r="N552" i="26"/>
  <c r="N554" i="26"/>
  <c r="V380" i="26"/>
  <c r="N557" i="26"/>
  <c r="N550" i="26"/>
  <c r="N553" i="26"/>
  <c r="N549" i="26"/>
  <c r="H169" i="29"/>
  <c r="O549" i="26"/>
  <c r="N551" i="26"/>
  <c r="N558" i="26"/>
  <c r="O557" i="26"/>
  <c r="O552" i="26"/>
  <c r="O550" i="26"/>
  <c r="O558" i="26"/>
  <c r="N555" i="26"/>
  <c r="U380" i="26"/>
  <c r="N380" i="26"/>
  <c r="R380" i="26"/>
  <c r="S380" i="26"/>
  <c r="T380" i="26"/>
  <c r="P380" i="26"/>
  <c r="Q380" i="26"/>
  <c r="W380" i="26"/>
  <c r="H559" i="26"/>
  <c r="B559" i="26"/>
  <c r="C559" i="26"/>
  <c r="H163" i="26"/>
  <c r="T191" i="26" s="1"/>
  <c r="B168" i="26"/>
  <c r="N196" i="26" s="1"/>
  <c r="I574" i="26"/>
  <c r="I1130" i="26" s="1"/>
  <c r="I559" i="26"/>
  <c r="H166" i="26"/>
  <c r="T194" i="26" s="1"/>
  <c r="J574" i="26"/>
  <c r="J1130" i="26" s="1"/>
  <c r="H165" i="26"/>
  <c r="T193" i="26" s="1"/>
  <c r="C164" i="26"/>
  <c r="O192" i="26" s="1"/>
  <c r="C169" i="26"/>
  <c r="O197" i="26" s="1"/>
  <c r="C166" i="26"/>
  <c r="O194" i="26" s="1"/>
  <c r="C163" i="26"/>
  <c r="O191" i="26" s="1"/>
  <c r="B165" i="26"/>
  <c r="N193" i="26" s="1"/>
  <c r="H169" i="26"/>
  <c r="T197" i="26" s="1"/>
  <c r="B166" i="26"/>
  <c r="N194" i="26" s="1"/>
  <c r="H167" i="26"/>
  <c r="T195" i="26" s="1"/>
  <c r="B167" i="26"/>
  <c r="N195" i="26" s="1"/>
  <c r="H168" i="26"/>
  <c r="T196" i="26" s="1"/>
  <c r="H164" i="26"/>
  <c r="T192" i="26" s="1"/>
  <c r="C162" i="26"/>
  <c r="C1188" i="26" s="1"/>
  <c r="K5" i="45" s="1"/>
  <c r="D574" i="26"/>
  <c r="D1130" i="26" s="1"/>
  <c r="E574" i="26"/>
  <c r="E1130" i="26" s="1"/>
  <c r="B164" i="26"/>
  <c r="N192" i="26" s="1"/>
  <c r="B169" i="26"/>
  <c r="N197" i="26" s="1"/>
  <c r="K574" i="26"/>
  <c r="K1130" i="26" s="1"/>
  <c r="B163" i="26"/>
  <c r="N191" i="26" s="1"/>
  <c r="G574" i="26"/>
  <c r="G1130" i="26" s="1"/>
  <c r="C165" i="26"/>
  <c r="O193" i="26" s="1"/>
  <c r="B162" i="26"/>
  <c r="C167" i="26"/>
  <c r="O195" i="26" s="1"/>
  <c r="H162" i="26"/>
  <c r="H1188" i="26" s="1"/>
  <c r="P5" i="45" s="1"/>
  <c r="F574" i="26"/>
  <c r="F1130" i="26" s="1"/>
  <c r="C168" i="26"/>
  <c r="O196" i="26" s="1"/>
  <c r="H161" i="29"/>
  <c r="F1030" i="26"/>
  <c r="E1070" i="26"/>
  <c r="D1099" i="26"/>
  <c r="E1067" i="26"/>
  <c r="D1096" i="26"/>
  <c r="E1069" i="26"/>
  <c r="D1098" i="26"/>
  <c r="E1072" i="26"/>
  <c r="D1101" i="26"/>
  <c r="H161" i="27"/>
  <c r="H165" i="29"/>
  <c r="H167" i="29"/>
  <c r="H163" i="29"/>
  <c r="F1030" i="29"/>
  <c r="F1136" i="29" s="1"/>
  <c r="G1030" i="29"/>
  <c r="G1136" i="29" s="1"/>
  <c r="H162" i="29"/>
  <c r="H1188" i="29" s="1"/>
  <c r="H166" i="29"/>
  <c r="H168" i="29"/>
  <c r="H163" i="27"/>
  <c r="H170" i="34"/>
  <c r="H1126" i="34" s="1"/>
  <c r="H160" i="29"/>
  <c r="H167" i="27"/>
  <c r="H162" i="27"/>
  <c r="H1188" i="27" s="1"/>
  <c r="I126" i="29"/>
  <c r="I169" i="29" s="1"/>
  <c r="I126" i="35"/>
  <c r="I169" i="35" s="1"/>
  <c r="I126" i="27"/>
  <c r="I169" i="27" s="1"/>
  <c r="I126" i="31"/>
  <c r="I169" i="31" s="1"/>
  <c r="I126" i="24"/>
  <c r="I126" i="33"/>
  <c r="I169" i="33" s="1"/>
  <c r="I126" i="34"/>
  <c r="I169" i="34" s="1"/>
  <c r="I124" i="33"/>
  <c r="I167" i="33" s="1"/>
  <c r="I124" i="35"/>
  <c r="I167" i="35" s="1"/>
  <c r="I124" i="24"/>
  <c r="I124" i="34"/>
  <c r="I167" i="34" s="1"/>
  <c r="I124" i="29"/>
  <c r="I167" i="29" s="1"/>
  <c r="I124" i="27"/>
  <c r="I167" i="27" s="1"/>
  <c r="I124" i="31"/>
  <c r="I167" i="31" s="1"/>
  <c r="H165" i="27"/>
  <c r="H170" i="31"/>
  <c r="H1126" i="31" s="1"/>
  <c r="I117" i="34"/>
  <c r="I160" i="34" s="1"/>
  <c r="I117" i="35"/>
  <c r="I160" i="35" s="1"/>
  <c r="I117" i="24"/>
  <c r="I117" i="29"/>
  <c r="I160" i="29" s="1"/>
  <c r="I117" i="27"/>
  <c r="I160" i="27" s="1"/>
  <c r="I117" i="33"/>
  <c r="I160" i="33" s="1"/>
  <c r="I117" i="31"/>
  <c r="I160" i="31" s="1"/>
  <c r="I121" i="34"/>
  <c r="I164" i="34" s="1"/>
  <c r="I121" i="27"/>
  <c r="I164" i="27" s="1"/>
  <c r="I121" i="29"/>
  <c r="I164" i="29" s="1"/>
  <c r="I121" i="31"/>
  <c r="I164" i="31" s="1"/>
  <c r="I121" i="35"/>
  <c r="I164" i="35" s="1"/>
  <c r="I121" i="33"/>
  <c r="I164" i="33" s="1"/>
  <c r="I121" i="24"/>
  <c r="I119" i="29"/>
  <c r="I162" i="29" s="1"/>
  <c r="I1188" i="29" s="1"/>
  <c r="I119" i="31"/>
  <c r="I162" i="31" s="1"/>
  <c r="I1188" i="31" s="1"/>
  <c r="I119" i="33"/>
  <c r="I162" i="33" s="1"/>
  <c r="I1188" i="33" s="1"/>
  <c r="I119" i="34"/>
  <c r="I162" i="34" s="1"/>
  <c r="I1188" i="34" s="1"/>
  <c r="I119" i="35"/>
  <c r="I162" i="35" s="1"/>
  <c r="I1188" i="35" s="1"/>
  <c r="I119" i="24"/>
  <c r="I119" i="27"/>
  <c r="I162" i="27" s="1"/>
  <c r="I1188" i="27" s="1"/>
  <c r="G1030" i="26"/>
  <c r="H170" i="33"/>
  <c r="H1126" i="33" s="1"/>
  <c r="I120" i="33"/>
  <c r="I163" i="33" s="1"/>
  <c r="I120" i="34"/>
  <c r="I163" i="34" s="1"/>
  <c r="I120" i="35"/>
  <c r="I163" i="35" s="1"/>
  <c r="I120" i="24"/>
  <c r="I120" i="29"/>
  <c r="I163" i="29" s="1"/>
  <c r="I120" i="31"/>
  <c r="I163" i="31" s="1"/>
  <c r="I120" i="27"/>
  <c r="I163" i="27" s="1"/>
  <c r="I118" i="29"/>
  <c r="I161" i="29" s="1"/>
  <c r="I118" i="35"/>
  <c r="I161" i="35" s="1"/>
  <c r="I118" i="27"/>
  <c r="I161" i="27" s="1"/>
  <c r="I118" i="31"/>
  <c r="I161" i="31" s="1"/>
  <c r="I118" i="24"/>
  <c r="I118" i="33"/>
  <c r="I161" i="33" s="1"/>
  <c r="I118" i="34"/>
  <c r="I161" i="34" s="1"/>
  <c r="I122" i="29"/>
  <c r="I165" i="29" s="1"/>
  <c r="I122" i="27"/>
  <c r="I165" i="27" s="1"/>
  <c r="I122" i="31"/>
  <c r="I165" i="31" s="1"/>
  <c r="I122" i="33"/>
  <c r="I165" i="33" s="1"/>
  <c r="I122" i="34"/>
  <c r="I165" i="34" s="1"/>
  <c r="I122" i="24"/>
  <c r="I122" i="35"/>
  <c r="I165" i="35" s="1"/>
  <c r="I125" i="34"/>
  <c r="I168" i="34" s="1"/>
  <c r="I125" i="27"/>
  <c r="I168" i="27" s="1"/>
  <c r="I125" i="35"/>
  <c r="I168" i="35" s="1"/>
  <c r="I125" i="24"/>
  <c r="I125" i="29"/>
  <c r="I168" i="29" s="1"/>
  <c r="I125" i="31"/>
  <c r="I168" i="31" s="1"/>
  <c r="I125" i="33"/>
  <c r="I168" i="33" s="1"/>
  <c r="I123" i="29"/>
  <c r="I166" i="29" s="1"/>
  <c r="I123" i="35"/>
  <c r="I166" i="35" s="1"/>
  <c r="I123" i="24"/>
  <c r="I123" i="31"/>
  <c r="I166" i="31" s="1"/>
  <c r="I123" i="33"/>
  <c r="I166" i="33" s="1"/>
  <c r="I123" i="34"/>
  <c r="I166" i="34" s="1"/>
  <c r="I123" i="27"/>
  <c r="I166" i="27" s="1"/>
  <c r="J1030" i="26"/>
  <c r="H170" i="35"/>
  <c r="H1126" i="35" s="1"/>
  <c r="F909" i="29"/>
  <c r="H909" i="27"/>
  <c r="C899" i="29"/>
  <c r="C909" i="29" s="1"/>
  <c r="J909" i="27"/>
  <c r="K909" i="29"/>
  <c r="G909" i="29"/>
  <c r="H909" i="29"/>
  <c r="D909" i="29"/>
  <c r="B909" i="29"/>
  <c r="B1134" i="29" s="1"/>
  <c r="E909" i="29"/>
  <c r="I909" i="29"/>
  <c r="I909" i="26"/>
  <c r="F909" i="27"/>
  <c r="I909" i="27"/>
  <c r="C909" i="27"/>
  <c r="K909" i="27"/>
  <c r="E909" i="27"/>
  <c r="F909" i="26"/>
  <c r="C909" i="26"/>
  <c r="D909" i="26"/>
  <c r="E899" i="26"/>
  <c r="H909" i="26"/>
  <c r="J909" i="26"/>
  <c r="K909" i="26"/>
  <c r="B909" i="26"/>
  <c r="D909" i="27"/>
  <c r="J363" i="27"/>
  <c r="J1128" i="27" s="1"/>
  <c r="J909" i="29"/>
  <c r="F348" i="27"/>
  <c r="F363" i="29"/>
  <c r="F1128" i="29" s="1"/>
  <c r="H155" i="29"/>
  <c r="C348" i="26"/>
  <c r="J348" i="29"/>
  <c r="G909" i="26"/>
  <c r="G155" i="29"/>
  <c r="B909" i="27"/>
  <c r="B1134" i="27" s="1"/>
  <c r="G348" i="27"/>
  <c r="F348" i="26"/>
  <c r="G899" i="27"/>
  <c r="G909" i="27" s="1"/>
  <c r="K1030" i="26"/>
  <c r="J1030" i="29"/>
  <c r="J1136" i="29" s="1"/>
  <c r="B348" i="27"/>
  <c r="F363" i="27"/>
  <c r="F1128" i="27" s="1"/>
  <c r="J257" i="27"/>
  <c r="E257" i="29"/>
  <c r="I257" i="29"/>
  <c r="D155" i="26"/>
  <c r="C272" i="26"/>
  <c r="C1127" i="26" s="1"/>
  <c r="G257" i="26"/>
  <c r="C363" i="27"/>
  <c r="C1128" i="27" s="1"/>
  <c r="B348" i="29"/>
  <c r="F1030" i="27"/>
  <c r="F1136" i="27" s="1"/>
  <c r="H257" i="29"/>
  <c r="E155" i="26"/>
  <c r="F257" i="27"/>
  <c r="E348" i="29"/>
  <c r="I348" i="29"/>
  <c r="C451" i="26"/>
  <c r="G348" i="26"/>
  <c r="K451" i="26"/>
  <c r="C155" i="27"/>
  <c r="G363" i="27"/>
  <c r="G1128" i="27" s="1"/>
  <c r="K348" i="27"/>
  <c r="B155" i="29"/>
  <c r="J363" i="29"/>
  <c r="J1128" i="29" s="1"/>
  <c r="H257" i="26"/>
  <c r="D257" i="27"/>
  <c r="H363" i="27"/>
  <c r="H1128" i="27" s="1"/>
  <c r="E451" i="26"/>
  <c r="I257" i="26"/>
  <c r="J348" i="26"/>
  <c r="D257" i="29"/>
  <c r="C155" i="29"/>
  <c r="I363" i="26"/>
  <c r="I1128" i="26" s="1"/>
  <c r="J363" i="26"/>
  <c r="J1128" i="26" s="1"/>
  <c r="B363" i="27"/>
  <c r="B1128" i="27" s="1"/>
  <c r="J348" i="27"/>
  <c r="E155" i="29"/>
  <c r="I363" i="29"/>
  <c r="I1128" i="29" s="1"/>
  <c r="K348" i="26"/>
  <c r="G257" i="27"/>
  <c r="K155" i="27"/>
  <c r="J257" i="29"/>
  <c r="E155" i="27"/>
  <c r="D348" i="29"/>
  <c r="D348" i="27"/>
  <c r="H257" i="27"/>
  <c r="C257" i="29"/>
  <c r="K257" i="29"/>
  <c r="E257" i="26"/>
  <c r="I155" i="26"/>
  <c r="B257" i="26"/>
  <c r="F257" i="26"/>
  <c r="J257" i="26"/>
  <c r="C257" i="27"/>
  <c r="D155" i="29"/>
  <c r="B348" i="26"/>
  <c r="J451" i="26"/>
  <c r="C257" i="26"/>
  <c r="G363" i="26"/>
  <c r="G1128" i="26" s="1"/>
  <c r="K155" i="26"/>
  <c r="C348" i="27"/>
  <c r="K363" i="27"/>
  <c r="K1128" i="27" s="1"/>
  <c r="B363" i="29"/>
  <c r="B1128" i="29" s="1"/>
  <c r="F155" i="29"/>
  <c r="J155" i="29"/>
  <c r="E363" i="27"/>
  <c r="E1128" i="27" s="1"/>
  <c r="H363" i="29"/>
  <c r="H1128" i="29" s="1"/>
  <c r="D257" i="26"/>
  <c r="H155" i="26"/>
  <c r="D363" i="29"/>
  <c r="D1128" i="29" s="1"/>
  <c r="G363" i="29"/>
  <c r="G1128" i="29" s="1"/>
  <c r="K155" i="29"/>
  <c r="I363" i="27"/>
  <c r="I1128" i="27" s="1"/>
  <c r="B272" i="26"/>
  <c r="B1127" i="26" s="1"/>
  <c r="F451" i="26"/>
  <c r="C272" i="27"/>
  <c r="C1127" i="27" s="1"/>
  <c r="K257" i="27"/>
  <c r="B272" i="29"/>
  <c r="B1127" i="29" s="1"/>
  <c r="D363" i="26"/>
  <c r="D1128" i="26" s="1"/>
  <c r="H451" i="26"/>
  <c r="D363" i="27"/>
  <c r="D1128" i="27" s="1"/>
  <c r="C272" i="29"/>
  <c r="C1127" i="29" s="1"/>
  <c r="G257" i="29"/>
  <c r="I257" i="27"/>
  <c r="E348" i="26"/>
  <c r="I451" i="26"/>
  <c r="B363" i="26"/>
  <c r="B1128" i="26" s="1"/>
  <c r="F363" i="26"/>
  <c r="F1128" i="26" s="1"/>
  <c r="J155" i="26"/>
  <c r="E257" i="27"/>
  <c r="C155" i="26"/>
  <c r="I155" i="29"/>
  <c r="G451" i="26"/>
  <c r="K363" i="26"/>
  <c r="K1128" i="26" s="1"/>
  <c r="F257" i="29"/>
  <c r="E348" i="27"/>
  <c r="H348" i="29"/>
  <c r="D451" i="26"/>
  <c r="H348" i="26"/>
  <c r="H155" i="27"/>
  <c r="C348" i="29"/>
  <c r="K348" i="29"/>
  <c r="I155" i="27"/>
  <c r="I348" i="26"/>
  <c r="B155" i="26"/>
  <c r="C363" i="26"/>
  <c r="C1128" i="26" s="1"/>
  <c r="G155" i="26"/>
  <c r="K257" i="26"/>
  <c r="G155" i="27"/>
  <c r="B257" i="29"/>
  <c r="F348" i="29"/>
  <c r="D348" i="26"/>
  <c r="H363" i="26"/>
  <c r="H1128" i="26" s="1"/>
  <c r="D155" i="27"/>
  <c r="H348" i="27"/>
  <c r="C363" i="29"/>
  <c r="C1128" i="29" s="1"/>
  <c r="G348" i="29"/>
  <c r="K363" i="29"/>
  <c r="K1128" i="29" s="1"/>
  <c r="I348" i="27"/>
  <c r="E363" i="26"/>
  <c r="E1128" i="26" s="1"/>
  <c r="B451" i="26"/>
  <c r="F155" i="26"/>
  <c r="B155" i="27"/>
  <c r="F155" i="27"/>
  <c r="J155" i="27"/>
  <c r="J228" i="29"/>
  <c r="I242" i="29"/>
  <c r="I271" i="29" s="1"/>
  <c r="F219" i="29"/>
  <c r="F233" i="29" s="1"/>
  <c r="F262" i="29" s="1"/>
  <c r="E219" i="29"/>
  <c r="E233" i="29" s="1"/>
  <c r="E262" i="29" s="1"/>
  <c r="D219" i="29"/>
  <c r="D233" i="29" s="1"/>
  <c r="D262" i="29" s="1"/>
  <c r="G219" i="29"/>
  <c r="G233" i="29" s="1"/>
  <c r="G262" i="29" s="1"/>
  <c r="G228" i="29"/>
  <c r="G242" i="29" s="1"/>
  <c r="G271" i="29" s="1"/>
  <c r="F228" i="29"/>
  <c r="F242" i="29" s="1"/>
  <c r="F271" i="29" s="1"/>
  <c r="E228" i="29"/>
  <c r="E242" i="29" s="1"/>
  <c r="E271" i="29" s="1"/>
  <c r="D228" i="29"/>
  <c r="D242" i="29" s="1"/>
  <c r="D271" i="29" s="1"/>
  <c r="J227" i="29"/>
  <c r="I241" i="29"/>
  <c r="I270" i="29" s="1"/>
  <c r="I235" i="29"/>
  <c r="I264" i="29" s="1"/>
  <c r="I1189" i="29" s="1"/>
  <c r="J221" i="29"/>
  <c r="J226" i="29"/>
  <c r="I240" i="29"/>
  <c r="I269" i="29" s="1"/>
  <c r="H272" i="29"/>
  <c r="H1127" i="29" s="1"/>
  <c r="F221" i="29"/>
  <c r="F235" i="29" s="1"/>
  <c r="F264" i="29" s="1"/>
  <c r="F1189" i="29" s="1"/>
  <c r="E221" i="29"/>
  <c r="E235" i="29" s="1"/>
  <c r="E264" i="29" s="1"/>
  <c r="E1189" i="29" s="1"/>
  <c r="G221" i="29"/>
  <c r="G235" i="29" s="1"/>
  <c r="G264" i="29" s="1"/>
  <c r="G1189" i="29" s="1"/>
  <c r="D221" i="29"/>
  <c r="D235" i="29" s="1"/>
  <c r="D264" i="29" s="1"/>
  <c r="D1189" i="29" s="1"/>
  <c r="F227" i="29"/>
  <c r="F241" i="29" s="1"/>
  <c r="F270" i="29" s="1"/>
  <c r="D227" i="29"/>
  <c r="D241" i="29" s="1"/>
  <c r="D270" i="29" s="1"/>
  <c r="G227" i="29"/>
  <c r="G241" i="29" s="1"/>
  <c r="G270" i="29" s="1"/>
  <c r="E227" i="29"/>
  <c r="E241" i="29" s="1"/>
  <c r="E270" i="29" s="1"/>
  <c r="G222" i="29"/>
  <c r="G236" i="29" s="1"/>
  <c r="G265" i="29" s="1"/>
  <c r="F222" i="29"/>
  <c r="F236" i="29" s="1"/>
  <c r="F265" i="29" s="1"/>
  <c r="E222" i="29"/>
  <c r="E236" i="29" s="1"/>
  <c r="E265" i="29" s="1"/>
  <c r="D222" i="29"/>
  <c r="D236" i="29" s="1"/>
  <c r="D265" i="29" s="1"/>
  <c r="J220" i="29"/>
  <c r="I234" i="29"/>
  <c r="I263" i="29" s="1"/>
  <c r="J224" i="29"/>
  <c r="I238" i="29"/>
  <c r="I267" i="29" s="1"/>
  <c r="J222" i="29"/>
  <c r="I236" i="29"/>
  <c r="I265" i="29" s="1"/>
  <c r="E220" i="29"/>
  <c r="E234" i="29" s="1"/>
  <c r="E263" i="29" s="1"/>
  <c r="G220" i="29"/>
  <c r="G234" i="29" s="1"/>
  <c r="G263" i="29" s="1"/>
  <c r="F220" i="29"/>
  <c r="F234" i="29" s="1"/>
  <c r="F263" i="29" s="1"/>
  <c r="D220" i="29"/>
  <c r="D234" i="29" s="1"/>
  <c r="D263" i="29" s="1"/>
  <c r="E224" i="29"/>
  <c r="E238" i="29" s="1"/>
  <c r="E267" i="29" s="1"/>
  <c r="G224" i="29"/>
  <c r="G238" i="29" s="1"/>
  <c r="G267" i="29" s="1"/>
  <c r="D224" i="29"/>
  <c r="D238" i="29" s="1"/>
  <c r="D267" i="29" s="1"/>
  <c r="F224" i="29"/>
  <c r="F238" i="29" s="1"/>
  <c r="F267" i="29" s="1"/>
  <c r="J223" i="29"/>
  <c r="I237" i="29"/>
  <c r="I266" i="29" s="1"/>
  <c r="I239" i="29"/>
  <c r="I268" i="29" s="1"/>
  <c r="J225" i="29"/>
  <c r="M226" i="29"/>
  <c r="G226" i="29" s="1"/>
  <c r="G240" i="29" s="1"/>
  <c r="G269" i="29" s="1"/>
  <c r="F223" i="29"/>
  <c r="F237" i="29" s="1"/>
  <c r="F266" i="29" s="1"/>
  <c r="E223" i="29"/>
  <c r="E237" i="29" s="1"/>
  <c r="E266" i="29" s="1"/>
  <c r="D223" i="29"/>
  <c r="D237" i="29" s="1"/>
  <c r="D266" i="29" s="1"/>
  <c r="G223" i="29"/>
  <c r="G237" i="29" s="1"/>
  <c r="G266" i="29" s="1"/>
  <c r="J219" i="29"/>
  <c r="I233" i="29"/>
  <c r="I262" i="29" s="1"/>
  <c r="F225" i="29"/>
  <c r="F239" i="29" s="1"/>
  <c r="F268" i="29" s="1"/>
  <c r="E225" i="29"/>
  <c r="E239" i="29" s="1"/>
  <c r="E268" i="29" s="1"/>
  <c r="G225" i="29"/>
  <c r="G239" i="29" s="1"/>
  <c r="G268" i="29" s="1"/>
  <c r="D225" i="29"/>
  <c r="D239" i="29" s="1"/>
  <c r="D268" i="29" s="1"/>
  <c r="I242" i="27"/>
  <c r="I271" i="27" s="1"/>
  <c r="J228" i="27"/>
  <c r="I240" i="27"/>
  <c r="I269" i="27" s="1"/>
  <c r="J226" i="27"/>
  <c r="G228" i="27"/>
  <c r="G242" i="27" s="1"/>
  <c r="G271" i="27" s="1"/>
  <c r="F228" i="27"/>
  <c r="F242" i="27" s="1"/>
  <c r="F271" i="27" s="1"/>
  <c r="E228" i="27"/>
  <c r="E242" i="27" s="1"/>
  <c r="E271" i="27" s="1"/>
  <c r="D228" i="27"/>
  <c r="D242" i="27" s="1"/>
  <c r="D271" i="27" s="1"/>
  <c r="G226" i="27"/>
  <c r="G240" i="27" s="1"/>
  <c r="G269" i="27" s="1"/>
  <c r="F226" i="27"/>
  <c r="F240" i="27" s="1"/>
  <c r="F269" i="27" s="1"/>
  <c r="E226" i="27"/>
  <c r="E240" i="27" s="1"/>
  <c r="E269" i="27" s="1"/>
  <c r="D226" i="27"/>
  <c r="D240" i="27" s="1"/>
  <c r="D269" i="27" s="1"/>
  <c r="I241" i="27"/>
  <c r="I270" i="27" s="1"/>
  <c r="J227" i="27"/>
  <c r="I236" i="27"/>
  <c r="I265" i="27" s="1"/>
  <c r="J222" i="27"/>
  <c r="I234" i="27"/>
  <c r="I263" i="27" s="1"/>
  <c r="J220" i="27"/>
  <c r="D227" i="27"/>
  <c r="D241" i="27" s="1"/>
  <c r="D270" i="27" s="1"/>
  <c r="G227" i="27"/>
  <c r="G241" i="27" s="1"/>
  <c r="G270" i="27" s="1"/>
  <c r="E227" i="27"/>
  <c r="E241" i="27" s="1"/>
  <c r="E270" i="27" s="1"/>
  <c r="F227" i="27"/>
  <c r="F241" i="27" s="1"/>
  <c r="F270" i="27" s="1"/>
  <c r="I237" i="27"/>
  <c r="I266" i="27" s="1"/>
  <c r="J223" i="27"/>
  <c r="M219" i="27"/>
  <c r="G219" i="27" s="1"/>
  <c r="G233" i="27" s="1"/>
  <c r="G262" i="27" s="1"/>
  <c r="I238" i="27"/>
  <c r="I267" i="27" s="1"/>
  <c r="J224" i="27"/>
  <c r="M221" i="27"/>
  <c r="D221" i="27" s="1"/>
  <c r="D235" i="27" s="1"/>
  <c r="D264" i="27" s="1"/>
  <c r="D1189" i="27" s="1"/>
  <c r="I233" i="27"/>
  <c r="I262" i="27" s="1"/>
  <c r="J219" i="27"/>
  <c r="M222" i="27"/>
  <c r="G222" i="27" s="1"/>
  <c r="G236" i="27" s="1"/>
  <c r="G265" i="27" s="1"/>
  <c r="M220" i="27"/>
  <c r="F220" i="27" s="1"/>
  <c r="F234" i="27" s="1"/>
  <c r="F263" i="27" s="1"/>
  <c r="M225" i="27"/>
  <c r="D225" i="27" s="1"/>
  <c r="D239" i="27" s="1"/>
  <c r="D268" i="27" s="1"/>
  <c r="D223" i="27"/>
  <c r="D237" i="27" s="1"/>
  <c r="D266" i="27" s="1"/>
  <c r="G223" i="27"/>
  <c r="G237" i="27" s="1"/>
  <c r="G266" i="27" s="1"/>
  <c r="E223" i="27"/>
  <c r="E237" i="27" s="1"/>
  <c r="E266" i="27" s="1"/>
  <c r="F223" i="27"/>
  <c r="F237" i="27" s="1"/>
  <c r="F266" i="27" s="1"/>
  <c r="J221" i="27"/>
  <c r="I235" i="27"/>
  <c r="I264" i="27" s="1"/>
  <c r="I1189" i="27" s="1"/>
  <c r="H272" i="27"/>
  <c r="H1127" i="27" s="1"/>
  <c r="M224" i="27"/>
  <c r="G224" i="27" s="1"/>
  <c r="G238" i="27" s="1"/>
  <c r="G267" i="27" s="1"/>
  <c r="J225" i="27"/>
  <c r="I239" i="27"/>
  <c r="I268" i="27" s="1"/>
  <c r="J122" i="26"/>
  <c r="I165" i="26"/>
  <c r="U193" i="26" s="1"/>
  <c r="I167" i="26"/>
  <c r="U195" i="26" s="1"/>
  <c r="J124" i="26"/>
  <c r="M228" i="26"/>
  <c r="E228" i="26" s="1"/>
  <c r="E242" i="26" s="1"/>
  <c r="E271" i="26" s="1"/>
  <c r="E288" i="26" s="1"/>
  <c r="I163" i="26"/>
  <c r="U191" i="26" s="1"/>
  <c r="J120" i="26"/>
  <c r="I161" i="26"/>
  <c r="U189" i="26" s="1"/>
  <c r="J118" i="26"/>
  <c r="G125" i="26"/>
  <c r="F125" i="26"/>
  <c r="E125" i="26"/>
  <c r="D125" i="26"/>
  <c r="G121" i="26"/>
  <c r="F121" i="26"/>
  <c r="E121" i="26"/>
  <c r="D121" i="26"/>
  <c r="J224" i="26"/>
  <c r="I238" i="26"/>
  <c r="I267" i="26" s="1"/>
  <c r="I284" i="26" s="1"/>
  <c r="I241" i="26"/>
  <c r="I270" i="26" s="1"/>
  <c r="I287" i="26" s="1"/>
  <c r="J227" i="26"/>
  <c r="E126" i="26"/>
  <c r="G126" i="26"/>
  <c r="F126" i="26"/>
  <c r="D126" i="26"/>
  <c r="J221" i="26"/>
  <c r="I235" i="26"/>
  <c r="I264" i="26" s="1"/>
  <c r="I1189" i="26" s="1"/>
  <c r="J225" i="26"/>
  <c r="I239" i="26"/>
  <c r="I268" i="26" s="1"/>
  <c r="I285" i="26" s="1"/>
  <c r="M226" i="26"/>
  <c r="E226" i="26" s="1"/>
  <c r="E240" i="26" s="1"/>
  <c r="E269" i="26" s="1"/>
  <c r="E286" i="26" s="1"/>
  <c r="J228" i="26"/>
  <c r="I242" i="26"/>
  <c r="I271" i="26" s="1"/>
  <c r="I288" i="26" s="1"/>
  <c r="M118" i="26"/>
  <c r="G118" i="26" s="1"/>
  <c r="I166" i="26"/>
  <c r="U194" i="26" s="1"/>
  <c r="J123" i="26"/>
  <c r="I169" i="26"/>
  <c r="U197" i="26" s="1"/>
  <c r="J126" i="26"/>
  <c r="J226" i="26"/>
  <c r="I240" i="26"/>
  <c r="I269" i="26" s="1"/>
  <c r="I286" i="26" s="1"/>
  <c r="I164" i="26"/>
  <c r="U192" i="26" s="1"/>
  <c r="J121" i="26"/>
  <c r="I233" i="26"/>
  <c r="I262" i="26" s="1"/>
  <c r="I279" i="26" s="1"/>
  <c r="J219" i="26"/>
  <c r="I237" i="26"/>
  <c r="I266" i="26" s="1"/>
  <c r="I283" i="26" s="1"/>
  <c r="J223" i="26"/>
  <c r="G123" i="26"/>
  <c r="F123" i="26"/>
  <c r="E123" i="26"/>
  <c r="D123" i="26"/>
  <c r="F227" i="26"/>
  <c r="F241" i="26" s="1"/>
  <c r="F270" i="26" s="1"/>
  <c r="F287" i="26" s="1"/>
  <c r="E227" i="26"/>
  <c r="E241" i="26" s="1"/>
  <c r="E270" i="26" s="1"/>
  <c r="E287" i="26" s="1"/>
  <c r="D227" i="26"/>
  <c r="D241" i="26" s="1"/>
  <c r="D270" i="26" s="1"/>
  <c r="D287" i="26" s="1"/>
  <c r="G227" i="26"/>
  <c r="G241" i="26" s="1"/>
  <c r="G270" i="26" s="1"/>
  <c r="G287" i="26" s="1"/>
  <c r="M221" i="26"/>
  <c r="E221" i="26" s="1"/>
  <c r="E235" i="26" s="1"/>
  <c r="E264" i="26" s="1"/>
  <c r="E1189" i="26" s="1"/>
  <c r="M6" i="45" s="1"/>
  <c r="M225" i="26"/>
  <c r="E225" i="26" s="1"/>
  <c r="E239" i="26" s="1"/>
  <c r="E268" i="26" s="1"/>
  <c r="E285" i="26" s="1"/>
  <c r="H272" i="26"/>
  <c r="H1127" i="26" s="1"/>
  <c r="I168" i="26"/>
  <c r="U196" i="26" s="1"/>
  <c r="J125" i="26"/>
  <c r="M119" i="26"/>
  <c r="F119" i="26" s="1"/>
  <c r="M220" i="26"/>
  <c r="G220" i="26" s="1"/>
  <c r="G234" i="26" s="1"/>
  <c r="G263" i="26" s="1"/>
  <c r="G280" i="26" s="1"/>
  <c r="E124" i="26"/>
  <c r="G124" i="26"/>
  <c r="D124" i="26"/>
  <c r="F124" i="26"/>
  <c r="E120" i="26"/>
  <c r="G120" i="26"/>
  <c r="F120" i="26"/>
  <c r="D120" i="26"/>
  <c r="M117" i="26"/>
  <c r="G117" i="26" s="1"/>
  <c r="I162" i="26"/>
  <c r="I1188" i="26" s="1"/>
  <c r="J119" i="26"/>
  <c r="M222" i="26"/>
  <c r="F222" i="26" s="1"/>
  <c r="F236" i="26" s="1"/>
  <c r="F265" i="26" s="1"/>
  <c r="F282" i="26" s="1"/>
  <c r="E122" i="26"/>
  <c r="G122" i="26"/>
  <c r="D122" i="26"/>
  <c r="F122" i="26"/>
  <c r="I160" i="26"/>
  <c r="U188" i="26" s="1"/>
  <c r="J117" i="26"/>
  <c r="M219" i="26"/>
  <c r="F219" i="26" s="1"/>
  <c r="F233" i="26" s="1"/>
  <c r="F262" i="26" s="1"/>
  <c r="F279" i="26" s="1"/>
  <c r="M223" i="26"/>
  <c r="F223" i="26" s="1"/>
  <c r="F237" i="26" s="1"/>
  <c r="F266" i="26" s="1"/>
  <c r="F283" i="26" s="1"/>
  <c r="M224" i="26"/>
  <c r="G224" i="26" s="1"/>
  <c r="G238" i="26" s="1"/>
  <c r="G267" i="26" s="1"/>
  <c r="G284" i="26" s="1"/>
  <c r="J222" i="26"/>
  <c r="I236" i="26"/>
  <c r="I265" i="26" s="1"/>
  <c r="I282" i="26" s="1"/>
  <c r="J220" i="26"/>
  <c r="I234" i="26"/>
  <c r="I263" i="26" s="1"/>
  <c r="I280" i="26" s="1"/>
  <c r="K146" i="24"/>
  <c r="K342" i="24"/>
  <c r="K254" i="24"/>
  <c r="K247" i="24"/>
  <c r="J151" i="24"/>
  <c r="I248" i="24"/>
  <c r="H247" i="24"/>
  <c r="F338" i="24"/>
  <c r="F151" i="24"/>
  <c r="E153" i="24"/>
  <c r="E147" i="24"/>
  <c r="E151" i="24"/>
  <c r="D151" i="24"/>
  <c r="D247" i="24"/>
  <c r="C339" i="24"/>
  <c r="C150" i="24"/>
  <c r="B151" i="24"/>
  <c r="B147" i="24"/>
  <c r="A7" i="24"/>
  <c r="O555" i="24"/>
  <c r="O558" i="24"/>
  <c r="N558" i="24"/>
  <c r="O557" i="24"/>
  <c r="N557" i="24"/>
  <c r="O556" i="24"/>
  <c r="N556" i="24"/>
  <c r="P555" i="24"/>
  <c r="N555" i="24"/>
  <c r="O554" i="24"/>
  <c r="N554" i="24"/>
  <c r="P553" i="24"/>
  <c r="O553" i="24"/>
  <c r="N553" i="24"/>
  <c r="P552" i="24"/>
  <c r="O552" i="24"/>
  <c r="N552" i="24"/>
  <c r="O551" i="24"/>
  <c r="N551" i="24"/>
  <c r="P550" i="24"/>
  <c r="O550" i="24"/>
  <c r="N550" i="24"/>
  <c r="N549" i="24"/>
  <c r="H1015" i="24"/>
  <c r="C1015" i="24"/>
  <c r="H1014" i="24"/>
  <c r="C1014" i="24"/>
  <c r="H1013" i="24"/>
  <c r="I1013" i="24" s="1"/>
  <c r="C1013" i="24"/>
  <c r="I1012" i="24"/>
  <c r="C1012" i="24"/>
  <c r="H1011" i="24"/>
  <c r="C1011" i="24"/>
  <c r="H1010" i="24"/>
  <c r="C1010" i="24"/>
  <c r="H1009" i="24"/>
  <c r="C1009" i="24"/>
  <c r="H1008" i="24"/>
  <c r="I1008" i="24" s="1"/>
  <c r="C1008" i="24"/>
  <c r="H1007" i="24"/>
  <c r="C1007" i="24"/>
  <c r="H1006" i="24"/>
  <c r="I1006" i="24" s="1"/>
  <c r="J1006" i="24" s="1"/>
  <c r="C1006" i="24"/>
  <c r="K992" i="24"/>
  <c r="K1045" i="24" s="1"/>
  <c r="J992" i="24"/>
  <c r="J1045" i="24" s="1"/>
  <c r="I992" i="24"/>
  <c r="I1045" i="24" s="1"/>
  <c r="H992" i="24"/>
  <c r="H1045" i="24" s="1"/>
  <c r="G992" i="24"/>
  <c r="G1045" i="24" s="1"/>
  <c r="F992" i="24"/>
  <c r="F1045" i="24" s="1"/>
  <c r="E992" i="24"/>
  <c r="E1045" i="24" s="1"/>
  <c r="D992" i="24"/>
  <c r="D1045" i="24" s="1"/>
  <c r="C992" i="24"/>
  <c r="C1045" i="24" s="1"/>
  <c r="B992" i="24"/>
  <c r="K991" i="24"/>
  <c r="K1044" i="24" s="1"/>
  <c r="J991" i="24"/>
  <c r="J1044" i="24" s="1"/>
  <c r="I991" i="24"/>
  <c r="I1044" i="24" s="1"/>
  <c r="H991" i="24"/>
  <c r="H1044" i="24" s="1"/>
  <c r="G991" i="24"/>
  <c r="G1044" i="24" s="1"/>
  <c r="F991" i="24"/>
  <c r="F1044" i="24" s="1"/>
  <c r="E991" i="24"/>
  <c r="E1044" i="24" s="1"/>
  <c r="D991" i="24"/>
  <c r="D1044" i="24" s="1"/>
  <c r="C991" i="24"/>
  <c r="C1044" i="24" s="1"/>
  <c r="B991" i="24"/>
  <c r="K990" i="24"/>
  <c r="K1043" i="24" s="1"/>
  <c r="J990" i="24"/>
  <c r="J1043" i="24" s="1"/>
  <c r="I990" i="24"/>
  <c r="I1043" i="24" s="1"/>
  <c r="H990" i="24"/>
  <c r="H1043" i="24" s="1"/>
  <c r="G990" i="24"/>
  <c r="G1043" i="24" s="1"/>
  <c r="F990" i="24"/>
  <c r="F1043" i="24" s="1"/>
  <c r="E990" i="24"/>
  <c r="E1043" i="24" s="1"/>
  <c r="D990" i="24"/>
  <c r="D1043" i="24" s="1"/>
  <c r="C990" i="24"/>
  <c r="C1043" i="24" s="1"/>
  <c r="B990" i="24"/>
  <c r="K989" i="24"/>
  <c r="K1042" i="24" s="1"/>
  <c r="J989" i="24"/>
  <c r="J1042" i="24" s="1"/>
  <c r="I989" i="24"/>
  <c r="I1042" i="24" s="1"/>
  <c r="H989" i="24"/>
  <c r="G989" i="24"/>
  <c r="G1042" i="24" s="1"/>
  <c r="F989" i="24"/>
  <c r="F1042" i="24" s="1"/>
  <c r="E989" i="24"/>
  <c r="E1042" i="24" s="1"/>
  <c r="D989" i="24"/>
  <c r="D1042" i="24" s="1"/>
  <c r="C989" i="24"/>
  <c r="C1042" i="24" s="1"/>
  <c r="B989" i="24"/>
  <c r="K988" i="24"/>
  <c r="K1041" i="24" s="1"/>
  <c r="J988" i="24"/>
  <c r="J1041" i="24" s="1"/>
  <c r="I988" i="24"/>
  <c r="I1041" i="24" s="1"/>
  <c r="H988" i="24"/>
  <c r="H1041" i="24" s="1"/>
  <c r="G988" i="24"/>
  <c r="G1041" i="24" s="1"/>
  <c r="F988" i="24"/>
  <c r="F1041" i="24" s="1"/>
  <c r="E988" i="24"/>
  <c r="E1041" i="24" s="1"/>
  <c r="D988" i="24"/>
  <c r="D1041" i="24" s="1"/>
  <c r="C988" i="24"/>
  <c r="C1041" i="24" s="1"/>
  <c r="B988" i="24"/>
  <c r="K987" i="24"/>
  <c r="K1040" i="24" s="1"/>
  <c r="J987" i="24"/>
  <c r="J1040" i="24" s="1"/>
  <c r="I987" i="24"/>
  <c r="I1040" i="24" s="1"/>
  <c r="H987" i="24"/>
  <c r="H1040" i="24" s="1"/>
  <c r="G987" i="24"/>
  <c r="G1040" i="24" s="1"/>
  <c r="F987" i="24"/>
  <c r="F1040" i="24" s="1"/>
  <c r="E987" i="24"/>
  <c r="E1040" i="24" s="1"/>
  <c r="D987" i="24"/>
  <c r="D1040" i="24" s="1"/>
  <c r="C987" i="24"/>
  <c r="C1040" i="24" s="1"/>
  <c r="B987" i="24"/>
  <c r="K986" i="24"/>
  <c r="K1039" i="24" s="1"/>
  <c r="J986" i="24"/>
  <c r="J1039" i="24" s="1"/>
  <c r="I986" i="24"/>
  <c r="I1039" i="24" s="1"/>
  <c r="H986" i="24"/>
  <c r="H1039" i="24" s="1"/>
  <c r="G986" i="24"/>
  <c r="G1039" i="24" s="1"/>
  <c r="F986" i="24"/>
  <c r="F1039" i="24" s="1"/>
  <c r="E986" i="24"/>
  <c r="E1039" i="24" s="1"/>
  <c r="D986" i="24"/>
  <c r="D1039" i="24" s="1"/>
  <c r="C986" i="24"/>
  <c r="C1039" i="24" s="1"/>
  <c r="B986" i="24"/>
  <c r="K985" i="24"/>
  <c r="K1038" i="24" s="1"/>
  <c r="J985" i="24"/>
  <c r="J1038" i="24" s="1"/>
  <c r="I985" i="24"/>
  <c r="I1038" i="24" s="1"/>
  <c r="H985" i="24"/>
  <c r="H1038" i="24" s="1"/>
  <c r="G985" i="24"/>
  <c r="G1038" i="24" s="1"/>
  <c r="F985" i="24"/>
  <c r="F1038" i="24" s="1"/>
  <c r="E985" i="24"/>
  <c r="E1038" i="24" s="1"/>
  <c r="D985" i="24"/>
  <c r="D1038" i="24" s="1"/>
  <c r="C985" i="24"/>
  <c r="C1038" i="24" s="1"/>
  <c r="B985" i="24"/>
  <c r="K984" i="24"/>
  <c r="K1037" i="24" s="1"/>
  <c r="J984" i="24"/>
  <c r="J1037" i="24" s="1"/>
  <c r="I984" i="24"/>
  <c r="I1037" i="24" s="1"/>
  <c r="H984" i="24"/>
  <c r="H1037" i="24" s="1"/>
  <c r="G984" i="24"/>
  <c r="G1037" i="24" s="1"/>
  <c r="F984" i="24"/>
  <c r="F1037" i="24" s="1"/>
  <c r="E984" i="24"/>
  <c r="E1037" i="24" s="1"/>
  <c r="D984" i="24"/>
  <c r="D1037" i="24" s="1"/>
  <c r="C984" i="24"/>
  <c r="C1037" i="24" s="1"/>
  <c r="B984" i="24"/>
  <c r="K983" i="24"/>
  <c r="K1036" i="24" s="1"/>
  <c r="J983" i="24"/>
  <c r="J1036" i="24" s="1"/>
  <c r="I983" i="24"/>
  <c r="I1036" i="24" s="1"/>
  <c r="H983" i="24"/>
  <c r="H1036" i="24" s="1"/>
  <c r="G983" i="24"/>
  <c r="G1036" i="24" s="1"/>
  <c r="F983" i="24"/>
  <c r="F1036" i="24" s="1"/>
  <c r="E983" i="24"/>
  <c r="E1036" i="24" s="1"/>
  <c r="D983" i="24"/>
  <c r="D1036" i="24" s="1"/>
  <c r="C983" i="24"/>
  <c r="C1036" i="24" s="1"/>
  <c r="B983" i="24"/>
  <c r="B1036" i="24" s="1"/>
  <c r="K948" i="24"/>
  <c r="J948" i="24"/>
  <c r="I948" i="24"/>
  <c r="H948" i="24"/>
  <c r="G948" i="24"/>
  <c r="F948" i="24"/>
  <c r="E948" i="24"/>
  <c r="D948" i="24"/>
  <c r="C948" i="24"/>
  <c r="B948" i="24"/>
  <c r="K930" i="24"/>
  <c r="K940" i="24" s="1"/>
  <c r="J930" i="24"/>
  <c r="I930" i="24"/>
  <c r="H930" i="24"/>
  <c r="G930" i="24"/>
  <c r="F930" i="24"/>
  <c r="E930" i="24"/>
  <c r="D930" i="24"/>
  <c r="C930" i="24"/>
  <c r="C936" i="24" s="1"/>
  <c r="B930" i="24"/>
  <c r="K881" i="24"/>
  <c r="J881" i="24"/>
  <c r="I881" i="24"/>
  <c r="H881" i="24"/>
  <c r="G881" i="24"/>
  <c r="F881" i="24"/>
  <c r="E881" i="24"/>
  <c r="D881" i="24"/>
  <c r="C881" i="24"/>
  <c r="B881" i="24"/>
  <c r="K848" i="24"/>
  <c r="J848" i="24"/>
  <c r="I848" i="24"/>
  <c r="H848" i="24"/>
  <c r="G848" i="24"/>
  <c r="F848" i="24"/>
  <c r="E848" i="24"/>
  <c r="D848" i="24"/>
  <c r="C848" i="24"/>
  <c r="B848" i="24"/>
  <c r="K816" i="24"/>
  <c r="J816" i="24"/>
  <c r="I816" i="24"/>
  <c r="H816" i="24"/>
  <c r="G816" i="24"/>
  <c r="F816" i="24"/>
  <c r="E816" i="24"/>
  <c r="D816" i="24"/>
  <c r="C816" i="24"/>
  <c r="B816" i="24"/>
  <c r="K752" i="24"/>
  <c r="J752" i="24"/>
  <c r="I752" i="24"/>
  <c r="H752" i="24"/>
  <c r="G752" i="24"/>
  <c r="F752" i="24"/>
  <c r="E752" i="24"/>
  <c r="D752" i="24"/>
  <c r="C752" i="24"/>
  <c r="B752" i="24"/>
  <c r="K734" i="24"/>
  <c r="J734" i="24"/>
  <c r="I734" i="24"/>
  <c r="H734" i="24"/>
  <c r="G734" i="24"/>
  <c r="F734" i="24"/>
  <c r="E734" i="24"/>
  <c r="D734" i="24"/>
  <c r="C734" i="24"/>
  <c r="B734" i="24"/>
  <c r="G689" i="24"/>
  <c r="K333" i="24"/>
  <c r="J333" i="24"/>
  <c r="I333" i="24"/>
  <c r="H333" i="24"/>
  <c r="G333" i="24"/>
  <c r="F333" i="24"/>
  <c r="E333" i="24"/>
  <c r="D333" i="24"/>
  <c r="C333" i="24"/>
  <c r="B333" i="24"/>
  <c r="K332" i="24"/>
  <c r="J332" i="24"/>
  <c r="I332" i="24"/>
  <c r="H332" i="24"/>
  <c r="G332" i="24"/>
  <c r="F332" i="24"/>
  <c r="E332" i="24"/>
  <c r="D332" i="24"/>
  <c r="C332" i="24"/>
  <c r="B332" i="24"/>
  <c r="K331" i="24"/>
  <c r="J331" i="24"/>
  <c r="I331" i="24"/>
  <c r="H331" i="24"/>
  <c r="G331" i="24"/>
  <c r="F331" i="24"/>
  <c r="E331" i="24"/>
  <c r="D331" i="24"/>
  <c r="C331" i="24"/>
  <c r="C360" i="24" s="1"/>
  <c r="B331" i="24"/>
  <c r="K330" i="24"/>
  <c r="J330" i="24"/>
  <c r="I330" i="24"/>
  <c r="H330" i="24"/>
  <c r="G330" i="24"/>
  <c r="F330" i="24"/>
  <c r="E330" i="24"/>
  <c r="D330" i="24"/>
  <c r="C330" i="24"/>
  <c r="B330" i="24"/>
  <c r="K329" i="24"/>
  <c r="J329" i="24"/>
  <c r="I329" i="24"/>
  <c r="H329" i="24"/>
  <c r="G329" i="24"/>
  <c r="F329" i="24"/>
  <c r="E329" i="24"/>
  <c r="E358" i="24" s="1"/>
  <c r="D329" i="24"/>
  <c r="C329" i="24"/>
  <c r="B329" i="24"/>
  <c r="K328" i="24"/>
  <c r="J328" i="24"/>
  <c r="I328" i="24"/>
  <c r="H328" i="24"/>
  <c r="G328" i="24"/>
  <c r="F328" i="24"/>
  <c r="E328" i="24"/>
  <c r="D328" i="24"/>
  <c r="C328" i="24"/>
  <c r="B328" i="24"/>
  <c r="K327" i="24"/>
  <c r="J327" i="24"/>
  <c r="I327" i="24"/>
  <c r="H327" i="24"/>
  <c r="G327" i="24"/>
  <c r="F327" i="24"/>
  <c r="E327" i="24"/>
  <c r="D327" i="24"/>
  <c r="C327" i="24"/>
  <c r="B327" i="24"/>
  <c r="K326" i="24"/>
  <c r="J326" i="24"/>
  <c r="I326" i="24"/>
  <c r="H326" i="24"/>
  <c r="G326" i="24"/>
  <c r="F326" i="24"/>
  <c r="E326" i="24"/>
  <c r="D326" i="24"/>
  <c r="C326" i="24"/>
  <c r="B326" i="24"/>
  <c r="K325" i="24"/>
  <c r="J325" i="24"/>
  <c r="I325" i="24"/>
  <c r="H325" i="24"/>
  <c r="G325" i="24"/>
  <c r="F325" i="24"/>
  <c r="E325" i="24"/>
  <c r="D325" i="24"/>
  <c r="C325" i="24"/>
  <c r="B325" i="24"/>
  <c r="B354" i="24" s="1"/>
  <c r="K324" i="24"/>
  <c r="J324" i="24"/>
  <c r="I324" i="24"/>
  <c r="H324" i="24"/>
  <c r="G324" i="24"/>
  <c r="F324" i="24"/>
  <c r="E324" i="24"/>
  <c r="D324" i="24"/>
  <c r="C324" i="24"/>
  <c r="B324" i="24"/>
  <c r="K255" i="24"/>
  <c r="F254" i="24"/>
  <c r="C250" i="24"/>
  <c r="B242" i="24"/>
  <c r="B271" i="24" s="1"/>
  <c r="B241" i="24"/>
  <c r="B270" i="24" s="1"/>
  <c r="B240" i="24"/>
  <c r="B239" i="24"/>
  <c r="B238" i="24"/>
  <c r="B237" i="24"/>
  <c r="B236" i="24"/>
  <c r="B265" i="24" s="1"/>
  <c r="B235" i="24"/>
  <c r="B234" i="24"/>
  <c r="B233" i="24"/>
  <c r="B262" i="24" s="1"/>
  <c r="Q228" i="24"/>
  <c r="R228" i="24" s="1"/>
  <c r="S228" i="24" s="1"/>
  <c r="T228" i="24" s="1"/>
  <c r="U228" i="24" s="1"/>
  <c r="V228" i="24" s="1"/>
  <c r="W228" i="24" s="1"/>
  <c r="X228" i="24" s="1"/>
  <c r="Y228" i="24" s="1"/>
  <c r="C228" i="24"/>
  <c r="C242" i="24" s="1"/>
  <c r="Q227" i="24"/>
  <c r="R227" i="24" s="1"/>
  <c r="S227" i="24" s="1"/>
  <c r="T227" i="24" s="1"/>
  <c r="U227" i="24" s="1"/>
  <c r="V227" i="24" s="1"/>
  <c r="W227" i="24" s="1"/>
  <c r="X227" i="24" s="1"/>
  <c r="Y227" i="24" s="1"/>
  <c r="C227" i="24"/>
  <c r="C241" i="24" s="1"/>
  <c r="Q226" i="24"/>
  <c r="R226" i="24" s="1"/>
  <c r="S226" i="24" s="1"/>
  <c r="T226" i="24" s="1"/>
  <c r="U226" i="24" s="1"/>
  <c r="V226" i="24" s="1"/>
  <c r="W226" i="24" s="1"/>
  <c r="X226" i="24" s="1"/>
  <c r="Y226" i="24" s="1"/>
  <c r="C226" i="24"/>
  <c r="C240" i="24" s="1"/>
  <c r="C269" i="24" s="1"/>
  <c r="Q225" i="24"/>
  <c r="R225" i="24" s="1"/>
  <c r="S225" i="24" s="1"/>
  <c r="T225" i="24" s="1"/>
  <c r="U225" i="24" s="1"/>
  <c r="V225" i="24" s="1"/>
  <c r="W225" i="24" s="1"/>
  <c r="X225" i="24" s="1"/>
  <c r="Y225" i="24" s="1"/>
  <c r="C225" i="24"/>
  <c r="C239" i="24" s="1"/>
  <c r="C268" i="24" s="1"/>
  <c r="Q224" i="24"/>
  <c r="R224" i="24" s="1"/>
  <c r="S224" i="24" s="1"/>
  <c r="T224" i="24" s="1"/>
  <c r="U224" i="24" s="1"/>
  <c r="V224" i="24" s="1"/>
  <c r="W224" i="24" s="1"/>
  <c r="X224" i="24" s="1"/>
  <c r="Y224" i="24" s="1"/>
  <c r="C224" i="24"/>
  <c r="C238" i="24" s="1"/>
  <c r="Q223" i="24"/>
  <c r="R223" i="24" s="1"/>
  <c r="S223" i="24" s="1"/>
  <c r="T223" i="24" s="1"/>
  <c r="U223" i="24" s="1"/>
  <c r="V223" i="24" s="1"/>
  <c r="W223" i="24" s="1"/>
  <c r="X223" i="24" s="1"/>
  <c r="Y223" i="24" s="1"/>
  <c r="C223" i="24"/>
  <c r="C237" i="24" s="1"/>
  <c r="Q222" i="24"/>
  <c r="R222" i="24" s="1"/>
  <c r="S222" i="24" s="1"/>
  <c r="T222" i="24" s="1"/>
  <c r="U222" i="24" s="1"/>
  <c r="V222" i="24" s="1"/>
  <c r="W222" i="24" s="1"/>
  <c r="X222" i="24" s="1"/>
  <c r="Y222" i="24" s="1"/>
  <c r="C222" i="24"/>
  <c r="C236" i="24" s="1"/>
  <c r="Q221" i="24"/>
  <c r="R221" i="24" s="1"/>
  <c r="S221" i="24" s="1"/>
  <c r="T221" i="24" s="1"/>
  <c r="U221" i="24" s="1"/>
  <c r="V221" i="24" s="1"/>
  <c r="W221" i="24" s="1"/>
  <c r="X221" i="24" s="1"/>
  <c r="Y221" i="24" s="1"/>
  <c r="C221" i="24"/>
  <c r="C235" i="24" s="1"/>
  <c r="Q220" i="24"/>
  <c r="R220" i="24" s="1"/>
  <c r="S220" i="24" s="1"/>
  <c r="T220" i="24" s="1"/>
  <c r="U220" i="24" s="1"/>
  <c r="V220" i="24" s="1"/>
  <c r="W220" i="24" s="1"/>
  <c r="X220" i="24" s="1"/>
  <c r="Y220" i="24" s="1"/>
  <c r="C220" i="24"/>
  <c r="C234" i="24" s="1"/>
  <c r="Q219" i="24"/>
  <c r="R219" i="24" s="1"/>
  <c r="S219" i="24" s="1"/>
  <c r="T219" i="24" s="1"/>
  <c r="U219" i="24" s="1"/>
  <c r="V219" i="24" s="1"/>
  <c r="C219" i="24"/>
  <c r="C233" i="24" s="1"/>
  <c r="C262" i="24" s="1"/>
  <c r="H154" i="24"/>
  <c r="E154" i="24"/>
  <c r="I153" i="24"/>
  <c r="F153" i="24"/>
  <c r="J152" i="24"/>
  <c r="K151" i="24"/>
  <c r="G151" i="24"/>
  <c r="C149" i="24"/>
  <c r="D148" i="24"/>
  <c r="K147" i="24"/>
  <c r="F146" i="24"/>
  <c r="H145" i="24"/>
  <c r="K107" i="24"/>
  <c r="J107" i="24"/>
  <c r="J140" i="24" s="1"/>
  <c r="J197" i="24" s="1"/>
  <c r="I107" i="24"/>
  <c r="I140" i="24" s="1"/>
  <c r="I197" i="24" s="1"/>
  <c r="H107" i="24"/>
  <c r="H140" i="24" s="1"/>
  <c r="H197" i="24" s="1"/>
  <c r="G107" i="24"/>
  <c r="G140" i="24" s="1"/>
  <c r="G197" i="24" s="1"/>
  <c r="F107" i="24"/>
  <c r="F140" i="24" s="1"/>
  <c r="F197" i="24" s="1"/>
  <c r="E107" i="24"/>
  <c r="D107" i="24"/>
  <c r="D140" i="24" s="1"/>
  <c r="D197" i="24" s="1"/>
  <c r="C107" i="24"/>
  <c r="B107" i="24"/>
  <c r="B140" i="24" s="1"/>
  <c r="K106" i="24"/>
  <c r="J106" i="24"/>
  <c r="I106" i="24"/>
  <c r="I139" i="24" s="1"/>
  <c r="I196" i="24" s="1"/>
  <c r="H106" i="24"/>
  <c r="H139" i="24" s="1"/>
  <c r="H196" i="24" s="1"/>
  <c r="G106" i="24"/>
  <c r="F106" i="24"/>
  <c r="F139" i="24" s="1"/>
  <c r="F196" i="24" s="1"/>
  <c r="E106" i="24"/>
  <c r="D106" i="24"/>
  <c r="D139" i="24" s="1"/>
  <c r="D196" i="24" s="1"/>
  <c r="C106" i="24"/>
  <c r="B106" i="24"/>
  <c r="B139" i="24" s="1"/>
  <c r="K105" i="24"/>
  <c r="J105" i="24"/>
  <c r="J138" i="24" s="1"/>
  <c r="J195" i="24" s="1"/>
  <c r="I105" i="24"/>
  <c r="H105" i="24"/>
  <c r="H138" i="24" s="1"/>
  <c r="H195" i="24" s="1"/>
  <c r="G105" i="24"/>
  <c r="F105" i="24"/>
  <c r="F138" i="24" s="1"/>
  <c r="F195" i="24" s="1"/>
  <c r="E105" i="24"/>
  <c r="D105" i="24"/>
  <c r="D138" i="24" s="1"/>
  <c r="D195" i="24" s="1"/>
  <c r="C105" i="24"/>
  <c r="C138" i="24" s="1"/>
  <c r="C195" i="24" s="1"/>
  <c r="B105" i="24"/>
  <c r="B138" i="24" s="1"/>
  <c r="K104" i="24"/>
  <c r="J104" i="24"/>
  <c r="I104" i="24"/>
  <c r="H104" i="24"/>
  <c r="H137" i="24" s="1"/>
  <c r="H194" i="24" s="1"/>
  <c r="G104" i="24"/>
  <c r="G137" i="24" s="1"/>
  <c r="G194" i="24" s="1"/>
  <c r="F104" i="24"/>
  <c r="F137" i="24" s="1"/>
  <c r="F194" i="24" s="1"/>
  <c r="E104" i="24"/>
  <c r="E137" i="24" s="1"/>
  <c r="E194" i="24" s="1"/>
  <c r="D104" i="24"/>
  <c r="D137" i="24" s="1"/>
  <c r="D194" i="24" s="1"/>
  <c r="C104" i="24"/>
  <c r="B104" i="24"/>
  <c r="K103" i="24"/>
  <c r="K136" i="24" s="1"/>
  <c r="K193" i="24" s="1"/>
  <c r="J103" i="24"/>
  <c r="J136" i="24" s="1"/>
  <c r="J193" i="24" s="1"/>
  <c r="I103" i="24"/>
  <c r="I136" i="24" s="1"/>
  <c r="I193" i="24" s="1"/>
  <c r="H103" i="24"/>
  <c r="H136" i="24" s="1"/>
  <c r="H193" i="24" s="1"/>
  <c r="G103" i="24"/>
  <c r="G136" i="24" s="1"/>
  <c r="G193" i="24" s="1"/>
  <c r="F103" i="24"/>
  <c r="F136" i="24" s="1"/>
  <c r="F193" i="24" s="1"/>
  <c r="E103" i="24"/>
  <c r="D103" i="24"/>
  <c r="D136" i="24" s="1"/>
  <c r="D193" i="24" s="1"/>
  <c r="C103" i="24"/>
  <c r="C136" i="24" s="1"/>
  <c r="C193" i="24" s="1"/>
  <c r="B103" i="24"/>
  <c r="B136" i="24" s="1"/>
  <c r="K102" i="24"/>
  <c r="K135" i="24" s="1"/>
  <c r="K192" i="24" s="1"/>
  <c r="J102" i="24"/>
  <c r="J135" i="24" s="1"/>
  <c r="J192" i="24" s="1"/>
  <c r="I102" i="24"/>
  <c r="I135" i="24" s="1"/>
  <c r="I192" i="24" s="1"/>
  <c r="H102" i="24"/>
  <c r="H135" i="24" s="1"/>
  <c r="H192" i="24" s="1"/>
  <c r="G102" i="24"/>
  <c r="F102" i="24"/>
  <c r="F135" i="24" s="1"/>
  <c r="F192" i="24" s="1"/>
  <c r="E102" i="24"/>
  <c r="E135" i="24" s="1"/>
  <c r="E192" i="24" s="1"/>
  <c r="D102" i="24"/>
  <c r="D135" i="24" s="1"/>
  <c r="D192" i="24" s="1"/>
  <c r="C102" i="24"/>
  <c r="C135" i="24" s="1"/>
  <c r="C192" i="24" s="1"/>
  <c r="B102" i="24"/>
  <c r="B135" i="24" s="1"/>
  <c r="K101" i="24"/>
  <c r="K134" i="24" s="1"/>
  <c r="K191" i="24" s="1"/>
  <c r="J101" i="24"/>
  <c r="J134" i="24" s="1"/>
  <c r="J191" i="24" s="1"/>
  <c r="I101" i="24"/>
  <c r="H101" i="24"/>
  <c r="H134" i="24" s="1"/>
  <c r="H191" i="24" s="1"/>
  <c r="G101" i="24"/>
  <c r="G134" i="24" s="1"/>
  <c r="G191" i="24" s="1"/>
  <c r="F101" i="24"/>
  <c r="F134" i="24" s="1"/>
  <c r="F191" i="24" s="1"/>
  <c r="E101" i="24"/>
  <c r="E134" i="24" s="1"/>
  <c r="E191" i="24" s="1"/>
  <c r="D101" i="24"/>
  <c r="D134" i="24" s="1"/>
  <c r="D191" i="24" s="1"/>
  <c r="C101" i="24"/>
  <c r="C134" i="24" s="1"/>
  <c r="C191" i="24" s="1"/>
  <c r="B101" i="24"/>
  <c r="B134" i="24" s="1"/>
  <c r="K100" i="24"/>
  <c r="J100" i="24"/>
  <c r="I100" i="24"/>
  <c r="H100" i="24"/>
  <c r="H133" i="24" s="1"/>
  <c r="H190" i="24" s="1"/>
  <c r="G100" i="24"/>
  <c r="F100" i="24"/>
  <c r="F133" i="24" s="1"/>
  <c r="F190" i="24" s="1"/>
  <c r="E100" i="24"/>
  <c r="E133" i="24" s="1"/>
  <c r="E190" i="24" s="1"/>
  <c r="D100" i="24"/>
  <c r="D133" i="24" s="1"/>
  <c r="D190" i="24" s="1"/>
  <c r="C100" i="24"/>
  <c r="B100" i="24"/>
  <c r="K99" i="24"/>
  <c r="J99" i="24"/>
  <c r="J132" i="24" s="1"/>
  <c r="J189" i="24" s="1"/>
  <c r="I99" i="24"/>
  <c r="I132" i="24" s="1"/>
  <c r="I189" i="24" s="1"/>
  <c r="H99" i="24"/>
  <c r="H132" i="24" s="1"/>
  <c r="H189" i="24" s="1"/>
  <c r="G99" i="24"/>
  <c r="G132" i="24" s="1"/>
  <c r="G189" i="24" s="1"/>
  <c r="F99" i="24"/>
  <c r="F132" i="24" s="1"/>
  <c r="F189" i="24" s="1"/>
  <c r="E99" i="24"/>
  <c r="D99" i="24"/>
  <c r="D132" i="24" s="1"/>
  <c r="D189" i="24" s="1"/>
  <c r="C99" i="24"/>
  <c r="B99" i="24"/>
  <c r="B132" i="24" s="1"/>
  <c r="K98" i="24"/>
  <c r="J98" i="24"/>
  <c r="J131" i="24" s="1"/>
  <c r="J188" i="24" s="1"/>
  <c r="I98" i="24"/>
  <c r="H98" i="24"/>
  <c r="G98" i="24"/>
  <c r="F98" i="24"/>
  <c r="F131" i="24" s="1"/>
  <c r="F188" i="24" s="1"/>
  <c r="E98" i="24"/>
  <c r="D98" i="24"/>
  <c r="C98" i="24"/>
  <c r="H81" i="24"/>
  <c r="P77" i="24"/>
  <c r="H698" i="24"/>
  <c r="H727" i="24" s="1"/>
  <c r="E698" i="24"/>
  <c r="E727" i="24" s="1"/>
  <c r="C698" i="24"/>
  <c r="C727" i="24" s="1"/>
  <c r="E697" i="24"/>
  <c r="E726" i="24" s="1"/>
  <c r="C696" i="24"/>
  <c r="C725" i="24" s="1"/>
  <c r="H695" i="24"/>
  <c r="H724" i="24" s="1"/>
  <c r="F695" i="24"/>
  <c r="F724" i="24" s="1"/>
  <c r="E695" i="24"/>
  <c r="E724" i="24" s="1"/>
  <c r="K694" i="24"/>
  <c r="K723" i="24" s="1"/>
  <c r="I693" i="24"/>
  <c r="I722" i="24" s="1"/>
  <c r="E693" i="24"/>
  <c r="E722" i="24" s="1"/>
  <c r="B693" i="24"/>
  <c r="B722" i="24" s="1"/>
  <c r="I692" i="24"/>
  <c r="I721" i="24" s="1"/>
  <c r="F692" i="24"/>
  <c r="F721" i="24" s="1"/>
  <c r="E692" i="24"/>
  <c r="E721" i="24" s="1"/>
  <c r="C692" i="24"/>
  <c r="C721" i="24" s="1"/>
  <c r="I691" i="24"/>
  <c r="I720" i="24" s="1"/>
  <c r="I1192" i="24" s="1"/>
  <c r="H691" i="24"/>
  <c r="H720" i="24" s="1"/>
  <c r="H1192" i="24" s="1"/>
  <c r="H9" i="45" s="1"/>
  <c r="I690" i="24"/>
  <c r="I719" i="24" s="1"/>
  <c r="G690" i="24"/>
  <c r="G719" i="24" s="1"/>
  <c r="E690" i="24"/>
  <c r="E719" i="24" s="1"/>
  <c r="C690" i="24"/>
  <c r="C719" i="24" s="1"/>
  <c r="G256" i="24"/>
  <c r="F256" i="24"/>
  <c r="I152" i="24"/>
  <c r="H254" i="24"/>
  <c r="E152" i="24"/>
  <c r="C152" i="24"/>
  <c r="B152" i="24"/>
  <c r="I344" i="24"/>
  <c r="C151" i="24"/>
  <c r="H150" i="24"/>
  <c r="F251" i="24"/>
  <c r="E149" i="24"/>
  <c r="I147" i="24"/>
  <c r="E146" i="24"/>
  <c r="I247" i="24"/>
  <c r="C145" i="24"/>
  <c r="D1152" i="32" l="1"/>
  <c r="E1116" i="26"/>
  <c r="D1152" i="35"/>
  <c r="C1191" i="29"/>
  <c r="C1231" i="29" s="1"/>
  <c r="I1232" i="35"/>
  <c r="I1230" i="35"/>
  <c r="I1197" i="35"/>
  <c r="I1228" i="35"/>
  <c r="K55" i="45"/>
  <c r="C1232" i="27"/>
  <c r="S5" i="45"/>
  <c r="C1228" i="27"/>
  <c r="C1230" i="27"/>
  <c r="C1197" i="27"/>
  <c r="S14" i="45" s="1"/>
  <c r="G1149" i="29"/>
  <c r="E1229" i="26"/>
  <c r="M11" i="45"/>
  <c r="M52" i="45" s="1"/>
  <c r="G1229" i="26"/>
  <c r="O11" i="45"/>
  <c r="O52" i="45" s="1"/>
  <c r="AF51" i="45"/>
  <c r="AF53" i="45"/>
  <c r="AF55" i="45"/>
  <c r="D1191" i="29"/>
  <c r="D1231" i="29" s="1"/>
  <c r="D1191" i="27"/>
  <c r="I1232" i="34"/>
  <c r="I1230" i="34"/>
  <c r="I1197" i="34"/>
  <c r="I1228" i="34"/>
  <c r="B1229" i="26"/>
  <c r="S8" i="45"/>
  <c r="S54" i="45" s="1"/>
  <c r="C1231" i="27"/>
  <c r="I1232" i="33"/>
  <c r="I1228" i="33"/>
  <c r="I1230" i="33"/>
  <c r="I1197" i="33"/>
  <c r="H1232" i="29"/>
  <c r="F1229" i="26"/>
  <c r="N11" i="45"/>
  <c r="N52" i="45" s="1"/>
  <c r="T6" i="45"/>
  <c r="I1232" i="31"/>
  <c r="I1230" i="31"/>
  <c r="I1228" i="31"/>
  <c r="I1197" i="31"/>
  <c r="H1232" i="27"/>
  <c r="X5" i="45"/>
  <c r="B1232" i="29"/>
  <c r="B1228" i="29"/>
  <c r="B1230" i="29"/>
  <c r="B1197" i="29"/>
  <c r="C1229" i="26"/>
  <c r="K11" i="45"/>
  <c r="K52" i="45" s="1"/>
  <c r="I1232" i="29"/>
  <c r="D1229" i="26"/>
  <c r="L11" i="45"/>
  <c r="L52" i="45" s="1"/>
  <c r="P55" i="45"/>
  <c r="C1232" i="29"/>
  <c r="C1230" i="29"/>
  <c r="I1232" i="27"/>
  <c r="B1197" i="27"/>
  <c r="R14" i="45" s="1"/>
  <c r="R5" i="45"/>
  <c r="B1228" i="27"/>
  <c r="B1230" i="27"/>
  <c r="B1232" i="27"/>
  <c r="H1229" i="26"/>
  <c r="P11" i="45"/>
  <c r="P52" i="45" s="1"/>
  <c r="C1231" i="26"/>
  <c r="K8" i="45"/>
  <c r="D1191" i="24"/>
  <c r="D8" i="45" s="1"/>
  <c r="I1151" i="34"/>
  <c r="C285" i="24"/>
  <c r="B279" i="24"/>
  <c r="B287" i="24"/>
  <c r="H1232" i="26"/>
  <c r="I1151" i="35"/>
  <c r="H1151" i="34"/>
  <c r="I1232" i="26"/>
  <c r="I1151" i="33"/>
  <c r="G1149" i="31"/>
  <c r="J1151" i="33"/>
  <c r="B1231" i="26"/>
  <c r="C286" i="24"/>
  <c r="I1151" i="31"/>
  <c r="J1151" i="31"/>
  <c r="Q1115" i="26"/>
  <c r="B282" i="24"/>
  <c r="C1228" i="26"/>
  <c r="C1230" i="26"/>
  <c r="C1232" i="26"/>
  <c r="J1151" i="35"/>
  <c r="J1151" i="32"/>
  <c r="B1151" i="32"/>
  <c r="I1152" i="27"/>
  <c r="I1152" i="31"/>
  <c r="B1151" i="29"/>
  <c r="G1149" i="34"/>
  <c r="G1149" i="32"/>
  <c r="F1149" i="34"/>
  <c r="B1149" i="34"/>
  <c r="B1149" i="32"/>
  <c r="N190" i="26"/>
  <c r="B1188" i="26"/>
  <c r="J5" i="45" s="1"/>
  <c r="E1114" i="26"/>
  <c r="O190" i="26"/>
  <c r="C1197" i="26"/>
  <c r="K14" i="45" s="1"/>
  <c r="B1149" i="33"/>
  <c r="O188" i="26"/>
  <c r="C1162" i="26"/>
  <c r="C1175" i="26" s="1"/>
  <c r="O281" i="26"/>
  <c r="D1115" i="26"/>
  <c r="C1114" i="26"/>
  <c r="Q1113" i="26" s="1"/>
  <c r="D1112" i="26"/>
  <c r="I281" i="26"/>
  <c r="U281" i="26" s="1"/>
  <c r="B1149" i="35"/>
  <c r="E1113" i="26"/>
  <c r="B1149" i="29"/>
  <c r="T190" i="26"/>
  <c r="B1149" i="31"/>
  <c r="K1151" i="27"/>
  <c r="U190" i="26"/>
  <c r="E281" i="26"/>
  <c r="Q281" i="26" s="1"/>
  <c r="E1111" i="26"/>
  <c r="I1152" i="29"/>
  <c r="B1151" i="27"/>
  <c r="D1100" i="26"/>
  <c r="I1152" i="35"/>
  <c r="D1114" i="26"/>
  <c r="R1113" i="26" s="1"/>
  <c r="E1071" i="26"/>
  <c r="E1115" i="26" s="1"/>
  <c r="B1151" i="34"/>
  <c r="I1152" i="34"/>
  <c r="B1151" i="33"/>
  <c r="D1097" i="26"/>
  <c r="D1191" i="26" s="1"/>
  <c r="I1152" i="32"/>
  <c r="B1151" i="31"/>
  <c r="D1113" i="26"/>
  <c r="R1112" i="26" s="1"/>
  <c r="E1068" i="26"/>
  <c r="E1112" i="26" s="1"/>
  <c r="Q780" i="26"/>
  <c r="T188" i="26"/>
  <c r="E1066" i="26"/>
  <c r="E1110" i="26" s="1"/>
  <c r="D1110" i="26"/>
  <c r="D1103" i="26"/>
  <c r="D1118" i="26"/>
  <c r="C1112" i="26"/>
  <c r="Q1111" i="26" s="1"/>
  <c r="G1136" i="26"/>
  <c r="G1152" i="32" s="1"/>
  <c r="U1046" i="26"/>
  <c r="N189" i="26"/>
  <c r="E1075" i="26"/>
  <c r="E1104" i="26" s="1"/>
  <c r="D1119" i="26"/>
  <c r="B1134" i="26"/>
  <c r="P923" i="26"/>
  <c r="C1117" i="26"/>
  <c r="Q1116" i="26" s="1"/>
  <c r="C1119" i="26"/>
  <c r="Q1118" i="26" s="1"/>
  <c r="K1136" i="26"/>
  <c r="K1152" i="35" s="1"/>
  <c r="Y1046" i="26"/>
  <c r="T1047" i="26" s="1"/>
  <c r="F1136" i="26"/>
  <c r="T1046" i="26"/>
  <c r="T189" i="26"/>
  <c r="O189" i="26"/>
  <c r="E1073" i="26"/>
  <c r="D1117" i="26"/>
  <c r="C1113" i="26"/>
  <c r="Q1112" i="26" s="1"/>
  <c r="D1111" i="26"/>
  <c r="R1110" i="26" s="1"/>
  <c r="J1136" i="26"/>
  <c r="J1152" i="29" s="1"/>
  <c r="X1046" i="26"/>
  <c r="C1110" i="26"/>
  <c r="B1110" i="26"/>
  <c r="P1109" i="26" s="1"/>
  <c r="B1115" i="26"/>
  <c r="P1114" i="26" s="1"/>
  <c r="B1114" i="26"/>
  <c r="P1113" i="26" s="1"/>
  <c r="B1116" i="26"/>
  <c r="P1115" i="26" s="1"/>
  <c r="B1113" i="26"/>
  <c r="P1112" i="26" s="1"/>
  <c r="B1118" i="26"/>
  <c r="P1117" i="26" s="1"/>
  <c r="B1112" i="26"/>
  <c r="P1111" i="26" s="1"/>
  <c r="B1117" i="26"/>
  <c r="P1116" i="26" s="1"/>
  <c r="B1119" i="26"/>
  <c r="P1118" i="26" s="1"/>
  <c r="B1111" i="26"/>
  <c r="P1110" i="26" s="1"/>
  <c r="C1111" i="26"/>
  <c r="Q1110" i="26" s="1"/>
  <c r="D1116" i="26"/>
  <c r="R1115" i="26" s="1"/>
  <c r="C1115" i="26"/>
  <c r="Q1114" i="26" s="1"/>
  <c r="M597" i="26"/>
  <c r="C971" i="26"/>
  <c r="C970" i="26"/>
  <c r="Q970" i="26" s="1"/>
  <c r="C966" i="26"/>
  <c r="Q966" i="26" s="1"/>
  <c r="C969" i="26"/>
  <c r="Q969" i="26" s="1"/>
  <c r="C968" i="26"/>
  <c r="Q968" i="26" s="1"/>
  <c r="C967" i="26"/>
  <c r="Q967" i="26" s="1"/>
  <c r="C974" i="26"/>
  <c r="Q974" i="26" s="1"/>
  <c r="C975" i="26"/>
  <c r="Q975" i="26" s="1"/>
  <c r="C973" i="26"/>
  <c r="Q973" i="26" s="1"/>
  <c r="C972" i="26"/>
  <c r="Q972" i="26" s="1"/>
  <c r="C1118" i="26"/>
  <c r="Q1117" i="26" s="1"/>
  <c r="E1136" i="26"/>
  <c r="E1152" i="29" s="1"/>
  <c r="S1046" i="26"/>
  <c r="D1102" i="26"/>
  <c r="S284" i="26"/>
  <c r="U279" i="26"/>
  <c r="R283" i="26"/>
  <c r="R282" i="26"/>
  <c r="U288" i="26"/>
  <c r="R279" i="26"/>
  <c r="Q285" i="26"/>
  <c r="U286" i="26"/>
  <c r="N279" i="26"/>
  <c r="R287" i="26"/>
  <c r="Q286" i="26"/>
  <c r="H1158" i="26"/>
  <c r="H1171" i="26" s="1"/>
  <c r="T289" i="26"/>
  <c r="U280" i="26"/>
  <c r="S287" i="26"/>
  <c r="U285" i="26"/>
  <c r="Q288" i="26"/>
  <c r="C1158" i="26"/>
  <c r="C1171" i="26" s="1"/>
  <c r="O289" i="26"/>
  <c r="S280" i="26"/>
  <c r="P287" i="26"/>
  <c r="U283" i="26"/>
  <c r="U287" i="26"/>
  <c r="U282" i="26"/>
  <c r="Q287" i="26"/>
  <c r="U284" i="26"/>
  <c r="K1164" i="26"/>
  <c r="K1177" i="26" s="1"/>
  <c r="Y976" i="26"/>
  <c r="T977" i="26" s="1"/>
  <c r="D1164" i="26"/>
  <c r="D1177" i="26" s="1"/>
  <c r="R976" i="26"/>
  <c r="E1164" i="26"/>
  <c r="E1177" i="26" s="1"/>
  <c r="S976" i="26"/>
  <c r="C1164" i="26"/>
  <c r="C1177" i="26" s="1"/>
  <c r="Q976" i="26"/>
  <c r="G1164" i="26"/>
  <c r="G1177" i="26" s="1"/>
  <c r="U976" i="26"/>
  <c r="F1164" i="26"/>
  <c r="F1177" i="26" s="1"/>
  <c r="T976" i="26"/>
  <c r="J1164" i="26"/>
  <c r="J1177" i="26" s="1"/>
  <c r="X976" i="26"/>
  <c r="I1164" i="26"/>
  <c r="I1177" i="26" s="1"/>
  <c r="W976" i="26"/>
  <c r="H1164" i="26"/>
  <c r="H1177" i="26" s="1"/>
  <c r="V976" i="26"/>
  <c r="H1162" i="26"/>
  <c r="H1175" i="26" s="1"/>
  <c r="V780" i="26"/>
  <c r="E1162" i="26"/>
  <c r="E1175" i="26" s="1"/>
  <c r="S780" i="26"/>
  <c r="J1162" i="26"/>
  <c r="J1175" i="26" s="1"/>
  <c r="X780" i="26"/>
  <c r="F1162" i="26"/>
  <c r="F1175" i="26" s="1"/>
  <c r="T780" i="26"/>
  <c r="K1162" i="26"/>
  <c r="K1175" i="26" s="1"/>
  <c r="Y780" i="26"/>
  <c r="T781" i="26" s="1"/>
  <c r="G1162" i="26"/>
  <c r="G1175" i="26" s="1"/>
  <c r="U780" i="26"/>
  <c r="I1162" i="26"/>
  <c r="I1175" i="26" s="1"/>
  <c r="W780" i="26"/>
  <c r="D1162" i="26"/>
  <c r="D1175" i="26" s="1"/>
  <c r="R780" i="26"/>
  <c r="B1129" i="26"/>
  <c r="B1145" i="31" s="1"/>
  <c r="H1129" i="26"/>
  <c r="H1145" i="31" s="1"/>
  <c r="I1129" i="26"/>
  <c r="I1145" i="24" s="1"/>
  <c r="C1129" i="26"/>
  <c r="C1145" i="31" s="1"/>
  <c r="J1151" i="27"/>
  <c r="G1149" i="35"/>
  <c r="I1151" i="27"/>
  <c r="G1149" i="33"/>
  <c r="E909" i="26"/>
  <c r="E923" i="26" s="1"/>
  <c r="P554" i="26"/>
  <c r="P550" i="26"/>
  <c r="E1098" i="24"/>
  <c r="Q552" i="24" s="1"/>
  <c r="O551" i="26"/>
  <c r="P555" i="26"/>
  <c r="P552" i="26"/>
  <c r="P557" i="26"/>
  <c r="O556" i="26"/>
  <c r="P553" i="26"/>
  <c r="B289" i="26"/>
  <c r="E1070" i="29"/>
  <c r="F1149" i="35"/>
  <c r="G1151" i="34"/>
  <c r="K1149" i="33"/>
  <c r="C1151" i="31"/>
  <c r="F1151" i="33"/>
  <c r="J1149" i="33"/>
  <c r="C1151" i="35"/>
  <c r="G1151" i="27"/>
  <c r="F1151" i="29"/>
  <c r="G1151" i="35"/>
  <c r="C1151" i="27"/>
  <c r="G1151" i="31"/>
  <c r="F1151" i="34"/>
  <c r="J1149" i="34"/>
  <c r="G1151" i="32"/>
  <c r="F1151" i="27"/>
  <c r="F1151" i="31"/>
  <c r="J1149" i="35"/>
  <c r="C1151" i="34"/>
  <c r="F1151" i="35"/>
  <c r="J1149" i="31"/>
  <c r="C1151" i="32"/>
  <c r="E1074" i="26"/>
  <c r="C1151" i="29"/>
  <c r="G1151" i="29"/>
  <c r="J1149" i="27"/>
  <c r="F1149" i="31"/>
  <c r="D1046" i="24"/>
  <c r="D1165" i="24" s="1"/>
  <c r="D1178" i="24" s="1"/>
  <c r="K1149" i="34"/>
  <c r="F1149" i="27"/>
  <c r="K1149" i="31"/>
  <c r="F1149" i="32"/>
  <c r="K1149" i="32"/>
  <c r="H198" i="26"/>
  <c r="H1157" i="26" s="1"/>
  <c r="H1170" i="26" s="1"/>
  <c r="I1149" i="27"/>
  <c r="K1149" i="27"/>
  <c r="D1175" i="27"/>
  <c r="H1175" i="27"/>
  <c r="H1175" i="29"/>
  <c r="E1175" i="29"/>
  <c r="K1175" i="27"/>
  <c r="G1175" i="27"/>
  <c r="C1175" i="27"/>
  <c r="D1175" i="29"/>
  <c r="I1175" i="29"/>
  <c r="G1149" i="27"/>
  <c r="E1175" i="27"/>
  <c r="F1175" i="27"/>
  <c r="G1175" i="29"/>
  <c r="C1175" i="29"/>
  <c r="J1175" i="29"/>
  <c r="E1149" i="29"/>
  <c r="J1149" i="29"/>
  <c r="I1175" i="27"/>
  <c r="J1175" i="27"/>
  <c r="K1175" i="29"/>
  <c r="F1175" i="29"/>
  <c r="K1151" i="34"/>
  <c r="K1151" i="32"/>
  <c r="K1151" i="33"/>
  <c r="K1151" i="29"/>
  <c r="F198" i="24"/>
  <c r="F1157" i="24" s="1"/>
  <c r="F1170" i="24" s="1"/>
  <c r="K1151" i="35"/>
  <c r="D283" i="29"/>
  <c r="F284" i="29"/>
  <c r="I282" i="29"/>
  <c r="F282" i="29"/>
  <c r="E281" i="29"/>
  <c r="F279" i="29"/>
  <c r="C198" i="26"/>
  <c r="C1157" i="26" s="1"/>
  <c r="C1170" i="26" s="1"/>
  <c r="F1149" i="29"/>
  <c r="C198" i="29"/>
  <c r="C1157" i="29" s="1"/>
  <c r="C1170" i="29" s="1"/>
  <c r="B198" i="29"/>
  <c r="B1157" i="29" s="1"/>
  <c r="B1170" i="29" s="1"/>
  <c r="E1151" i="27"/>
  <c r="C198" i="27"/>
  <c r="C1157" i="27" s="1"/>
  <c r="C1170" i="27" s="1"/>
  <c r="B198" i="27"/>
  <c r="B1157" i="27" s="1"/>
  <c r="B1170" i="27" s="1"/>
  <c r="G1046" i="24"/>
  <c r="G1165" i="24" s="1"/>
  <c r="G1178" i="24" s="1"/>
  <c r="C1046" i="24"/>
  <c r="C1165" i="24" s="1"/>
  <c r="C1178" i="24" s="1"/>
  <c r="K1046" i="24"/>
  <c r="K1165" i="24" s="1"/>
  <c r="K1178" i="24" s="1"/>
  <c r="I1149" i="32"/>
  <c r="D1149" i="32"/>
  <c r="H1151" i="35"/>
  <c r="H1151" i="29"/>
  <c r="K923" i="26"/>
  <c r="H1151" i="31"/>
  <c r="D1149" i="34"/>
  <c r="D1149" i="29"/>
  <c r="I1149" i="29"/>
  <c r="I1149" i="34"/>
  <c r="H1151" i="27"/>
  <c r="D1149" i="33"/>
  <c r="I1149" i="35"/>
  <c r="H1151" i="32"/>
  <c r="D1149" i="31"/>
  <c r="J1151" i="29"/>
  <c r="I1149" i="31"/>
  <c r="D1149" i="35"/>
  <c r="J923" i="26"/>
  <c r="H1149" i="34"/>
  <c r="H923" i="26"/>
  <c r="H1149" i="27"/>
  <c r="D1151" i="33"/>
  <c r="C1149" i="29"/>
  <c r="H1149" i="32"/>
  <c r="D1151" i="35"/>
  <c r="D923" i="26"/>
  <c r="I923" i="26"/>
  <c r="I913" i="26" s="1"/>
  <c r="W913" i="26" s="1"/>
  <c r="H1149" i="33"/>
  <c r="D1151" i="29"/>
  <c r="C923" i="26"/>
  <c r="D1151" i="27"/>
  <c r="C1149" i="31"/>
  <c r="D1104" i="26"/>
  <c r="E1149" i="35"/>
  <c r="E1151" i="32"/>
  <c r="C1149" i="27"/>
  <c r="E966" i="26"/>
  <c r="S966" i="26" s="1"/>
  <c r="E970" i="26"/>
  <c r="S970" i="26" s="1"/>
  <c r="E967" i="26"/>
  <c r="S967" i="26" s="1"/>
  <c r="E969" i="26"/>
  <c r="S969" i="26" s="1"/>
  <c r="E968" i="26"/>
  <c r="S968" i="26" s="1"/>
  <c r="E973" i="26"/>
  <c r="S973" i="26" s="1"/>
  <c r="E972" i="26"/>
  <c r="S972" i="26" s="1"/>
  <c r="E971" i="26"/>
  <c r="S971" i="26" s="1"/>
  <c r="E974" i="26"/>
  <c r="S974" i="26" s="1"/>
  <c r="E975" i="26"/>
  <c r="S975" i="26" s="1"/>
  <c r="D1076" i="26"/>
  <c r="E1151" i="33"/>
  <c r="Q971" i="26"/>
  <c r="G966" i="26"/>
  <c r="U966" i="26" s="1"/>
  <c r="G970" i="26"/>
  <c r="U970" i="26" s="1"/>
  <c r="G974" i="26"/>
  <c r="U974" i="26" s="1"/>
  <c r="G973" i="26"/>
  <c r="U973" i="26" s="1"/>
  <c r="G967" i="26"/>
  <c r="U967" i="26" s="1"/>
  <c r="G969" i="26"/>
  <c r="U969" i="26" s="1"/>
  <c r="G975" i="26"/>
  <c r="U975" i="26" s="1"/>
  <c r="G971" i="26"/>
  <c r="U971" i="26" s="1"/>
  <c r="G968" i="26"/>
  <c r="U968" i="26" s="1"/>
  <c r="G972" i="26"/>
  <c r="U972" i="26" s="1"/>
  <c r="F966" i="26"/>
  <c r="T966" i="26" s="1"/>
  <c r="F970" i="26"/>
  <c r="T970" i="26" s="1"/>
  <c r="F974" i="26"/>
  <c r="T974" i="26" s="1"/>
  <c r="F967" i="26"/>
  <c r="T967" i="26" s="1"/>
  <c r="F969" i="26"/>
  <c r="T969" i="26" s="1"/>
  <c r="F973" i="26"/>
  <c r="T973" i="26" s="1"/>
  <c r="F968" i="26"/>
  <c r="T968" i="26" s="1"/>
  <c r="F972" i="26"/>
  <c r="T972" i="26" s="1"/>
  <c r="F971" i="26"/>
  <c r="T971" i="26" s="1"/>
  <c r="F975" i="26"/>
  <c r="T975" i="26" s="1"/>
  <c r="B288" i="24"/>
  <c r="G923" i="26"/>
  <c r="F923" i="26"/>
  <c r="E1149" i="34"/>
  <c r="D1151" i="31"/>
  <c r="C1149" i="34"/>
  <c r="E1149" i="27"/>
  <c r="C1149" i="33"/>
  <c r="K1149" i="29"/>
  <c r="E1151" i="29"/>
  <c r="J974" i="26"/>
  <c r="X974" i="26" s="1"/>
  <c r="J967" i="26"/>
  <c r="X967" i="26" s="1"/>
  <c r="J971" i="26"/>
  <c r="X971" i="26" s="1"/>
  <c r="J975" i="26"/>
  <c r="X975" i="26" s="1"/>
  <c r="J972" i="26"/>
  <c r="X972" i="26" s="1"/>
  <c r="J966" i="26"/>
  <c r="X966" i="26" s="1"/>
  <c r="J970" i="26"/>
  <c r="X970" i="26" s="1"/>
  <c r="J969" i="26"/>
  <c r="X969" i="26" s="1"/>
  <c r="J973" i="26"/>
  <c r="X973" i="26" s="1"/>
  <c r="J968" i="26"/>
  <c r="X968" i="26" s="1"/>
  <c r="I966" i="26"/>
  <c r="W966" i="26" s="1"/>
  <c r="I971" i="26"/>
  <c r="W971" i="26" s="1"/>
  <c r="I967" i="26"/>
  <c r="W967" i="26" s="1"/>
  <c r="I974" i="26"/>
  <c r="W974" i="26" s="1"/>
  <c r="I970" i="26"/>
  <c r="W970" i="26" s="1"/>
  <c r="I968" i="26"/>
  <c r="W968" i="26" s="1"/>
  <c r="I975" i="26"/>
  <c r="W975" i="26" s="1"/>
  <c r="I969" i="26"/>
  <c r="W969" i="26" s="1"/>
  <c r="I973" i="26"/>
  <c r="W973" i="26" s="1"/>
  <c r="I972" i="26"/>
  <c r="W972" i="26" s="1"/>
  <c r="E1149" i="32"/>
  <c r="E1151" i="34"/>
  <c r="H967" i="26"/>
  <c r="V967" i="26" s="1"/>
  <c r="H971" i="26"/>
  <c r="V971" i="26" s="1"/>
  <c r="H975" i="26"/>
  <c r="V975" i="26" s="1"/>
  <c r="H966" i="26"/>
  <c r="V966" i="26" s="1"/>
  <c r="H970" i="26"/>
  <c r="V970" i="26" s="1"/>
  <c r="H974" i="26"/>
  <c r="V974" i="26" s="1"/>
  <c r="H968" i="26"/>
  <c r="V968" i="26" s="1"/>
  <c r="H972" i="26"/>
  <c r="V972" i="26" s="1"/>
  <c r="H969" i="26"/>
  <c r="V969" i="26" s="1"/>
  <c r="H973" i="26"/>
  <c r="V973" i="26" s="1"/>
  <c r="C279" i="24"/>
  <c r="H1149" i="31"/>
  <c r="E1149" i="33"/>
  <c r="D1151" i="34"/>
  <c r="E1151" i="31"/>
  <c r="C1149" i="32"/>
  <c r="H1149" i="29"/>
  <c r="I1151" i="29"/>
  <c r="K968" i="26"/>
  <c r="Y968" i="26" s="1"/>
  <c r="K972" i="26"/>
  <c r="Y972" i="26" s="1"/>
  <c r="K973" i="26"/>
  <c r="Y973" i="26" s="1"/>
  <c r="K967" i="26"/>
  <c r="Y967" i="26" s="1"/>
  <c r="K971" i="26"/>
  <c r="Y971" i="26" s="1"/>
  <c r="K975" i="26"/>
  <c r="Y975" i="26" s="1"/>
  <c r="K966" i="26"/>
  <c r="Y966" i="26" s="1"/>
  <c r="K970" i="26"/>
  <c r="Y970" i="26" s="1"/>
  <c r="K974" i="26"/>
  <c r="Y974" i="26" s="1"/>
  <c r="K969" i="26"/>
  <c r="Y969" i="26" s="1"/>
  <c r="D969" i="26"/>
  <c r="R969" i="26" s="1"/>
  <c r="D973" i="26"/>
  <c r="R973" i="26" s="1"/>
  <c r="D972" i="26"/>
  <c r="R972" i="26" s="1"/>
  <c r="D968" i="26"/>
  <c r="R968" i="26" s="1"/>
  <c r="D970" i="26"/>
  <c r="R970" i="26" s="1"/>
  <c r="D966" i="26"/>
  <c r="R966" i="26" s="1"/>
  <c r="D967" i="26"/>
  <c r="R967" i="26" s="1"/>
  <c r="D971" i="26"/>
  <c r="R971" i="26" s="1"/>
  <c r="D975" i="26"/>
  <c r="R975" i="26" s="1"/>
  <c r="D974" i="26"/>
  <c r="R974" i="26" s="1"/>
  <c r="E1046" i="24"/>
  <c r="E1165" i="24" s="1"/>
  <c r="E1178" i="24" s="1"/>
  <c r="E1113" i="24"/>
  <c r="F1046" i="24"/>
  <c r="F1165" i="24" s="1"/>
  <c r="F1178" i="24" s="1"/>
  <c r="I1046" i="24"/>
  <c r="I1165" i="24" s="1"/>
  <c r="I1178" i="24" s="1"/>
  <c r="J1046" i="24"/>
  <c r="J1165" i="24" s="1"/>
  <c r="J1178" i="24" s="1"/>
  <c r="C1117" i="29"/>
  <c r="C1112" i="29"/>
  <c r="C1105" i="29"/>
  <c r="C1137" i="29" s="1"/>
  <c r="B1023" i="24"/>
  <c r="B1039" i="24"/>
  <c r="B1027" i="24"/>
  <c r="B1043" i="24"/>
  <c r="B1024" i="24"/>
  <c r="B1040" i="24"/>
  <c r="B1028" i="24"/>
  <c r="B1044" i="24"/>
  <c r="B1021" i="24"/>
  <c r="B1037" i="24"/>
  <c r="B1025" i="24"/>
  <c r="B1041" i="24"/>
  <c r="H1026" i="24"/>
  <c r="H1042" i="24"/>
  <c r="H1046" i="24" s="1"/>
  <c r="H1165" i="24" s="1"/>
  <c r="H1178" i="24" s="1"/>
  <c r="B1029" i="24"/>
  <c r="B1045" i="24"/>
  <c r="B1022" i="24"/>
  <c r="B1196" i="24" s="1"/>
  <c r="B1038" i="24"/>
  <c r="B1026" i="24"/>
  <c r="B1042" i="24"/>
  <c r="G974" i="29"/>
  <c r="G970" i="29"/>
  <c r="G966" i="29"/>
  <c r="G973" i="29"/>
  <c r="G969" i="29"/>
  <c r="G972" i="29"/>
  <c r="G968" i="29"/>
  <c r="G975" i="29"/>
  <c r="G971" i="29"/>
  <c r="G967" i="29"/>
  <c r="D975" i="29"/>
  <c r="D971" i="29"/>
  <c r="D967" i="29"/>
  <c r="D974" i="29"/>
  <c r="D970" i="29"/>
  <c r="D966" i="29"/>
  <c r="D973" i="29"/>
  <c r="D969" i="29"/>
  <c r="D972" i="29"/>
  <c r="D968" i="29"/>
  <c r="F974" i="29"/>
  <c r="F970" i="29"/>
  <c r="F966" i="29"/>
  <c r="F973" i="29"/>
  <c r="F969" i="29"/>
  <c r="F972" i="29"/>
  <c r="F968" i="29"/>
  <c r="F975" i="29"/>
  <c r="F971" i="29"/>
  <c r="F967" i="29"/>
  <c r="J975" i="29"/>
  <c r="J972" i="29"/>
  <c r="J968" i="29"/>
  <c r="J971" i="29"/>
  <c r="J967" i="29"/>
  <c r="J974" i="29"/>
  <c r="J970" i="29"/>
  <c r="J966" i="29"/>
  <c r="J973" i="29"/>
  <c r="J969" i="29"/>
  <c r="C972" i="29"/>
  <c r="C968" i="29"/>
  <c r="C975" i="29"/>
  <c r="C971" i="29"/>
  <c r="C967" i="29"/>
  <c r="C974" i="29"/>
  <c r="C970" i="29"/>
  <c r="C966" i="29"/>
  <c r="C973" i="29"/>
  <c r="C969" i="29"/>
  <c r="E975" i="29"/>
  <c r="E971" i="29"/>
  <c r="E967" i="29"/>
  <c r="E974" i="29"/>
  <c r="E970" i="29"/>
  <c r="E966" i="29"/>
  <c r="E973" i="29"/>
  <c r="E969" i="29"/>
  <c r="E972" i="29"/>
  <c r="E968" i="29"/>
  <c r="I973" i="29"/>
  <c r="I969" i="29"/>
  <c r="I972" i="29"/>
  <c r="I968" i="29"/>
  <c r="I975" i="29"/>
  <c r="I971" i="29"/>
  <c r="I967" i="29"/>
  <c r="I974" i="29"/>
  <c r="I970" i="29"/>
  <c r="I966" i="29"/>
  <c r="H972" i="29"/>
  <c r="H968" i="29"/>
  <c r="H970" i="29"/>
  <c r="H966" i="29"/>
  <c r="H973" i="29"/>
  <c r="H969" i="29"/>
  <c r="H975" i="29"/>
  <c r="H971" i="29"/>
  <c r="H967" i="29"/>
  <c r="H974" i="29"/>
  <c r="K972" i="29"/>
  <c r="K968" i="29"/>
  <c r="K975" i="29"/>
  <c r="K971" i="29"/>
  <c r="K967" i="29"/>
  <c r="K974" i="29"/>
  <c r="K970" i="29"/>
  <c r="K966" i="29"/>
  <c r="K973" i="29"/>
  <c r="K969" i="29"/>
  <c r="F974" i="27"/>
  <c r="F970" i="27"/>
  <c r="F966" i="27"/>
  <c r="F973" i="27"/>
  <c r="F969" i="27"/>
  <c r="F972" i="27"/>
  <c r="F968" i="27"/>
  <c r="F975" i="27"/>
  <c r="F971" i="27"/>
  <c r="F967" i="27"/>
  <c r="J972" i="27"/>
  <c r="J968" i="27"/>
  <c r="J975" i="27"/>
  <c r="J971" i="27"/>
  <c r="J967" i="27"/>
  <c r="J974" i="27"/>
  <c r="J970" i="27"/>
  <c r="J966" i="27"/>
  <c r="J973" i="27"/>
  <c r="J969" i="27"/>
  <c r="D975" i="27"/>
  <c r="D971" i="27"/>
  <c r="D967" i="27"/>
  <c r="D974" i="27"/>
  <c r="D970" i="27"/>
  <c r="D966" i="27"/>
  <c r="D973" i="27"/>
  <c r="D969" i="27"/>
  <c r="D972" i="27"/>
  <c r="D968" i="27"/>
  <c r="I973" i="27"/>
  <c r="I969" i="27"/>
  <c r="I972" i="27"/>
  <c r="I968" i="27"/>
  <c r="I975" i="27"/>
  <c r="I971" i="27"/>
  <c r="I967" i="27"/>
  <c r="I974" i="27"/>
  <c r="I970" i="27"/>
  <c r="I966" i="27"/>
  <c r="G974" i="27"/>
  <c r="G970" i="27"/>
  <c r="G966" i="27"/>
  <c r="G973" i="27"/>
  <c r="G969" i="27"/>
  <c r="G972" i="27"/>
  <c r="G968" i="27"/>
  <c r="G975" i="27"/>
  <c r="G971" i="27"/>
  <c r="G967" i="27"/>
  <c r="E975" i="27"/>
  <c r="E971" i="27"/>
  <c r="E967" i="27"/>
  <c r="E974" i="27"/>
  <c r="E970" i="27"/>
  <c r="E966" i="27"/>
  <c r="E973" i="27"/>
  <c r="E969" i="27"/>
  <c r="E972" i="27"/>
  <c r="E968" i="27"/>
  <c r="H973" i="27"/>
  <c r="H969" i="27"/>
  <c r="H972" i="27"/>
  <c r="H968" i="27"/>
  <c r="H970" i="27"/>
  <c r="H966" i="27"/>
  <c r="H975" i="27"/>
  <c r="H971" i="27"/>
  <c r="H967" i="27"/>
  <c r="H974" i="27"/>
  <c r="C972" i="27"/>
  <c r="C968" i="27"/>
  <c r="C975" i="27"/>
  <c r="C971" i="27"/>
  <c r="C967" i="27"/>
  <c r="C974" i="27"/>
  <c r="C970" i="27"/>
  <c r="C966" i="27"/>
  <c r="C973" i="27"/>
  <c r="C969" i="27"/>
  <c r="K972" i="27"/>
  <c r="K968" i="27"/>
  <c r="K975" i="27"/>
  <c r="K971" i="27"/>
  <c r="K967" i="27"/>
  <c r="K974" i="27"/>
  <c r="K970" i="27"/>
  <c r="K966" i="27"/>
  <c r="K973" i="27"/>
  <c r="K969" i="27"/>
  <c r="F1134" i="29"/>
  <c r="F923" i="29"/>
  <c r="F1163" i="29" s="1"/>
  <c r="F1176" i="29" s="1"/>
  <c r="H1134" i="29"/>
  <c r="H923" i="29"/>
  <c r="H1163" i="29" s="1"/>
  <c r="H1176" i="29" s="1"/>
  <c r="K776" i="29"/>
  <c r="K777" i="29"/>
  <c r="K774" i="29"/>
  <c r="K772" i="29"/>
  <c r="K773" i="29"/>
  <c r="K779" i="29"/>
  <c r="K775" i="29"/>
  <c r="K771" i="29"/>
  <c r="K778" i="29"/>
  <c r="K770" i="29"/>
  <c r="F770" i="29"/>
  <c r="F777" i="29"/>
  <c r="F772" i="29"/>
  <c r="F771" i="29"/>
  <c r="F778" i="29"/>
  <c r="F773" i="29"/>
  <c r="F776" i="29"/>
  <c r="F779" i="29"/>
  <c r="F774" i="29"/>
  <c r="F775" i="29"/>
  <c r="G1134" i="29"/>
  <c r="G923" i="29"/>
  <c r="G1163" i="29" s="1"/>
  <c r="G1176" i="29" s="1"/>
  <c r="K1134" i="29"/>
  <c r="K923" i="29"/>
  <c r="K1163" i="29" s="1"/>
  <c r="K1176" i="29" s="1"/>
  <c r="H773" i="29"/>
  <c r="H776" i="29"/>
  <c r="H779" i="29"/>
  <c r="H775" i="29"/>
  <c r="H778" i="29"/>
  <c r="H771" i="29"/>
  <c r="H774" i="29"/>
  <c r="H770" i="29"/>
  <c r="H772" i="29"/>
  <c r="H777" i="29"/>
  <c r="E771" i="29"/>
  <c r="E778" i="29"/>
  <c r="E770" i="29"/>
  <c r="E774" i="29"/>
  <c r="E777" i="29"/>
  <c r="E773" i="29"/>
  <c r="E779" i="29"/>
  <c r="E776" i="29"/>
  <c r="E775" i="29"/>
  <c r="E772" i="29"/>
  <c r="J1134" i="29"/>
  <c r="J923" i="29"/>
  <c r="J1163" i="29" s="1"/>
  <c r="J1176" i="29" s="1"/>
  <c r="I1134" i="29"/>
  <c r="I923" i="29"/>
  <c r="I1163" i="29" s="1"/>
  <c r="I1176" i="29" s="1"/>
  <c r="C1134" i="29"/>
  <c r="C923" i="29"/>
  <c r="C1163" i="29" s="1"/>
  <c r="C1176" i="29" s="1"/>
  <c r="D779" i="29"/>
  <c r="D775" i="29"/>
  <c r="D778" i="29"/>
  <c r="D777" i="29"/>
  <c r="D776" i="29"/>
  <c r="D773" i="29"/>
  <c r="D774" i="29"/>
  <c r="D771" i="29"/>
  <c r="D772" i="29"/>
  <c r="D770" i="29"/>
  <c r="I774" i="29"/>
  <c r="I778" i="29"/>
  <c r="I777" i="29"/>
  <c r="I770" i="29"/>
  <c r="I773" i="29"/>
  <c r="I776" i="29"/>
  <c r="I772" i="29"/>
  <c r="I779" i="29"/>
  <c r="I775" i="29"/>
  <c r="I771" i="29"/>
  <c r="E1134" i="29"/>
  <c r="E923" i="29"/>
  <c r="E1163" i="29" s="1"/>
  <c r="E1176" i="29" s="1"/>
  <c r="G777" i="29"/>
  <c r="G773" i="29"/>
  <c r="G776" i="29"/>
  <c r="G772" i="29"/>
  <c r="G779" i="29"/>
  <c r="G774" i="29"/>
  <c r="G778" i="29"/>
  <c r="G775" i="29"/>
  <c r="G771" i="29"/>
  <c r="G770" i="29"/>
  <c r="C772" i="29"/>
  <c r="C773" i="29"/>
  <c r="C779" i="29"/>
  <c r="C775" i="29"/>
  <c r="C771" i="29"/>
  <c r="C778" i="29"/>
  <c r="C774" i="29"/>
  <c r="C770" i="29"/>
  <c r="C776" i="29"/>
  <c r="C777" i="29"/>
  <c r="J779" i="29"/>
  <c r="J775" i="29"/>
  <c r="J771" i="29"/>
  <c r="J778" i="29"/>
  <c r="J774" i="29"/>
  <c r="J772" i="29"/>
  <c r="J770" i="29"/>
  <c r="J777" i="29"/>
  <c r="J776" i="29"/>
  <c r="J773" i="29"/>
  <c r="D1134" i="29"/>
  <c r="D923" i="29"/>
  <c r="D1163" i="29" s="1"/>
  <c r="D1176" i="29" s="1"/>
  <c r="K1134" i="27"/>
  <c r="K923" i="27"/>
  <c r="K1163" i="27" s="1"/>
  <c r="K1176" i="27" s="1"/>
  <c r="E774" i="27"/>
  <c r="E770" i="27"/>
  <c r="E771" i="27"/>
  <c r="E778" i="27"/>
  <c r="E772" i="27"/>
  <c r="E777" i="27"/>
  <c r="E779" i="27"/>
  <c r="E773" i="27"/>
  <c r="E775" i="27"/>
  <c r="E776" i="27"/>
  <c r="F777" i="27"/>
  <c r="F773" i="27"/>
  <c r="F779" i="27"/>
  <c r="F776" i="27"/>
  <c r="F775" i="27"/>
  <c r="F772" i="27"/>
  <c r="F771" i="27"/>
  <c r="F774" i="27"/>
  <c r="F778" i="27"/>
  <c r="F770" i="27"/>
  <c r="G1134" i="27"/>
  <c r="G923" i="27"/>
  <c r="G1163" i="27" s="1"/>
  <c r="G1176" i="27" s="1"/>
  <c r="C1134" i="27"/>
  <c r="C923" i="27"/>
  <c r="C1163" i="27" s="1"/>
  <c r="C1176" i="27" s="1"/>
  <c r="I1134" i="27"/>
  <c r="I923" i="27"/>
  <c r="I1163" i="27" s="1"/>
  <c r="I1176" i="27" s="1"/>
  <c r="I773" i="27"/>
  <c r="I771" i="27"/>
  <c r="I776" i="27"/>
  <c r="I778" i="27"/>
  <c r="I777" i="27"/>
  <c r="I772" i="27"/>
  <c r="I774" i="27"/>
  <c r="I770" i="27"/>
  <c r="I779" i="27"/>
  <c r="I775" i="27"/>
  <c r="J773" i="27"/>
  <c r="J770" i="27"/>
  <c r="J776" i="27"/>
  <c r="J772" i="27"/>
  <c r="J779" i="27"/>
  <c r="J775" i="27"/>
  <c r="J771" i="27"/>
  <c r="J778" i="27"/>
  <c r="J777" i="27"/>
  <c r="J774" i="27"/>
  <c r="F1134" i="27"/>
  <c r="F923" i="27"/>
  <c r="F1163" i="27" s="1"/>
  <c r="F1176" i="27" s="1"/>
  <c r="J1134" i="27"/>
  <c r="J923" i="27"/>
  <c r="J1163" i="27" s="1"/>
  <c r="J1176" i="27" s="1"/>
  <c r="D779" i="27"/>
  <c r="D775" i="27"/>
  <c r="D771" i="27"/>
  <c r="D778" i="27"/>
  <c r="D774" i="27"/>
  <c r="D770" i="27"/>
  <c r="D776" i="27"/>
  <c r="D777" i="27"/>
  <c r="D772" i="27"/>
  <c r="D773" i="27"/>
  <c r="H778" i="27"/>
  <c r="H775" i="27"/>
  <c r="H774" i="27"/>
  <c r="H771" i="27"/>
  <c r="H770" i="27"/>
  <c r="H777" i="27"/>
  <c r="H773" i="27"/>
  <c r="H776" i="27"/>
  <c r="H772" i="27"/>
  <c r="H779" i="27"/>
  <c r="D1134" i="27"/>
  <c r="D923" i="27"/>
  <c r="D1163" i="27" s="1"/>
  <c r="D1176" i="27" s="1"/>
  <c r="H1134" i="27"/>
  <c r="H923" i="27"/>
  <c r="H1163" i="27" s="1"/>
  <c r="H1176" i="27" s="1"/>
  <c r="K779" i="27"/>
  <c r="K775" i="27"/>
  <c r="K777" i="27"/>
  <c r="K778" i="27"/>
  <c r="K773" i="27"/>
  <c r="K774" i="27"/>
  <c r="K771" i="27"/>
  <c r="K770" i="27"/>
  <c r="K776" i="27"/>
  <c r="K772" i="27"/>
  <c r="G772" i="27"/>
  <c r="G779" i="27"/>
  <c r="G770" i="27"/>
  <c r="G775" i="27"/>
  <c r="G778" i="27"/>
  <c r="G771" i="27"/>
  <c r="G774" i="27"/>
  <c r="G777" i="27"/>
  <c r="G773" i="27"/>
  <c r="G776" i="27"/>
  <c r="C775" i="27"/>
  <c r="C771" i="27"/>
  <c r="C778" i="27"/>
  <c r="C774" i="27"/>
  <c r="C777" i="27"/>
  <c r="C770" i="27"/>
  <c r="C772" i="27"/>
  <c r="C773" i="27"/>
  <c r="C779" i="27"/>
  <c r="C776" i="27"/>
  <c r="E1134" i="27"/>
  <c r="E923" i="27"/>
  <c r="E1163" i="27" s="1"/>
  <c r="E1176" i="27" s="1"/>
  <c r="F1134" i="26"/>
  <c r="F1150" i="33" s="1"/>
  <c r="G283" i="29"/>
  <c r="E280" i="29"/>
  <c r="E282" i="29"/>
  <c r="G281" i="29"/>
  <c r="I287" i="29"/>
  <c r="E279" i="29"/>
  <c r="C1134" i="26"/>
  <c r="C1150" i="31" s="1"/>
  <c r="D1095" i="26"/>
  <c r="H777" i="26"/>
  <c r="V777" i="26" s="1"/>
  <c r="H773" i="26"/>
  <c r="V773" i="26" s="1"/>
  <c r="H775" i="26"/>
  <c r="V775" i="26" s="1"/>
  <c r="H778" i="26"/>
  <c r="V778" i="26" s="1"/>
  <c r="H772" i="26"/>
  <c r="V772" i="26" s="1"/>
  <c r="H776" i="26"/>
  <c r="V776" i="26" s="1"/>
  <c r="H770" i="26"/>
  <c r="V770" i="26" s="1"/>
  <c r="H774" i="26"/>
  <c r="V774" i="26" s="1"/>
  <c r="H779" i="26"/>
  <c r="V779" i="26" s="1"/>
  <c r="H771" i="26"/>
  <c r="V771" i="26" s="1"/>
  <c r="D285" i="29"/>
  <c r="E283" i="29"/>
  <c r="D284" i="29"/>
  <c r="G282" i="29"/>
  <c r="F281" i="29"/>
  <c r="D288" i="29"/>
  <c r="I288" i="29"/>
  <c r="C771" i="26"/>
  <c r="Q771" i="26" s="1"/>
  <c r="C776" i="26"/>
  <c r="Q776" i="26" s="1"/>
  <c r="C779" i="26"/>
  <c r="Q779" i="26" s="1"/>
  <c r="C773" i="26"/>
  <c r="Q773" i="26" s="1"/>
  <c r="C777" i="26"/>
  <c r="Q777" i="26" s="1"/>
  <c r="C772" i="26"/>
  <c r="Q772" i="26" s="1"/>
  <c r="C774" i="26"/>
  <c r="Q774" i="26" s="1"/>
  <c r="C775" i="26"/>
  <c r="Q775" i="26" s="1"/>
  <c r="C778" i="26"/>
  <c r="Q778" i="26" s="1"/>
  <c r="G285" i="29"/>
  <c r="F283" i="29"/>
  <c r="G284" i="29"/>
  <c r="I284" i="29"/>
  <c r="E287" i="29"/>
  <c r="E288" i="29"/>
  <c r="K1134" i="26"/>
  <c r="K1150" i="34" s="1"/>
  <c r="E772" i="26"/>
  <c r="S772" i="26" s="1"/>
  <c r="E778" i="26"/>
  <c r="S778" i="26" s="1"/>
  <c r="E771" i="26"/>
  <c r="S771" i="26" s="1"/>
  <c r="E770" i="26"/>
  <c r="S770" i="26" s="1"/>
  <c r="E777" i="26"/>
  <c r="S777" i="26" s="1"/>
  <c r="E773" i="26"/>
  <c r="S773" i="26" s="1"/>
  <c r="E776" i="26"/>
  <c r="S776" i="26" s="1"/>
  <c r="E775" i="26"/>
  <c r="S775" i="26" s="1"/>
  <c r="E774" i="26"/>
  <c r="S774" i="26" s="1"/>
  <c r="E779" i="26"/>
  <c r="S779" i="26" s="1"/>
  <c r="G1134" i="26"/>
  <c r="G1150" i="34" s="1"/>
  <c r="E285" i="29"/>
  <c r="G286" i="29"/>
  <c r="E284" i="29"/>
  <c r="G287" i="29"/>
  <c r="I286" i="29"/>
  <c r="F288" i="29"/>
  <c r="J1134" i="26"/>
  <c r="J1150" i="35" s="1"/>
  <c r="J773" i="26"/>
  <c r="X773" i="26" s="1"/>
  <c r="J774" i="26"/>
  <c r="X774" i="26" s="1"/>
  <c r="J775" i="26"/>
  <c r="X775" i="26" s="1"/>
  <c r="J776" i="26"/>
  <c r="X776" i="26" s="1"/>
  <c r="J770" i="26"/>
  <c r="X770" i="26" s="1"/>
  <c r="J772" i="26"/>
  <c r="X772" i="26" s="1"/>
  <c r="J778" i="26"/>
  <c r="X778" i="26" s="1"/>
  <c r="J777" i="26"/>
  <c r="X777" i="26" s="1"/>
  <c r="J779" i="26"/>
  <c r="X779" i="26" s="1"/>
  <c r="J771" i="26"/>
  <c r="X771" i="26" s="1"/>
  <c r="F285" i="29"/>
  <c r="D280" i="29"/>
  <c r="I280" i="29"/>
  <c r="D287" i="29"/>
  <c r="G288" i="29"/>
  <c r="H1134" i="26"/>
  <c r="F776" i="26"/>
  <c r="T776" i="26" s="1"/>
  <c r="F770" i="26"/>
  <c r="T770" i="26" s="1"/>
  <c r="F775" i="26"/>
  <c r="T775" i="26" s="1"/>
  <c r="F778" i="26"/>
  <c r="T778" i="26" s="1"/>
  <c r="F771" i="26"/>
  <c r="T771" i="26" s="1"/>
  <c r="F773" i="26"/>
  <c r="T773" i="26" s="1"/>
  <c r="F772" i="26"/>
  <c r="T772" i="26" s="1"/>
  <c r="F779" i="26"/>
  <c r="T779" i="26" s="1"/>
  <c r="F774" i="26"/>
  <c r="T774" i="26" s="1"/>
  <c r="F777" i="26"/>
  <c r="T777" i="26" s="1"/>
  <c r="K775" i="26"/>
  <c r="Y775" i="26" s="1"/>
  <c r="K776" i="26"/>
  <c r="Y776" i="26" s="1"/>
  <c r="K779" i="26"/>
  <c r="Y779" i="26" s="1"/>
  <c r="K771" i="26"/>
  <c r="Y771" i="26" s="1"/>
  <c r="K778" i="26"/>
  <c r="Y778" i="26" s="1"/>
  <c r="K777" i="26"/>
  <c r="Y777" i="26" s="1"/>
  <c r="K773" i="26"/>
  <c r="Y773" i="26" s="1"/>
  <c r="K772" i="26"/>
  <c r="Y772" i="26" s="1"/>
  <c r="K774" i="26"/>
  <c r="Y774" i="26" s="1"/>
  <c r="K770" i="26"/>
  <c r="Y770" i="26" s="1"/>
  <c r="I279" i="29"/>
  <c r="I285" i="29"/>
  <c r="F280" i="29"/>
  <c r="F287" i="29"/>
  <c r="G279" i="29"/>
  <c r="G770" i="26"/>
  <c r="U770" i="26" s="1"/>
  <c r="G773" i="26"/>
  <c r="U773" i="26" s="1"/>
  <c r="G777" i="26"/>
  <c r="U777" i="26" s="1"/>
  <c r="G778" i="26"/>
  <c r="U778" i="26" s="1"/>
  <c r="G775" i="26"/>
  <c r="U775" i="26" s="1"/>
  <c r="G779" i="26"/>
  <c r="U779" i="26" s="1"/>
  <c r="G772" i="26"/>
  <c r="U772" i="26" s="1"/>
  <c r="G771" i="26"/>
  <c r="U771" i="26" s="1"/>
  <c r="G774" i="26"/>
  <c r="U774" i="26" s="1"/>
  <c r="G776" i="26"/>
  <c r="U776" i="26" s="1"/>
  <c r="I283" i="29"/>
  <c r="G280" i="29"/>
  <c r="D282" i="29"/>
  <c r="D281" i="29"/>
  <c r="I281" i="29"/>
  <c r="D279" i="29"/>
  <c r="D1134" i="26"/>
  <c r="D1150" i="32" s="1"/>
  <c r="I1134" i="26"/>
  <c r="I1150" i="31" s="1"/>
  <c r="I777" i="26"/>
  <c r="W777" i="26" s="1"/>
  <c r="I774" i="26"/>
  <c r="W774" i="26" s="1"/>
  <c r="I776" i="26"/>
  <c r="W776" i="26" s="1"/>
  <c r="I778" i="26"/>
  <c r="W778" i="26" s="1"/>
  <c r="I775" i="26"/>
  <c r="W775" i="26" s="1"/>
  <c r="I772" i="26"/>
  <c r="W772" i="26" s="1"/>
  <c r="I770" i="26"/>
  <c r="W770" i="26" s="1"/>
  <c r="I771" i="26"/>
  <c r="W771" i="26" s="1"/>
  <c r="I779" i="26"/>
  <c r="W779" i="26" s="1"/>
  <c r="I773" i="26"/>
  <c r="W773" i="26" s="1"/>
  <c r="D773" i="26"/>
  <c r="R773" i="26" s="1"/>
  <c r="D776" i="26"/>
  <c r="R776" i="26" s="1"/>
  <c r="D770" i="26"/>
  <c r="R770" i="26" s="1"/>
  <c r="D772" i="26"/>
  <c r="R772" i="26" s="1"/>
  <c r="D777" i="26"/>
  <c r="R777" i="26" s="1"/>
  <c r="D774" i="26"/>
  <c r="R774" i="26" s="1"/>
  <c r="D778" i="26"/>
  <c r="R778" i="26" s="1"/>
  <c r="D775" i="26"/>
  <c r="R775" i="26" s="1"/>
  <c r="D779" i="26"/>
  <c r="R779" i="26" s="1"/>
  <c r="D771" i="26"/>
  <c r="R771" i="26" s="1"/>
  <c r="H283" i="29"/>
  <c r="B288" i="29"/>
  <c r="B1114" i="29"/>
  <c r="B286" i="29"/>
  <c r="C283" i="29"/>
  <c r="H284" i="29"/>
  <c r="D1101" i="29"/>
  <c r="P555" i="29" s="1"/>
  <c r="D1076" i="29"/>
  <c r="B1113" i="29"/>
  <c r="B1117" i="29"/>
  <c r="D1116" i="29"/>
  <c r="B1118" i="29"/>
  <c r="D1118" i="29"/>
  <c r="C1118" i="29"/>
  <c r="D1119" i="29"/>
  <c r="C1111" i="29"/>
  <c r="C1116" i="29"/>
  <c r="B1116" i="29"/>
  <c r="D1111" i="29"/>
  <c r="B1112" i="29"/>
  <c r="C1114" i="29"/>
  <c r="C1119" i="29"/>
  <c r="C1110" i="29"/>
  <c r="B1115" i="29"/>
  <c r="B1110" i="29"/>
  <c r="D1113" i="29"/>
  <c r="D1110" i="29"/>
  <c r="C1113" i="29"/>
  <c r="D1114" i="29"/>
  <c r="D1112" i="29"/>
  <c r="D1115" i="29"/>
  <c r="D1117" i="29"/>
  <c r="B1119" i="29"/>
  <c r="B1111" i="29"/>
  <c r="B282" i="34"/>
  <c r="B288" i="34"/>
  <c r="B285" i="34"/>
  <c r="C279" i="34"/>
  <c r="C288" i="34"/>
  <c r="C283" i="34"/>
  <c r="C281" i="34"/>
  <c r="B286" i="34"/>
  <c r="B283" i="34"/>
  <c r="C284" i="34"/>
  <c r="B279" i="34"/>
  <c r="C287" i="34"/>
  <c r="C286" i="34"/>
  <c r="C282" i="34"/>
  <c r="C280" i="34"/>
  <c r="B284" i="34"/>
  <c r="B280" i="34"/>
  <c r="B281" i="34"/>
  <c r="C285" i="34"/>
  <c r="B287" i="34"/>
  <c r="H280" i="34"/>
  <c r="H287" i="34"/>
  <c r="H284" i="34"/>
  <c r="H288" i="34"/>
  <c r="H279" i="34"/>
  <c r="H283" i="34"/>
  <c r="H282" i="34"/>
  <c r="H285" i="34"/>
  <c r="H281" i="34"/>
  <c r="H286" i="34"/>
  <c r="D280" i="34"/>
  <c r="I285" i="34"/>
  <c r="I287" i="34"/>
  <c r="D282" i="34"/>
  <c r="I283" i="34"/>
  <c r="E285" i="34"/>
  <c r="F282" i="34"/>
  <c r="F288" i="34"/>
  <c r="I279" i="34"/>
  <c r="G281" i="34"/>
  <c r="E282" i="34"/>
  <c r="E281" i="34"/>
  <c r="G286" i="34"/>
  <c r="E279" i="34"/>
  <c r="D281" i="34"/>
  <c r="F284" i="34"/>
  <c r="I286" i="34"/>
  <c r="E280" i="34"/>
  <c r="I280" i="34"/>
  <c r="F280" i="34"/>
  <c r="I282" i="34"/>
  <c r="G282" i="34"/>
  <c r="I288" i="34"/>
  <c r="E283" i="34"/>
  <c r="F286" i="34"/>
  <c r="I281" i="34"/>
  <c r="E286" i="34"/>
  <c r="D286" i="34"/>
  <c r="G280" i="34"/>
  <c r="E287" i="34"/>
  <c r="F281" i="34"/>
  <c r="I284" i="34"/>
  <c r="D285" i="34"/>
  <c r="G279" i="34"/>
  <c r="F283" i="34"/>
  <c r="E284" i="34"/>
  <c r="J288" i="34"/>
  <c r="J280" i="34"/>
  <c r="J283" i="34"/>
  <c r="F287" i="34"/>
  <c r="F279" i="34"/>
  <c r="D288" i="34"/>
  <c r="K283" i="34"/>
  <c r="K286" i="34"/>
  <c r="J281" i="34"/>
  <c r="J287" i="34"/>
  <c r="J284" i="34"/>
  <c r="J279" i="34"/>
  <c r="J285" i="34"/>
  <c r="D279" i="34"/>
  <c r="D284" i="34"/>
  <c r="K279" i="34"/>
  <c r="K282" i="34"/>
  <c r="K288" i="34"/>
  <c r="K284" i="34"/>
  <c r="F285" i="34"/>
  <c r="K280" i="34"/>
  <c r="J286" i="34"/>
  <c r="D283" i="34"/>
  <c r="K285" i="34"/>
  <c r="K287" i="34"/>
  <c r="G285" i="34"/>
  <c r="G283" i="34"/>
  <c r="K281" i="34"/>
  <c r="E288" i="34"/>
  <c r="G288" i="34"/>
  <c r="G287" i="34"/>
  <c r="G284" i="34"/>
  <c r="J282" i="34"/>
  <c r="D287" i="34"/>
  <c r="H288" i="29"/>
  <c r="H281" i="29"/>
  <c r="C284" i="29"/>
  <c r="C286" i="29"/>
  <c r="C288" i="29"/>
  <c r="H282" i="29"/>
  <c r="H286" i="29"/>
  <c r="C285" i="31"/>
  <c r="C280" i="31"/>
  <c r="B283" i="31"/>
  <c r="C286" i="31"/>
  <c r="C283" i="31"/>
  <c r="C284" i="31"/>
  <c r="C287" i="31"/>
  <c r="C282" i="31"/>
  <c r="B280" i="31"/>
  <c r="B281" i="31"/>
  <c r="C288" i="31"/>
  <c r="B285" i="31"/>
  <c r="B284" i="31"/>
  <c r="B286" i="31"/>
  <c r="C281" i="31"/>
  <c r="B282" i="31"/>
  <c r="C279" i="31"/>
  <c r="B279" i="31"/>
  <c r="B288" i="31"/>
  <c r="B287" i="31"/>
  <c r="H285" i="31"/>
  <c r="H284" i="31"/>
  <c r="H288" i="31"/>
  <c r="H283" i="31"/>
  <c r="H286" i="31"/>
  <c r="H280" i="31"/>
  <c r="H282" i="31"/>
  <c r="H281" i="31"/>
  <c r="H279" i="31"/>
  <c r="H287" i="31"/>
  <c r="D282" i="31"/>
  <c r="E281" i="31"/>
  <c r="F288" i="31"/>
  <c r="G281" i="31"/>
  <c r="I283" i="31"/>
  <c r="G280" i="31"/>
  <c r="G282" i="31"/>
  <c r="E287" i="31"/>
  <c r="D281" i="31"/>
  <c r="D288" i="31"/>
  <c r="E279" i="31"/>
  <c r="I287" i="31"/>
  <c r="D286" i="31"/>
  <c r="F283" i="31"/>
  <c r="D283" i="31"/>
  <c r="I280" i="31"/>
  <c r="E282" i="31"/>
  <c r="D280" i="31"/>
  <c r="E284" i="31"/>
  <c r="G283" i="31"/>
  <c r="E285" i="31"/>
  <c r="F286" i="31"/>
  <c r="I284" i="31"/>
  <c r="I279" i="31"/>
  <c r="F281" i="31"/>
  <c r="E283" i="31"/>
  <c r="I282" i="31"/>
  <c r="E286" i="31"/>
  <c r="I286" i="31"/>
  <c r="F280" i="31"/>
  <c r="G288" i="31"/>
  <c r="I281" i="31"/>
  <c r="F284" i="31"/>
  <c r="G284" i="31"/>
  <c r="E288" i="31"/>
  <c r="D284" i="31"/>
  <c r="F287" i="31"/>
  <c r="I288" i="31"/>
  <c r="E280" i="31"/>
  <c r="I285" i="31"/>
  <c r="D287" i="31"/>
  <c r="G287" i="31"/>
  <c r="F282" i="31"/>
  <c r="G286" i="31"/>
  <c r="J288" i="31"/>
  <c r="J284" i="31"/>
  <c r="G279" i="31"/>
  <c r="K287" i="31"/>
  <c r="K284" i="31"/>
  <c r="K281" i="31"/>
  <c r="J282" i="31"/>
  <c r="D285" i="31"/>
  <c r="J285" i="31"/>
  <c r="J283" i="31"/>
  <c r="K282" i="31"/>
  <c r="K285" i="31"/>
  <c r="J279" i="31"/>
  <c r="F279" i="31"/>
  <c r="K279" i="31"/>
  <c r="J280" i="31"/>
  <c r="K286" i="31"/>
  <c r="K283" i="31"/>
  <c r="F285" i="31"/>
  <c r="G285" i="31"/>
  <c r="J286" i="31"/>
  <c r="J287" i="31"/>
  <c r="D279" i="31"/>
  <c r="K288" i="31"/>
  <c r="K280" i="31"/>
  <c r="J281" i="31"/>
  <c r="C282" i="29"/>
  <c r="B284" i="29"/>
  <c r="B280" i="29"/>
  <c r="B280" i="32"/>
  <c r="B284" i="32"/>
  <c r="C284" i="32"/>
  <c r="C282" i="32"/>
  <c r="C281" i="32"/>
  <c r="B282" i="32"/>
  <c r="C280" i="32"/>
  <c r="C285" i="32"/>
  <c r="B287" i="32"/>
  <c r="C279" i="32"/>
  <c r="C283" i="32"/>
  <c r="B288" i="32"/>
  <c r="B281" i="32"/>
  <c r="C288" i="32"/>
  <c r="B283" i="32"/>
  <c r="B286" i="32"/>
  <c r="B279" i="32"/>
  <c r="C287" i="32"/>
  <c r="C286" i="32"/>
  <c r="B285" i="32"/>
  <c r="H287" i="32"/>
  <c r="H279" i="32"/>
  <c r="H285" i="32"/>
  <c r="H283" i="32"/>
  <c r="H286" i="32"/>
  <c r="H280" i="32"/>
  <c r="H282" i="32"/>
  <c r="H281" i="32"/>
  <c r="H284" i="32"/>
  <c r="H288" i="32"/>
  <c r="G281" i="32"/>
  <c r="F281" i="32"/>
  <c r="D285" i="32"/>
  <c r="E284" i="32"/>
  <c r="F286" i="32"/>
  <c r="E285" i="32"/>
  <c r="I282" i="32"/>
  <c r="G284" i="32"/>
  <c r="G286" i="32"/>
  <c r="D288" i="32"/>
  <c r="D281" i="32"/>
  <c r="D286" i="32"/>
  <c r="I287" i="32"/>
  <c r="G287" i="32"/>
  <c r="D279" i="32"/>
  <c r="I280" i="32"/>
  <c r="F282" i="32"/>
  <c r="I281" i="32"/>
  <c r="G288" i="32"/>
  <c r="G285" i="32"/>
  <c r="F285" i="32"/>
  <c r="E279" i="32"/>
  <c r="I283" i="32"/>
  <c r="F284" i="32"/>
  <c r="G280" i="32"/>
  <c r="E281" i="32"/>
  <c r="I284" i="32"/>
  <c r="I286" i="32"/>
  <c r="E288" i="32"/>
  <c r="D284" i="32"/>
  <c r="E286" i="32"/>
  <c r="F279" i="32"/>
  <c r="I288" i="32"/>
  <c r="G279" i="32"/>
  <c r="I279" i="32"/>
  <c r="F288" i="32"/>
  <c r="F283" i="32"/>
  <c r="I285" i="32"/>
  <c r="J287" i="32"/>
  <c r="J286" i="32"/>
  <c r="K282" i="32"/>
  <c r="K284" i="32"/>
  <c r="G282" i="32"/>
  <c r="J284" i="32"/>
  <c r="J285" i="32"/>
  <c r="D282" i="32"/>
  <c r="F280" i="32"/>
  <c r="J282" i="32"/>
  <c r="K283" i="32"/>
  <c r="K286" i="32"/>
  <c r="D287" i="32"/>
  <c r="J281" i="32"/>
  <c r="J279" i="32"/>
  <c r="J283" i="32"/>
  <c r="E287" i="32"/>
  <c r="E280" i="32"/>
  <c r="J280" i="32"/>
  <c r="K281" i="32"/>
  <c r="K288" i="32"/>
  <c r="K285" i="32"/>
  <c r="E283" i="32"/>
  <c r="F287" i="32"/>
  <c r="G283" i="32"/>
  <c r="D283" i="32"/>
  <c r="J288" i="32"/>
  <c r="K279" i="32"/>
  <c r="E282" i="32"/>
  <c r="D280" i="32"/>
  <c r="K280" i="32"/>
  <c r="K287" i="32"/>
  <c r="B287" i="29"/>
  <c r="C281" i="29"/>
  <c r="H279" i="29"/>
  <c r="B283" i="35"/>
  <c r="C283" i="35"/>
  <c r="B282" i="35"/>
  <c r="B284" i="35"/>
  <c r="B286" i="35"/>
  <c r="C288" i="35"/>
  <c r="C280" i="35"/>
  <c r="B288" i="35"/>
  <c r="C285" i="35"/>
  <c r="C282" i="35"/>
  <c r="B281" i="35"/>
  <c r="C279" i="35"/>
  <c r="C281" i="35"/>
  <c r="B279" i="35"/>
  <c r="B285" i="35"/>
  <c r="B280" i="35"/>
  <c r="B287" i="35"/>
  <c r="C284" i="35"/>
  <c r="C287" i="35"/>
  <c r="C286" i="35"/>
  <c r="H286" i="35"/>
  <c r="H281" i="35"/>
  <c r="H282" i="35"/>
  <c r="H284" i="35"/>
  <c r="H288" i="35"/>
  <c r="H285" i="35"/>
  <c r="H280" i="35"/>
  <c r="H283" i="35"/>
  <c r="H287" i="35"/>
  <c r="H279" i="35"/>
  <c r="E281" i="35"/>
  <c r="E279" i="35"/>
  <c r="F286" i="35"/>
  <c r="F281" i="35"/>
  <c r="I284" i="35"/>
  <c r="G283" i="35"/>
  <c r="D288" i="35"/>
  <c r="G281" i="35"/>
  <c r="G282" i="35"/>
  <c r="E282" i="35"/>
  <c r="G284" i="35"/>
  <c r="D280" i="35"/>
  <c r="E285" i="35"/>
  <c r="I288" i="35"/>
  <c r="G279" i="35"/>
  <c r="I280" i="35"/>
  <c r="I285" i="35"/>
  <c r="I281" i="35"/>
  <c r="F285" i="35"/>
  <c r="F280" i="35"/>
  <c r="G287" i="35"/>
  <c r="D282" i="35"/>
  <c r="D279" i="35"/>
  <c r="F279" i="35"/>
  <c r="D285" i="35"/>
  <c r="I286" i="35"/>
  <c r="D281" i="35"/>
  <c r="I283" i="35"/>
  <c r="I279" i="35"/>
  <c r="I282" i="35"/>
  <c r="F282" i="35"/>
  <c r="I287" i="35"/>
  <c r="E280" i="35"/>
  <c r="G280" i="35"/>
  <c r="G285" i="35"/>
  <c r="F288" i="35"/>
  <c r="J279" i="35"/>
  <c r="F283" i="35"/>
  <c r="K285" i="35"/>
  <c r="K288" i="35"/>
  <c r="J287" i="35"/>
  <c r="E284" i="35"/>
  <c r="J284" i="35"/>
  <c r="E283" i="35"/>
  <c r="F284" i="35"/>
  <c r="J285" i="35"/>
  <c r="G286" i="35"/>
  <c r="K281" i="35"/>
  <c r="K286" i="35"/>
  <c r="K283" i="35"/>
  <c r="J280" i="35"/>
  <c r="G288" i="35"/>
  <c r="J282" i="35"/>
  <c r="D283" i="35"/>
  <c r="J286" i="35"/>
  <c r="E286" i="35"/>
  <c r="J288" i="35"/>
  <c r="K280" i="35"/>
  <c r="K282" i="35"/>
  <c r="F287" i="35"/>
  <c r="D286" i="35"/>
  <c r="D287" i="35"/>
  <c r="J283" i="35"/>
  <c r="K279" i="35"/>
  <c r="J281" i="35"/>
  <c r="E287" i="35"/>
  <c r="E288" i="35"/>
  <c r="K284" i="35"/>
  <c r="K287" i="35"/>
  <c r="D284" i="35"/>
  <c r="C285" i="29"/>
  <c r="B279" i="29"/>
  <c r="B282" i="29"/>
  <c r="B283" i="29"/>
  <c r="H285" i="29"/>
  <c r="C279" i="29"/>
  <c r="B287" i="33"/>
  <c r="B283" i="33"/>
  <c r="C287" i="33"/>
  <c r="B285" i="33"/>
  <c r="C279" i="33"/>
  <c r="C283" i="33"/>
  <c r="C281" i="33"/>
  <c r="B279" i="33"/>
  <c r="B288" i="33"/>
  <c r="B286" i="33"/>
  <c r="C280" i="33"/>
  <c r="C284" i="33"/>
  <c r="B282" i="33"/>
  <c r="C288" i="33"/>
  <c r="B281" i="33"/>
  <c r="C286" i="33"/>
  <c r="C285" i="33"/>
  <c r="C282" i="33"/>
  <c r="B284" i="33"/>
  <c r="B280" i="33"/>
  <c r="H279" i="33"/>
  <c r="H283" i="33"/>
  <c r="H288" i="33"/>
  <c r="H284" i="33"/>
  <c r="H280" i="33"/>
  <c r="H281" i="33"/>
  <c r="H282" i="33"/>
  <c r="H286" i="33"/>
  <c r="H287" i="33"/>
  <c r="H285" i="33"/>
  <c r="F286" i="33"/>
  <c r="F279" i="33"/>
  <c r="I287" i="33"/>
  <c r="I284" i="33"/>
  <c r="E288" i="33"/>
  <c r="F280" i="33"/>
  <c r="E282" i="33"/>
  <c r="D286" i="33"/>
  <c r="D283" i="33"/>
  <c r="G281" i="33"/>
  <c r="F283" i="33"/>
  <c r="I282" i="33"/>
  <c r="D280" i="33"/>
  <c r="I279" i="33"/>
  <c r="E284" i="33"/>
  <c r="D281" i="33"/>
  <c r="E280" i="33"/>
  <c r="I285" i="33"/>
  <c r="F288" i="33"/>
  <c r="I283" i="33"/>
  <c r="I281" i="33"/>
  <c r="D285" i="33"/>
  <c r="E283" i="33"/>
  <c r="I288" i="33"/>
  <c r="D284" i="33"/>
  <c r="I286" i="33"/>
  <c r="G283" i="33"/>
  <c r="G280" i="33"/>
  <c r="G284" i="33"/>
  <c r="E281" i="33"/>
  <c r="I280" i="33"/>
  <c r="D288" i="33"/>
  <c r="G286" i="33"/>
  <c r="F281" i="33"/>
  <c r="G288" i="33"/>
  <c r="E286" i="33"/>
  <c r="F284" i="33"/>
  <c r="F287" i="33"/>
  <c r="J288" i="33"/>
  <c r="J284" i="33"/>
  <c r="J280" i="33"/>
  <c r="J279" i="33"/>
  <c r="K286" i="33"/>
  <c r="K287" i="33"/>
  <c r="K281" i="33"/>
  <c r="E279" i="33"/>
  <c r="E287" i="33"/>
  <c r="J286" i="33"/>
  <c r="J282" i="33"/>
  <c r="J287" i="33"/>
  <c r="K282" i="33"/>
  <c r="J281" i="33"/>
  <c r="D279" i="33"/>
  <c r="G279" i="33"/>
  <c r="D287" i="33"/>
  <c r="G282" i="33"/>
  <c r="K285" i="33"/>
  <c r="K280" i="33"/>
  <c r="D282" i="33"/>
  <c r="J285" i="33"/>
  <c r="F282" i="33"/>
  <c r="G285" i="33"/>
  <c r="K279" i="33"/>
  <c r="K288" i="33"/>
  <c r="K284" i="33"/>
  <c r="K283" i="33"/>
  <c r="F285" i="33"/>
  <c r="J283" i="33"/>
  <c r="G287" i="33"/>
  <c r="E285" i="33"/>
  <c r="B285" i="29"/>
  <c r="H287" i="29"/>
  <c r="C287" i="29"/>
  <c r="C280" i="29"/>
  <c r="H280" i="29"/>
  <c r="C1028" i="24"/>
  <c r="E1069" i="29"/>
  <c r="E1098" i="29" s="1"/>
  <c r="Q552" i="29" s="1"/>
  <c r="H1025" i="24"/>
  <c r="C1105" i="26"/>
  <c r="C1137" i="26" s="1"/>
  <c r="C1153" i="34" s="1"/>
  <c r="O554" i="26"/>
  <c r="C170" i="27"/>
  <c r="C1126" i="27" s="1"/>
  <c r="B170" i="27"/>
  <c r="B1126" i="27" s="1"/>
  <c r="B1138" i="27" s="1"/>
  <c r="B8" i="30" s="1"/>
  <c r="C170" i="29"/>
  <c r="C1126" i="29" s="1"/>
  <c r="B170" i="29"/>
  <c r="B1126" i="29" s="1"/>
  <c r="B1138" i="29" s="1"/>
  <c r="B163" i="24"/>
  <c r="B191" i="24"/>
  <c r="B167" i="24"/>
  <c r="B195" i="24"/>
  <c r="B164" i="24"/>
  <c r="B192" i="24"/>
  <c r="B168" i="24"/>
  <c r="B196" i="24"/>
  <c r="B161" i="24"/>
  <c r="B189" i="24"/>
  <c r="B165" i="24"/>
  <c r="B193" i="24"/>
  <c r="B169" i="24"/>
  <c r="B197" i="24"/>
  <c r="B1120" i="24"/>
  <c r="B1166" i="24" s="1"/>
  <c r="N559" i="29"/>
  <c r="E1115" i="29"/>
  <c r="E1100" i="29"/>
  <c r="Q554" i="29" s="1"/>
  <c r="F1071" i="29"/>
  <c r="F1073" i="29"/>
  <c r="E1102" i="29"/>
  <c r="Q556" i="29" s="1"/>
  <c r="E1117" i="29"/>
  <c r="E1095" i="29"/>
  <c r="E1110" i="29"/>
  <c r="F1066" i="29"/>
  <c r="E1116" i="29"/>
  <c r="F1072" i="29"/>
  <c r="E1101" i="29"/>
  <c r="Q555" i="29" s="1"/>
  <c r="E1104" i="29"/>
  <c r="Q558" i="29" s="1"/>
  <c r="E1119" i="29"/>
  <c r="F1075" i="29"/>
  <c r="E1112" i="29"/>
  <c r="E1097" i="29"/>
  <c r="F1068" i="29"/>
  <c r="E1099" i="29"/>
  <c r="Q553" i="29" s="1"/>
  <c r="E1114" i="29"/>
  <c r="F1070" i="29"/>
  <c r="F1067" i="29"/>
  <c r="E1096" i="29"/>
  <c r="Q550" i="29" s="1"/>
  <c r="E1111" i="29"/>
  <c r="O559" i="29"/>
  <c r="E1118" i="29"/>
  <c r="F1074" i="29"/>
  <c r="E1103" i="29"/>
  <c r="Q557" i="29" s="1"/>
  <c r="P549" i="29"/>
  <c r="P559" i="27"/>
  <c r="E1118" i="27"/>
  <c r="F1074" i="27"/>
  <c r="E1103" i="27"/>
  <c r="Q557" i="27" s="1"/>
  <c r="F1114" i="27"/>
  <c r="G1070" i="27"/>
  <c r="F1099" i="27"/>
  <c r="R553" i="27" s="1"/>
  <c r="N559" i="27"/>
  <c r="F1104" i="27"/>
  <c r="R558" i="27" s="1"/>
  <c r="G1075" i="27"/>
  <c r="F1119" i="27"/>
  <c r="F1073" i="27"/>
  <c r="E1102" i="27"/>
  <c r="Q556" i="27" s="1"/>
  <c r="E1117" i="27"/>
  <c r="F1113" i="27"/>
  <c r="G1069" i="27"/>
  <c r="F1098" i="27"/>
  <c r="R552" i="27" s="1"/>
  <c r="B1120" i="27"/>
  <c r="B1166" i="27" s="1"/>
  <c r="E1096" i="27"/>
  <c r="Q550" i="27" s="1"/>
  <c r="E1111" i="27"/>
  <c r="F1067" i="27"/>
  <c r="E1100" i="27"/>
  <c r="Q554" i="27" s="1"/>
  <c r="E1115" i="27"/>
  <c r="F1071" i="27"/>
  <c r="E1101" i="27"/>
  <c r="Q555" i="27" s="1"/>
  <c r="F1072" i="27"/>
  <c r="E1116" i="27"/>
  <c r="D1120" i="27"/>
  <c r="D1166" i="27" s="1"/>
  <c r="D1179" i="27" s="1"/>
  <c r="E1097" i="27"/>
  <c r="F1068" i="27"/>
  <c r="E1112" i="27"/>
  <c r="D1105" i="27"/>
  <c r="D1137" i="27" s="1"/>
  <c r="O559" i="27"/>
  <c r="C1120" i="27"/>
  <c r="C1166" i="27" s="1"/>
  <c r="C1179" i="27" s="1"/>
  <c r="E1095" i="27"/>
  <c r="F1066" i="27"/>
  <c r="E1110" i="27"/>
  <c r="E1076" i="27"/>
  <c r="F1101" i="24"/>
  <c r="R555" i="24" s="1"/>
  <c r="G1072" i="24"/>
  <c r="F1116" i="24"/>
  <c r="F1095" i="24"/>
  <c r="R549" i="24" s="1"/>
  <c r="F1110" i="24"/>
  <c r="G1066" i="24"/>
  <c r="F1068" i="24"/>
  <c r="E1097" i="24"/>
  <c r="E1112" i="24"/>
  <c r="G1067" i="24"/>
  <c r="F1096" i="24"/>
  <c r="R550" i="24" s="1"/>
  <c r="F1111" i="24"/>
  <c r="D1105" i="24"/>
  <c r="D1137" i="24" s="1"/>
  <c r="E1076" i="24"/>
  <c r="D1120" i="24"/>
  <c r="D1166" i="24" s="1"/>
  <c r="D1179" i="24" s="1"/>
  <c r="E1119" i="24"/>
  <c r="F1075" i="24"/>
  <c r="E1104" i="24"/>
  <c r="Q558" i="24" s="1"/>
  <c r="E1115" i="24"/>
  <c r="F1071" i="24"/>
  <c r="E1100" i="24"/>
  <c r="Q554" i="24" s="1"/>
  <c r="G1069" i="24"/>
  <c r="F1098" i="24"/>
  <c r="R552" i="24" s="1"/>
  <c r="F1113" i="24"/>
  <c r="G1070" i="24"/>
  <c r="F1099" i="24"/>
  <c r="R553" i="24" s="1"/>
  <c r="F1114" i="24"/>
  <c r="F1073" i="24"/>
  <c r="E1117" i="24"/>
  <c r="E1102" i="24"/>
  <c r="Q556" i="24" s="1"/>
  <c r="E1118" i="24"/>
  <c r="F1074" i="24"/>
  <c r="E1103" i="24"/>
  <c r="Q557" i="24" s="1"/>
  <c r="C1120" i="24"/>
  <c r="C1166" i="24" s="1"/>
  <c r="C1179" i="24" s="1"/>
  <c r="H1143" i="33"/>
  <c r="H1143" i="32"/>
  <c r="H1143" i="27"/>
  <c r="H1143" i="35"/>
  <c r="H1143" i="31"/>
  <c r="H1143" i="29"/>
  <c r="H1143" i="34"/>
  <c r="C1144" i="29"/>
  <c r="C1144" i="33"/>
  <c r="C1144" i="32"/>
  <c r="C1144" i="27"/>
  <c r="C1144" i="35"/>
  <c r="C1144" i="31"/>
  <c r="C1144" i="34"/>
  <c r="E1144" i="35"/>
  <c r="E1144" i="33"/>
  <c r="E1144" i="32"/>
  <c r="E1144" i="27"/>
  <c r="E1144" i="31"/>
  <c r="E1144" i="29"/>
  <c r="E1144" i="34"/>
  <c r="B1143" i="32"/>
  <c r="B1143" i="27"/>
  <c r="B1143" i="31"/>
  <c r="B1143" i="29"/>
  <c r="B1143" i="35"/>
  <c r="B1143" i="33"/>
  <c r="B1143" i="34"/>
  <c r="G1144" i="32"/>
  <c r="G1144" i="27"/>
  <c r="G1144" i="35"/>
  <c r="G1144" i="31"/>
  <c r="G1144" i="29"/>
  <c r="G1144" i="33"/>
  <c r="G1144" i="34"/>
  <c r="H1144" i="32"/>
  <c r="H1144" i="27"/>
  <c r="H1144" i="31"/>
  <c r="H1144" i="35"/>
  <c r="H1144" i="29"/>
  <c r="H1144" i="33"/>
  <c r="H1144" i="34"/>
  <c r="F1144" i="33"/>
  <c r="F1144" i="35"/>
  <c r="F1144" i="32"/>
  <c r="F1144" i="27"/>
  <c r="F1144" i="31"/>
  <c r="F1144" i="29"/>
  <c r="F1144" i="34"/>
  <c r="J1144" i="31"/>
  <c r="J1144" i="29"/>
  <c r="J1144" i="33"/>
  <c r="J1144" i="35"/>
  <c r="J1144" i="32"/>
  <c r="J1144" i="27"/>
  <c r="J1144" i="34"/>
  <c r="B1144" i="31"/>
  <c r="B1144" i="29"/>
  <c r="B1144" i="33"/>
  <c r="B1144" i="35"/>
  <c r="B1144" i="32"/>
  <c r="B1144" i="27"/>
  <c r="B1144" i="34"/>
  <c r="D1144" i="29"/>
  <c r="D1144" i="33"/>
  <c r="D1144" i="32"/>
  <c r="D1144" i="27"/>
  <c r="D1144" i="31"/>
  <c r="D1144" i="35"/>
  <c r="D1144" i="34"/>
  <c r="I1144" i="31"/>
  <c r="I1144" i="29"/>
  <c r="I1144" i="35"/>
  <c r="I1144" i="33"/>
  <c r="I1144" i="32"/>
  <c r="I1144" i="27"/>
  <c r="I1144" i="34"/>
  <c r="J1152" i="31"/>
  <c r="J1152" i="35"/>
  <c r="J1152" i="33"/>
  <c r="J1152" i="32"/>
  <c r="J1152" i="27"/>
  <c r="J1152" i="34"/>
  <c r="K1144" i="29"/>
  <c r="K1144" i="33"/>
  <c r="K1144" i="32"/>
  <c r="K1144" i="27"/>
  <c r="K1144" i="35"/>
  <c r="K1144" i="31"/>
  <c r="K1144" i="34"/>
  <c r="G1152" i="35"/>
  <c r="G1152" i="33"/>
  <c r="C1143" i="31"/>
  <c r="C1143" i="29"/>
  <c r="C1143" i="33"/>
  <c r="C1143" i="35"/>
  <c r="C1143" i="32"/>
  <c r="C1143" i="27"/>
  <c r="C1143" i="34"/>
  <c r="F1152" i="33"/>
  <c r="F1152" i="32"/>
  <c r="F1152" i="27"/>
  <c r="F1152" i="31"/>
  <c r="F1152" i="35"/>
  <c r="F1152" i="29"/>
  <c r="F1152" i="34"/>
  <c r="G1146" i="33"/>
  <c r="G1146" i="35"/>
  <c r="G1146" i="29"/>
  <c r="G1146" i="24"/>
  <c r="G1146" i="31"/>
  <c r="G1146" i="32"/>
  <c r="G1146" i="27"/>
  <c r="G1146" i="34"/>
  <c r="K1146" i="32"/>
  <c r="K1146" i="27"/>
  <c r="K1146" i="33"/>
  <c r="K1146" i="35"/>
  <c r="K1146" i="29"/>
  <c r="K1146" i="24"/>
  <c r="K1146" i="31"/>
  <c r="K1146" i="34"/>
  <c r="F1146" i="27"/>
  <c r="F1146" i="33"/>
  <c r="F1146" i="29"/>
  <c r="F1146" i="24"/>
  <c r="F1146" i="31"/>
  <c r="F1146" i="32"/>
  <c r="F1146" i="35"/>
  <c r="F1146" i="34"/>
  <c r="J1146" i="31"/>
  <c r="J1146" i="32"/>
  <c r="J1146" i="35"/>
  <c r="J1146" i="27"/>
  <c r="J1146" i="33"/>
  <c r="J1146" i="29"/>
  <c r="J1146" i="24"/>
  <c r="J1146" i="34"/>
  <c r="E1146" i="27"/>
  <c r="E1146" i="33"/>
  <c r="E1146" i="29"/>
  <c r="E1146" i="35"/>
  <c r="E1146" i="24"/>
  <c r="E1146" i="31"/>
  <c r="E1146" i="32"/>
  <c r="E1146" i="34"/>
  <c r="D1146" i="27"/>
  <c r="D1146" i="33"/>
  <c r="D1146" i="29"/>
  <c r="D1146" i="24"/>
  <c r="D1146" i="35"/>
  <c r="D1146" i="31"/>
  <c r="D1146" i="32"/>
  <c r="D1146" i="34"/>
  <c r="I1146" i="24"/>
  <c r="I1146" i="31"/>
  <c r="I1146" i="32"/>
  <c r="I1146" i="35"/>
  <c r="I1146" i="27"/>
  <c r="I1146" i="33"/>
  <c r="I1146" i="29"/>
  <c r="I1146" i="34"/>
  <c r="I1145" i="27"/>
  <c r="B1145" i="32"/>
  <c r="H1138" i="34"/>
  <c r="H12" i="30" s="1"/>
  <c r="H1138" i="35"/>
  <c r="H10" i="30" s="1"/>
  <c r="H1138" i="31"/>
  <c r="H5" i="30" s="1"/>
  <c r="H1138" i="33"/>
  <c r="B1150" i="33"/>
  <c r="B1150" i="31"/>
  <c r="B1150" i="34"/>
  <c r="B1150" i="32"/>
  <c r="B1150" i="29"/>
  <c r="B1150" i="27"/>
  <c r="B1150" i="35"/>
  <c r="C1029" i="24"/>
  <c r="N559" i="24"/>
  <c r="D226" i="29"/>
  <c r="D240" i="29" s="1"/>
  <c r="D269" i="29" s="1"/>
  <c r="F219" i="27"/>
  <c r="F233" i="27" s="1"/>
  <c r="F262" i="27" s="1"/>
  <c r="D220" i="27"/>
  <c r="D234" i="27" s="1"/>
  <c r="D263" i="27" s="1"/>
  <c r="G220" i="27"/>
  <c r="G234" i="27" s="1"/>
  <c r="G263" i="27" s="1"/>
  <c r="L1010" i="24"/>
  <c r="M1010" i="24" s="1"/>
  <c r="G1010" i="24" s="1"/>
  <c r="G1024" i="24" s="1"/>
  <c r="L1011" i="24"/>
  <c r="M1011" i="24" s="1"/>
  <c r="D993" i="24"/>
  <c r="C954" i="24"/>
  <c r="C1195" i="24" s="1"/>
  <c r="K958" i="24"/>
  <c r="I1022" i="24"/>
  <c r="I1196" i="24" s="1"/>
  <c r="I1026" i="24"/>
  <c r="C1023" i="24"/>
  <c r="B589" i="26"/>
  <c r="B1131" i="26" s="1"/>
  <c r="C589" i="26"/>
  <c r="M623" i="26" s="1"/>
  <c r="H589" i="26"/>
  <c r="I589" i="26"/>
  <c r="N559" i="26"/>
  <c r="C170" i="26"/>
  <c r="H170" i="26"/>
  <c r="B170" i="26"/>
  <c r="H574" i="26"/>
  <c r="G559" i="26"/>
  <c r="C574" i="26"/>
  <c r="J559" i="26"/>
  <c r="B574" i="26"/>
  <c r="B1130" i="26" s="1"/>
  <c r="F1069" i="26"/>
  <c r="F1113" i="26" s="1"/>
  <c r="E1098" i="26"/>
  <c r="F1067" i="26"/>
  <c r="F1111" i="26" s="1"/>
  <c r="E1096" i="26"/>
  <c r="S1110" i="26" s="1"/>
  <c r="F1072" i="26"/>
  <c r="F1116" i="26" s="1"/>
  <c r="E1101" i="26"/>
  <c r="S1115" i="26" s="1"/>
  <c r="F1066" i="26"/>
  <c r="F1110" i="26" s="1"/>
  <c r="E1095" i="26"/>
  <c r="S1109" i="26" s="1"/>
  <c r="E1100" i="26"/>
  <c r="S1114" i="26" s="1"/>
  <c r="F1070" i="26"/>
  <c r="F1114" i="26" s="1"/>
  <c r="E1099" i="26"/>
  <c r="H170" i="27"/>
  <c r="H1126" i="27" s="1"/>
  <c r="H170" i="29"/>
  <c r="H1126" i="29" s="1"/>
  <c r="C1020" i="24"/>
  <c r="C1024" i="24"/>
  <c r="G993" i="24"/>
  <c r="E118" i="26"/>
  <c r="J117" i="29"/>
  <c r="J160" i="29" s="1"/>
  <c r="J117" i="35"/>
  <c r="J160" i="35" s="1"/>
  <c r="J117" i="24"/>
  <c r="J117" i="33"/>
  <c r="J160" i="33" s="1"/>
  <c r="J117" i="31"/>
  <c r="J160" i="31" s="1"/>
  <c r="J117" i="27"/>
  <c r="J160" i="27" s="1"/>
  <c r="J117" i="34"/>
  <c r="J160" i="34" s="1"/>
  <c r="F167" i="26"/>
  <c r="R195" i="26" s="1"/>
  <c r="F124" i="29"/>
  <c r="F167" i="29" s="1"/>
  <c r="F124" i="31"/>
  <c r="F167" i="31" s="1"/>
  <c r="F124" i="33"/>
  <c r="F167" i="33" s="1"/>
  <c r="F124" i="27"/>
  <c r="F167" i="27" s="1"/>
  <c r="F124" i="34"/>
  <c r="F167" i="34" s="1"/>
  <c r="F124" i="35"/>
  <c r="F167" i="35" s="1"/>
  <c r="F124" i="24"/>
  <c r="D166" i="26"/>
  <c r="P194" i="26" s="1"/>
  <c r="D123" i="27"/>
  <c r="D166" i="27" s="1"/>
  <c r="D123" i="34"/>
  <c r="D166" i="34" s="1"/>
  <c r="D123" i="35"/>
  <c r="D166" i="35" s="1"/>
  <c r="D123" i="24"/>
  <c r="D123" i="29"/>
  <c r="D166" i="29" s="1"/>
  <c r="D123" i="31"/>
  <c r="D166" i="31" s="1"/>
  <c r="D123" i="33"/>
  <c r="D166" i="33" s="1"/>
  <c r="J123" i="31"/>
  <c r="J166" i="31" s="1"/>
  <c r="J123" i="35"/>
  <c r="J166" i="35" s="1"/>
  <c r="J123" i="33"/>
  <c r="J166" i="33" s="1"/>
  <c r="J123" i="24"/>
  <c r="J123" i="34"/>
  <c r="J166" i="34" s="1"/>
  <c r="J123" i="27"/>
  <c r="J166" i="27" s="1"/>
  <c r="J123" i="29"/>
  <c r="J166" i="29" s="1"/>
  <c r="D168" i="26"/>
  <c r="P196" i="26" s="1"/>
  <c r="D125" i="29"/>
  <c r="D168" i="29" s="1"/>
  <c r="D125" i="31"/>
  <c r="D168" i="31" s="1"/>
  <c r="D125" i="33"/>
  <c r="D168" i="33" s="1"/>
  <c r="D125" i="27"/>
  <c r="D168" i="27" s="1"/>
  <c r="D125" i="34"/>
  <c r="D168" i="34" s="1"/>
  <c r="D125" i="35"/>
  <c r="D168" i="35" s="1"/>
  <c r="D125" i="24"/>
  <c r="I170" i="31"/>
  <c r="I1126" i="31" s="1"/>
  <c r="G219" i="26"/>
  <c r="G233" i="26" s="1"/>
  <c r="G262" i="26" s="1"/>
  <c r="G279" i="26" s="1"/>
  <c r="D167" i="26"/>
  <c r="P195" i="26" s="1"/>
  <c r="D124" i="27"/>
  <c r="D167" i="27" s="1"/>
  <c r="D124" i="29"/>
  <c r="D167" i="29" s="1"/>
  <c r="D124" i="34"/>
  <c r="D167" i="34" s="1"/>
  <c r="D124" i="35"/>
  <c r="D167" i="35" s="1"/>
  <c r="D124" i="31"/>
  <c r="D167" i="31" s="1"/>
  <c r="D124" i="24"/>
  <c r="D124" i="33"/>
  <c r="D167" i="33" s="1"/>
  <c r="E166" i="26"/>
  <c r="Q194" i="26" s="1"/>
  <c r="E123" i="34"/>
  <c r="E166" i="34" s="1"/>
  <c r="E123" i="27"/>
  <c r="E166" i="27" s="1"/>
  <c r="E123" i="29"/>
  <c r="E166" i="29" s="1"/>
  <c r="E123" i="35"/>
  <c r="E166" i="35" s="1"/>
  <c r="E123" i="24"/>
  <c r="E123" i="31"/>
  <c r="E166" i="31" s="1"/>
  <c r="E123" i="33"/>
  <c r="E166" i="33" s="1"/>
  <c r="E168" i="26"/>
  <c r="Q196" i="26" s="1"/>
  <c r="E125" i="29"/>
  <c r="E168" i="29" s="1"/>
  <c r="E125" i="31"/>
  <c r="E168" i="31" s="1"/>
  <c r="E125" i="33"/>
  <c r="E168" i="33" s="1"/>
  <c r="E125" i="34"/>
  <c r="E168" i="34" s="1"/>
  <c r="E125" i="27"/>
  <c r="E168" i="27" s="1"/>
  <c r="E125" i="35"/>
  <c r="E168" i="35" s="1"/>
  <c r="E125" i="24"/>
  <c r="J124" i="27"/>
  <c r="J167" i="27" s="1"/>
  <c r="J124" i="34"/>
  <c r="J167" i="34" s="1"/>
  <c r="J124" i="35"/>
  <c r="J167" i="35" s="1"/>
  <c r="J124" i="24"/>
  <c r="J124" i="29"/>
  <c r="J167" i="29" s="1"/>
  <c r="J124" i="31"/>
  <c r="J167" i="31" s="1"/>
  <c r="J124" i="33"/>
  <c r="J167" i="33" s="1"/>
  <c r="I170" i="33"/>
  <c r="I1126" i="33" s="1"/>
  <c r="F165" i="26"/>
  <c r="R193" i="26" s="1"/>
  <c r="F122" i="27"/>
  <c r="F165" i="27" s="1"/>
  <c r="F122" i="34"/>
  <c r="F165" i="34" s="1"/>
  <c r="F122" i="35"/>
  <c r="F165" i="35" s="1"/>
  <c r="F122" i="24"/>
  <c r="F122" i="29"/>
  <c r="F165" i="29" s="1"/>
  <c r="F122" i="31"/>
  <c r="F165" i="31" s="1"/>
  <c r="F122" i="33"/>
  <c r="F165" i="33" s="1"/>
  <c r="E219" i="26"/>
  <c r="E233" i="26" s="1"/>
  <c r="E262" i="26" s="1"/>
  <c r="E279" i="26" s="1"/>
  <c r="G167" i="26"/>
  <c r="S195" i="26" s="1"/>
  <c r="G124" i="29"/>
  <c r="G167" i="29" s="1"/>
  <c r="G124" i="31"/>
  <c r="G167" i="31" s="1"/>
  <c r="G124" i="33"/>
  <c r="G167" i="33" s="1"/>
  <c r="G124" i="34"/>
  <c r="G167" i="34" s="1"/>
  <c r="G124" i="27"/>
  <c r="G167" i="27" s="1"/>
  <c r="G124" i="35"/>
  <c r="G167" i="35" s="1"/>
  <c r="G124" i="24"/>
  <c r="F166" i="26"/>
  <c r="R194" i="26" s="1"/>
  <c r="F123" i="34"/>
  <c r="F166" i="34" s="1"/>
  <c r="F123" i="27"/>
  <c r="F166" i="27" s="1"/>
  <c r="F123" i="29"/>
  <c r="F166" i="29" s="1"/>
  <c r="F123" i="31"/>
  <c r="F166" i="31" s="1"/>
  <c r="F123" i="35"/>
  <c r="F166" i="35" s="1"/>
  <c r="F123" i="33"/>
  <c r="F166" i="33" s="1"/>
  <c r="F123" i="24"/>
  <c r="J121" i="27"/>
  <c r="J164" i="27" s="1"/>
  <c r="J121" i="29"/>
  <c r="J164" i="29" s="1"/>
  <c r="J121" i="31"/>
  <c r="J164" i="31" s="1"/>
  <c r="J121" i="33"/>
  <c r="J164" i="33" s="1"/>
  <c r="J121" i="34"/>
  <c r="J164" i="34" s="1"/>
  <c r="J121" i="24"/>
  <c r="J121" i="35"/>
  <c r="J164" i="35" s="1"/>
  <c r="G161" i="26"/>
  <c r="S189" i="26" s="1"/>
  <c r="G118" i="34"/>
  <c r="G161" i="34" s="1"/>
  <c r="G118" i="35"/>
  <c r="G161" i="35" s="1"/>
  <c r="G118" i="27"/>
  <c r="G161" i="27" s="1"/>
  <c r="G118" i="24"/>
  <c r="G118" i="29"/>
  <c r="G161" i="29" s="1"/>
  <c r="G118" i="31"/>
  <c r="G161" i="31" s="1"/>
  <c r="G118" i="33"/>
  <c r="G161" i="33" s="1"/>
  <c r="D169" i="26"/>
  <c r="P197" i="26" s="1"/>
  <c r="D126" i="31"/>
  <c r="D169" i="31" s="1"/>
  <c r="D126" i="33"/>
  <c r="D169" i="33" s="1"/>
  <c r="D126" i="34"/>
  <c r="D169" i="34" s="1"/>
  <c r="D126" i="35"/>
  <c r="D169" i="35" s="1"/>
  <c r="D126" i="27"/>
  <c r="D169" i="27" s="1"/>
  <c r="D126" i="24"/>
  <c r="D126" i="29"/>
  <c r="D169" i="29" s="1"/>
  <c r="D164" i="26"/>
  <c r="P192" i="26" s="1"/>
  <c r="D121" i="29"/>
  <c r="D164" i="29" s="1"/>
  <c r="D121" i="35"/>
  <c r="D164" i="35" s="1"/>
  <c r="D121" i="24"/>
  <c r="D121" i="31"/>
  <c r="D164" i="31" s="1"/>
  <c r="D121" i="33"/>
  <c r="D164" i="33" s="1"/>
  <c r="D121" i="27"/>
  <c r="D164" i="27" s="1"/>
  <c r="D121" i="34"/>
  <c r="D164" i="34" s="1"/>
  <c r="F168" i="26"/>
  <c r="R196" i="26" s="1"/>
  <c r="F125" i="31"/>
  <c r="F168" i="31" s="1"/>
  <c r="F125" i="33"/>
  <c r="F168" i="33" s="1"/>
  <c r="F125" i="34"/>
  <c r="F168" i="34" s="1"/>
  <c r="F125" i="27"/>
  <c r="F168" i="27" s="1"/>
  <c r="F125" i="35"/>
  <c r="F168" i="35" s="1"/>
  <c r="F125" i="29"/>
  <c r="F168" i="29" s="1"/>
  <c r="F125" i="24"/>
  <c r="E163" i="26"/>
  <c r="Q191" i="26" s="1"/>
  <c r="E120" i="35"/>
  <c r="E163" i="35" s="1"/>
  <c r="E120" i="24"/>
  <c r="E120" i="29"/>
  <c r="E163" i="29" s="1"/>
  <c r="E120" i="27"/>
  <c r="E163" i="27" s="1"/>
  <c r="E120" i="31"/>
  <c r="E163" i="31" s="1"/>
  <c r="E120" i="33"/>
  <c r="E163" i="33" s="1"/>
  <c r="E120" i="34"/>
  <c r="E163" i="34" s="1"/>
  <c r="D165" i="26"/>
  <c r="P193" i="26" s="1"/>
  <c r="D122" i="31"/>
  <c r="D165" i="31" s="1"/>
  <c r="D122" i="33"/>
  <c r="D165" i="33" s="1"/>
  <c r="D122" i="35"/>
  <c r="D165" i="35" s="1"/>
  <c r="D122" i="24"/>
  <c r="D122" i="34"/>
  <c r="D165" i="34" s="1"/>
  <c r="D122" i="27"/>
  <c r="D165" i="27" s="1"/>
  <c r="D122" i="29"/>
  <c r="D165" i="29" s="1"/>
  <c r="G160" i="26"/>
  <c r="S188" i="26" s="1"/>
  <c r="G117" i="35"/>
  <c r="G160" i="35" s="1"/>
  <c r="G117" i="24"/>
  <c r="G117" i="34"/>
  <c r="G160" i="34" s="1"/>
  <c r="G117" i="27"/>
  <c r="G160" i="27" s="1"/>
  <c r="G117" i="29"/>
  <c r="G160" i="29" s="1"/>
  <c r="G117" i="33"/>
  <c r="G160" i="33" s="1"/>
  <c r="G117" i="31"/>
  <c r="G160" i="31" s="1"/>
  <c r="E167" i="26"/>
  <c r="Q195" i="26" s="1"/>
  <c r="E124" i="29"/>
  <c r="E167" i="29" s="1"/>
  <c r="E124" i="27"/>
  <c r="E167" i="27" s="1"/>
  <c r="E124" i="31"/>
  <c r="E167" i="31" s="1"/>
  <c r="E124" i="33"/>
  <c r="E167" i="33" s="1"/>
  <c r="E124" i="35"/>
  <c r="E167" i="35" s="1"/>
  <c r="E124" i="24"/>
  <c r="E124" i="34"/>
  <c r="E167" i="34" s="1"/>
  <c r="G166" i="26"/>
  <c r="S194" i="26" s="1"/>
  <c r="G123" i="29"/>
  <c r="G166" i="29" s="1"/>
  <c r="G123" i="27"/>
  <c r="G166" i="27" s="1"/>
  <c r="G123" i="31"/>
  <c r="G166" i="31" s="1"/>
  <c r="G123" i="33"/>
  <c r="G166" i="33" s="1"/>
  <c r="G123" i="34"/>
  <c r="G166" i="34" s="1"/>
  <c r="G123" i="35"/>
  <c r="G166" i="35" s="1"/>
  <c r="G123" i="24"/>
  <c r="F169" i="26"/>
  <c r="R197" i="26" s="1"/>
  <c r="F126" i="35"/>
  <c r="F169" i="35" s="1"/>
  <c r="F126" i="27"/>
  <c r="F169" i="27" s="1"/>
  <c r="F126" i="24"/>
  <c r="F126" i="34"/>
  <c r="F169" i="34" s="1"/>
  <c r="F126" i="29"/>
  <c r="F169" i="29" s="1"/>
  <c r="F126" i="31"/>
  <c r="F169" i="31" s="1"/>
  <c r="F126" i="33"/>
  <c r="F169" i="33" s="1"/>
  <c r="E164" i="26"/>
  <c r="Q192" i="26" s="1"/>
  <c r="E121" i="29"/>
  <c r="E164" i="29" s="1"/>
  <c r="E121" i="31"/>
  <c r="E164" i="31" s="1"/>
  <c r="E121" i="35"/>
  <c r="E164" i="35" s="1"/>
  <c r="E121" i="33"/>
  <c r="E164" i="33" s="1"/>
  <c r="E121" i="24"/>
  <c r="E121" i="34"/>
  <c r="E164" i="34" s="1"/>
  <c r="E121" i="27"/>
  <c r="E164" i="27" s="1"/>
  <c r="G168" i="26"/>
  <c r="S196" i="26" s="1"/>
  <c r="G125" i="35"/>
  <c r="G168" i="35" s="1"/>
  <c r="G125" i="33"/>
  <c r="G168" i="33" s="1"/>
  <c r="G125" i="24"/>
  <c r="G125" i="34"/>
  <c r="G168" i="34" s="1"/>
  <c r="G125" i="29"/>
  <c r="G168" i="29" s="1"/>
  <c r="G125" i="27"/>
  <c r="G168" i="27" s="1"/>
  <c r="G125" i="31"/>
  <c r="G168" i="31" s="1"/>
  <c r="J119" i="31"/>
  <c r="J162" i="31" s="1"/>
  <c r="J1188" i="31" s="1"/>
  <c r="J119" i="33"/>
  <c r="J162" i="33" s="1"/>
  <c r="J1188" i="33" s="1"/>
  <c r="J119" i="34"/>
  <c r="J162" i="34" s="1"/>
  <c r="J1188" i="34" s="1"/>
  <c r="J119" i="35"/>
  <c r="J162" i="35" s="1"/>
  <c r="J1188" i="35" s="1"/>
  <c r="J119" i="24"/>
  <c r="J119" i="27"/>
  <c r="J162" i="27" s="1"/>
  <c r="J1188" i="27" s="1"/>
  <c r="J119" i="29"/>
  <c r="J162" i="29" s="1"/>
  <c r="J1188" i="29" s="1"/>
  <c r="G165" i="26"/>
  <c r="S193" i="26" s="1"/>
  <c r="G122" i="34"/>
  <c r="G165" i="34" s="1"/>
  <c r="G122" i="27"/>
  <c r="G165" i="27" s="1"/>
  <c r="G122" i="29"/>
  <c r="G165" i="29" s="1"/>
  <c r="G122" i="35"/>
  <c r="G165" i="35" s="1"/>
  <c r="G122" i="31"/>
  <c r="G165" i="31" s="1"/>
  <c r="G122" i="24"/>
  <c r="G122" i="33"/>
  <c r="G165" i="33" s="1"/>
  <c r="D163" i="26"/>
  <c r="P191" i="26" s="1"/>
  <c r="D120" i="35"/>
  <c r="D163" i="35" s="1"/>
  <c r="D120" i="24"/>
  <c r="D120" i="27"/>
  <c r="D163" i="27" s="1"/>
  <c r="D120" i="29"/>
  <c r="D163" i="29" s="1"/>
  <c r="D120" i="31"/>
  <c r="D163" i="31" s="1"/>
  <c r="D120" i="33"/>
  <c r="D163" i="33" s="1"/>
  <c r="D120" i="34"/>
  <c r="D163" i="34" s="1"/>
  <c r="E222" i="26"/>
  <c r="E236" i="26" s="1"/>
  <c r="E265" i="26" s="1"/>
  <c r="E282" i="26" s="1"/>
  <c r="G169" i="26"/>
  <c r="S197" i="26" s="1"/>
  <c r="G126" i="34"/>
  <c r="G169" i="34" s="1"/>
  <c r="G126" i="35"/>
  <c r="G169" i="35" s="1"/>
  <c r="G126" i="27"/>
  <c r="G169" i="27" s="1"/>
  <c r="G126" i="24"/>
  <c r="G126" i="29"/>
  <c r="G169" i="29" s="1"/>
  <c r="G126" i="31"/>
  <c r="G169" i="31" s="1"/>
  <c r="G126" i="33"/>
  <c r="G169" i="33" s="1"/>
  <c r="F164" i="26"/>
  <c r="R192" i="26" s="1"/>
  <c r="F121" i="31"/>
  <c r="F164" i="31" s="1"/>
  <c r="F121" i="33"/>
  <c r="F164" i="33" s="1"/>
  <c r="F121" i="34"/>
  <c r="F164" i="34" s="1"/>
  <c r="F121" i="35"/>
  <c r="F164" i="35" s="1"/>
  <c r="F121" i="24"/>
  <c r="F121" i="27"/>
  <c r="F164" i="27" s="1"/>
  <c r="F121" i="29"/>
  <c r="F164" i="29" s="1"/>
  <c r="J118" i="29"/>
  <c r="J161" i="29" s="1"/>
  <c r="J118" i="31"/>
  <c r="J161" i="31" s="1"/>
  <c r="J118" i="33"/>
  <c r="J161" i="33" s="1"/>
  <c r="J118" i="35"/>
  <c r="J161" i="35" s="1"/>
  <c r="J118" i="27"/>
  <c r="J161" i="27" s="1"/>
  <c r="J118" i="24"/>
  <c r="J118" i="34"/>
  <c r="J161" i="34" s="1"/>
  <c r="J122" i="35"/>
  <c r="J165" i="35" s="1"/>
  <c r="J122" i="24"/>
  <c r="J122" i="29"/>
  <c r="J165" i="29" s="1"/>
  <c r="J122" i="31"/>
  <c r="J165" i="31" s="1"/>
  <c r="J122" i="33"/>
  <c r="J165" i="33" s="1"/>
  <c r="J122" i="27"/>
  <c r="J165" i="27" s="1"/>
  <c r="J122" i="34"/>
  <c r="J165" i="34" s="1"/>
  <c r="E165" i="26"/>
  <c r="Q193" i="26" s="1"/>
  <c r="E122" i="33"/>
  <c r="E165" i="33" s="1"/>
  <c r="E122" i="34"/>
  <c r="E165" i="34" s="1"/>
  <c r="E122" i="35"/>
  <c r="E165" i="35" s="1"/>
  <c r="E122" i="24"/>
  <c r="E122" i="29"/>
  <c r="E165" i="29" s="1"/>
  <c r="E122" i="31"/>
  <c r="E165" i="31" s="1"/>
  <c r="E122" i="27"/>
  <c r="E165" i="27" s="1"/>
  <c r="F163" i="26"/>
  <c r="R191" i="26" s="1"/>
  <c r="F120" i="29"/>
  <c r="F163" i="29" s="1"/>
  <c r="F120" i="35"/>
  <c r="F163" i="35" s="1"/>
  <c r="F120" i="31"/>
  <c r="F163" i="31" s="1"/>
  <c r="F120" i="24"/>
  <c r="F120" i="33"/>
  <c r="F163" i="33" s="1"/>
  <c r="F120" i="27"/>
  <c r="F163" i="27" s="1"/>
  <c r="F120" i="34"/>
  <c r="F163" i="34" s="1"/>
  <c r="F162" i="26"/>
  <c r="F1188" i="26" s="1"/>
  <c r="N5" i="45" s="1"/>
  <c r="F119" i="35"/>
  <c r="F162" i="35" s="1"/>
  <c r="F1188" i="35" s="1"/>
  <c r="F119" i="24"/>
  <c r="F119" i="27"/>
  <c r="F162" i="27" s="1"/>
  <c r="F1188" i="27" s="1"/>
  <c r="F119" i="29"/>
  <c r="F162" i="29" s="1"/>
  <c r="F1188" i="29" s="1"/>
  <c r="F119" i="31"/>
  <c r="F162" i="31" s="1"/>
  <c r="F1188" i="31" s="1"/>
  <c r="F119" i="33"/>
  <c r="F162" i="33" s="1"/>
  <c r="F1188" i="33" s="1"/>
  <c r="F119" i="34"/>
  <c r="F162" i="34" s="1"/>
  <c r="F1188" i="34" s="1"/>
  <c r="G119" i="26"/>
  <c r="E169" i="26"/>
  <c r="Q197" i="26" s="1"/>
  <c r="E126" i="33"/>
  <c r="E169" i="33" s="1"/>
  <c r="E126" i="34"/>
  <c r="E169" i="34" s="1"/>
  <c r="E126" i="29"/>
  <c r="E169" i="29" s="1"/>
  <c r="E126" i="31"/>
  <c r="E169" i="31" s="1"/>
  <c r="E126" i="35"/>
  <c r="E169" i="35" s="1"/>
  <c r="E126" i="27"/>
  <c r="E169" i="27" s="1"/>
  <c r="E126" i="24"/>
  <c r="G164" i="26"/>
  <c r="S192" i="26" s="1"/>
  <c r="G121" i="33"/>
  <c r="G164" i="33" s="1"/>
  <c r="G121" i="34"/>
  <c r="G164" i="34" s="1"/>
  <c r="G121" i="35"/>
  <c r="G164" i="35" s="1"/>
  <c r="G121" i="24"/>
  <c r="G121" i="29"/>
  <c r="G164" i="29" s="1"/>
  <c r="G121" i="27"/>
  <c r="G164" i="27" s="1"/>
  <c r="G121" i="31"/>
  <c r="G164" i="31" s="1"/>
  <c r="F228" i="26"/>
  <c r="F242" i="26" s="1"/>
  <c r="F271" i="26" s="1"/>
  <c r="F288" i="26" s="1"/>
  <c r="I170" i="35"/>
  <c r="I1126" i="35" s="1"/>
  <c r="G163" i="26"/>
  <c r="S191" i="26" s="1"/>
  <c r="G120" i="29"/>
  <c r="G163" i="29" s="1"/>
  <c r="G120" i="31"/>
  <c r="G163" i="31" s="1"/>
  <c r="G120" i="33"/>
  <c r="G163" i="33" s="1"/>
  <c r="G120" i="35"/>
  <c r="G163" i="35" s="1"/>
  <c r="G120" i="24"/>
  <c r="G120" i="34"/>
  <c r="G163" i="34" s="1"/>
  <c r="G120" i="27"/>
  <c r="G163" i="27" s="1"/>
  <c r="J125" i="27"/>
  <c r="J168" i="27" s="1"/>
  <c r="J125" i="34"/>
  <c r="J168" i="34" s="1"/>
  <c r="J125" i="29"/>
  <c r="J168" i="29" s="1"/>
  <c r="J125" i="35"/>
  <c r="J168" i="35" s="1"/>
  <c r="J125" i="24"/>
  <c r="J125" i="31"/>
  <c r="J168" i="31" s="1"/>
  <c r="J125" i="33"/>
  <c r="J168" i="33" s="1"/>
  <c r="J126" i="29"/>
  <c r="J169" i="29" s="1"/>
  <c r="J126" i="31"/>
  <c r="J169" i="31" s="1"/>
  <c r="J126" i="33"/>
  <c r="J169" i="33" s="1"/>
  <c r="J126" i="35"/>
  <c r="J169" i="35" s="1"/>
  <c r="J126" i="27"/>
  <c r="J169" i="27" s="1"/>
  <c r="J126" i="24"/>
  <c r="J126" i="34"/>
  <c r="J169" i="34" s="1"/>
  <c r="D118" i="26"/>
  <c r="J120" i="27"/>
  <c r="J163" i="27" s="1"/>
  <c r="J120" i="34"/>
  <c r="J163" i="34" s="1"/>
  <c r="J120" i="29"/>
  <c r="J163" i="29" s="1"/>
  <c r="J120" i="35"/>
  <c r="J163" i="35" s="1"/>
  <c r="J120" i="31"/>
  <c r="J163" i="31" s="1"/>
  <c r="J120" i="24"/>
  <c r="J120" i="33"/>
  <c r="J163" i="33" s="1"/>
  <c r="G228" i="26"/>
  <c r="G242" i="26" s="1"/>
  <c r="G271" i="26" s="1"/>
  <c r="G288" i="26" s="1"/>
  <c r="I170" i="34"/>
  <c r="I1126" i="34" s="1"/>
  <c r="C167" i="24"/>
  <c r="E226" i="29"/>
  <c r="E240" i="29" s="1"/>
  <c r="E269" i="29" s="1"/>
  <c r="I993" i="24"/>
  <c r="C1027" i="24"/>
  <c r="J993" i="24"/>
  <c r="F993" i="24"/>
  <c r="I1010" i="24"/>
  <c r="J1010" i="24" s="1"/>
  <c r="K1010" i="24" s="1"/>
  <c r="K1024" i="24" s="1"/>
  <c r="G222" i="26"/>
  <c r="G236" i="26" s="1"/>
  <c r="G265" i="26" s="1"/>
  <c r="G282" i="26" s="1"/>
  <c r="L1009" i="24"/>
  <c r="L1014" i="24"/>
  <c r="D119" i="26"/>
  <c r="E222" i="27"/>
  <c r="E236" i="27" s="1"/>
  <c r="E265" i="27" s="1"/>
  <c r="J1012" i="24"/>
  <c r="H1023" i="24"/>
  <c r="H1027" i="24"/>
  <c r="L1015" i="24"/>
  <c r="G223" i="26"/>
  <c r="G237" i="26" s="1"/>
  <c r="G266" i="26" s="1"/>
  <c r="G283" i="26" s="1"/>
  <c r="F225" i="26"/>
  <c r="F239" i="26" s="1"/>
  <c r="F268" i="26" s="1"/>
  <c r="F285" i="26" s="1"/>
  <c r="D228" i="26"/>
  <c r="D242" i="26" s="1"/>
  <c r="D271" i="26" s="1"/>
  <c r="D288" i="26" s="1"/>
  <c r="D219" i="27"/>
  <c r="D233" i="27" s="1"/>
  <c r="D262" i="27" s="1"/>
  <c r="J1013" i="24"/>
  <c r="I1027" i="24"/>
  <c r="J1008" i="24"/>
  <c r="H1029" i="24"/>
  <c r="L1013" i="24"/>
  <c r="I1015" i="24"/>
  <c r="J1015" i="24" s="1"/>
  <c r="C165" i="24"/>
  <c r="I1011" i="24"/>
  <c r="I1020" i="24"/>
  <c r="C1021" i="24"/>
  <c r="C1025" i="24"/>
  <c r="G272" i="29"/>
  <c r="G1127" i="29" s="1"/>
  <c r="I170" i="29"/>
  <c r="I1126" i="29" s="1"/>
  <c r="K228" i="29"/>
  <c r="K242" i="29" s="1"/>
  <c r="K271" i="29" s="1"/>
  <c r="J242" i="29"/>
  <c r="J271" i="29" s="1"/>
  <c r="J288" i="29" s="1"/>
  <c r="J239" i="29"/>
  <c r="J268" i="29" s="1"/>
  <c r="J285" i="29" s="1"/>
  <c r="K225" i="29"/>
  <c r="K239" i="29" s="1"/>
  <c r="K268" i="29" s="1"/>
  <c r="J241" i="29"/>
  <c r="J270" i="29" s="1"/>
  <c r="J287" i="29" s="1"/>
  <c r="K227" i="29"/>
  <c r="K241" i="29" s="1"/>
  <c r="K270" i="29" s="1"/>
  <c r="I272" i="29"/>
  <c r="I1127" i="29" s="1"/>
  <c r="J236" i="29"/>
  <c r="J265" i="29" s="1"/>
  <c r="J282" i="29" s="1"/>
  <c r="K222" i="29"/>
  <c r="K236" i="29" s="1"/>
  <c r="K265" i="29" s="1"/>
  <c r="J235" i="29"/>
  <c r="J264" i="29" s="1"/>
  <c r="K221" i="29"/>
  <c r="K235" i="29" s="1"/>
  <c r="K264" i="29" s="1"/>
  <c r="K1189" i="29" s="1"/>
  <c r="F226" i="29"/>
  <c r="F240" i="29" s="1"/>
  <c r="F269" i="29" s="1"/>
  <c r="J237" i="29"/>
  <c r="J266" i="29" s="1"/>
  <c r="J283" i="29" s="1"/>
  <c r="K223" i="29"/>
  <c r="K237" i="29" s="1"/>
  <c r="K266" i="29" s="1"/>
  <c r="J233" i="29"/>
  <c r="J262" i="29" s="1"/>
  <c r="J279" i="29" s="1"/>
  <c r="K219" i="29"/>
  <c r="K233" i="29" s="1"/>
  <c r="K262" i="29" s="1"/>
  <c r="K279" i="29" s="1"/>
  <c r="J234" i="29"/>
  <c r="J263" i="29" s="1"/>
  <c r="J280" i="29" s="1"/>
  <c r="K220" i="29"/>
  <c r="K234" i="29" s="1"/>
  <c r="K263" i="29" s="1"/>
  <c r="J238" i="29"/>
  <c r="J267" i="29" s="1"/>
  <c r="J284" i="29" s="1"/>
  <c r="K224" i="29"/>
  <c r="K238" i="29" s="1"/>
  <c r="K267" i="29" s="1"/>
  <c r="J240" i="29"/>
  <c r="J269" i="29" s="1"/>
  <c r="J286" i="29" s="1"/>
  <c r="K226" i="29"/>
  <c r="K240" i="29" s="1"/>
  <c r="K269" i="29" s="1"/>
  <c r="J236" i="27"/>
  <c r="J265" i="27" s="1"/>
  <c r="K222" i="27"/>
  <c r="K236" i="27" s="1"/>
  <c r="K265" i="27" s="1"/>
  <c r="K221" i="27"/>
  <c r="K235" i="27" s="1"/>
  <c r="K264" i="27" s="1"/>
  <c r="K1189" i="27" s="1"/>
  <c r="J235" i="27"/>
  <c r="J264" i="27" s="1"/>
  <c r="D224" i="27"/>
  <c r="D238" i="27" s="1"/>
  <c r="D267" i="27" s="1"/>
  <c r="K224" i="27"/>
  <c r="K238" i="27" s="1"/>
  <c r="K267" i="27" s="1"/>
  <c r="J238" i="27"/>
  <c r="J267" i="27" s="1"/>
  <c r="K220" i="27"/>
  <c r="K234" i="27" s="1"/>
  <c r="K263" i="27" s="1"/>
  <c r="J234" i="27"/>
  <c r="J263" i="27" s="1"/>
  <c r="E225" i="27"/>
  <c r="E239" i="27" s="1"/>
  <c r="E268" i="27" s="1"/>
  <c r="F225" i="27"/>
  <c r="F239" i="27" s="1"/>
  <c r="F268" i="27" s="1"/>
  <c r="E224" i="27"/>
  <c r="E238" i="27" s="1"/>
  <c r="E267" i="27" s="1"/>
  <c r="J241" i="27"/>
  <c r="J270" i="27" s="1"/>
  <c r="K227" i="27"/>
  <c r="K241" i="27" s="1"/>
  <c r="K270" i="27" s="1"/>
  <c r="G225" i="27"/>
  <c r="G239" i="27" s="1"/>
  <c r="G268" i="27" s="1"/>
  <c r="F224" i="27"/>
  <c r="F238" i="27" s="1"/>
  <c r="F267" i="27" s="1"/>
  <c r="D222" i="27"/>
  <c r="D236" i="27" s="1"/>
  <c r="D265" i="27" s="1"/>
  <c r="J240" i="27"/>
  <c r="J269" i="27" s="1"/>
  <c r="K226" i="27"/>
  <c r="K240" i="27" s="1"/>
  <c r="K269" i="27" s="1"/>
  <c r="I170" i="27"/>
  <c r="I1126" i="27" s="1"/>
  <c r="F221" i="27"/>
  <c r="F235" i="27" s="1"/>
  <c r="F264" i="27" s="1"/>
  <c r="J233" i="27"/>
  <c r="J262" i="27" s="1"/>
  <c r="K219" i="27"/>
  <c r="K233" i="27" s="1"/>
  <c r="K262" i="27" s="1"/>
  <c r="E220" i="27"/>
  <c r="E234" i="27" s="1"/>
  <c r="E263" i="27" s="1"/>
  <c r="F222" i="27"/>
  <c r="F236" i="27" s="1"/>
  <c r="F265" i="27" s="1"/>
  <c r="E219" i="27"/>
  <c r="E233" i="27" s="1"/>
  <c r="E262" i="27" s="1"/>
  <c r="E221" i="27"/>
  <c r="E235" i="27" s="1"/>
  <c r="E264" i="27" s="1"/>
  <c r="K225" i="27"/>
  <c r="K239" i="27" s="1"/>
  <c r="K268" i="27" s="1"/>
  <c r="J239" i="27"/>
  <c r="J268" i="27" s="1"/>
  <c r="I272" i="27"/>
  <c r="I1127" i="27" s="1"/>
  <c r="K228" i="27"/>
  <c r="K242" i="27" s="1"/>
  <c r="K271" i="27" s="1"/>
  <c r="J242" i="27"/>
  <c r="J271" i="27" s="1"/>
  <c r="G221" i="27"/>
  <c r="G235" i="27" s="1"/>
  <c r="G264" i="27" s="1"/>
  <c r="J237" i="27"/>
  <c r="J266" i="27" s="1"/>
  <c r="K223" i="27"/>
  <c r="K237" i="27" s="1"/>
  <c r="K266" i="27" s="1"/>
  <c r="I272" i="26"/>
  <c r="I1127" i="26" s="1"/>
  <c r="I170" i="26"/>
  <c r="F221" i="26"/>
  <c r="F235" i="26" s="1"/>
  <c r="F264" i="26" s="1"/>
  <c r="F1189" i="26" s="1"/>
  <c r="N6" i="45" s="1"/>
  <c r="F226" i="26"/>
  <c r="F240" i="26" s="1"/>
  <c r="F269" i="26" s="1"/>
  <c r="F286" i="26" s="1"/>
  <c r="D223" i="26"/>
  <c r="D237" i="26" s="1"/>
  <c r="D266" i="26" s="1"/>
  <c r="D283" i="26" s="1"/>
  <c r="D220" i="26"/>
  <c r="D234" i="26" s="1"/>
  <c r="D263" i="26" s="1"/>
  <c r="D280" i="26" s="1"/>
  <c r="D117" i="26"/>
  <c r="J161" i="26"/>
  <c r="V189" i="26" s="1"/>
  <c r="K118" i="26"/>
  <c r="K119" i="26"/>
  <c r="J162" i="26"/>
  <c r="J1188" i="26" s="1"/>
  <c r="E223" i="26"/>
  <c r="E237" i="26" s="1"/>
  <c r="E266" i="26" s="1"/>
  <c r="E283" i="26" s="1"/>
  <c r="E220" i="26"/>
  <c r="E234" i="26" s="1"/>
  <c r="E263" i="26" s="1"/>
  <c r="E280" i="26" s="1"/>
  <c r="E119" i="26"/>
  <c r="E117" i="26"/>
  <c r="K225" i="26"/>
  <c r="K239" i="26" s="1"/>
  <c r="K268" i="26" s="1"/>
  <c r="J239" i="26"/>
  <c r="J268" i="26" s="1"/>
  <c r="J285" i="26" s="1"/>
  <c r="F118" i="26"/>
  <c r="F559" i="26" s="1"/>
  <c r="K124" i="26"/>
  <c r="J167" i="26"/>
  <c r="V195" i="26" s="1"/>
  <c r="G226" i="26"/>
  <c r="G240" i="26" s="1"/>
  <c r="G269" i="26" s="1"/>
  <c r="G286" i="26" s="1"/>
  <c r="J160" i="26"/>
  <c r="V188" i="26" s="1"/>
  <c r="K117" i="26"/>
  <c r="J168" i="26"/>
  <c r="V196" i="26" s="1"/>
  <c r="K125" i="26"/>
  <c r="F220" i="26"/>
  <c r="F234" i="26" s="1"/>
  <c r="F263" i="26" s="1"/>
  <c r="F280" i="26" s="1"/>
  <c r="F117" i="26"/>
  <c r="J166" i="26"/>
  <c r="V194" i="26" s="1"/>
  <c r="K123" i="26"/>
  <c r="J163" i="26"/>
  <c r="V191" i="26" s="1"/>
  <c r="K120" i="26"/>
  <c r="D224" i="26"/>
  <c r="D238" i="26" s="1"/>
  <c r="D267" i="26" s="1"/>
  <c r="D284" i="26" s="1"/>
  <c r="K221" i="26"/>
  <c r="K235" i="26" s="1"/>
  <c r="K264" i="26" s="1"/>
  <c r="K1189" i="26" s="1"/>
  <c r="J235" i="26"/>
  <c r="J264" i="26" s="1"/>
  <c r="J1189" i="26" s="1"/>
  <c r="J238" i="26"/>
  <c r="J267" i="26" s="1"/>
  <c r="J284" i="26" s="1"/>
  <c r="K224" i="26"/>
  <c r="K238" i="26" s="1"/>
  <c r="K267" i="26" s="1"/>
  <c r="J240" i="26"/>
  <c r="J269" i="26" s="1"/>
  <c r="J286" i="26" s="1"/>
  <c r="K226" i="26"/>
  <c r="K240" i="26" s="1"/>
  <c r="K269" i="26" s="1"/>
  <c r="J234" i="26"/>
  <c r="J263" i="26" s="1"/>
  <c r="J280" i="26" s="1"/>
  <c r="K220" i="26"/>
  <c r="K234" i="26" s="1"/>
  <c r="K263" i="26" s="1"/>
  <c r="E224" i="26"/>
  <c r="E238" i="26" s="1"/>
  <c r="E267" i="26" s="1"/>
  <c r="E284" i="26" s="1"/>
  <c r="D219" i="26"/>
  <c r="D233" i="26" s="1"/>
  <c r="D262" i="26" s="1"/>
  <c r="D279" i="26" s="1"/>
  <c r="D222" i="26"/>
  <c r="D236" i="26" s="1"/>
  <c r="D265" i="26" s="1"/>
  <c r="D282" i="26" s="1"/>
  <c r="J237" i="26"/>
  <c r="J266" i="26" s="1"/>
  <c r="J283" i="26" s="1"/>
  <c r="K223" i="26"/>
  <c r="K237" i="26" s="1"/>
  <c r="K266" i="26" s="1"/>
  <c r="G225" i="26"/>
  <c r="G239" i="26" s="1"/>
  <c r="G268" i="26" s="1"/>
  <c r="G285" i="26" s="1"/>
  <c r="G221" i="26"/>
  <c r="G235" i="26" s="1"/>
  <c r="G264" i="26" s="1"/>
  <c r="G1189" i="26" s="1"/>
  <c r="O6" i="45" s="1"/>
  <c r="K122" i="26"/>
  <c r="J165" i="26"/>
  <c r="V193" i="26" s="1"/>
  <c r="F224" i="26"/>
  <c r="F238" i="26" s="1"/>
  <c r="F267" i="26" s="1"/>
  <c r="F284" i="26" s="1"/>
  <c r="D225" i="26"/>
  <c r="D239" i="26" s="1"/>
  <c r="D268" i="26" s="1"/>
  <c r="D285" i="26" s="1"/>
  <c r="D221" i="26"/>
  <c r="D235" i="26" s="1"/>
  <c r="D264" i="26" s="1"/>
  <c r="D1189" i="26" s="1"/>
  <c r="L6" i="45" s="1"/>
  <c r="D226" i="26"/>
  <c r="D240" i="26" s="1"/>
  <c r="D269" i="26" s="1"/>
  <c r="D286" i="26" s="1"/>
  <c r="J236" i="26"/>
  <c r="J265" i="26" s="1"/>
  <c r="J282" i="26" s="1"/>
  <c r="K222" i="26"/>
  <c r="K236" i="26" s="1"/>
  <c r="K265" i="26" s="1"/>
  <c r="J233" i="26"/>
  <c r="J262" i="26" s="1"/>
  <c r="J279" i="26" s="1"/>
  <c r="K219" i="26"/>
  <c r="K233" i="26" s="1"/>
  <c r="K262" i="26" s="1"/>
  <c r="K279" i="26" s="1"/>
  <c r="J242" i="26"/>
  <c r="J271" i="26" s="1"/>
  <c r="J288" i="26" s="1"/>
  <c r="K228" i="26"/>
  <c r="K242" i="26" s="1"/>
  <c r="K271" i="26" s="1"/>
  <c r="J164" i="26"/>
  <c r="V192" i="26" s="1"/>
  <c r="K121" i="26"/>
  <c r="J169" i="26"/>
  <c r="V197" i="26" s="1"/>
  <c r="K126" i="26"/>
  <c r="J241" i="26"/>
  <c r="J270" i="26" s="1"/>
  <c r="J287" i="26" s="1"/>
  <c r="K227" i="26"/>
  <c r="K241" i="26" s="1"/>
  <c r="K270" i="26" s="1"/>
  <c r="K138" i="24"/>
  <c r="K195" i="24" s="1"/>
  <c r="K139" i="24"/>
  <c r="K196" i="24" s="1"/>
  <c r="K132" i="24"/>
  <c r="K189" i="24" s="1"/>
  <c r="K140" i="24"/>
  <c r="K197" i="24" s="1"/>
  <c r="K131" i="24"/>
  <c r="K188" i="24" s="1"/>
  <c r="J133" i="24"/>
  <c r="J190" i="24" s="1"/>
  <c r="J137" i="24"/>
  <c r="J194" i="24" s="1"/>
  <c r="J139" i="24"/>
  <c r="J196" i="24" s="1"/>
  <c r="J354" i="24"/>
  <c r="I133" i="24"/>
  <c r="I190" i="24" s="1"/>
  <c r="I137" i="24"/>
  <c r="I194" i="24" s="1"/>
  <c r="I252" i="24"/>
  <c r="I353" i="24"/>
  <c r="I131" i="24"/>
  <c r="I188" i="24" s="1"/>
  <c r="H251" i="24"/>
  <c r="H131" i="24"/>
  <c r="H188" i="24" s="1"/>
  <c r="H198" i="24" s="1"/>
  <c r="H1157" i="24" s="1"/>
  <c r="H1170" i="24" s="1"/>
  <c r="G145" i="24"/>
  <c r="G133" i="24"/>
  <c r="G190" i="24" s="1"/>
  <c r="G138" i="24"/>
  <c r="G195" i="24" s="1"/>
  <c r="E138" i="24"/>
  <c r="E195" i="24" s="1"/>
  <c r="E139" i="24"/>
  <c r="E196" i="24" s="1"/>
  <c r="E131" i="24"/>
  <c r="E188" i="24" s="1"/>
  <c r="D131" i="24"/>
  <c r="D188" i="24" s="1"/>
  <c r="D198" i="24" s="1"/>
  <c r="D1157" i="24" s="1"/>
  <c r="D1170" i="24" s="1"/>
  <c r="D353" i="24"/>
  <c r="C139" i="24"/>
  <c r="C263" i="24"/>
  <c r="C280" i="24" s="1"/>
  <c r="C132" i="24"/>
  <c r="C267" i="24"/>
  <c r="C284" i="24" s="1"/>
  <c r="C140" i="24"/>
  <c r="C270" i="24"/>
  <c r="C287" i="24" s="1"/>
  <c r="C271" i="24"/>
  <c r="C288" i="24" s="1"/>
  <c r="C131" i="24"/>
  <c r="B137" i="24"/>
  <c r="B253" i="24"/>
  <c r="B264" i="24"/>
  <c r="B133" i="24"/>
  <c r="B131" i="24"/>
  <c r="C164" i="24"/>
  <c r="C163" i="24"/>
  <c r="V229" i="24"/>
  <c r="W219" i="24"/>
  <c r="X219" i="24" s="1"/>
  <c r="Y219" i="24" s="1"/>
  <c r="E247" i="24"/>
  <c r="K252" i="24"/>
  <c r="K347" i="24"/>
  <c r="K256" i="24"/>
  <c r="H339" i="24"/>
  <c r="H248" i="24"/>
  <c r="B342" i="24"/>
  <c r="B251" i="24"/>
  <c r="D345" i="24"/>
  <c r="D254" i="24"/>
  <c r="D868" i="24"/>
  <c r="D886" i="24" s="1"/>
  <c r="D803" i="24"/>
  <c r="D821" i="24" s="1"/>
  <c r="D690" i="24"/>
  <c r="D719" i="24" s="1"/>
  <c r="D739" i="24"/>
  <c r="D757" i="24" s="1"/>
  <c r="J691" i="24"/>
  <c r="J720" i="24" s="1"/>
  <c r="J1192" i="24" s="1"/>
  <c r="J936" i="24"/>
  <c r="J954" i="24" s="1"/>
  <c r="J1195" i="24" s="1"/>
  <c r="D694" i="24"/>
  <c r="D723" i="24" s="1"/>
  <c r="D743" i="24"/>
  <c r="D761" i="24" s="1"/>
  <c r="D807" i="24"/>
  <c r="D825" i="24" s="1"/>
  <c r="H696" i="24"/>
  <c r="H725" i="24" s="1"/>
  <c r="H745" i="24"/>
  <c r="H763" i="24" s="1"/>
  <c r="D698" i="24"/>
  <c r="D727" i="24" s="1"/>
  <c r="D747" i="24"/>
  <c r="D765" i="24" s="1"/>
  <c r="C146" i="24"/>
  <c r="I149" i="24"/>
  <c r="E341" i="24"/>
  <c r="C342" i="24"/>
  <c r="G344" i="24"/>
  <c r="G253" i="24"/>
  <c r="C346" i="24"/>
  <c r="I347" i="24"/>
  <c r="D338" i="24"/>
  <c r="B339" i="24"/>
  <c r="J339" i="24"/>
  <c r="J146" i="24"/>
  <c r="H340" i="24"/>
  <c r="H249" i="24"/>
  <c r="H147" i="24"/>
  <c r="F341" i="24"/>
  <c r="F148" i="24"/>
  <c r="D342" i="24"/>
  <c r="D149" i="24"/>
  <c r="B343" i="24"/>
  <c r="B150" i="24"/>
  <c r="J343" i="24"/>
  <c r="J150" i="24"/>
  <c r="H344" i="24"/>
  <c r="H151" i="24"/>
  <c r="F345" i="24"/>
  <c r="F152" i="24"/>
  <c r="D346" i="24"/>
  <c r="D153" i="24"/>
  <c r="B256" i="24"/>
  <c r="B154" i="24"/>
  <c r="J347" i="24"/>
  <c r="J154" i="24"/>
  <c r="H802" i="24"/>
  <c r="F935" i="24"/>
  <c r="F953" i="24" s="1"/>
  <c r="F803" i="24"/>
  <c r="F821" i="24" s="1"/>
  <c r="F690" i="24"/>
  <c r="F719" i="24" s="1"/>
  <c r="F739" i="24"/>
  <c r="F757" i="24" s="1"/>
  <c r="D804" i="24"/>
  <c r="D822" i="24" s="1"/>
  <c r="D691" i="24"/>
  <c r="D720" i="24" s="1"/>
  <c r="D1192" i="24" s="1"/>
  <c r="D9" i="45" s="1"/>
  <c r="D740" i="24"/>
  <c r="D758" i="24" s="1"/>
  <c r="D1193" i="24" s="1"/>
  <c r="D10" i="45" s="1"/>
  <c r="B870" i="24"/>
  <c r="B888" i="24" s="1"/>
  <c r="B692" i="24"/>
  <c r="B721" i="24" s="1"/>
  <c r="B937" i="24"/>
  <c r="B955" i="24" s="1"/>
  <c r="J937" i="24"/>
  <c r="J955" i="24" s="1"/>
  <c r="J692" i="24"/>
  <c r="J721" i="24" s="1"/>
  <c r="J870" i="24"/>
  <c r="J888" i="24" s="1"/>
  <c r="H693" i="24"/>
  <c r="H722" i="24" s="1"/>
  <c r="H742" i="24"/>
  <c r="H760" i="24" s="1"/>
  <c r="F694" i="24"/>
  <c r="F723" i="24" s="1"/>
  <c r="F807" i="24"/>
  <c r="F825" i="24" s="1"/>
  <c r="F872" i="24"/>
  <c r="F890" i="24" s="1"/>
  <c r="F743" i="24"/>
  <c r="F761" i="24" s="1"/>
  <c r="D695" i="24"/>
  <c r="D724" i="24" s="1"/>
  <c r="D873" i="24"/>
  <c r="D891" i="24" s="1"/>
  <c r="D744" i="24"/>
  <c r="D762" i="24" s="1"/>
  <c r="D808" i="24"/>
  <c r="D826" i="24" s="1"/>
  <c r="B941" i="24"/>
  <c r="B959" i="24" s="1"/>
  <c r="B696" i="24"/>
  <c r="B725" i="24" s="1"/>
  <c r="J696" i="24"/>
  <c r="J725" i="24" s="1"/>
  <c r="J745" i="24"/>
  <c r="J763" i="24" s="1"/>
  <c r="H697" i="24"/>
  <c r="H726" i="24" s="1"/>
  <c r="H746" i="24"/>
  <c r="H764" i="24" s="1"/>
  <c r="F943" i="24"/>
  <c r="F961" i="24" s="1"/>
  <c r="F698" i="24"/>
  <c r="F727" i="24" s="1"/>
  <c r="F747" i="24"/>
  <c r="F765" i="24" s="1"/>
  <c r="D147" i="24"/>
  <c r="C148" i="24"/>
  <c r="B149" i="24"/>
  <c r="K149" i="24"/>
  <c r="K150" i="24"/>
  <c r="H153" i="24"/>
  <c r="G154" i="24"/>
  <c r="B269" i="24"/>
  <c r="B286" i="24" s="1"/>
  <c r="G248" i="24"/>
  <c r="B250" i="24"/>
  <c r="J252" i="24"/>
  <c r="E254" i="24"/>
  <c r="I255" i="24"/>
  <c r="K353" i="24"/>
  <c r="G355" i="24"/>
  <c r="G1190" i="24" s="1"/>
  <c r="G7" i="45" s="1"/>
  <c r="E342" i="24"/>
  <c r="B361" i="24"/>
  <c r="G356" i="24"/>
  <c r="G250" i="24"/>
  <c r="G254" i="24"/>
  <c r="I697" i="24"/>
  <c r="I726" i="24" s="1"/>
  <c r="I746" i="24"/>
  <c r="I764" i="24" s="1"/>
  <c r="B353" i="24"/>
  <c r="K362" i="24"/>
  <c r="I738" i="24"/>
  <c r="D339" i="24"/>
  <c r="J340" i="24"/>
  <c r="J355" i="24"/>
  <c r="J1190" i="24" s="1"/>
  <c r="D343" i="24"/>
  <c r="D252" i="24"/>
  <c r="B934" i="24"/>
  <c r="B867" i="24"/>
  <c r="J689" i="24"/>
  <c r="H803" i="24"/>
  <c r="H821" i="24" s="1"/>
  <c r="H690" i="24"/>
  <c r="H719" i="24" s="1"/>
  <c r="F804" i="24"/>
  <c r="F822" i="24" s="1"/>
  <c r="F691" i="24"/>
  <c r="F720" i="24" s="1"/>
  <c r="F1192" i="24" s="1"/>
  <c r="F9" i="45" s="1"/>
  <c r="D805" i="24"/>
  <c r="D823" i="24" s="1"/>
  <c r="D692" i="24"/>
  <c r="D721" i="24" s="1"/>
  <c r="J938" i="24"/>
  <c r="J956" i="24" s="1"/>
  <c r="J871" i="24"/>
  <c r="J889" i="24" s="1"/>
  <c r="J693" i="24"/>
  <c r="J722" i="24" s="1"/>
  <c r="H807" i="24"/>
  <c r="H825" i="24" s="1"/>
  <c r="H694" i="24"/>
  <c r="H723" i="24" s="1"/>
  <c r="D874" i="24"/>
  <c r="D892" i="24" s="1"/>
  <c r="D809" i="24"/>
  <c r="D827" i="24" s="1"/>
  <c r="D696" i="24"/>
  <c r="D725" i="24" s="1"/>
  <c r="B942" i="24"/>
  <c r="B960" i="24" s="1"/>
  <c r="B875" i="24"/>
  <c r="B893" i="24" s="1"/>
  <c r="B697" i="24"/>
  <c r="B726" i="24" s="1"/>
  <c r="B810" i="24"/>
  <c r="B828" i="24" s="1"/>
  <c r="J875" i="24"/>
  <c r="J893" i="24" s="1"/>
  <c r="J697" i="24"/>
  <c r="J726" i="24" s="1"/>
  <c r="I145" i="24"/>
  <c r="G146" i="24"/>
  <c r="F147" i="24"/>
  <c r="E148" i="24"/>
  <c r="D150" i="24"/>
  <c r="K152" i="24"/>
  <c r="J153" i="24"/>
  <c r="I154" i="24"/>
  <c r="B268" i="24"/>
  <c r="B285" i="24" s="1"/>
  <c r="F247" i="24"/>
  <c r="J248" i="24"/>
  <c r="E250" i="24"/>
  <c r="I251" i="24"/>
  <c r="D253" i="24"/>
  <c r="D256" i="24"/>
  <c r="B263" i="24"/>
  <c r="B280" i="24" s="1"/>
  <c r="E353" i="24"/>
  <c r="C354" i="24"/>
  <c r="I355" i="24"/>
  <c r="I1190" i="24" s="1"/>
  <c r="E357" i="24"/>
  <c r="C358" i="24"/>
  <c r="K358" i="24"/>
  <c r="I359" i="24"/>
  <c r="G360" i="24"/>
  <c r="C362" i="24"/>
  <c r="I343" i="24"/>
  <c r="C691" i="24"/>
  <c r="C720" i="24" s="1"/>
  <c r="C1192" i="24" s="1"/>
  <c r="C9" i="45" s="1"/>
  <c r="F940" i="24"/>
  <c r="F958" i="24" s="1"/>
  <c r="C252" i="24"/>
  <c r="C343" i="24"/>
  <c r="E840" i="24"/>
  <c r="E858" i="24" s="1"/>
  <c r="E837" i="24"/>
  <c r="E855" i="24" s="1"/>
  <c r="E842" i="24"/>
  <c r="E860" i="24" s="1"/>
  <c r="G718" i="24"/>
  <c r="B340" i="24"/>
  <c r="H341" i="24"/>
  <c r="F342" i="24"/>
  <c r="B344" i="24"/>
  <c r="J344" i="24"/>
  <c r="H345" i="24"/>
  <c r="F346" i="24"/>
  <c r="G338" i="24"/>
  <c r="G247" i="24"/>
  <c r="E339" i="24"/>
  <c r="E248" i="24"/>
  <c r="C340" i="24"/>
  <c r="C249" i="24"/>
  <c r="K340" i="24"/>
  <c r="K249" i="24"/>
  <c r="I341" i="24"/>
  <c r="I250" i="24"/>
  <c r="G342" i="24"/>
  <c r="G251" i="24"/>
  <c r="E343" i="24"/>
  <c r="E252" i="24"/>
  <c r="C344" i="24"/>
  <c r="C253" i="24"/>
  <c r="K344" i="24"/>
  <c r="K253" i="24"/>
  <c r="I345" i="24"/>
  <c r="I254" i="24"/>
  <c r="G346" i="24"/>
  <c r="G255" i="24"/>
  <c r="E347" i="24"/>
  <c r="E256" i="24"/>
  <c r="C934" i="24"/>
  <c r="C802" i="24"/>
  <c r="C820" i="24" s="1"/>
  <c r="C738" i="24"/>
  <c r="K934" i="24"/>
  <c r="K738" i="24"/>
  <c r="G936" i="24"/>
  <c r="G954" i="24" s="1"/>
  <c r="G1195" i="24" s="1"/>
  <c r="G804" i="24"/>
  <c r="G822" i="24" s="1"/>
  <c r="G691" i="24"/>
  <c r="G720" i="24" s="1"/>
  <c r="G1192" i="24" s="1"/>
  <c r="G9" i="45" s="1"/>
  <c r="C742" i="24"/>
  <c r="C760" i="24" s="1"/>
  <c r="C938" i="24"/>
  <c r="C956" i="24" s="1"/>
  <c r="C693" i="24"/>
  <c r="C722" i="24" s="1"/>
  <c r="K938" i="24"/>
  <c r="K956" i="24" s="1"/>
  <c r="K693" i="24"/>
  <c r="K722" i="24" s="1"/>
  <c r="I743" i="24"/>
  <c r="I761" i="24" s="1"/>
  <c r="I694" i="24"/>
  <c r="I723" i="24" s="1"/>
  <c r="G940" i="24"/>
  <c r="G958" i="24" s="1"/>
  <c r="G695" i="24"/>
  <c r="G724" i="24" s="1"/>
  <c r="G744" i="24"/>
  <c r="G762" i="24" s="1"/>
  <c r="E941" i="24"/>
  <c r="E959" i="24" s="1"/>
  <c r="E696" i="24"/>
  <c r="E725" i="24" s="1"/>
  <c r="C942" i="24"/>
  <c r="C960" i="24" s="1"/>
  <c r="C697" i="24"/>
  <c r="C726" i="24" s="1"/>
  <c r="K942" i="24"/>
  <c r="K960" i="24" s="1"/>
  <c r="K746" i="24"/>
  <c r="K764" i="24" s="1"/>
  <c r="K697" i="24"/>
  <c r="K726" i="24" s="1"/>
  <c r="I698" i="24"/>
  <c r="I727" i="24" s="1"/>
  <c r="I811" i="24"/>
  <c r="I829" i="24" s="1"/>
  <c r="B145" i="24"/>
  <c r="J145" i="24"/>
  <c r="H146" i="24"/>
  <c r="G147" i="24"/>
  <c r="G148" i="24"/>
  <c r="F149" i="24"/>
  <c r="E150" i="24"/>
  <c r="B153" i="24"/>
  <c r="K153" i="24"/>
  <c r="K154" i="24"/>
  <c r="B249" i="24"/>
  <c r="F250" i="24"/>
  <c r="K251" i="24"/>
  <c r="E253" i="24"/>
  <c r="E338" i="24"/>
  <c r="K343" i="24"/>
  <c r="H354" i="24"/>
  <c r="K695" i="24"/>
  <c r="K724" i="24" s="1"/>
  <c r="E251" i="24"/>
  <c r="C347" i="24"/>
  <c r="C256" i="24"/>
  <c r="F339" i="24"/>
  <c r="F248" i="24"/>
  <c r="J341" i="24"/>
  <c r="F343" i="24"/>
  <c r="B345" i="24"/>
  <c r="J345" i="24"/>
  <c r="J254" i="24"/>
  <c r="H346" i="24"/>
  <c r="F347" i="24"/>
  <c r="D738" i="24"/>
  <c r="B935" i="24"/>
  <c r="B953" i="24" s="1"/>
  <c r="B690" i="24"/>
  <c r="B719" i="24" s="1"/>
  <c r="J868" i="24"/>
  <c r="J886" i="24" s="1"/>
  <c r="J690" i="24"/>
  <c r="J719" i="24" s="1"/>
  <c r="D742" i="24"/>
  <c r="D760" i="24" s="1"/>
  <c r="D871" i="24"/>
  <c r="D889" i="24" s="1"/>
  <c r="D693" i="24"/>
  <c r="D722" i="24" s="1"/>
  <c r="B872" i="24"/>
  <c r="B890" i="24" s="1"/>
  <c r="B694" i="24"/>
  <c r="B723" i="24" s="1"/>
  <c r="J939" i="24"/>
  <c r="J957" i="24" s="1"/>
  <c r="J694" i="24"/>
  <c r="J723" i="24" s="1"/>
  <c r="F941" i="24"/>
  <c r="F959" i="24" s="1"/>
  <c r="F874" i="24"/>
  <c r="F892" i="24" s="1"/>
  <c r="F696" i="24"/>
  <c r="F725" i="24" s="1"/>
  <c r="D746" i="24"/>
  <c r="D764" i="24" s="1"/>
  <c r="D697" i="24"/>
  <c r="D726" i="24" s="1"/>
  <c r="B876" i="24"/>
  <c r="B894" i="24" s="1"/>
  <c r="B943" i="24"/>
  <c r="B961" i="24" s="1"/>
  <c r="B698" i="24"/>
  <c r="B727" i="24" s="1"/>
  <c r="J876" i="24"/>
  <c r="J894" i="24" s="1"/>
  <c r="J698" i="24"/>
  <c r="J727" i="24" s="1"/>
  <c r="H836" i="24"/>
  <c r="H854" i="24" s="1"/>
  <c r="H840" i="24"/>
  <c r="H858" i="24" s="1"/>
  <c r="H835" i="24"/>
  <c r="H853" i="24" s="1"/>
  <c r="H834" i="24"/>
  <c r="G131" i="24"/>
  <c r="G188" i="24" s="1"/>
  <c r="E132" i="24"/>
  <c r="E189" i="24" s="1"/>
  <c r="C133" i="24"/>
  <c r="K133" i="24"/>
  <c r="K190" i="24" s="1"/>
  <c r="I134" i="24"/>
  <c r="I191" i="24" s="1"/>
  <c r="G135" i="24"/>
  <c r="G192" i="24" s="1"/>
  <c r="E136" i="24"/>
  <c r="E193" i="24" s="1"/>
  <c r="C137" i="24"/>
  <c r="K137" i="24"/>
  <c r="K194" i="24" s="1"/>
  <c r="I138" i="24"/>
  <c r="I195" i="24" s="1"/>
  <c r="G139" i="24"/>
  <c r="G196" i="24" s="1"/>
  <c r="E140" i="24"/>
  <c r="E197" i="24" s="1"/>
  <c r="K145" i="24"/>
  <c r="I146" i="24"/>
  <c r="H148" i="24"/>
  <c r="G149" i="24"/>
  <c r="F150" i="24"/>
  <c r="D152" i="24"/>
  <c r="C153" i="24"/>
  <c r="C154" i="24"/>
  <c r="C264" i="24"/>
  <c r="B267" i="24"/>
  <c r="B284" i="24" s="1"/>
  <c r="D249" i="24"/>
  <c r="H250" i="24"/>
  <c r="B252" i="24"/>
  <c r="H253" i="24"/>
  <c r="C255" i="24"/>
  <c r="G353" i="24"/>
  <c r="E354" i="24"/>
  <c r="C355" i="24"/>
  <c r="C1190" i="24" s="1"/>
  <c r="C7" i="45" s="1"/>
  <c r="K355" i="24"/>
  <c r="K1190" i="24" s="1"/>
  <c r="I356" i="24"/>
  <c r="G357" i="24"/>
  <c r="C359" i="24"/>
  <c r="K359" i="24"/>
  <c r="I360" i="24"/>
  <c r="G361" i="24"/>
  <c r="E362" i="24"/>
  <c r="K354" i="24"/>
  <c r="G740" i="24"/>
  <c r="G758" i="24" s="1"/>
  <c r="G1193" i="24" s="1"/>
  <c r="G10" i="45" s="1"/>
  <c r="I249" i="24"/>
  <c r="I340" i="24"/>
  <c r="K741" i="24"/>
  <c r="K759" i="24" s="1"/>
  <c r="K692" i="24"/>
  <c r="K721" i="24" s="1"/>
  <c r="K696" i="24"/>
  <c r="K725" i="24" s="1"/>
  <c r="K809" i="24"/>
  <c r="K827" i="24" s="1"/>
  <c r="H338" i="24"/>
  <c r="D340" i="24"/>
  <c r="B341" i="24"/>
  <c r="H342" i="24"/>
  <c r="D344" i="24"/>
  <c r="I338" i="24"/>
  <c r="G339" i="24"/>
  <c r="E340" i="24"/>
  <c r="C341" i="24"/>
  <c r="K341" i="24"/>
  <c r="K250" i="24"/>
  <c r="I342" i="24"/>
  <c r="G343" i="24"/>
  <c r="E344" i="24"/>
  <c r="C345" i="24"/>
  <c r="K345" i="24"/>
  <c r="I346" i="24"/>
  <c r="G347" i="24"/>
  <c r="E867" i="24"/>
  <c r="K739" i="24"/>
  <c r="K757" i="24" s="1"/>
  <c r="K690" i="24"/>
  <c r="K719" i="24" s="1"/>
  <c r="G741" i="24"/>
  <c r="G759" i="24" s="1"/>
  <c r="G692" i="24"/>
  <c r="G721" i="24" s="1"/>
  <c r="C743" i="24"/>
  <c r="C761" i="24" s="1"/>
  <c r="C694" i="24"/>
  <c r="C723" i="24" s="1"/>
  <c r="I744" i="24"/>
  <c r="I762" i="24" s="1"/>
  <c r="I695" i="24"/>
  <c r="I724" i="24" s="1"/>
  <c r="G745" i="24"/>
  <c r="G763" i="24" s="1"/>
  <c r="G696" i="24"/>
  <c r="G725" i="24" s="1"/>
  <c r="G809" i="24"/>
  <c r="G827" i="24" s="1"/>
  <c r="G874" i="24"/>
  <c r="G892" i="24" s="1"/>
  <c r="K698" i="24"/>
  <c r="K727" i="24" s="1"/>
  <c r="K747" i="24"/>
  <c r="K765" i="24" s="1"/>
  <c r="K811" i="24"/>
  <c r="K829" i="24" s="1"/>
  <c r="D145" i="24"/>
  <c r="B146" i="24"/>
  <c r="J147" i="24"/>
  <c r="I148" i="24"/>
  <c r="H149" i="24"/>
  <c r="G150" i="24"/>
  <c r="D154" i="24"/>
  <c r="C265" i="24"/>
  <c r="C282" i="24" s="1"/>
  <c r="E249" i="24"/>
  <c r="J250" i="24"/>
  <c r="F252" i="24"/>
  <c r="J253" i="24"/>
  <c r="D255" i="24"/>
  <c r="I256" i="24"/>
  <c r="D359" i="24"/>
  <c r="I339" i="24"/>
  <c r="G345" i="24"/>
  <c r="F357" i="24"/>
  <c r="C248" i="24"/>
  <c r="E361" i="24"/>
  <c r="E255" i="24"/>
  <c r="E346" i="24"/>
  <c r="B338" i="24"/>
  <c r="B247" i="24"/>
  <c r="F340" i="24"/>
  <c r="F249" i="24"/>
  <c r="J342" i="24"/>
  <c r="J251" i="24"/>
  <c r="F359" i="24"/>
  <c r="F344" i="24"/>
  <c r="F253" i="24"/>
  <c r="J346" i="24"/>
  <c r="J255" i="24"/>
  <c r="F934" i="24"/>
  <c r="F802" i="24"/>
  <c r="F738" i="24"/>
  <c r="H692" i="24"/>
  <c r="H721" i="24" s="1"/>
  <c r="H741" i="24"/>
  <c r="H759" i="24" s="1"/>
  <c r="J873" i="24"/>
  <c r="J891" i="24" s="1"/>
  <c r="J695" i="24"/>
  <c r="J724" i="24" s="1"/>
  <c r="J744" i="24"/>
  <c r="J762" i="24" s="1"/>
  <c r="J843" i="24"/>
  <c r="J861" i="24" s="1"/>
  <c r="J834" i="24"/>
  <c r="E145" i="24"/>
  <c r="J148" i="24"/>
  <c r="G152" i="24"/>
  <c r="B266" i="24"/>
  <c r="B283" i="24" s="1"/>
  <c r="B248" i="24"/>
  <c r="G249" i="24"/>
  <c r="C251" i="24"/>
  <c r="G252" i="24"/>
  <c r="B254" i="24"/>
  <c r="F255" i="24"/>
  <c r="J256" i="24"/>
  <c r="G354" i="24"/>
  <c r="E355" i="24"/>
  <c r="E1190" i="24" s="1"/>
  <c r="E7" i="45" s="1"/>
  <c r="C356" i="24"/>
  <c r="K356" i="24"/>
  <c r="I357" i="24"/>
  <c r="G358" i="24"/>
  <c r="E359" i="24"/>
  <c r="K360" i="24"/>
  <c r="I361" i="24"/>
  <c r="G362" i="24"/>
  <c r="G340" i="24"/>
  <c r="B347" i="24"/>
  <c r="K248" i="24"/>
  <c r="K339" i="24"/>
  <c r="I253" i="24"/>
  <c r="I802" i="24"/>
  <c r="E691" i="24"/>
  <c r="E720" i="24" s="1"/>
  <c r="E1192" i="24" s="1"/>
  <c r="E9" i="45" s="1"/>
  <c r="E740" i="24"/>
  <c r="E758" i="24" s="1"/>
  <c r="E1193" i="24" s="1"/>
  <c r="E10" i="45" s="1"/>
  <c r="G694" i="24"/>
  <c r="G723" i="24" s="1"/>
  <c r="G743" i="24"/>
  <c r="G761" i="24" s="1"/>
  <c r="G747" i="24"/>
  <c r="G765" i="24" s="1"/>
  <c r="G698" i="24"/>
  <c r="G727" i="24" s="1"/>
  <c r="J338" i="24"/>
  <c r="J247" i="24"/>
  <c r="D341" i="24"/>
  <c r="D250" i="24"/>
  <c r="H343" i="24"/>
  <c r="H252" i="24"/>
  <c r="B346" i="24"/>
  <c r="B255" i="24"/>
  <c r="H347" i="24"/>
  <c r="H256" i="24"/>
  <c r="B936" i="24"/>
  <c r="B954" i="24" s="1"/>
  <c r="B1195" i="24" s="1"/>
  <c r="B691" i="24"/>
  <c r="B720" i="24" s="1"/>
  <c r="B1192" i="24" s="1"/>
  <c r="B9" i="45" s="1"/>
  <c r="F693" i="24"/>
  <c r="F722" i="24" s="1"/>
  <c r="F742" i="24"/>
  <c r="F760" i="24" s="1"/>
  <c r="F806" i="24"/>
  <c r="F824" i="24" s="1"/>
  <c r="B940" i="24"/>
  <c r="B958" i="24" s="1"/>
  <c r="B695" i="24"/>
  <c r="B724" i="24" s="1"/>
  <c r="F942" i="24"/>
  <c r="F960" i="24" s="1"/>
  <c r="F697" i="24"/>
  <c r="F726" i="24" s="1"/>
  <c r="F746" i="24"/>
  <c r="F764" i="24" s="1"/>
  <c r="F810" i="24"/>
  <c r="F828" i="24" s="1"/>
  <c r="B841" i="24"/>
  <c r="B859" i="24" s="1"/>
  <c r="B843" i="24"/>
  <c r="B861" i="24" s="1"/>
  <c r="B842" i="24"/>
  <c r="B860" i="24" s="1"/>
  <c r="B837" i="24"/>
  <c r="B855" i="24" s="1"/>
  <c r="C338" i="24"/>
  <c r="C247" i="24"/>
  <c r="K338" i="24"/>
  <c r="E345" i="24"/>
  <c r="K346" i="24"/>
  <c r="K361" i="24"/>
  <c r="G934" i="24"/>
  <c r="G867" i="24"/>
  <c r="G885" i="24" s="1"/>
  <c r="K936" i="24"/>
  <c r="K954" i="24" s="1"/>
  <c r="K1195" i="24" s="1"/>
  <c r="K740" i="24"/>
  <c r="K758" i="24" s="1"/>
  <c r="K1193" i="24" s="1"/>
  <c r="K691" i="24"/>
  <c r="K720" i="24" s="1"/>
  <c r="K1192" i="24" s="1"/>
  <c r="G938" i="24"/>
  <c r="G956" i="24" s="1"/>
  <c r="G693" i="24"/>
  <c r="G722" i="24" s="1"/>
  <c r="G742" i="24"/>
  <c r="G760" i="24" s="1"/>
  <c r="E939" i="24"/>
  <c r="E957" i="24" s="1"/>
  <c r="E694" i="24"/>
  <c r="E723" i="24" s="1"/>
  <c r="C940" i="24"/>
  <c r="C958" i="24" s="1"/>
  <c r="C744" i="24"/>
  <c r="C762" i="24" s="1"/>
  <c r="C695" i="24"/>
  <c r="C724" i="24" s="1"/>
  <c r="C808" i="24"/>
  <c r="C826" i="24" s="1"/>
  <c r="I696" i="24"/>
  <c r="I725" i="24" s="1"/>
  <c r="I745" i="24"/>
  <c r="I763" i="24" s="1"/>
  <c r="G942" i="24"/>
  <c r="G960" i="24" s="1"/>
  <c r="G746" i="24"/>
  <c r="G764" i="24" s="1"/>
  <c r="G697" i="24"/>
  <c r="G726" i="24" s="1"/>
  <c r="K837" i="24"/>
  <c r="K855" i="24" s="1"/>
  <c r="F145" i="24"/>
  <c r="D146" i="24"/>
  <c r="C147" i="24"/>
  <c r="B148" i="24"/>
  <c r="K148" i="24"/>
  <c r="J149" i="24"/>
  <c r="I150" i="24"/>
  <c r="I151" i="24"/>
  <c r="H152" i="24"/>
  <c r="G153" i="24"/>
  <c r="F154" i="24"/>
  <c r="C266" i="24"/>
  <c r="C283" i="24" s="1"/>
  <c r="D248" i="24"/>
  <c r="J249" i="24"/>
  <c r="D251" i="24"/>
  <c r="C254" i="24"/>
  <c r="H255" i="24"/>
  <c r="G341" i="24"/>
  <c r="D347" i="24"/>
  <c r="J353" i="24"/>
  <c r="F355" i="24"/>
  <c r="F1190" i="24" s="1"/>
  <c r="F7" i="45" s="1"/>
  <c r="D356" i="24"/>
  <c r="B357" i="24"/>
  <c r="J357" i="24"/>
  <c r="H358" i="24"/>
  <c r="D360" i="24"/>
  <c r="J361" i="24"/>
  <c r="H362" i="24"/>
  <c r="C353" i="24"/>
  <c r="I354" i="24"/>
  <c r="E356" i="24"/>
  <c r="C357" i="24"/>
  <c r="K357" i="24"/>
  <c r="I358" i="24"/>
  <c r="G359" i="24"/>
  <c r="E360" i="24"/>
  <c r="C361" i="24"/>
  <c r="I362" i="24"/>
  <c r="E738" i="24"/>
  <c r="F353" i="24"/>
  <c r="D354" i="24"/>
  <c r="B355" i="24"/>
  <c r="B1190" i="24" s="1"/>
  <c r="B7" i="45" s="1"/>
  <c r="H356" i="24"/>
  <c r="D358" i="24"/>
  <c r="B359" i="24"/>
  <c r="J359" i="24"/>
  <c r="H360" i="24"/>
  <c r="F361" i="24"/>
  <c r="D362" i="24"/>
  <c r="H353" i="24"/>
  <c r="F354" i="24"/>
  <c r="D355" i="24"/>
  <c r="D1190" i="24" s="1"/>
  <c r="D7" i="45" s="1"/>
  <c r="B356" i="24"/>
  <c r="J356" i="24"/>
  <c r="H357" i="24"/>
  <c r="F358" i="24"/>
  <c r="B360" i="24"/>
  <c r="J360" i="24"/>
  <c r="H361" i="24"/>
  <c r="F362" i="24"/>
  <c r="C809" i="24"/>
  <c r="C827" i="24" s="1"/>
  <c r="K810" i="24"/>
  <c r="K828" i="24" s="1"/>
  <c r="E843" i="24"/>
  <c r="E861" i="24" s="1"/>
  <c r="B745" i="24"/>
  <c r="B763" i="24" s="1"/>
  <c r="J741" i="24"/>
  <c r="J759" i="24" s="1"/>
  <c r="I835" i="24"/>
  <c r="I853" i="24" s="1"/>
  <c r="E804" i="24"/>
  <c r="E822" i="24" s="1"/>
  <c r="E803" i="24"/>
  <c r="E821" i="24" s="1"/>
  <c r="E802" i="24"/>
  <c r="E820" i="24" s="1"/>
  <c r="E810" i="24"/>
  <c r="E828" i="24" s="1"/>
  <c r="E809" i="24"/>
  <c r="E827" i="24" s="1"/>
  <c r="E807" i="24"/>
  <c r="E825" i="24" s="1"/>
  <c r="E805" i="24"/>
  <c r="E823" i="24" s="1"/>
  <c r="E808" i="24"/>
  <c r="E826" i="24" s="1"/>
  <c r="E811" i="24"/>
  <c r="E829" i="24" s="1"/>
  <c r="C873" i="24"/>
  <c r="C891" i="24" s="1"/>
  <c r="C869" i="24"/>
  <c r="C887" i="24" s="1"/>
  <c r="C875" i="24"/>
  <c r="C893" i="24" s="1"/>
  <c r="C871" i="24"/>
  <c r="C889" i="24" s="1"/>
  <c r="C876" i="24"/>
  <c r="C894" i="24" s="1"/>
  <c r="C874" i="24"/>
  <c r="C892" i="24" s="1"/>
  <c r="C868" i="24"/>
  <c r="C886" i="24" s="1"/>
  <c r="C867" i="24"/>
  <c r="C885" i="24" s="1"/>
  <c r="C870" i="24"/>
  <c r="C888" i="24" s="1"/>
  <c r="C872" i="24"/>
  <c r="C890" i="24" s="1"/>
  <c r="K873" i="24"/>
  <c r="K891" i="24" s="1"/>
  <c r="K869" i="24"/>
  <c r="K887" i="24" s="1"/>
  <c r="K875" i="24"/>
  <c r="K893" i="24" s="1"/>
  <c r="K871" i="24"/>
  <c r="K889" i="24" s="1"/>
  <c r="K872" i="24"/>
  <c r="K890" i="24" s="1"/>
  <c r="K876" i="24"/>
  <c r="K894" i="24" s="1"/>
  <c r="K867" i="24"/>
  <c r="K885" i="24" s="1"/>
  <c r="K874" i="24"/>
  <c r="K892" i="24" s="1"/>
  <c r="K870" i="24"/>
  <c r="K888" i="24" s="1"/>
  <c r="K868" i="24"/>
  <c r="K886" i="24" s="1"/>
  <c r="G839" i="24"/>
  <c r="G857" i="24" s="1"/>
  <c r="G843" i="24"/>
  <c r="G861" i="24" s="1"/>
  <c r="G836" i="24"/>
  <c r="G854" i="24" s="1"/>
  <c r="G837" i="24"/>
  <c r="G855" i="24" s="1"/>
  <c r="G842" i="24"/>
  <c r="G860" i="24" s="1"/>
  <c r="G834" i="24"/>
  <c r="G852" i="24" s="1"/>
  <c r="G841" i="24"/>
  <c r="G859" i="24" s="1"/>
  <c r="G838" i="24"/>
  <c r="G856" i="24" s="1"/>
  <c r="G840" i="24"/>
  <c r="G858" i="24" s="1"/>
  <c r="G835" i="24"/>
  <c r="G853" i="24" s="1"/>
  <c r="C741" i="24"/>
  <c r="C759" i="24" s="1"/>
  <c r="K742" i="24"/>
  <c r="K760" i="24" s="1"/>
  <c r="F808" i="24"/>
  <c r="F826" i="24" s="1"/>
  <c r="G805" i="24"/>
  <c r="G823" i="24" s="1"/>
  <c r="E869" i="24"/>
  <c r="E887" i="24" s="1"/>
  <c r="E744" i="24"/>
  <c r="E762" i="24" s="1"/>
  <c r="E743" i="24"/>
  <c r="E761" i="24" s="1"/>
  <c r="E742" i="24"/>
  <c r="E760" i="24" s="1"/>
  <c r="E745" i="24"/>
  <c r="E763" i="24" s="1"/>
  <c r="E747" i="24"/>
  <c r="E765" i="24" s="1"/>
  <c r="E746" i="24"/>
  <c r="E764" i="24" s="1"/>
  <c r="E741" i="24"/>
  <c r="E759" i="24" s="1"/>
  <c r="H805" i="24"/>
  <c r="H823" i="24" s="1"/>
  <c r="E806" i="24"/>
  <c r="E824" i="24" s="1"/>
  <c r="H355" i="24"/>
  <c r="H1190" i="24" s="1"/>
  <c r="H7" i="45" s="1"/>
  <c r="F356" i="24"/>
  <c r="D357" i="24"/>
  <c r="B358" i="24"/>
  <c r="J358" i="24"/>
  <c r="H359" i="24"/>
  <c r="F360" i="24"/>
  <c r="D361" i="24"/>
  <c r="B362" i="24"/>
  <c r="J362" i="24"/>
  <c r="F745" i="24"/>
  <c r="F763" i="24" s="1"/>
  <c r="E739" i="24"/>
  <c r="E757" i="24" s="1"/>
  <c r="I806" i="24"/>
  <c r="I824" i="24" s="1"/>
  <c r="G868" i="24"/>
  <c r="G886" i="24" s="1"/>
  <c r="C838" i="24"/>
  <c r="C856" i="24" s="1"/>
  <c r="I942" i="24"/>
  <c r="I960" i="24" s="1"/>
  <c r="I938" i="24"/>
  <c r="I956" i="24" s="1"/>
  <c r="I934" i="24"/>
  <c r="I940" i="24"/>
  <c r="I958" i="24" s="1"/>
  <c r="I936" i="24"/>
  <c r="I954" i="24" s="1"/>
  <c r="I1195" i="24" s="1"/>
  <c r="I939" i="24"/>
  <c r="I957" i="24" s="1"/>
  <c r="I941" i="24"/>
  <c r="I959" i="24" s="1"/>
  <c r="I943" i="24"/>
  <c r="I961" i="24" s="1"/>
  <c r="I935" i="24"/>
  <c r="I953" i="24" s="1"/>
  <c r="I937" i="24"/>
  <c r="I955" i="24" s="1"/>
  <c r="G739" i="24"/>
  <c r="G757" i="24" s="1"/>
  <c r="B804" i="24"/>
  <c r="B822" i="24" s="1"/>
  <c r="J805" i="24"/>
  <c r="J823" i="24" s="1"/>
  <c r="F843" i="24"/>
  <c r="F861" i="24" s="1"/>
  <c r="B809" i="24"/>
  <c r="B827" i="24" s="1"/>
  <c r="J810" i="24"/>
  <c r="J828" i="24" s="1"/>
  <c r="H876" i="24"/>
  <c r="H894" i="24" s="1"/>
  <c r="D838" i="24"/>
  <c r="D856" i="24" s="1"/>
  <c r="I839" i="24"/>
  <c r="I857" i="24" s="1"/>
  <c r="D745" i="24"/>
  <c r="D763" i="24" s="1"/>
  <c r="I747" i="24"/>
  <c r="I765" i="24" s="1"/>
  <c r="J867" i="24"/>
  <c r="F839" i="24"/>
  <c r="F857" i="24" s="1"/>
  <c r="H870" i="24"/>
  <c r="H888" i="24" s="1"/>
  <c r="H938" i="24"/>
  <c r="H956" i="24" s="1"/>
  <c r="H937" i="24"/>
  <c r="H955" i="24" s="1"/>
  <c r="H940" i="24"/>
  <c r="H958" i="24" s="1"/>
  <c r="H939" i="24"/>
  <c r="H957" i="24" s="1"/>
  <c r="H942" i="24"/>
  <c r="H960" i="24" s="1"/>
  <c r="H941" i="24"/>
  <c r="H959" i="24" s="1"/>
  <c r="H936" i="24"/>
  <c r="H954" i="24" s="1"/>
  <c r="H1195" i="24" s="1"/>
  <c r="H943" i="24"/>
  <c r="H961" i="24" s="1"/>
  <c r="H934" i="24"/>
  <c r="M1013" i="24"/>
  <c r="G1013" i="24" s="1"/>
  <c r="G1027" i="24" s="1"/>
  <c r="G738" i="24"/>
  <c r="I740" i="24"/>
  <c r="I758" i="24" s="1"/>
  <c r="I1193" i="24" s="1"/>
  <c r="I741" i="24"/>
  <c r="I759" i="24" s="1"/>
  <c r="I742" i="24"/>
  <c r="I760" i="24" s="1"/>
  <c r="K743" i="24"/>
  <c r="K761" i="24" s="1"/>
  <c r="K744" i="24"/>
  <c r="K762" i="24" s="1"/>
  <c r="K745" i="24"/>
  <c r="K763" i="24" s="1"/>
  <c r="C747" i="24"/>
  <c r="C765" i="24" s="1"/>
  <c r="G802" i="24"/>
  <c r="G820" i="24" s="1"/>
  <c r="E873" i="24"/>
  <c r="E891" i="24" s="1"/>
  <c r="I838" i="24"/>
  <c r="I856" i="24" s="1"/>
  <c r="J802" i="24"/>
  <c r="J820" i="24" s="1"/>
  <c r="I804" i="24"/>
  <c r="I822" i="24" s="1"/>
  <c r="G806" i="24"/>
  <c r="G824" i="24" s="1"/>
  <c r="C810" i="24"/>
  <c r="C828" i="24" s="1"/>
  <c r="E868" i="24"/>
  <c r="E886" i="24" s="1"/>
  <c r="H744" i="24"/>
  <c r="H762" i="24" s="1"/>
  <c r="H740" i="24"/>
  <c r="H758" i="24" s="1"/>
  <c r="H1193" i="24" s="1"/>
  <c r="H10" i="45" s="1"/>
  <c r="H747" i="24"/>
  <c r="H765" i="24" s="1"/>
  <c r="H743" i="24"/>
  <c r="H761" i="24" s="1"/>
  <c r="H739" i="24"/>
  <c r="H757" i="24" s="1"/>
  <c r="H738" i="24"/>
  <c r="I739" i="24"/>
  <c r="I757" i="24" s="1"/>
  <c r="J740" i="24"/>
  <c r="J758" i="24" s="1"/>
  <c r="J1193" i="24" s="1"/>
  <c r="B744" i="24"/>
  <c r="B762" i="24" s="1"/>
  <c r="C746" i="24"/>
  <c r="C764" i="24" s="1"/>
  <c r="H810" i="24"/>
  <c r="H828" i="24" s="1"/>
  <c r="F867" i="24"/>
  <c r="F885" i="24" s="1"/>
  <c r="B835" i="24"/>
  <c r="B853" i="24" s="1"/>
  <c r="J842" i="24"/>
  <c r="J860" i="24" s="1"/>
  <c r="C803" i="24"/>
  <c r="C821" i="24" s="1"/>
  <c r="K804" i="24"/>
  <c r="K822" i="24" s="1"/>
  <c r="G808" i="24"/>
  <c r="G826" i="24" s="1"/>
  <c r="D934" i="24"/>
  <c r="D936" i="24"/>
  <c r="D954" i="24" s="1"/>
  <c r="D1195" i="24" s="1"/>
  <c r="D935" i="24"/>
  <c r="D953" i="24" s="1"/>
  <c r="D942" i="24"/>
  <c r="D960" i="24" s="1"/>
  <c r="D941" i="24"/>
  <c r="D959" i="24" s="1"/>
  <c r="D937" i="24"/>
  <c r="D955" i="24" s="1"/>
  <c r="D938" i="24"/>
  <c r="D956" i="24" s="1"/>
  <c r="D940" i="24"/>
  <c r="D958" i="24" s="1"/>
  <c r="D939" i="24"/>
  <c r="D957" i="24" s="1"/>
  <c r="D943" i="24"/>
  <c r="D961" i="24" s="1"/>
  <c r="C745" i="24"/>
  <c r="C763" i="24" s="1"/>
  <c r="I810" i="24"/>
  <c r="I828" i="24" s="1"/>
  <c r="I809" i="24"/>
  <c r="I827" i="24" s="1"/>
  <c r="I808" i="24"/>
  <c r="I826" i="24" s="1"/>
  <c r="I807" i="24"/>
  <c r="I825" i="24" s="1"/>
  <c r="I805" i="24"/>
  <c r="I823" i="24" s="1"/>
  <c r="G875" i="24"/>
  <c r="G893" i="24" s="1"/>
  <c r="G871" i="24"/>
  <c r="G889" i="24" s="1"/>
  <c r="G873" i="24"/>
  <c r="G891" i="24" s="1"/>
  <c r="G869" i="24"/>
  <c r="G887" i="24" s="1"/>
  <c r="G870" i="24"/>
  <c r="G888" i="24" s="1"/>
  <c r="G876" i="24"/>
  <c r="G894" i="24" s="1"/>
  <c r="C843" i="24"/>
  <c r="C861" i="24" s="1"/>
  <c r="C837" i="24"/>
  <c r="C855" i="24" s="1"/>
  <c r="C834" i="24"/>
  <c r="C840" i="24"/>
  <c r="C858" i="24" s="1"/>
  <c r="C835" i="24"/>
  <c r="C853" i="24" s="1"/>
  <c r="C841" i="24"/>
  <c r="C859" i="24" s="1"/>
  <c r="C842" i="24"/>
  <c r="C860" i="24" s="1"/>
  <c r="K834" i="24"/>
  <c r="K852" i="24" s="1"/>
  <c r="K838" i="24"/>
  <c r="K856" i="24" s="1"/>
  <c r="K842" i="24"/>
  <c r="K860" i="24" s="1"/>
  <c r="K843" i="24"/>
  <c r="K861" i="24" s="1"/>
  <c r="K839" i="24"/>
  <c r="K857" i="24" s="1"/>
  <c r="K840" i="24"/>
  <c r="K858" i="24" s="1"/>
  <c r="K835" i="24"/>
  <c r="K853" i="24" s="1"/>
  <c r="G803" i="24"/>
  <c r="G821" i="24" s="1"/>
  <c r="C836" i="24"/>
  <c r="C854" i="24" s="1"/>
  <c r="G872" i="24"/>
  <c r="G890" i="24" s="1"/>
  <c r="H935" i="24"/>
  <c r="H953" i="24" s="1"/>
  <c r="D1012" i="24"/>
  <c r="C1026" i="24"/>
  <c r="L1012" i="24"/>
  <c r="M1012" i="24" s="1"/>
  <c r="B747" i="24"/>
  <c r="B765" i="24" s="1"/>
  <c r="B743" i="24"/>
  <c r="B761" i="24" s="1"/>
  <c r="B739" i="24"/>
  <c r="B757" i="24" s="1"/>
  <c r="B746" i="24"/>
  <c r="B764" i="24" s="1"/>
  <c r="B742" i="24"/>
  <c r="B760" i="24" s="1"/>
  <c r="B738" i="24"/>
  <c r="J747" i="24"/>
  <c r="J765" i="24" s="1"/>
  <c r="J743" i="24"/>
  <c r="J761" i="24" s="1"/>
  <c r="J739" i="24"/>
  <c r="J757" i="24" s="1"/>
  <c r="J746" i="24"/>
  <c r="J764" i="24" s="1"/>
  <c r="J742" i="24"/>
  <c r="J760" i="24" s="1"/>
  <c r="J738" i="24"/>
  <c r="B740" i="24"/>
  <c r="B758" i="24" s="1"/>
  <c r="B1193" i="24" s="1"/>
  <c r="B10" i="45" s="1"/>
  <c r="B741" i="24"/>
  <c r="B759" i="24" s="1"/>
  <c r="F841" i="24"/>
  <c r="F859" i="24" s="1"/>
  <c r="F835" i="24"/>
  <c r="F853" i="24" s="1"/>
  <c r="F836" i="24"/>
  <c r="F854" i="24" s="1"/>
  <c r="F837" i="24"/>
  <c r="F855" i="24" s="1"/>
  <c r="B811" i="24"/>
  <c r="B829" i="24" s="1"/>
  <c r="B807" i="24"/>
  <c r="B825" i="24" s="1"/>
  <c r="B803" i="24"/>
  <c r="B821" i="24" s="1"/>
  <c r="B808" i="24"/>
  <c r="B826" i="24" s="1"/>
  <c r="B806" i="24"/>
  <c r="B824" i="24" s="1"/>
  <c r="B805" i="24"/>
  <c r="B823" i="24" s="1"/>
  <c r="B802" i="24"/>
  <c r="J811" i="24"/>
  <c r="J829" i="24" s="1"/>
  <c r="J807" i="24"/>
  <c r="J825" i="24" s="1"/>
  <c r="J803" i="24"/>
  <c r="J821" i="24" s="1"/>
  <c r="J809" i="24"/>
  <c r="J827" i="24" s="1"/>
  <c r="J808" i="24"/>
  <c r="J826" i="24" s="1"/>
  <c r="J806" i="24"/>
  <c r="J824" i="24" s="1"/>
  <c r="J804" i="24"/>
  <c r="J822" i="24" s="1"/>
  <c r="H875" i="24"/>
  <c r="H893" i="24" s="1"/>
  <c r="H872" i="24"/>
  <c r="H890" i="24" s="1"/>
  <c r="H871" i="24"/>
  <c r="H889" i="24" s="1"/>
  <c r="H867" i="24"/>
  <c r="H885" i="24" s="1"/>
  <c r="H874" i="24"/>
  <c r="H892" i="24" s="1"/>
  <c r="H868" i="24"/>
  <c r="H886" i="24" s="1"/>
  <c r="H873" i="24"/>
  <c r="H891" i="24" s="1"/>
  <c r="H869" i="24"/>
  <c r="H887" i="24" s="1"/>
  <c r="D843" i="24"/>
  <c r="D861" i="24" s="1"/>
  <c r="D839" i="24"/>
  <c r="D857" i="24" s="1"/>
  <c r="D835" i="24"/>
  <c r="D853" i="24" s="1"/>
  <c r="D842" i="24"/>
  <c r="D860" i="24" s="1"/>
  <c r="D836" i="24"/>
  <c r="D854" i="24" s="1"/>
  <c r="D840" i="24"/>
  <c r="D858" i="24" s="1"/>
  <c r="D841" i="24"/>
  <c r="D859" i="24" s="1"/>
  <c r="D837" i="24"/>
  <c r="D855" i="24" s="1"/>
  <c r="D834" i="24"/>
  <c r="D852" i="24" s="1"/>
  <c r="C839" i="24"/>
  <c r="C857" i="24" s="1"/>
  <c r="C739" i="24"/>
  <c r="C757" i="24" s="1"/>
  <c r="C740" i="24"/>
  <c r="C758" i="24" s="1"/>
  <c r="C1193" i="24" s="1"/>
  <c r="C10" i="45" s="1"/>
  <c r="C807" i="24"/>
  <c r="C825" i="24" s="1"/>
  <c r="C806" i="24"/>
  <c r="C824" i="24" s="1"/>
  <c r="C805" i="24"/>
  <c r="C823" i="24" s="1"/>
  <c r="C804" i="24"/>
  <c r="C822" i="24" s="1"/>
  <c r="K808" i="24"/>
  <c r="K826" i="24" s="1"/>
  <c r="K807" i="24"/>
  <c r="K825" i="24" s="1"/>
  <c r="K806" i="24"/>
  <c r="K824" i="24" s="1"/>
  <c r="K805" i="24"/>
  <c r="K823" i="24" s="1"/>
  <c r="K803" i="24"/>
  <c r="K821" i="24" s="1"/>
  <c r="K802" i="24"/>
  <c r="I874" i="24"/>
  <c r="I892" i="24" s="1"/>
  <c r="I870" i="24"/>
  <c r="I888" i="24" s="1"/>
  <c r="I876" i="24"/>
  <c r="I894" i="24" s="1"/>
  <c r="I872" i="24"/>
  <c r="I890" i="24" s="1"/>
  <c r="I868" i="24"/>
  <c r="I886" i="24" s="1"/>
  <c r="I873" i="24"/>
  <c r="I891" i="24" s="1"/>
  <c r="I867" i="24"/>
  <c r="I871" i="24"/>
  <c r="I889" i="24" s="1"/>
  <c r="I869" i="24"/>
  <c r="I887" i="24" s="1"/>
  <c r="I875" i="24"/>
  <c r="I893" i="24" s="1"/>
  <c r="E841" i="24"/>
  <c r="E859" i="24" s="1"/>
  <c r="E835" i="24"/>
  <c r="E853" i="24" s="1"/>
  <c r="E834" i="24"/>
  <c r="E836" i="24"/>
  <c r="E854" i="24" s="1"/>
  <c r="E838" i="24"/>
  <c r="E856" i="24" s="1"/>
  <c r="I803" i="24"/>
  <c r="I821" i="24" s="1"/>
  <c r="C811" i="24"/>
  <c r="C829" i="24" s="1"/>
  <c r="K836" i="24"/>
  <c r="K854" i="24" s="1"/>
  <c r="E839" i="24"/>
  <c r="E857" i="24" s="1"/>
  <c r="K841" i="24"/>
  <c r="K859" i="24" s="1"/>
  <c r="B1020" i="24"/>
  <c r="B993" i="24"/>
  <c r="H993" i="24"/>
  <c r="H1021" i="24"/>
  <c r="F740" i="24"/>
  <c r="F758" i="24" s="1"/>
  <c r="F1193" i="24" s="1"/>
  <c r="D741" i="24"/>
  <c r="D759" i="24" s="1"/>
  <c r="F744" i="24"/>
  <c r="F762" i="24" s="1"/>
  <c r="H843" i="24"/>
  <c r="H861" i="24" s="1"/>
  <c r="D810" i="24"/>
  <c r="D828" i="24" s="1"/>
  <c r="D806" i="24"/>
  <c r="D824" i="24" s="1"/>
  <c r="D802" i="24"/>
  <c r="D820" i="24" s="1"/>
  <c r="B871" i="24"/>
  <c r="B889" i="24" s="1"/>
  <c r="B874" i="24"/>
  <c r="B892" i="24" s="1"/>
  <c r="B869" i="24"/>
  <c r="B887" i="24" s="1"/>
  <c r="B868" i="24"/>
  <c r="B886" i="24" s="1"/>
  <c r="J874" i="24"/>
  <c r="J892" i="24" s="1"/>
  <c r="J869" i="24"/>
  <c r="J887" i="24" s="1"/>
  <c r="J872" i="24"/>
  <c r="J890" i="24" s="1"/>
  <c r="F842" i="24"/>
  <c r="F860" i="24" s="1"/>
  <c r="F838" i="24"/>
  <c r="F856" i="24" s="1"/>
  <c r="F834" i="24"/>
  <c r="F852" i="24" s="1"/>
  <c r="F840" i="24"/>
  <c r="F858" i="24" s="1"/>
  <c r="H806" i="24"/>
  <c r="H824" i="24" s="1"/>
  <c r="G807" i="24"/>
  <c r="G825" i="24" s="1"/>
  <c r="D811" i="24"/>
  <c r="D829" i="24" s="1"/>
  <c r="I834" i="24"/>
  <c r="H839" i="24"/>
  <c r="H857" i="24" s="1"/>
  <c r="I843" i="24"/>
  <c r="I861" i="24" s="1"/>
  <c r="B873" i="24"/>
  <c r="B891" i="24" s="1"/>
  <c r="F741" i="24"/>
  <c r="F759" i="24" s="1"/>
  <c r="F809" i="24"/>
  <c r="F827" i="24" s="1"/>
  <c r="F805" i="24"/>
  <c r="F823" i="24" s="1"/>
  <c r="D869" i="24"/>
  <c r="D887" i="24" s="1"/>
  <c r="H842" i="24"/>
  <c r="H860" i="24" s="1"/>
  <c r="H809" i="24"/>
  <c r="H827" i="24" s="1"/>
  <c r="G810" i="24"/>
  <c r="G828" i="24" s="1"/>
  <c r="F811" i="24"/>
  <c r="F829" i="24" s="1"/>
  <c r="E871" i="24"/>
  <c r="E889" i="24" s="1"/>
  <c r="E943" i="24"/>
  <c r="E961" i="24" s="1"/>
  <c r="E876" i="24"/>
  <c r="E894" i="24" s="1"/>
  <c r="E872" i="24"/>
  <c r="E890" i="24" s="1"/>
  <c r="E874" i="24"/>
  <c r="E892" i="24" s="1"/>
  <c r="E870" i="24"/>
  <c r="E888" i="24" s="1"/>
  <c r="E875" i="24"/>
  <c r="E893" i="24" s="1"/>
  <c r="I837" i="24"/>
  <c r="I855" i="24" s="1"/>
  <c r="I836" i="24"/>
  <c r="I854" i="24" s="1"/>
  <c r="I842" i="24"/>
  <c r="I860" i="24" s="1"/>
  <c r="I841" i="24"/>
  <c r="I859" i="24" s="1"/>
  <c r="I840" i="24"/>
  <c r="I858" i="24" s="1"/>
  <c r="G811" i="24"/>
  <c r="G829" i="24" s="1"/>
  <c r="J838" i="24"/>
  <c r="J856" i="24" s="1"/>
  <c r="F937" i="24"/>
  <c r="F955" i="24" s="1"/>
  <c r="L1008" i="24"/>
  <c r="C1022" i="24"/>
  <c r="C1196" i="24" s="1"/>
  <c r="J1029" i="24"/>
  <c r="K1015" i="24"/>
  <c r="K1029" i="24" s="1"/>
  <c r="H808" i="24"/>
  <c r="H826" i="24" s="1"/>
  <c r="H804" i="24"/>
  <c r="H822" i="24" s="1"/>
  <c r="F876" i="24"/>
  <c r="F894" i="24" s="1"/>
  <c r="F875" i="24"/>
  <c r="F893" i="24" s="1"/>
  <c r="F869" i="24"/>
  <c r="F887" i="24" s="1"/>
  <c r="F868" i="24"/>
  <c r="F886" i="24" s="1"/>
  <c r="F873" i="24"/>
  <c r="F891" i="24" s="1"/>
  <c r="F870" i="24"/>
  <c r="F888" i="24" s="1"/>
  <c r="F871" i="24"/>
  <c r="F889" i="24" s="1"/>
  <c r="B840" i="24"/>
  <c r="B858" i="24" s="1"/>
  <c r="B836" i="24"/>
  <c r="B854" i="24" s="1"/>
  <c r="B834" i="24"/>
  <c r="B838" i="24"/>
  <c r="B856" i="24" s="1"/>
  <c r="J840" i="24"/>
  <c r="J858" i="24" s="1"/>
  <c r="J836" i="24"/>
  <c r="J854" i="24" s="1"/>
  <c r="J835" i="24"/>
  <c r="J853" i="24" s="1"/>
  <c r="J841" i="24"/>
  <c r="J859" i="24" s="1"/>
  <c r="J839" i="24"/>
  <c r="J857" i="24" s="1"/>
  <c r="H811" i="24"/>
  <c r="H829" i="24" s="1"/>
  <c r="J837" i="24"/>
  <c r="J855" i="24" s="1"/>
  <c r="B839" i="24"/>
  <c r="B857" i="24" s="1"/>
  <c r="I1029" i="24"/>
  <c r="D870" i="24"/>
  <c r="D888" i="24" s="1"/>
  <c r="D875" i="24"/>
  <c r="D893" i="24" s="1"/>
  <c r="I1025" i="24"/>
  <c r="J1011" i="24"/>
  <c r="D867" i="24"/>
  <c r="C941" i="24"/>
  <c r="C959" i="24" s="1"/>
  <c r="K941" i="24"/>
  <c r="K959" i="24" s="1"/>
  <c r="J1020" i="24"/>
  <c r="K1006" i="24"/>
  <c r="K1020" i="24" s="1"/>
  <c r="D876" i="24"/>
  <c r="D894" i="24" s="1"/>
  <c r="H841" i="24"/>
  <c r="H859" i="24" s="1"/>
  <c r="H837" i="24"/>
  <c r="H855" i="24" s="1"/>
  <c r="H838" i="24"/>
  <c r="H856" i="24" s="1"/>
  <c r="D872" i="24"/>
  <c r="D890" i="24" s="1"/>
  <c r="L1007" i="24"/>
  <c r="M1007" i="24" s="1"/>
  <c r="I1007" i="24"/>
  <c r="J1026" i="24"/>
  <c r="K1012" i="24"/>
  <c r="K1026" i="24" s="1"/>
  <c r="B939" i="24"/>
  <c r="B957" i="24" s="1"/>
  <c r="J941" i="24"/>
  <c r="J959" i="24" s="1"/>
  <c r="H1028" i="24"/>
  <c r="M1014" i="24"/>
  <c r="F1014" i="24" s="1"/>
  <c r="F1028" i="24" s="1"/>
  <c r="I1014" i="24"/>
  <c r="E993" i="24"/>
  <c r="H1020" i="24"/>
  <c r="L1006" i="24"/>
  <c r="M1006" i="24" s="1"/>
  <c r="J1027" i="24"/>
  <c r="K1013" i="24"/>
  <c r="K1027" i="24" s="1"/>
  <c r="J934" i="24"/>
  <c r="J935" i="24"/>
  <c r="J953" i="24" s="1"/>
  <c r="B938" i="24"/>
  <c r="B956" i="24" s="1"/>
  <c r="E940" i="24"/>
  <c r="E958" i="24" s="1"/>
  <c r="E936" i="24"/>
  <c r="E954" i="24" s="1"/>
  <c r="E1195" i="24" s="1"/>
  <c r="E942" i="24"/>
  <c r="E960" i="24" s="1"/>
  <c r="E938" i="24"/>
  <c r="E956" i="24" s="1"/>
  <c r="E934" i="24"/>
  <c r="E937" i="24"/>
  <c r="E955" i="24" s="1"/>
  <c r="F938" i="24"/>
  <c r="F956" i="24" s="1"/>
  <c r="F939" i="24"/>
  <c r="F957" i="24" s="1"/>
  <c r="C993" i="24"/>
  <c r="K993" i="24"/>
  <c r="H1022" i="24"/>
  <c r="H1196" i="24" s="1"/>
  <c r="E935" i="24"/>
  <c r="E953" i="24" s="1"/>
  <c r="F936" i="24"/>
  <c r="F954" i="24" s="1"/>
  <c r="F1195" i="24" s="1"/>
  <c r="J942" i="24"/>
  <c r="J960" i="24" s="1"/>
  <c r="J943" i="24"/>
  <c r="J961" i="24" s="1"/>
  <c r="M1009" i="24"/>
  <c r="E1009" i="24" s="1"/>
  <c r="E1023" i="24" s="1"/>
  <c r="I1009" i="24"/>
  <c r="H1024" i="24"/>
  <c r="M1015" i="24"/>
  <c r="G943" i="24"/>
  <c r="G961" i="24" s="1"/>
  <c r="J940" i="24"/>
  <c r="J958" i="24" s="1"/>
  <c r="C935" i="24"/>
  <c r="C953" i="24" s="1"/>
  <c r="K935" i="24"/>
  <c r="K953" i="24" s="1"/>
  <c r="G937" i="24"/>
  <c r="G955" i="24" s="1"/>
  <c r="C939" i="24"/>
  <c r="C957" i="24" s="1"/>
  <c r="K939" i="24"/>
  <c r="K957" i="24" s="1"/>
  <c r="G941" i="24"/>
  <c r="G959" i="24" s="1"/>
  <c r="C943" i="24"/>
  <c r="C961" i="24" s="1"/>
  <c r="K943" i="24"/>
  <c r="K961" i="24" s="1"/>
  <c r="G935" i="24"/>
  <c r="G953" i="24" s="1"/>
  <c r="C937" i="24"/>
  <c r="C955" i="24" s="1"/>
  <c r="K937" i="24"/>
  <c r="K955" i="24" s="1"/>
  <c r="G939" i="24"/>
  <c r="G957" i="24" s="1"/>
  <c r="D1105" i="29" l="1"/>
  <c r="D1137" i="29" s="1"/>
  <c r="C1197" i="29"/>
  <c r="K54" i="45"/>
  <c r="C1228" i="29"/>
  <c r="F10" i="45"/>
  <c r="H13" i="45"/>
  <c r="C281" i="24"/>
  <c r="C289" i="24" s="1"/>
  <c r="C1158" i="24" s="1"/>
  <c r="C1171" i="24" s="1"/>
  <c r="C1189" i="24"/>
  <c r="C6" i="45" s="1"/>
  <c r="J289" i="27"/>
  <c r="J1158" i="27" s="1"/>
  <c r="J1189" i="27"/>
  <c r="J1232" i="27" s="1"/>
  <c r="J281" i="29"/>
  <c r="J289" i="29" s="1"/>
  <c r="J1158" i="29" s="1"/>
  <c r="J1189" i="29"/>
  <c r="F1230" i="31"/>
  <c r="F1228" i="31"/>
  <c r="F1232" i="31"/>
  <c r="F1197" i="31"/>
  <c r="J1232" i="35"/>
  <c r="J1230" i="35"/>
  <c r="J1197" i="35"/>
  <c r="J1228" i="35"/>
  <c r="B1145" i="33"/>
  <c r="Q551" i="24"/>
  <c r="E1191" i="24"/>
  <c r="E8" i="45" s="1"/>
  <c r="K51" i="45"/>
  <c r="E289" i="27"/>
  <c r="E1158" i="27" s="1"/>
  <c r="E1189" i="27"/>
  <c r="U6" i="45" s="1"/>
  <c r="J51" i="45"/>
  <c r="J53" i="45"/>
  <c r="J55" i="45"/>
  <c r="C13" i="45"/>
  <c r="G12" i="45"/>
  <c r="V5" i="45"/>
  <c r="J1232" i="33"/>
  <c r="J1228" i="33"/>
  <c r="J1230" i="33"/>
  <c r="J1197" i="33"/>
  <c r="B1145" i="27"/>
  <c r="Q551" i="29"/>
  <c r="E1191" i="29"/>
  <c r="E1231" i="29" s="1"/>
  <c r="B13" i="45"/>
  <c r="K53" i="45"/>
  <c r="F1232" i="29"/>
  <c r="T8" i="45"/>
  <c r="T54" i="45" s="1"/>
  <c r="D1231" i="27"/>
  <c r="G1189" i="27"/>
  <c r="J1232" i="31"/>
  <c r="J1228" i="31"/>
  <c r="J1230" i="31"/>
  <c r="J1197" i="31"/>
  <c r="B1145" i="35"/>
  <c r="D1231" i="26"/>
  <c r="L8" i="45"/>
  <c r="L54" i="45" s="1"/>
  <c r="R53" i="45"/>
  <c r="R55" i="45"/>
  <c r="R51" i="45"/>
  <c r="D12" i="45"/>
  <c r="F1230" i="35"/>
  <c r="F1232" i="35"/>
  <c r="F1228" i="35"/>
  <c r="F1197" i="35"/>
  <c r="B1145" i="24"/>
  <c r="B281" i="24"/>
  <c r="B289" i="24" s="1"/>
  <c r="B1158" i="24" s="1"/>
  <c r="B1171" i="24" s="1"/>
  <c r="B1189" i="24"/>
  <c r="B6" i="45" s="1"/>
  <c r="N55" i="45"/>
  <c r="B1145" i="34"/>
  <c r="E1134" i="26"/>
  <c r="E1150" i="34" s="1"/>
  <c r="AF56" i="45"/>
  <c r="E12" i="45"/>
  <c r="Q551" i="27"/>
  <c r="E1191" i="27"/>
  <c r="F12" i="45"/>
  <c r="B12" i="45"/>
  <c r="F1230" i="34"/>
  <c r="AD5" i="45"/>
  <c r="F1232" i="34"/>
  <c r="F1228" i="34"/>
  <c r="F1197" i="34"/>
  <c r="AD14" i="45" s="1"/>
  <c r="C12" i="45"/>
  <c r="B1145" i="29"/>
  <c r="S53" i="45"/>
  <c r="S55" i="45"/>
  <c r="S51" i="45"/>
  <c r="H12" i="45"/>
  <c r="J1232" i="34"/>
  <c r="J1230" i="34"/>
  <c r="J1197" i="34"/>
  <c r="J1228" i="34"/>
  <c r="X55" i="45"/>
  <c r="F289" i="27"/>
  <c r="F1158" i="27" s="1"/>
  <c r="F1189" i="27"/>
  <c r="F1232" i="27" s="1"/>
  <c r="F1230" i="33"/>
  <c r="F1228" i="33"/>
  <c r="F1232" i="33"/>
  <c r="F1197" i="33"/>
  <c r="S1113" i="26"/>
  <c r="E1152" i="34"/>
  <c r="B1197" i="26"/>
  <c r="J14" i="45" s="1"/>
  <c r="B1232" i="26"/>
  <c r="B1230" i="26"/>
  <c r="B1228" i="26"/>
  <c r="E1152" i="33"/>
  <c r="H1145" i="32"/>
  <c r="E1152" i="32"/>
  <c r="F1232" i="26"/>
  <c r="E1152" i="27"/>
  <c r="J1232" i="26"/>
  <c r="E1152" i="31"/>
  <c r="E1152" i="35"/>
  <c r="R1116" i="26"/>
  <c r="I1145" i="32"/>
  <c r="K1152" i="29"/>
  <c r="G1152" i="34"/>
  <c r="F1071" i="26"/>
  <c r="F1115" i="26" s="1"/>
  <c r="K1152" i="31"/>
  <c r="G1152" i="29"/>
  <c r="E1097" i="26"/>
  <c r="S1111" i="26" s="1"/>
  <c r="I1145" i="29"/>
  <c r="K1152" i="27"/>
  <c r="G1152" i="31"/>
  <c r="F1068" i="26"/>
  <c r="F1112" i="26" s="1"/>
  <c r="I1145" i="34"/>
  <c r="K1152" i="32"/>
  <c r="G1152" i="27"/>
  <c r="I1145" i="31"/>
  <c r="K1152" i="33"/>
  <c r="K1152" i="34"/>
  <c r="I1145" i="33"/>
  <c r="R1111" i="26"/>
  <c r="P556" i="26"/>
  <c r="R1114" i="26"/>
  <c r="V190" i="26"/>
  <c r="F281" i="26"/>
  <c r="R281" i="26" s="1"/>
  <c r="S1112" i="26"/>
  <c r="I1145" i="35"/>
  <c r="I289" i="26"/>
  <c r="I1158" i="26" s="1"/>
  <c r="I1171" i="26" s="1"/>
  <c r="R190" i="26"/>
  <c r="J281" i="26"/>
  <c r="J289" i="26" s="1"/>
  <c r="R1109" i="26"/>
  <c r="P551" i="26"/>
  <c r="D281" i="26"/>
  <c r="P281" i="26" s="1"/>
  <c r="G281" i="26"/>
  <c r="S281" i="26" s="1"/>
  <c r="B1126" i="26"/>
  <c r="N198" i="26"/>
  <c r="H1145" i="33"/>
  <c r="C1126" i="26"/>
  <c r="C1142" i="29" s="1"/>
  <c r="O198" i="26"/>
  <c r="H1145" i="27"/>
  <c r="R1118" i="26"/>
  <c r="F1075" i="26"/>
  <c r="E1119" i="26"/>
  <c r="R1117" i="26"/>
  <c r="H1126" i="26"/>
  <c r="H1142" i="32" s="1"/>
  <c r="T198" i="26"/>
  <c r="H1145" i="35"/>
  <c r="H1145" i="24"/>
  <c r="E1076" i="26"/>
  <c r="E1118" i="26"/>
  <c r="E1117" i="26"/>
  <c r="F1073" i="26"/>
  <c r="E1102" i="26"/>
  <c r="Q556" i="26" s="1"/>
  <c r="D1120" i="26"/>
  <c r="D1166" i="26" s="1"/>
  <c r="D1179" i="26" s="1"/>
  <c r="C1130" i="26"/>
  <c r="C1146" i="24" s="1"/>
  <c r="M608" i="26"/>
  <c r="H1145" i="29"/>
  <c r="B599" i="26"/>
  <c r="T598" i="26" s="1"/>
  <c r="G601" i="26"/>
  <c r="Y600" i="26" s="1"/>
  <c r="B603" i="26"/>
  <c r="T602" i="26" s="1"/>
  <c r="J599" i="26"/>
  <c r="AB598" i="26" s="1"/>
  <c r="K594" i="26"/>
  <c r="H597" i="26"/>
  <c r="Z596" i="26" s="1"/>
  <c r="K603" i="26"/>
  <c r="AC602" i="26" s="1"/>
  <c r="K597" i="26"/>
  <c r="AC596" i="26" s="1"/>
  <c r="E597" i="26"/>
  <c r="W596" i="26" s="1"/>
  <c r="B600" i="26"/>
  <c r="T599" i="26" s="1"/>
  <c r="H603" i="26"/>
  <c r="Z602" i="26" s="1"/>
  <c r="I602" i="26"/>
  <c r="AA601" i="26" s="1"/>
  <c r="I595" i="26"/>
  <c r="AA594" i="26" s="1"/>
  <c r="C594" i="26"/>
  <c r="F603" i="26"/>
  <c r="X602" i="26" s="1"/>
  <c r="E596" i="26"/>
  <c r="W595" i="26" s="1"/>
  <c r="H595" i="26"/>
  <c r="Z594" i="26" s="1"/>
  <c r="J602" i="26"/>
  <c r="AB601" i="26" s="1"/>
  <c r="K602" i="26"/>
  <c r="AC601" i="26" s="1"/>
  <c r="G598" i="26"/>
  <c r="Y597" i="26" s="1"/>
  <c r="I594" i="26"/>
  <c r="K596" i="26"/>
  <c r="AC595" i="26" s="1"/>
  <c r="C597" i="26"/>
  <c r="U596" i="26" s="1"/>
  <c r="C599" i="26"/>
  <c r="U598" i="26" s="1"/>
  <c r="F599" i="26"/>
  <c r="X598" i="26" s="1"/>
  <c r="K601" i="26"/>
  <c r="AC600" i="26" s="1"/>
  <c r="C602" i="26"/>
  <c r="U601" i="26" s="1"/>
  <c r="E599" i="26"/>
  <c r="W598" i="26" s="1"/>
  <c r="K599" i="26"/>
  <c r="AC598" i="26" s="1"/>
  <c r="J601" i="26"/>
  <c r="AB600" i="26" s="1"/>
  <c r="E600" i="26"/>
  <c r="W599" i="26" s="1"/>
  <c r="H599" i="26"/>
  <c r="Z598" i="26" s="1"/>
  <c r="J603" i="26"/>
  <c r="AB602" i="26" s="1"/>
  <c r="J595" i="26"/>
  <c r="AB594" i="26" s="1"/>
  <c r="H594" i="26"/>
  <c r="G603" i="26"/>
  <c r="Y602" i="26" s="1"/>
  <c r="J598" i="26"/>
  <c r="AB597" i="26" s="1"/>
  <c r="C596" i="26"/>
  <c r="U595" i="26" s="1"/>
  <c r="G594" i="26"/>
  <c r="D598" i="26"/>
  <c r="V597" i="26" s="1"/>
  <c r="J594" i="26"/>
  <c r="G600" i="26"/>
  <c r="Y599" i="26" s="1"/>
  <c r="F598" i="26"/>
  <c r="X597" i="26" s="1"/>
  <c r="C601" i="26"/>
  <c r="U600" i="26" s="1"/>
  <c r="D603" i="26"/>
  <c r="V602" i="26" s="1"/>
  <c r="D601" i="26"/>
  <c r="V600" i="26" s="1"/>
  <c r="J596" i="26"/>
  <c r="AB595" i="26" s="1"/>
  <c r="C603" i="26"/>
  <c r="U602" i="26" s="1"/>
  <c r="G597" i="26"/>
  <c r="Y596" i="26" s="1"/>
  <c r="D594" i="26"/>
  <c r="F602" i="26"/>
  <c r="X601" i="26" s="1"/>
  <c r="F600" i="26"/>
  <c r="X599" i="26" s="1"/>
  <c r="E603" i="26"/>
  <c r="W602" i="26" s="1"/>
  <c r="B595" i="26"/>
  <c r="T594" i="26" s="1"/>
  <c r="I597" i="26"/>
  <c r="AA596" i="26" s="1"/>
  <c r="F597" i="26"/>
  <c r="X596" i="26" s="1"/>
  <c r="I600" i="26"/>
  <c r="AA599" i="26" s="1"/>
  <c r="H596" i="26"/>
  <c r="Z595" i="26" s="1"/>
  <c r="D595" i="26"/>
  <c r="V594" i="26" s="1"/>
  <c r="E602" i="26"/>
  <c r="W601" i="26" s="1"/>
  <c r="H602" i="26"/>
  <c r="Z601" i="26" s="1"/>
  <c r="H601" i="26"/>
  <c r="Z600" i="26" s="1"/>
  <c r="B598" i="26"/>
  <c r="T597" i="26" s="1"/>
  <c r="C598" i="26"/>
  <c r="U597" i="26" s="1"/>
  <c r="G599" i="26"/>
  <c r="Y598" i="26" s="1"/>
  <c r="H600" i="26"/>
  <c r="Z599" i="26" s="1"/>
  <c r="I598" i="26"/>
  <c r="AA597" i="26" s="1"/>
  <c r="J600" i="26"/>
  <c r="AB599" i="26" s="1"/>
  <c r="E601" i="26"/>
  <c r="W600" i="26" s="1"/>
  <c r="I596" i="26"/>
  <c r="AA595" i="26" s="1"/>
  <c r="C595" i="26"/>
  <c r="U594" i="26" s="1"/>
  <c r="B594" i="26"/>
  <c r="H598" i="26"/>
  <c r="Z597" i="26" s="1"/>
  <c r="D602" i="26"/>
  <c r="V601" i="26" s="1"/>
  <c r="K600" i="26"/>
  <c r="AC599" i="26" s="1"/>
  <c r="D597" i="26"/>
  <c r="V596" i="26" s="1"/>
  <c r="B596" i="26"/>
  <c r="T595" i="26" s="1"/>
  <c r="D596" i="26"/>
  <c r="V595" i="26" s="1"/>
  <c r="F594" i="26"/>
  <c r="I603" i="26"/>
  <c r="AA602" i="26" s="1"/>
  <c r="K595" i="26"/>
  <c r="AC594" i="26" s="1"/>
  <c r="I599" i="26"/>
  <c r="AA598" i="26" s="1"/>
  <c r="B601" i="26"/>
  <c r="T600" i="26" s="1"/>
  <c r="G596" i="26"/>
  <c r="Y595" i="26" s="1"/>
  <c r="B597" i="26"/>
  <c r="T596" i="26" s="1"/>
  <c r="F595" i="26"/>
  <c r="X594" i="26" s="1"/>
  <c r="E598" i="26"/>
  <c r="W597" i="26" s="1"/>
  <c r="F596" i="26"/>
  <c r="X595" i="26" s="1"/>
  <c r="G602" i="26"/>
  <c r="Y601" i="26" s="1"/>
  <c r="G595" i="26"/>
  <c r="Y594" i="26" s="1"/>
  <c r="D599" i="26"/>
  <c r="V598" i="26" s="1"/>
  <c r="I601" i="26"/>
  <c r="AA600" i="26" s="1"/>
  <c r="C600" i="26"/>
  <c r="U599" i="26" s="1"/>
  <c r="J597" i="26"/>
  <c r="AB596" i="26" s="1"/>
  <c r="B602" i="26"/>
  <c r="T601" i="26" s="1"/>
  <c r="E594" i="26"/>
  <c r="K598" i="26"/>
  <c r="AC597" i="26" s="1"/>
  <c r="F601" i="26"/>
  <c r="X600" i="26" s="1"/>
  <c r="E595" i="26"/>
  <c r="W594" i="26" s="1"/>
  <c r="D600" i="26"/>
  <c r="V599" i="26" s="1"/>
  <c r="C1120" i="26"/>
  <c r="Q1119" i="26" s="1"/>
  <c r="Q1109" i="26"/>
  <c r="I1126" i="26"/>
  <c r="I1142" i="32" s="1"/>
  <c r="U198" i="26"/>
  <c r="B630" i="26"/>
  <c r="T629" i="26" s="1"/>
  <c r="K628" i="26"/>
  <c r="AC627" i="26" s="1"/>
  <c r="F629" i="26"/>
  <c r="X628" i="26" s="1"/>
  <c r="H628" i="26"/>
  <c r="Z627" i="26" s="1"/>
  <c r="I625" i="26"/>
  <c r="AA624" i="26" s="1"/>
  <c r="C624" i="26"/>
  <c r="G633" i="26"/>
  <c r="Y632" i="26" s="1"/>
  <c r="B629" i="26"/>
  <c r="T628" i="26" s="1"/>
  <c r="D631" i="26"/>
  <c r="V630" i="26" s="1"/>
  <c r="B632" i="26"/>
  <c r="T631" i="26" s="1"/>
  <c r="J629" i="26"/>
  <c r="AB628" i="26" s="1"/>
  <c r="J632" i="26"/>
  <c r="AB631" i="26" s="1"/>
  <c r="I629" i="26"/>
  <c r="AA628" i="26" s="1"/>
  <c r="B631" i="26"/>
  <c r="T630" i="26" s="1"/>
  <c r="B624" i="26"/>
  <c r="T623" i="26" s="1"/>
  <c r="K632" i="26"/>
  <c r="AC631" i="26" s="1"/>
  <c r="D632" i="26"/>
  <c r="V631" i="26" s="1"/>
  <c r="J628" i="26"/>
  <c r="AB627" i="26" s="1"/>
  <c r="C626" i="26"/>
  <c r="U625" i="26" s="1"/>
  <c r="E627" i="26"/>
  <c r="W626" i="26" s="1"/>
  <c r="D625" i="26"/>
  <c r="V624" i="26" s="1"/>
  <c r="E626" i="26"/>
  <c r="W625" i="26" s="1"/>
  <c r="J631" i="26"/>
  <c r="AB630" i="26" s="1"/>
  <c r="H625" i="26"/>
  <c r="Z624" i="26" s="1"/>
  <c r="G626" i="26"/>
  <c r="Y625" i="26" s="1"/>
  <c r="K625" i="26"/>
  <c r="AC624" i="26" s="1"/>
  <c r="K633" i="26"/>
  <c r="AC632" i="26" s="1"/>
  <c r="C625" i="26"/>
  <c r="U624" i="26" s="1"/>
  <c r="E632" i="26"/>
  <c r="W631" i="26" s="1"/>
  <c r="J624" i="26"/>
  <c r="F633" i="26"/>
  <c r="X632" i="26" s="1"/>
  <c r="E631" i="26"/>
  <c r="W630" i="26" s="1"/>
  <c r="D628" i="26"/>
  <c r="V627" i="26" s="1"/>
  <c r="K630" i="26"/>
  <c r="AC629" i="26" s="1"/>
  <c r="K631" i="26"/>
  <c r="H626" i="26"/>
  <c r="Z625" i="26" s="1"/>
  <c r="G628" i="26"/>
  <c r="Y627" i="26" s="1"/>
  <c r="G627" i="26"/>
  <c r="Y626" i="26" s="1"/>
  <c r="I632" i="26"/>
  <c r="AA631" i="26" s="1"/>
  <c r="I626" i="26"/>
  <c r="AA625" i="26" s="1"/>
  <c r="G631" i="26"/>
  <c r="Y630" i="26" s="1"/>
  <c r="F628" i="26"/>
  <c r="X627" i="26" s="1"/>
  <c r="G624" i="26"/>
  <c r="D627" i="26"/>
  <c r="V626" i="26" s="1"/>
  <c r="C632" i="26"/>
  <c r="U631" i="26" s="1"/>
  <c r="B628" i="26"/>
  <c r="T627" i="26" s="1"/>
  <c r="F625" i="26"/>
  <c r="X624" i="26" s="1"/>
  <c r="E630" i="26"/>
  <c r="W629" i="26" s="1"/>
  <c r="G630" i="26"/>
  <c r="Y629" i="26" s="1"/>
  <c r="E633" i="26"/>
  <c r="W632" i="26" s="1"/>
  <c r="J625" i="26"/>
  <c r="AB624" i="26" s="1"/>
  <c r="I624" i="26"/>
  <c r="AA623" i="26" s="1"/>
  <c r="H624" i="26"/>
  <c r="I628" i="26"/>
  <c r="AA627" i="26" s="1"/>
  <c r="B626" i="26"/>
  <c r="T625" i="26" s="1"/>
  <c r="C633" i="26"/>
  <c r="U632" i="26" s="1"/>
  <c r="C629" i="26"/>
  <c r="U628" i="26" s="1"/>
  <c r="J627" i="26"/>
  <c r="AB626" i="26" s="1"/>
  <c r="H632" i="26"/>
  <c r="Z631" i="26" s="1"/>
  <c r="H631" i="26"/>
  <c r="Z630" i="26" s="1"/>
  <c r="C628" i="26"/>
  <c r="U627" i="26" s="1"/>
  <c r="F632" i="26"/>
  <c r="X631" i="26" s="1"/>
  <c r="F630" i="26"/>
  <c r="X629" i="26" s="1"/>
  <c r="B627" i="26"/>
  <c r="T626" i="26" s="1"/>
  <c r="E629" i="26"/>
  <c r="W628" i="26" s="1"/>
  <c r="G629" i="26"/>
  <c r="Y628" i="26" s="1"/>
  <c r="H630" i="26"/>
  <c r="Z629" i="26" s="1"/>
  <c r="J626" i="26"/>
  <c r="AB625" i="26" s="1"/>
  <c r="G632" i="26"/>
  <c r="Y631" i="26" s="1"/>
  <c r="C630" i="26"/>
  <c r="U629" i="26" s="1"/>
  <c r="D633" i="26"/>
  <c r="V632" i="26" s="1"/>
  <c r="H633" i="26"/>
  <c r="Z632" i="26" s="1"/>
  <c r="D624" i="26"/>
  <c r="J633" i="26"/>
  <c r="AB632" i="26" s="1"/>
  <c r="D630" i="26"/>
  <c r="V629" i="26" s="1"/>
  <c r="I630" i="26"/>
  <c r="AA629" i="26" s="1"/>
  <c r="B633" i="26"/>
  <c r="T632" i="26" s="1"/>
  <c r="K626" i="26"/>
  <c r="AC625" i="26" s="1"/>
  <c r="I633" i="26"/>
  <c r="AA632" i="26" s="1"/>
  <c r="C627" i="26"/>
  <c r="U626" i="26" s="1"/>
  <c r="F627" i="26"/>
  <c r="X626" i="26" s="1"/>
  <c r="E625" i="26"/>
  <c r="W624" i="26" s="1"/>
  <c r="G625" i="26"/>
  <c r="Y624" i="26" s="1"/>
  <c r="F624" i="26"/>
  <c r="E624" i="26"/>
  <c r="H627" i="26"/>
  <c r="Z626" i="26" s="1"/>
  <c r="I627" i="26"/>
  <c r="K629" i="26"/>
  <c r="AC628" i="26" s="1"/>
  <c r="C631" i="26"/>
  <c r="U630" i="26" s="1"/>
  <c r="F631" i="26"/>
  <c r="X630" i="26" s="1"/>
  <c r="E628" i="26"/>
  <c r="W627" i="26" s="1"/>
  <c r="F626" i="26"/>
  <c r="X625" i="26" s="1"/>
  <c r="D629" i="26"/>
  <c r="V628" i="26" s="1"/>
  <c r="I631" i="26"/>
  <c r="AA630" i="26" s="1"/>
  <c r="D626" i="26"/>
  <c r="V625" i="26" s="1"/>
  <c r="K624" i="26"/>
  <c r="AC623" i="26" s="1"/>
  <c r="H629" i="26"/>
  <c r="Z628" i="26" s="1"/>
  <c r="B625" i="26"/>
  <c r="K627" i="26"/>
  <c r="AC626" i="26" s="1"/>
  <c r="J630" i="26"/>
  <c r="AB629" i="26" s="1"/>
  <c r="H1145" i="34"/>
  <c r="S1118" i="26"/>
  <c r="V283" i="26"/>
  <c r="Q283" i="26"/>
  <c r="R286" i="26"/>
  <c r="V286" i="26"/>
  <c r="S279" i="26"/>
  <c r="P285" i="26"/>
  <c r="P282" i="26"/>
  <c r="V284" i="26"/>
  <c r="V288" i="26"/>
  <c r="R284" i="26"/>
  <c r="P279" i="26"/>
  <c r="R280" i="26"/>
  <c r="Q280" i="26"/>
  <c r="W279" i="26"/>
  <c r="Q284" i="26"/>
  <c r="V285" i="26"/>
  <c r="P288" i="26"/>
  <c r="S286" i="26"/>
  <c r="R288" i="26"/>
  <c r="V287" i="26"/>
  <c r="V279" i="26"/>
  <c r="P284" i="26"/>
  <c r="R285" i="26"/>
  <c r="P286" i="26"/>
  <c r="P283" i="26"/>
  <c r="V280" i="26"/>
  <c r="S283" i="26"/>
  <c r="S288" i="26"/>
  <c r="Q282" i="26"/>
  <c r="V282" i="26"/>
  <c r="S285" i="26"/>
  <c r="P280" i="26"/>
  <c r="S282" i="26"/>
  <c r="Q279" i="26"/>
  <c r="B1158" i="26"/>
  <c r="B1171" i="26" s="1"/>
  <c r="N289" i="26"/>
  <c r="H1163" i="26"/>
  <c r="H1176" i="26" s="1"/>
  <c r="V923" i="26"/>
  <c r="K1163" i="26"/>
  <c r="K1176" i="26" s="1"/>
  <c r="Y923" i="26"/>
  <c r="T924" i="26" s="1"/>
  <c r="I1163" i="26"/>
  <c r="I1176" i="26" s="1"/>
  <c r="W923" i="26"/>
  <c r="F1163" i="26"/>
  <c r="F1176" i="26" s="1"/>
  <c r="T923" i="26"/>
  <c r="D1163" i="26"/>
  <c r="D1176" i="26" s="1"/>
  <c r="R923" i="26"/>
  <c r="J1163" i="26"/>
  <c r="J1176" i="26" s="1"/>
  <c r="X923" i="26"/>
  <c r="G1163" i="26"/>
  <c r="G1176" i="26" s="1"/>
  <c r="U923" i="26"/>
  <c r="E1163" i="26"/>
  <c r="E1176" i="26" s="1"/>
  <c r="S923" i="26"/>
  <c r="C1163" i="26"/>
  <c r="C1176" i="26" s="1"/>
  <c r="Q923" i="26"/>
  <c r="F1129" i="26"/>
  <c r="F1145" i="29" s="1"/>
  <c r="G1129" i="26"/>
  <c r="G1145" i="27" s="1"/>
  <c r="J1129" i="26"/>
  <c r="J1145" i="29" s="1"/>
  <c r="C1145" i="24"/>
  <c r="C1145" i="29"/>
  <c r="C1145" i="33"/>
  <c r="C1145" i="32"/>
  <c r="C1145" i="27"/>
  <c r="C1145" i="35"/>
  <c r="C1145" i="34"/>
  <c r="C1131" i="26"/>
  <c r="O559" i="26"/>
  <c r="H1131" i="26"/>
  <c r="H1147" i="27" s="1"/>
  <c r="Q554" i="26"/>
  <c r="C1153" i="33"/>
  <c r="P558" i="26"/>
  <c r="Q549" i="26"/>
  <c r="Q550" i="26"/>
  <c r="P549" i="26"/>
  <c r="Q558" i="26"/>
  <c r="Q553" i="26"/>
  <c r="Q552" i="26"/>
  <c r="Q555" i="26"/>
  <c r="D1105" i="26"/>
  <c r="D1137" i="26" s="1"/>
  <c r="D1153" i="29" s="1"/>
  <c r="G1150" i="35"/>
  <c r="G1150" i="31"/>
  <c r="I289" i="27"/>
  <c r="I1158" i="27" s="1"/>
  <c r="I1171" i="27" s="1"/>
  <c r="E1103" i="26"/>
  <c r="F1074" i="26"/>
  <c r="F1103" i="26" s="1"/>
  <c r="E1076" i="29"/>
  <c r="I1150" i="34"/>
  <c r="I1150" i="33"/>
  <c r="I1150" i="27"/>
  <c r="G1150" i="33"/>
  <c r="G1150" i="27"/>
  <c r="G1150" i="32"/>
  <c r="P559" i="29"/>
  <c r="F1150" i="34"/>
  <c r="B1120" i="29"/>
  <c r="B1166" i="29" s="1"/>
  <c r="B1179" i="29" s="1"/>
  <c r="F1069" i="29"/>
  <c r="F1098" i="29" s="1"/>
  <c r="R552" i="29" s="1"/>
  <c r="H1150" i="27"/>
  <c r="I918" i="26"/>
  <c r="W918" i="26" s="1"/>
  <c r="C1150" i="33"/>
  <c r="E1150" i="31"/>
  <c r="F1150" i="35"/>
  <c r="F1150" i="32"/>
  <c r="E1150" i="35"/>
  <c r="C1150" i="35"/>
  <c r="E1150" i="33"/>
  <c r="C1150" i="32"/>
  <c r="E1150" i="27"/>
  <c r="J917" i="26"/>
  <c r="X917" i="26" s="1"/>
  <c r="C1150" i="34"/>
  <c r="E1150" i="32"/>
  <c r="H916" i="26"/>
  <c r="V916" i="26" s="1"/>
  <c r="I921" i="26"/>
  <c r="W921" i="26" s="1"/>
  <c r="K922" i="26"/>
  <c r="Y922" i="26" s="1"/>
  <c r="K920" i="26"/>
  <c r="Y920" i="26" s="1"/>
  <c r="K914" i="26"/>
  <c r="Y914" i="26" s="1"/>
  <c r="H920" i="26"/>
  <c r="V920" i="26" s="1"/>
  <c r="I922" i="26"/>
  <c r="W922" i="26" s="1"/>
  <c r="C913" i="26"/>
  <c r="Q913" i="26" s="1"/>
  <c r="K919" i="26"/>
  <c r="Y919" i="26" s="1"/>
  <c r="I916" i="26"/>
  <c r="W916" i="26" s="1"/>
  <c r="I1150" i="35"/>
  <c r="K918" i="26"/>
  <c r="Y918" i="26" s="1"/>
  <c r="I915" i="26"/>
  <c r="W915" i="26" s="1"/>
  <c r="I1150" i="32"/>
  <c r="K917" i="26"/>
  <c r="Y917" i="26" s="1"/>
  <c r="I914" i="26"/>
  <c r="W914" i="26" s="1"/>
  <c r="H915" i="26"/>
  <c r="V915" i="26" s="1"/>
  <c r="H922" i="26"/>
  <c r="V922" i="26" s="1"/>
  <c r="H914" i="26"/>
  <c r="V914" i="26" s="1"/>
  <c r="H921" i="26"/>
  <c r="V921" i="26" s="1"/>
  <c r="H913" i="26"/>
  <c r="V913" i="26" s="1"/>
  <c r="I1150" i="29"/>
  <c r="H919" i="26"/>
  <c r="V919" i="26" s="1"/>
  <c r="H918" i="26"/>
  <c r="V918" i="26" s="1"/>
  <c r="H917" i="26"/>
  <c r="V917" i="26" s="1"/>
  <c r="D921" i="26"/>
  <c r="R921" i="26" s="1"/>
  <c r="E1113" i="29"/>
  <c r="E1120" i="29" s="1"/>
  <c r="E1166" i="29" s="1"/>
  <c r="E1179" i="29" s="1"/>
  <c r="C1153" i="27"/>
  <c r="C1153" i="31"/>
  <c r="B1179" i="27"/>
  <c r="C1150" i="29"/>
  <c r="B1179" i="24"/>
  <c r="E918" i="26"/>
  <c r="S918" i="26" s="1"/>
  <c r="E916" i="26"/>
  <c r="S916" i="26" s="1"/>
  <c r="E920" i="26"/>
  <c r="S920" i="26" s="1"/>
  <c r="K916" i="26"/>
  <c r="Y916" i="26" s="1"/>
  <c r="I920" i="26"/>
  <c r="W920" i="26" s="1"/>
  <c r="E914" i="26"/>
  <c r="S914" i="26" s="1"/>
  <c r="G198" i="24"/>
  <c r="G1157" i="24" s="1"/>
  <c r="G1170" i="24" s="1"/>
  <c r="J198" i="24"/>
  <c r="J1157" i="24" s="1"/>
  <c r="J1170" i="24" s="1"/>
  <c r="K915" i="26"/>
  <c r="Y915" i="26" s="1"/>
  <c r="I919" i="26"/>
  <c r="W919" i="26" s="1"/>
  <c r="E922" i="26"/>
  <c r="S922" i="26" s="1"/>
  <c r="E921" i="26"/>
  <c r="S921" i="26" s="1"/>
  <c r="E919" i="26"/>
  <c r="S919" i="26" s="1"/>
  <c r="C1153" i="29"/>
  <c r="K921" i="26"/>
  <c r="Y921" i="26" s="1"/>
  <c r="K913" i="26"/>
  <c r="Y913" i="26" s="1"/>
  <c r="I917" i="26"/>
  <c r="W917" i="26" s="1"/>
  <c r="E917" i="26"/>
  <c r="S917" i="26" s="1"/>
  <c r="E913" i="26"/>
  <c r="S913" i="26" s="1"/>
  <c r="H1150" i="31"/>
  <c r="J1150" i="27"/>
  <c r="C921" i="26"/>
  <c r="Q921" i="26" s="1"/>
  <c r="E915" i="26"/>
  <c r="S915" i="26" s="1"/>
  <c r="E198" i="24"/>
  <c r="E1157" i="24" s="1"/>
  <c r="E1170" i="24" s="1"/>
  <c r="I198" i="24"/>
  <c r="I1157" i="24" s="1"/>
  <c r="I1170" i="24" s="1"/>
  <c r="K198" i="24"/>
  <c r="K1157" i="24" s="1"/>
  <c r="K1170" i="24" s="1"/>
  <c r="H1150" i="34"/>
  <c r="J918" i="26"/>
  <c r="X918" i="26" s="1"/>
  <c r="D916" i="26"/>
  <c r="R916" i="26" s="1"/>
  <c r="J1150" i="29"/>
  <c r="J916" i="26"/>
  <c r="X916" i="26" s="1"/>
  <c r="D917" i="26"/>
  <c r="R917" i="26" s="1"/>
  <c r="D919" i="26"/>
  <c r="R919" i="26" s="1"/>
  <c r="J1150" i="32"/>
  <c r="J915" i="26"/>
  <c r="X915" i="26" s="1"/>
  <c r="D915" i="26"/>
  <c r="R915" i="26" s="1"/>
  <c r="J1150" i="34"/>
  <c r="J922" i="26"/>
  <c r="X922" i="26" s="1"/>
  <c r="J914" i="26"/>
  <c r="X914" i="26" s="1"/>
  <c r="D922" i="26"/>
  <c r="R922" i="26" s="1"/>
  <c r="H1150" i="35"/>
  <c r="J1150" i="31"/>
  <c r="J921" i="26"/>
  <c r="X921" i="26" s="1"/>
  <c r="J913" i="26"/>
  <c r="X913" i="26" s="1"/>
  <c r="D918" i="26"/>
  <c r="R918" i="26" s="1"/>
  <c r="H1150" i="29"/>
  <c r="J1150" i="33"/>
  <c r="J920" i="26"/>
  <c r="X920" i="26" s="1"/>
  <c r="D913" i="26"/>
  <c r="R913" i="26" s="1"/>
  <c r="D914" i="26"/>
  <c r="R914" i="26" s="1"/>
  <c r="H1150" i="32"/>
  <c r="J919" i="26"/>
  <c r="X919" i="26" s="1"/>
  <c r="D920" i="26"/>
  <c r="R920" i="26" s="1"/>
  <c r="E1150" i="29"/>
  <c r="K1150" i="29"/>
  <c r="K1150" i="31"/>
  <c r="G1150" i="29"/>
  <c r="C1138" i="29"/>
  <c r="F913" i="26"/>
  <c r="T913" i="26" s="1"/>
  <c r="F914" i="26"/>
  <c r="T914" i="26" s="1"/>
  <c r="F915" i="26"/>
  <c r="T915" i="26" s="1"/>
  <c r="F916" i="26"/>
  <c r="T916" i="26" s="1"/>
  <c r="F917" i="26"/>
  <c r="T917" i="26" s="1"/>
  <c r="F918" i="26"/>
  <c r="T918" i="26" s="1"/>
  <c r="F919" i="26"/>
  <c r="T919" i="26" s="1"/>
  <c r="F920" i="26"/>
  <c r="T920" i="26" s="1"/>
  <c r="F921" i="26"/>
  <c r="T921" i="26" s="1"/>
  <c r="F922" i="26"/>
  <c r="T922" i="26" s="1"/>
  <c r="F1150" i="29"/>
  <c r="G913" i="26"/>
  <c r="U913" i="26" s="1"/>
  <c r="G914" i="26"/>
  <c r="U914" i="26" s="1"/>
  <c r="G915" i="26"/>
  <c r="U915" i="26" s="1"/>
  <c r="G916" i="26"/>
  <c r="U916" i="26" s="1"/>
  <c r="G917" i="26"/>
  <c r="U917" i="26" s="1"/>
  <c r="G918" i="26"/>
  <c r="U918" i="26" s="1"/>
  <c r="G919" i="26"/>
  <c r="U919" i="26" s="1"/>
  <c r="G920" i="26"/>
  <c r="U920" i="26" s="1"/>
  <c r="G921" i="26"/>
  <c r="U921" i="26" s="1"/>
  <c r="G922" i="26"/>
  <c r="U922" i="26" s="1"/>
  <c r="K1150" i="33"/>
  <c r="H1150" i="33"/>
  <c r="K1150" i="35"/>
  <c r="F1150" i="31"/>
  <c r="K1150" i="32"/>
  <c r="B1120" i="26"/>
  <c r="F1150" i="27"/>
  <c r="C1150" i="27"/>
  <c r="K1150" i="27"/>
  <c r="B1046" i="24"/>
  <c r="B1165" i="24" s="1"/>
  <c r="B1178" i="24" s="1"/>
  <c r="B1030" i="24"/>
  <c r="B1136" i="24" s="1"/>
  <c r="B1152" i="24" s="1"/>
  <c r="I289" i="29"/>
  <c r="I1158" i="29" s="1"/>
  <c r="C1138" i="27"/>
  <c r="C8" i="30" s="1"/>
  <c r="D1150" i="27"/>
  <c r="M975" i="29"/>
  <c r="M976" i="29"/>
  <c r="D1120" i="29"/>
  <c r="D1166" i="29" s="1"/>
  <c r="D1179" i="29" s="1"/>
  <c r="M975" i="27"/>
  <c r="M976" i="27"/>
  <c r="M780" i="29"/>
  <c r="M779" i="29"/>
  <c r="C919" i="29"/>
  <c r="C915" i="29"/>
  <c r="C922" i="29"/>
  <c r="C918" i="29"/>
  <c r="C914" i="29"/>
  <c r="C921" i="29"/>
  <c r="C917" i="29"/>
  <c r="C913" i="29"/>
  <c r="C920" i="29"/>
  <c r="C916" i="29"/>
  <c r="G289" i="29"/>
  <c r="G1158" i="29" s="1"/>
  <c r="D922" i="29"/>
  <c r="D918" i="29"/>
  <c r="D914" i="29"/>
  <c r="D921" i="29"/>
  <c r="D917" i="29"/>
  <c r="D913" i="29"/>
  <c r="D920" i="29"/>
  <c r="D916" i="29"/>
  <c r="D919" i="29"/>
  <c r="D915" i="29"/>
  <c r="E922" i="29"/>
  <c r="E918" i="29"/>
  <c r="E914" i="29"/>
  <c r="E921" i="29"/>
  <c r="E917" i="29"/>
  <c r="E913" i="29"/>
  <c r="E920" i="29"/>
  <c r="E916" i="29"/>
  <c r="E919" i="29"/>
  <c r="E915" i="29"/>
  <c r="I920" i="29"/>
  <c r="I916" i="29"/>
  <c r="I919" i="29"/>
  <c r="I915" i="29"/>
  <c r="I922" i="29"/>
  <c r="I918" i="29"/>
  <c r="I914" i="29"/>
  <c r="I921" i="29"/>
  <c r="I917" i="29"/>
  <c r="I913" i="29"/>
  <c r="K919" i="29"/>
  <c r="K915" i="29"/>
  <c r="K922" i="29"/>
  <c r="K918" i="29"/>
  <c r="K914" i="29"/>
  <c r="K921" i="29"/>
  <c r="K917" i="29"/>
  <c r="K913" i="29"/>
  <c r="K920" i="29"/>
  <c r="K916" i="29"/>
  <c r="H920" i="29"/>
  <c r="H916" i="29"/>
  <c r="H919" i="29"/>
  <c r="H915" i="29"/>
  <c r="H922" i="29"/>
  <c r="H918" i="29"/>
  <c r="H914" i="29"/>
  <c r="H921" i="29"/>
  <c r="H917" i="29"/>
  <c r="H913" i="29"/>
  <c r="J919" i="29"/>
  <c r="J915" i="29"/>
  <c r="J922" i="29"/>
  <c r="J918" i="29"/>
  <c r="J914" i="29"/>
  <c r="J921" i="29"/>
  <c r="J917" i="29"/>
  <c r="J913" i="29"/>
  <c r="J920" i="29"/>
  <c r="J916" i="29"/>
  <c r="G921" i="29"/>
  <c r="G917" i="29"/>
  <c r="G913" i="29"/>
  <c r="G920" i="29"/>
  <c r="G916" i="29"/>
  <c r="G919" i="29"/>
  <c r="G915" i="29"/>
  <c r="G922" i="29"/>
  <c r="G918" i="29"/>
  <c r="G914" i="29"/>
  <c r="F921" i="29"/>
  <c r="F917" i="29"/>
  <c r="F913" i="29"/>
  <c r="F920" i="29"/>
  <c r="F916" i="29"/>
  <c r="F919" i="29"/>
  <c r="F915" i="29"/>
  <c r="F922" i="29"/>
  <c r="F918" i="29"/>
  <c r="F914" i="29"/>
  <c r="G921" i="27"/>
  <c r="G917" i="27"/>
  <c r="G913" i="27"/>
  <c r="G920" i="27"/>
  <c r="G916" i="27"/>
  <c r="G919" i="27"/>
  <c r="G922" i="27"/>
  <c r="G918" i="27"/>
  <c r="G914" i="27"/>
  <c r="G915" i="27"/>
  <c r="M780" i="27"/>
  <c r="M779" i="27"/>
  <c r="E922" i="27"/>
  <c r="E918" i="27"/>
  <c r="E914" i="27"/>
  <c r="E921" i="27"/>
  <c r="E917" i="27"/>
  <c r="E913" i="27"/>
  <c r="E916" i="27"/>
  <c r="E919" i="27"/>
  <c r="E915" i="27"/>
  <c r="E920" i="27"/>
  <c r="H920" i="27"/>
  <c r="H916" i="27"/>
  <c r="H919" i="27"/>
  <c r="H915" i="27"/>
  <c r="H922" i="27"/>
  <c r="H918" i="27"/>
  <c r="H914" i="27"/>
  <c r="H921" i="27"/>
  <c r="H917" i="27"/>
  <c r="H913" i="27"/>
  <c r="J919" i="27"/>
  <c r="J915" i="27"/>
  <c r="J922" i="27"/>
  <c r="J918" i="27"/>
  <c r="J914" i="27"/>
  <c r="J921" i="27"/>
  <c r="J917" i="27"/>
  <c r="J913" i="27"/>
  <c r="J920" i="27"/>
  <c r="J916" i="27"/>
  <c r="I920" i="27"/>
  <c r="I916" i="27"/>
  <c r="I919" i="27"/>
  <c r="I915" i="27"/>
  <c r="I914" i="27"/>
  <c r="I921" i="27"/>
  <c r="I917" i="27"/>
  <c r="I913" i="27"/>
  <c r="I922" i="27"/>
  <c r="I918" i="27"/>
  <c r="D922" i="27"/>
  <c r="D918" i="27"/>
  <c r="D914" i="27"/>
  <c r="D921" i="27"/>
  <c r="D917" i="27"/>
  <c r="D913" i="27"/>
  <c r="D920" i="27"/>
  <c r="D916" i="27"/>
  <c r="D919" i="27"/>
  <c r="D915" i="27"/>
  <c r="F921" i="27"/>
  <c r="F917" i="27"/>
  <c r="F913" i="27"/>
  <c r="F920" i="27"/>
  <c r="F916" i="27"/>
  <c r="F919" i="27"/>
  <c r="F915" i="27"/>
  <c r="F922" i="27"/>
  <c r="F918" i="27"/>
  <c r="F914" i="27"/>
  <c r="C919" i="27"/>
  <c r="C915" i="27"/>
  <c r="C922" i="27"/>
  <c r="C918" i="27"/>
  <c r="C914" i="27"/>
  <c r="C921" i="27"/>
  <c r="C920" i="27"/>
  <c r="C916" i="27"/>
  <c r="C917" i="27"/>
  <c r="C913" i="27"/>
  <c r="K919" i="27"/>
  <c r="K915" i="27"/>
  <c r="K913" i="27"/>
  <c r="K922" i="27"/>
  <c r="K918" i="27"/>
  <c r="K914" i="27"/>
  <c r="K921" i="27"/>
  <c r="K917" i="27"/>
  <c r="K920" i="27"/>
  <c r="K916" i="27"/>
  <c r="D1150" i="29"/>
  <c r="D1150" i="34"/>
  <c r="D1150" i="31"/>
  <c r="M780" i="26"/>
  <c r="M779" i="26"/>
  <c r="C914" i="26"/>
  <c r="Q914" i="26" s="1"/>
  <c r="C918" i="26"/>
  <c r="Q918" i="26" s="1"/>
  <c r="C917" i="26"/>
  <c r="Q917" i="26" s="1"/>
  <c r="C919" i="26"/>
  <c r="Q919" i="26" s="1"/>
  <c r="C920" i="26"/>
  <c r="Q920" i="26" s="1"/>
  <c r="C916" i="26"/>
  <c r="Q916" i="26" s="1"/>
  <c r="C915" i="26"/>
  <c r="Q915" i="26" s="1"/>
  <c r="C922" i="26"/>
  <c r="Q922" i="26" s="1"/>
  <c r="D1150" i="35"/>
  <c r="D1150" i="33"/>
  <c r="C1120" i="29"/>
  <c r="C1166" i="29" s="1"/>
  <c r="C1179" i="29" s="1"/>
  <c r="C1153" i="24"/>
  <c r="C1153" i="35"/>
  <c r="C1153" i="32"/>
  <c r="D289" i="32"/>
  <c r="D1158" i="32" s="1"/>
  <c r="F289" i="34"/>
  <c r="F1158" i="34" s="1"/>
  <c r="C289" i="34"/>
  <c r="C1158" i="34" s="1"/>
  <c r="K289" i="33"/>
  <c r="K1158" i="33" s="1"/>
  <c r="C289" i="33"/>
  <c r="C1158" i="33" s="1"/>
  <c r="H289" i="27"/>
  <c r="H1158" i="27" s="1"/>
  <c r="B289" i="27"/>
  <c r="B1158" i="27" s="1"/>
  <c r="B1171" i="27" s="1"/>
  <c r="I289" i="34"/>
  <c r="I1158" i="34" s="1"/>
  <c r="G289" i="33"/>
  <c r="G1158" i="33" s="1"/>
  <c r="E289" i="33"/>
  <c r="E1158" i="33" s="1"/>
  <c r="I289" i="33"/>
  <c r="I1158" i="33" s="1"/>
  <c r="K289" i="35"/>
  <c r="K1158" i="35" s="1"/>
  <c r="E289" i="35"/>
  <c r="E1158" i="35" s="1"/>
  <c r="E289" i="32"/>
  <c r="E1158" i="32" s="1"/>
  <c r="K289" i="31"/>
  <c r="K1158" i="31" s="1"/>
  <c r="J289" i="34"/>
  <c r="J1158" i="34" s="1"/>
  <c r="H289" i="33"/>
  <c r="H1158" i="33" s="1"/>
  <c r="D289" i="33"/>
  <c r="D1158" i="33" s="1"/>
  <c r="B289" i="29"/>
  <c r="B1158" i="29" s="1"/>
  <c r="B1171" i="29" s="1"/>
  <c r="H289" i="29"/>
  <c r="H1158" i="29" s="1"/>
  <c r="J289" i="32"/>
  <c r="J1158" i="32" s="1"/>
  <c r="B289" i="31"/>
  <c r="B1158" i="31" s="1"/>
  <c r="H289" i="35"/>
  <c r="H1158" i="35" s="1"/>
  <c r="B289" i="35"/>
  <c r="B1158" i="35" s="1"/>
  <c r="C289" i="32"/>
  <c r="C1158" i="32" s="1"/>
  <c r="D289" i="31"/>
  <c r="D1158" i="31" s="1"/>
  <c r="E289" i="31"/>
  <c r="E1158" i="31" s="1"/>
  <c r="C289" i="31"/>
  <c r="C1158" i="31" s="1"/>
  <c r="G289" i="35"/>
  <c r="G1158" i="35" s="1"/>
  <c r="G289" i="32"/>
  <c r="G1158" i="32" s="1"/>
  <c r="I289" i="32"/>
  <c r="I1158" i="32" s="1"/>
  <c r="B289" i="32"/>
  <c r="B1158" i="32" s="1"/>
  <c r="F289" i="31"/>
  <c r="F1158" i="31" s="1"/>
  <c r="B289" i="34"/>
  <c r="B1158" i="34" s="1"/>
  <c r="J289" i="33"/>
  <c r="J1158" i="33" s="1"/>
  <c r="F289" i="33"/>
  <c r="F1158" i="33" s="1"/>
  <c r="B289" i="33"/>
  <c r="B1158" i="33" s="1"/>
  <c r="D289" i="35"/>
  <c r="D1158" i="35" s="1"/>
  <c r="F289" i="35"/>
  <c r="F1158" i="35" s="1"/>
  <c r="C289" i="35"/>
  <c r="C1158" i="35" s="1"/>
  <c r="K289" i="32"/>
  <c r="K1158" i="32" s="1"/>
  <c r="J289" i="31"/>
  <c r="J1158" i="31" s="1"/>
  <c r="K289" i="34"/>
  <c r="K1158" i="34" s="1"/>
  <c r="E289" i="34"/>
  <c r="E1158" i="34" s="1"/>
  <c r="C289" i="27"/>
  <c r="C1158" i="27" s="1"/>
  <c r="C1171" i="27" s="1"/>
  <c r="C289" i="29"/>
  <c r="C1158" i="29" s="1"/>
  <c r="C1171" i="29" s="1"/>
  <c r="J289" i="35"/>
  <c r="J1158" i="35" s="1"/>
  <c r="I289" i="35"/>
  <c r="I1158" i="35" s="1"/>
  <c r="I289" i="31"/>
  <c r="I1158" i="31" s="1"/>
  <c r="H289" i="34"/>
  <c r="H1158" i="34" s="1"/>
  <c r="F289" i="32"/>
  <c r="F1158" i="32" s="1"/>
  <c r="H289" i="32"/>
  <c r="H1158" i="32" s="1"/>
  <c r="G289" i="31"/>
  <c r="G1158" i="31" s="1"/>
  <c r="H289" i="31"/>
  <c r="H1158" i="31" s="1"/>
  <c r="D289" i="34"/>
  <c r="D1158" i="34" s="1"/>
  <c r="G289" i="34"/>
  <c r="G1158" i="34" s="1"/>
  <c r="G289" i="27"/>
  <c r="G1158" i="27" s="1"/>
  <c r="M265" i="29"/>
  <c r="K282" i="29"/>
  <c r="D272" i="29"/>
  <c r="D1127" i="29" s="1"/>
  <c r="D286" i="29"/>
  <c r="D289" i="29" s="1"/>
  <c r="D1158" i="29" s="1"/>
  <c r="M267" i="29"/>
  <c r="K284" i="29"/>
  <c r="F272" i="29"/>
  <c r="F1127" i="29" s="1"/>
  <c r="F286" i="29"/>
  <c r="F289" i="29" s="1"/>
  <c r="F1158" i="29" s="1"/>
  <c r="M268" i="29"/>
  <c r="K285" i="29"/>
  <c r="M264" i="29"/>
  <c r="K281" i="29"/>
  <c r="M270" i="29"/>
  <c r="K287" i="29"/>
  <c r="M263" i="29"/>
  <c r="K280" i="29"/>
  <c r="M269" i="29"/>
  <c r="K286" i="29"/>
  <c r="E272" i="29"/>
  <c r="E1127" i="29" s="1"/>
  <c r="E286" i="29"/>
  <c r="E289" i="29" s="1"/>
  <c r="E1158" i="29" s="1"/>
  <c r="M266" i="29"/>
  <c r="K283" i="29"/>
  <c r="M271" i="29"/>
  <c r="K288" i="29"/>
  <c r="D289" i="27"/>
  <c r="D1158" i="27" s="1"/>
  <c r="M265" i="27"/>
  <c r="M269" i="27"/>
  <c r="M263" i="27"/>
  <c r="M271" i="27"/>
  <c r="M266" i="27"/>
  <c r="M264" i="27"/>
  <c r="M270" i="27"/>
  <c r="M267" i="27"/>
  <c r="M268" i="27"/>
  <c r="I1024" i="24"/>
  <c r="B1142" i="27"/>
  <c r="F289" i="26"/>
  <c r="E289" i="26"/>
  <c r="G289" i="26"/>
  <c r="M263" i="26"/>
  <c r="K280" i="26"/>
  <c r="M268" i="26"/>
  <c r="K285" i="26"/>
  <c r="M265" i="26"/>
  <c r="K282" i="26"/>
  <c r="M269" i="26"/>
  <c r="K286" i="26"/>
  <c r="M266" i="26"/>
  <c r="K283" i="26"/>
  <c r="M264" i="26"/>
  <c r="K281" i="26"/>
  <c r="M270" i="26"/>
  <c r="K287" i="26"/>
  <c r="M267" i="26"/>
  <c r="K284" i="26"/>
  <c r="M271" i="26"/>
  <c r="K288" i="26"/>
  <c r="C168" i="24"/>
  <c r="C196" i="24"/>
  <c r="C160" i="24"/>
  <c r="C188" i="24"/>
  <c r="B166" i="24"/>
  <c r="B194" i="24"/>
  <c r="F1076" i="24"/>
  <c r="B160" i="24"/>
  <c r="B188" i="24"/>
  <c r="C169" i="24"/>
  <c r="C197" i="24"/>
  <c r="C166" i="24"/>
  <c r="C194" i="24"/>
  <c r="B162" i="24"/>
  <c r="B1188" i="24" s="1"/>
  <c r="B190" i="24"/>
  <c r="C162" i="24"/>
  <c r="C1188" i="24" s="1"/>
  <c r="C190" i="24"/>
  <c r="C161" i="24"/>
  <c r="C189" i="24"/>
  <c r="Q559" i="24"/>
  <c r="G1070" i="29"/>
  <c r="F1114" i="29"/>
  <c r="F1099" i="29"/>
  <c r="R553" i="29" s="1"/>
  <c r="F1101" i="29"/>
  <c r="R555" i="29" s="1"/>
  <c r="G1072" i="29"/>
  <c r="F1116" i="29"/>
  <c r="F1117" i="29"/>
  <c r="F1102" i="29"/>
  <c r="R556" i="29" s="1"/>
  <c r="G1073" i="29"/>
  <c r="F1112" i="29"/>
  <c r="F1097" i="29"/>
  <c r="G1068" i="29"/>
  <c r="F1096" i="29"/>
  <c r="R550" i="29" s="1"/>
  <c r="G1067" i="29"/>
  <c r="F1111" i="29"/>
  <c r="G1066" i="29"/>
  <c r="F1076" i="29"/>
  <c r="F1110" i="29"/>
  <c r="F1095" i="29"/>
  <c r="F1100" i="29"/>
  <c r="R554" i="29" s="1"/>
  <c r="G1071" i="29"/>
  <c r="F1115" i="29"/>
  <c r="G1069" i="29"/>
  <c r="F1113" i="29"/>
  <c r="G1075" i="29"/>
  <c r="F1104" i="29"/>
  <c r="R558" i="29" s="1"/>
  <c r="F1119" i="29"/>
  <c r="F1103" i="29"/>
  <c r="R557" i="29" s="1"/>
  <c r="F1118" i="29"/>
  <c r="G1074" i="29"/>
  <c r="E1105" i="29"/>
  <c r="E1137" i="29" s="1"/>
  <c r="Q549" i="29"/>
  <c r="B9" i="30"/>
  <c r="F1112" i="27"/>
  <c r="F1097" i="27"/>
  <c r="G1068" i="27"/>
  <c r="G1114" i="27"/>
  <c r="H1070" i="27"/>
  <c r="G1099" i="27"/>
  <c r="S553" i="27" s="1"/>
  <c r="E1120" i="27"/>
  <c r="E1166" i="27" s="1"/>
  <c r="E1179" i="27" s="1"/>
  <c r="G1067" i="27"/>
  <c r="F1111" i="27"/>
  <c r="F1096" i="27"/>
  <c r="R550" i="27" s="1"/>
  <c r="F1076" i="27"/>
  <c r="G1066" i="27"/>
  <c r="F1095" i="27"/>
  <c r="F1110" i="27"/>
  <c r="G1073" i="27"/>
  <c r="F1102" i="27"/>
  <c r="R556" i="27" s="1"/>
  <c r="F1117" i="27"/>
  <c r="G1113" i="27"/>
  <c r="H1069" i="27"/>
  <c r="G1098" i="27"/>
  <c r="S552" i="27" s="1"/>
  <c r="E1105" i="27"/>
  <c r="E1137" i="27" s="1"/>
  <c r="Q549" i="27"/>
  <c r="G1074" i="27"/>
  <c r="F1118" i="27"/>
  <c r="F1103" i="27"/>
  <c r="R557" i="27" s="1"/>
  <c r="F1116" i="27"/>
  <c r="F1101" i="27"/>
  <c r="R555" i="27" s="1"/>
  <c r="G1072" i="27"/>
  <c r="G1104" i="27"/>
  <c r="S558" i="27" s="1"/>
  <c r="G1119" i="27"/>
  <c r="H1075" i="27"/>
  <c r="G1071" i="27"/>
  <c r="F1100" i="27"/>
  <c r="R554" i="27" s="1"/>
  <c r="F1115" i="27"/>
  <c r="G1113" i="24"/>
  <c r="H1069" i="24"/>
  <c r="G1098" i="24"/>
  <c r="F1112" i="24"/>
  <c r="F1097" i="24"/>
  <c r="F1191" i="24" s="1"/>
  <c r="F8" i="45" s="1"/>
  <c r="G1068" i="24"/>
  <c r="G1073" i="24"/>
  <c r="F1102" i="24"/>
  <c r="R556" i="24" s="1"/>
  <c r="F1117" i="24"/>
  <c r="G1071" i="24"/>
  <c r="F1115" i="24"/>
  <c r="F1100" i="24"/>
  <c r="R554" i="24" s="1"/>
  <c r="G1095" i="24"/>
  <c r="S549" i="24" s="1"/>
  <c r="G1110" i="24"/>
  <c r="H1066" i="24"/>
  <c r="E1120" i="24"/>
  <c r="E1166" i="24" s="1"/>
  <c r="E1179" i="24" s="1"/>
  <c r="G1111" i="24"/>
  <c r="G1096" i="24"/>
  <c r="S550" i="24" s="1"/>
  <c r="H1067" i="24"/>
  <c r="H1070" i="24"/>
  <c r="G1099" i="24"/>
  <c r="S553" i="24" s="1"/>
  <c r="G1114" i="24"/>
  <c r="F1119" i="24"/>
  <c r="F1104" i="24"/>
  <c r="R558" i="24" s="1"/>
  <c r="G1075" i="24"/>
  <c r="E1105" i="24"/>
  <c r="E1137" i="24" s="1"/>
  <c r="G1074" i="24"/>
  <c r="F1103" i="24"/>
  <c r="R557" i="24" s="1"/>
  <c r="F1118" i="24"/>
  <c r="G1101" i="24"/>
  <c r="S555" i="24" s="1"/>
  <c r="H1072" i="24"/>
  <c r="G1116" i="24"/>
  <c r="C1142" i="32"/>
  <c r="H1142" i="34"/>
  <c r="H1142" i="33"/>
  <c r="I1143" i="32"/>
  <c r="I1143" i="27"/>
  <c r="I1143" i="31"/>
  <c r="I1143" i="35"/>
  <c r="I1143" i="29"/>
  <c r="I1143" i="33"/>
  <c r="I1143" i="34"/>
  <c r="H1142" i="31"/>
  <c r="B1142" i="32"/>
  <c r="B1142" i="34"/>
  <c r="B1142" i="33"/>
  <c r="B1142" i="35"/>
  <c r="B1142" i="31"/>
  <c r="H1142" i="35"/>
  <c r="B1142" i="29"/>
  <c r="I1131" i="26"/>
  <c r="B1147" i="24"/>
  <c r="B1147" i="31"/>
  <c r="B1147" i="32"/>
  <c r="B1147" i="35"/>
  <c r="B1147" i="27"/>
  <c r="B1147" i="33"/>
  <c r="B1147" i="29"/>
  <c r="B1147" i="34"/>
  <c r="H1130" i="26"/>
  <c r="B1146" i="31"/>
  <c r="B1146" i="33"/>
  <c r="B1146" i="32"/>
  <c r="B1146" i="29"/>
  <c r="B1146" i="35"/>
  <c r="B1146" i="24"/>
  <c r="B1146" i="27"/>
  <c r="B1146" i="34"/>
  <c r="B1138" i="26"/>
  <c r="J1145" i="27"/>
  <c r="F1145" i="32"/>
  <c r="F1145" i="33"/>
  <c r="F1145" i="27"/>
  <c r="F1145" i="34"/>
  <c r="H11" i="30"/>
  <c r="H1142" i="29"/>
  <c r="H1142" i="27"/>
  <c r="I1138" i="34"/>
  <c r="I12" i="30" s="1"/>
  <c r="I1138" i="35"/>
  <c r="I1142" i="35"/>
  <c r="I1138" i="33"/>
  <c r="I1138" i="31"/>
  <c r="I5" i="30" s="1"/>
  <c r="D1011" i="24"/>
  <c r="D1025" i="24" s="1"/>
  <c r="E1011" i="24"/>
  <c r="E1025" i="24" s="1"/>
  <c r="F1011" i="24"/>
  <c r="F1025" i="24" s="1"/>
  <c r="G1011" i="24"/>
  <c r="G1025" i="24" s="1"/>
  <c r="P549" i="24"/>
  <c r="P559" i="24" s="1"/>
  <c r="O559" i="24"/>
  <c r="J589" i="26"/>
  <c r="G589" i="26"/>
  <c r="F589" i="26"/>
  <c r="D559" i="26"/>
  <c r="E118" i="24"/>
  <c r="E559" i="26"/>
  <c r="K559" i="26"/>
  <c r="E118" i="31"/>
  <c r="E161" i="31" s="1"/>
  <c r="E118" i="27"/>
  <c r="E161" i="27" s="1"/>
  <c r="E118" i="35"/>
  <c r="E161" i="35" s="1"/>
  <c r="E118" i="34"/>
  <c r="E161" i="34" s="1"/>
  <c r="G1067" i="26"/>
  <c r="G1111" i="26" s="1"/>
  <c r="F1096" i="26"/>
  <c r="T1110" i="26" s="1"/>
  <c r="G1070" i="26"/>
  <c r="G1114" i="26" s="1"/>
  <c r="F1099" i="26"/>
  <c r="T1113" i="26" s="1"/>
  <c r="G1068" i="26"/>
  <c r="G1112" i="26" s="1"/>
  <c r="F1097" i="26"/>
  <c r="G1072" i="26"/>
  <c r="G1116" i="26" s="1"/>
  <c r="F1101" i="26"/>
  <c r="T1115" i="26" s="1"/>
  <c r="G1066" i="26"/>
  <c r="G1110" i="26" s="1"/>
  <c r="F1095" i="26"/>
  <c r="T1109" i="26" s="1"/>
  <c r="G1069" i="26"/>
  <c r="G1113" i="26" s="1"/>
  <c r="F1098" i="26"/>
  <c r="T1112" i="26" s="1"/>
  <c r="E118" i="29"/>
  <c r="E161" i="29" s="1"/>
  <c r="E118" i="33"/>
  <c r="E161" i="33" s="1"/>
  <c r="E161" i="26"/>
  <c r="Q189" i="26" s="1"/>
  <c r="J170" i="34"/>
  <c r="J1126" i="34" s="1"/>
  <c r="D161" i="26"/>
  <c r="P189" i="26" s="1"/>
  <c r="D118" i="31"/>
  <c r="D161" i="31" s="1"/>
  <c r="D118" i="33"/>
  <c r="D161" i="33" s="1"/>
  <c r="D118" i="34"/>
  <c r="D161" i="34" s="1"/>
  <c r="D118" i="35"/>
  <c r="D161" i="35" s="1"/>
  <c r="D118" i="27"/>
  <c r="D161" i="27" s="1"/>
  <c r="D118" i="24"/>
  <c r="D118" i="29"/>
  <c r="D161" i="29" s="1"/>
  <c r="K165" i="26"/>
  <c r="K122" i="29"/>
  <c r="K165" i="29" s="1"/>
  <c r="M165" i="29" s="1"/>
  <c r="K122" i="35"/>
  <c r="K165" i="35" s="1"/>
  <c r="M165" i="35" s="1"/>
  <c r="K122" i="31"/>
  <c r="K165" i="31" s="1"/>
  <c r="M165" i="31" s="1"/>
  <c r="K122" i="24"/>
  <c r="K122" i="33"/>
  <c r="K165" i="33" s="1"/>
  <c r="M165" i="33" s="1"/>
  <c r="K122" i="34"/>
  <c r="K165" i="34" s="1"/>
  <c r="M165" i="34" s="1"/>
  <c r="K122" i="27"/>
  <c r="K165" i="27" s="1"/>
  <c r="M165" i="27" s="1"/>
  <c r="K161" i="26"/>
  <c r="K118" i="29"/>
  <c r="K161" i="29" s="1"/>
  <c r="M161" i="29" s="1"/>
  <c r="K118" i="31"/>
  <c r="K161" i="31" s="1"/>
  <c r="M161" i="31" s="1"/>
  <c r="K118" i="33"/>
  <c r="K161" i="33" s="1"/>
  <c r="M161" i="33" s="1"/>
  <c r="K118" i="34"/>
  <c r="K161" i="34" s="1"/>
  <c r="M161" i="34" s="1"/>
  <c r="K118" i="35"/>
  <c r="K161" i="35" s="1"/>
  <c r="M161" i="35" s="1"/>
  <c r="K118" i="27"/>
  <c r="K161" i="27" s="1"/>
  <c r="M161" i="27" s="1"/>
  <c r="K118" i="24"/>
  <c r="G162" i="26"/>
  <c r="G119" i="29"/>
  <c r="G162" i="29" s="1"/>
  <c r="G119" i="35"/>
  <c r="G162" i="35" s="1"/>
  <c r="G119" i="24"/>
  <c r="G119" i="27"/>
  <c r="G162" i="27" s="1"/>
  <c r="G119" i="31"/>
  <c r="G162" i="31" s="1"/>
  <c r="G119" i="33"/>
  <c r="G162" i="33" s="1"/>
  <c r="G119" i="34"/>
  <c r="G162" i="34" s="1"/>
  <c r="J170" i="31"/>
  <c r="J1126" i="31" s="1"/>
  <c r="E162" i="26"/>
  <c r="E1188" i="26" s="1"/>
  <c r="M5" i="45" s="1"/>
  <c r="E119" i="34"/>
  <c r="E162" i="34" s="1"/>
  <c r="E1188" i="34" s="1"/>
  <c r="E119" i="35"/>
  <c r="E162" i="35" s="1"/>
  <c r="E1188" i="35" s="1"/>
  <c r="E119" i="24"/>
  <c r="E119" i="27"/>
  <c r="E162" i="27" s="1"/>
  <c r="E1188" i="27" s="1"/>
  <c r="E119" i="29"/>
  <c r="E162" i="29" s="1"/>
  <c r="E1188" i="29" s="1"/>
  <c r="E119" i="31"/>
  <c r="E162" i="31" s="1"/>
  <c r="E1188" i="31" s="1"/>
  <c r="E119" i="33"/>
  <c r="E162" i="33" s="1"/>
  <c r="E1188" i="33" s="1"/>
  <c r="J170" i="33"/>
  <c r="J1126" i="33" s="1"/>
  <c r="K160" i="26"/>
  <c r="K117" i="29"/>
  <c r="K160" i="29" s="1"/>
  <c r="M160" i="29" s="1"/>
  <c r="K117" i="33"/>
  <c r="K160" i="33" s="1"/>
  <c r="K117" i="31"/>
  <c r="K160" i="31" s="1"/>
  <c r="K117" i="35"/>
  <c r="K160" i="35" s="1"/>
  <c r="K117" i="24"/>
  <c r="K117" i="34"/>
  <c r="K160" i="34" s="1"/>
  <c r="K117" i="27"/>
  <c r="K160" i="27" s="1"/>
  <c r="M160" i="27" s="1"/>
  <c r="K164" i="26"/>
  <c r="K121" i="35"/>
  <c r="K164" i="35" s="1"/>
  <c r="M164" i="35" s="1"/>
  <c r="K121" i="24"/>
  <c r="K121" i="29"/>
  <c r="K164" i="29" s="1"/>
  <c r="M164" i="29" s="1"/>
  <c r="K121" i="27"/>
  <c r="K164" i="27" s="1"/>
  <c r="M164" i="27" s="1"/>
  <c r="K121" i="31"/>
  <c r="K164" i="31" s="1"/>
  <c r="M164" i="31" s="1"/>
  <c r="K121" i="33"/>
  <c r="K164" i="33" s="1"/>
  <c r="M164" i="33" s="1"/>
  <c r="K121" i="34"/>
  <c r="K164" i="34" s="1"/>
  <c r="M164" i="34" s="1"/>
  <c r="K166" i="26"/>
  <c r="K123" i="33"/>
  <c r="K166" i="33" s="1"/>
  <c r="M166" i="33" s="1"/>
  <c r="K123" i="34"/>
  <c r="K166" i="34" s="1"/>
  <c r="M166" i="34" s="1"/>
  <c r="K123" i="35"/>
  <c r="K166" i="35" s="1"/>
  <c r="M166" i="35" s="1"/>
  <c r="K123" i="24"/>
  <c r="K123" i="29"/>
  <c r="K166" i="29" s="1"/>
  <c r="M166" i="29" s="1"/>
  <c r="K123" i="27"/>
  <c r="K166" i="27" s="1"/>
  <c r="M166" i="27" s="1"/>
  <c r="K123" i="31"/>
  <c r="K166" i="31" s="1"/>
  <c r="M166" i="31" s="1"/>
  <c r="D160" i="26"/>
  <c r="P188" i="26" s="1"/>
  <c r="D117" i="29"/>
  <c r="D160" i="29" s="1"/>
  <c r="D117" i="33"/>
  <c r="D160" i="33" s="1"/>
  <c r="D117" i="31"/>
  <c r="D160" i="31" s="1"/>
  <c r="D117" i="34"/>
  <c r="D160" i="34" s="1"/>
  <c r="D117" i="35"/>
  <c r="D160" i="35" s="1"/>
  <c r="D117" i="24"/>
  <c r="D117" i="27"/>
  <c r="D160" i="27" s="1"/>
  <c r="D162" i="26"/>
  <c r="D1188" i="26" s="1"/>
  <c r="L5" i="45" s="1"/>
  <c r="D119" i="27"/>
  <c r="D162" i="27" s="1"/>
  <c r="D1188" i="27" s="1"/>
  <c r="D119" i="34"/>
  <c r="D162" i="34" s="1"/>
  <c r="D1188" i="34" s="1"/>
  <c r="D119" i="29"/>
  <c r="D162" i="29" s="1"/>
  <c r="D1188" i="29" s="1"/>
  <c r="D119" i="31"/>
  <c r="D162" i="31" s="1"/>
  <c r="D1188" i="31" s="1"/>
  <c r="D119" i="24"/>
  <c r="D119" i="35"/>
  <c r="D162" i="35" s="1"/>
  <c r="D1188" i="35" s="1"/>
  <c r="D119" i="33"/>
  <c r="D162" i="33" s="1"/>
  <c r="D1188" i="33" s="1"/>
  <c r="J170" i="35"/>
  <c r="J1126" i="35" s="1"/>
  <c r="K168" i="26"/>
  <c r="K125" i="29"/>
  <c r="K168" i="29" s="1"/>
  <c r="M168" i="29" s="1"/>
  <c r="K125" i="27"/>
  <c r="K168" i="27" s="1"/>
  <c r="M168" i="27" s="1"/>
  <c r="K125" i="31"/>
  <c r="K168" i="31" s="1"/>
  <c r="M168" i="31" s="1"/>
  <c r="K125" i="35"/>
  <c r="K168" i="35" s="1"/>
  <c r="M168" i="35" s="1"/>
  <c r="K125" i="33"/>
  <c r="K168" i="33" s="1"/>
  <c r="M168" i="33" s="1"/>
  <c r="K125" i="24"/>
  <c r="K125" i="34"/>
  <c r="K168" i="34" s="1"/>
  <c r="M168" i="34" s="1"/>
  <c r="K169" i="26"/>
  <c r="K126" i="29"/>
  <c r="K169" i="29" s="1"/>
  <c r="M169" i="29" s="1"/>
  <c r="K126" i="31"/>
  <c r="K169" i="31" s="1"/>
  <c r="M169" i="31" s="1"/>
  <c r="K126" i="33"/>
  <c r="K169" i="33" s="1"/>
  <c r="M169" i="33" s="1"/>
  <c r="K126" i="34"/>
  <c r="K169" i="34" s="1"/>
  <c r="M169" i="34" s="1"/>
  <c r="K126" i="35"/>
  <c r="K169" i="35" s="1"/>
  <c r="M169" i="35" s="1"/>
  <c r="K126" i="27"/>
  <c r="K169" i="27" s="1"/>
  <c r="M169" i="27" s="1"/>
  <c r="K126" i="24"/>
  <c r="E160" i="26"/>
  <c r="Q188" i="26" s="1"/>
  <c r="E117" i="29"/>
  <c r="E160" i="29" s="1"/>
  <c r="E117" i="27"/>
  <c r="E160" i="27" s="1"/>
  <c r="E117" i="33"/>
  <c r="E160" i="33" s="1"/>
  <c r="E117" i="31"/>
  <c r="E160" i="31" s="1"/>
  <c r="E117" i="34"/>
  <c r="E160" i="34" s="1"/>
  <c r="E117" i="35"/>
  <c r="E160" i="35" s="1"/>
  <c r="E117" i="24"/>
  <c r="F160" i="26"/>
  <c r="R188" i="26" s="1"/>
  <c r="F117" i="33"/>
  <c r="F160" i="33" s="1"/>
  <c r="F117" i="31"/>
  <c r="F160" i="31" s="1"/>
  <c r="F117" i="27"/>
  <c r="F160" i="27" s="1"/>
  <c r="F117" i="34"/>
  <c r="F160" i="34" s="1"/>
  <c r="F117" i="35"/>
  <c r="F160" i="35" s="1"/>
  <c r="F117" i="24"/>
  <c r="F117" i="29"/>
  <c r="F160" i="29" s="1"/>
  <c r="K167" i="26"/>
  <c r="K124" i="34"/>
  <c r="K167" i="34" s="1"/>
  <c r="M167" i="34" s="1"/>
  <c r="K124" i="27"/>
  <c r="K167" i="27" s="1"/>
  <c r="M167" i="27" s="1"/>
  <c r="K124" i="35"/>
  <c r="K167" i="35" s="1"/>
  <c r="M167" i="35" s="1"/>
  <c r="K124" i="24"/>
  <c r="K124" i="29"/>
  <c r="K167" i="29" s="1"/>
  <c r="M167" i="29" s="1"/>
  <c r="K124" i="31"/>
  <c r="K167" i="31" s="1"/>
  <c r="M167" i="31" s="1"/>
  <c r="K124" i="33"/>
  <c r="K167" i="33" s="1"/>
  <c r="M167" i="33" s="1"/>
  <c r="K163" i="26"/>
  <c r="K120" i="34"/>
  <c r="K163" i="34" s="1"/>
  <c r="M163" i="34" s="1"/>
  <c r="K120" i="27"/>
  <c r="K163" i="27" s="1"/>
  <c r="M163" i="27" s="1"/>
  <c r="K120" i="29"/>
  <c r="K163" i="29" s="1"/>
  <c r="M163" i="29" s="1"/>
  <c r="K120" i="31"/>
  <c r="K163" i="31" s="1"/>
  <c r="M163" i="31" s="1"/>
  <c r="K120" i="33"/>
  <c r="K163" i="33" s="1"/>
  <c r="M163" i="33" s="1"/>
  <c r="K120" i="24"/>
  <c r="K120" i="35"/>
  <c r="K163" i="35" s="1"/>
  <c r="M163" i="35" s="1"/>
  <c r="F161" i="26"/>
  <c r="R189" i="26" s="1"/>
  <c r="F118" i="35"/>
  <c r="F161" i="35" s="1"/>
  <c r="F118" i="27"/>
  <c r="F161" i="27" s="1"/>
  <c r="F118" i="24"/>
  <c r="F118" i="34"/>
  <c r="F161" i="34" s="1"/>
  <c r="F118" i="29"/>
  <c r="F161" i="29" s="1"/>
  <c r="F118" i="31"/>
  <c r="F161" i="31" s="1"/>
  <c r="F118" i="33"/>
  <c r="F161" i="33" s="1"/>
  <c r="K162" i="26"/>
  <c r="K119" i="33"/>
  <c r="K162" i="33" s="1"/>
  <c r="K119" i="34"/>
  <c r="K162" i="34" s="1"/>
  <c r="K119" i="29"/>
  <c r="K162" i="29" s="1"/>
  <c r="K119" i="35"/>
  <c r="K162" i="35" s="1"/>
  <c r="K119" i="24"/>
  <c r="K119" i="27"/>
  <c r="K162" i="27" s="1"/>
  <c r="K119" i="31"/>
  <c r="K162" i="31" s="1"/>
  <c r="H905" i="24"/>
  <c r="G272" i="26"/>
  <c r="G1127" i="26" s="1"/>
  <c r="H901" i="24"/>
  <c r="H1194" i="24" s="1"/>
  <c r="H11" i="45" s="1"/>
  <c r="F1010" i="24"/>
  <c r="F1024" i="24" s="1"/>
  <c r="J1024" i="24"/>
  <c r="G902" i="24"/>
  <c r="D272" i="27"/>
  <c r="D1127" i="27" s="1"/>
  <c r="D1014" i="24"/>
  <c r="D1028" i="24" s="1"/>
  <c r="E1013" i="24"/>
  <c r="E1027" i="24" s="1"/>
  <c r="H904" i="24"/>
  <c r="G1014" i="24"/>
  <c r="G1028" i="24" s="1"/>
  <c r="K900" i="24"/>
  <c r="F1013" i="24"/>
  <c r="F1027" i="24" s="1"/>
  <c r="D1009" i="24"/>
  <c r="D1023" i="24" s="1"/>
  <c r="H900" i="24"/>
  <c r="J1022" i="24"/>
  <c r="J1196" i="24" s="1"/>
  <c r="K1008" i="24"/>
  <c r="K1022" i="24" s="1"/>
  <c r="K1196" i="24" s="1"/>
  <c r="E1014" i="24"/>
  <c r="E1028" i="24" s="1"/>
  <c r="D1010" i="24"/>
  <c r="D1024" i="24" s="1"/>
  <c r="D1013" i="24"/>
  <c r="D1027" i="24" s="1"/>
  <c r="C900" i="24"/>
  <c r="K902" i="24"/>
  <c r="H155" i="24"/>
  <c r="E272" i="26"/>
  <c r="E1127" i="26" s="1"/>
  <c r="G908" i="24"/>
  <c r="G272" i="27"/>
  <c r="G1127" i="27" s="1"/>
  <c r="F272" i="27"/>
  <c r="F1127" i="27" s="1"/>
  <c r="J170" i="29"/>
  <c r="J1126" i="29" s="1"/>
  <c r="K272" i="29"/>
  <c r="M262" i="29"/>
  <c r="J272" i="29"/>
  <c r="J1127" i="29" s="1"/>
  <c r="M262" i="27"/>
  <c r="K272" i="27"/>
  <c r="E272" i="27"/>
  <c r="E1127" i="27" s="1"/>
  <c r="J272" i="27"/>
  <c r="J1127" i="27" s="1"/>
  <c r="J170" i="27"/>
  <c r="J1126" i="27" s="1"/>
  <c r="J170" i="26"/>
  <c r="F272" i="26"/>
  <c r="F1127" i="26" s="1"/>
  <c r="J272" i="26"/>
  <c r="J1127" i="26" s="1"/>
  <c r="M262" i="26"/>
  <c r="K272" i="26"/>
  <c r="D272" i="26"/>
  <c r="D1127" i="26" s="1"/>
  <c r="E908" i="24"/>
  <c r="J900" i="24"/>
  <c r="C895" i="24"/>
  <c r="F902" i="24"/>
  <c r="G904" i="24"/>
  <c r="D877" i="24"/>
  <c r="J905" i="24"/>
  <c r="H908" i="24"/>
  <c r="K904" i="24"/>
  <c r="F862" i="24"/>
  <c r="K905" i="24"/>
  <c r="D903" i="24"/>
  <c r="J903" i="24"/>
  <c r="G905" i="24"/>
  <c r="G907" i="24"/>
  <c r="C908" i="24"/>
  <c r="K901" i="24"/>
  <c r="K1194" i="24" s="1"/>
  <c r="K1229" i="24" s="1"/>
  <c r="B901" i="24"/>
  <c r="B1194" i="24" s="1"/>
  <c r="B11" i="45" s="1"/>
  <c r="B903" i="24"/>
  <c r="C902" i="24"/>
  <c r="B908" i="24"/>
  <c r="C903" i="24"/>
  <c r="B907" i="24"/>
  <c r="B904" i="24"/>
  <c r="C907" i="24"/>
  <c r="K257" i="24"/>
  <c r="J348" i="24"/>
  <c r="I257" i="24"/>
  <c r="I363" i="24"/>
  <c r="I1128" i="24" s="1"/>
  <c r="I1144" i="24" s="1"/>
  <c r="H257" i="24"/>
  <c r="G155" i="24"/>
  <c r="F348" i="24"/>
  <c r="E348" i="24"/>
  <c r="D155" i="24"/>
  <c r="D363" i="24"/>
  <c r="D1128" i="24" s="1"/>
  <c r="D1144" i="24" s="1"/>
  <c r="D257" i="24"/>
  <c r="C155" i="24"/>
  <c r="C272" i="24"/>
  <c r="C1127" i="24" s="1"/>
  <c r="C1143" i="24" s="1"/>
  <c r="B348" i="24"/>
  <c r="B272" i="24"/>
  <c r="B1127" i="24" s="1"/>
  <c r="B1143" i="24" s="1"/>
  <c r="I902" i="24"/>
  <c r="D907" i="24"/>
  <c r="C904" i="24"/>
  <c r="H903" i="24"/>
  <c r="H895" i="24"/>
  <c r="M1008" i="24"/>
  <c r="E1008" i="24" s="1"/>
  <c r="E1022" i="24" s="1"/>
  <c r="E1196" i="24" s="1"/>
  <c r="J830" i="24"/>
  <c r="D812" i="24"/>
  <c r="E1010" i="24"/>
  <c r="E1024" i="24" s="1"/>
  <c r="D844" i="24"/>
  <c r="B902" i="24"/>
  <c r="G900" i="24"/>
  <c r="J902" i="24"/>
  <c r="K908" i="24"/>
  <c r="C906" i="24"/>
  <c r="C877" i="24"/>
  <c r="C348" i="24"/>
  <c r="F812" i="24"/>
  <c r="F820" i="24"/>
  <c r="B257" i="24"/>
  <c r="H348" i="24"/>
  <c r="I908" i="24"/>
  <c r="K944" i="24"/>
  <c r="K952" i="24"/>
  <c r="K962" i="24" s="1"/>
  <c r="G728" i="24"/>
  <c r="G1132" i="24" s="1"/>
  <c r="G1148" i="24" s="1"/>
  <c r="F904" i="24"/>
  <c r="B844" i="24"/>
  <c r="B852" i="24"/>
  <c r="B862" i="24" s="1"/>
  <c r="K903" i="24"/>
  <c r="E689" i="24"/>
  <c r="G1015" i="24"/>
  <c r="G1029" i="24" s="1"/>
  <c r="F1015" i="24"/>
  <c r="F1029" i="24" s="1"/>
  <c r="E944" i="24"/>
  <c r="E952" i="24"/>
  <c r="E962" i="24" s="1"/>
  <c r="D1015" i="24"/>
  <c r="D1029" i="24" s="1"/>
  <c r="K895" i="24"/>
  <c r="F895" i="24"/>
  <c r="I906" i="24"/>
  <c r="F1009" i="24"/>
  <c r="F1023" i="24" s="1"/>
  <c r="J901" i="24"/>
  <c r="J1194" i="24" s="1"/>
  <c r="J1229" i="24" s="1"/>
  <c r="C901" i="24"/>
  <c r="C1194" i="24" s="1"/>
  <c r="C11" i="45" s="1"/>
  <c r="G862" i="24"/>
  <c r="B905" i="24"/>
  <c r="B756" i="24"/>
  <c r="B766" i="24" s="1"/>
  <c r="B1133" i="24" s="1"/>
  <c r="B1149" i="24" s="1"/>
  <c r="B748" i="24"/>
  <c r="D1026" i="24"/>
  <c r="E1012" i="24"/>
  <c r="G812" i="24"/>
  <c r="G756" i="24"/>
  <c r="G766" i="24" s="1"/>
  <c r="G748" i="24"/>
  <c r="D902" i="24"/>
  <c r="C905" i="24"/>
  <c r="E902" i="24"/>
  <c r="E877" i="24"/>
  <c r="E885" i="24"/>
  <c r="E895" i="24" s="1"/>
  <c r="H844" i="24"/>
  <c r="H852" i="24"/>
  <c r="H862" i="24" s="1"/>
  <c r="C756" i="24"/>
  <c r="C766" i="24" s="1"/>
  <c r="C748" i="24"/>
  <c r="F257" i="24"/>
  <c r="D905" i="24"/>
  <c r="H689" i="24"/>
  <c r="E830" i="24"/>
  <c r="C689" i="24"/>
  <c r="B363" i="24"/>
  <c r="B1128" i="24" s="1"/>
  <c r="B1144" i="24" s="1"/>
  <c r="E1015" i="24"/>
  <c r="E1029" i="24" s="1"/>
  <c r="F1006" i="24"/>
  <c r="F1020" i="24" s="1"/>
  <c r="G1006" i="24"/>
  <c r="G1020" i="24" s="1"/>
  <c r="D1006" i="24"/>
  <c r="D1020" i="24" s="1"/>
  <c r="E1006" i="24"/>
  <c r="E1020" i="24" s="1"/>
  <c r="E900" i="24"/>
  <c r="G1009" i="24"/>
  <c r="G1023" i="24" s="1"/>
  <c r="H906" i="24"/>
  <c r="H902" i="24"/>
  <c r="J906" i="24"/>
  <c r="G901" i="24"/>
  <c r="G1194" i="24" s="1"/>
  <c r="G11" i="45" s="1"/>
  <c r="E901" i="24"/>
  <c r="E1194" i="24" s="1"/>
  <c r="E11" i="45" s="1"/>
  <c r="K906" i="24"/>
  <c r="E904" i="24"/>
  <c r="F363" i="24"/>
  <c r="F1128" i="24" s="1"/>
  <c r="F1144" i="24" s="1"/>
  <c r="F155" i="24"/>
  <c r="D689" i="24"/>
  <c r="C812" i="24"/>
  <c r="E363" i="24"/>
  <c r="E1128" i="24" s="1"/>
  <c r="E1144" i="24" s="1"/>
  <c r="I155" i="24"/>
  <c r="J718" i="24"/>
  <c r="J728" i="24" s="1"/>
  <c r="J1132" i="24" s="1"/>
  <c r="J1148" i="24" s="1"/>
  <c r="J699" i="24"/>
  <c r="K363" i="24"/>
  <c r="K1128" i="24" s="1"/>
  <c r="K1144" i="24" s="1"/>
  <c r="D900" i="24"/>
  <c r="F906" i="24"/>
  <c r="I907" i="24"/>
  <c r="E905" i="24"/>
  <c r="H812" i="24"/>
  <c r="J1007" i="24"/>
  <c r="I1021" i="24"/>
  <c r="E906" i="24"/>
  <c r="D901" i="24"/>
  <c r="D1194" i="24" s="1"/>
  <c r="D11" i="45" s="1"/>
  <c r="I844" i="24"/>
  <c r="J904" i="24"/>
  <c r="I900" i="24"/>
  <c r="K812" i="24"/>
  <c r="H907" i="24"/>
  <c r="H877" i="24"/>
  <c r="J756" i="24"/>
  <c r="J766" i="24" s="1"/>
  <c r="J748" i="24"/>
  <c r="G906" i="24"/>
  <c r="C844" i="24"/>
  <c r="H748" i="24"/>
  <c r="H756" i="24"/>
  <c r="H766" i="24" s="1"/>
  <c r="I852" i="24"/>
  <c r="I862" i="24" s="1"/>
  <c r="K820" i="24"/>
  <c r="E903" i="24"/>
  <c r="H820" i="24"/>
  <c r="E756" i="24"/>
  <c r="E766" i="24" s="1"/>
  <c r="E748" i="24"/>
  <c r="F903" i="24"/>
  <c r="I348" i="24"/>
  <c r="D756" i="24"/>
  <c r="D766" i="24" s="1"/>
  <c r="D748" i="24"/>
  <c r="C952" i="24"/>
  <c r="C962" i="24" s="1"/>
  <c r="C944" i="24"/>
  <c r="B689" i="24"/>
  <c r="D904" i="24"/>
  <c r="E257" i="24"/>
  <c r="H227" i="24"/>
  <c r="H225" i="24"/>
  <c r="H221" i="24"/>
  <c r="H224" i="24"/>
  <c r="H220" i="24"/>
  <c r="H228" i="24"/>
  <c r="H223" i="24"/>
  <c r="H219" i="24"/>
  <c r="H226" i="24"/>
  <c r="H222" i="24"/>
  <c r="J1009" i="24"/>
  <c r="I1023" i="24"/>
  <c r="H1030" i="24"/>
  <c r="H1136" i="24" s="1"/>
  <c r="H1152" i="24" s="1"/>
  <c r="G1007" i="24"/>
  <c r="G1021" i="24" s="1"/>
  <c r="E1007" i="24"/>
  <c r="E1021" i="24" s="1"/>
  <c r="D1007" i="24"/>
  <c r="D1021" i="24" s="1"/>
  <c r="F1007" i="24"/>
  <c r="F1021" i="24" s="1"/>
  <c r="D885" i="24"/>
  <c r="D895" i="24" s="1"/>
  <c r="E907" i="24"/>
  <c r="D830" i="24"/>
  <c r="J908" i="24"/>
  <c r="I877" i="24"/>
  <c r="I885" i="24"/>
  <c r="I895" i="24" s="1"/>
  <c r="G899" i="24"/>
  <c r="G830" i="24"/>
  <c r="D944" i="24"/>
  <c r="D952" i="24"/>
  <c r="D962" i="24" s="1"/>
  <c r="G903" i="24"/>
  <c r="H952" i="24"/>
  <c r="H962" i="24" s="1"/>
  <c r="H944" i="24"/>
  <c r="J907" i="24"/>
  <c r="K348" i="24"/>
  <c r="J257" i="24"/>
  <c r="K155" i="24"/>
  <c r="G257" i="24"/>
  <c r="D906" i="24"/>
  <c r="B877" i="24"/>
  <c r="B885" i="24"/>
  <c r="B895" i="24" s="1"/>
  <c r="C830" i="24"/>
  <c r="F944" i="24"/>
  <c r="F952" i="24"/>
  <c r="F962" i="24" s="1"/>
  <c r="J952" i="24"/>
  <c r="J962" i="24" s="1"/>
  <c r="J944" i="24"/>
  <c r="G895" i="24"/>
  <c r="J1025" i="24"/>
  <c r="K1011" i="24"/>
  <c r="K1025" i="24" s="1"/>
  <c r="D908" i="24"/>
  <c r="F844" i="24"/>
  <c r="I904" i="24"/>
  <c r="F877" i="24"/>
  <c r="I901" i="24"/>
  <c r="I1194" i="24" s="1"/>
  <c r="I1229" i="24" s="1"/>
  <c r="C852" i="24"/>
  <c r="C862" i="24" s="1"/>
  <c r="J877" i="24"/>
  <c r="J885" i="24"/>
  <c r="J895" i="24" s="1"/>
  <c r="B906" i="24"/>
  <c r="I952" i="24"/>
  <c r="I962" i="24" s="1"/>
  <c r="I944" i="24"/>
  <c r="K907" i="24"/>
  <c r="G844" i="24"/>
  <c r="E812" i="24"/>
  <c r="H363" i="24"/>
  <c r="H1128" i="24" s="1"/>
  <c r="H1144" i="24" s="1"/>
  <c r="C363" i="24"/>
  <c r="C1128" i="24" s="1"/>
  <c r="C1144" i="24" s="1"/>
  <c r="G877" i="24"/>
  <c r="F907" i="24"/>
  <c r="I812" i="24"/>
  <c r="I820" i="24"/>
  <c r="E155" i="24"/>
  <c r="F748" i="24"/>
  <c r="F756" i="24"/>
  <c r="F766" i="24" s="1"/>
  <c r="G363" i="24"/>
  <c r="G1128" i="24" s="1"/>
  <c r="G1144" i="24" s="1"/>
  <c r="J155" i="24"/>
  <c r="K689" i="24"/>
  <c r="B944" i="24"/>
  <c r="B952" i="24"/>
  <c r="B962" i="24" s="1"/>
  <c r="B1135" i="24" s="1"/>
  <c r="B1151" i="24" s="1"/>
  <c r="D348" i="24"/>
  <c r="F908" i="24"/>
  <c r="J1014" i="24"/>
  <c r="I1028" i="24"/>
  <c r="F905" i="24"/>
  <c r="C1030" i="24"/>
  <c r="C1136" i="24" s="1"/>
  <c r="C1152" i="24" s="1"/>
  <c r="D862" i="24"/>
  <c r="B900" i="24"/>
  <c r="E844" i="24"/>
  <c r="E852" i="24"/>
  <c r="E862" i="24" s="1"/>
  <c r="B820" i="24"/>
  <c r="B812" i="24"/>
  <c r="K862" i="24"/>
  <c r="K844" i="24"/>
  <c r="I905" i="24"/>
  <c r="J812" i="24"/>
  <c r="I903" i="24"/>
  <c r="K877" i="24"/>
  <c r="J363" i="24"/>
  <c r="J1128" i="24" s="1"/>
  <c r="J1144" i="24" s="1"/>
  <c r="G952" i="24"/>
  <c r="G962" i="24" s="1"/>
  <c r="G944" i="24"/>
  <c r="C257" i="24"/>
  <c r="I689" i="24"/>
  <c r="J844" i="24"/>
  <c r="J852" i="24"/>
  <c r="J862" i="24" s="1"/>
  <c r="F689" i="24"/>
  <c r="B155" i="24"/>
  <c r="K756" i="24"/>
  <c r="K766" i="24" s="1"/>
  <c r="K748" i="24"/>
  <c r="G348" i="24"/>
  <c r="G699" i="24"/>
  <c r="F901" i="24"/>
  <c r="F1194" i="24" s="1"/>
  <c r="F11" i="45" s="1"/>
  <c r="I748" i="24"/>
  <c r="I756" i="24"/>
  <c r="I766" i="24" s="1"/>
  <c r="F900" i="24"/>
  <c r="Q559" i="29" l="1"/>
  <c r="G52" i="45"/>
  <c r="S56" i="45"/>
  <c r="Q551" i="26"/>
  <c r="C52" i="45"/>
  <c r="R56" i="45"/>
  <c r="E1197" i="35"/>
  <c r="E1232" i="35"/>
  <c r="E1228" i="35"/>
  <c r="E1230" i="35"/>
  <c r="D1197" i="31"/>
  <c r="D1232" i="31"/>
  <c r="D1228" i="31"/>
  <c r="D1230" i="31"/>
  <c r="M162" i="34"/>
  <c r="K1188" i="34"/>
  <c r="M162" i="33"/>
  <c r="K1188" i="33"/>
  <c r="D1197" i="34"/>
  <c r="AB14" i="45" s="1"/>
  <c r="AB5" i="45"/>
  <c r="D1232" i="34"/>
  <c r="D1228" i="34"/>
  <c r="D1230" i="34"/>
  <c r="G170" i="27"/>
  <c r="G1126" i="27" s="1"/>
  <c r="G1188" i="27"/>
  <c r="G1071" i="26"/>
  <c r="G1115" i="26" s="1"/>
  <c r="V6" i="45"/>
  <c r="U8" i="45"/>
  <c r="U54" i="45" s="1"/>
  <c r="E1231" i="27"/>
  <c r="D1229" i="24"/>
  <c r="R551" i="27"/>
  <c r="F1191" i="27"/>
  <c r="C1232" i="24"/>
  <c r="C5" i="45"/>
  <c r="C1228" i="24"/>
  <c r="C1197" i="24"/>
  <c r="C14" i="45" s="1"/>
  <c r="C1230" i="24"/>
  <c r="C1229" i="24"/>
  <c r="AD51" i="45"/>
  <c r="AD53" i="45"/>
  <c r="AD55" i="45"/>
  <c r="E52" i="45"/>
  <c r="J1232" i="29"/>
  <c r="G1229" i="24"/>
  <c r="K56" i="45"/>
  <c r="M162" i="31"/>
  <c r="K1188" i="31"/>
  <c r="G170" i="35"/>
  <c r="G1126" i="35" s="1"/>
  <c r="G1138" i="35" s="1"/>
  <c r="G10" i="30" s="1"/>
  <c r="G1188" i="35"/>
  <c r="M162" i="27"/>
  <c r="K1188" i="27"/>
  <c r="M55" i="45"/>
  <c r="R551" i="29"/>
  <c r="F1191" i="29"/>
  <c r="H52" i="45"/>
  <c r="E1229" i="24"/>
  <c r="G1232" i="27"/>
  <c r="W6" i="45"/>
  <c r="C54" i="45"/>
  <c r="E1231" i="24"/>
  <c r="E13" i="45"/>
  <c r="E54" i="45" s="1"/>
  <c r="L51" i="45"/>
  <c r="L55" i="45"/>
  <c r="L53" i="45"/>
  <c r="E1197" i="34"/>
  <c r="AC14" i="45" s="1"/>
  <c r="AC5" i="45"/>
  <c r="E1228" i="34"/>
  <c r="E1232" i="34"/>
  <c r="E1230" i="34"/>
  <c r="D1197" i="33"/>
  <c r="D1232" i="33"/>
  <c r="D1228" i="33"/>
  <c r="D1230" i="33"/>
  <c r="G170" i="29"/>
  <c r="G1126" i="29" s="1"/>
  <c r="G1188" i="29"/>
  <c r="D1197" i="35"/>
  <c r="D1232" i="35"/>
  <c r="D1228" i="35"/>
  <c r="D1230" i="35"/>
  <c r="E1197" i="33"/>
  <c r="E1230" i="33"/>
  <c r="E1228" i="33"/>
  <c r="E1232" i="33"/>
  <c r="B1232" i="24"/>
  <c r="B5" i="45"/>
  <c r="B1230" i="24"/>
  <c r="B1197" i="24"/>
  <c r="B14" i="45" s="1"/>
  <c r="B1228" i="24"/>
  <c r="E1120" i="26"/>
  <c r="E1166" i="26" s="1"/>
  <c r="E1179" i="26" s="1"/>
  <c r="H1229" i="24"/>
  <c r="B52" i="45"/>
  <c r="B54" i="45"/>
  <c r="C1231" i="24"/>
  <c r="D1230" i="27"/>
  <c r="T5" i="45"/>
  <c r="D1228" i="27"/>
  <c r="D1232" i="27"/>
  <c r="D1197" i="27"/>
  <c r="T14" i="45" s="1"/>
  <c r="M162" i="35"/>
  <c r="K1188" i="35"/>
  <c r="E1230" i="31"/>
  <c r="E1228" i="31"/>
  <c r="E1232" i="31"/>
  <c r="E1197" i="31"/>
  <c r="G170" i="34"/>
  <c r="G1126" i="34" s="1"/>
  <c r="G1138" i="34" s="1"/>
  <c r="G12" i="30" s="1"/>
  <c r="G1188" i="34"/>
  <c r="B1229" i="24"/>
  <c r="B1231" i="24"/>
  <c r="E1230" i="29"/>
  <c r="E1232" i="29"/>
  <c r="E1228" i="29"/>
  <c r="E1197" i="29"/>
  <c r="G170" i="33"/>
  <c r="G1126" i="33" s="1"/>
  <c r="G1138" i="33" s="1"/>
  <c r="G1188" i="33"/>
  <c r="Q559" i="27"/>
  <c r="F52" i="45"/>
  <c r="M162" i="29"/>
  <c r="K1188" i="29"/>
  <c r="D1197" i="29"/>
  <c r="D1228" i="29"/>
  <c r="D1230" i="29"/>
  <c r="D1232" i="29"/>
  <c r="E1197" i="27"/>
  <c r="U14" i="45" s="1"/>
  <c r="U5" i="45"/>
  <c r="E1228" i="27"/>
  <c r="E1232" i="27"/>
  <c r="E1230" i="27"/>
  <c r="G170" i="31"/>
  <c r="G1126" i="31" s="1"/>
  <c r="G1188" i="31"/>
  <c r="F1100" i="26"/>
  <c r="T1114" i="26" s="1"/>
  <c r="F1229" i="24"/>
  <c r="D52" i="45"/>
  <c r="J56" i="45"/>
  <c r="E1232" i="26"/>
  <c r="D1232" i="26"/>
  <c r="D1230" i="26"/>
  <c r="D1228" i="26"/>
  <c r="C1146" i="35"/>
  <c r="E1105" i="26"/>
  <c r="E1137" i="26" s="1"/>
  <c r="E1153" i="27" s="1"/>
  <c r="V281" i="26"/>
  <c r="E1191" i="26"/>
  <c r="C1138" i="26"/>
  <c r="C1154" i="35" s="1"/>
  <c r="G1188" i="26"/>
  <c r="O5" i="45" s="1"/>
  <c r="I1142" i="33"/>
  <c r="T1111" i="26"/>
  <c r="F1191" i="26"/>
  <c r="N8" i="45" s="1"/>
  <c r="I1142" i="27"/>
  <c r="C1142" i="33"/>
  <c r="H1147" i="24"/>
  <c r="I1142" i="34"/>
  <c r="K1188" i="26"/>
  <c r="I1142" i="31"/>
  <c r="I1142" i="29"/>
  <c r="J1145" i="33"/>
  <c r="C1146" i="34"/>
  <c r="Q190" i="26"/>
  <c r="E1197" i="26"/>
  <c r="M14" i="45" s="1"/>
  <c r="J1145" i="31"/>
  <c r="C1142" i="35"/>
  <c r="F1145" i="31"/>
  <c r="J1145" i="34"/>
  <c r="C1146" i="29"/>
  <c r="H1147" i="32"/>
  <c r="C1142" i="34"/>
  <c r="G1145" i="32"/>
  <c r="J1145" i="32"/>
  <c r="C1146" i="27"/>
  <c r="F1145" i="35"/>
  <c r="J1145" i="35"/>
  <c r="C1146" i="32"/>
  <c r="C1142" i="27"/>
  <c r="D289" i="26"/>
  <c r="D1158" i="26" s="1"/>
  <c r="D1171" i="26" s="1"/>
  <c r="C1146" i="33"/>
  <c r="J1145" i="24"/>
  <c r="C1142" i="31"/>
  <c r="P190" i="26"/>
  <c r="D1197" i="26"/>
  <c r="L14" i="45" s="1"/>
  <c r="F1145" i="24"/>
  <c r="C1146" i="31"/>
  <c r="C1147" i="29"/>
  <c r="U289" i="26"/>
  <c r="C1166" i="26"/>
  <c r="C1179" i="26" s="1"/>
  <c r="AB623" i="26"/>
  <c r="J634" i="26"/>
  <c r="AB633" i="26" s="1"/>
  <c r="M166" i="26"/>
  <c r="W194" i="26"/>
  <c r="M164" i="26"/>
  <c r="W192" i="26"/>
  <c r="M160" i="26"/>
  <c r="W188" i="26"/>
  <c r="G1145" i="33"/>
  <c r="I634" i="26"/>
  <c r="AA626" i="26"/>
  <c r="E604" i="26"/>
  <c r="W603" i="26" s="1"/>
  <c r="W593" i="26"/>
  <c r="B604" i="26"/>
  <c r="T593" i="26"/>
  <c r="C634" i="26"/>
  <c r="U623" i="26"/>
  <c r="F604" i="26"/>
  <c r="X603" i="26" s="1"/>
  <c r="X593" i="26"/>
  <c r="G604" i="26"/>
  <c r="Y603" i="26" s="1"/>
  <c r="Y593" i="26"/>
  <c r="G170" i="26"/>
  <c r="S190" i="26"/>
  <c r="M161" i="26"/>
  <c r="W189" i="26"/>
  <c r="M165" i="26"/>
  <c r="W193" i="26"/>
  <c r="G1145" i="35"/>
  <c r="B1154" i="35"/>
  <c r="E634" i="26"/>
  <c r="W623" i="26"/>
  <c r="H634" i="26"/>
  <c r="Z623" i="26"/>
  <c r="C604" i="26"/>
  <c r="U593" i="26"/>
  <c r="F610" i="26"/>
  <c r="X609" i="26" s="1"/>
  <c r="E615" i="26"/>
  <c r="W614" i="26" s="1"/>
  <c r="K609" i="26"/>
  <c r="I610" i="26"/>
  <c r="AA609" i="26" s="1"/>
  <c r="D610" i="26"/>
  <c r="V609" i="26" s="1"/>
  <c r="K611" i="26"/>
  <c r="AC610" i="26" s="1"/>
  <c r="I613" i="26"/>
  <c r="AA612" i="26" s="1"/>
  <c r="F616" i="26"/>
  <c r="X615" i="26" s="1"/>
  <c r="F611" i="26"/>
  <c r="X610" i="26" s="1"/>
  <c r="E611" i="26"/>
  <c r="W610" i="26" s="1"/>
  <c r="H616" i="26"/>
  <c r="Z615" i="26" s="1"/>
  <c r="D618" i="26"/>
  <c r="V617" i="26" s="1"/>
  <c r="G613" i="26"/>
  <c r="Y612" i="26" s="1"/>
  <c r="H612" i="26"/>
  <c r="Z611" i="26" s="1"/>
  <c r="K618" i="26"/>
  <c r="AC617" i="26" s="1"/>
  <c r="E616" i="26"/>
  <c r="W615" i="26" s="1"/>
  <c r="H615" i="26"/>
  <c r="Z614" i="26" s="1"/>
  <c r="B618" i="26"/>
  <c r="T617" i="26" s="1"/>
  <c r="B612" i="26"/>
  <c r="T611" i="26" s="1"/>
  <c r="J613" i="26"/>
  <c r="AB612" i="26" s="1"/>
  <c r="E614" i="26"/>
  <c r="D613" i="26"/>
  <c r="V612" i="26" s="1"/>
  <c r="F614" i="26"/>
  <c r="X613" i="26" s="1"/>
  <c r="G618" i="26"/>
  <c r="Y617" i="26" s="1"/>
  <c r="B615" i="26"/>
  <c r="T614" i="26" s="1"/>
  <c r="F617" i="26"/>
  <c r="X616" i="26" s="1"/>
  <c r="I612" i="26"/>
  <c r="AA611" i="26" s="1"/>
  <c r="J618" i="26"/>
  <c r="AB617" i="26" s="1"/>
  <c r="G609" i="26"/>
  <c r="F613" i="26"/>
  <c r="X612" i="26" s="1"/>
  <c r="E613" i="26"/>
  <c r="W612" i="26" s="1"/>
  <c r="I618" i="26"/>
  <c r="AA617" i="26" s="1"/>
  <c r="C610" i="26"/>
  <c r="U609" i="26" s="1"/>
  <c r="K615" i="26"/>
  <c r="AC614" i="26" s="1"/>
  <c r="K617" i="26"/>
  <c r="AC616" i="26" s="1"/>
  <c r="F618" i="26"/>
  <c r="X617" i="26" s="1"/>
  <c r="H609" i="26"/>
  <c r="Z608" i="26" s="1"/>
  <c r="C618" i="26"/>
  <c r="U617" i="26" s="1"/>
  <c r="D612" i="26"/>
  <c r="V611" i="26" s="1"/>
  <c r="D609" i="26"/>
  <c r="V608" i="26" s="1"/>
  <c r="G615" i="26"/>
  <c r="Y614" i="26" s="1"/>
  <c r="H614" i="26"/>
  <c r="Z613" i="26" s="1"/>
  <c r="B610" i="26"/>
  <c r="T609" i="26" s="1"/>
  <c r="J610" i="26"/>
  <c r="AB609" i="26" s="1"/>
  <c r="K612" i="26"/>
  <c r="AC611" i="26" s="1"/>
  <c r="G616" i="26"/>
  <c r="Y615" i="26" s="1"/>
  <c r="J612" i="26"/>
  <c r="AB611" i="26" s="1"/>
  <c r="C609" i="26"/>
  <c r="U608" i="26" s="1"/>
  <c r="J611" i="26"/>
  <c r="AB610" i="26" s="1"/>
  <c r="J614" i="26"/>
  <c r="AB613" i="26" s="1"/>
  <c r="D614" i="26"/>
  <c r="V613" i="26" s="1"/>
  <c r="I616" i="26"/>
  <c r="AA615" i="26" s="1"/>
  <c r="I611" i="26"/>
  <c r="AA610" i="26" s="1"/>
  <c r="D616" i="26"/>
  <c r="V615" i="26" s="1"/>
  <c r="G611" i="26"/>
  <c r="Y610" i="26" s="1"/>
  <c r="E617" i="26"/>
  <c r="W616" i="26" s="1"/>
  <c r="D611" i="26"/>
  <c r="V610" i="26" s="1"/>
  <c r="F609" i="26"/>
  <c r="F615" i="26"/>
  <c r="X614" i="26" s="1"/>
  <c r="E618" i="26"/>
  <c r="W617" i="26" s="1"/>
  <c r="K610" i="26"/>
  <c r="AC609" i="26" s="1"/>
  <c r="I614" i="26"/>
  <c r="AA613" i="26" s="1"/>
  <c r="I609" i="26"/>
  <c r="H617" i="26"/>
  <c r="Z616" i="26" s="1"/>
  <c r="J617" i="26"/>
  <c r="AB616" i="26" s="1"/>
  <c r="C613" i="26"/>
  <c r="U612" i="26" s="1"/>
  <c r="J615" i="26"/>
  <c r="AB614" i="26" s="1"/>
  <c r="C617" i="26"/>
  <c r="U616" i="26" s="1"/>
  <c r="F612" i="26"/>
  <c r="X611" i="26" s="1"/>
  <c r="I615" i="26"/>
  <c r="AA614" i="26" s="1"/>
  <c r="C616" i="26"/>
  <c r="K614" i="26"/>
  <c r="AC613" i="26" s="1"/>
  <c r="E610" i="26"/>
  <c r="W609" i="26" s="1"/>
  <c r="K616" i="26"/>
  <c r="AC615" i="26" s="1"/>
  <c r="G614" i="26"/>
  <c r="Y613" i="26" s="1"/>
  <c r="G617" i="26"/>
  <c r="Y616" i="26" s="1"/>
  <c r="H610" i="26"/>
  <c r="Z609" i="26" s="1"/>
  <c r="H613" i="26"/>
  <c r="Z612" i="26" s="1"/>
  <c r="B617" i="26"/>
  <c r="T616" i="26" s="1"/>
  <c r="G612" i="26"/>
  <c r="Y611" i="26" s="1"/>
  <c r="H618" i="26"/>
  <c r="Z617" i="26" s="1"/>
  <c r="E612" i="26"/>
  <c r="W611" i="26" s="1"/>
  <c r="H611" i="26"/>
  <c r="C611" i="26"/>
  <c r="U610" i="26" s="1"/>
  <c r="J616" i="26"/>
  <c r="AB615" i="26" s="1"/>
  <c r="C612" i="26"/>
  <c r="U611" i="26" s="1"/>
  <c r="B609" i="26"/>
  <c r="D615" i="26"/>
  <c r="I617" i="26"/>
  <c r="AA616" i="26" s="1"/>
  <c r="B614" i="26"/>
  <c r="T613" i="26" s="1"/>
  <c r="J609" i="26"/>
  <c r="E609" i="26"/>
  <c r="W608" i="26" s="1"/>
  <c r="B616" i="26"/>
  <c r="T615" i="26" s="1"/>
  <c r="B611" i="26"/>
  <c r="T610" i="26" s="1"/>
  <c r="C614" i="26"/>
  <c r="U613" i="26" s="1"/>
  <c r="K613" i="26"/>
  <c r="AC612" i="26" s="1"/>
  <c r="B613" i="26"/>
  <c r="T612" i="26" s="1"/>
  <c r="C615" i="26"/>
  <c r="U614" i="26" s="1"/>
  <c r="D617" i="26"/>
  <c r="V616" i="26" s="1"/>
  <c r="G610" i="26"/>
  <c r="Y609" i="26" s="1"/>
  <c r="J1126" i="26"/>
  <c r="J1142" i="32" s="1"/>
  <c r="V198" i="26"/>
  <c r="G1145" i="24"/>
  <c r="F634" i="26"/>
  <c r="X633" i="26" s="1"/>
  <c r="X623" i="26"/>
  <c r="I604" i="26"/>
  <c r="AA593" i="26"/>
  <c r="K604" i="26"/>
  <c r="AC603" i="26" s="1"/>
  <c r="AC593" i="26"/>
  <c r="R1119" i="26"/>
  <c r="G1145" i="29"/>
  <c r="G634" i="26"/>
  <c r="Y633" i="26" s="1"/>
  <c r="Y623" i="26"/>
  <c r="K634" i="26"/>
  <c r="AC630" i="26"/>
  <c r="G1145" i="31"/>
  <c r="B634" i="26"/>
  <c r="T624" i="26"/>
  <c r="H604" i="26"/>
  <c r="Z593" i="26"/>
  <c r="F1117" i="26"/>
  <c r="G1073" i="26"/>
  <c r="F1102" i="26"/>
  <c r="R556" i="26" s="1"/>
  <c r="G1145" i="34"/>
  <c r="F1076" i="26"/>
  <c r="F1118" i="26"/>
  <c r="T1117" i="26" s="1"/>
  <c r="D634" i="26"/>
  <c r="V623" i="26"/>
  <c r="D604" i="26"/>
  <c r="V603" i="26" s="1"/>
  <c r="V593" i="26"/>
  <c r="S1116" i="26"/>
  <c r="M162" i="26"/>
  <c r="W190" i="26"/>
  <c r="M163" i="26"/>
  <c r="W191" i="26"/>
  <c r="M167" i="26"/>
  <c r="W195" i="26"/>
  <c r="M169" i="26"/>
  <c r="W197" i="26"/>
  <c r="M168" i="26"/>
  <c r="W196" i="26"/>
  <c r="J604" i="26"/>
  <c r="AB603" i="26" s="1"/>
  <c r="AB593" i="26"/>
  <c r="S1117" i="26"/>
  <c r="F1119" i="26"/>
  <c r="G1075" i="26"/>
  <c r="F1104" i="26"/>
  <c r="B1166" i="26"/>
  <c r="B1179" i="26" s="1"/>
  <c r="P1119" i="26"/>
  <c r="W284" i="26"/>
  <c r="W286" i="26"/>
  <c r="G1158" i="26"/>
  <c r="G1171" i="26" s="1"/>
  <c r="S289" i="26"/>
  <c r="W287" i="26"/>
  <c r="W282" i="26"/>
  <c r="E1158" i="26"/>
  <c r="E1171" i="26" s="1"/>
  <c r="Q289" i="26"/>
  <c r="F1158" i="26"/>
  <c r="F1171" i="26" s="1"/>
  <c r="R289" i="26"/>
  <c r="W281" i="26"/>
  <c r="W285" i="26"/>
  <c r="J1158" i="26"/>
  <c r="J1171" i="26" s="1"/>
  <c r="V289" i="26"/>
  <c r="W288" i="26"/>
  <c r="W283" i="26"/>
  <c r="W280" i="26"/>
  <c r="K1129" i="26"/>
  <c r="K1145" i="31" s="1"/>
  <c r="H1147" i="35"/>
  <c r="H1147" i="29"/>
  <c r="E1129" i="26"/>
  <c r="E1145" i="24" s="1"/>
  <c r="D1129" i="26"/>
  <c r="D1145" i="32" s="1"/>
  <c r="H1147" i="31"/>
  <c r="C1147" i="31"/>
  <c r="C1147" i="27"/>
  <c r="C1147" i="33"/>
  <c r="C1147" i="32"/>
  <c r="H1147" i="33"/>
  <c r="C1147" i="35"/>
  <c r="C1147" i="34"/>
  <c r="H1147" i="34"/>
  <c r="C1147" i="24"/>
  <c r="D1153" i="35"/>
  <c r="D1153" i="31"/>
  <c r="D1153" i="24"/>
  <c r="R554" i="26"/>
  <c r="R549" i="26"/>
  <c r="D1153" i="27"/>
  <c r="D1153" i="32"/>
  <c r="R553" i="26"/>
  <c r="D1153" i="34"/>
  <c r="Q557" i="26"/>
  <c r="Q559" i="26" s="1"/>
  <c r="P559" i="26"/>
  <c r="R552" i="26"/>
  <c r="R551" i="26"/>
  <c r="R550" i="26"/>
  <c r="R557" i="26"/>
  <c r="D1153" i="33"/>
  <c r="R555" i="26"/>
  <c r="G1074" i="26"/>
  <c r="E1171" i="27"/>
  <c r="E1167" i="27"/>
  <c r="E25" i="30" s="1"/>
  <c r="F1171" i="32"/>
  <c r="F1167" i="32"/>
  <c r="F24" i="30" s="1"/>
  <c r="K1171" i="34"/>
  <c r="K1167" i="34"/>
  <c r="K29" i="30" s="1"/>
  <c r="J1171" i="33"/>
  <c r="J1167" i="33"/>
  <c r="J26" i="30" s="1"/>
  <c r="E1171" i="31"/>
  <c r="E1167" i="31"/>
  <c r="E22" i="30" s="1"/>
  <c r="I1171" i="33"/>
  <c r="I1167" i="33"/>
  <c r="I26" i="30" s="1"/>
  <c r="C1171" i="34"/>
  <c r="C1167" i="34"/>
  <c r="C29" i="30" s="1"/>
  <c r="B1167" i="27"/>
  <c r="B25" i="30" s="1"/>
  <c r="F1171" i="29"/>
  <c r="J1171" i="29"/>
  <c r="H1171" i="34"/>
  <c r="H1167" i="34"/>
  <c r="H29" i="30" s="1"/>
  <c r="J1171" i="31"/>
  <c r="J1167" i="31"/>
  <c r="J22" i="30" s="1"/>
  <c r="B1171" i="34"/>
  <c r="B1167" i="34"/>
  <c r="B29" i="30" s="1"/>
  <c r="D1171" i="31"/>
  <c r="D1167" i="31"/>
  <c r="D22" i="30" s="1"/>
  <c r="D1171" i="33"/>
  <c r="D1167" i="33"/>
  <c r="D26" i="30" s="1"/>
  <c r="E1171" i="33"/>
  <c r="E1167" i="33"/>
  <c r="E26" i="30" s="1"/>
  <c r="F1171" i="34"/>
  <c r="F1167" i="34"/>
  <c r="F29" i="30" s="1"/>
  <c r="G1171" i="27"/>
  <c r="I1171" i="31"/>
  <c r="I1167" i="31"/>
  <c r="I22" i="30" s="1"/>
  <c r="K1171" i="32"/>
  <c r="K1167" i="32"/>
  <c r="K24" i="30" s="1"/>
  <c r="F1171" i="31"/>
  <c r="F1167" i="31"/>
  <c r="F22" i="30" s="1"/>
  <c r="C1171" i="32"/>
  <c r="C1167" i="32"/>
  <c r="C24" i="30" s="1"/>
  <c r="H1171" i="33"/>
  <c r="H1167" i="33"/>
  <c r="H26" i="30" s="1"/>
  <c r="G1171" i="33"/>
  <c r="G1167" i="33"/>
  <c r="G26" i="30" s="1"/>
  <c r="D1171" i="32"/>
  <c r="D1167" i="32"/>
  <c r="D24" i="30" s="1"/>
  <c r="G1171" i="34"/>
  <c r="G1167" i="34"/>
  <c r="G29" i="30" s="1"/>
  <c r="I1171" i="35"/>
  <c r="I1167" i="35"/>
  <c r="I27" i="30" s="1"/>
  <c r="C1171" i="35"/>
  <c r="C1167" i="35"/>
  <c r="C27" i="30" s="1"/>
  <c r="B1171" i="32"/>
  <c r="B1167" i="32"/>
  <c r="B24" i="30" s="1"/>
  <c r="B1171" i="35"/>
  <c r="B1167" i="35"/>
  <c r="B27" i="30" s="1"/>
  <c r="J1171" i="34"/>
  <c r="J1167" i="34"/>
  <c r="J29" i="30" s="1"/>
  <c r="I1171" i="34"/>
  <c r="I1167" i="34"/>
  <c r="I29" i="30" s="1"/>
  <c r="G1171" i="29"/>
  <c r="D1171" i="34"/>
  <c r="D1167" i="34"/>
  <c r="D29" i="30" s="1"/>
  <c r="J1171" i="35"/>
  <c r="J1167" i="35"/>
  <c r="J27" i="30" s="1"/>
  <c r="F1171" i="35"/>
  <c r="F1167" i="35"/>
  <c r="F27" i="30" s="1"/>
  <c r="I1171" i="32"/>
  <c r="I1167" i="32"/>
  <c r="I24" i="30" s="1"/>
  <c r="H1171" i="35"/>
  <c r="H1167" i="35"/>
  <c r="H27" i="30" s="1"/>
  <c r="K1171" i="31"/>
  <c r="K1167" i="31"/>
  <c r="K22" i="30" s="1"/>
  <c r="D1171" i="27"/>
  <c r="D1167" i="27"/>
  <c r="D25" i="30" s="1"/>
  <c r="E1171" i="29"/>
  <c r="E1167" i="29"/>
  <c r="E28" i="30" s="1"/>
  <c r="D1171" i="29"/>
  <c r="D1167" i="29"/>
  <c r="D28" i="30" s="1"/>
  <c r="H1171" i="31"/>
  <c r="H1167" i="31"/>
  <c r="H22" i="30" s="1"/>
  <c r="D1171" i="35"/>
  <c r="D1167" i="35"/>
  <c r="D27" i="30" s="1"/>
  <c r="G1171" i="32"/>
  <c r="G1167" i="32"/>
  <c r="G24" i="30" s="1"/>
  <c r="B1171" i="31"/>
  <c r="B1167" i="31"/>
  <c r="B22" i="30" s="1"/>
  <c r="E1171" i="32"/>
  <c r="E1167" i="32"/>
  <c r="E24" i="30" s="1"/>
  <c r="H1171" i="27"/>
  <c r="C1167" i="29"/>
  <c r="C28" i="30" s="1"/>
  <c r="J1171" i="27"/>
  <c r="G1171" i="31"/>
  <c r="G1167" i="31"/>
  <c r="G22" i="30" s="1"/>
  <c r="B1171" i="33"/>
  <c r="B1167" i="33"/>
  <c r="B26" i="30" s="1"/>
  <c r="G1171" i="35"/>
  <c r="G1167" i="35"/>
  <c r="G27" i="30" s="1"/>
  <c r="J1171" i="32"/>
  <c r="J1167" i="32"/>
  <c r="J24" i="30" s="1"/>
  <c r="E1171" i="35"/>
  <c r="E1167" i="35"/>
  <c r="E27" i="30" s="1"/>
  <c r="C1171" i="33"/>
  <c r="C1167" i="33"/>
  <c r="C26" i="30" s="1"/>
  <c r="B1167" i="29"/>
  <c r="B28" i="30" s="1"/>
  <c r="F1171" i="27"/>
  <c r="H1171" i="32"/>
  <c r="H1167" i="32"/>
  <c r="H24" i="30" s="1"/>
  <c r="E1171" i="34"/>
  <c r="E1167" i="34"/>
  <c r="E29" i="30" s="1"/>
  <c r="F1171" i="33"/>
  <c r="F1167" i="33"/>
  <c r="F26" i="30" s="1"/>
  <c r="C1171" i="31"/>
  <c r="C1167" i="31"/>
  <c r="C22" i="30" s="1"/>
  <c r="H1171" i="29"/>
  <c r="K1171" i="35"/>
  <c r="K1167" i="35"/>
  <c r="K27" i="30" s="1"/>
  <c r="K1171" i="33"/>
  <c r="K1167" i="33"/>
  <c r="K26" i="30" s="1"/>
  <c r="I1171" i="29"/>
  <c r="C1167" i="27"/>
  <c r="C25" i="30" s="1"/>
  <c r="B198" i="24"/>
  <c r="B1157" i="24" s="1"/>
  <c r="C198" i="24"/>
  <c r="C1157" i="24" s="1"/>
  <c r="C1170" i="24" s="1"/>
  <c r="C9" i="30"/>
  <c r="F1135" i="24"/>
  <c r="F1151" i="24" s="1"/>
  <c r="F976" i="24"/>
  <c r="F1164" i="24" s="1"/>
  <c r="F1177" i="24" s="1"/>
  <c r="I1135" i="24"/>
  <c r="I1151" i="24" s="1"/>
  <c r="I976" i="24"/>
  <c r="I1164" i="24" s="1"/>
  <c r="I1177" i="24" s="1"/>
  <c r="E1135" i="24"/>
  <c r="E1151" i="24" s="1"/>
  <c r="E976" i="24"/>
  <c r="E1164" i="24" s="1"/>
  <c r="E1177" i="24" s="1"/>
  <c r="G1135" i="24"/>
  <c r="G1151" i="24" s="1"/>
  <c r="G976" i="24"/>
  <c r="G1164" i="24" s="1"/>
  <c r="G1177" i="24" s="1"/>
  <c r="H1135" i="24"/>
  <c r="H1151" i="24" s="1"/>
  <c r="H976" i="24"/>
  <c r="H1164" i="24" s="1"/>
  <c r="H1177" i="24" s="1"/>
  <c r="K1135" i="24"/>
  <c r="K1151" i="24" s="1"/>
  <c r="K976" i="24"/>
  <c r="K1164" i="24" s="1"/>
  <c r="K1177" i="24" s="1"/>
  <c r="D1135" i="24"/>
  <c r="D1151" i="24" s="1"/>
  <c r="D976" i="24"/>
  <c r="D1164" i="24" s="1"/>
  <c r="D1177" i="24" s="1"/>
  <c r="C1135" i="24"/>
  <c r="C1151" i="24" s="1"/>
  <c r="C976" i="24"/>
  <c r="C1164" i="24" s="1"/>
  <c r="C1177" i="24" s="1"/>
  <c r="J1135" i="24"/>
  <c r="J1151" i="24" s="1"/>
  <c r="J976" i="24"/>
  <c r="J1164" i="24" s="1"/>
  <c r="J1177" i="24" s="1"/>
  <c r="M922" i="29"/>
  <c r="M923" i="29"/>
  <c r="M922" i="27"/>
  <c r="M923" i="27"/>
  <c r="K1133" i="24"/>
  <c r="K1149" i="24" s="1"/>
  <c r="K780" i="24"/>
  <c r="K1162" i="24" s="1"/>
  <c r="D1133" i="24"/>
  <c r="D1149" i="24" s="1"/>
  <c r="D780" i="24"/>
  <c r="D1162" i="24" s="1"/>
  <c r="C1133" i="24"/>
  <c r="C1149" i="24" s="1"/>
  <c r="C780" i="24"/>
  <c r="C1162" i="24" s="1"/>
  <c r="I1133" i="24"/>
  <c r="I1149" i="24" s="1"/>
  <c r="I780" i="24"/>
  <c r="I1162" i="24" s="1"/>
  <c r="G1133" i="24"/>
  <c r="G1149" i="24" s="1"/>
  <c r="G780" i="24"/>
  <c r="G1162" i="24" s="1"/>
  <c r="E1133" i="24"/>
  <c r="E1149" i="24" s="1"/>
  <c r="E780" i="24"/>
  <c r="E1162" i="24" s="1"/>
  <c r="F1133" i="24"/>
  <c r="F1149" i="24" s="1"/>
  <c r="F780" i="24"/>
  <c r="F1162" i="24" s="1"/>
  <c r="H1133" i="24"/>
  <c r="H1149" i="24" s="1"/>
  <c r="H780" i="24"/>
  <c r="H1162" i="24" s="1"/>
  <c r="J1133" i="24"/>
  <c r="J1149" i="24" s="1"/>
  <c r="J780" i="24"/>
  <c r="J1162" i="24" s="1"/>
  <c r="M976" i="26"/>
  <c r="M975" i="26"/>
  <c r="M922" i="26"/>
  <c r="M923" i="26"/>
  <c r="K289" i="29"/>
  <c r="K1158" i="29" s="1"/>
  <c r="K289" i="27"/>
  <c r="K1158" i="27" s="1"/>
  <c r="B170" i="24"/>
  <c r="B1126" i="24" s="1"/>
  <c r="B1142" i="24" s="1"/>
  <c r="K289" i="26"/>
  <c r="C170" i="24"/>
  <c r="C1126" i="24" s="1"/>
  <c r="C1142" i="24" s="1"/>
  <c r="F1120" i="27"/>
  <c r="F1166" i="27" s="1"/>
  <c r="F1179" i="27" s="1"/>
  <c r="G1076" i="24"/>
  <c r="C6" i="30"/>
  <c r="C1154" i="31"/>
  <c r="G1096" i="29"/>
  <c r="S550" i="29" s="1"/>
  <c r="H1067" i="29"/>
  <c r="G1111" i="29"/>
  <c r="M272" i="29"/>
  <c r="K1127" i="29"/>
  <c r="H1071" i="29"/>
  <c r="G1100" i="29"/>
  <c r="S554" i="29" s="1"/>
  <c r="G1115" i="29"/>
  <c r="H1072" i="29"/>
  <c r="G1116" i="29"/>
  <c r="G1101" i="29"/>
  <c r="S555" i="29" s="1"/>
  <c r="G1103" i="29"/>
  <c r="S557" i="29" s="1"/>
  <c r="G1118" i="29"/>
  <c r="H1074" i="29"/>
  <c r="G1113" i="29"/>
  <c r="H1069" i="29"/>
  <c r="G1098" i="29"/>
  <c r="S552" i="29" s="1"/>
  <c r="G1097" i="29"/>
  <c r="H1068" i="29"/>
  <c r="G1112" i="29"/>
  <c r="H1066" i="29"/>
  <c r="G1076" i="29"/>
  <c r="G1095" i="29"/>
  <c r="G1110" i="29"/>
  <c r="H1075" i="29"/>
  <c r="G1119" i="29"/>
  <c r="G1104" i="29"/>
  <c r="S558" i="29" s="1"/>
  <c r="F1105" i="29"/>
  <c r="F1137" i="29" s="1"/>
  <c r="R549" i="29"/>
  <c r="F1120" i="29"/>
  <c r="F1166" i="29" s="1"/>
  <c r="F1179" i="29" s="1"/>
  <c r="H1073" i="29"/>
  <c r="G1117" i="29"/>
  <c r="G1102" i="29"/>
  <c r="S556" i="29" s="1"/>
  <c r="G1114" i="29"/>
  <c r="G1099" i="29"/>
  <c r="S553" i="29" s="1"/>
  <c r="H1070" i="29"/>
  <c r="H1119" i="27"/>
  <c r="I1075" i="27"/>
  <c r="H1104" i="27"/>
  <c r="T558" i="27" s="1"/>
  <c r="H1074" i="27"/>
  <c r="G1118" i="27"/>
  <c r="G1103" i="27"/>
  <c r="S557" i="27" s="1"/>
  <c r="H1073" i="27"/>
  <c r="G1102" i="27"/>
  <c r="S556" i="27" s="1"/>
  <c r="G1117" i="27"/>
  <c r="F1105" i="27"/>
  <c r="F1137" i="27" s="1"/>
  <c r="R549" i="27"/>
  <c r="I1070" i="27"/>
  <c r="H1099" i="27"/>
  <c r="T553" i="27" s="1"/>
  <c r="H1114" i="27"/>
  <c r="G1101" i="27"/>
  <c r="S555" i="27" s="1"/>
  <c r="H1072" i="27"/>
  <c r="G1116" i="27"/>
  <c r="H1066" i="27"/>
  <c r="G1110" i="27"/>
  <c r="G1076" i="27"/>
  <c r="G1095" i="27"/>
  <c r="I1069" i="27"/>
  <c r="H1098" i="27"/>
  <c r="T552" i="27" s="1"/>
  <c r="H1113" i="27"/>
  <c r="G1097" i="27"/>
  <c r="H1068" i="27"/>
  <c r="G1112" i="27"/>
  <c r="M272" i="27"/>
  <c r="K1127" i="27"/>
  <c r="H1071" i="27"/>
  <c r="G1100" i="27"/>
  <c r="S554" i="27" s="1"/>
  <c r="G1115" i="27"/>
  <c r="G1111" i="27"/>
  <c r="H1067" i="27"/>
  <c r="G1096" i="27"/>
  <c r="S550" i="27" s="1"/>
  <c r="H1101" i="24"/>
  <c r="T555" i="24" s="1"/>
  <c r="I1072" i="24"/>
  <c r="H1116" i="24"/>
  <c r="I1066" i="24"/>
  <c r="H1110" i="24"/>
  <c r="H1095" i="24"/>
  <c r="G1117" i="24"/>
  <c r="G1102" i="24"/>
  <c r="S556" i="24" s="1"/>
  <c r="H1073" i="24"/>
  <c r="G1097" i="24"/>
  <c r="H1068" i="24"/>
  <c r="G1112" i="24"/>
  <c r="I1070" i="24"/>
  <c r="H1114" i="24"/>
  <c r="H1099" i="24"/>
  <c r="T553" i="24" s="1"/>
  <c r="F1105" i="24"/>
  <c r="F1137" i="24" s="1"/>
  <c r="R551" i="24"/>
  <c r="R559" i="24" s="1"/>
  <c r="G1118" i="24"/>
  <c r="G1103" i="24"/>
  <c r="S557" i="24" s="1"/>
  <c r="H1074" i="24"/>
  <c r="I1067" i="24"/>
  <c r="H1111" i="24"/>
  <c r="H1096" i="24"/>
  <c r="T550" i="24" s="1"/>
  <c r="F1120" i="24"/>
  <c r="F1166" i="24" s="1"/>
  <c r="F1179" i="24" s="1"/>
  <c r="S552" i="24"/>
  <c r="G1119" i="24"/>
  <c r="G1104" i="24"/>
  <c r="S558" i="24" s="1"/>
  <c r="H1075" i="24"/>
  <c r="G1100" i="24"/>
  <c r="S554" i="24" s="1"/>
  <c r="G1115" i="24"/>
  <c r="H1071" i="24"/>
  <c r="H1098" i="24"/>
  <c r="T552" i="24" s="1"/>
  <c r="H1113" i="24"/>
  <c r="I1069" i="24"/>
  <c r="F1143" i="29"/>
  <c r="F1143" i="35"/>
  <c r="F1143" i="33"/>
  <c r="F1143" i="32"/>
  <c r="F1143" i="27"/>
  <c r="F1143" i="31"/>
  <c r="F1143" i="34"/>
  <c r="D1143" i="31"/>
  <c r="D1143" i="29"/>
  <c r="D1143" i="33"/>
  <c r="D1143" i="32"/>
  <c r="D1143" i="27"/>
  <c r="D1143" i="35"/>
  <c r="D1143" i="34"/>
  <c r="G1143" i="33"/>
  <c r="G1143" i="35"/>
  <c r="G1143" i="32"/>
  <c r="G1143" i="27"/>
  <c r="G1143" i="31"/>
  <c r="G1143" i="29"/>
  <c r="G1143" i="34"/>
  <c r="M272" i="26"/>
  <c r="K1127" i="26"/>
  <c r="E1143" i="29"/>
  <c r="E1143" i="33"/>
  <c r="E1143" i="32"/>
  <c r="E1143" i="27"/>
  <c r="E1143" i="31"/>
  <c r="E1143" i="35"/>
  <c r="E1143" i="34"/>
  <c r="E1153" i="32"/>
  <c r="J1143" i="32"/>
  <c r="J1143" i="27"/>
  <c r="J1143" i="31"/>
  <c r="J1143" i="29"/>
  <c r="J1143" i="35"/>
  <c r="J1143" i="33"/>
  <c r="J1143" i="34"/>
  <c r="J1131" i="26"/>
  <c r="F1131" i="26"/>
  <c r="G1131" i="26"/>
  <c r="I1147" i="24"/>
  <c r="I1147" i="35"/>
  <c r="I1147" i="29"/>
  <c r="I1147" i="32"/>
  <c r="I1147" i="33"/>
  <c r="I1147" i="31"/>
  <c r="I1147" i="27"/>
  <c r="I1147" i="34"/>
  <c r="B1154" i="34"/>
  <c r="B1154" i="31"/>
  <c r="B1154" i="27"/>
  <c r="B6" i="30"/>
  <c r="B1154" i="29"/>
  <c r="B1154" i="32"/>
  <c r="B1154" i="33"/>
  <c r="H1146" i="29"/>
  <c r="H1146" i="24"/>
  <c r="H1146" i="35"/>
  <c r="H1146" i="31"/>
  <c r="H1146" i="32"/>
  <c r="H1146" i="27"/>
  <c r="H1146" i="33"/>
  <c r="H1146" i="34"/>
  <c r="I10" i="30"/>
  <c r="I11" i="30"/>
  <c r="G1138" i="31"/>
  <c r="G5" i="30" s="1"/>
  <c r="J1138" i="35"/>
  <c r="J1138" i="33"/>
  <c r="J1138" i="31"/>
  <c r="J5" i="30" s="1"/>
  <c r="J1138" i="34"/>
  <c r="J12" i="30" s="1"/>
  <c r="D589" i="26"/>
  <c r="K589" i="26"/>
  <c r="E589" i="26"/>
  <c r="F170" i="26"/>
  <c r="H1069" i="26"/>
  <c r="H1113" i="26" s="1"/>
  <c r="G1098" i="26"/>
  <c r="U1112" i="26" s="1"/>
  <c r="H1072" i="26"/>
  <c r="H1116" i="26" s="1"/>
  <c r="G1101" i="26"/>
  <c r="U1115" i="26" s="1"/>
  <c r="H1070" i="26"/>
  <c r="H1114" i="26" s="1"/>
  <c r="G1099" i="26"/>
  <c r="U1113" i="26" s="1"/>
  <c r="H1068" i="26"/>
  <c r="H1112" i="26" s="1"/>
  <c r="G1097" i="26"/>
  <c r="H1071" i="26"/>
  <c r="H1115" i="26" s="1"/>
  <c r="G1100" i="26"/>
  <c r="U1114" i="26" s="1"/>
  <c r="H1067" i="26"/>
  <c r="H1111" i="26" s="1"/>
  <c r="G1096" i="26"/>
  <c r="U1110" i="26" s="1"/>
  <c r="H1066" i="26"/>
  <c r="H1110" i="26" s="1"/>
  <c r="G1095" i="26"/>
  <c r="U1109" i="26" s="1"/>
  <c r="D170" i="29"/>
  <c r="D1126" i="29" s="1"/>
  <c r="F170" i="27"/>
  <c r="F1126" i="27" s="1"/>
  <c r="E170" i="33"/>
  <c r="E1126" i="33" s="1"/>
  <c r="E170" i="26"/>
  <c r="F170" i="29"/>
  <c r="F1126" i="29" s="1"/>
  <c r="D170" i="27"/>
  <c r="D1126" i="27" s="1"/>
  <c r="D170" i="31"/>
  <c r="D1126" i="31" s="1"/>
  <c r="E170" i="29"/>
  <c r="E1126" i="29" s="1"/>
  <c r="E170" i="34"/>
  <c r="E1126" i="34" s="1"/>
  <c r="E170" i="31"/>
  <c r="E1126" i="31" s="1"/>
  <c r="D170" i="33"/>
  <c r="D1126" i="33" s="1"/>
  <c r="E170" i="27"/>
  <c r="E1126" i="27" s="1"/>
  <c r="K170" i="27"/>
  <c r="E170" i="35"/>
  <c r="E1126" i="35" s="1"/>
  <c r="K170" i="26"/>
  <c r="F170" i="34"/>
  <c r="F1126" i="34" s="1"/>
  <c r="D170" i="34"/>
  <c r="D1126" i="34" s="1"/>
  <c r="F170" i="31"/>
  <c r="F1126" i="31" s="1"/>
  <c r="D170" i="26"/>
  <c r="F170" i="35"/>
  <c r="F1126" i="35" s="1"/>
  <c r="D170" i="35"/>
  <c r="D1126" i="35" s="1"/>
  <c r="M160" i="34"/>
  <c r="K170" i="34"/>
  <c r="K1126" i="34" s="1"/>
  <c r="M160" i="35"/>
  <c r="K170" i="35"/>
  <c r="F170" i="33"/>
  <c r="F1126" i="33" s="1"/>
  <c r="K170" i="31"/>
  <c r="K1126" i="31" s="1"/>
  <c r="M160" i="31"/>
  <c r="K170" i="29"/>
  <c r="K1126" i="29" s="1"/>
  <c r="M160" i="33"/>
  <c r="K170" i="33"/>
  <c r="K1126" i="33" s="1"/>
  <c r="D1008" i="24"/>
  <c r="D1022" i="24" s="1"/>
  <c r="G909" i="24"/>
  <c r="D899" i="24"/>
  <c r="D909" i="24" s="1"/>
  <c r="H167" i="24"/>
  <c r="H162" i="24"/>
  <c r="H1188" i="24" s="1"/>
  <c r="H169" i="24"/>
  <c r="I899" i="24"/>
  <c r="I909" i="24" s="1"/>
  <c r="I830" i="24"/>
  <c r="L219" i="24"/>
  <c r="I219" i="24"/>
  <c r="H233" i="24"/>
  <c r="H262" i="24" s="1"/>
  <c r="H279" i="24" s="1"/>
  <c r="E1026" i="24"/>
  <c r="E1030" i="24" s="1"/>
  <c r="E1136" i="24" s="1"/>
  <c r="E1152" i="24" s="1"/>
  <c r="F1012" i="24"/>
  <c r="H160" i="24"/>
  <c r="I226" i="24"/>
  <c r="H240" i="24"/>
  <c r="H269" i="24" s="1"/>
  <c r="H286" i="24" s="1"/>
  <c r="L226" i="24"/>
  <c r="M226" i="24" s="1"/>
  <c r="H164" i="24"/>
  <c r="B899" i="24"/>
  <c r="B909" i="24" s="1"/>
  <c r="B1134" i="24" s="1"/>
  <c r="B830" i="24"/>
  <c r="K1014" i="24"/>
  <c r="K1028" i="24" s="1"/>
  <c r="J1028" i="24"/>
  <c r="K699" i="24"/>
  <c r="K718" i="24"/>
  <c r="K728" i="24" s="1"/>
  <c r="K1132" i="24" s="1"/>
  <c r="K1148" i="24" s="1"/>
  <c r="L223" i="24"/>
  <c r="I223" i="24"/>
  <c r="H237" i="24"/>
  <c r="H266" i="24" s="1"/>
  <c r="H283" i="24" s="1"/>
  <c r="C699" i="24"/>
  <c r="C718" i="24"/>
  <c r="C728" i="24" s="1"/>
  <c r="C1132" i="24" s="1"/>
  <c r="C1148" i="24" s="1"/>
  <c r="L227" i="24"/>
  <c r="M227" i="24" s="1"/>
  <c r="I227" i="24"/>
  <c r="H241" i="24"/>
  <c r="H270" i="24" s="1"/>
  <c r="H287" i="24" s="1"/>
  <c r="H166" i="24"/>
  <c r="I228" i="24"/>
  <c r="L228" i="24"/>
  <c r="M228" i="24" s="1"/>
  <c r="H242" i="24"/>
  <c r="H271" i="24" s="1"/>
  <c r="H288" i="24" s="1"/>
  <c r="E718" i="24"/>
  <c r="E728" i="24" s="1"/>
  <c r="E1132" i="24" s="1"/>
  <c r="E1148" i="24" s="1"/>
  <c r="E699" i="24"/>
  <c r="J899" i="24"/>
  <c r="J909" i="24" s="1"/>
  <c r="F699" i="24"/>
  <c r="F718" i="24"/>
  <c r="F728" i="24" s="1"/>
  <c r="F1132" i="24" s="1"/>
  <c r="F1148" i="24" s="1"/>
  <c r="K1007" i="24"/>
  <c r="K1021" i="24" s="1"/>
  <c r="J1021" i="24"/>
  <c r="H168" i="24"/>
  <c r="I718" i="24"/>
  <c r="I728" i="24" s="1"/>
  <c r="I1132" i="24" s="1"/>
  <c r="I1148" i="24" s="1"/>
  <c r="I699" i="24"/>
  <c r="I220" i="24"/>
  <c r="L220" i="24"/>
  <c r="H234" i="24"/>
  <c r="H263" i="24" s="1"/>
  <c r="H280" i="24" s="1"/>
  <c r="B718" i="24"/>
  <c r="B728" i="24" s="1"/>
  <c r="B1132" i="24" s="1"/>
  <c r="B1148" i="24" s="1"/>
  <c r="B699" i="24"/>
  <c r="D718" i="24"/>
  <c r="D728" i="24" s="1"/>
  <c r="D1132" i="24" s="1"/>
  <c r="D1148" i="24" s="1"/>
  <c r="D699" i="24"/>
  <c r="E899" i="24"/>
  <c r="E909" i="24" s="1"/>
  <c r="H161" i="24"/>
  <c r="H238" i="24"/>
  <c r="H267" i="24" s="1"/>
  <c r="H284" i="24" s="1"/>
  <c r="I224" i="24"/>
  <c r="L224" i="24"/>
  <c r="H830" i="24"/>
  <c r="H899" i="24"/>
  <c r="H909" i="24" s="1"/>
  <c r="F1008" i="24"/>
  <c r="F1022" i="24" s="1"/>
  <c r="F1196" i="24" s="1"/>
  <c r="H163" i="24"/>
  <c r="C899" i="24"/>
  <c r="C909" i="24" s="1"/>
  <c r="J1023" i="24"/>
  <c r="K1009" i="24"/>
  <c r="K1023" i="24" s="1"/>
  <c r="H235" i="24"/>
  <c r="H264" i="24" s="1"/>
  <c r="L221" i="24"/>
  <c r="I221" i="24"/>
  <c r="F899" i="24"/>
  <c r="F909" i="24" s="1"/>
  <c r="F830" i="24"/>
  <c r="G1008" i="24"/>
  <c r="G1022" i="24" s="1"/>
  <c r="G1196" i="24" s="1"/>
  <c r="G13" i="45" s="1"/>
  <c r="H165" i="24"/>
  <c r="H236" i="24"/>
  <c r="H265" i="24" s="1"/>
  <c r="H282" i="24" s="1"/>
  <c r="L222" i="24"/>
  <c r="M222" i="24" s="1"/>
  <c r="I222" i="24"/>
  <c r="L225" i="24"/>
  <c r="M225" i="24" s="1"/>
  <c r="H239" i="24"/>
  <c r="H268" i="24" s="1"/>
  <c r="H285" i="24" s="1"/>
  <c r="I225" i="24"/>
  <c r="K899" i="24"/>
  <c r="K909" i="24" s="1"/>
  <c r="K830" i="24"/>
  <c r="I1030" i="24"/>
  <c r="I1136" i="24" s="1"/>
  <c r="I1152" i="24" s="1"/>
  <c r="H718" i="24"/>
  <c r="H728" i="24" s="1"/>
  <c r="H1132" i="24" s="1"/>
  <c r="H1148" i="24" s="1"/>
  <c r="H699" i="24"/>
  <c r="P289" i="26" l="1"/>
  <c r="C1154" i="33"/>
  <c r="C1154" i="32"/>
  <c r="C1154" i="27"/>
  <c r="C1154" i="34"/>
  <c r="R559" i="29"/>
  <c r="R559" i="27"/>
  <c r="G1159" i="26"/>
  <c r="G1172" i="26" s="1"/>
  <c r="S551" i="29"/>
  <c r="G1191" i="29"/>
  <c r="G1231" i="29" s="1"/>
  <c r="N54" i="45"/>
  <c r="N53" i="45"/>
  <c r="N51" i="45"/>
  <c r="V55" i="45"/>
  <c r="L56" i="45"/>
  <c r="G1230" i="35"/>
  <c r="G1228" i="35"/>
  <c r="G1232" i="35"/>
  <c r="G1197" i="35"/>
  <c r="U55" i="45"/>
  <c r="U53" i="45"/>
  <c r="U51" i="45"/>
  <c r="K1232" i="35"/>
  <c r="K1228" i="35"/>
  <c r="K1197" i="35"/>
  <c r="K1230" i="35"/>
  <c r="B55" i="45"/>
  <c r="B51" i="45"/>
  <c r="B53" i="45"/>
  <c r="F1231" i="29"/>
  <c r="F1197" i="29"/>
  <c r="F1230" i="29"/>
  <c r="F1228" i="29"/>
  <c r="V8" i="45"/>
  <c r="V54" i="45" s="1"/>
  <c r="F1231" i="27"/>
  <c r="F1228" i="27"/>
  <c r="AB55" i="45"/>
  <c r="AB53" i="45"/>
  <c r="AB51" i="45"/>
  <c r="K1232" i="31"/>
  <c r="K1197" i="31"/>
  <c r="K1228" i="31"/>
  <c r="K1230" i="31"/>
  <c r="AD56" i="45"/>
  <c r="F1197" i="27"/>
  <c r="V14" i="45" s="1"/>
  <c r="S551" i="24"/>
  <c r="S559" i="24" s="1"/>
  <c r="G1191" i="24"/>
  <c r="O55" i="45"/>
  <c r="G1230" i="33"/>
  <c r="G1232" i="33"/>
  <c r="G1197" i="33"/>
  <c r="G1228" i="33"/>
  <c r="G1230" i="34"/>
  <c r="AE5" i="45"/>
  <c r="G1197" i="34"/>
  <c r="AE14" i="45" s="1"/>
  <c r="G1232" i="34"/>
  <c r="G1228" i="34"/>
  <c r="G1230" i="29"/>
  <c r="G1232" i="29"/>
  <c r="K1232" i="33"/>
  <c r="K1230" i="33"/>
  <c r="K1228" i="33"/>
  <c r="K1197" i="33"/>
  <c r="F13" i="45"/>
  <c r="F54" i="45" s="1"/>
  <c r="F1231" i="24"/>
  <c r="H281" i="24"/>
  <c r="H1189" i="24"/>
  <c r="H6" i="45" s="1"/>
  <c r="G1230" i="31"/>
  <c r="G1232" i="31"/>
  <c r="G1197" i="31"/>
  <c r="G1228" i="31"/>
  <c r="AC55" i="45"/>
  <c r="AC53" i="45"/>
  <c r="AC51" i="45"/>
  <c r="F1230" i="27"/>
  <c r="W5" i="45"/>
  <c r="S551" i="27"/>
  <c r="G1191" i="27"/>
  <c r="E1231" i="26"/>
  <c r="M8" i="45"/>
  <c r="K1232" i="34"/>
  <c r="K1228" i="34"/>
  <c r="K1230" i="34"/>
  <c r="K1197" i="34"/>
  <c r="H5" i="45"/>
  <c r="D1030" i="24"/>
  <c r="D1136" i="24" s="1"/>
  <c r="D1152" i="24" s="1"/>
  <c r="D1196" i="24"/>
  <c r="T55" i="45"/>
  <c r="T53" i="45"/>
  <c r="T51" i="45"/>
  <c r="K1232" i="27"/>
  <c r="K1232" i="29"/>
  <c r="C55" i="45"/>
  <c r="C53" i="45"/>
  <c r="C51" i="45"/>
  <c r="E1145" i="31"/>
  <c r="C1154" i="29"/>
  <c r="F1161" i="26"/>
  <c r="F1174" i="26" s="1"/>
  <c r="E1230" i="26"/>
  <c r="F1197" i="26"/>
  <c r="N14" i="45" s="1"/>
  <c r="F1231" i="26"/>
  <c r="F1228" i="26"/>
  <c r="F1230" i="26"/>
  <c r="E1153" i="33"/>
  <c r="D1145" i="29"/>
  <c r="E1153" i="29"/>
  <c r="K1232" i="26"/>
  <c r="G1232" i="26"/>
  <c r="E1153" i="35"/>
  <c r="E1153" i="24"/>
  <c r="E1153" i="34"/>
  <c r="K1145" i="32"/>
  <c r="E1153" i="31"/>
  <c r="S1119" i="26"/>
  <c r="E1228" i="26"/>
  <c r="J1142" i="31"/>
  <c r="K1145" i="24"/>
  <c r="K1145" i="29"/>
  <c r="E1145" i="34"/>
  <c r="E1145" i="32"/>
  <c r="J1161" i="26"/>
  <c r="J1174" i="26" s="1"/>
  <c r="E1145" i="33"/>
  <c r="F1159" i="26"/>
  <c r="F1172" i="26" s="1"/>
  <c r="E1145" i="35"/>
  <c r="U1111" i="26"/>
  <c r="G1191" i="26"/>
  <c r="E1145" i="29"/>
  <c r="J1142" i="29"/>
  <c r="K1145" i="27"/>
  <c r="J1142" i="33"/>
  <c r="J1142" i="27"/>
  <c r="K1145" i="35"/>
  <c r="J1142" i="34"/>
  <c r="J1142" i="35"/>
  <c r="K1145" i="34"/>
  <c r="J1159" i="26"/>
  <c r="J1172" i="26" s="1"/>
  <c r="F1105" i="26"/>
  <c r="F1137" i="26" s="1"/>
  <c r="F1153" i="31" s="1"/>
  <c r="G1161" i="26"/>
  <c r="G1174" i="26" s="1"/>
  <c r="T1118" i="26"/>
  <c r="R558" i="26"/>
  <c r="R559" i="26" s="1"/>
  <c r="T633" i="26"/>
  <c r="B1161" i="26"/>
  <c r="B1174" i="26" s="1"/>
  <c r="AA603" i="26"/>
  <c r="I1159" i="26"/>
  <c r="I1172" i="26" s="1"/>
  <c r="F619" i="26"/>
  <c r="X608" i="26"/>
  <c r="G1119" i="26"/>
  <c r="H1075" i="26"/>
  <c r="G1104" i="26"/>
  <c r="T603" i="26"/>
  <c r="X604" i="26" s="1"/>
  <c r="B1159" i="26"/>
  <c r="G1076" i="26"/>
  <c r="G1118" i="26"/>
  <c r="D619" i="26"/>
  <c r="V614" i="26"/>
  <c r="K1126" i="26"/>
  <c r="K1142" i="32" s="1"/>
  <c r="W198" i="26"/>
  <c r="R199" i="26" s="1"/>
  <c r="G1117" i="26"/>
  <c r="H1073" i="26"/>
  <c r="G1102" i="26"/>
  <c r="T608" i="26"/>
  <c r="B619" i="26"/>
  <c r="C619" i="26"/>
  <c r="Q634" i="26" s="1"/>
  <c r="U615" i="26"/>
  <c r="I619" i="26"/>
  <c r="AA608" i="26"/>
  <c r="C1159" i="26"/>
  <c r="U603" i="26"/>
  <c r="D1145" i="31"/>
  <c r="T1116" i="26"/>
  <c r="F1120" i="26"/>
  <c r="G1126" i="26"/>
  <c r="S198" i="26"/>
  <c r="V633" i="26"/>
  <c r="AC633" i="26"/>
  <c r="G619" i="26"/>
  <c r="Y608" i="26"/>
  <c r="E619" i="26"/>
  <c r="W613" i="26"/>
  <c r="Z633" i="26"/>
  <c r="H1161" i="26"/>
  <c r="H1174" i="26" s="1"/>
  <c r="AA633" i="26"/>
  <c r="I1161" i="26"/>
  <c r="I1174" i="26" s="1"/>
  <c r="E1126" i="26"/>
  <c r="E1142" i="32" s="1"/>
  <c r="Q198" i="26"/>
  <c r="F1126" i="26"/>
  <c r="F1142" i="32" s="1"/>
  <c r="R198" i="26"/>
  <c r="Z603" i="26"/>
  <c r="H1159" i="26"/>
  <c r="H1172" i="26" s="1"/>
  <c r="D1126" i="26"/>
  <c r="D1142" i="27" s="1"/>
  <c r="P198" i="26"/>
  <c r="AB608" i="26"/>
  <c r="J619" i="26"/>
  <c r="H619" i="26"/>
  <c r="Z610" i="26"/>
  <c r="K619" i="26"/>
  <c r="Q635" i="26" s="1"/>
  <c r="AC608" i="26"/>
  <c r="W633" i="26"/>
  <c r="U633" i="26"/>
  <c r="C1161" i="26"/>
  <c r="C1174" i="26" s="1"/>
  <c r="K1158" i="26"/>
  <c r="K1171" i="26" s="1"/>
  <c r="W289" i="26"/>
  <c r="R290" i="26" s="1"/>
  <c r="D1145" i="33"/>
  <c r="E1145" i="27"/>
  <c r="K1145" i="33"/>
  <c r="D1145" i="27"/>
  <c r="D1145" i="35"/>
  <c r="D1145" i="34"/>
  <c r="D1145" i="24"/>
  <c r="D1159" i="26"/>
  <c r="D1172" i="26" s="1"/>
  <c r="K1159" i="26"/>
  <c r="K1172" i="26" s="1"/>
  <c r="E1159" i="26"/>
  <c r="E1172" i="26" s="1"/>
  <c r="S554" i="26"/>
  <c r="S549" i="26"/>
  <c r="S551" i="26"/>
  <c r="G1103" i="26"/>
  <c r="S550" i="26"/>
  <c r="S552" i="26"/>
  <c r="S553" i="26"/>
  <c r="S555" i="26"/>
  <c r="H1074" i="26"/>
  <c r="H1118" i="26" s="1"/>
  <c r="F1167" i="29"/>
  <c r="F28" i="30" s="1"/>
  <c r="F1167" i="27"/>
  <c r="F25" i="30" s="1"/>
  <c r="K1171" i="27"/>
  <c r="K1171" i="29"/>
  <c r="B1170" i="24"/>
  <c r="B1167" i="24"/>
  <c r="B21" i="30" s="1"/>
  <c r="J1175" i="24"/>
  <c r="G1175" i="24"/>
  <c r="K1175" i="24"/>
  <c r="H1175" i="24"/>
  <c r="I1175" i="24"/>
  <c r="F1175" i="24"/>
  <c r="C1175" i="24"/>
  <c r="E1175" i="24"/>
  <c r="D1175" i="24"/>
  <c r="C973" i="24"/>
  <c r="C969" i="24"/>
  <c r="C974" i="24"/>
  <c r="C970" i="24"/>
  <c r="C966" i="24"/>
  <c r="C972" i="24"/>
  <c r="C968" i="24"/>
  <c r="C975" i="24"/>
  <c r="C971" i="24"/>
  <c r="C967" i="24"/>
  <c r="G975" i="24"/>
  <c r="G971" i="24"/>
  <c r="G967" i="24"/>
  <c r="G974" i="24"/>
  <c r="G970" i="24"/>
  <c r="G966" i="24"/>
  <c r="G968" i="24"/>
  <c r="G973" i="24"/>
  <c r="G969" i="24"/>
  <c r="G972" i="24"/>
  <c r="D973" i="24"/>
  <c r="D969" i="24"/>
  <c r="D972" i="24"/>
  <c r="D968" i="24"/>
  <c r="D975" i="24"/>
  <c r="D971" i="24"/>
  <c r="D967" i="24"/>
  <c r="D974" i="24"/>
  <c r="D970" i="24"/>
  <c r="D966" i="24"/>
  <c r="E972" i="24"/>
  <c r="E968" i="24"/>
  <c r="E973" i="24"/>
  <c r="E975" i="24"/>
  <c r="E971" i="24"/>
  <c r="E967" i="24"/>
  <c r="E974" i="24"/>
  <c r="E970" i="24"/>
  <c r="E966" i="24"/>
  <c r="E969" i="24"/>
  <c r="K973" i="24"/>
  <c r="K969" i="24"/>
  <c r="K966" i="24"/>
  <c r="K970" i="24"/>
  <c r="K972" i="24"/>
  <c r="K968" i="24"/>
  <c r="K975" i="24"/>
  <c r="K971" i="24"/>
  <c r="K967" i="24"/>
  <c r="K974" i="24"/>
  <c r="I974" i="24"/>
  <c r="I970" i="24"/>
  <c r="I966" i="24"/>
  <c r="I973" i="24"/>
  <c r="I969" i="24"/>
  <c r="I967" i="24"/>
  <c r="I975" i="24"/>
  <c r="I971" i="24"/>
  <c r="I972" i="24"/>
  <c r="I968" i="24"/>
  <c r="J973" i="24"/>
  <c r="J969" i="24"/>
  <c r="J972" i="24"/>
  <c r="J968" i="24"/>
  <c r="J970" i="24"/>
  <c r="J974" i="24"/>
  <c r="J966" i="24"/>
  <c r="J975" i="24"/>
  <c r="J971" i="24"/>
  <c r="J967" i="24"/>
  <c r="H974" i="24"/>
  <c r="H970" i="24"/>
  <c r="H966" i="24"/>
  <c r="H973" i="24"/>
  <c r="H969" i="24"/>
  <c r="H975" i="24"/>
  <c r="H971" i="24"/>
  <c r="H972" i="24"/>
  <c r="H968" i="24"/>
  <c r="H967" i="24"/>
  <c r="F975" i="24"/>
  <c r="F971" i="24"/>
  <c r="F967" i="24"/>
  <c r="F972" i="24"/>
  <c r="F968" i="24"/>
  <c r="F974" i="24"/>
  <c r="F970" i="24"/>
  <c r="F966" i="24"/>
  <c r="F973" i="24"/>
  <c r="F969" i="24"/>
  <c r="D1134" i="24"/>
  <c r="D1150" i="24" s="1"/>
  <c r="D923" i="24"/>
  <c r="D1163" i="24" s="1"/>
  <c r="D1176" i="24" s="1"/>
  <c r="H773" i="24"/>
  <c r="H775" i="24"/>
  <c r="H771" i="24"/>
  <c r="H778" i="24"/>
  <c r="H776" i="24"/>
  <c r="H774" i="24"/>
  <c r="H772" i="24"/>
  <c r="H770" i="24"/>
  <c r="H779" i="24"/>
  <c r="H777" i="24"/>
  <c r="I774" i="24"/>
  <c r="I771" i="24"/>
  <c r="I770" i="24"/>
  <c r="I777" i="24"/>
  <c r="I773" i="24"/>
  <c r="I775" i="24"/>
  <c r="I776" i="24"/>
  <c r="I772" i="24"/>
  <c r="I778" i="24"/>
  <c r="I779" i="24"/>
  <c r="F775" i="24"/>
  <c r="F776" i="24"/>
  <c r="F771" i="24"/>
  <c r="F779" i="24"/>
  <c r="F778" i="24"/>
  <c r="F774" i="24"/>
  <c r="F773" i="24"/>
  <c r="F770" i="24"/>
  <c r="F772" i="24"/>
  <c r="F777" i="24"/>
  <c r="C772" i="24"/>
  <c r="C770" i="24"/>
  <c r="C779" i="24"/>
  <c r="C775" i="24"/>
  <c r="C771" i="24"/>
  <c r="C777" i="24"/>
  <c r="C778" i="24"/>
  <c r="C773" i="24"/>
  <c r="C774" i="24"/>
  <c r="C776" i="24"/>
  <c r="K1134" i="24"/>
  <c r="K1150" i="24" s="1"/>
  <c r="K923" i="24"/>
  <c r="K1163" i="24" s="1"/>
  <c r="K1176" i="24" s="1"/>
  <c r="J1134" i="24"/>
  <c r="J1150" i="24" s="1"/>
  <c r="J923" i="24"/>
  <c r="J1163" i="24" s="1"/>
  <c r="J1176" i="24" s="1"/>
  <c r="I1134" i="24"/>
  <c r="I1150" i="24" s="1"/>
  <c r="I923" i="24"/>
  <c r="I1163" i="24" s="1"/>
  <c r="I1176" i="24" s="1"/>
  <c r="E773" i="24"/>
  <c r="E778" i="24"/>
  <c r="E774" i="24"/>
  <c r="E776" i="24"/>
  <c r="E770" i="24"/>
  <c r="E772" i="24"/>
  <c r="E777" i="24"/>
  <c r="E779" i="24"/>
  <c r="E771" i="24"/>
  <c r="E775" i="24"/>
  <c r="D779" i="24"/>
  <c r="D775" i="24"/>
  <c r="D771" i="24"/>
  <c r="D777" i="24"/>
  <c r="D778" i="24"/>
  <c r="D774" i="24"/>
  <c r="D776" i="24"/>
  <c r="D770" i="24"/>
  <c r="D772" i="24"/>
  <c r="D773" i="24"/>
  <c r="E1134" i="24"/>
  <c r="E1150" i="24" s="1"/>
  <c r="E923" i="24"/>
  <c r="E1163" i="24" s="1"/>
  <c r="E1176" i="24" s="1"/>
  <c r="G1134" i="24"/>
  <c r="G1150" i="24" s="1"/>
  <c r="G923" i="24"/>
  <c r="G1163" i="24" s="1"/>
  <c r="G1176" i="24" s="1"/>
  <c r="C1134" i="24"/>
  <c r="C1138" i="24" s="1"/>
  <c r="C923" i="24"/>
  <c r="C1163" i="24" s="1"/>
  <c r="C1176" i="24" s="1"/>
  <c r="F1134" i="24"/>
  <c r="F1150" i="24" s="1"/>
  <c r="F923" i="24"/>
  <c r="F1163" i="24" s="1"/>
  <c r="F1176" i="24" s="1"/>
  <c r="J778" i="24"/>
  <c r="J779" i="24"/>
  <c r="J775" i="24"/>
  <c r="J777" i="24"/>
  <c r="J771" i="24"/>
  <c r="J773" i="24"/>
  <c r="J774" i="24"/>
  <c r="J770" i="24"/>
  <c r="J772" i="24"/>
  <c r="J776" i="24"/>
  <c r="G776" i="24"/>
  <c r="G779" i="24"/>
  <c r="G777" i="24"/>
  <c r="G775" i="24"/>
  <c r="G773" i="24"/>
  <c r="G771" i="24"/>
  <c r="G778" i="24"/>
  <c r="G774" i="24"/>
  <c r="G770" i="24"/>
  <c r="G772" i="24"/>
  <c r="K775" i="24"/>
  <c r="K777" i="24"/>
  <c r="K771" i="24"/>
  <c r="K773" i="24"/>
  <c r="K774" i="24"/>
  <c r="K779" i="24"/>
  <c r="K776" i="24"/>
  <c r="K772" i="24"/>
  <c r="K770" i="24"/>
  <c r="K778" i="24"/>
  <c r="H1134" i="24"/>
  <c r="H1150" i="24" s="1"/>
  <c r="H923" i="24"/>
  <c r="H1163" i="24" s="1"/>
  <c r="H1176" i="24" s="1"/>
  <c r="H289" i="24"/>
  <c r="H1158" i="24" s="1"/>
  <c r="H1171" i="24" s="1"/>
  <c r="G1120" i="29"/>
  <c r="G1166" i="29" s="1"/>
  <c r="H1113" i="29"/>
  <c r="I1069" i="29"/>
  <c r="H1098" i="29"/>
  <c r="T552" i="29" s="1"/>
  <c r="G1105" i="29"/>
  <c r="G1137" i="29" s="1"/>
  <c r="G1138" i="29" s="1"/>
  <c r="S549" i="29"/>
  <c r="I1074" i="29"/>
  <c r="H1103" i="29"/>
  <c r="T557" i="29" s="1"/>
  <c r="H1118" i="29"/>
  <c r="I1071" i="29"/>
  <c r="H1100" i="29"/>
  <c r="T554" i="29" s="1"/>
  <c r="H1115" i="29"/>
  <c r="H1095" i="29"/>
  <c r="H1110" i="29"/>
  <c r="I1066" i="29"/>
  <c r="H1076" i="29"/>
  <c r="H1114" i="29"/>
  <c r="H1099" i="29"/>
  <c r="T553" i="29" s="1"/>
  <c r="I1070" i="29"/>
  <c r="H1112" i="29"/>
  <c r="H1097" i="29"/>
  <c r="I1068" i="29"/>
  <c r="I1067" i="29"/>
  <c r="H1096" i="29"/>
  <c r="T550" i="29" s="1"/>
  <c r="H1111" i="29"/>
  <c r="I1073" i="29"/>
  <c r="H1102" i="29"/>
  <c r="T556" i="29" s="1"/>
  <c r="H1117" i="29"/>
  <c r="H1104" i="29"/>
  <c r="T558" i="29" s="1"/>
  <c r="H1119" i="29"/>
  <c r="I1075" i="29"/>
  <c r="H1101" i="29"/>
  <c r="T555" i="29" s="1"/>
  <c r="I1072" i="29"/>
  <c r="H1116" i="29"/>
  <c r="H1100" i="27"/>
  <c r="T554" i="27" s="1"/>
  <c r="I1071" i="27"/>
  <c r="H1115" i="27"/>
  <c r="I1113" i="27"/>
  <c r="J1069" i="27"/>
  <c r="I1098" i="27"/>
  <c r="U552" i="27" s="1"/>
  <c r="H1102" i="27"/>
  <c r="T556" i="27" s="1"/>
  <c r="H1117" i="27"/>
  <c r="I1073" i="27"/>
  <c r="G1105" i="27"/>
  <c r="G1137" i="27" s="1"/>
  <c r="G1138" i="27" s="1"/>
  <c r="G9" i="30" s="1"/>
  <c r="S549" i="27"/>
  <c r="G1120" i="27"/>
  <c r="G1166" i="27" s="1"/>
  <c r="J1070" i="27"/>
  <c r="I1099" i="27"/>
  <c r="U553" i="27" s="1"/>
  <c r="I1114" i="27"/>
  <c r="H1096" i="27"/>
  <c r="T550" i="27" s="1"/>
  <c r="H1111" i="27"/>
  <c r="I1067" i="27"/>
  <c r="I1068" i="27"/>
  <c r="H1112" i="27"/>
  <c r="H1097" i="27"/>
  <c r="H1095" i="27"/>
  <c r="I1066" i="27"/>
  <c r="H1076" i="27"/>
  <c r="H1110" i="27"/>
  <c r="J1075" i="27"/>
  <c r="I1104" i="27"/>
  <c r="U558" i="27" s="1"/>
  <c r="I1119" i="27"/>
  <c r="I1072" i="27"/>
  <c r="H1101" i="27"/>
  <c r="T555" i="27" s="1"/>
  <c r="H1116" i="27"/>
  <c r="I1074" i="27"/>
  <c r="H1103" i="27"/>
  <c r="T557" i="27" s="1"/>
  <c r="H1118" i="27"/>
  <c r="H1119" i="24"/>
  <c r="I1075" i="24"/>
  <c r="H1104" i="24"/>
  <c r="T558" i="24" s="1"/>
  <c r="I1096" i="24"/>
  <c r="U550" i="24" s="1"/>
  <c r="I1111" i="24"/>
  <c r="J1067" i="24"/>
  <c r="H1076" i="24"/>
  <c r="H1118" i="24"/>
  <c r="I1074" i="24"/>
  <c r="H1103" i="24"/>
  <c r="T557" i="24" s="1"/>
  <c r="I1114" i="24"/>
  <c r="J1070" i="24"/>
  <c r="I1099" i="24"/>
  <c r="U553" i="24" s="1"/>
  <c r="T549" i="24"/>
  <c r="I1113" i="24"/>
  <c r="I1098" i="24"/>
  <c r="U552" i="24" s="1"/>
  <c r="J1069" i="24"/>
  <c r="G1120" i="24"/>
  <c r="G1166" i="24" s="1"/>
  <c r="G1179" i="24" s="1"/>
  <c r="H1097" i="24"/>
  <c r="I1068" i="24"/>
  <c r="H1112" i="24"/>
  <c r="J1066" i="24"/>
  <c r="I1095" i="24"/>
  <c r="U549" i="24" s="1"/>
  <c r="I1110" i="24"/>
  <c r="G1105" i="24"/>
  <c r="G1137" i="24" s="1"/>
  <c r="H1100" i="24"/>
  <c r="T554" i="24" s="1"/>
  <c r="H1115" i="24"/>
  <c r="I1071" i="24"/>
  <c r="I1073" i="24"/>
  <c r="H1102" i="24"/>
  <c r="T556" i="24" s="1"/>
  <c r="H1117" i="24"/>
  <c r="J1072" i="24"/>
  <c r="I1101" i="24"/>
  <c r="U555" i="24" s="1"/>
  <c r="I1116" i="24"/>
  <c r="F1153" i="32"/>
  <c r="K1143" i="31"/>
  <c r="K1143" i="29"/>
  <c r="K1143" i="33"/>
  <c r="K1143" i="35"/>
  <c r="K1143" i="32"/>
  <c r="K1143" i="27"/>
  <c r="K1143" i="34"/>
  <c r="F1147" i="31"/>
  <c r="F1147" i="27"/>
  <c r="F1147" i="24"/>
  <c r="F1147" i="35"/>
  <c r="F1147" i="29"/>
  <c r="F1147" i="32"/>
  <c r="F1147" i="33"/>
  <c r="F1147" i="34"/>
  <c r="E1161" i="26"/>
  <c r="E1174" i="26" s="1"/>
  <c r="E1131" i="26"/>
  <c r="D1161" i="26"/>
  <c r="D1174" i="26" s="1"/>
  <c r="D1131" i="26"/>
  <c r="J1147" i="29"/>
  <c r="J1147" i="32"/>
  <c r="J1147" i="33"/>
  <c r="J1147" i="31"/>
  <c r="J1147" i="27"/>
  <c r="J1147" i="24"/>
  <c r="J1147" i="35"/>
  <c r="J1147" i="34"/>
  <c r="K1161" i="26"/>
  <c r="K1174" i="26" s="1"/>
  <c r="K1131" i="26"/>
  <c r="G1147" i="24"/>
  <c r="G1147" i="32"/>
  <c r="G1147" i="33"/>
  <c r="G1147" i="35"/>
  <c r="G1147" i="29"/>
  <c r="G1147" i="31"/>
  <c r="G1147" i="27"/>
  <c r="G1147" i="34"/>
  <c r="J11" i="30"/>
  <c r="F1138" i="31"/>
  <c r="F1138" i="27"/>
  <c r="D1138" i="34"/>
  <c r="E1138" i="34"/>
  <c r="E12" i="30" s="1"/>
  <c r="E1142" i="34"/>
  <c r="F1138" i="34"/>
  <c r="E1138" i="29"/>
  <c r="E1142" i="29"/>
  <c r="J10" i="30"/>
  <c r="F1138" i="33"/>
  <c r="E1138" i="31"/>
  <c r="D1138" i="29"/>
  <c r="K1138" i="33"/>
  <c r="K1138" i="34"/>
  <c r="K12" i="30" s="1"/>
  <c r="D1138" i="31"/>
  <c r="D5" i="30" s="1"/>
  <c r="E1138" i="35"/>
  <c r="E1142" i="35"/>
  <c r="F1138" i="29"/>
  <c r="F1138" i="35"/>
  <c r="E1138" i="27"/>
  <c r="E8" i="30" s="1"/>
  <c r="E1142" i="27"/>
  <c r="D1138" i="27"/>
  <c r="D8" i="30" s="1"/>
  <c r="D1138" i="35"/>
  <c r="K1138" i="31"/>
  <c r="K5" i="30" s="1"/>
  <c r="D1138" i="33"/>
  <c r="E1138" i="33"/>
  <c r="E1142" i="33"/>
  <c r="G11" i="30"/>
  <c r="B1138" i="24"/>
  <c r="B1150" i="24"/>
  <c r="M170" i="35"/>
  <c r="K1126" i="35"/>
  <c r="M170" i="27"/>
  <c r="K1126" i="27"/>
  <c r="I1071" i="26"/>
  <c r="I1115" i="26" s="1"/>
  <c r="H1100" i="26"/>
  <c r="V1114" i="26" s="1"/>
  <c r="I1070" i="26"/>
  <c r="I1114" i="26" s="1"/>
  <c r="H1099" i="26"/>
  <c r="V1113" i="26" s="1"/>
  <c r="I1066" i="26"/>
  <c r="I1110" i="26" s="1"/>
  <c r="H1095" i="26"/>
  <c r="V1109" i="26" s="1"/>
  <c r="I1072" i="26"/>
  <c r="I1116" i="26" s="1"/>
  <c r="H1101" i="26"/>
  <c r="V1115" i="26" s="1"/>
  <c r="I1068" i="26"/>
  <c r="I1112" i="26" s="1"/>
  <c r="H1097" i="26"/>
  <c r="I1067" i="26"/>
  <c r="I1111" i="26" s="1"/>
  <c r="H1096" i="26"/>
  <c r="V1110" i="26" s="1"/>
  <c r="I1069" i="26"/>
  <c r="I1113" i="26" s="1"/>
  <c r="H1098" i="26"/>
  <c r="V1112" i="26" s="1"/>
  <c r="M170" i="26"/>
  <c r="M170" i="34"/>
  <c r="M170" i="31"/>
  <c r="M170" i="29"/>
  <c r="M170" i="33"/>
  <c r="G163" i="24"/>
  <c r="J1030" i="24"/>
  <c r="J1136" i="24" s="1"/>
  <c r="J1152" i="24" s="1"/>
  <c r="K1030" i="24"/>
  <c r="K1136" i="24" s="1"/>
  <c r="K1152" i="24" s="1"/>
  <c r="I237" i="24"/>
  <c r="I266" i="24" s="1"/>
  <c r="I283" i="24" s="1"/>
  <c r="J223" i="24"/>
  <c r="I233" i="24"/>
  <c r="I262" i="24" s="1"/>
  <c r="I279" i="24" s="1"/>
  <c r="J219" i="24"/>
  <c r="I238" i="24"/>
  <c r="I267" i="24" s="1"/>
  <c r="I284" i="24" s="1"/>
  <c r="J224" i="24"/>
  <c r="I234" i="24"/>
  <c r="I263" i="24" s="1"/>
  <c r="I280" i="24" s="1"/>
  <c r="J220" i="24"/>
  <c r="I241" i="24"/>
  <c r="I270" i="24" s="1"/>
  <c r="I287" i="24" s="1"/>
  <c r="J227" i="24"/>
  <c r="H170" i="24"/>
  <c r="H1126" i="24" s="1"/>
  <c r="I162" i="24"/>
  <c r="I1188" i="24" s="1"/>
  <c r="I235" i="24"/>
  <c r="I264" i="24" s="1"/>
  <c r="J221" i="24"/>
  <c r="M221" i="24"/>
  <c r="F221" i="24" s="1"/>
  <c r="F235" i="24" s="1"/>
  <c r="F264" i="24" s="1"/>
  <c r="D228" i="24"/>
  <c r="D242" i="24" s="1"/>
  <c r="D271" i="24" s="1"/>
  <c r="D288" i="24" s="1"/>
  <c r="G228" i="24"/>
  <c r="G242" i="24" s="1"/>
  <c r="G271" i="24" s="1"/>
  <c r="G288" i="24" s="1"/>
  <c r="F228" i="24"/>
  <c r="F242" i="24" s="1"/>
  <c r="F271" i="24" s="1"/>
  <c r="F288" i="24" s="1"/>
  <c r="E228" i="24"/>
  <c r="E242" i="24" s="1"/>
  <c r="E271" i="24" s="1"/>
  <c r="E288" i="24" s="1"/>
  <c r="E227" i="24"/>
  <c r="E241" i="24" s="1"/>
  <c r="E270" i="24" s="1"/>
  <c r="E287" i="24" s="1"/>
  <c r="G227" i="24"/>
  <c r="G241" i="24" s="1"/>
  <c r="G270" i="24" s="1"/>
  <c r="G287" i="24" s="1"/>
  <c r="F227" i="24"/>
  <c r="F241" i="24" s="1"/>
  <c r="F270" i="24" s="1"/>
  <c r="F287" i="24" s="1"/>
  <c r="D227" i="24"/>
  <c r="D241" i="24" s="1"/>
  <c r="D270" i="24" s="1"/>
  <c r="D287" i="24" s="1"/>
  <c r="I164" i="24"/>
  <c r="I160" i="24"/>
  <c r="D162" i="24"/>
  <c r="D1188" i="24" s="1"/>
  <c r="F162" i="24"/>
  <c r="F1188" i="24" s="1"/>
  <c r="G162" i="24"/>
  <c r="G1188" i="24" s="1"/>
  <c r="E162" i="24"/>
  <c r="E1188" i="24" s="1"/>
  <c r="J225" i="24"/>
  <c r="I239" i="24"/>
  <c r="I268" i="24" s="1"/>
  <c r="I285" i="24" s="1"/>
  <c r="F165" i="24"/>
  <c r="I242" i="24"/>
  <c r="I271" i="24" s="1"/>
  <c r="I288" i="24" s="1"/>
  <c r="J228" i="24"/>
  <c r="D164" i="24"/>
  <c r="F164" i="24"/>
  <c r="G164" i="24"/>
  <c r="E164" i="24"/>
  <c r="D160" i="24"/>
  <c r="F160" i="24"/>
  <c r="G160" i="24"/>
  <c r="E160" i="24"/>
  <c r="I165" i="24"/>
  <c r="J222" i="24"/>
  <c r="I236" i="24"/>
  <c r="I265" i="24" s="1"/>
  <c r="I282" i="24" s="1"/>
  <c r="F1026" i="24"/>
  <c r="F1030" i="24" s="1"/>
  <c r="F1136" i="24" s="1"/>
  <c r="F1152" i="24" s="1"/>
  <c r="G1012" i="24"/>
  <c r="G1026" i="24" s="1"/>
  <c r="G1030" i="24" s="1"/>
  <c r="G1136" i="24" s="1"/>
  <c r="G1152" i="24" s="1"/>
  <c r="I169" i="24"/>
  <c r="I167" i="24"/>
  <c r="I161" i="24"/>
  <c r="E222" i="24"/>
  <c r="E236" i="24" s="1"/>
  <c r="E265" i="24" s="1"/>
  <c r="E282" i="24" s="1"/>
  <c r="D222" i="24"/>
  <c r="D236" i="24" s="1"/>
  <c r="D265" i="24" s="1"/>
  <c r="D282" i="24" s="1"/>
  <c r="G222" i="24"/>
  <c r="G236" i="24" s="1"/>
  <c r="G265" i="24" s="1"/>
  <c r="G282" i="24" s="1"/>
  <c r="F222" i="24"/>
  <c r="F236" i="24" s="1"/>
  <c r="F265" i="24" s="1"/>
  <c r="F282" i="24" s="1"/>
  <c r="G161" i="24"/>
  <c r="F161" i="24"/>
  <c r="E161" i="24"/>
  <c r="D161" i="24"/>
  <c r="I168" i="24"/>
  <c r="I166" i="24"/>
  <c r="D226" i="24"/>
  <c r="D240" i="24" s="1"/>
  <c r="D269" i="24" s="1"/>
  <c r="D286" i="24" s="1"/>
  <c r="E226" i="24"/>
  <c r="E240" i="24" s="1"/>
  <c r="E269" i="24" s="1"/>
  <c r="E286" i="24" s="1"/>
  <c r="G226" i="24"/>
  <c r="G240" i="24" s="1"/>
  <c r="G269" i="24" s="1"/>
  <c r="G286" i="24" s="1"/>
  <c r="F226" i="24"/>
  <c r="F240" i="24" s="1"/>
  <c r="F269" i="24" s="1"/>
  <c r="F286" i="24" s="1"/>
  <c r="G169" i="24"/>
  <c r="F169" i="24"/>
  <c r="E169" i="24"/>
  <c r="D169" i="24"/>
  <c r="G167" i="24"/>
  <c r="F167" i="24"/>
  <c r="E167" i="24"/>
  <c r="D167" i="24"/>
  <c r="D168" i="24"/>
  <c r="G168" i="24"/>
  <c r="F168" i="24"/>
  <c r="E168" i="24"/>
  <c r="M223" i="24"/>
  <c r="D223" i="24" s="1"/>
  <c r="D237" i="24" s="1"/>
  <c r="D266" i="24" s="1"/>
  <c r="D283" i="24" s="1"/>
  <c r="M219" i="24"/>
  <c r="G219" i="24" s="1"/>
  <c r="G233" i="24" s="1"/>
  <c r="G262" i="24" s="1"/>
  <c r="G279" i="24" s="1"/>
  <c r="E225" i="24"/>
  <c r="E239" i="24" s="1"/>
  <c r="E268" i="24" s="1"/>
  <c r="E285" i="24" s="1"/>
  <c r="G225" i="24"/>
  <c r="G239" i="24" s="1"/>
  <c r="G268" i="24" s="1"/>
  <c r="G285" i="24" s="1"/>
  <c r="F225" i="24"/>
  <c r="F239" i="24" s="1"/>
  <c r="F268" i="24" s="1"/>
  <c r="F285" i="24" s="1"/>
  <c r="D225" i="24"/>
  <c r="D239" i="24" s="1"/>
  <c r="D268" i="24" s="1"/>
  <c r="D285" i="24" s="1"/>
  <c r="I163" i="24"/>
  <c r="M224" i="24"/>
  <c r="E224" i="24" s="1"/>
  <c r="E238" i="24" s="1"/>
  <c r="E267" i="24" s="1"/>
  <c r="E284" i="24" s="1"/>
  <c r="M220" i="24"/>
  <c r="F220" i="24" s="1"/>
  <c r="F234" i="24" s="1"/>
  <c r="F263" i="24" s="1"/>
  <c r="F280" i="24" s="1"/>
  <c r="D166" i="24"/>
  <c r="F166" i="24"/>
  <c r="G166" i="24"/>
  <c r="E166" i="24"/>
  <c r="I240" i="24"/>
  <c r="I269" i="24" s="1"/>
  <c r="I286" i="24" s="1"/>
  <c r="J226" i="24"/>
  <c r="H272" i="24"/>
  <c r="H1127" i="24" s="1"/>
  <c r="H1143" i="24" s="1"/>
  <c r="S559" i="27" l="1"/>
  <c r="G1197" i="29"/>
  <c r="S559" i="29"/>
  <c r="N56" i="45"/>
  <c r="V53" i="45"/>
  <c r="T56" i="45"/>
  <c r="AC56" i="45"/>
  <c r="U56" i="45"/>
  <c r="F5" i="45"/>
  <c r="H55" i="45"/>
  <c r="W8" i="45"/>
  <c r="W54" i="45" s="1"/>
  <c r="G1231" i="27"/>
  <c r="H1232" i="24"/>
  <c r="G1228" i="29"/>
  <c r="B56" i="45"/>
  <c r="A82" i="45" s="1"/>
  <c r="T551" i="24"/>
  <c r="T559" i="24" s="1"/>
  <c r="H1191" i="24"/>
  <c r="T551" i="29"/>
  <c r="H1191" i="29"/>
  <c r="V51" i="45"/>
  <c r="G1197" i="27"/>
  <c r="W14" i="45" s="1"/>
  <c r="D1231" i="24"/>
  <c r="D13" i="45"/>
  <c r="D54" i="45" s="1"/>
  <c r="G1228" i="27"/>
  <c r="F281" i="24"/>
  <c r="F1189" i="24"/>
  <c r="F1230" i="24" s="1"/>
  <c r="C56" i="45"/>
  <c r="W55" i="45"/>
  <c r="E5" i="45"/>
  <c r="I281" i="24"/>
  <c r="I289" i="24" s="1"/>
  <c r="I1158" i="24" s="1"/>
  <c r="I1189" i="24"/>
  <c r="I1232" i="24" s="1"/>
  <c r="G1228" i="26"/>
  <c r="O8" i="45"/>
  <c r="G1230" i="27"/>
  <c r="AE51" i="45"/>
  <c r="AE53" i="45"/>
  <c r="AE55" i="45"/>
  <c r="D5" i="45"/>
  <c r="T551" i="27"/>
  <c r="H1191" i="27"/>
  <c r="G5" i="45"/>
  <c r="M54" i="45"/>
  <c r="M53" i="45"/>
  <c r="M51" i="45"/>
  <c r="G1231" i="24"/>
  <c r="G8" i="45"/>
  <c r="G54" i="45" s="1"/>
  <c r="AB56" i="45"/>
  <c r="I1074" i="26"/>
  <c r="I1118" i="26" s="1"/>
  <c r="D1142" i="33"/>
  <c r="G1197" i="26"/>
  <c r="O14" i="45" s="1"/>
  <c r="G1231" i="26"/>
  <c r="G1230" i="26"/>
  <c r="D1142" i="35"/>
  <c r="F1153" i="34"/>
  <c r="F1153" i="35"/>
  <c r="F1153" i="27"/>
  <c r="K1142" i="29"/>
  <c r="V1111" i="26"/>
  <c r="H1191" i="26"/>
  <c r="P8" i="45" s="1"/>
  <c r="F1153" i="33"/>
  <c r="F1153" i="29"/>
  <c r="F1153" i="24"/>
  <c r="F1142" i="33"/>
  <c r="D1142" i="34"/>
  <c r="K1142" i="34"/>
  <c r="K1142" i="33"/>
  <c r="K1142" i="31"/>
  <c r="H1103" i="26"/>
  <c r="V1117" i="26" s="1"/>
  <c r="F1142" i="35"/>
  <c r="F1142" i="27"/>
  <c r="D1142" i="29"/>
  <c r="F1142" i="29"/>
  <c r="D1142" i="32"/>
  <c r="Y618" i="26"/>
  <c r="G1160" i="26"/>
  <c r="G1173" i="26" s="1"/>
  <c r="V618" i="26"/>
  <c r="D1160" i="26"/>
  <c r="D1173" i="26" s="1"/>
  <c r="U1116" i="26"/>
  <c r="S556" i="26"/>
  <c r="G1105" i="26"/>
  <c r="G1137" i="26" s="1"/>
  <c r="G1138" i="26" s="1"/>
  <c r="G1154" i="27" s="1"/>
  <c r="U1117" i="26"/>
  <c r="H1117" i="26"/>
  <c r="I1073" i="26"/>
  <c r="H1102" i="26"/>
  <c r="H1076" i="26"/>
  <c r="Z618" i="26"/>
  <c r="H1160" i="26"/>
  <c r="H1173" i="26" s="1"/>
  <c r="G1120" i="26"/>
  <c r="B1172" i="26"/>
  <c r="F1142" i="31"/>
  <c r="AB618" i="26"/>
  <c r="J1160" i="26"/>
  <c r="J1173" i="26" s="1"/>
  <c r="G1142" i="32"/>
  <c r="G1142" i="27"/>
  <c r="G1142" i="34"/>
  <c r="G1142" i="35"/>
  <c r="G1142" i="33"/>
  <c r="G1142" i="31"/>
  <c r="G1142" i="29"/>
  <c r="AA618" i="26"/>
  <c r="I1160" i="26"/>
  <c r="I1173" i="26" s="1"/>
  <c r="AC618" i="26"/>
  <c r="K1160" i="26"/>
  <c r="K1173" i="26" s="1"/>
  <c r="X618" i="26"/>
  <c r="F1160" i="26"/>
  <c r="C1172" i="26"/>
  <c r="F1142" i="34"/>
  <c r="D1142" i="31"/>
  <c r="E1142" i="31"/>
  <c r="F1138" i="26"/>
  <c r="F1154" i="29" s="1"/>
  <c r="T1119" i="26"/>
  <c r="F1166" i="26"/>
  <c r="F1179" i="26" s="1"/>
  <c r="U1118" i="26"/>
  <c r="S558" i="26"/>
  <c r="X634" i="26"/>
  <c r="W618" i="26"/>
  <c r="E1160" i="26"/>
  <c r="E1173" i="26" s="1"/>
  <c r="U618" i="26"/>
  <c r="C1160" i="26"/>
  <c r="C1173" i="26" s="1"/>
  <c r="H1119" i="26"/>
  <c r="I1075" i="26"/>
  <c r="H1104" i="26"/>
  <c r="T558" i="26" s="1"/>
  <c r="T618" i="26"/>
  <c r="B1160" i="26"/>
  <c r="B1173" i="26" s="1"/>
  <c r="T551" i="26"/>
  <c r="T549" i="26"/>
  <c r="T554" i="26"/>
  <c r="T552" i="26"/>
  <c r="T555" i="26"/>
  <c r="T550" i="26"/>
  <c r="S557" i="26"/>
  <c r="T553" i="26"/>
  <c r="C1167" i="24"/>
  <c r="C21" i="30" s="1"/>
  <c r="G1179" i="29"/>
  <c r="G1167" i="29"/>
  <c r="G28" i="30" s="1"/>
  <c r="G1179" i="27"/>
  <c r="G1167" i="27"/>
  <c r="G25" i="30" s="1"/>
  <c r="C1150" i="24"/>
  <c r="M976" i="24"/>
  <c r="M975" i="24"/>
  <c r="E915" i="24"/>
  <c r="E922" i="24"/>
  <c r="E918" i="24"/>
  <c r="E914" i="24"/>
  <c r="E921" i="24"/>
  <c r="E917" i="24"/>
  <c r="E913" i="24"/>
  <c r="E920" i="24"/>
  <c r="E916" i="24"/>
  <c r="E919" i="24"/>
  <c r="J919" i="24"/>
  <c r="J915" i="24"/>
  <c r="J918" i="24"/>
  <c r="J914" i="24"/>
  <c r="J922" i="24"/>
  <c r="J921" i="24"/>
  <c r="J917" i="24"/>
  <c r="J913" i="24"/>
  <c r="J920" i="24"/>
  <c r="J916" i="24"/>
  <c r="H921" i="24"/>
  <c r="H917" i="24"/>
  <c r="H920" i="24"/>
  <c r="H916" i="24"/>
  <c r="H919" i="24"/>
  <c r="H915" i="24"/>
  <c r="H922" i="24"/>
  <c r="H918" i="24"/>
  <c r="H914" i="24"/>
  <c r="H913" i="24"/>
  <c r="F921" i="24"/>
  <c r="F917" i="24"/>
  <c r="F913" i="24"/>
  <c r="F920" i="24"/>
  <c r="F916" i="24"/>
  <c r="F919" i="24"/>
  <c r="F915" i="24"/>
  <c r="F922" i="24"/>
  <c r="F918" i="24"/>
  <c r="F914" i="24"/>
  <c r="K919" i="24"/>
  <c r="K915" i="24"/>
  <c r="K922" i="24"/>
  <c r="K918" i="24"/>
  <c r="K914" i="24"/>
  <c r="K921" i="24"/>
  <c r="K917" i="24"/>
  <c r="K913" i="24"/>
  <c r="K920" i="24"/>
  <c r="K916" i="24"/>
  <c r="I920" i="24"/>
  <c r="I916" i="24"/>
  <c r="I919" i="24"/>
  <c r="I915" i="24"/>
  <c r="I922" i="24"/>
  <c r="I918" i="24"/>
  <c r="I914" i="24"/>
  <c r="I921" i="24"/>
  <c r="I917" i="24"/>
  <c r="I913" i="24"/>
  <c r="C919" i="24"/>
  <c r="C915" i="24"/>
  <c r="C922" i="24"/>
  <c r="C918" i="24"/>
  <c r="C914" i="24"/>
  <c r="C921" i="24"/>
  <c r="C917" i="24"/>
  <c r="C913" i="24"/>
  <c r="C920" i="24"/>
  <c r="C916" i="24"/>
  <c r="M780" i="24"/>
  <c r="M779" i="24"/>
  <c r="D922" i="24"/>
  <c r="D918" i="24"/>
  <c r="D914" i="24"/>
  <c r="D921" i="24"/>
  <c r="D917" i="24"/>
  <c r="D913" i="24"/>
  <c r="D920" i="24"/>
  <c r="D916" i="24"/>
  <c r="D919" i="24"/>
  <c r="D915" i="24"/>
  <c r="G921" i="24"/>
  <c r="G917" i="24"/>
  <c r="G913" i="24"/>
  <c r="G920" i="24"/>
  <c r="G916" i="24"/>
  <c r="G919" i="24"/>
  <c r="G915" i="24"/>
  <c r="G922" i="24"/>
  <c r="G918" i="24"/>
  <c r="G914" i="24"/>
  <c r="G8" i="30"/>
  <c r="H1120" i="24"/>
  <c r="H1166" i="24" s="1"/>
  <c r="H1179" i="24" s="1"/>
  <c r="H1105" i="24"/>
  <c r="H1137" i="24" s="1"/>
  <c r="H1138" i="24" s="1"/>
  <c r="H4" i="30" s="1"/>
  <c r="I1104" i="29"/>
  <c r="U558" i="29" s="1"/>
  <c r="I1119" i="29"/>
  <c r="J1075" i="29"/>
  <c r="J1067" i="29"/>
  <c r="I1096" i="29"/>
  <c r="U550" i="29" s="1"/>
  <c r="I1111" i="29"/>
  <c r="I1110" i="29"/>
  <c r="J1066" i="29"/>
  <c r="I1076" i="29"/>
  <c r="I1095" i="29"/>
  <c r="I1103" i="29"/>
  <c r="U557" i="29" s="1"/>
  <c r="I1118" i="29"/>
  <c r="J1074" i="29"/>
  <c r="I1097" i="29"/>
  <c r="J1068" i="29"/>
  <c r="I1112" i="29"/>
  <c r="H1120" i="29"/>
  <c r="H1166" i="29" s="1"/>
  <c r="H1105" i="29"/>
  <c r="H1137" i="29" s="1"/>
  <c r="H1138" i="29" s="1"/>
  <c r="T549" i="29"/>
  <c r="I1099" i="29"/>
  <c r="U553" i="29" s="1"/>
  <c r="J1070" i="29"/>
  <c r="I1114" i="29"/>
  <c r="J1069" i="29"/>
  <c r="I1098" i="29"/>
  <c r="U552" i="29" s="1"/>
  <c r="I1113" i="29"/>
  <c r="I1117" i="29"/>
  <c r="I1102" i="29"/>
  <c r="U556" i="29" s="1"/>
  <c r="J1073" i="29"/>
  <c r="I1115" i="29"/>
  <c r="J1071" i="29"/>
  <c r="I1100" i="29"/>
  <c r="U554" i="29" s="1"/>
  <c r="I1116" i="29"/>
  <c r="J1072" i="29"/>
  <c r="I1101" i="29"/>
  <c r="U555" i="29" s="1"/>
  <c r="I1095" i="27"/>
  <c r="I1110" i="27"/>
  <c r="J1066" i="27"/>
  <c r="I1076" i="27"/>
  <c r="H1105" i="27"/>
  <c r="H1137" i="27" s="1"/>
  <c r="H1138" i="27" s="1"/>
  <c r="T549" i="27"/>
  <c r="I1118" i="27"/>
  <c r="I1103" i="27"/>
  <c r="U557" i="27" s="1"/>
  <c r="J1074" i="27"/>
  <c r="I1101" i="27"/>
  <c r="U555" i="27" s="1"/>
  <c r="J1072" i="27"/>
  <c r="I1116" i="27"/>
  <c r="J1099" i="27"/>
  <c r="V553" i="27" s="1"/>
  <c r="J1114" i="27"/>
  <c r="K1070" i="27"/>
  <c r="J1098" i="27"/>
  <c r="V552" i="27" s="1"/>
  <c r="K1069" i="27"/>
  <c r="J1113" i="27"/>
  <c r="I1097" i="27"/>
  <c r="I1112" i="27"/>
  <c r="J1068" i="27"/>
  <c r="J1104" i="27"/>
  <c r="V558" i="27" s="1"/>
  <c r="J1119" i="27"/>
  <c r="K1075" i="27"/>
  <c r="I1111" i="27"/>
  <c r="I1096" i="27"/>
  <c r="U550" i="27" s="1"/>
  <c r="J1067" i="27"/>
  <c r="J1071" i="27"/>
  <c r="I1100" i="27"/>
  <c r="U554" i="27" s="1"/>
  <c r="I1115" i="27"/>
  <c r="H1120" i="27"/>
  <c r="H1166" i="27" s="1"/>
  <c r="I1117" i="27"/>
  <c r="J1117" i="27"/>
  <c r="I1102" i="27"/>
  <c r="U556" i="27" s="1"/>
  <c r="I1117" i="24"/>
  <c r="J1073" i="24"/>
  <c r="I1102" i="24"/>
  <c r="U556" i="24" s="1"/>
  <c r="K1066" i="24"/>
  <c r="J1095" i="24"/>
  <c r="J1110" i="24"/>
  <c r="I1115" i="24"/>
  <c r="J1071" i="24"/>
  <c r="I1100" i="24"/>
  <c r="U554" i="24" s="1"/>
  <c r="I1112" i="24"/>
  <c r="I1097" i="24"/>
  <c r="I1191" i="24" s="1"/>
  <c r="I1231" i="24" s="1"/>
  <c r="J1068" i="24"/>
  <c r="J1096" i="24"/>
  <c r="V550" i="24" s="1"/>
  <c r="J1111" i="24"/>
  <c r="K1067" i="24"/>
  <c r="K1070" i="24"/>
  <c r="J1099" i="24"/>
  <c r="V553" i="24" s="1"/>
  <c r="J1114" i="24"/>
  <c r="J1101" i="24"/>
  <c r="V555" i="24" s="1"/>
  <c r="K1072" i="24"/>
  <c r="J1116" i="24"/>
  <c r="I1076" i="24"/>
  <c r="J1113" i="24"/>
  <c r="K1069" i="24"/>
  <c r="J1098" i="24"/>
  <c r="V552" i="24" s="1"/>
  <c r="I1104" i="24"/>
  <c r="U558" i="24" s="1"/>
  <c r="I1119" i="24"/>
  <c r="J1075" i="24"/>
  <c r="I1118" i="24"/>
  <c r="J1074" i="24"/>
  <c r="I1103" i="24"/>
  <c r="U557" i="24" s="1"/>
  <c r="D1147" i="29"/>
  <c r="D1147" i="32"/>
  <c r="D1147" i="33"/>
  <c r="D1147" i="35"/>
  <c r="D1147" i="31"/>
  <c r="D1147" i="27"/>
  <c r="D1147" i="24"/>
  <c r="D1147" i="34"/>
  <c r="D1138" i="26"/>
  <c r="K1147" i="35"/>
  <c r="K1147" i="29"/>
  <c r="K1147" i="32"/>
  <c r="K1147" i="33"/>
  <c r="K1147" i="31"/>
  <c r="K1147" i="27"/>
  <c r="K1147" i="24"/>
  <c r="K1147" i="34"/>
  <c r="E1147" i="32"/>
  <c r="E1147" i="33"/>
  <c r="E1147" i="31"/>
  <c r="E1147" i="27"/>
  <c r="E1147" i="24"/>
  <c r="E1147" i="35"/>
  <c r="E1147" i="29"/>
  <c r="E1147" i="34"/>
  <c r="E1138" i="26"/>
  <c r="E5" i="30"/>
  <c r="F9" i="30"/>
  <c r="D12" i="30"/>
  <c r="E11" i="30"/>
  <c r="F11" i="30"/>
  <c r="D10" i="30"/>
  <c r="F8" i="30"/>
  <c r="E10" i="30"/>
  <c r="D9" i="30"/>
  <c r="E9" i="30"/>
  <c r="F12" i="30"/>
  <c r="F5" i="30"/>
  <c r="D11" i="30"/>
  <c r="H1142" i="24"/>
  <c r="K1138" i="35"/>
  <c r="K1142" i="35"/>
  <c r="K1142" i="27"/>
  <c r="F10" i="30"/>
  <c r="C4" i="30"/>
  <c r="C1154" i="24"/>
  <c r="B4" i="30"/>
  <c r="B1154" i="24"/>
  <c r="J1069" i="26"/>
  <c r="J1113" i="26" s="1"/>
  <c r="I1098" i="26"/>
  <c r="W1112" i="26" s="1"/>
  <c r="J1074" i="26"/>
  <c r="J1118" i="26" s="1"/>
  <c r="J1070" i="26"/>
  <c r="J1114" i="26" s="1"/>
  <c r="I1099" i="26"/>
  <c r="W1113" i="26" s="1"/>
  <c r="J1071" i="26"/>
  <c r="J1115" i="26" s="1"/>
  <c r="I1100" i="26"/>
  <c r="W1114" i="26" s="1"/>
  <c r="J1066" i="26"/>
  <c r="J1110" i="26" s="1"/>
  <c r="I1095" i="26"/>
  <c r="W1109" i="26" s="1"/>
  <c r="J1072" i="26"/>
  <c r="J1116" i="26" s="1"/>
  <c r="I1101" i="26"/>
  <c r="W1115" i="26" s="1"/>
  <c r="J1068" i="26"/>
  <c r="J1112" i="26" s="1"/>
  <c r="I1097" i="26"/>
  <c r="J1067" i="26"/>
  <c r="J1111" i="26" s="1"/>
  <c r="I1096" i="26"/>
  <c r="W1110" i="26" s="1"/>
  <c r="G165" i="24"/>
  <c r="G170" i="24" s="1"/>
  <c r="G1126" i="24" s="1"/>
  <c r="E223" i="24"/>
  <c r="E237" i="24" s="1"/>
  <c r="E266" i="24" s="1"/>
  <c r="E283" i="24" s="1"/>
  <c r="G224" i="24"/>
  <c r="G238" i="24" s="1"/>
  <c r="G267" i="24" s="1"/>
  <c r="G284" i="24" s="1"/>
  <c r="F219" i="24"/>
  <c r="F233" i="24" s="1"/>
  <c r="F262" i="24" s="1"/>
  <c r="F279" i="24" s="1"/>
  <c r="G220" i="24"/>
  <c r="G234" i="24" s="1"/>
  <c r="G263" i="24" s="1"/>
  <c r="G280" i="24" s="1"/>
  <c r="I170" i="24"/>
  <c r="I1126" i="24" s="1"/>
  <c r="J161" i="24"/>
  <c r="K161" i="24"/>
  <c r="M161" i="24" s="1"/>
  <c r="J239" i="24"/>
  <c r="J268" i="24" s="1"/>
  <c r="J285" i="24" s="1"/>
  <c r="K225" i="24"/>
  <c r="K239" i="24" s="1"/>
  <c r="K268" i="24" s="1"/>
  <c r="J164" i="24"/>
  <c r="K164" i="24"/>
  <c r="M164" i="24" s="1"/>
  <c r="J162" i="24"/>
  <c r="J1188" i="24" s="1"/>
  <c r="K162" i="24"/>
  <c r="G223" i="24"/>
  <c r="G237" i="24" s="1"/>
  <c r="G266" i="24" s="1"/>
  <c r="G283" i="24" s="1"/>
  <c r="K223" i="24"/>
  <c r="K237" i="24" s="1"/>
  <c r="K266" i="24" s="1"/>
  <c r="J237" i="24"/>
  <c r="J266" i="24" s="1"/>
  <c r="J283" i="24" s="1"/>
  <c r="F224" i="24"/>
  <c r="F238" i="24" s="1"/>
  <c r="F267" i="24" s="1"/>
  <c r="F284" i="24" s="1"/>
  <c r="J167" i="24"/>
  <c r="K167" i="24"/>
  <c r="M167" i="24" s="1"/>
  <c r="D165" i="24"/>
  <c r="D219" i="24"/>
  <c r="D233" i="24" s="1"/>
  <c r="D262" i="24" s="1"/>
  <c r="D279" i="24" s="1"/>
  <c r="F223" i="24"/>
  <c r="F237" i="24" s="1"/>
  <c r="F266" i="24" s="1"/>
  <c r="F283" i="24" s="1"/>
  <c r="D221" i="24"/>
  <c r="D235" i="24" s="1"/>
  <c r="D264" i="24" s="1"/>
  <c r="D220" i="24"/>
  <c r="D234" i="24" s="1"/>
  <c r="D263" i="24" s="1"/>
  <c r="D280" i="24" s="1"/>
  <c r="D163" i="24"/>
  <c r="J165" i="24"/>
  <c r="K165" i="24"/>
  <c r="M165" i="24" s="1"/>
  <c r="E165" i="24"/>
  <c r="E219" i="24"/>
  <c r="E233" i="24" s="1"/>
  <c r="E262" i="24" s="1"/>
  <c r="E279" i="24" s="1"/>
  <c r="J241" i="24"/>
  <c r="J270" i="24" s="1"/>
  <c r="J287" i="24" s="1"/>
  <c r="K227" i="24"/>
  <c r="K241" i="24" s="1"/>
  <c r="K270" i="24" s="1"/>
  <c r="E221" i="24"/>
  <c r="E235" i="24" s="1"/>
  <c r="E264" i="24" s="1"/>
  <c r="E220" i="24"/>
  <c r="E234" i="24" s="1"/>
  <c r="E263" i="24" s="1"/>
  <c r="E280" i="24" s="1"/>
  <c r="E163" i="24"/>
  <c r="J236" i="24"/>
  <c r="J265" i="24" s="1"/>
  <c r="J282" i="24" s="1"/>
  <c r="K222" i="24"/>
  <c r="K236" i="24" s="1"/>
  <c r="K265" i="24" s="1"/>
  <c r="K226" i="24"/>
  <c r="K240" i="24" s="1"/>
  <c r="K269" i="24" s="1"/>
  <c r="J240" i="24"/>
  <c r="J269" i="24" s="1"/>
  <c r="J286" i="24" s="1"/>
  <c r="J166" i="24"/>
  <c r="K166" i="24"/>
  <c r="M166" i="24" s="1"/>
  <c r="J242" i="24"/>
  <c r="J271" i="24" s="1"/>
  <c r="J288" i="24" s="1"/>
  <c r="K228" i="24"/>
  <c r="K242" i="24" s="1"/>
  <c r="K271" i="24" s="1"/>
  <c r="G221" i="24"/>
  <c r="G235" i="24" s="1"/>
  <c r="G264" i="24" s="1"/>
  <c r="F163" i="24"/>
  <c r="F170" i="24" s="1"/>
  <c r="F1126" i="24" s="1"/>
  <c r="K163" i="24"/>
  <c r="M163" i="24" s="1"/>
  <c r="J163" i="24"/>
  <c r="J234" i="24"/>
  <c r="J263" i="24" s="1"/>
  <c r="J280" i="24" s="1"/>
  <c r="K220" i="24"/>
  <c r="K234" i="24" s="1"/>
  <c r="K263" i="24" s="1"/>
  <c r="K160" i="24"/>
  <c r="J160" i="24"/>
  <c r="J235" i="24"/>
  <c r="J264" i="24" s="1"/>
  <c r="K221" i="24"/>
  <c r="K235" i="24" s="1"/>
  <c r="K264" i="24" s="1"/>
  <c r="K1189" i="24" s="1"/>
  <c r="K219" i="24"/>
  <c r="K233" i="24" s="1"/>
  <c r="K262" i="24" s="1"/>
  <c r="K279" i="24" s="1"/>
  <c r="J233" i="24"/>
  <c r="J262" i="24" s="1"/>
  <c r="J279" i="24" s="1"/>
  <c r="D224" i="24"/>
  <c r="D238" i="24" s="1"/>
  <c r="D267" i="24" s="1"/>
  <c r="D284" i="24" s="1"/>
  <c r="J169" i="24"/>
  <c r="K169" i="24"/>
  <c r="M169" i="24" s="1"/>
  <c r="K168" i="24"/>
  <c r="M168" i="24" s="1"/>
  <c r="J168" i="24"/>
  <c r="J238" i="24"/>
  <c r="J267" i="24" s="1"/>
  <c r="J284" i="24" s="1"/>
  <c r="K224" i="24"/>
  <c r="K238" i="24" s="1"/>
  <c r="K267" i="24" s="1"/>
  <c r="I272" i="24"/>
  <c r="I1127" i="24" s="1"/>
  <c r="I1143" i="24" s="1"/>
  <c r="T559" i="27" l="1"/>
  <c r="W53" i="45"/>
  <c r="W51" i="45"/>
  <c r="T559" i="29"/>
  <c r="V56" i="45"/>
  <c r="I1230" i="24"/>
  <c r="O54" i="45"/>
  <c r="O51" i="45"/>
  <c r="O53" i="45"/>
  <c r="F1228" i="24"/>
  <c r="E281" i="24"/>
  <c r="E289" i="24" s="1"/>
  <c r="E1158" i="24" s="1"/>
  <c r="E1189" i="24"/>
  <c r="M162" i="24"/>
  <c r="K1188" i="24"/>
  <c r="F1232" i="24"/>
  <c r="D281" i="24"/>
  <c r="D289" i="24" s="1"/>
  <c r="D1158" i="24" s="1"/>
  <c r="D1189" i="24"/>
  <c r="M56" i="45"/>
  <c r="P54" i="45"/>
  <c r="P53" i="45"/>
  <c r="P51" i="45"/>
  <c r="J281" i="24"/>
  <c r="J1189" i="24"/>
  <c r="J1232" i="24" s="1"/>
  <c r="G281" i="24"/>
  <c r="G289" i="24" s="1"/>
  <c r="G1158" i="24" s="1"/>
  <c r="G1189" i="24"/>
  <c r="U551" i="29"/>
  <c r="I1191" i="29"/>
  <c r="U551" i="27"/>
  <c r="I1191" i="27"/>
  <c r="H1231" i="29"/>
  <c r="H1197" i="29"/>
  <c r="H1228" i="29"/>
  <c r="H1230" i="29"/>
  <c r="I1228" i="24"/>
  <c r="X8" i="45"/>
  <c r="H1231" i="27"/>
  <c r="H1228" i="27"/>
  <c r="H1230" i="27"/>
  <c r="H1197" i="27"/>
  <c r="X14" i="45" s="1"/>
  <c r="F1197" i="24"/>
  <c r="F14" i="45" s="1"/>
  <c r="F6" i="45"/>
  <c r="F51" i="45" s="1"/>
  <c r="I1197" i="24"/>
  <c r="AE56" i="45"/>
  <c r="H8" i="45"/>
  <c r="H1231" i="24"/>
  <c r="H1228" i="24"/>
  <c r="H1197" i="24"/>
  <c r="H14" i="45" s="1"/>
  <c r="H1230" i="24"/>
  <c r="G6" i="30"/>
  <c r="G1153" i="27"/>
  <c r="H1197" i="26"/>
  <c r="P14" i="45" s="1"/>
  <c r="H1231" i="26"/>
  <c r="H1230" i="26"/>
  <c r="H1228" i="26"/>
  <c r="G1153" i="24"/>
  <c r="C1167" i="26"/>
  <c r="C23" i="30" s="1"/>
  <c r="G1154" i="29"/>
  <c r="I1103" i="26"/>
  <c r="W1117" i="26" s="1"/>
  <c r="T557" i="26"/>
  <c r="W1111" i="26"/>
  <c r="I1191" i="26"/>
  <c r="F1154" i="32"/>
  <c r="F1154" i="31"/>
  <c r="F1154" i="33"/>
  <c r="I1076" i="26"/>
  <c r="D1167" i="26"/>
  <c r="D23" i="30" s="1"/>
  <c r="G1153" i="29"/>
  <c r="G1154" i="33"/>
  <c r="G1154" i="32"/>
  <c r="G1153" i="31"/>
  <c r="F1154" i="34"/>
  <c r="F1154" i="35"/>
  <c r="G1153" i="34"/>
  <c r="G1154" i="34"/>
  <c r="F1154" i="27"/>
  <c r="F6" i="30"/>
  <c r="G1153" i="35"/>
  <c r="G1154" i="31"/>
  <c r="E1167" i="26"/>
  <c r="E23" i="30" s="1"/>
  <c r="G1154" i="35"/>
  <c r="G1153" i="32"/>
  <c r="G1153" i="33"/>
  <c r="B1167" i="26"/>
  <c r="B23" i="30" s="1"/>
  <c r="I1119" i="26"/>
  <c r="J1075" i="26"/>
  <c r="I1104" i="26"/>
  <c r="V1118" i="26"/>
  <c r="F1173" i="26"/>
  <c r="F1167" i="26"/>
  <c r="F23" i="30" s="1"/>
  <c r="V1116" i="26"/>
  <c r="T556" i="26"/>
  <c r="T559" i="26" s="1"/>
  <c r="H1105" i="26"/>
  <c r="H1137" i="26" s="1"/>
  <c r="H1153" i="33" s="1"/>
  <c r="I1117" i="26"/>
  <c r="J1073" i="26"/>
  <c r="I1102" i="26"/>
  <c r="H1120" i="26"/>
  <c r="S559" i="26"/>
  <c r="U1119" i="26"/>
  <c r="G1166" i="26"/>
  <c r="X619" i="26"/>
  <c r="U549" i="26"/>
  <c r="U552" i="26"/>
  <c r="U550" i="26"/>
  <c r="U553" i="26"/>
  <c r="U551" i="26"/>
  <c r="U554" i="26"/>
  <c r="U555" i="26"/>
  <c r="H1179" i="29"/>
  <c r="H1167" i="29"/>
  <c r="H28" i="30" s="1"/>
  <c r="H1179" i="27"/>
  <c r="H1167" i="27"/>
  <c r="H25" i="30" s="1"/>
  <c r="H1167" i="24"/>
  <c r="H21" i="30" s="1"/>
  <c r="I1171" i="24"/>
  <c r="M923" i="24"/>
  <c r="M922" i="24"/>
  <c r="F289" i="24"/>
  <c r="F1158" i="24" s="1"/>
  <c r="M268" i="24"/>
  <c r="K285" i="24"/>
  <c r="M271" i="24"/>
  <c r="K288" i="24"/>
  <c r="M263" i="24"/>
  <c r="K280" i="24"/>
  <c r="M270" i="24"/>
  <c r="K287" i="24"/>
  <c r="M266" i="24"/>
  <c r="K283" i="24"/>
  <c r="J289" i="24"/>
  <c r="J1158" i="24" s="1"/>
  <c r="M269" i="24"/>
  <c r="K286" i="24"/>
  <c r="M267" i="24"/>
  <c r="K284" i="24"/>
  <c r="M264" i="24"/>
  <c r="K281" i="24"/>
  <c r="M265" i="24"/>
  <c r="K282" i="24"/>
  <c r="I1120" i="29"/>
  <c r="I1166" i="29" s="1"/>
  <c r="J1114" i="29"/>
  <c r="K1070" i="29"/>
  <c r="J1099" i="29"/>
  <c r="V553" i="29" s="1"/>
  <c r="J1113" i="29"/>
  <c r="J1098" i="29"/>
  <c r="V552" i="29" s="1"/>
  <c r="K1069" i="29"/>
  <c r="J1100" i="29"/>
  <c r="V554" i="29" s="1"/>
  <c r="J1115" i="29"/>
  <c r="K1071" i="29"/>
  <c r="J1112" i="29"/>
  <c r="J1097" i="29"/>
  <c r="K1068" i="29"/>
  <c r="K1073" i="29"/>
  <c r="J1102" i="29"/>
  <c r="V556" i="29" s="1"/>
  <c r="J1117" i="29"/>
  <c r="K1074" i="29"/>
  <c r="J1103" i="29"/>
  <c r="V557" i="29" s="1"/>
  <c r="J1118" i="29"/>
  <c r="J1104" i="29"/>
  <c r="V558" i="29" s="1"/>
  <c r="J1119" i="29"/>
  <c r="K1075" i="29"/>
  <c r="J1110" i="29"/>
  <c r="J1076" i="29"/>
  <c r="K1066" i="29"/>
  <c r="J1095" i="29"/>
  <c r="K1067" i="29"/>
  <c r="J1096" i="29"/>
  <c r="V550" i="29" s="1"/>
  <c r="J1111" i="29"/>
  <c r="K1072" i="29"/>
  <c r="J1101" i="29"/>
  <c r="V555" i="29" s="1"/>
  <c r="J1116" i="29"/>
  <c r="I1105" i="29"/>
  <c r="I1137" i="29" s="1"/>
  <c r="I1138" i="29" s="1"/>
  <c r="U549" i="29"/>
  <c r="J1076" i="27"/>
  <c r="J1095" i="27"/>
  <c r="J1110" i="27"/>
  <c r="K1066" i="27"/>
  <c r="K1119" i="27"/>
  <c r="K1104" i="27"/>
  <c r="W558" i="27" s="1"/>
  <c r="K1099" i="27"/>
  <c r="W553" i="27" s="1"/>
  <c r="K1114" i="27"/>
  <c r="K1068" i="27"/>
  <c r="J1097" i="27"/>
  <c r="J1112" i="27"/>
  <c r="H8" i="30"/>
  <c r="H9" i="30"/>
  <c r="J1115" i="27"/>
  <c r="K1071" i="27"/>
  <c r="J1100" i="27"/>
  <c r="V554" i="27" s="1"/>
  <c r="J1111" i="27"/>
  <c r="K1067" i="27"/>
  <c r="J1096" i="27"/>
  <c r="V550" i="27" s="1"/>
  <c r="J1101" i="27"/>
  <c r="V555" i="27" s="1"/>
  <c r="J1116" i="27"/>
  <c r="K1072" i="27"/>
  <c r="I1120" i="27"/>
  <c r="I1166" i="27" s="1"/>
  <c r="J1102" i="27"/>
  <c r="V556" i="27" s="1"/>
  <c r="K1117" i="27"/>
  <c r="K1113" i="27"/>
  <c r="K1098" i="27"/>
  <c r="W552" i="27" s="1"/>
  <c r="K1074" i="27"/>
  <c r="J1103" i="27"/>
  <c r="V557" i="27" s="1"/>
  <c r="I1105" i="27"/>
  <c r="I1137" i="27" s="1"/>
  <c r="I1138" i="27" s="1"/>
  <c r="U549" i="27"/>
  <c r="K1074" i="24"/>
  <c r="J1103" i="24"/>
  <c r="V557" i="24" s="1"/>
  <c r="J1118" i="24"/>
  <c r="K1096" i="24"/>
  <c r="W550" i="24" s="1"/>
  <c r="K1111" i="24"/>
  <c r="J1104" i="24"/>
  <c r="V558" i="24" s="1"/>
  <c r="J1119" i="24"/>
  <c r="K1075" i="24"/>
  <c r="K1116" i="24"/>
  <c r="K1101" i="24"/>
  <c r="W555" i="24" s="1"/>
  <c r="V549" i="24"/>
  <c r="K1068" i="24"/>
  <c r="J1112" i="24"/>
  <c r="J1097" i="24"/>
  <c r="J1076" i="24"/>
  <c r="I1105" i="24"/>
  <c r="I1137" i="24" s="1"/>
  <c r="I1138" i="24" s="1"/>
  <c r="I4" i="30" s="1"/>
  <c r="U551" i="24"/>
  <c r="U559" i="24" s="1"/>
  <c r="K1095" i="24"/>
  <c r="K1110" i="24"/>
  <c r="I1120" i="24"/>
  <c r="I1166" i="24" s="1"/>
  <c r="I1179" i="24" s="1"/>
  <c r="K1098" i="24"/>
  <c r="W552" i="24" s="1"/>
  <c r="K1113" i="24"/>
  <c r="J1117" i="24"/>
  <c r="K1073" i="24"/>
  <c r="J1102" i="24"/>
  <c r="V556" i="24" s="1"/>
  <c r="K1099" i="24"/>
  <c r="W553" i="24" s="1"/>
  <c r="K1114" i="24"/>
  <c r="J1115" i="24"/>
  <c r="K1071" i="24"/>
  <c r="J1100" i="24"/>
  <c r="V554" i="24" s="1"/>
  <c r="H1153" i="29"/>
  <c r="E1154" i="32"/>
  <c r="E6" i="30"/>
  <c r="D1154" i="32"/>
  <c r="D6" i="30"/>
  <c r="D1154" i="31"/>
  <c r="D1154" i="29"/>
  <c r="D1154" i="27"/>
  <c r="E1154" i="34"/>
  <c r="E1154" i="29"/>
  <c r="D1154" i="34"/>
  <c r="E1154" i="33"/>
  <c r="E1154" i="35"/>
  <c r="E1154" i="31"/>
  <c r="E1154" i="27"/>
  <c r="D1154" i="33"/>
  <c r="D1154" i="35"/>
  <c r="K10" i="30"/>
  <c r="K11" i="30"/>
  <c r="F1142" i="24"/>
  <c r="G1142" i="24"/>
  <c r="I1142" i="24"/>
  <c r="K1070" i="26"/>
  <c r="K1114" i="26" s="1"/>
  <c r="J1099" i="26"/>
  <c r="X1113" i="26" s="1"/>
  <c r="K1067" i="26"/>
  <c r="K1111" i="26" s="1"/>
  <c r="J1096" i="26"/>
  <c r="X1110" i="26" s="1"/>
  <c r="K1071" i="26"/>
  <c r="K1115" i="26" s="1"/>
  <c r="J1100" i="26"/>
  <c r="X1114" i="26" s="1"/>
  <c r="K1074" i="26"/>
  <c r="K1118" i="26" s="1"/>
  <c r="J1103" i="26"/>
  <c r="X1117" i="26" s="1"/>
  <c r="K1066" i="26"/>
  <c r="K1110" i="26" s="1"/>
  <c r="J1095" i="26"/>
  <c r="X1109" i="26" s="1"/>
  <c r="K1068" i="26"/>
  <c r="K1112" i="26" s="1"/>
  <c r="J1097" i="26"/>
  <c r="K1072" i="26"/>
  <c r="K1116" i="26" s="1"/>
  <c r="J1101" i="26"/>
  <c r="X1115" i="26" s="1"/>
  <c r="K1069" i="26"/>
  <c r="K1113" i="26" s="1"/>
  <c r="J1098" i="26"/>
  <c r="X1112" i="26" s="1"/>
  <c r="G272" i="24"/>
  <c r="G1127" i="24" s="1"/>
  <c r="G1143" i="24" s="1"/>
  <c r="F272" i="24"/>
  <c r="F1127" i="24" s="1"/>
  <c r="F1143" i="24" s="1"/>
  <c r="E170" i="24"/>
  <c r="E1126" i="24" s="1"/>
  <c r="E272" i="24"/>
  <c r="E1127" i="24" s="1"/>
  <c r="E1143" i="24" s="1"/>
  <c r="D170" i="24"/>
  <c r="D1126" i="24" s="1"/>
  <c r="D272" i="24"/>
  <c r="D1127" i="24" s="1"/>
  <c r="D1143" i="24" s="1"/>
  <c r="J170" i="24"/>
  <c r="J1126" i="24" s="1"/>
  <c r="M160" i="24"/>
  <c r="K170" i="24"/>
  <c r="J272" i="24"/>
  <c r="J1127" i="24" s="1"/>
  <c r="J1143" i="24" s="1"/>
  <c r="K272" i="24"/>
  <c r="K1127" i="24" s="1"/>
  <c r="K1143" i="24" s="1"/>
  <c r="M262" i="24"/>
  <c r="W56" i="45" l="1"/>
  <c r="U559" i="27"/>
  <c r="P56" i="45"/>
  <c r="O56" i="45"/>
  <c r="I1231" i="27"/>
  <c r="I1228" i="27"/>
  <c r="I1197" i="27"/>
  <c r="I1230" i="27"/>
  <c r="V551" i="27"/>
  <c r="J1191" i="27"/>
  <c r="V551" i="29"/>
  <c r="J1191" i="29"/>
  <c r="U559" i="29"/>
  <c r="H54" i="45"/>
  <c r="H51" i="45"/>
  <c r="H53" i="45"/>
  <c r="D6" i="45"/>
  <c r="D1197" i="24"/>
  <c r="D14" i="45" s="1"/>
  <c r="D1232" i="24"/>
  <c r="D1228" i="24"/>
  <c r="D1230" i="24"/>
  <c r="X54" i="45"/>
  <c r="X51" i="45"/>
  <c r="X53" i="45"/>
  <c r="I1231" i="29"/>
  <c r="I1230" i="29"/>
  <c r="I1228" i="29"/>
  <c r="I1197" i="29"/>
  <c r="F53" i="45"/>
  <c r="F55" i="45"/>
  <c r="G1197" i="24"/>
  <c r="G14" i="45" s="1"/>
  <c r="G6" i="45"/>
  <c r="G1230" i="24"/>
  <c r="G1232" i="24"/>
  <c r="G1228" i="24"/>
  <c r="K1232" i="24"/>
  <c r="V551" i="24"/>
  <c r="J1191" i="24"/>
  <c r="J1230" i="24" s="1"/>
  <c r="E6" i="45"/>
  <c r="E1230" i="24"/>
  <c r="E1228" i="24"/>
  <c r="E1232" i="24"/>
  <c r="E1197" i="24"/>
  <c r="E14" i="45" s="1"/>
  <c r="U557" i="26"/>
  <c r="I1197" i="26"/>
  <c r="I1231" i="26"/>
  <c r="I1230" i="26"/>
  <c r="I1228" i="26"/>
  <c r="X1111" i="26"/>
  <c r="J1191" i="26"/>
  <c r="I1105" i="26"/>
  <c r="I1137" i="26" s="1"/>
  <c r="I1153" i="34" s="1"/>
  <c r="H1153" i="27"/>
  <c r="H1153" i="24"/>
  <c r="I1120" i="26"/>
  <c r="J1076" i="26"/>
  <c r="H1153" i="35"/>
  <c r="G1179" i="26"/>
  <c r="G1167" i="26"/>
  <c r="G23" i="30" s="1"/>
  <c r="H1138" i="26"/>
  <c r="H1154" i="24" s="1"/>
  <c r="H1153" i="31"/>
  <c r="J1119" i="26"/>
  <c r="K1075" i="26"/>
  <c r="J1104" i="26"/>
  <c r="H1153" i="34"/>
  <c r="V1119" i="26"/>
  <c r="H1166" i="26"/>
  <c r="H1153" i="32"/>
  <c r="W1116" i="26"/>
  <c r="U556" i="26"/>
  <c r="J1117" i="26"/>
  <c r="K1073" i="26"/>
  <c r="J1102" i="26"/>
  <c r="V556" i="26" s="1"/>
  <c r="W1118" i="26"/>
  <c r="U558" i="26"/>
  <c r="V554" i="26"/>
  <c r="V549" i="26"/>
  <c r="V550" i="26"/>
  <c r="V555" i="26"/>
  <c r="V553" i="26"/>
  <c r="V552" i="26"/>
  <c r="V551" i="26"/>
  <c r="V557" i="26"/>
  <c r="I1167" i="24"/>
  <c r="I21" i="30" s="1"/>
  <c r="I1179" i="29"/>
  <c r="I1167" i="29"/>
  <c r="I28" i="30" s="1"/>
  <c r="I1179" i="27"/>
  <c r="I1167" i="27"/>
  <c r="I25" i="30" s="1"/>
  <c r="D1171" i="24"/>
  <c r="D1167" i="24"/>
  <c r="D21" i="30" s="1"/>
  <c r="G1171" i="24"/>
  <c r="G1167" i="24"/>
  <c r="G21" i="30" s="1"/>
  <c r="E1171" i="24"/>
  <c r="E1167" i="24"/>
  <c r="E21" i="30" s="1"/>
  <c r="F1171" i="24"/>
  <c r="F1167" i="24"/>
  <c r="F21" i="30" s="1"/>
  <c r="J1171" i="24"/>
  <c r="K289" i="24"/>
  <c r="K1158" i="24" s="1"/>
  <c r="G1138" i="24"/>
  <c r="G4" i="30" s="1"/>
  <c r="K1076" i="24"/>
  <c r="J1120" i="29"/>
  <c r="J1166" i="29" s="1"/>
  <c r="K1113" i="29"/>
  <c r="K1098" i="29"/>
  <c r="W552" i="29" s="1"/>
  <c r="K1116" i="29"/>
  <c r="K1101" i="29"/>
  <c r="W555" i="29" s="1"/>
  <c r="K1117" i="29"/>
  <c r="K1102" i="29"/>
  <c r="W556" i="29" s="1"/>
  <c r="K1104" i="29"/>
  <c r="W558" i="29" s="1"/>
  <c r="K1119" i="29"/>
  <c r="K1112" i="29"/>
  <c r="K1097" i="29"/>
  <c r="K1096" i="29"/>
  <c r="W550" i="29" s="1"/>
  <c r="K1111" i="29"/>
  <c r="K1099" i="29"/>
  <c r="W553" i="29" s="1"/>
  <c r="K1114" i="29"/>
  <c r="J1105" i="29"/>
  <c r="J1137" i="29" s="1"/>
  <c r="J1138" i="29" s="1"/>
  <c r="V549" i="29"/>
  <c r="K1100" i="29"/>
  <c r="W554" i="29" s="1"/>
  <c r="K1115" i="29"/>
  <c r="K1110" i="29"/>
  <c r="K1095" i="29"/>
  <c r="K1076" i="29"/>
  <c r="K1103" i="29"/>
  <c r="W557" i="29" s="1"/>
  <c r="K1118" i="29"/>
  <c r="I8" i="30"/>
  <c r="I9" i="30"/>
  <c r="K1100" i="27"/>
  <c r="W554" i="27" s="1"/>
  <c r="K1115" i="27"/>
  <c r="K1101" i="27"/>
  <c r="W555" i="27" s="1"/>
  <c r="K1116" i="27"/>
  <c r="K1118" i="27"/>
  <c r="K1103" i="27"/>
  <c r="W557" i="27" s="1"/>
  <c r="K1095" i="27"/>
  <c r="K1110" i="27"/>
  <c r="K1076" i="27"/>
  <c r="J1120" i="27"/>
  <c r="J1166" i="27" s="1"/>
  <c r="K1102" i="27"/>
  <c r="W556" i="27" s="1"/>
  <c r="K1111" i="27"/>
  <c r="K1096" i="27"/>
  <c r="W550" i="27" s="1"/>
  <c r="J1105" i="27"/>
  <c r="J1137" i="27" s="1"/>
  <c r="J1138" i="27" s="1"/>
  <c r="V549" i="27"/>
  <c r="K1112" i="27"/>
  <c r="K1097" i="27"/>
  <c r="K1119" i="24"/>
  <c r="K1104" i="24"/>
  <c r="W558" i="24" s="1"/>
  <c r="J1120" i="24"/>
  <c r="J1166" i="24" s="1"/>
  <c r="J1179" i="24" s="1"/>
  <c r="K1112" i="24"/>
  <c r="K1097" i="24"/>
  <c r="V559" i="24"/>
  <c r="K1115" i="24"/>
  <c r="K1100" i="24"/>
  <c r="W554" i="24" s="1"/>
  <c r="F1138" i="24"/>
  <c r="F4" i="30" s="1"/>
  <c r="W549" i="24"/>
  <c r="J1105" i="24"/>
  <c r="J1137" i="24" s="1"/>
  <c r="J1138" i="24" s="1"/>
  <c r="K1117" i="24"/>
  <c r="K1102" i="24"/>
  <c r="W556" i="24" s="1"/>
  <c r="K1103" i="24"/>
  <c r="W557" i="24" s="1"/>
  <c r="K1118" i="24"/>
  <c r="I1153" i="35"/>
  <c r="I1153" i="32"/>
  <c r="J1142" i="24"/>
  <c r="D1138" i="24"/>
  <c r="D1154" i="24" s="1"/>
  <c r="D1142" i="24"/>
  <c r="E1138" i="24"/>
  <c r="E4" i="30" s="1"/>
  <c r="E1142" i="24"/>
  <c r="M170" i="24"/>
  <c r="K1126" i="24"/>
  <c r="K1100" i="26"/>
  <c r="Y1114" i="26" s="1"/>
  <c r="K1097" i="26"/>
  <c r="K1096" i="26"/>
  <c r="Y1110" i="26" s="1"/>
  <c r="K1103" i="26"/>
  <c r="Y1117" i="26" s="1"/>
  <c r="K1101" i="26"/>
  <c r="Y1115" i="26" s="1"/>
  <c r="K1098" i="26"/>
  <c r="Y1112" i="26" s="1"/>
  <c r="K1095" i="26"/>
  <c r="Y1109" i="26" s="1"/>
  <c r="K1099" i="26"/>
  <c r="Y1113" i="26" s="1"/>
  <c r="M272" i="24"/>
  <c r="F56" i="45" l="1"/>
  <c r="H1154" i="31"/>
  <c r="V559" i="27"/>
  <c r="V559" i="29"/>
  <c r="I1153" i="31"/>
  <c r="I1153" i="27"/>
  <c r="X56" i="45"/>
  <c r="I1153" i="29"/>
  <c r="W551" i="29"/>
  <c r="K1191" i="29"/>
  <c r="J1231" i="24"/>
  <c r="J1197" i="24"/>
  <c r="D51" i="45"/>
  <c r="D55" i="45"/>
  <c r="D53" i="45"/>
  <c r="J1231" i="27"/>
  <c r="J1197" i="27"/>
  <c r="J1228" i="27"/>
  <c r="J1230" i="27"/>
  <c r="W551" i="27"/>
  <c r="K1191" i="27"/>
  <c r="E51" i="45"/>
  <c r="E55" i="45"/>
  <c r="E53" i="45"/>
  <c r="G53" i="45"/>
  <c r="G51" i="45"/>
  <c r="G55" i="45"/>
  <c r="J1228" i="24"/>
  <c r="W551" i="24"/>
  <c r="W559" i="24" s="1"/>
  <c r="K1191" i="24"/>
  <c r="H56" i="45"/>
  <c r="J1231" i="29"/>
  <c r="J1230" i="29"/>
  <c r="J1197" i="29"/>
  <c r="J1228" i="29"/>
  <c r="U559" i="26"/>
  <c r="I1153" i="33"/>
  <c r="J1197" i="26"/>
  <c r="J1231" i="26"/>
  <c r="J1230" i="26"/>
  <c r="J1228" i="26"/>
  <c r="I1138" i="26"/>
  <c r="I1154" i="24" s="1"/>
  <c r="I1153" i="24"/>
  <c r="W1119" i="26"/>
  <c r="Y1111" i="26"/>
  <c r="K1191" i="26"/>
  <c r="I1166" i="26"/>
  <c r="I1179" i="26" s="1"/>
  <c r="H1154" i="29"/>
  <c r="H6" i="30"/>
  <c r="K1076" i="26"/>
  <c r="H1154" i="27"/>
  <c r="H1154" i="33"/>
  <c r="H1154" i="32"/>
  <c r="H1154" i="35"/>
  <c r="J1105" i="26"/>
  <c r="J1137" i="26" s="1"/>
  <c r="J1153" i="24" s="1"/>
  <c r="H1154" i="34"/>
  <c r="K1119" i="26"/>
  <c r="K1104" i="26"/>
  <c r="H1179" i="26"/>
  <c r="H1167" i="26"/>
  <c r="H23" i="30" s="1"/>
  <c r="K1117" i="26"/>
  <c r="K1102" i="26"/>
  <c r="X1116" i="26"/>
  <c r="J1120" i="26"/>
  <c r="X1118" i="26"/>
  <c r="V558" i="26"/>
  <c r="V559" i="26" s="1"/>
  <c r="W555" i="26"/>
  <c r="W554" i="26"/>
  <c r="W553" i="26"/>
  <c r="W549" i="26"/>
  <c r="W551" i="26"/>
  <c r="W557" i="26"/>
  <c r="W552" i="26"/>
  <c r="W550" i="26"/>
  <c r="J1167" i="24"/>
  <c r="J21" i="30" s="1"/>
  <c r="J1179" i="29"/>
  <c r="J1167" i="29"/>
  <c r="J28" i="30" s="1"/>
  <c r="J1179" i="27"/>
  <c r="J1167" i="27"/>
  <c r="J25" i="30" s="1"/>
  <c r="K1171" i="24"/>
  <c r="G1154" i="24"/>
  <c r="F1154" i="24"/>
  <c r="K1120" i="24"/>
  <c r="K1166" i="24" s="1"/>
  <c r="K1179" i="24" s="1"/>
  <c r="K1105" i="29"/>
  <c r="K1137" i="29" s="1"/>
  <c r="K1138" i="29" s="1"/>
  <c r="W549" i="29"/>
  <c r="K1120" i="29"/>
  <c r="K1166" i="29" s="1"/>
  <c r="K1120" i="27"/>
  <c r="K1166" i="27" s="1"/>
  <c r="J8" i="30"/>
  <c r="J9" i="30"/>
  <c r="K1105" i="27"/>
  <c r="K1137" i="27" s="1"/>
  <c r="K1138" i="27" s="1"/>
  <c r="W549" i="27"/>
  <c r="K1105" i="24"/>
  <c r="K1137" i="24" s="1"/>
  <c r="K1138" i="24" s="1"/>
  <c r="K4" i="30" s="1"/>
  <c r="D4" i="30"/>
  <c r="J4" i="30"/>
  <c r="E1154" i="24"/>
  <c r="K1142" i="24"/>
  <c r="W559" i="27" l="1"/>
  <c r="I1154" i="32"/>
  <c r="I1154" i="34"/>
  <c r="I1154" i="31"/>
  <c r="W559" i="29"/>
  <c r="I6" i="30"/>
  <c r="K1231" i="24"/>
  <c r="K1228" i="24"/>
  <c r="K1197" i="24"/>
  <c r="K1230" i="24"/>
  <c r="E56" i="45"/>
  <c r="I1154" i="29"/>
  <c r="I1154" i="35"/>
  <c r="K1231" i="27"/>
  <c r="K1228" i="27"/>
  <c r="K1230" i="27"/>
  <c r="K1197" i="27"/>
  <c r="D56" i="45"/>
  <c r="K1231" i="29"/>
  <c r="K1228" i="29"/>
  <c r="K1197" i="29"/>
  <c r="K1230" i="29"/>
  <c r="G56" i="45"/>
  <c r="I1154" i="33"/>
  <c r="I1154" i="27"/>
  <c r="J1153" i="34"/>
  <c r="K1197" i="26"/>
  <c r="K1231" i="26"/>
  <c r="K1228" i="26"/>
  <c r="K1230" i="26"/>
  <c r="I1167" i="26"/>
  <c r="I23" i="30" s="1"/>
  <c r="J1153" i="27"/>
  <c r="K1120" i="26"/>
  <c r="K1166" i="26" s="1"/>
  <c r="J1153" i="32"/>
  <c r="J1153" i="31"/>
  <c r="J1153" i="35"/>
  <c r="J1153" i="33"/>
  <c r="J1153" i="29"/>
  <c r="J1138" i="26"/>
  <c r="J1154" i="24" s="1"/>
  <c r="Y1116" i="26"/>
  <c r="W556" i="26"/>
  <c r="Y1118" i="26"/>
  <c r="W558" i="26"/>
  <c r="K1105" i="26"/>
  <c r="K1137" i="26" s="1"/>
  <c r="K1153" i="34" s="1"/>
  <c r="X1119" i="26"/>
  <c r="J1166" i="26"/>
  <c r="K1167" i="24"/>
  <c r="K21" i="30" s="1"/>
  <c r="K1179" i="29"/>
  <c r="K1167" i="29"/>
  <c r="K28" i="30" s="1"/>
  <c r="K1179" i="27"/>
  <c r="K1167" i="27"/>
  <c r="K25" i="30" s="1"/>
  <c r="K9" i="30"/>
  <c r="K8" i="30"/>
  <c r="K1179" i="26" l="1"/>
  <c r="K1167" i="26"/>
  <c r="K23" i="30" s="1"/>
  <c r="J1154" i="32"/>
  <c r="J1154" i="31"/>
  <c r="J1154" i="33"/>
  <c r="J1154" i="35"/>
  <c r="J6" i="30"/>
  <c r="J1154" i="27"/>
  <c r="J1154" i="34"/>
  <c r="J1154" i="29"/>
  <c r="W559" i="26"/>
  <c r="K1153" i="29"/>
  <c r="K1153" i="24"/>
  <c r="K1153" i="31"/>
  <c r="Y1119" i="26"/>
  <c r="T1120" i="26" s="1"/>
  <c r="J1179" i="26"/>
  <c r="J1167" i="26"/>
  <c r="J23" i="30" s="1"/>
  <c r="K1153" i="27"/>
  <c r="K1138" i="26"/>
  <c r="K1154" i="24" s="1"/>
  <c r="K1153" i="35"/>
  <c r="K1153" i="32"/>
  <c r="K1153" i="33"/>
  <c r="K1154" i="29" l="1"/>
  <c r="K1154" i="31"/>
  <c r="K6" i="30"/>
  <c r="K1154" i="34"/>
  <c r="K1154" i="33"/>
  <c r="K1154" i="32"/>
  <c r="K1154" i="35"/>
  <c r="K1154" i="2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Selma Brynolf</author>
  </authors>
  <commentList>
    <comment ref="E1" authorId="0" shapeId="0" xr:uid="{7F6C378B-136E-49ED-AB8D-50DF99CAF583}">
      <text>
        <r>
          <rPr>
            <b/>
            <sz val="9"/>
            <color indexed="81"/>
            <rFont val="Tahoma"/>
            <family val="2"/>
          </rPr>
          <t>Selma Brynolf:</t>
        </r>
        <r>
          <rPr>
            <sz val="9"/>
            <color indexed="81"/>
            <rFont val="Tahoma"/>
            <family val="2"/>
          </rPr>
          <t xml:space="preserve">
Compare development to this</t>
        </r>
      </text>
    </comment>
    <comment ref="C7" authorId="0" shapeId="0" xr:uid="{BD3BD5DB-42D2-4A35-A87C-245E332F2453}">
      <text>
        <r>
          <rPr>
            <b/>
            <sz val="9"/>
            <color indexed="81"/>
            <rFont val="Tahoma"/>
            <charset val="1"/>
          </rPr>
          <t>Selma Brynolf:</t>
        </r>
        <r>
          <rPr>
            <sz val="9"/>
            <color indexed="81"/>
            <rFont val="Tahoma"/>
            <charset val="1"/>
          </rPr>
          <t xml:space="preserve">
Antaganden för 2050 baserade på Sharmina et al.</t>
        </r>
      </text>
    </comment>
    <comment ref="C70" authorId="0" shapeId="0" xr:uid="{B4EEB6DF-FBD9-446B-B24A-A05CFD9A823F}">
      <text>
        <r>
          <rPr>
            <b/>
            <sz val="9"/>
            <color indexed="81"/>
            <rFont val="Tahoma"/>
            <charset val="1"/>
          </rPr>
          <t>Selma Brynolf:</t>
        </r>
        <r>
          <rPr>
            <sz val="9"/>
            <color indexed="81"/>
            <rFont val="Tahoma"/>
            <charset val="1"/>
          </rPr>
          <t xml:space="preserve">
Not included in previous version</t>
        </r>
      </text>
    </comment>
    <comment ref="C72" authorId="0" shapeId="0" xr:uid="{44064899-9029-46D5-9A55-730C6F766706}">
      <text>
        <r>
          <rPr>
            <b/>
            <sz val="9"/>
            <color indexed="81"/>
            <rFont val="Tahoma"/>
            <charset val="1"/>
          </rPr>
          <t>Selma Brynolf:</t>
        </r>
        <r>
          <rPr>
            <sz val="9"/>
            <color indexed="81"/>
            <rFont val="Tahoma"/>
            <charset val="1"/>
          </rPr>
          <t xml:space="preserve">
not included</t>
        </r>
      </text>
    </comment>
    <comment ref="C158" authorId="0" shapeId="0" xr:uid="{62382EED-6A76-4B62-BA62-3BF7AE108982}">
      <text>
        <r>
          <rPr>
            <b/>
            <sz val="9"/>
            <color indexed="81"/>
            <rFont val="Tahoma"/>
            <charset val="1"/>
          </rPr>
          <t>Selma Brynolf:</t>
        </r>
        <r>
          <rPr>
            <sz val="9"/>
            <color indexed="81"/>
            <rFont val="Tahoma"/>
            <charset val="1"/>
          </rPr>
          <t xml:space="preserve">
Stämmer med Canada och USA i Schäfer &amp; Yeh (2020)/Selma 200612</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Selma Brynolf</author>
  </authors>
  <commentList>
    <comment ref="E1" authorId="0" shapeId="0" xr:uid="{E8D95862-31C9-496A-A4C1-3F0CFD51C3C0}">
      <text>
        <r>
          <rPr>
            <b/>
            <sz val="9"/>
            <color indexed="81"/>
            <rFont val="Tahoma"/>
            <family val="2"/>
          </rPr>
          <t>Selma Brynolf:</t>
        </r>
        <r>
          <rPr>
            <sz val="9"/>
            <color indexed="81"/>
            <rFont val="Tahoma"/>
            <family val="2"/>
          </rPr>
          <t xml:space="preserve">
Compare development to this</t>
        </r>
      </text>
    </comment>
    <comment ref="C7" authorId="0" shapeId="0" xr:uid="{05E104BB-F585-450F-BD34-ADEF754ED23C}">
      <text>
        <r>
          <rPr>
            <b/>
            <sz val="9"/>
            <color indexed="81"/>
            <rFont val="Tahoma"/>
            <family val="2"/>
          </rPr>
          <t>Selma Brynolf:</t>
        </r>
        <r>
          <rPr>
            <sz val="9"/>
            <color indexed="81"/>
            <rFont val="Tahoma"/>
            <family val="2"/>
          </rPr>
          <t xml:space="preserve">
Antaganden för 2050 baserade på Sharmina et al.</t>
        </r>
      </text>
    </comment>
    <comment ref="C70" authorId="0" shapeId="0" xr:uid="{B7321838-C439-44F4-A626-A18D52B6E5BD}">
      <text>
        <r>
          <rPr>
            <b/>
            <sz val="9"/>
            <color indexed="81"/>
            <rFont val="Tahoma"/>
            <family val="2"/>
          </rPr>
          <t>Selma Brynolf:</t>
        </r>
        <r>
          <rPr>
            <sz val="9"/>
            <color indexed="81"/>
            <rFont val="Tahoma"/>
            <family val="2"/>
          </rPr>
          <t xml:space="preserve">
Not included in previous version</t>
        </r>
      </text>
    </comment>
    <comment ref="C72" authorId="0" shapeId="0" xr:uid="{6BC40680-D66F-4BD1-81BE-551C6D28A92A}">
      <text>
        <r>
          <rPr>
            <b/>
            <sz val="9"/>
            <color indexed="81"/>
            <rFont val="Tahoma"/>
            <family val="2"/>
          </rPr>
          <t>Selma Brynolf:</t>
        </r>
        <r>
          <rPr>
            <sz val="9"/>
            <color indexed="81"/>
            <rFont val="Tahoma"/>
            <family val="2"/>
          </rPr>
          <t xml:space="preserve">
not included</t>
        </r>
      </text>
    </comment>
    <comment ref="C158" authorId="0" shapeId="0" xr:uid="{ABA46AFF-124B-4160-AC8A-236FBE04BBDB}">
      <text>
        <r>
          <rPr>
            <b/>
            <sz val="9"/>
            <color indexed="81"/>
            <rFont val="Tahoma"/>
            <family val="2"/>
          </rPr>
          <t>Selma Brynolf:</t>
        </r>
        <r>
          <rPr>
            <sz val="9"/>
            <color indexed="81"/>
            <rFont val="Tahoma"/>
            <family val="2"/>
          </rPr>
          <t xml:space="preserve">
Stämmer med Canada och USA i Schäfer &amp; Yeh (2020)/Selma 200612</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Selma Brynolf</author>
  </authors>
  <commentList>
    <comment ref="E1" authorId="0" shapeId="0" xr:uid="{B32CE75B-D3D8-4F3A-B10E-1BF6E3F0845D}">
      <text>
        <r>
          <rPr>
            <b/>
            <sz val="9"/>
            <color indexed="81"/>
            <rFont val="Tahoma"/>
            <family val="2"/>
          </rPr>
          <t>Selma Brynolf:</t>
        </r>
        <r>
          <rPr>
            <sz val="9"/>
            <color indexed="81"/>
            <rFont val="Tahoma"/>
            <family val="2"/>
          </rPr>
          <t xml:space="preserve">
Compare development to this</t>
        </r>
      </text>
    </comment>
    <comment ref="C7" authorId="0" shapeId="0" xr:uid="{5ADA058D-EBB0-48E4-A814-809D8A8498CD}">
      <text>
        <r>
          <rPr>
            <b/>
            <sz val="9"/>
            <color indexed="81"/>
            <rFont val="Tahoma"/>
            <family val="2"/>
          </rPr>
          <t>Selma Brynolf:</t>
        </r>
        <r>
          <rPr>
            <sz val="9"/>
            <color indexed="81"/>
            <rFont val="Tahoma"/>
            <family val="2"/>
          </rPr>
          <t xml:space="preserve">
Antaganden för 2050 baserade på Sharmina et al.</t>
        </r>
      </text>
    </comment>
    <comment ref="C70" authorId="0" shapeId="0" xr:uid="{DD44E879-350D-421B-B737-6FE8D28FADCF}">
      <text>
        <r>
          <rPr>
            <b/>
            <sz val="9"/>
            <color indexed="81"/>
            <rFont val="Tahoma"/>
            <family val="2"/>
          </rPr>
          <t>Selma Brynolf:</t>
        </r>
        <r>
          <rPr>
            <sz val="9"/>
            <color indexed="81"/>
            <rFont val="Tahoma"/>
            <family val="2"/>
          </rPr>
          <t xml:space="preserve">
Not included in previous version</t>
        </r>
      </text>
    </comment>
    <comment ref="C72" authorId="0" shapeId="0" xr:uid="{A392E54F-DC7E-4AA6-BB33-E22D5BDD2D97}">
      <text>
        <r>
          <rPr>
            <b/>
            <sz val="9"/>
            <color indexed="81"/>
            <rFont val="Tahoma"/>
            <family val="2"/>
          </rPr>
          <t>Selma Brynolf:</t>
        </r>
        <r>
          <rPr>
            <sz val="9"/>
            <color indexed="81"/>
            <rFont val="Tahoma"/>
            <family val="2"/>
          </rPr>
          <t xml:space="preserve">
not included</t>
        </r>
      </text>
    </comment>
    <comment ref="C158" authorId="0" shapeId="0" xr:uid="{2ACCB487-BC25-4606-A51E-FA3732B79535}">
      <text>
        <r>
          <rPr>
            <b/>
            <sz val="9"/>
            <color indexed="81"/>
            <rFont val="Tahoma"/>
            <family val="2"/>
          </rPr>
          <t>Selma Brynolf:</t>
        </r>
        <r>
          <rPr>
            <sz val="9"/>
            <color indexed="81"/>
            <rFont val="Tahoma"/>
            <family val="2"/>
          </rPr>
          <t xml:space="preserve">
Stämmer med Canada och USA i Schäfer &amp; Yeh (2020)/Selma 200612</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Selma Brynolf</author>
  </authors>
  <commentList>
    <comment ref="E1" authorId="0" shapeId="0" xr:uid="{A2985330-15CB-4F45-8161-25D6EDDA6452}">
      <text>
        <r>
          <rPr>
            <b/>
            <sz val="9"/>
            <color indexed="81"/>
            <rFont val="Tahoma"/>
            <family val="2"/>
          </rPr>
          <t>Selma Brynolf:</t>
        </r>
        <r>
          <rPr>
            <sz val="9"/>
            <color indexed="81"/>
            <rFont val="Tahoma"/>
            <family val="2"/>
          </rPr>
          <t xml:space="preserve">
Compare development to this</t>
        </r>
      </text>
    </comment>
    <comment ref="C7" authorId="0" shapeId="0" xr:uid="{07FD5CEC-D6A6-4C2B-A36B-D81498E365CA}">
      <text>
        <r>
          <rPr>
            <b/>
            <sz val="9"/>
            <color indexed="81"/>
            <rFont val="Tahoma"/>
            <charset val="1"/>
          </rPr>
          <t>Selma Brynolf:</t>
        </r>
        <r>
          <rPr>
            <sz val="9"/>
            <color indexed="81"/>
            <rFont val="Tahoma"/>
            <charset val="1"/>
          </rPr>
          <t xml:space="preserve">
Antaganden för 2050 baserade på Sharmina et al.</t>
        </r>
      </text>
    </comment>
    <comment ref="C70" authorId="0" shapeId="0" xr:uid="{15394E8B-550A-41E0-ACED-52035C47CD6A}">
      <text>
        <r>
          <rPr>
            <b/>
            <sz val="9"/>
            <color indexed="81"/>
            <rFont val="Tahoma"/>
            <charset val="1"/>
          </rPr>
          <t>Selma Brynolf:</t>
        </r>
        <r>
          <rPr>
            <sz val="9"/>
            <color indexed="81"/>
            <rFont val="Tahoma"/>
            <charset val="1"/>
          </rPr>
          <t xml:space="preserve">
Not included in previous version</t>
        </r>
      </text>
    </comment>
    <comment ref="C72" authorId="0" shapeId="0" xr:uid="{9857F31A-F695-439F-AB56-BABAF0E23D29}">
      <text>
        <r>
          <rPr>
            <b/>
            <sz val="9"/>
            <color indexed="81"/>
            <rFont val="Tahoma"/>
            <charset val="1"/>
          </rPr>
          <t>Selma Brynolf:</t>
        </r>
        <r>
          <rPr>
            <sz val="9"/>
            <color indexed="81"/>
            <rFont val="Tahoma"/>
            <charset val="1"/>
          </rPr>
          <t xml:space="preserve">
not included</t>
        </r>
      </text>
    </comment>
    <comment ref="C158" authorId="0" shapeId="0" xr:uid="{FFB565F5-109A-4F0E-A490-E0769E886643}">
      <text>
        <r>
          <rPr>
            <b/>
            <sz val="9"/>
            <color indexed="81"/>
            <rFont val="Tahoma"/>
            <charset val="1"/>
          </rPr>
          <t>Selma Brynolf:</t>
        </r>
        <r>
          <rPr>
            <sz val="9"/>
            <color indexed="81"/>
            <rFont val="Tahoma"/>
            <charset val="1"/>
          </rPr>
          <t xml:space="preserve">
Stämmer med Canada och USA i Schäfer &amp; Yeh (2020)/Selma 200612</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Selma Brynolf</author>
  </authors>
  <commentList>
    <comment ref="E1" authorId="0" shapeId="0" xr:uid="{478B19F6-8809-45D9-B8F8-8A5CDBFE4CE9}">
      <text>
        <r>
          <rPr>
            <b/>
            <sz val="9"/>
            <color indexed="81"/>
            <rFont val="Tahoma"/>
            <family val="2"/>
          </rPr>
          <t>Selma Brynolf:</t>
        </r>
        <r>
          <rPr>
            <sz val="9"/>
            <color indexed="81"/>
            <rFont val="Tahoma"/>
            <family val="2"/>
          </rPr>
          <t xml:space="preserve">
Compare development to this</t>
        </r>
      </text>
    </comment>
    <comment ref="C7" authorId="0" shapeId="0" xr:uid="{86D3247C-C928-4D58-8ACA-430CB389AFF5}">
      <text>
        <r>
          <rPr>
            <b/>
            <sz val="9"/>
            <color indexed="81"/>
            <rFont val="Tahoma"/>
            <charset val="1"/>
          </rPr>
          <t>Selma Brynolf:</t>
        </r>
        <r>
          <rPr>
            <sz val="9"/>
            <color indexed="81"/>
            <rFont val="Tahoma"/>
            <charset val="1"/>
          </rPr>
          <t xml:space="preserve">
Antaganden för 2050 baserade på Sharmina et al.</t>
        </r>
      </text>
    </comment>
    <comment ref="C70" authorId="0" shapeId="0" xr:uid="{2F195125-0218-4AB0-A0FF-BE3C39AB7ABD}">
      <text>
        <r>
          <rPr>
            <b/>
            <sz val="9"/>
            <color indexed="81"/>
            <rFont val="Tahoma"/>
            <charset val="1"/>
          </rPr>
          <t>Selma Brynolf:</t>
        </r>
        <r>
          <rPr>
            <sz val="9"/>
            <color indexed="81"/>
            <rFont val="Tahoma"/>
            <charset val="1"/>
          </rPr>
          <t xml:space="preserve">
Not included in previous version</t>
        </r>
      </text>
    </comment>
    <comment ref="C72" authorId="0" shapeId="0" xr:uid="{60EC029B-C8EC-42CB-B2FB-841FB9B0A835}">
      <text>
        <r>
          <rPr>
            <b/>
            <sz val="9"/>
            <color indexed="81"/>
            <rFont val="Tahoma"/>
            <charset val="1"/>
          </rPr>
          <t>Selma Brynolf:</t>
        </r>
        <r>
          <rPr>
            <sz val="9"/>
            <color indexed="81"/>
            <rFont val="Tahoma"/>
            <charset val="1"/>
          </rPr>
          <t xml:space="preserve">
not included</t>
        </r>
      </text>
    </comment>
    <comment ref="C158" authorId="0" shapeId="0" xr:uid="{6AD1A1F4-92C5-4323-B8A1-B49C0B092D0E}">
      <text>
        <r>
          <rPr>
            <b/>
            <sz val="9"/>
            <color indexed="81"/>
            <rFont val="Tahoma"/>
            <charset val="1"/>
          </rPr>
          <t>Selma Brynolf:</t>
        </r>
        <r>
          <rPr>
            <sz val="9"/>
            <color indexed="81"/>
            <rFont val="Tahoma"/>
            <charset val="1"/>
          </rPr>
          <t xml:space="preserve">
Stämmer med Canada och USA i Schäfer &amp; Yeh (2020)/Selma 200612</t>
        </r>
      </text>
    </comment>
  </commentList>
</comments>
</file>

<file path=xl/sharedStrings.xml><?xml version="1.0" encoding="utf-8"?>
<sst xmlns="http://schemas.openxmlformats.org/spreadsheetml/2006/main" count="15598" uniqueCount="711">
  <si>
    <t>NAM</t>
  </si>
  <si>
    <t>PAO</t>
  </si>
  <si>
    <t>FSU</t>
  </si>
  <si>
    <t>LAM</t>
  </si>
  <si>
    <t>MEA</t>
  </si>
  <si>
    <t>AFR</t>
  </si>
  <si>
    <t>CPA</t>
  </si>
  <si>
    <t>PAS</t>
  </si>
  <si>
    <t>SAS</t>
  </si>
  <si>
    <t xml:space="preserve"> </t>
  </si>
  <si>
    <t>Total</t>
  </si>
  <si>
    <t>EUR</t>
  </si>
  <si>
    <t>Blue-marked tables are important intermediate steps but not enetered in GET</t>
  </si>
  <si>
    <t>Pink-marked tables present assumptions on efficiency (MJ/tkm, MJ/pkm)</t>
  </si>
  <si>
    <t>Yellow-marked tables present calculated transport demand (Gvkm, Gtkm)</t>
  </si>
  <si>
    <t>Global</t>
  </si>
  <si>
    <t xml:space="preserve">Note that the demand for each transportation mode, as well as the percentual modal split, are pre-calculated and will not be changed during model runs. </t>
  </si>
  <si>
    <t>GET can therefore not be used to analyze modal shifts, transportation demand or basic energy efficiency MJ/vkm, MJ/tkm (from assuming different CO2-taxes).</t>
  </si>
  <si>
    <t xml:space="preserve">GET can, however, be used to analyze CO2-emissions as well as fuel and technology choices where more efficient engine technologies are an option to improve the fuel efficiency. </t>
  </si>
  <si>
    <t>Freight demand is detemined from GDPppp, so new energy demand data are calculated below following harmonized PBL data on GDPppp (however using the same modal split percentages and the same basic assumptions on MJ/tkm as in GET).</t>
  </si>
  <si>
    <t xml:space="preserve">Passenger demand is determined from population growth, so new energy demand data are calculated below following harmonized PBL data on population (however using the same modal split percentages and the same basic assumptions on MJ/vkm as in GET). </t>
  </si>
  <si>
    <t>Comparisons of new input data, using harmonized population and GDP assumptions, with previous used input data can be found in sheet "Comparison w previous GET data".</t>
  </si>
  <si>
    <t xml:space="preserve">The calculations below are made to find the new input data on energy demand (EJ) per trsp mode (using harmonized PBL-data on pop and GDP). </t>
  </si>
  <si>
    <t>Since GET originally included 11 regions these precalculations also need to be adjusted for 10 regions, i.e. adding Western Europe (WEU) and Eastern Europe (EEU) together. For that calculation we need the old population figures used in GET 1.0:</t>
  </si>
  <si>
    <t>Passenger transport: CARS</t>
  </si>
  <si>
    <t>Table A. Data from Excel-file "pkm_Schafer.xls". pkm/cap</t>
  </si>
  <si>
    <t>pkm/cap</t>
  </si>
  <si>
    <t>Table B. Number of persons in each car pkm/vkm</t>
  </si>
  <si>
    <t>pkm/vkm</t>
  </si>
  <si>
    <t>Table C. Vehicle kilometers per capita. (Table A/Table B) Vkm/cap.</t>
  </si>
  <si>
    <t>Table D. Average energy consumption in an average car (1990) then assumptions on annual improvement in fuel comsumption with 0.3% per year,</t>
  </si>
  <si>
    <t xml:space="preserve"> due to improved air and rolling resistance, eco-driving etc. That is, 0.3% per year are improvements that applies to all kinds of cars regardlesss of </t>
  </si>
  <si>
    <t>engine technology. Specific improvements in different engine types are handled in the model (conventional gasoline car = additional 0.4% more efficient per year, batteries=0.012% more efficient per year).  MJ/vkm.</t>
  </si>
  <si>
    <t>Light duty passenger vehicles = cars</t>
  </si>
  <si>
    <t>%/yr</t>
  </si>
  <si>
    <t>MJ/vkm</t>
  </si>
  <si>
    <r>
      <t xml:space="preserve">Table E. Transport demand </t>
    </r>
    <r>
      <rPr>
        <b/>
        <sz val="11"/>
        <color indexed="8"/>
        <rFont val="Calibri"/>
        <family val="2"/>
      </rPr>
      <t>CARS</t>
    </r>
    <r>
      <rPr>
        <sz val="10"/>
        <rFont val="Arial"/>
        <family val="2"/>
      </rPr>
      <t xml:space="preserve"> in </t>
    </r>
    <r>
      <rPr>
        <b/>
        <sz val="11"/>
        <color indexed="8"/>
        <rFont val="Calibri"/>
        <family val="2"/>
      </rPr>
      <t>Gvkm</t>
    </r>
    <r>
      <rPr>
        <sz val="10"/>
        <rFont val="Arial"/>
        <family val="2"/>
      </rPr>
      <t xml:space="preserve">/region (Table C*Table 1: pop)  </t>
    </r>
  </si>
  <si>
    <t>Gvkm/region</t>
  </si>
  <si>
    <r>
      <t xml:space="preserve">Transport demand </t>
    </r>
    <r>
      <rPr>
        <b/>
        <sz val="11"/>
        <color indexed="8"/>
        <rFont val="Calibri"/>
        <family val="2"/>
      </rPr>
      <t>CARS</t>
    </r>
    <r>
      <rPr>
        <sz val="10"/>
        <rFont val="Arial"/>
        <family val="2"/>
      </rPr>
      <t xml:space="preserve"> in </t>
    </r>
    <r>
      <rPr>
        <b/>
        <sz val="11"/>
        <color indexed="8"/>
        <rFont val="Calibri"/>
        <family val="2"/>
      </rPr>
      <t>Gpkm</t>
    </r>
    <r>
      <rPr>
        <sz val="10"/>
        <rFont val="Arial"/>
        <family val="2"/>
      </rPr>
      <t xml:space="preserve">/region (Table A*Table 1: pop)  </t>
    </r>
  </si>
  <si>
    <t>Gpkm</t>
  </si>
  <si>
    <t>Table F. EJ/region (Table E*Table D). To be entered into GET as energy demand CARS.</t>
  </si>
  <si>
    <t>EJ/region</t>
  </si>
  <si>
    <t>Passenger transport: BUSES</t>
  </si>
  <si>
    <t>Table G. Data from Excel-file "pkm_Schafer.xls". pkm/cap</t>
  </si>
  <si>
    <r>
      <t xml:space="preserve">Table H. Energy demand </t>
    </r>
    <r>
      <rPr>
        <b/>
        <sz val="11"/>
        <color indexed="8"/>
        <rFont val="Calibri"/>
        <family val="2"/>
      </rPr>
      <t>buses</t>
    </r>
    <r>
      <rPr>
        <sz val="10"/>
        <rFont val="Arial"/>
        <family val="2"/>
      </rPr>
      <t xml:space="preserve">: MJ/pkm </t>
    </r>
  </si>
  <si>
    <t>MJ/pkm</t>
  </si>
  <si>
    <t>Table I. Energy demand per capita (Table G*Table H). MJ/cap.</t>
  </si>
  <si>
    <t>MJ/cap</t>
  </si>
  <si>
    <t xml:space="preserve">Transportation demand in Gpkm/region BUSES (Table G*Table 1: pop)  </t>
  </si>
  <si>
    <t>Table J. Energy demand per region (Table I*Table 1:pop) EJ/region. To be entered in GET, demand BUSES.</t>
  </si>
  <si>
    <t>Passenger transport: RAIL</t>
  </si>
  <si>
    <t>Table K. Data from Excel-file "pkm_Schafer.xls". pkm/cap</t>
  </si>
  <si>
    <r>
      <t xml:space="preserve">Table L. Energy demand </t>
    </r>
    <r>
      <rPr>
        <b/>
        <sz val="11"/>
        <color indexed="8"/>
        <rFont val="Calibri"/>
        <family val="2"/>
      </rPr>
      <t>passenger rail</t>
    </r>
    <r>
      <rPr>
        <sz val="10"/>
        <rFont val="Arial"/>
        <family val="2"/>
      </rPr>
      <t xml:space="preserve">: MJ/pkm </t>
    </r>
  </si>
  <si>
    <t>Table M. Energy demand per capita (Table K*Table L). MJ/cap.</t>
  </si>
  <si>
    <t xml:space="preserve">Transportation demand in Gpkm/region PASSENGER RAIL (Table K*Table 1: pop)  </t>
  </si>
  <si>
    <t>Table N. Energy demand per region (Table M*Table 1:pop) EJ/region. To be entered in GET, demand passsenger RAIL.</t>
  </si>
  <si>
    <t>Passenger transport: AIR</t>
  </si>
  <si>
    <t>Table Q. Energy demand per capita (Table O*Table P). MJ/cap.</t>
  </si>
  <si>
    <t xml:space="preserve">Transportation demand in Gpkm/region PASSENGER AIR (Table O*Table 1: pop)  </t>
  </si>
  <si>
    <t>Freight transport (all transport modes)</t>
  </si>
  <si>
    <t xml:space="preserve">Table S. Freight demand per GDP (tkm/USDppp). Calculated in Excel-file "freight_Schafer.xls" using income elesticities from Polestar and Schipper 1992. </t>
  </si>
  <si>
    <t>tkm/USDppp1990</t>
  </si>
  <si>
    <t xml:space="preserve">Table T. Freight demand per region (Gtkm). Table S*Table 2.  </t>
  </si>
  <si>
    <t>Gtkm</t>
  </si>
  <si>
    <t>Freight transport: RAIL</t>
  </si>
  <si>
    <t>Table U. Percentage of total continental freight demand (described in Excel-file "freight_schafer.xls")</t>
  </si>
  <si>
    <t>%</t>
  </si>
  <si>
    <r>
      <t xml:space="preserve">Table V. Gtkm demand </t>
    </r>
    <r>
      <rPr>
        <b/>
        <sz val="11"/>
        <color indexed="8"/>
        <rFont val="Calibri"/>
        <family val="2"/>
      </rPr>
      <t>freight rail</t>
    </r>
  </si>
  <si>
    <r>
      <t xml:space="preserve">Table W. Energy demand per tkm on </t>
    </r>
    <r>
      <rPr>
        <b/>
        <sz val="11"/>
        <color indexed="8"/>
        <rFont val="Calibri"/>
        <family val="2"/>
      </rPr>
      <t>freight rail</t>
    </r>
    <r>
      <rPr>
        <sz val="10"/>
        <rFont val="Arial"/>
        <family val="2"/>
      </rPr>
      <t xml:space="preserve"> (MJ/tkm). Calculated in "freight_Schafer.xls".</t>
    </r>
  </si>
  <si>
    <t>MJ/tkm</t>
  </si>
  <si>
    <t>Table X. Energy demand (EJ/region). (Table V*Table W). To be entered in GET as demand freight RAIL.</t>
  </si>
  <si>
    <t>Freight transport: TRUCKS</t>
  </si>
  <si>
    <t>road%</t>
  </si>
  <si>
    <t>air %</t>
  </si>
  <si>
    <t xml:space="preserve">Table AD. Energy consumption MJ/tkm average trucks (1990). </t>
  </si>
  <si>
    <t>then assumptions on annual improvement in fuel comsumption with 0.3% per year, due to improved air and rolling resistance, eco-driving etc.</t>
  </si>
  <si>
    <t>That is, 0.3% per year are improvements that applies to all kinds of cars regardlesss of engine technology. Specific improvements in</t>
  </si>
  <si>
    <t xml:space="preserve"> different engine types are handled in the model (conventional diesel truck = additional 0.4% more efficient per year, batteries=0.012% more efficient per year).  MJ/tkm.</t>
  </si>
  <si>
    <t>Input data based on 0.7% energy efficiency per year</t>
  </si>
  <si>
    <t>Road based freight = Trucks</t>
  </si>
  <si>
    <t>Table AE. Energy demand (EJ/region). Table AC*Table AD.  To be entered in GET as demand freight TRUCKS.</t>
  </si>
  <si>
    <t>Freight transport: AIR</t>
  </si>
  <si>
    <r>
      <t xml:space="preserve">Table AF. Demand </t>
    </r>
    <r>
      <rPr>
        <b/>
        <sz val="11"/>
        <color indexed="8"/>
        <rFont val="Calibri"/>
        <family val="2"/>
      </rPr>
      <t>freight aviation</t>
    </r>
    <r>
      <rPr>
        <sz val="10"/>
        <rFont val="Arial"/>
        <family val="2"/>
      </rPr>
      <t xml:space="preserve"> (Gtkm)</t>
    </r>
  </si>
  <si>
    <r>
      <t xml:space="preserve">Table AG. Energy consumption per tkm in </t>
    </r>
    <r>
      <rPr>
        <b/>
        <sz val="11"/>
        <color indexed="8"/>
        <rFont val="Calibri"/>
        <family val="2"/>
      </rPr>
      <t>freight aviation</t>
    </r>
    <r>
      <rPr>
        <sz val="10"/>
        <rFont val="Arial"/>
        <family val="2"/>
      </rPr>
      <t xml:space="preserve"> (MJ/tkm). Calculated in "freight_Schafer.xls".</t>
    </r>
  </si>
  <si>
    <t>USD(2010)/cap</t>
  </si>
  <si>
    <t>NB! Not ppp but nominal GDP</t>
  </si>
  <si>
    <t>Gpeople</t>
  </si>
  <si>
    <t>Gcars/regions</t>
  </si>
  <si>
    <t>Gtrucks/regions</t>
  </si>
  <si>
    <t>World</t>
  </si>
  <si>
    <t>km/car</t>
  </si>
  <si>
    <t>Where does this come from?</t>
  </si>
  <si>
    <t>Why is this much higher?</t>
  </si>
  <si>
    <t>Again, extreme differences per person</t>
  </si>
  <si>
    <t>Causes weird freight scenarios</t>
  </si>
  <si>
    <t>Twice the difference</t>
  </si>
  <si>
    <t>Global average GDP was average of 10 regions before. All regions don't have the same population</t>
  </si>
  <si>
    <t>Freight transport: Container vessels</t>
  </si>
  <si>
    <t>Table Y. Ratio between container vessel transport work and GDP (described in Excel-file "shipping demand.xls")</t>
  </si>
  <si>
    <t>Table Y. Energy consumption for container vessels (described in Excel-file "shipping demand.xls")</t>
  </si>
  <si>
    <t xml:space="preserve">Table Y. Energy demand for container vessels (described in Excel-file "shipping demand.xls") </t>
  </si>
  <si>
    <t>(EJ)</t>
  </si>
  <si>
    <t>(EJ/billion tonne-miles)</t>
  </si>
  <si>
    <t xml:space="preserve">Table Y. Transport work for container vessels (described in Excel-file "shipping demand.xls") </t>
  </si>
  <si>
    <t>(billion tonne-miles)</t>
  </si>
  <si>
    <t>billion tonne-miles/G GDP 2010</t>
  </si>
  <si>
    <t>Freight transport: Deep sea</t>
  </si>
  <si>
    <t>Freight transport: Short sea</t>
  </si>
  <si>
    <t>Assumed to include UNCTAD ship category: Other ships. This is not correct as this include: Liquefied petroleum gas carriers, liquefied natural gas carriers, parcel (chemical) tankers, specialized tankers, reefers, offshore supply, tugs, dredgers, cruise, ferries, other non-cargo. But it is the UNCTAD cattegory with the smallest ships</t>
  </si>
  <si>
    <t>Table Y. Ratio between other ships transport work and GDP (described in Excel-file "shipping demand.xls")</t>
  </si>
  <si>
    <t xml:space="preserve">Table Y. Transport work for short sea vessels (described in Excel-file "shipping demand.xls") </t>
  </si>
  <si>
    <t>Table Y. Energy consumption for short sea vessels (described in Excel-file "shipping demand.xls")</t>
  </si>
  <si>
    <t xml:space="preserve">Table Y. Energy demand for short sea vessels (described in Excel-file "shipping demand.xls") </t>
  </si>
  <si>
    <t xml:space="preserve">Table Y. Assumptions about future fossil and bio energy use (described in Excel-file "shipping demand.xls") </t>
  </si>
  <si>
    <t>Oil</t>
  </si>
  <si>
    <t>Gas</t>
  </si>
  <si>
    <t>Coal</t>
  </si>
  <si>
    <t>Bioenergy</t>
  </si>
  <si>
    <t xml:space="preserve">Table Y. Ratio transport work/fossil fuels and bioenergy use (described in Excel-file "shipping demand.xls") </t>
  </si>
  <si>
    <t>(billion tonne-miles/EJ fuel use)</t>
  </si>
  <si>
    <t>Coal transports/ coal consumption</t>
  </si>
  <si>
    <t>Gas and chemicals transp./GDP 2010</t>
  </si>
  <si>
    <t>Other bulk transp./GDP</t>
  </si>
  <si>
    <t>Gas transp./gas consumption</t>
  </si>
  <si>
    <t>Oil transp./oil consumption</t>
  </si>
  <si>
    <t xml:space="preserve">Table Y. Transport work for oil tankers (described in Excel-file "shipping demand.xls") </t>
  </si>
  <si>
    <t>Table Y. Energy consumption for oil tankers (described in Excel-file "shipping demand.xls")</t>
  </si>
  <si>
    <t xml:space="preserve">Table Y. Energy demand for oil tankers (described in Excel-file "shipping demand.xls") </t>
  </si>
  <si>
    <t xml:space="preserve">Table Y. Transport work for bulk carriers (described in Excel-file "shipping demand.xls") </t>
  </si>
  <si>
    <t>Table Y. Energy consumption for bulk vessels (described in Excel-file "shipping demand.xls")</t>
  </si>
  <si>
    <t xml:space="preserve">Table Y. Energy demand for dry bulk vessels (described in Excel-file "shipping demand.xls") </t>
  </si>
  <si>
    <t xml:space="preserve">Table Y. Transport work for gas and chemical transport (described in Excel-file "shipping demand.xls") </t>
  </si>
  <si>
    <t>Assumed to include UNCTAD ship category oil tanker, bulk carrier, gas and chemical carriers</t>
  </si>
  <si>
    <t xml:space="preserve">Table Y. Energy demand for gas and chemical vessels (described in Excel-file "shipping demand.xls") </t>
  </si>
  <si>
    <t>Table Y. Energy consumption for gas and chemical carriers (described in Excel-file "shipping demand.xls")</t>
  </si>
  <si>
    <t xml:space="preserve">Table Y. Energy demand for deep sea vessels vessels (described in Excel-file "shipping demand.xls") </t>
  </si>
  <si>
    <t>k container vessels/region</t>
  </si>
  <si>
    <r>
      <t xml:space="preserve">Table AC. Gtkm demand </t>
    </r>
    <r>
      <rPr>
        <b/>
        <sz val="11"/>
        <color indexed="8"/>
        <rFont val="Calibri"/>
        <family val="2"/>
      </rPr>
      <t>road based freight = trucks Calculated in "freight_Schafer.xls".</t>
    </r>
  </si>
  <si>
    <t>Selma: Verkar vara ett antagande gjort av Björn Sanden i "freight_Schafer.xls"</t>
  </si>
  <si>
    <t>10^4 short sea vessels/region</t>
  </si>
  <si>
    <t>min</t>
  </si>
  <si>
    <t>max</t>
  </si>
  <si>
    <t>10^4 deep sea vessels/region</t>
  </si>
  <si>
    <t>All regions are assumed to reach the same efficiency levels in 2070 (i.e. NAMs) assuming a linear change from 2020 to 2070, E(t)=b*t+k</t>
  </si>
  <si>
    <t>b=</t>
  </si>
  <si>
    <t>k=</t>
  </si>
  <si>
    <t>https://www.fhwa.dot.gov/ohim/onh00/bar8.htm</t>
  </si>
  <si>
    <t>passenger km i USA</t>
  </si>
  <si>
    <t>All regions are assumed to have the same efficiency of cars 2070 based on the  average efficency calculated from that all regions indiviudally improve thier fuel efficiency with 0.3% until 2070</t>
  </si>
  <si>
    <t>Different vehicle fuel efficincy in all regions</t>
  </si>
  <si>
    <t>Selma and Mariliis addition: All regions are essumd to have the same basic vehicle efficiencies from 2070 e.g. MJ/tonne km, MJ/vehicle</t>
  </si>
  <si>
    <t>Assuming a linear change from 2020 to 2070, E(t)=b*t+k</t>
  </si>
  <si>
    <t xml:space="preserve">Additional shipping </t>
  </si>
  <si>
    <t>trillion USD(2010)</t>
  </si>
  <si>
    <t>Vad gör vi åt detta?</t>
  </si>
  <si>
    <t>https://github.com/transportenergy/metadata/blob/master/historical/sources.yaml</t>
  </si>
  <si>
    <t>Year</t>
  </si>
  <si>
    <t>Jan</t>
  </si>
  <si>
    <t>Feb</t>
  </si>
  <si>
    <t>Mar</t>
  </si>
  <si>
    <t>Apr</t>
  </si>
  <si>
    <t>May</t>
  </si>
  <si>
    <t>Jun</t>
  </si>
  <si>
    <t>Jul</t>
  </si>
  <si>
    <t>Aug</t>
  </si>
  <si>
    <t>Sep</t>
  </si>
  <si>
    <t>Oct</t>
  </si>
  <si>
    <t>Nov</t>
  </si>
  <si>
    <t>Dec</t>
  </si>
  <si>
    <t>Ave.</t>
  </si>
  <si>
    <t>US2010</t>
  </si>
  <si>
    <t>US2005</t>
  </si>
  <si>
    <t>Table 2. GDP/capita in GET (IIASA, WiC POP SSP2 scenario)</t>
  </si>
  <si>
    <t>Table 1. GDP PPP (IIASA GDP SSP2 scenario)</t>
  </si>
  <si>
    <t>SSP1</t>
  </si>
  <si>
    <t>Total transport demand all regions (EJ)</t>
  </si>
  <si>
    <t>SSP2</t>
  </si>
  <si>
    <t>SSP3</t>
  </si>
  <si>
    <t>SSP4</t>
  </si>
  <si>
    <t>SSP5</t>
  </si>
  <si>
    <t>Table 2. GDP/capita in GET (IIASA, WiC POP SSP1 scenario)</t>
  </si>
  <si>
    <t>Stämmer med Canada och USA i Schäfer &amp; Yeh (2020)/Selma 200612</t>
  </si>
  <si>
    <t>Input values that can be varied for the transport demand scenarios</t>
  </si>
  <si>
    <t>SSP1 26</t>
  </si>
  <si>
    <t>SSP1 45</t>
  </si>
  <si>
    <t>SSP2 26</t>
  </si>
  <si>
    <t>SSP2 45</t>
  </si>
  <si>
    <t>SSP3 45</t>
  </si>
  <si>
    <t>SSP5 26</t>
  </si>
  <si>
    <t>SSP5 34</t>
  </si>
  <si>
    <t>SSP5 45</t>
  </si>
  <si>
    <t>Changed to 200 the last years as this is maximum in GET</t>
  </si>
  <si>
    <t xml:space="preserve">Table Y. From SSP database (described in Excel-file "Primary energy use from SSP database.xls") </t>
  </si>
  <si>
    <t xml:space="preserve"> Lagt in siffror från SSP databasen 18/8 /Selma</t>
  </si>
  <si>
    <t>SSP3 34</t>
  </si>
  <si>
    <t>Asmptions about primary energy use in different SSPs</t>
  </si>
  <si>
    <t>Assumptions connected to cars</t>
  </si>
  <si>
    <t>*SSP2</t>
  </si>
  <si>
    <t xml:space="preserve">Number of persons in each car </t>
  </si>
  <si>
    <t>base</t>
  </si>
  <si>
    <t>Om dessa värden ska ändras behöver de kopplas i excel</t>
  </si>
  <si>
    <t>IS it ok with less than one person per car? Autonmous cars could cause that? If not formula needs to be added for this.</t>
  </si>
  <si>
    <t>million tonne-km from IATA database</t>
  </si>
  <si>
    <t>Data about aviation freight from IATA database (I think)</t>
  </si>
  <si>
    <t>includerar också CPA och PAS</t>
  </si>
  <si>
    <t>inkluderar också FSU</t>
  </si>
  <si>
    <t>kanske olika def på länder här?</t>
  </si>
  <si>
    <r>
      <t xml:space="preserve">Table P. Energy demand </t>
    </r>
    <r>
      <rPr>
        <b/>
        <sz val="11"/>
        <color indexed="8"/>
        <rFont val="Calibri"/>
        <family val="2"/>
      </rPr>
      <t>passenger air</t>
    </r>
    <r>
      <rPr>
        <sz val="10"/>
        <rFont val="Arial"/>
        <family val="2"/>
      </rPr>
      <t xml:space="preserve">: MJ/pkm </t>
    </r>
    <r>
      <rPr>
        <sz val="10"/>
        <rFont val="Arial"/>
      </rPr>
      <t xml:space="preserve"> (old)</t>
    </r>
  </si>
  <si>
    <r>
      <t xml:space="preserve">Table P1. Energy demand </t>
    </r>
    <r>
      <rPr>
        <b/>
        <sz val="11"/>
        <color indexed="8"/>
        <rFont val="Calibri"/>
        <family val="2"/>
      </rPr>
      <t>p_air_short</t>
    </r>
    <r>
      <rPr>
        <sz val="10"/>
        <rFont val="Arial"/>
        <family val="2"/>
      </rPr>
      <t xml:space="preserve"> MJ/pkm</t>
    </r>
  </si>
  <si>
    <r>
      <t xml:space="preserve">Table P1. Energy demand </t>
    </r>
    <r>
      <rPr>
        <b/>
        <sz val="11"/>
        <color indexed="8"/>
        <rFont val="Calibri"/>
        <family val="2"/>
      </rPr>
      <t xml:space="preserve">p_air_medium </t>
    </r>
    <r>
      <rPr>
        <sz val="10"/>
        <rFont val="Arial"/>
        <family val="2"/>
      </rPr>
      <t>MJ/pkm</t>
    </r>
  </si>
  <si>
    <r>
      <t xml:space="preserve">Table P1. Energy demand </t>
    </r>
    <r>
      <rPr>
        <b/>
        <sz val="11"/>
        <color indexed="8"/>
        <rFont val="Calibri"/>
        <family val="2"/>
      </rPr>
      <t xml:space="preserve">p_air_long </t>
    </r>
    <r>
      <rPr>
        <sz val="10"/>
        <rFont val="Arial"/>
        <family val="2"/>
      </rPr>
      <t>MJ/pkm</t>
    </r>
  </si>
  <si>
    <t>Vill vi verligen differntiera energi effektiviteten per pax så här?</t>
  </si>
  <si>
    <t>Skulle i så fall vara i vissa scenarier där vi antar att det skiljer sig ganska mycket mellan vissa regioner /Selma</t>
  </si>
  <si>
    <t>MEA GET</t>
  </si>
  <si>
    <t>Algeria, Bahrain, Egypt (Arab Republic), Iraq, Iran (Islamic Republic), Israel, Jordan, Kuwait, Lebanon, Libya/SPLAJ, Morocco, Oman, Qatar, Saudi Arabia, Sudan, Syria (Arab Republic), Tunisia, United Arab Emirates, Yemen</t>
  </si>
  <si>
    <t>MEA IATA</t>
  </si>
  <si>
    <t>Stämmer bra!</t>
  </si>
  <si>
    <t>Gtkm per GDP</t>
  </si>
  <si>
    <t>Updated some values with data from IATA database and then assumed linear growth with 0.6*GDP from 2020 (rorrected for lower reported groth in SAS and CPA in IATA database) /Selma 200821</t>
  </si>
  <si>
    <t>Table AH. Energy demand (EJ/region). Table AF*Table AG.  To be entered in GET as demand freight AIR (f_air).</t>
  </si>
  <si>
    <t>Table X Total number of cargo aircraft</t>
  </si>
  <si>
    <t>Average tonne km per cargo aircraft 2020</t>
  </si>
  <si>
    <t>Gtkm/cargo aircraft</t>
  </si>
  <si>
    <t>Ett första scenario, måste också testa antaganden att cargo aircraft in längre behövs då lasten antagligen kan rymmas i passenger aircraft/SB 200821</t>
  </si>
  <si>
    <t>Passeneger km (billions)</t>
  </si>
  <si>
    <t>Jämfört med https://www.icao.int/annual-report-2017/Pages/the-world-of-air-transport-in-2017.aspx</t>
  </si>
  <si>
    <t>Tycker det stämmer tillräkligt bra så behåller detta!</t>
  </si>
  <si>
    <t xml:space="preserve">Table O. Data from Excel-file "pkm_Schafer.xls". pkm/cap </t>
  </si>
  <si>
    <t>Share or air pkm for different types of aircraft</t>
  </si>
  <si>
    <t>p_air_short</t>
  </si>
  <si>
    <t>p_air_medium</t>
  </si>
  <si>
    <t>p_air_long</t>
  </si>
  <si>
    <t>Data from excelsheet Freight aviation</t>
  </si>
  <si>
    <t xml:space="preserve">Table O2a. Personal km with p-ais_short (pkm/cap) </t>
  </si>
  <si>
    <t xml:space="preserve">Table O2b. Personal km with p_air_medium (pkm/cap) </t>
  </si>
  <si>
    <t xml:space="preserve">Table O2b. Personal km with p_air_long (pkm/cap) </t>
  </si>
  <si>
    <t>Table O. Data from Excel-file "pkm_Schafer.xls". pkm/cap (old, used before 2020 in GET and keept for reference/SB 200821</t>
  </si>
  <si>
    <t>Assumes that the number of flight km will not increase after 15000 pkm/cap /SB 200821</t>
  </si>
  <si>
    <t>Will later try to compare pkm/cap with GDP/cap I thin there could be a relation in some way! /SB 200821</t>
  </si>
  <si>
    <t xml:space="preserve">Starts by assuming same share as it is on number of aircraft today and assumes that this is the same. This can be differentiated by regions in the future </t>
  </si>
  <si>
    <t>Table R1a. Energy demand per region for p_air_short   EJ/region. To be entered in GET, demand p_air_short.</t>
  </si>
  <si>
    <t>Table R1b. Energy demand per region for p_air_medium  EJ/region. To be entered in GET, demand p_air_short.</t>
  </si>
  <si>
    <t>Table R1b. Energy demand per region for p_air_long (EJ/region) To be entered in GET, demand p_air_short.</t>
  </si>
  <si>
    <t>These tables needs to be updated!</t>
  </si>
  <si>
    <t>New tables addedd 200821/SB</t>
  </si>
  <si>
    <t>Total aviation including freight</t>
  </si>
  <si>
    <t>BP</t>
  </si>
  <si>
    <t>Ok likt, jag kör på!</t>
  </si>
  <si>
    <t>Finns trender mellan länder som inte fångats in här. Text äkning i China och inte så stark ökning i Europa. Saker att diskutera.</t>
  </si>
  <si>
    <t>Table R. Energy demand per region (Table Q*Table 1:pop) EJ/region. To be entered in GET, demand passenger AIR. (old and is not used any longer after updates 2020 but kept for comparison/SB 200821)</t>
  </si>
  <si>
    <t>Table X Total number of small aircraft</t>
  </si>
  <si>
    <t>Table X Total number of medium range aircraft (here including narrow body and regional jets)</t>
  </si>
  <si>
    <t>Table X Total number of lon range aircraft (here including widebody)</t>
  </si>
  <si>
    <t>Average passenger km per aircraft 2020</t>
  </si>
  <si>
    <t>Ett första scenario måste ses öve när jag får tag på data/SB 200821</t>
  </si>
  <si>
    <t>pkm/cap/aircraft</t>
  </si>
  <si>
    <t>Dubbelkoll totalt antal flygplan 2020</t>
  </si>
  <si>
    <t>Cargo by air</t>
  </si>
  <si>
    <t>Assumptions connected to aviation</t>
  </si>
  <si>
    <t>Passenger by air</t>
  </si>
  <si>
    <t>Total transport demand EJ/region</t>
  </si>
  <si>
    <t>Cars</t>
  </si>
  <si>
    <t>Busses</t>
  </si>
  <si>
    <t>Short distance aircraft</t>
  </si>
  <si>
    <t>Medium distance aircraft</t>
  </si>
  <si>
    <t>Long distance aircraft</t>
  </si>
  <si>
    <t>Rail (passenger)</t>
  </si>
  <si>
    <t>Rail (freight)</t>
  </si>
  <si>
    <t>Container vessels</t>
  </si>
  <si>
    <t>Deep sea vessels</t>
  </si>
  <si>
    <t>Short sea vessels</t>
  </si>
  <si>
    <t>Trucks</t>
  </si>
  <si>
    <t>Cargo aircraft</t>
  </si>
  <si>
    <t>Difference compared to SSP2 (base)</t>
  </si>
  <si>
    <t>För felsökning</t>
  </si>
  <si>
    <t xml:space="preserve">Short range air transport </t>
  </si>
  <si>
    <t>Om dessa värden ska ändras behöver de kopplas i excel, möjligt att differentiera olika regioner om vi vill det</t>
  </si>
  <si>
    <t>Bas</t>
  </si>
  <si>
    <t>Green-marked tables are energy demand entered into GET</t>
  </si>
  <si>
    <t>Orange-marked tables are number of vehicles entered into GET</t>
  </si>
  <si>
    <t>Table 2. GDP/capita in GET (IIASA, WiC POP SSP5 scenario)</t>
  </si>
  <si>
    <t>Table 1. GDP PPP (IIASA GDP SSP5 scenario)</t>
  </si>
  <si>
    <t>Average driving range per car</t>
  </si>
  <si>
    <t>These are old assumptions from when Sanden worked with the demand, could be good to go through and uptate!/Selma 200824</t>
  </si>
  <si>
    <t>Average transport work per truck</t>
  </si>
  <si>
    <t>Nu korrigerat baserat på data från IATA, se nedan /Selma 25/8 2020</t>
  </si>
  <si>
    <t>Number of vehicles</t>
  </si>
  <si>
    <t>Assumption about energy demand for average bus</t>
  </si>
  <si>
    <t>EJ/Gtruck</t>
  </si>
  <si>
    <t>Gbus/region</t>
  </si>
  <si>
    <t>Assumption that this is the same for bussess. Would be good if we can find better data for this.</t>
  </si>
  <si>
    <t>aircraft/region</t>
  </si>
  <si>
    <t>tonne km/truck</t>
  </si>
  <si>
    <t>Assumption that this is the same for busses. Would be good if we can find better data for this.</t>
  </si>
  <si>
    <t>Table 2. GDP/capita in GET (IIASA, WiC POP SSP3 scenario)</t>
  </si>
  <si>
    <t>Detta måste dubellkollas vid tilfälle, summering och data från SSP filen ej samma!</t>
  </si>
  <si>
    <t>Detta måste dubellkollas vid tilfälle, summering och data från SSP filen ej samma! /Selma 200825</t>
  </si>
  <si>
    <t>long distance aircraft</t>
  </si>
  <si>
    <t>10 medium distance aircraft</t>
  </si>
  <si>
    <t>10 deep sea vessels</t>
  </si>
  <si>
    <t>container vessels</t>
  </si>
  <si>
    <t>10 short sea vessels</t>
  </si>
  <si>
    <t>10^4 busses</t>
  </si>
  <si>
    <t>10^5 cars</t>
  </si>
  <si>
    <t>10^5 trucks</t>
  </si>
  <si>
    <t>USD2010</t>
  </si>
  <si>
    <t>USD1990</t>
  </si>
  <si>
    <t>General description</t>
  </si>
  <si>
    <t>The world shifts gradually, but pervasively, toward a more sustainable path, emphasizing more inclusive development that respects perceived environmental boundaries. Management of the global commons slowly improves, educational and health investments accelerate the demographic transition, and the emphasis on economic growth shifts toward a broader emphasis on human well-being. Driven by an increasing commitment to achieving development goals, inequality is reduced both across and within countries. Consumption is oriented toward low material growth and lower resource and energy intensity</t>
  </si>
  <si>
    <t>The world follows a path in which social, economic, and technological trends do not shift markedly from historical patterns. Development and income growth proceeds unevenly, with some countries making relatively good progress while others fall short of expectations. Global and national institutions work toward but make slow progress in achieving sustainable development goals. Environmental systems experience degradation, although there are some improvements and overall the intensity of resource and energy use declines. Global population growth is moderate and levels off in the second half of the century. Income inequality persists or improves only slowly and challenges to reducing vulnerability to societal and environmental changes remain.</t>
  </si>
  <si>
    <t>A resurgent nationalism, concerns about competitiveness and security, and regional conflicts push countries to increasingly focus on domestic or, at most, regional issues. Policies shift over time to become increasingly oriented toward national and regional security issues. Countries focus on achieving energy and food security goals within their own regions at the expense of broader-based development. Investments in education and technological development decline. Economic development is slow, consumption is material-intensive, and inequalities persist or worsen over time. Population growth is low in industrialized and high in developing countries. A low international priority for addressing environmental concerns leads to strong environmental degradation in some regions.</t>
  </si>
  <si>
    <t>Highly unequal investments in human capital, combined with increasing disparities in economic opportunity and political power, lead to increasing inequalities and stratification both across and within countries. Over time, a gap widens between an internationally-connected society that contributes to knowledge- and capital-intensive sectors of the global economy, and a fragmented collection of lower-income, poorly educated societies that work in a labor intensive, low-tech economy. Social cohesion degrades and conflict and unrest become increasingly common. Technology development is high in the high-tech economy and sectors. The globally connected energy sector diversifies, with investments in both carbon-intensive fuels like coal and unconventional oil, but also low-carbon energy sources. Environmental policies focus on local issues around middle- and high-income areas.</t>
  </si>
  <si>
    <t>This world places increasing faith in competitive markets, innovation and participatory societies to produce rapid technological progress and development of human capital as the path to sustainable development. Global markets are increasingly integrated. There are also strong investments in health, education, and institutions to enhance human and social capital. At the same time, the push for economic and social development is coupled with the exploitation of abundant fossil fuel resources and the adoption of resource and energy intensive lifestyles around the world. All these factors lead to rapid growth of the global economy, while global population peaks and declines in the 21st century. Local environmental problems like air pollution are successfully managed. There is faith in the ability to effectively manage social and ecological systems, including by geo-engineering if necessary.</t>
  </si>
  <si>
    <t>SSP element</t>
  </si>
  <si>
    <t>Economy &amp; lifestyle</t>
  </si>
  <si>
    <t>Growth (per capita)</t>
  </si>
  <si>
    <t>High in LICs, MICs, medium in HICs</t>
  </si>
  <si>
    <t>Medium, uneven</t>
  </si>
  <si>
    <t>Slow</t>
  </si>
  <si>
    <t>Low in LICs, medium in other countries</t>
  </si>
  <si>
    <t>High</t>
  </si>
  <si>
    <t>Inequality</t>
  </si>
  <si>
    <t>Reduced across and within countries</t>
  </si>
  <si>
    <t>Uneven moderate reductions across and within countries</t>
  </si>
  <si>
    <t>High, especially across countries</t>
  </si>
  <si>
    <t>High especially within countries</t>
  </si>
  <si>
    <t>Strongly reduced, especially across countries</t>
  </si>
  <si>
    <t>International trade</t>
  </si>
  <si>
    <t>Moderate</t>
  </si>
  <si>
    <t>Strongly constrained</t>
  </si>
  <si>
    <t>High, with regional specialization in production</t>
  </si>
  <si>
    <t>Globalization</t>
  </si>
  <si>
    <t>Connected markets, regional production</t>
  </si>
  <si>
    <t>Semi-open globalized economy</t>
  </si>
  <si>
    <t>De-globalizing, regional security</t>
  </si>
  <si>
    <t>Globally connected elites</t>
  </si>
  <si>
    <t>Strongly globalized, increasingly connected</t>
  </si>
  <si>
    <t>Consumption &amp; diet</t>
  </si>
  <si>
    <t>Low growth in material consumption, low meat diets, first in HICs</t>
  </si>
  <si>
    <t>Material-intensive consumption, medium meat consumption</t>
  </si>
  <si>
    <t>Material-intensive consumption</t>
  </si>
  <si>
    <t>Elites: high consumption lifestyle; Rest: low consumption, low mobility</t>
  </si>
  <si>
    <t>Materialism, tourism, mobility, meat-rich diets</t>
  </si>
  <si>
    <t>Policies &amp; institutions</t>
  </si>
  <si>
    <t>International cooperation</t>
  </si>
  <si>
    <t>Effective</t>
  </si>
  <si>
    <t>Relatively weak</t>
  </si>
  <si>
    <t>Weak, uneven</t>
  </si>
  <si>
    <t>Effective for globally connected economy, not for vulnerable populations</t>
  </si>
  <si>
    <t>Effective in pursuit of development goals, more limited for env. Goals</t>
  </si>
  <si>
    <t>Environmental policy</t>
  </si>
  <si>
    <t>Improved management of local and global issues; tighter regulation of pollutants</t>
  </si>
  <si>
    <t>Concern for local pollutants but only moderate success in implementation</t>
  </si>
  <si>
    <t>Low priority for environmental issues</t>
  </si>
  <si>
    <t>Focus on local environment in MICs, HICs; little attention to vulnerable areas or global issues</t>
  </si>
  <si>
    <t>Focus on local environment with obvious benefits to well-being, little concern with global problems</t>
  </si>
  <si>
    <t>Policy orientation</t>
  </si>
  <si>
    <t>Towards sustainable development</t>
  </si>
  <si>
    <t>Weak focus in sustainability</t>
  </si>
  <si>
    <t>Oriented towards security</t>
  </si>
  <si>
    <t>Toward the benefit of the political and business elite</t>
  </si>
  <si>
    <t>Toward development, free markets, human capital</t>
  </si>
  <si>
    <t>Institutions</t>
  </si>
  <si>
    <t>Effective at national and international levels</t>
  </si>
  <si>
    <t>Uneven, modest effectiveness</t>
  </si>
  <si>
    <t>Weak global institutions/natl. Govts. Dominate societal decisioning-making</t>
  </si>
  <si>
    <t>Effective for political and business elite, not for rest of society</t>
  </si>
  <si>
    <t>Increasingly effective, oriented toward fostering competitive markets</t>
  </si>
  <si>
    <t>Technology</t>
  </si>
  <si>
    <t>Development</t>
  </si>
  <si>
    <t>Rapid</t>
  </si>
  <si>
    <t>Rapid in high-tech economies and sectors; slow in others</t>
  </si>
  <si>
    <t>Transfer</t>
  </si>
  <si>
    <t>Little transfer within countries to poorer populations</t>
  </si>
  <si>
    <t>Energy tech change</t>
  </si>
  <si>
    <t>Directed away from fossil fuels, toward efficiency and renewables</t>
  </si>
  <si>
    <t>Some investment in renewable but continued reliance on fossil fuels</t>
  </si>
  <si>
    <t>Slow tech change, directed toward domestic energy sources</t>
  </si>
  <si>
    <t>Diversified investments including efficiency and low-carbon sources</t>
  </si>
  <si>
    <t>Directed toward fossil fuels; alternative sources not actively pursued</t>
  </si>
  <si>
    <t>Carbon intensity</t>
  </si>
  <si>
    <t>Low</t>
  </si>
  <si>
    <t>Medium</t>
  </si>
  <si>
    <t>High in regions with large domestic fossil fuel</t>
  </si>
  <si>
    <t>Low/medium</t>
  </si>
  <si>
    <t>Energy intensity</t>
  </si>
  <si>
    <t>Uneven, higher in LICs</t>
  </si>
  <si>
    <t>Environment &amp; natural resources</t>
  </si>
  <si>
    <t>Fossil constraints</t>
  </si>
  <si>
    <t>Preferences shift away from fossil fuels</t>
  </si>
  <si>
    <t>No reluctance to use unconventional resources</t>
  </si>
  <si>
    <t>Unconventional resources for domestic supply</t>
  </si>
  <si>
    <t>Anticipation of constraints drives up prices with high volatility</t>
  </si>
  <si>
    <t>None</t>
  </si>
  <si>
    <t>Environment</t>
  </si>
  <si>
    <t>Improving conditions over time</t>
  </si>
  <si>
    <t>Continued degradation</t>
  </si>
  <si>
    <t>Serious degradation</t>
  </si>
  <si>
    <t>Highly managed and improved near high/middle-income living areas, degraded otherwise</t>
  </si>
  <si>
    <t>Highly engineered approaches, successful management of local issues</t>
  </si>
  <si>
    <t>Land Use</t>
  </si>
  <si>
    <t>Strong regulations to avoid environmental trade-offs</t>
  </si>
  <si>
    <t>Medium regulations lead to slow decline in the rate of deforestation</t>
  </si>
  <si>
    <t>Hardly any regulation; continued deforestation due to competition over land and rapid expansion of agriculture</t>
  </si>
  <si>
    <t>Highly regulated in MICs, HICs; largely unmanaged in LICs leading to tropical deforestation</t>
  </si>
  <si>
    <t>Agriculture</t>
  </si>
  <si>
    <t>Improvements in ag productivity; rapid diffusion of best practices</t>
  </si>
  <si>
    <t>Medium pace</t>
  </si>
  <si>
    <t>Low technology development, restricted trade</t>
  </si>
  <si>
    <t>Ag productivity high for large scale industrial farming, low for small-scale farming</t>
  </si>
  <si>
    <t>Highly managed, resource-intensive; rapid increase in productivity</t>
  </si>
  <si>
    <t>Model</t>
  </si>
  <si>
    <t>Region</t>
  </si>
  <si>
    <t>Variable</t>
  </si>
  <si>
    <t>Unit</t>
  </si>
  <si>
    <t>IIASA-WiC POP</t>
  </si>
  <si>
    <t>Population</t>
  </si>
  <si>
    <t>million</t>
  </si>
  <si>
    <t>OECD Env-Growth</t>
  </si>
  <si>
    <t>GDP|PPP</t>
  </si>
  <si>
    <t>billion US$2005/yr</t>
  </si>
  <si>
    <t>SWE</t>
  </si>
  <si>
    <t>Our own assumptions</t>
  </si>
  <si>
    <t>Previously used in GET</t>
  </si>
  <si>
    <t>SSP2 (base)</t>
  </si>
  <si>
    <t>Comments</t>
  </si>
  <si>
    <t>General data</t>
  </si>
  <si>
    <t>Discount rate</t>
  </si>
  <si>
    <t>Energy demand</t>
  </si>
  <si>
    <t>Oil demand 2050</t>
  </si>
  <si>
    <t>EJ/year</t>
  </si>
  <si>
    <t>Coal demand 2050</t>
  </si>
  <si>
    <t>Natural gas demand 2050</t>
  </si>
  <si>
    <t>Biomass demand 2050</t>
  </si>
  <si>
    <t>Oil demand 2100</t>
  </si>
  <si>
    <t>Coal demand 2100</t>
  </si>
  <si>
    <t>Natural gas demand 2100</t>
  </si>
  <si>
    <t>Biomass demand 2100</t>
  </si>
  <si>
    <t>Shipping</t>
  </si>
  <si>
    <t>Transport work</t>
  </si>
  <si>
    <t>How it is moddeled</t>
  </si>
  <si>
    <t>Add data below for how you think it should correlate can just be stroger or lesser</t>
  </si>
  <si>
    <t xml:space="preserve">Short sea ship </t>
  </si>
  <si>
    <t>Historical correlation between GDP and transport work</t>
  </si>
  <si>
    <r>
      <t>4.</t>
    </r>
    <r>
      <rPr>
        <sz val="7"/>
        <color theme="1"/>
        <rFont val="Times New Roman"/>
        <family val="1"/>
      </rPr>
      <t xml:space="preserve">       </t>
    </r>
    <r>
      <rPr>
        <sz val="11"/>
        <color theme="1"/>
        <rFont val="Calibri"/>
        <family val="1"/>
        <scheme val="minor"/>
      </rPr>
      <t>RoRo ship</t>
    </r>
  </si>
  <si>
    <r>
      <t>5.</t>
    </r>
    <r>
      <rPr>
        <sz val="7"/>
        <color theme="1"/>
        <rFont val="Times New Roman"/>
        <family val="1"/>
      </rPr>
      <t xml:space="preserve">       </t>
    </r>
    <r>
      <rPr>
        <sz val="11"/>
        <color theme="1"/>
        <rFont val="Calibri"/>
        <family val="1"/>
        <scheme val="minor"/>
      </rPr>
      <t>RoPax Ship</t>
    </r>
  </si>
  <si>
    <r>
      <t>2.</t>
    </r>
    <r>
      <rPr>
        <sz val="7"/>
        <color theme="1"/>
        <rFont val="Times New Roman"/>
        <family val="1"/>
      </rPr>
      <t xml:space="preserve">       </t>
    </r>
    <r>
      <rPr>
        <sz val="11"/>
        <color theme="1"/>
        <rFont val="Calibri"/>
        <family val="1"/>
        <scheme val="minor"/>
      </rPr>
      <t>General Cargo ship</t>
    </r>
  </si>
  <si>
    <r>
      <t>3.</t>
    </r>
    <r>
      <rPr>
        <sz val="7"/>
        <color theme="1"/>
        <rFont val="Times New Roman"/>
        <family val="1"/>
      </rPr>
      <t xml:space="preserve">       </t>
    </r>
    <r>
      <rPr>
        <sz val="11"/>
        <color theme="1"/>
        <rFont val="Calibri"/>
        <family val="1"/>
        <scheme val="minor"/>
      </rPr>
      <t>Bulk Cargo Ship</t>
    </r>
    <r>
      <rPr>
        <sz val="10"/>
        <rFont val="Arial"/>
      </rPr>
      <t xml:space="preserve"> (smaller sizes)</t>
    </r>
  </si>
  <si>
    <r>
      <t>8.</t>
    </r>
    <r>
      <rPr>
        <sz val="7"/>
        <color theme="1"/>
        <rFont val="Times New Roman"/>
        <family val="1"/>
      </rPr>
      <t xml:space="preserve">       </t>
    </r>
    <r>
      <rPr>
        <sz val="11"/>
        <color theme="1"/>
        <rFont val="Calibri"/>
        <family val="1"/>
        <scheme val="minor"/>
      </rPr>
      <t>Cruise ship</t>
    </r>
  </si>
  <si>
    <r>
      <t>7.</t>
    </r>
    <r>
      <rPr>
        <sz val="7"/>
        <color theme="1"/>
        <rFont val="Times New Roman"/>
        <family val="1"/>
      </rPr>
      <t xml:space="preserve">       </t>
    </r>
    <r>
      <rPr>
        <sz val="11"/>
        <color theme="1"/>
        <rFont val="Calibri"/>
        <family val="1"/>
        <scheme val="minor"/>
      </rPr>
      <t xml:space="preserve">Refrigerated Cargo ship </t>
    </r>
  </si>
  <si>
    <r>
      <t>10.</t>
    </r>
    <r>
      <rPr>
        <sz val="7"/>
        <color theme="1"/>
        <rFont val="Times New Roman"/>
        <family val="1"/>
      </rPr>
      <t xml:space="preserve">   </t>
    </r>
    <r>
      <rPr>
        <sz val="11"/>
        <color theme="1"/>
        <rFont val="Calibri"/>
        <family val="1"/>
        <scheme val="minor"/>
      </rPr>
      <t>Product Tanker</t>
    </r>
    <r>
      <rPr>
        <sz val="10"/>
        <rFont val="Arial"/>
      </rPr>
      <t xml:space="preserve"> (smaller sizes)</t>
    </r>
  </si>
  <si>
    <t>Historical correlation between transport work of oil and oil products and oil use in society</t>
  </si>
  <si>
    <r>
      <t>11.</t>
    </r>
    <r>
      <rPr>
        <sz val="7"/>
        <color theme="1"/>
        <rFont val="Times New Roman"/>
        <family val="1"/>
      </rPr>
      <t xml:space="preserve">   </t>
    </r>
    <r>
      <rPr>
        <sz val="11"/>
        <color theme="1"/>
        <rFont val="Calibri"/>
        <family val="1"/>
        <scheme val="minor"/>
      </rPr>
      <t>Chemical Tanker</t>
    </r>
    <r>
      <rPr>
        <sz val="10"/>
        <rFont val="Arial"/>
      </rPr>
      <t xml:space="preserve"> (smaller sizes)</t>
    </r>
  </si>
  <si>
    <r>
      <t>13.</t>
    </r>
    <r>
      <rPr>
        <sz val="7"/>
        <color theme="1"/>
        <rFont val="Times New Roman"/>
        <family val="1"/>
      </rPr>
      <t xml:space="preserve">   </t>
    </r>
    <r>
      <rPr>
        <sz val="11"/>
        <color theme="1"/>
        <rFont val="Calibri"/>
        <family val="1"/>
        <scheme val="minor"/>
      </rPr>
      <t>LPG Tanker</t>
    </r>
    <r>
      <rPr>
        <sz val="10"/>
        <rFont val="Arial"/>
      </rPr>
      <t xml:space="preserve"> (smaller sizes)</t>
    </r>
  </si>
  <si>
    <t>Deep sea ship</t>
  </si>
  <si>
    <r>
      <t>3.</t>
    </r>
    <r>
      <rPr>
        <sz val="7"/>
        <color theme="1"/>
        <rFont val="Times New Roman"/>
        <family val="1"/>
      </rPr>
      <t xml:space="preserve">       </t>
    </r>
    <r>
      <rPr>
        <sz val="11"/>
        <color theme="1"/>
        <rFont val="Calibri"/>
        <family val="1"/>
        <scheme val="minor"/>
      </rPr>
      <t>Bulk Cargo Ship</t>
    </r>
    <r>
      <rPr>
        <sz val="10"/>
        <rFont val="Arial"/>
      </rPr>
      <t xml:space="preserve"> (larger sizes)</t>
    </r>
  </si>
  <si>
    <r>
      <t>6.</t>
    </r>
    <r>
      <rPr>
        <sz val="7"/>
        <color theme="1"/>
        <rFont val="Times New Roman"/>
        <family val="1"/>
      </rPr>
      <t xml:space="preserve">       </t>
    </r>
    <r>
      <rPr>
        <sz val="11"/>
        <color theme="1"/>
        <rFont val="Calibri"/>
        <family val="1"/>
        <scheme val="minor"/>
      </rPr>
      <t>Vehicle Carrier</t>
    </r>
    <r>
      <rPr>
        <sz val="10"/>
        <rFont val="Arial"/>
      </rPr>
      <t xml:space="preserve"> </t>
    </r>
  </si>
  <si>
    <r>
      <t>9.</t>
    </r>
    <r>
      <rPr>
        <sz val="7"/>
        <color theme="1"/>
        <rFont val="Times New Roman"/>
        <family val="1"/>
      </rPr>
      <t xml:space="preserve">       </t>
    </r>
    <r>
      <rPr>
        <sz val="11"/>
        <color theme="1"/>
        <rFont val="Calibri"/>
        <family val="1"/>
        <scheme val="minor"/>
      </rPr>
      <t>Oil Tanker</t>
    </r>
    <r>
      <rPr>
        <sz val="10"/>
        <rFont val="Arial"/>
      </rPr>
      <t xml:space="preserve"> (larger sizes)</t>
    </r>
  </si>
  <si>
    <r>
      <t>10.</t>
    </r>
    <r>
      <rPr>
        <sz val="7"/>
        <color theme="1"/>
        <rFont val="Times New Roman"/>
        <family val="1"/>
      </rPr>
      <t xml:space="preserve">   </t>
    </r>
    <r>
      <rPr>
        <sz val="11"/>
        <color theme="1"/>
        <rFont val="Calibri"/>
        <family val="1"/>
        <scheme val="minor"/>
      </rPr>
      <t>Product Tanker</t>
    </r>
    <r>
      <rPr>
        <sz val="10"/>
        <rFont val="Arial"/>
      </rPr>
      <t xml:space="preserve"> (larger sizes)</t>
    </r>
  </si>
  <si>
    <r>
      <t>11.</t>
    </r>
    <r>
      <rPr>
        <sz val="7"/>
        <color theme="1"/>
        <rFont val="Times New Roman"/>
        <family val="1"/>
      </rPr>
      <t xml:space="preserve">   </t>
    </r>
    <r>
      <rPr>
        <sz val="11"/>
        <color theme="1"/>
        <rFont val="Calibri"/>
        <family val="1"/>
        <scheme val="minor"/>
      </rPr>
      <t>Chemical Tanker</t>
    </r>
    <r>
      <rPr>
        <sz val="10"/>
        <rFont val="Arial"/>
      </rPr>
      <t xml:space="preserve"> (larger sizes)</t>
    </r>
  </si>
  <si>
    <r>
      <t>12.</t>
    </r>
    <r>
      <rPr>
        <sz val="7"/>
        <color theme="1"/>
        <rFont val="Times New Roman"/>
        <family val="1"/>
      </rPr>
      <t xml:space="preserve">   </t>
    </r>
    <r>
      <rPr>
        <sz val="11"/>
        <color theme="1"/>
        <rFont val="Calibri"/>
        <family val="1"/>
        <scheme val="minor"/>
      </rPr>
      <t>LNG Tanker</t>
    </r>
    <r>
      <rPr>
        <sz val="10"/>
        <rFont val="Arial"/>
      </rPr>
      <t xml:space="preserve"> </t>
    </r>
  </si>
  <si>
    <t>Historical correlation between transport work of gas and gas use in society</t>
  </si>
  <si>
    <r>
      <t>13.</t>
    </r>
    <r>
      <rPr>
        <sz val="7"/>
        <color theme="1"/>
        <rFont val="Times New Roman"/>
        <family val="1"/>
      </rPr>
      <t xml:space="preserve">   </t>
    </r>
    <r>
      <rPr>
        <sz val="11"/>
        <color theme="1"/>
        <rFont val="Calibri"/>
        <family val="1"/>
        <scheme val="minor"/>
      </rPr>
      <t>LPG Tanker</t>
    </r>
    <r>
      <rPr>
        <sz val="10"/>
        <rFont val="Arial"/>
      </rPr>
      <t xml:space="preserve"> (larger sizes)</t>
    </r>
  </si>
  <si>
    <t xml:space="preserve"> Container ship</t>
  </si>
  <si>
    <r>
      <t>1.</t>
    </r>
    <r>
      <rPr>
        <sz val="7"/>
        <color theme="1"/>
        <rFont val="Times New Roman"/>
        <family val="1"/>
      </rPr>
      <t xml:space="preserve">       </t>
    </r>
    <r>
      <rPr>
        <sz val="11"/>
        <color theme="1"/>
        <rFont val="Calibri"/>
        <family val="1"/>
        <scheme val="minor"/>
      </rPr>
      <t>Container ship</t>
    </r>
  </si>
  <si>
    <t>Energy efficiency</t>
  </si>
  <si>
    <t>Increase of efficiency in line with EEDI</t>
  </si>
  <si>
    <t>1.5%/year</t>
  </si>
  <si>
    <t>Lethveer et al (2019)</t>
  </si>
  <si>
    <t>Korberg et al (2020)</t>
  </si>
  <si>
    <t>Investment cost for propusion system components</t>
  </si>
  <si>
    <t>USD20210</t>
  </si>
  <si>
    <t>Add data below for how you think it should correlate can just be higher or lower cost</t>
  </si>
  <si>
    <t>Fuel cells (PEM)</t>
  </si>
  <si>
    <t>USD2010/kW</t>
  </si>
  <si>
    <t>Euro/kW</t>
  </si>
  <si>
    <t>Andrei also considered gearbox, fuel reforming and evaporation</t>
  </si>
  <si>
    <t>Fuel cells (SOFC)</t>
  </si>
  <si>
    <t>Batteries</t>
  </si>
  <si>
    <t>USD2010/kWh</t>
  </si>
  <si>
    <t>Euro/kWh</t>
  </si>
  <si>
    <t>Electric  engines</t>
  </si>
  <si>
    <t xml:space="preserve">2-stroke diesel engines </t>
  </si>
  <si>
    <t xml:space="preserve">4-stroke diesel engines </t>
  </si>
  <si>
    <t>DF engines  MeOH</t>
  </si>
  <si>
    <t>DF engines LNG</t>
  </si>
  <si>
    <t>H2 DF or SI engines</t>
  </si>
  <si>
    <t>Liquid fuel tanks (HFO,MGO)</t>
  </si>
  <si>
    <t>USD2010/m2 fuel stored</t>
  </si>
  <si>
    <t>Euro/m2</t>
  </si>
  <si>
    <t>Liquid fuel tanks (biofuel, MeOH, etc)</t>
  </si>
  <si>
    <t>Cryogenic fuel tanks (LNG)</t>
  </si>
  <si>
    <t>Cryogenic fuel tanks (H2)</t>
  </si>
  <si>
    <t>Compressed tanks (DME, ammonia, LPG)</t>
  </si>
  <si>
    <t>not included</t>
  </si>
  <si>
    <t>Efficiency of propusion system components</t>
  </si>
  <si>
    <t xml:space="preserve">Add data below for how you think it should correlate can just be higher or lower </t>
  </si>
  <si>
    <t>Bör vi variera detta?/Selma</t>
  </si>
  <si>
    <t>Fuel cells</t>
  </si>
  <si>
    <t>DF engines</t>
  </si>
  <si>
    <t>H2 engines</t>
  </si>
  <si>
    <t>Aviation</t>
  </si>
  <si>
    <t>Tranport work</t>
  </si>
  <si>
    <t>Passenger aviation, average all regions 2050</t>
  </si>
  <si>
    <t>Historical correlation between population and personal km</t>
  </si>
  <si>
    <t>4124 pkm/cap</t>
  </si>
  <si>
    <t>Previously only one category in GET soon three</t>
  </si>
  <si>
    <t>How should we differentiate between regions?</t>
  </si>
  <si>
    <t>Table O. Data from Excel-file "pkm_Schafer.xls". pkm/cap</t>
  </si>
  <si>
    <r>
      <t xml:space="preserve">Table P. Energy demand </t>
    </r>
    <r>
      <rPr>
        <b/>
        <sz val="11"/>
        <color indexed="8"/>
        <rFont val="Calibri"/>
        <family val="2"/>
      </rPr>
      <t>passenger air</t>
    </r>
    <r>
      <rPr>
        <sz val="10"/>
        <rFont val="Arial"/>
        <family val="2"/>
      </rPr>
      <t xml:space="preserve">: MJ/pkm </t>
    </r>
  </si>
  <si>
    <t>Passenger aviation, average all regions 2010</t>
  </si>
  <si>
    <t>1361pkm/cap</t>
  </si>
  <si>
    <t>Small</t>
  </si>
  <si>
    <t>Singel aisle</t>
  </si>
  <si>
    <t>Twin aisle</t>
  </si>
  <si>
    <t>Freight 2010</t>
  </si>
  <si>
    <t>Freight 2050</t>
  </si>
  <si>
    <t>Average all regions 2050</t>
  </si>
  <si>
    <t>Historical increase in energy efficeincy</t>
  </si>
  <si>
    <t>1.59 MJ/pkm</t>
  </si>
  <si>
    <t>2.21 MJ/pkm</t>
  </si>
  <si>
    <t>How should we differentiate between regions? In Schäfer &amp; Yeh (2020) the average was 1.79 MJ/pkm when excluding extremes</t>
  </si>
  <si>
    <t>Freight</t>
  </si>
  <si>
    <t>Ligh duty vehicles =cars</t>
  </si>
  <si>
    <t>Transport demand per person in each region 2010</t>
  </si>
  <si>
    <t>Transport demand per person in each region 2050</t>
  </si>
  <si>
    <t>Transport demand per person in each region 2100</t>
  </si>
  <si>
    <t>How should it develop in the different regions until 2100. Should it be the same</t>
  </si>
  <si>
    <t>Number of persons in each car pkm/vkm 2010</t>
  </si>
  <si>
    <t>Number of persons in each car pkm/vkm 2050</t>
  </si>
  <si>
    <t>Number of persons in each car pkm/vkm 2100</t>
  </si>
  <si>
    <t>Average energy comsumption per car 2010</t>
  </si>
  <si>
    <t>Average energy consumption in an average car (1990) then assumptions on annual improvement in fuel comsumption with 0.3% per year,</t>
  </si>
  <si>
    <t>Average energy comsumption per car 2050</t>
  </si>
  <si>
    <t>Average energy comsumption per car 2100</t>
  </si>
  <si>
    <t>From these parameters we calculate number of cars and total energy demand per year</t>
  </si>
  <si>
    <t>Personal transport (busses and trains)</t>
  </si>
  <si>
    <t>Energy demand for personal transport with bus per region 2010</t>
  </si>
  <si>
    <t>Data from Schäfer which was used by Björn Sandén in around 2000</t>
  </si>
  <si>
    <t>EJ</t>
  </si>
  <si>
    <t>This is what we have in GET today, but we need to finnsd a better way to include this to be able to discuss modal shift I think</t>
  </si>
  <si>
    <t>historical</t>
  </si>
  <si>
    <t>GDP/cap</t>
  </si>
  <si>
    <t>car</t>
  </si>
  <si>
    <t>bus</t>
  </si>
  <si>
    <t>rail</t>
  </si>
  <si>
    <t>air</t>
  </si>
  <si>
    <t>Energy demand for personal transport with bus per region 2050</t>
  </si>
  <si>
    <t>Energy demand for personal transport with bus per region 2100</t>
  </si>
  <si>
    <t>We have data in the same way for rail</t>
  </si>
  <si>
    <t>Total passenger transport in 2010</t>
  </si>
  <si>
    <t>Total passenger transport in 2050</t>
  </si>
  <si>
    <t>Total passenger transport in 2100</t>
  </si>
  <si>
    <t>Share of personal transport by different transport modes in 2010</t>
  </si>
  <si>
    <t>Should we differentiate between regions in some of the SSPs?</t>
  </si>
  <si>
    <t>Share of cars</t>
  </si>
  <si>
    <t>Share of busses</t>
  </si>
  <si>
    <t>Share of rail</t>
  </si>
  <si>
    <t>Share of air</t>
  </si>
  <si>
    <t>Share of water transport?</t>
  </si>
  <si>
    <t>Share of personal transport by different transport modes in 2050</t>
  </si>
  <si>
    <t>Share of personal transport by different transport modes in 2100</t>
  </si>
  <si>
    <t>Freight transport trucks</t>
  </si>
  <si>
    <r>
      <t xml:space="preserve"> Gtkm demand </t>
    </r>
    <r>
      <rPr>
        <sz val="11"/>
        <color indexed="8"/>
        <rFont val="Calibri"/>
        <family val="2"/>
        <scheme val="minor"/>
      </rPr>
      <t xml:space="preserve">road based freight = trucks </t>
    </r>
  </si>
  <si>
    <t>Also thinking about modal shift for freight? This should be correlated to GDP need to chnage that!</t>
  </si>
  <si>
    <t>Energy consumption MJ/tkm average trucks</t>
  </si>
  <si>
    <t>MJ/km</t>
  </si>
  <si>
    <t>Freight transport rail</t>
  </si>
  <si>
    <t>Only energy demand per region included in previous version of GET transort demand</t>
  </si>
  <si>
    <t>Please add increase or decrease compared to SSP2 and order of magnitude in some way</t>
  </si>
  <si>
    <t xml:space="preserve">Share of rail freight </t>
  </si>
  <si>
    <t xml:space="preserve">My suggestion is to use the same in all scenarios. No strong opinion abput exact level. Stick to something that is often used. </t>
  </si>
  <si>
    <t>lower than SSP2</t>
  </si>
  <si>
    <t>higher than or same as in SSP2</t>
  </si>
  <si>
    <t>higher than SSP2</t>
  </si>
  <si>
    <t>lower than SSP3</t>
  </si>
  <si>
    <t>higher than SSP2, possibly same as in SSP6</t>
  </si>
  <si>
    <t>higher than SSP2, possibly same as in SSP4</t>
  </si>
  <si>
    <t>lower than SSP4</t>
  </si>
  <si>
    <t>higher than SSP2, possibly same as in SSP7</t>
  </si>
  <si>
    <t>higher than SSP2, possibly same as in SSP5</t>
  </si>
  <si>
    <t>lower than or same as SSP2</t>
  </si>
  <si>
    <t>ej lika stark koppling i LICs and MICS i SSP1 som för övriga SSPs</t>
  </si>
  <si>
    <t xml:space="preserve">Jag tänker mig att vi använder SSPs mestadels för att ta fram olika demandscenarier och tycker nog inte vi ska justera investment cost mellan olika demandscenarier. Dessa kostnader har ju snarast med hur mycket det kommer att användas i de olika scenarierna att göra. Men kanske fattar jag fel här... </t>
  </si>
  <si>
    <t>Inte ett måste att variera dessa utan röstar nog för att vi inte variera det mellan scenarier</t>
  </si>
  <si>
    <t>same or somewhat less than in SSP2</t>
  </si>
  <si>
    <t>less than in SSP2</t>
  </si>
  <si>
    <t>more than in SSP2</t>
  </si>
  <si>
    <t>less than in SSP3</t>
  </si>
  <si>
    <t>same development i all regions</t>
  </si>
  <si>
    <t>No differentition between regions</t>
  </si>
  <si>
    <t>Vilket perspektiv? (investering eller samhälle?). Hur används den?</t>
  </si>
  <si>
    <t>Depends on temp-target. Given by IIASA???</t>
  </si>
  <si>
    <t>Follows GDP</t>
  </si>
  <si>
    <t>Follows oil</t>
  </si>
  <si>
    <t>Unless some are used for fossil products</t>
  </si>
  <si>
    <t>Should follow oil???</t>
  </si>
  <si>
    <t>% per year</t>
  </si>
  <si>
    <t>Not sure if we should vary this</t>
  </si>
  <si>
    <t>significantly lower</t>
  </si>
  <si>
    <t>same</t>
  </si>
  <si>
    <t>lower</t>
  </si>
  <si>
    <t>higher</t>
  </si>
  <si>
    <t>significntly higher</t>
  </si>
  <si>
    <t>significantly higher</t>
  </si>
  <si>
    <t>I don't think that the oil use becomes zero in GET</t>
  </si>
  <si>
    <t>same?</t>
  </si>
  <si>
    <t>This is the limit set in model</t>
  </si>
  <si>
    <t>less</t>
  </si>
  <si>
    <t>more</t>
  </si>
  <si>
    <t>I don' know what they are</t>
  </si>
  <si>
    <t>In general more efficiency focus in SSP1 and maybe also SSP5. Less in SSP3 and SSP4.</t>
  </si>
  <si>
    <t>Cheaper</t>
  </si>
  <si>
    <t>More expensive</t>
  </si>
  <si>
    <t>more efficient</t>
  </si>
  <si>
    <t>less efficient</t>
  </si>
  <si>
    <t>more efficient?</t>
  </si>
  <si>
    <t>Less increase in SSP1 and SSP3 more in SSP4 and SSP5</t>
  </si>
  <si>
    <t>Regional values as a function of urban population and GDP?</t>
  </si>
  <si>
    <t>More efficiency focus in SSP11 and SSP5, less in SSP3 and SSP4</t>
  </si>
  <si>
    <t>Development fuction of GDP and population, some convergience between regions</t>
  </si>
  <si>
    <t>Less driving per capita in SSP1, more in SSP5 and about the same deveopment in SSP3 and SSP4</t>
  </si>
  <si>
    <t>Higher in SSP1 lower in SSP5, same in SSP3 and SSP4</t>
  </si>
  <si>
    <t>Less in SSP1 and SSP5, Slower development in SSP3, about the same in SSP4</t>
  </si>
  <si>
    <t>Higher in poorer regions in SSP1 and SSP5, lower in SSP3 and SSP4</t>
  </si>
  <si>
    <t>higher in rich regions in SSP1, lower in SSP5 and same in rest</t>
  </si>
  <si>
    <t>Lower in rich regions in SSP1, higher in SSP5 and same in rest</t>
  </si>
  <si>
    <t>We should not change 2010 :)</t>
  </si>
  <si>
    <t>higher in some regions</t>
  </si>
  <si>
    <t>Increase more in poorer regions in SSP1 and SSP5, less in SSP3 and SSP4</t>
  </si>
  <si>
    <t>Become more equal between regions in SSP1 and SSP5 and less in SSP4 and SSP3</t>
  </si>
  <si>
    <t>increase</t>
  </si>
  <si>
    <t>decrease</t>
  </si>
  <si>
    <t>Start by not varying this</t>
  </si>
  <si>
    <t>Medium range air transport</t>
  </si>
  <si>
    <t>Long range air transport</t>
  </si>
  <si>
    <t>Energy efficiency (MJ/pkm)</t>
  </si>
  <si>
    <t xml:space="preserve">Total number of vehicles for the different SSPs </t>
  </si>
  <si>
    <t>För brant kurva?</t>
  </si>
  <si>
    <t>Skiljer sig från övriga</t>
  </si>
  <si>
    <t>Test</t>
  </si>
  <si>
    <t>Bör anta att bussarna blir mer energieffektiva på samma sätt som bilarna! /SB 07/09 2020</t>
  </si>
  <si>
    <t>Tidigare data, testar nu med samma för alla regioner</t>
  </si>
  <si>
    <t>Yealy energy efficiency increase assumed</t>
  </si>
  <si>
    <t>Table R1b. Energy demand per region for p_air_medium  EJ/region. To be entered in GET, demand p_air_medium.</t>
  </si>
  <si>
    <t>Table R1b. Energy demand per region for p_air_long (EJ/region) To be entered in GET, demand p_air_long.</t>
  </si>
  <si>
    <t>Average energy consumption per aircraft</t>
  </si>
  <si>
    <t>EJ/aircraft</t>
  </si>
  <si>
    <t>Ett andra scenario. Nu är flygplanen lika energieffektiva hela tiden..</t>
  </si>
  <si>
    <t>10^5 aircraft/region</t>
  </si>
  <si>
    <t>Dubbelkoll totalt antal flygplan 2100</t>
  </si>
  <si>
    <t>10^5 container vessels/region</t>
  </si>
  <si>
    <t>10^5 deep sea vessels/region</t>
  </si>
  <si>
    <t>10^6 short sea vessels/region</t>
  </si>
  <si>
    <t>10^8 trucks/regions</t>
  </si>
  <si>
    <t>10^5 cargo aircraft/region</t>
  </si>
  <si>
    <t>Averge energy efficiency increase per year</t>
  </si>
  <si>
    <t>EJ/10^8 truck</t>
  </si>
  <si>
    <t>10^8 bus/region</t>
  </si>
  <si>
    <t>Cars fossil</t>
  </si>
  <si>
    <t>Cars elec</t>
  </si>
  <si>
    <t>Busses fossil</t>
  </si>
  <si>
    <t>Busses elec</t>
  </si>
  <si>
    <t>Busses bio/electro fuel</t>
  </si>
  <si>
    <t>Short sea vessels fossil liquid</t>
  </si>
  <si>
    <t>Short sea vessels fossil gas</t>
  </si>
  <si>
    <t>Short sea vessels bio/electro gas</t>
  </si>
  <si>
    <t>Short sea vessels hydrogen</t>
  </si>
  <si>
    <t>Container and deep sea fossil liquid</t>
  </si>
  <si>
    <t>Container and deep sea  fossil gas</t>
  </si>
  <si>
    <t>Container and deep sea  bio/electro gas</t>
  </si>
  <si>
    <t>Playing with numbers!</t>
  </si>
  <si>
    <t xml:space="preserve">IEA SDS eleric car share 12.5% in 2030, https://www.iea.org/reports/electric-vehicles </t>
  </si>
  <si>
    <t>Container and deep sea  hydrogen/ammonia</t>
  </si>
  <si>
    <t>Short sea vessels bio/electro liquid</t>
  </si>
  <si>
    <t>Container and deep sea  bio/electro liquid</t>
  </si>
  <si>
    <t>Shipping check GHG report!</t>
  </si>
  <si>
    <t>Trucks fossil</t>
  </si>
  <si>
    <t>Trucks bio/electro</t>
  </si>
  <si>
    <t>Trucks elec</t>
  </si>
  <si>
    <t>Truck hydrogen</t>
  </si>
  <si>
    <t>Europe transport demand EJ</t>
  </si>
  <si>
    <t>Aircrafts</t>
  </si>
  <si>
    <t>Cars liquid ren fuel</t>
  </si>
  <si>
    <t>Aicrafts fossil</t>
  </si>
  <si>
    <t>Aircrafts liquid ren fel</t>
  </si>
  <si>
    <t>Aircrafts liquid hydrogen</t>
  </si>
  <si>
    <t>Short sea electic</t>
  </si>
  <si>
    <t>Fossil liquid fuel</t>
  </si>
  <si>
    <t>Fossil gas</t>
  </si>
  <si>
    <t>Renewable liquid fuel</t>
  </si>
  <si>
    <t>Renewable gaseous fuel</t>
  </si>
  <si>
    <t>Electricty</t>
  </si>
  <si>
    <t>Comparison of the protantial for liquid fuels in future scenarios based on SSPs (part of the project for the port of Gothenburg)</t>
  </si>
  <si>
    <t>Fossil liquid</t>
  </si>
  <si>
    <t>Renewable liquid</t>
  </si>
  <si>
    <t>Elec</t>
  </si>
  <si>
    <t>Renewable gases, cryogenic fuels (H2/CH4)</t>
  </si>
  <si>
    <t>Totalt</t>
  </si>
  <si>
    <t>Hydrogen</t>
  </si>
  <si>
    <t>Renewable gas</t>
  </si>
  <si>
    <t>Electric</t>
  </si>
  <si>
    <t>Reneweable gas</t>
  </si>
  <si>
    <t>Input data</t>
  </si>
  <si>
    <t>All Member States have national targets, which explain how they propose to comply with the overall target of a 10 % share of renewable energy supply in the transport sector (RES-T) by 2020. Only biofuels complying with the sustainability criteria of the European Union’s (EU) Renewable Energy Directive (RED) are to be counted towards this target. In 2011, EUROSTAT published the first data on the share of biofuels in transport energy use that meet the sustainability criteria of the Renewables Directive (Art. 17 &amp; Art. 18, 2009/28/EC). In 2011, 4 % of the energy consumed in transport was renewable, most of it from biofuels meeting the sustainability criteria, whereas it reached 7.4 % in 2017. Most Member States require significant further increases to reach the Directive’s target for a 10 % share of renewable energy in transport by 2020. The most recent data show that in 2018, 8.1 % of the energy consumed in transport was renewable. Again, only those biofuels that met the sustainability criteria are included.</t>
  </si>
  <si>
    <t>https://www.eea.europa.eu/data-and-maps/indicators/use-of-cleaner-and-alternative-fuels/use-of-cleaner-and-alternative-5</t>
  </si>
  <si>
    <t>Less flying</t>
  </si>
  <si>
    <t>Reduced pkm/cap compared to SSP2</t>
  </si>
  <si>
    <t>10^8trucks/regions</t>
  </si>
  <si>
    <t>Se över!</t>
  </si>
  <si>
    <t>Hur kommer det sig att GDP PPP antas minska för PAO?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</si>
</sst>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3" formatCode="_-* #,##0.00_-;\-* #,##0.00_-;_-* &quot;-&quot;??_-;_-@_-"/>
    <numFmt numFmtId="164" formatCode="0.0"/>
    <numFmt numFmtId="165" formatCode="0.000"/>
    <numFmt numFmtId="166" formatCode="0.0000"/>
    <numFmt numFmtId="167" formatCode="0.000000"/>
    <numFmt numFmtId="168" formatCode="0.0000000"/>
    <numFmt numFmtId="169" formatCode="0.00000"/>
  </numFmts>
  <fonts count="48">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0"/>
      <name val="Arial"/>
      <family val="2"/>
    </font>
    <font>
      <u/>
      <sz val="10"/>
      <color indexed="12"/>
      <name val="Arial"/>
      <family val="2"/>
    </font>
    <font>
      <sz val="10"/>
      <name val="Arial"/>
      <family val="2"/>
    </font>
    <font>
      <b/>
      <sz val="11"/>
      <color indexed="8"/>
      <name val="Calibri"/>
      <family val="2"/>
    </font>
    <font>
      <b/>
      <sz val="9"/>
      <name val="Geneva"/>
      <family val="2"/>
    </font>
    <font>
      <sz val="9"/>
      <name val="Geneva"/>
      <family val="2"/>
    </font>
    <font>
      <b/>
      <sz val="11"/>
      <color theme="1"/>
      <name val="Calibri"/>
      <family val="2"/>
      <scheme val="minor"/>
    </font>
    <font>
      <sz val="11"/>
      <color theme="0" tint="-0.499984740745262"/>
      <name val="Calibri"/>
      <family val="2"/>
      <scheme val="minor"/>
    </font>
    <font>
      <b/>
      <sz val="11"/>
      <color theme="0" tint="-0.499984740745262"/>
      <name val="Calibri"/>
      <family val="2"/>
      <scheme val="minor"/>
    </font>
    <font>
      <b/>
      <sz val="11"/>
      <name val="Calibri"/>
      <family val="2"/>
      <scheme val="minor"/>
    </font>
    <font>
      <b/>
      <sz val="9"/>
      <color theme="0" tint="-0.499984740745262"/>
      <name val="Calibri"/>
      <family val="2"/>
      <scheme val="minor"/>
    </font>
    <font>
      <sz val="11"/>
      <name val="Calibri"/>
      <family val="2"/>
      <scheme val="minor"/>
    </font>
    <font>
      <b/>
      <sz val="9"/>
      <color theme="0" tint="-0.499984740745262"/>
      <name val="Geneva"/>
      <family val="2"/>
    </font>
    <font>
      <sz val="10"/>
      <name val="Arial"/>
      <family val="2"/>
    </font>
    <font>
      <sz val="10"/>
      <color theme="1"/>
      <name val="Arial"/>
      <family val="2"/>
    </font>
    <font>
      <b/>
      <sz val="9"/>
      <color theme="1"/>
      <name val="Geneva"/>
      <family val="2"/>
    </font>
    <font>
      <sz val="10"/>
      <name val="Arial"/>
      <family val="2"/>
    </font>
    <font>
      <sz val="8"/>
      <color rgb="FF000000"/>
      <name val="Arial"/>
      <family val="2"/>
    </font>
    <font>
      <sz val="8"/>
      <name val="Arial"/>
      <family val="2"/>
    </font>
    <font>
      <sz val="11"/>
      <color theme="0"/>
      <name val="Calibri"/>
      <family val="2"/>
      <scheme val="minor"/>
    </font>
    <font>
      <sz val="10"/>
      <name val="Arial"/>
    </font>
    <font>
      <sz val="11"/>
      <color rgb="FF4B4A4D"/>
      <name val="Calibri"/>
      <family val="2"/>
      <scheme val="minor"/>
    </font>
    <font>
      <b/>
      <sz val="15"/>
      <color theme="3"/>
      <name val="Calibri"/>
      <family val="2"/>
      <scheme val="minor"/>
    </font>
    <font>
      <i/>
      <sz val="11"/>
      <color rgb="FF7F7F7F"/>
      <name val="Calibri"/>
      <family val="2"/>
      <scheme val="minor"/>
    </font>
    <font>
      <b/>
      <i/>
      <sz val="11"/>
      <color theme="1"/>
      <name val="Calibri"/>
      <family val="2"/>
      <scheme val="minor"/>
    </font>
    <font>
      <i/>
      <sz val="11"/>
      <color theme="1"/>
      <name val="Calibri"/>
      <family val="2"/>
      <scheme val="minor"/>
    </font>
    <font>
      <b/>
      <sz val="10"/>
      <color theme="3"/>
      <name val="Calibri"/>
      <family val="2"/>
      <scheme val="minor"/>
    </font>
    <font>
      <sz val="7"/>
      <color theme="1"/>
      <name val="Times New Roman"/>
      <family val="1"/>
    </font>
    <font>
      <sz val="11"/>
      <color theme="1"/>
      <name val="Calibri"/>
      <family val="1"/>
      <scheme val="minor"/>
    </font>
    <font>
      <i/>
      <sz val="11"/>
      <color theme="0" tint="-0.499984740745262"/>
      <name val="Calibri"/>
      <family val="2"/>
      <scheme val="minor"/>
    </font>
    <font>
      <sz val="11"/>
      <color indexed="8"/>
      <name val="Calibri"/>
      <family val="2"/>
      <scheme val="minor"/>
    </font>
    <font>
      <b/>
      <sz val="9"/>
      <color indexed="81"/>
      <name val="Tahoma"/>
      <family val="2"/>
    </font>
    <font>
      <sz val="9"/>
      <color indexed="81"/>
      <name val="Tahoma"/>
      <family val="2"/>
    </font>
    <font>
      <b/>
      <sz val="9"/>
      <color indexed="81"/>
      <name val="Tahoma"/>
      <charset val="1"/>
    </font>
    <font>
      <sz val="9"/>
      <color indexed="81"/>
      <name val="Tahoma"/>
      <charset val="1"/>
    </font>
    <font>
      <sz val="8"/>
      <name val="Arial"/>
    </font>
    <font>
      <sz val="10"/>
      <color rgb="FFFF0000"/>
      <name val="Arial"/>
      <family val="2"/>
    </font>
    <font>
      <i/>
      <sz val="10"/>
      <name val="Arial"/>
      <family val="2"/>
    </font>
  </fonts>
  <fills count="26">
    <fill>
      <patternFill patternType="none"/>
    </fill>
    <fill>
      <patternFill patternType="gray125"/>
    </fill>
    <fill>
      <patternFill patternType="solid">
        <fgColor rgb="FFFFFF00"/>
        <bgColor indexed="64"/>
      </patternFill>
    </fill>
    <fill>
      <patternFill patternType="solid">
        <fgColor rgb="FFCCFFCC"/>
        <bgColor indexed="64"/>
      </patternFill>
    </fill>
    <fill>
      <patternFill patternType="solid">
        <fgColor rgb="FFCCECFF"/>
        <bgColor indexed="64"/>
      </patternFill>
    </fill>
    <fill>
      <patternFill patternType="solid">
        <fgColor rgb="FFFFCCFF"/>
        <bgColor indexed="64"/>
      </patternFill>
    </fill>
    <fill>
      <patternFill patternType="solid">
        <fgColor rgb="FFFFFFCC"/>
        <bgColor indexed="64"/>
      </patternFill>
    </fill>
    <fill>
      <patternFill patternType="solid">
        <fgColor theme="8" tint="0.59999389629810485"/>
        <bgColor indexed="64"/>
      </patternFill>
    </fill>
    <fill>
      <patternFill patternType="solid">
        <fgColor theme="5" tint="0.59999389629810485"/>
        <bgColor indexed="64"/>
      </patternFill>
    </fill>
    <fill>
      <patternFill patternType="solid">
        <fgColor rgb="FF000000"/>
        <bgColor indexed="64"/>
      </patternFill>
    </fill>
    <fill>
      <patternFill patternType="solid">
        <fgColor rgb="FFEBF4CB"/>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5"/>
      </patternFill>
    </fill>
    <fill>
      <patternFill patternType="solid">
        <fgColor theme="5" tint="0.39997558519241921"/>
        <bgColor indexed="65"/>
      </patternFill>
    </fill>
    <fill>
      <patternFill patternType="solid">
        <fgColor rgb="FFFFFFCC"/>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bgColor indexed="64"/>
      </patternFill>
    </fill>
    <fill>
      <patternFill patternType="solid">
        <fgColor theme="4"/>
      </patternFill>
    </fill>
    <fill>
      <patternFill patternType="solid">
        <fgColor theme="4" tint="0.79998168889431442"/>
        <bgColor indexed="65"/>
      </patternFill>
    </fill>
    <fill>
      <patternFill patternType="solid">
        <fgColor theme="6"/>
      </patternFill>
    </fill>
    <fill>
      <patternFill patternType="solid">
        <fgColor theme="7"/>
      </patternFill>
    </fill>
    <fill>
      <patternFill patternType="solid">
        <fgColor theme="9"/>
      </patternFill>
    </fill>
    <fill>
      <patternFill patternType="solid">
        <fgColor indexed="31"/>
      </patternFill>
    </fill>
    <fill>
      <patternFill patternType="solid">
        <fgColor rgb="FFFF0000"/>
        <bgColor indexed="64"/>
      </patternFill>
    </fill>
  </fills>
  <borders count="7">
    <border>
      <left/>
      <right/>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B2B2B2"/>
      </left>
      <right style="thin">
        <color rgb="FFB2B2B2"/>
      </right>
      <top style="thin">
        <color rgb="FFB2B2B2"/>
      </top>
      <bottom style="thin">
        <color rgb="FFB2B2B2"/>
      </bottom>
      <diagonal/>
    </border>
    <border>
      <left/>
      <right/>
      <top/>
      <bottom style="thick">
        <color theme="4"/>
      </bottom>
      <diagonal/>
    </border>
    <border>
      <left style="thin">
        <color indexed="64"/>
      </left>
      <right style="thin">
        <color indexed="64"/>
      </right>
      <top style="thin">
        <color indexed="64"/>
      </top>
      <bottom style="thin">
        <color indexed="64"/>
      </bottom>
      <diagonal/>
    </border>
    <border>
      <left style="thin">
        <color rgb="FFB2B2B2"/>
      </left>
      <right style="thin">
        <color rgb="FFB2B2B2"/>
      </right>
      <top/>
      <bottom/>
      <diagonal/>
    </border>
  </borders>
  <cellStyleXfs count="21">
    <xf numFmtId="0" fontId="0" fillId="0" borderId="0"/>
    <xf numFmtId="0" fontId="11" fillId="0" borderId="0" applyNumberFormat="0" applyFill="0" applyBorder="0" applyAlignment="0" applyProtection="0">
      <alignment vertical="top"/>
      <protection locked="0"/>
    </xf>
    <xf numFmtId="43" fontId="23" fillId="0" borderId="0" applyFont="0" applyFill="0" applyBorder="0" applyAlignment="0" applyProtection="0"/>
    <xf numFmtId="9" fontId="26" fillId="0" borderId="0" applyFont="0" applyFill="0" applyBorder="0" applyAlignment="0" applyProtection="0"/>
    <xf numFmtId="0" fontId="12" fillId="0" borderId="0"/>
    <xf numFmtId="0" fontId="29" fillId="13" borderId="0" applyNumberFormat="0" applyBorder="0" applyAlignment="0" applyProtection="0"/>
    <xf numFmtId="0" fontId="6" fillId="14" borderId="0" applyNumberFormat="0" applyBorder="0" applyAlignment="0" applyProtection="0"/>
    <xf numFmtId="0" fontId="30" fillId="15" borderId="3" applyNumberFormat="0" applyFont="0" applyAlignment="0" applyProtection="0"/>
    <xf numFmtId="0" fontId="4" fillId="16" borderId="0" applyNumberFormat="0" applyBorder="0" applyAlignment="0" applyProtection="0"/>
    <xf numFmtId="0" fontId="4" fillId="17" borderId="0" applyNumberFormat="0" applyBorder="0" applyAlignment="0" applyProtection="0"/>
    <xf numFmtId="0" fontId="32" fillId="0" borderId="4" applyNumberFormat="0" applyFill="0" applyAlignment="0" applyProtection="0"/>
    <xf numFmtId="0" fontId="33" fillId="0" borderId="0" applyNumberFormat="0" applyFill="0" applyBorder="0" applyAlignment="0" applyProtection="0"/>
    <xf numFmtId="0" fontId="29" fillId="19" borderId="0" applyNumberFormat="0" applyBorder="0" applyAlignment="0" applyProtection="0"/>
    <xf numFmtId="0" fontId="2" fillId="20" borderId="0" applyNumberFormat="0" applyBorder="0" applyAlignment="0" applyProtection="0"/>
    <xf numFmtId="0" fontId="29" fillId="21" borderId="0" applyNumberFormat="0" applyBorder="0" applyAlignment="0" applyProtection="0"/>
    <xf numFmtId="0" fontId="29" fillId="22" borderId="0" applyNumberFormat="0" applyBorder="0" applyAlignment="0" applyProtection="0"/>
    <xf numFmtId="0" fontId="29" fillId="23" borderId="0" applyNumberFormat="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15" borderId="3" applyNumberFormat="0" applyFont="0" applyAlignment="0" applyProtection="0"/>
  </cellStyleXfs>
  <cellXfs count="216">
    <xf numFmtId="0" fontId="0" fillId="0" borderId="0" xfId="0"/>
    <xf numFmtId="1" fontId="0" fillId="0" borderId="0" xfId="0" applyNumberFormat="1"/>
    <xf numFmtId="2" fontId="0" fillId="0" borderId="0" xfId="0" applyNumberFormat="1"/>
    <xf numFmtId="164" fontId="0" fillId="0" borderId="0" xfId="0" applyNumberFormat="1"/>
    <xf numFmtId="0" fontId="10" fillId="0" borderId="0" xfId="0" applyFont="1"/>
    <xf numFmtId="0" fontId="0" fillId="0" borderId="0" xfId="0" applyFill="1"/>
    <xf numFmtId="1" fontId="0" fillId="0" borderId="0" xfId="0" applyNumberFormat="1" applyFill="1"/>
    <xf numFmtId="165" fontId="0" fillId="0" borderId="0" xfId="0" applyNumberFormat="1"/>
    <xf numFmtId="0" fontId="12" fillId="0" borderId="0" xfId="0" applyFont="1"/>
    <xf numFmtId="1" fontId="12" fillId="0" borderId="0" xfId="0" applyNumberFormat="1" applyFont="1" applyFill="1"/>
    <xf numFmtId="0" fontId="12" fillId="0" borderId="0" xfId="0" applyFont="1" applyFill="1"/>
    <xf numFmtId="166" fontId="0" fillId="0" borderId="0" xfId="0" applyNumberFormat="1"/>
    <xf numFmtId="0" fontId="12" fillId="2" borderId="0" xfId="0" applyFont="1" applyFill="1"/>
    <xf numFmtId="0" fontId="0" fillId="2" borderId="0" xfId="0" applyFill="1"/>
    <xf numFmtId="2" fontId="12" fillId="0" borderId="0" xfId="0" applyNumberFormat="1" applyFont="1"/>
    <xf numFmtId="2" fontId="0" fillId="0" borderId="0" xfId="0" applyNumberFormat="1" applyFill="1"/>
    <xf numFmtId="0" fontId="16" fillId="0" borderId="0" xfId="0" applyFont="1"/>
    <xf numFmtId="0" fontId="16" fillId="3" borderId="0" xfId="0" applyFont="1" applyFill="1"/>
    <xf numFmtId="0" fontId="0" fillId="3" borderId="0" xfId="0" applyFill="1"/>
    <xf numFmtId="0" fontId="16" fillId="4" borderId="0" xfId="0" applyFont="1" applyFill="1"/>
    <xf numFmtId="0" fontId="0" fillId="4" borderId="0" xfId="0" applyFill="1"/>
    <xf numFmtId="0" fontId="16" fillId="5" borderId="0" xfId="0" applyFont="1" applyFill="1"/>
    <xf numFmtId="0" fontId="0" fillId="5" borderId="0" xfId="0" applyFill="1"/>
    <xf numFmtId="0" fontId="16" fillId="6" borderId="0" xfId="0" applyFont="1" applyFill="1"/>
    <xf numFmtId="0" fontId="0" fillId="6" borderId="0" xfId="0" applyFill="1"/>
    <xf numFmtId="0" fontId="17" fillId="0" borderId="0" xfId="0" applyFont="1"/>
    <xf numFmtId="0" fontId="18" fillId="0" borderId="0" xfId="0" applyFont="1"/>
    <xf numFmtId="165" fontId="17" fillId="0" borderId="0" xfId="0" applyNumberFormat="1" applyFont="1"/>
    <xf numFmtId="0" fontId="16" fillId="3" borderId="0" xfId="0" applyFont="1" applyFill="1" applyAlignment="1">
      <alignment horizontal="right"/>
    </xf>
    <xf numFmtId="1" fontId="17" fillId="0" borderId="0" xfId="0" applyNumberFormat="1" applyFont="1"/>
    <xf numFmtId="0" fontId="17" fillId="0" borderId="0" xfId="0" applyFont="1" applyFill="1"/>
    <xf numFmtId="1" fontId="17" fillId="0" borderId="0" xfId="0" applyNumberFormat="1" applyFont="1" applyFill="1"/>
    <xf numFmtId="0" fontId="16" fillId="0" borderId="0" xfId="0" applyFont="1" applyFill="1"/>
    <xf numFmtId="1" fontId="0" fillId="4" borderId="0" xfId="0" applyNumberFormat="1" applyFill="1"/>
    <xf numFmtId="0" fontId="16" fillId="7" borderId="0" xfId="0" applyFont="1" applyFill="1"/>
    <xf numFmtId="0" fontId="0" fillId="7" borderId="0" xfId="0" applyFill="1"/>
    <xf numFmtId="2" fontId="17" fillId="0" borderId="0" xfId="0" applyNumberFormat="1" applyFont="1"/>
    <xf numFmtId="164" fontId="0" fillId="0" borderId="0" xfId="0" applyNumberFormat="1" applyFont="1" applyFill="1"/>
    <xf numFmtId="0" fontId="0" fillId="0" borderId="0" xfId="0" applyFont="1"/>
    <xf numFmtId="164" fontId="17" fillId="0" borderId="0" xfId="0" applyNumberFormat="1" applyFont="1" applyFill="1"/>
    <xf numFmtId="164" fontId="0" fillId="5" borderId="0" xfId="0" applyNumberFormat="1" applyFont="1" applyFill="1"/>
    <xf numFmtId="164" fontId="20" fillId="0" borderId="0" xfId="0" applyNumberFormat="1" applyFont="1" applyFill="1"/>
    <xf numFmtId="1" fontId="19" fillId="5" borderId="0" xfId="0" applyNumberFormat="1" applyFont="1" applyFill="1"/>
    <xf numFmtId="2" fontId="0" fillId="5" borderId="0" xfId="0" applyNumberFormat="1" applyFont="1" applyFill="1"/>
    <xf numFmtId="2" fontId="0" fillId="5" borderId="0" xfId="0" applyNumberFormat="1" applyFill="1"/>
    <xf numFmtId="2" fontId="17" fillId="0" borderId="0" xfId="0" applyNumberFormat="1" applyFont="1" applyFill="1"/>
    <xf numFmtId="1" fontId="0" fillId="6" borderId="0" xfId="0" applyNumberFormat="1" applyFill="1"/>
    <xf numFmtId="2" fontId="0" fillId="3" borderId="0" xfId="0" applyNumberFormat="1" applyFill="1"/>
    <xf numFmtId="164" fontId="14" fillId="0" borderId="0" xfId="0" applyNumberFormat="1" applyFont="1"/>
    <xf numFmtId="1" fontId="15" fillId="0" borderId="0" xfId="0" applyNumberFormat="1" applyFont="1"/>
    <xf numFmtId="1" fontId="0" fillId="0" borderId="0" xfId="0" applyNumberFormat="1" applyFont="1"/>
    <xf numFmtId="1" fontId="14" fillId="0" borderId="0" xfId="0" applyNumberFormat="1" applyFont="1"/>
    <xf numFmtId="165" fontId="21" fillId="0" borderId="0" xfId="0" applyNumberFormat="1" applyFont="1" applyFill="1"/>
    <xf numFmtId="165" fontId="17" fillId="0" borderId="0" xfId="0" applyNumberFormat="1" applyFont="1" applyFill="1"/>
    <xf numFmtId="0" fontId="0" fillId="0" borderId="0" xfId="0" applyFont="1" applyFill="1"/>
    <xf numFmtId="165" fontId="0" fillId="0" borderId="0" xfId="0" applyNumberFormat="1" applyFill="1"/>
    <xf numFmtId="164" fontId="19" fillId="0" borderId="0" xfId="0" applyNumberFormat="1" applyFont="1"/>
    <xf numFmtId="164" fontId="19" fillId="0" borderId="1" xfId="0" applyNumberFormat="1" applyFont="1" applyBorder="1"/>
    <xf numFmtId="164" fontId="18" fillId="0" borderId="0" xfId="0" applyNumberFormat="1" applyFont="1"/>
    <xf numFmtId="164" fontId="19" fillId="6" borderId="0" xfId="0" applyNumberFormat="1" applyFont="1" applyFill="1"/>
    <xf numFmtId="1" fontId="0" fillId="5" borderId="0" xfId="0" applyNumberFormat="1" applyFill="1"/>
    <xf numFmtId="165" fontId="0" fillId="5" borderId="0" xfId="0" applyNumberFormat="1" applyFill="1"/>
    <xf numFmtId="164" fontId="22" fillId="0" borderId="0" xfId="0" applyNumberFormat="1" applyFont="1"/>
    <xf numFmtId="0" fontId="14" fillId="5" borderId="0" xfId="0" applyFont="1" applyFill="1"/>
    <xf numFmtId="164" fontId="0" fillId="6" borderId="0" xfId="0" applyNumberFormat="1" applyFill="1"/>
    <xf numFmtId="0" fontId="16" fillId="0" borderId="0" xfId="0" applyFont="1" applyFill="1" applyAlignment="1">
      <alignment horizontal="right"/>
    </xf>
    <xf numFmtId="0" fontId="0" fillId="0" borderId="0" xfId="0" applyFill="1" applyAlignment="1">
      <alignment horizontal="right"/>
    </xf>
    <xf numFmtId="1" fontId="10" fillId="0" borderId="0" xfId="0" applyNumberFormat="1" applyFont="1"/>
    <xf numFmtId="1" fontId="10" fillId="0" borderId="0" xfId="0" applyNumberFormat="1" applyFont="1" applyFill="1"/>
    <xf numFmtId="1" fontId="10" fillId="6" borderId="0" xfId="0" applyNumberFormat="1" applyFont="1" applyFill="1"/>
    <xf numFmtId="1" fontId="10" fillId="3" borderId="0" xfId="0" applyNumberFormat="1" applyFont="1" applyFill="1"/>
    <xf numFmtId="1" fontId="0" fillId="3" borderId="0" xfId="0" applyNumberFormat="1" applyFill="1"/>
    <xf numFmtId="1" fontId="10" fillId="5" borderId="0" xfId="0" applyNumberFormat="1" applyFont="1" applyFill="1"/>
    <xf numFmtId="0" fontId="10" fillId="0" borderId="0" xfId="0" applyFont="1" applyFill="1"/>
    <xf numFmtId="1" fontId="0" fillId="2" borderId="0" xfId="0" applyNumberFormat="1" applyFill="1"/>
    <xf numFmtId="164" fontId="19" fillId="6" borderId="0" xfId="0" applyNumberFormat="1" applyFont="1" applyFill="1" applyBorder="1"/>
    <xf numFmtId="0" fontId="16" fillId="0" borderId="0" xfId="0" applyFont="1" applyFill="1" applyBorder="1"/>
    <xf numFmtId="1" fontId="0" fillId="0" borderId="0" xfId="0" applyNumberFormat="1" applyFill="1" applyBorder="1"/>
    <xf numFmtId="0" fontId="10" fillId="5" borderId="0" xfId="0" applyFont="1" applyFill="1"/>
    <xf numFmtId="164" fontId="19" fillId="0" borderId="0" xfId="0" applyNumberFormat="1" applyFont="1" applyBorder="1"/>
    <xf numFmtId="164" fontId="19" fillId="0" borderId="0" xfId="0" applyNumberFormat="1" applyFont="1" applyFill="1" applyBorder="1"/>
    <xf numFmtId="2" fontId="0" fillId="0" borderId="0" xfId="0" applyNumberFormat="1" applyFill="1" applyBorder="1"/>
    <xf numFmtId="1" fontId="16" fillId="5" borderId="0" xfId="0" applyNumberFormat="1" applyFont="1" applyFill="1"/>
    <xf numFmtId="1" fontId="19" fillId="5" borderId="1" xfId="0" applyNumberFormat="1" applyFont="1" applyFill="1" applyBorder="1"/>
    <xf numFmtId="0" fontId="10" fillId="3" borderId="0" xfId="0" applyFont="1" applyFill="1"/>
    <xf numFmtId="0" fontId="10" fillId="3" borderId="0" xfId="0" applyFont="1" applyFill="1" applyAlignment="1">
      <alignment horizontal="right"/>
    </xf>
    <xf numFmtId="43" fontId="0" fillId="0" borderId="0" xfId="2" applyNumberFormat="1" applyFont="1" applyBorder="1"/>
    <xf numFmtId="0" fontId="9" fillId="5" borderId="0" xfId="0" applyFont="1" applyFill="1"/>
    <xf numFmtId="165" fontId="9" fillId="5" borderId="0" xfId="0" applyNumberFormat="1" applyFont="1" applyFill="1"/>
    <xf numFmtId="1" fontId="9" fillId="6" borderId="0" xfId="0" applyNumberFormat="1" applyFont="1" applyFill="1"/>
    <xf numFmtId="2" fontId="12" fillId="3" borderId="0" xfId="0" applyNumberFormat="1" applyFont="1" applyFill="1"/>
    <xf numFmtId="164" fontId="19" fillId="0" borderId="0" xfId="0" applyNumberFormat="1" applyFont="1" applyFill="1"/>
    <xf numFmtId="0" fontId="9" fillId="0" borderId="0" xfId="0" applyFont="1" applyFill="1"/>
    <xf numFmtId="1" fontId="9" fillId="5" borderId="0" xfId="0" applyNumberFormat="1" applyFont="1" applyFill="1"/>
    <xf numFmtId="167" fontId="9" fillId="5" borderId="0" xfId="0" applyNumberFormat="1" applyFont="1" applyFill="1"/>
    <xf numFmtId="168" fontId="9" fillId="5" borderId="0" xfId="0" applyNumberFormat="1" applyFont="1" applyFill="1"/>
    <xf numFmtId="164" fontId="21" fillId="0" borderId="0" xfId="0" applyNumberFormat="1" applyFont="1" applyFill="1"/>
    <xf numFmtId="164" fontId="21" fillId="0" borderId="0" xfId="0" applyNumberFormat="1" applyFont="1" applyFill="1" applyBorder="1"/>
    <xf numFmtId="1" fontId="9" fillId="0" borderId="0" xfId="0" applyNumberFormat="1" applyFont="1" applyFill="1"/>
    <xf numFmtId="0" fontId="8" fillId="0" borderId="0" xfId="0" applyFont="1" applyFill="1"/>
    <xf numFmtId="0" fontId="10" fillId="4" borderId="0" xfId="0" applyFont="1" applyFill="1"/>
    <xf numFmtId="2" fontId="0" fillId="4" borderId="0" xfId="0" applyNumberFormat="1" applyFill="1"/>
    <xf numFmtId="1" fontId="12" fillId="0" borderId="0" xfId="0" applyNumberFormat="1" applyFont="1"/>
    <xf numFmtId="0" fontId="24" fillId="0" borderId="0" xfId="0" applyFont="1"/>
    <xf numFmtId="164" fontId="25" fillId="0" borderId="0" xfId="0" applyNumberFormat="1" applyFont="1"/>
    <xf numFmtId="2" fontId="7" fillId="0" borderId="0" xfId="0" applyNumberFormat="1" applyFont="1"/>
    <xf numFmtId="0" fontId="12" fillId="8" borderId="0" xfId="0" applyFont="1" applyFill="1"/>
    <xf numFmtId="0" fontId="0" fillId="8" borderId="0" xfId="0" applyFill="1"/>
    <xf numFmtId="2" fontId="0" fillId="0" borderId="0" xfId="0" applyNumberFormat="1" applyFont="1" applyFill="1"/>
    <xf numFmtId="9" fontId="0" fillId="3" borderId="0" xfId="3" applyFont="1" applyFill="1"/>
    <xf numFmtId="43" fontId="10" fillId="5" borderId="0" xfId="2" applyFont="1" applyFill="1"/>
    <xf numFmtId="0" fontId="11" fillId="9" borderId="2" xfId="1" applyFill="1" applyBorder="1" applyAlignment="1" applyProtection="1">
      <alignment horizontal="center" vertical="center" wrapText="1"/>
    </xf>
    <xf numFmtId="0" fontId="27" fillId="0" borderId="2" xfId="0" applyFont="1" applyBorder="1" applyAlignment="1">
      <alignment horizontal="center" vertical="center"/>
    </xf>
    <xf numFmtId="0" fontId="27" fillId="0" borderId="2" xfId="0" applyFont="1" applyBorder="1" applyAlignment="1">
      <alignment horizontal="right" vertical="center"/>
    </xf>
    <xf numFmtId="0" fontId="27" fillId="10" borderId="2" xfId="0" applyFont="1" applyFill="1" applyBorder="1" applyAlignment="1">
      <alignment horizontal="center" vertical="center"/>
    </xf>
    <xf numFmtId="0" fontId="27" fillId="10" borderId="2" xfId="0" applyFont="1" applyFill="1" applyBorder="1" applyAlignment="1">
      <alignment horizontal="right" vertical="center"/>
    </xf>
    <xf numFmtId="164" fontId="9" fillId="5" borderId="0" xfId="0" applyNumberFormat="1" applyFont="1" applyFill="1"/>
    <xf numFmtId="0" fontId="10" fillId="11" borderId="0" xfId="0" applyFont="1" applyFill="1"/>
    <xf numFmtId="0" fontId="0" fillId="12" borderId="0" xfId="0" applyFill="1"/>
    <xf numFmtId="0" fontId="29" fillId="13" borderId="0" xfId="5"/>
    <xf numFmtId="0" fontId="6" fillId="14" borderId="0" xfId="6"/>
    <xf numFmtId="164" fontId="0" fillId="2" borderId="0" xfId="0" applyNumberFormat="1" applyFill="1"/>
    <xf numFmtId="0" fontId="31" fillId="0" borderId="0" xfId="0" applyFont="1"/>
    <xf numFmtId="0" fontId="0" fillId="15" borderId="3" xfId="7" applyFont="1"/>
    <xf numFmtId="0" fontId="16" fillId="15" borderId="3" xfId="7" applyFont="1"/>
    <xf numFmtId="1" fontId="10" fillId="15" borderId="3" xfId="7" applyNumberFormat="1" applyFont="1"/>
    <xf numFmtId="2" fontId="0" fillId="15" borderId="3" xfId="7" applyNumberFormat="1" applyFont="1"/>
    <xf numFmtId="2" fontId="17" fillId="15" borderId="3" xfId="7" applyNumberFormat="1" applyFont="1"/>
    <xf numFmtId="0" fontId="5" fillId="14" borderId="0" xfId="6" applyFont="1"/>
    <xf numFmtId="0" fontId="4" fillId="17" borderId="0" xfId="9"/>
    <xf numFmtId="166" fontId="9" fillId="5" borderId="0" xfId="0" applyNumberFormat="1" applyFont="1" applyFill="1"/>
    <xf numFmtId="0" fontId="4" fillId="16" borderId="0" xfId="8"/>
    <xf numFmtId="0" fontId="16" fillId="16" borderId="0" xfId="8" applyFont="1"/>
    <xf numFmtId="2" fontId="10" fillId="3" borderId="0" xfId="0" applyNumberFormat="1" applyFont="1" applyFill="1"/>
    <xf numFmtId="0" fontId="4" fillId="0" borderId="0" xfId="0" applyFont="1" applyFill="1"/>
    <xf numFmtId="2" fontId="4" fillId="17" borderId="0" xfId="9" applyNumberFormat="1"/>
    <xf numFmtId="0" fontId="12" fillId="15" borderId="3" xfId="7" applyFont="1"/>
    <xf numFmtId="166" fontId="4" fillId="17" borderId="0" xfId="9" applyNumberFormat="1"/>
    <xf numFmtId="164" fontId="4" fillId="17" borderId="0" xfId="9" applyNumberFormat="1"/>
    <xf numFmtId="164" fontId="4" fillId="17" borderId="0" xfId="9" applyNumberFormat="1" applyBorder="1"/>
    <xf numFmtId="1" fontId="4" fillId="17" borderId="0" xfId="9" applyNumberFormat="1"/>
    <xf numFmtId="0" fontId="3" fillId="5" borderId="0" xfId="0" applyFont="1" applyFill="1"/>
    <xf numFmtId="2" fontId="12" fillId="5" borderId="0" xfId="0" applyNumberFormat="1" applyFont="1" applyFill="1"/>
    <xf numFmtId="0" fontId="3" fillId="17" borderId="0" xfId="9" applyFont="1"/>
    <xf numFmtId="0" fontId="0" fillId="3" borderId="0" xfId="0" applyNumberFormat="1" applyFill="1"/>
    <xf numFmtId="0" fontId="10" fillId="3" borderId="0" xfId="0" applyNumberFormat="1" applyFont="1" applyFill="1" applyAlignment="1">
      <alignment horizontal="right"/>
    </xf>
    <xf numFmtId="0" fontId="0" fillId="0" borderId="0" xfId="0" applyNumberFormat="1" applyFill="1"/>
    <xf numFmtId="2" fontId="0" fillId="18" borderId="0" xfId="0" applyNumberFormat="1" applyFill="1"/>
    <xf numFmtId="165" fontId="4" fillId="17" borderId="0" xfId="9" applyNumberFormat="1"/>
    <xf numFmtId="1" fontId="16" fillId="17" borderId="0" xfId="9" applyNumberFormat="1" applyFont="1"/>
    <xf numFmtId="0" fontId="16" fillId="17" borderId="0" xfId="9" applyFont="1"/>
    <xf numFmtId="0" fontId="2" fillId="0" borderId="0" xfId="17" applyAlignment="1">
      <alignment horizontal="left" vertical="top" wrapText="1"/>
    </xf>
    <xf numFmtId="0" fontId="2" fillId="0" borderId="0" xfId="17" applyAlignment="1">
      <alignment horizontal="left" vertical="top"/>
    </xf>
    <xf numFmtId="0" fontId="34" fillId="0" borderId="0" xfId="17" applyFont="1" applyAlignment="1">
      <alignment horizontal="left" vertical="top" wrapText="1"/>
    </xf>
    <xf numFmtId="0" fontId="16" fillId="0" borderId="0" xfId="17" applyFont="1" applyAlignment="1">
      <alignment horizontal="left" vertical="top" wrapText="1"/>
    </xf>
    <xf numFmtId="0" fontId="35" fillId="0" borderId="0" xfId="17" applyFont="1"/>
    <xf numFmtId="0" fontId="2" fillId="0" borderId="0" xfId="17"/>
    <xf numFmtId="1" fontId="2" fillId="24" borderId="0" xfId="17" applyNumberFormat="1" applyFill="1" applyAlignment="1">
      <alignment horizontal="center" vertical="top"/>
    </xf>
    <xf numFmtId="1" fontId="2" fillId="24" borderId="0" xfId="17" applyNumberFormat="1" applyFill="1" applyAlignment="1">
      <alignment horizontal="left" vertical="top"/>
    </xf>
    <xf numFmtId="1" fontId="2" fillId="0" borderId="0" xfId="17" applyNumberFormat="1"/>
    <xf numFmtId="0" fontId="32" fillId="0" borderId="4" xfId="10"/>
    <xf numFmtId="0" fontId="32" fillId="0" borderId="4" xfId="10" applyAlignment="1">
      <alignment wrapText="1"/>
    </xf>
    <xf numFmtId="0" fontId="36" fillId="0" borderId="4" xfId="10" applyFont="1" applyAlignment="1">
      <alignment wrapText="1"/>
    </xf>
    <xf numFmtId="0" fontId="2" fillId="0" borderId="0" xfId="17" applyAlignment="1">
      <alignment wrapText="1"/>
    </xf>
    <xf numFmtId="43" fontId="0" fillId="0" borderId="0" xfId="18" applyFont="1" applyAlignment="1">
      <alignment wrapText="1"/>
    </xf>
    <xf numFmtId="0" fontId="29" fillId="22" borderId="0" xfId="15"/>
    <xf numFmtId="0" fontId="29" fillId="22" borderId="0" xfId="15" applyAlignment="1">
      <alignment wrapText="1"/>
    </xf>
    <xf numFmtId="9" fontId="0" fillId="0" borderId="0" xfId="19" applyFont="1"/>
    <xf numFmtId="0" fontId="0" fillId="15" borderId="3" xfId="20" applyFont="1"/>
    <xf numFmtId="0" fontId="29" fillId="13" borderId="0" xfId="5" applyAlignment="1">
      <alignment wrapText="1"/>
    </xf>
    <xf numFmtId="9" fontId="29" fillId="13" borderId="0" xfId="5" applyNumberFormat="1"/>
    <xf numFmtId="0" fontId="29" fillId="19" borderId="0" xfId="12"/>
    <xf numFmtId="0" fontId="29" fillId="19" borderId="0" xfId="12" applyAlignment="1">
      <alignment wrapText="1"/>
    </xf>
    <xf numFmtId="0" fontId="16" fillId="0" borderId="0" xfId="17" applyFont="1"/>
    <xf numFmtId="0" fontId="33" fillId="0" borderId="0" xfId="11"/>
    <xf numFmtId="164" fontId="2" fillId="0" borderId="0" xfId="17" applyNumberFormat="1"/>
    <xf numFmtId="0" fontId="39" fillId="0" borderId="0" xfId="17" applyFont="1"/>
    <xf numFmtId="9" fontId="2" fillId="0" borderId="0" xfId="17" applyNumberFormat="1"/>
    <xf numFmtId="0" fontId="29" fillId="23" borderId="0" xfId="16"/>
    <xf numFmtId="0" fontId="29" fillId="23" borderId="0" xfId="16" applyAlignment="1">
      <alignment wrapText="1"/>
    </xf>
    <xf numFmtId="0" fontId="2" fillId="20" borderId="0" xfId="13"/>
    <xf numFmtId="0" fontId="2" fillId="5" borderId="0" xfId="17" applyFill="1"/>
    <xf numFmtId="0" fontId="16" fillId="5" borderId="0" xfId="17" applyFont="1" applyFill="1"/>
    <xf numFmtId="0" fontId="2" fillId="20" borderId="5" xfId="13" applyBorder="1"/>
    <xf numFmtId="0" fontId="16" fillId="5" borderId="5" xfId="17" applyFont="1" applyFill="1" applyBorder="1"/>
    <xf numFmtId="1" fontId="10" fillId="5" borderId="5" xfId="17" applyNumberFormat="1" applyFont="1" applyFill="1" applyBorder="1"/>
    <xf numFmtId="1" fontId="2" fillId="20" borderId="5" xfId="13" applyNumberFormat="1" applyBorder="1"/>
    <xf numFmtId="2" fontId="2" fillId="5" borderId="5" xfId="17" applyNumberFormat="1" applyFill="1" applyBorder="1"/>
    <xf numFmtId="0" fontId="29" fillId="21" borderId="0" xfId="14"/>
    <xf numFmtId="0" fontId="29" fillId="21" borderId="0" xfId="14" applyAlignment="1">
      <alignment wrapText="1"/>
    </xf>
    <xf numFmtId="0" fontId="10" fillId="0" borderId="0" xfId="17" applyFont="1"/>
    <xf numFmtId="2" fontId="2" fillId="0" borderId="0" xfId="17" applyNumberFormat="1"/>
    <xf numFmtId="0" fontId="12" fillId="0" borderId="0" xfId="17" applyFont="1"/>
    <xf numFmtId="2" fontId="2" fillId="0" borderId="0" xfId="17" applyNumberFormat="1" applyAlignment="1">
      <alignment wrapText="1"/>
    </xf>
    <xf numFmtId="0" fontId="2" fillId="0" borderId="0" xfId="17" applyAlignment="1">
      <alignment horizontal="center"/>
    </xf>
    <xf numFmtId="165" fontId="2" fillId="0" borderId="0" xfId="17" applyNumberFormat="1"/>
    <xf numFmtId="0" fontId="12" fillId="8" borderId="0" xfId="17" applyFont="1" applyFill="1"/>
    <xf numFmtId="9" fontId="0" fillId="15" borderId="3" xfId="20" applyNumberFormat="1" applyFont="1"/>
    <xf numFmtId="11" fontId="0" fillId="0" borderId="0" xfId="0" applyNumberFormat="1"/>
    <xf numFmtId="0" fontId="4" fillId="15" borderId="3" xfId="20" applyFont="1"/>
    <xf numFmtId="1" fontId="0" fillId="15" borderId="3" xfId="20" applyNumberFormat="1" applyFont="1"/>
    <xf numFmtId="0" fontId="3" fillId="15" borderId="3" xfId="20" applyFont="1"/>
    <xf numFmtId="166" fontId="0" fillId="15" borderId="3" xfId="20" applyNumberFormat="1" applyFont="1"/>
    <xf numFmtId="169" fontId="4" fillId="17" borderId="0" xfId="9" applyNumberFormat="1"/>
    <xf numFmtId="0" fontId="1" fillId="17" borderId="0" xfId="9" applyFont="1"/>
    <xf numFmtId="10" fontId="0" fillId="15" borderId="6" xfId="3" applyNumberFormat="1" applyFont="1" applyFill="1" applyBorder="1"/>
    <xf numFmtId="0" fontId="1" fillId="15" borderId="6" xfId="20" applyFont="1" applyBorder="1"/>
    <xf numFmtId="0" fontId="1" fillId="5" borderId="0" xfId="0" applyFont="1" applyFill="1"/>
    <xf numFmtId="9" fontId="0" fillId="0" borderId="0" xfId="0" applyNumberFormat="1"/>
    <xf numFmtId="9" fontId="0" fillId="0" borderId="0" xfId="3" applyFont="1"/>
    <xf numFmtId="0" fontId="46" fillId="0" borderId="0" xfId="0" applyFont="1"/>
    <xf numFmtId="0" fontId="47" fillId="0" borderId="0" xfId="0" applyFont="1"/>
    <xf numFmtId="0" fontId="2" fillId="0" borderId="0" xfId="17" applyAlignment="1">
      <alignment horizontal="center"/>
    </xf>
    <xf numFmtId="0" fontId="12" fillId="0" borderId="0" xfId="0" applyFont="1" applyAlignment="1">
      <alignment vertical="center" wrapText="1"/>
    </xf>
    <xf numFmtId="0" fontId="9" fillId="0" borderId="0" xfId="0" applyFont="1" applyFill="1" applyAlignment="1">
      <alignment horizontal="center" wrapText="1"/>
    </xf>
    <xf numFmtId="164" fontId="0" fillId="25" borderId="0" xfId="0" applyNumberFormat="1" applyFill="1"/>
  </cellXfs>
  <cellStyles count="21">
    <cellStyle name="20% - Accent1" xfId="13" builtinId="30"/>
    <cellStyle name="40% - Accent6" xfId="8" builtinId="51"/>
    <cellStyle name="60% - Accent2" xfId="6" builtinId="36"/>
    <cellStyle name="60% - Accent6" xfId="9" builtinId="52"/>
    <cellStyle name="Accent1" xfId="12" builtinId="29"/>
    <cellStyle name="Accent2" xfId="5" builtinId="33"/>
    <cellStyle name="Accent3" xfId="14" builtinId="37"/>
    <cellStyle name="Accent4" xfId="15" builtinId="41"/>
    <cellStyle name="Accent6" xfId="16" builtinId="49"/>
    <cellStyle name="Comma" xfId="2" builtinId="3"/>
    <cellStyle name="Comma 2" xfId="18" xr:uid="{6F7609E5-406E-446C-A95F-889904DFAF12}"/>
    <cellStyle name="Explanatory Text" xfId="11" builtinId="53"/>
    <cellStyle name="Heading 1" xfId="10" builtinId="16"/>
    <cellStyle name="Hyperlink" xfId="1" builtinId="8"/>
    <cellStyle name="Normal" xfId="0" builtinId="0"/>
    <cellStyle name="Normal 2" xfId="4" xr:uid="{00000000-0005-0000-0000-000003000000}"/>
    <cellStyle name="Normal 3" xfId="17" xr:uid="{9579E79A-52BF-4BA9-9D1B-8FA05869D862}"/>
    <cellStyle name="Note" xfId="7" builtinId="10"/>
    <cellStyle name="Note 2" xfId="20" xr:uid="{B42C746F-397B-4A14-86FD-B2A2C7361E9A}"/>
    <cellStyle name="Percent" xfId="3" builtinId="5"/>
    <cellStyle name="Percent 2" xfId="19" xr:uid="{3C0A5EAA-4E79-469D-B7E0-41D9E0F1FFEA}"/>
  </cellStyles>
  <dxfs count="0"/>
  <tableStyles count="0" defaultTableStyle="TableStyleMedium9" defaultPivotStyle="PivotStyleLight16"/>
  <colors>
    <mruColors>
      <color rgb="FFCC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7.xml"/><Relationship Id="rId3" Type="http://schemas.openxmlformats.org/officeDocument/2006/relationships/worksheet" Target="worksheets/sheet3.xml"/><Relationship Id="rId21" Type="http://schemas.openxmlformats.org/officeDocument/2006/relationships/externalLink" Target="externalLinks/externalLink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6.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1.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5.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4.xml"/><Relationship Id="rId28" Type="http://schemas.openxmlformats.org/officeDocument/2006/relationships/externalLink" Target="externalLinks/externalLink9.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3.xml"/><Relationship Id="rId27" Type="http://schemas.openxmlformats.org/officeDocument/2006/relationships/externalLink" Target="externalLinks/externalLink8.xml"/><Relationship Id="rId30"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6.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47.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48.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49.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50.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51.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52.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World population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sv-SE"/>
        </a:p>
      </c:txPr>
    </c:title>
    <c:autoTitleDeleted val="0"/>
    <c:plotArea>
      <c:layout/>
      <c:lineChart>
        <c:grouping val="standard"/>
        <c:varyColors val="0"/>
        <c:ser>
          <c:idx val="0"/>
          <c:order val="0"/>
          <c:tx>
            <c:strRef>
              <c:f>'Population and GDP'!$E$2</c:f>
              <c:strCache>
                <c:ptCount val="1"/>
                <c:pt idx="0">
                  <c:v>SSP1</c:v>
                </c:pt>
              </c:strCache>
            </c:strRef>
          </c:tx>
          <c:spPr>
            <a:ln w="28575" cap="rnd">
              <a:solidFill>
                <a:schemeClr val="accent1"/>
              </a:solidFill>
              <a:round/>
            </a:ln>
            <a:effectLst/>
          </c:spPr>
          <c:marker>
            <c:symbol val="none"/>
          </c:marker>
          <c:cat>
            <c:numRef>
              <c:f>'Population and GDP'!$F$1:$X$1</c:f>
              <c:numCache>
                <c:formatCode>0</c:formatCode>
                <c:ptCount val="19"/>
                <c:pt idx="0">
                  <c:v>2010</c:v>
                </c:pt>
                <c:pt idx="1">
                  <c:v>2015</c:v>
                </c:pt>
                <c:pt idx="2">
                  <c:v>2020</c:v>
                </c:pt>
                <c:pt idx="3">
                  <c:v>2025</c:v>
                </c:pt>
                <c:pt idx="4">
                  <c:v>2030</c:v>
                </c:pt>
                <c:pt idx="5">
                  <c:v>2035</c:v>
                </c:pt>
                <c:pt idx="6">
                  <c:v>2040</c:v>
                </c:pt>
                <c:pt idx="7">
                  <c:v>2045</c:v>
                </c:pt>
                <c:pt idx="8">
                  <c:v>2050</c:v>
                </c:pt>
                <c:pt idx="9">
                  <c:v>2055</c:v>
                </c:pt>
                <c:pt idx="10">
                  <c:v>2060</c:v>
                </c:pt>
                <c:pt idx="11">
                  <c:v>2065</c:v>
                </c:pt>
                <c:pt idx="12">
                  <c:v>2070</c:v>
                </c:pt>
                <c:pt idx="13">
                  <c:v>2075</c:v>
                </c:pt>
                <c:pt idx="14">
                  <c:v>2080</c:v>
                </c:pt>
                <c:pt idx="15">
                  <c:v>2085</c:v>
                </c:pt>
                <c:pt idx="16">
                  <c:v>2090</c:v>
                </c:pt>
                <c:pt idx="17">
                  <c:v>2095</c:v>
                </c:pt>
                <c:pt idx="18">
                  <c:v>2100</c:v>
                </c:pt>
              </c:numCache>
            </c:numRef>
          </c:cat>
          <c:val>
            <c:numRef>
              <c:f>'Population and GDP'!$F$2:$X$2</c:f>
              <c:numCache>
                <c:formatCode>0</c:formatCode>
                <c:ptCount val="19"/>
                <c:pt idx="0">
                  <c:v>6869.3236929699451</c:v>
                </c:pt>
                <c:pt idx="1">
                  <c:v>7211.402787631112</c:v>
                </c:pt>
                <c:pt idx="2">
                  <c:v>7518.4950645800836</c:v>
                </c:pt>
                <c:pt idx="3">
                  <c:v>7783.7639462327743</c:v>
                </c:pt>
                <c:pt idx="4">
                  <c:v>7999.9136781415809</c:v>
                </c:pt>
                <c:pt idx="5">
                  <c:v>8181.7177331316743</c:v>
                </c:pt>
                <c:pt idx="6">
                  <c:v>8322.0602183223273</c:v>
                </c:pt>
                <c:pt idx="7">
                  <c:v>8415.5110467145769</c:v>
                </c:pt>
                <c:pt idx="8">
                  <c:v>8459.4012584918219</c:v>
                </c:pt>
                <c:pt idx="9">
                  <c:v>8459.1076672700729</c:v>
                </c:pt>
                <c:pt idx="10">
                  <c:v>8417.4184445783285</c:v>
                </c:pt>
                <c:pt idx="11">
                  <c:v>8337.4018103754461</c:v>
                </c:pt>
                <c:pt idx="12">
                  <c:v>8221.4415209049548</c:v>
                </c:pt>
                <c:pt idx="13">
                  <c:v>8071.3747921287668</c:v>
                </c:pt>
                <c:pt idx="14">
                  <c:v>7888.5278903918443</c:v>
                </c:pt>
                <c:pt idx="15">
                  <c:v>7673.6904099637177</c:v>
                </c:pt>
                <c:pt idx="16">
                  <c:v>7431.5259948792027</c:v>
                </c:pt>
                <c:pt idx="17">
                  <c:v>7166.2585006880154</c:v>
                </c:pt>
                <c:pt idx="18">
                  <c:v>6879.9266666062476</c:v>
                </c:pt>
              </c:numCache>
            </c:numRef>
          </c:val>
          <c:smooth val="0"/>
          <c:extLst>
            <c:ext xmlns:c16="http://schemas.microsoft.com/office/drawing/2014/chart" uri="{C3380CC4-5D6E-409C-BE32-E72D297353CC}">
              <c16:uniqueId val="{00000000-B18B-43D6-9F69-93A32ADD3F23}"/>
            </c:ext>
          </c:extLst>
        </c:ser>
        <c:ser>
          <c:idx val="1"/>
          <c:order val="1"/>
          <c:tx>
            <c:strRef>
              <c:f>'Population and GDP'!$E$3</c:f>
              <c:strCache>
                <c:ptCount val="1"/>
                <c:pt idx="0">
                  <c:v>SSP2</c:v>
                </c:pt>
              </c:strCache>
            </c:strRef>
          </c:tx>
          <c:spPr>
            <a:ln w="28575" cap="rnd">
              <a:solidFill>
                <a:schemeClr val="accent2"/>
              </a:solidFill>
              <a:round/>
            </a:ln>
            <a:effectLst/>
          </c:spPr>
          <c:marker>
            <c:symbol val="none"/>
          </c:marker>
          <c:cat>
            <c:numRef>
              <c:f>'Population and GDP'!$F$1:$X$1</c:f>
              <c:numCache>
                <c:formatCode>0</c:formatCode>
                <c:ptCount val="19"/>
                <c:pt idx="0">
                  <c:v>2010</c:v>
                </c:pt>
                <c:pt idx="1">
                  <c:v>2015</c:v>
                </c:pt>
                <c:pt idx="2">
                  <c:v>2020</c:v>
                </c:pt>
                <c:pt idx="3">
                  <c:v>2025</c:v>
                </c:pt>
                <c:pt idx="4">
                  <c:v>2030</c:v>
                </c:pt>
                <c:pt idx="5">
                  <c:v>2035</c:v>
                </c:pt>
                <c:pt idx="6">
                  <c:v>2040</c:v>
                </c:pt>
                <c:pt idx="7">
                  <c:v>2045</c:v>
                </c:pt>
                <c:pt idx="8">
                  <c:v>2050</c:v>
                </c:pt>
                <c:pt idx="9">
                  <c:v>2055</c:v>
                </c:pt>
                <c:pt idx="10">
                  <c:v>2060</c:v>
                </c:pt>
                <c:pt idx="11">
                  <c:v>2065</c:v>
                </c:pt>
                <c:pt idx="12">
                  <c:v>2070</c:v>
                </c:pt>
                <c:pt idx="13">
                  <c:v>2075</c:v>
                </c:pt>
                <c:pt idx="14">
                  <c:v>2080</c:v>
                </c:pt>
                <c:pt idx="15">
                  <c:v>2085</c:v>
                </c:pt>
                <c:pt idx="16">
                  <c:v>2090</c:v>
                </c:pt>
                <c:pt idx="17">
                  <c:v>2095</c:v>
                </c:pt>
                <c:pt idx="18">
                  <c:v>2100</c:v>
                </c:pt>
              </c:numCache>
            </c:numRef>
          </c:cat>
          <c:val>
            <c:numRef>
              <c:f>'Population and GDP'!$F$3:$X$3</c:f>
              <c:numCache>
                <c:formatCode>0</c:formatCode>
                <c:ptCount val="19"/>
                <c:pt idx="0">
                  <c:v>6869.3236929699451</c:v>
                </c:pt>
                <c:pt idx="1">
                  <c:v>7246.6044399109551</c:v>
                </c:pt>
                <c:pt idx="2">
                  <c:v>7612.7293559644913</c:v>
                </c:pt>
                <c:pt idx="3">
                  <c:v>7953.4481666539377</c:v>
                </c:pt>
                <c:pt idx="4">
                  <c:v>8262.7148978465993</c:v>
                </c:pt>
                <c:pt idx="5">
                  <c:v>8540.8184154031587</c:v>
                </c:pt>
                <c:pt idx="6">
                  <c:v>8785.9380224027154</c:v>
                </c:pt>
                <c:pt idx="7">
                  <c:v>8995.1669895904924</c:v>
                </c:pt>
                <c:pt idx="8">
                  <c:v>9164.2313025162566</c:v>
                </c:pt>
                <c:pt idx="9">
                  <c:v>9290.3693514478346</c:v>
                </c:pt>
                <c:pt idx="10">
                  <c:v>9374.8934167893476</c:v>
                </c:pt>
                <c:pt idx="11">
                  <c:v>9422.9527502803776</c:v>
                </c:pt>
                <c:pt idx="12">
                  <c:v>9439.6079678395963</c:v>
                </c:pt>
                <c:pt idx="13">
                  <c:v>9425.9293845713837</c:v>
                </c:pt>
                <c:pt idx="14">
                  <c:v>9383.1346326173643</c:v>
                </c:pt>
                <c:pt idx="15">
                  <c:v>9314.1227230402401</c:v>
                </c:pt>
                <c:pt idx="16">
                  <c:v>9224.1491019911919</c:v>
                </c:pt>
                <c:pt idx="17">
                  <c:v>9117.6944865284368</c:v>
                </c:pt>
                <c:pt idx="18">
                  <c:v>8997.9762074474183</c:v>
                </c:pt>
              </c:numCache>
            </c:numRef>
          </c:val>
          <c:smooth val="0"/>
          <c:extLst>
            <c:ext xmlns:c16="http://schemas.microsoft.com/office/drawing/2014/chart" uri="{C3380CC4-5D6E-409C-BE32-E72D297353CC}">
              <c16:uniqueId val="{00000001-B18B-43D6-9F69-93A32ADD3F23}"/>
            </c:ext>
          </c:extLst>
        </c:ser>
        <c:ser>
          <c:idx val="2"/>
          <c:order val="2"/>
          <c:tx>
            <c:strRef>
              <c:f>'Population and GDP'!$E$4</c:f>
              <c:strCache>
                <c:ptCount val="1"/>
                <c:pt idx="0">
                  <c:v>SSP3</c:v>
                </c:pt>
              </c:strCache>
            </c:strRef>
          </c:tx>
          <c:spPr>
            <a:ln w="28575" cap="rnd">
              <a:solidFill>
                <a:schemeClr val="accent3"/>
              </a:solidFill>
              <a:round/>
            </a:ln>
            <a:effectLst/>
          </c:spPr>
          <c:marker>
            <c:symbol val="none"/>
          </c:marker>
          <c:cat>
            <c:numRef>
              <c:f>'Population and GDP'!$F$1:$X$1</c:f>
              <c:numCache>
                <c:formatCode>0</c:formatCode>
                <c:ptCount val="19"/>
                <c:pt idx="0">
                  <c:v>2010</c:v>
                </c:pt>
                <c:pt idx="1">
                  <c:v>2015</c:v>
                </c:pt>
                <c:pt idx="2">
                  <c:v>2020</c:v>
                </c:pt>
                <c:pt idx="3">
                  <c:v>2025</c:v>
                </c:pt>
                <c:pt idx="4">
                  <c:v>2030</c:v>
                </c:pt>
                <c:pt idx="5">
                  <c:v>2035</c:v>
                </c:pt>
                <c:pt idx="6">
                  <c:v>2040</c:v>
                </c:pt>
                <c:pt idx="7">
                  <c:v>2045</c:v>
                </c:pt>
                <c:pt idx="8">
                  <c:v>2050</c:v>
                </c:pt>
                <c:pt idx="9">
                  <c:v>2055</c:v>
                </c:pt>
                <c:pt idx="10">
                  <c:v>2060</c:v>
                </c:pt>
                <c:pt idx="11">
                  <c:v>2065</c:v>
                </c:pt>
                <c:pt idx="12">
                  <c:v>2070</c:v>
                </c:pt>
                <c:pt idx="13">
                  <c:v>2075</c:v>
                </c:pt>
                <c:pt idx="14">
                  <c:v>2080</c:v>
                </c:pt>
                <c:pt idx="15">
                  <c:v>2085</c:v>
                </c:pt>
                <c:pt idx="16">
                  <c:v>2090</c:v>
                </c:pt>
                <c:pt idx="17">
                  <c:v>2095</c:v>
                </c:pt>
                <c:pt idx="18">
                  <c:v>2100</c:v>
                </c:pt>
              </c:numCache>
            </c:numRef>
          </c:cat>
          <c:val>
            <c:numRef>
              <c:f>'Population and GDP'!$F$4:$X$4</c:f>
              <c:numCache>
                <c:formatCode>0</c:formatCode>
                <c:ptCount val="19"/>
                <c:pt idx="0">
                  <c:v>6869.3236929699451</c:v>
                </c:pt>
                <c:pt idx="1">
                  <c:v>7270.1158687305469</c:v>
                </c:pt>
                <c:pt idx="2">
                  <c:v>7686.793134693793</c:v>
                </c:pt>
                <c:pt idx="3">
                  <c:v>8099.5923092521798</c:v>
                </c:pt>
                <c:pt idx="4">
                  <c:v>8503.4639260661406</c:v>
                </c:pt>
                <c:pt idx="5">
                  <c:v>8882.7713442629229</c:v>
                </c:pt>
                <c:pt idx="6">
                  <c:v>9247.5077504276487</c:v>
                </c:pt>
                <c:pt idx="7">
                  <c:v>9603.3588776412889</c:v>
                </c:pt>
                <c:pt idx="8">
                  <c:v>9949.0845534438704</c:v>
                </c:pt>
                <c:pt idx="9">
                  <c:v>10271.124918817241</c:v>
                </c:pt>
                <c:pt idx="10">
                  <c:v>10568.706932676745</c:v>
                </c:pt>
                <c:pt idx="11">
                  <c:v>10847.300226707453</c:v>
                </c:pt>
                <c:pt idx="12">
                  <c:v>11114.662577204412</c:v>
                </c:pt>
                <c:pt idx="13">
                  <c:v>11376.456693544596</c:v>
                </c:pt>
                <c:pt idx="14">
                  <c:v>11633.849440501264</c:v>
                </c:pt>
                <c:pt idx="15">
                  <c:v>11887.952073035165</c:v>
                </c:pt>
                <c:pt idx="16">
                  <c:v>12137.546324447245</c:v>
                </c:pt>
                <c:pt idx="17">
                  <c:v>12384.253543246552</c:v>
                </c:pt>
                <c:pt idx="18">
                  <c:v>12624.933004680526</c:v>
                </c:pt>
              </c:numCache>
            </c:numRef>
          </c:val>
          <c:smooth val="0"/>
          <c:extLst>
            <c:ext xmlns:c16="http://schemas.microsoft.com/office/drawing/2014/chart" uri="{C3380CC4-5D6E-409C-BE32-E72D297353CC}">
              <c16:uniqueId val="{00000002-B18B-43D6-9F69-93A32ADD3F23}"/>
            </c:ext>
          </c:extLst>
        </c:ser>
        <c:ser>
          <c:idx val="3"/>
          <c:order val="3"/>
          <c:tx>
            <c:strRef>
              <c:f>'Population and GDP'!$E$5</c:f>
              <c:strCache>
                <c:ptCount val="1"/>
                <c:pt idx="0">
                  <c:v>SSP4</c:v>
                </c:pt>
              </c:strCache>
            </c:strRef>
          </c:tx>
          <c:spPr>
            <a:ln w="28575" cap="rnd">
              <a:solidFill>
                <a:schemeClr val="accent4"/>
              </a:solidFill>
              <a:round/>
            </a:ln>
            <a:effectLst/>
          </c:spPr>
          <c:marker>
            <c:symbol val="none"/>
          </c:marker>
          <c:cat>
            <c:numRef>
              <c:f>'Population and GDP'!$F$1:$X$1</c:f>
              <c:numCache>
                <c:formatCode>0</c:formatCode>
                <c:ptCount val="19"/>
                <c:pt idx="0">
                  <c:v>2010</c:v>
                </c:pt>
                <c:pt idx="1">
                  <c:v>2015</c:v>
                </c:pt>
                <c:pt idx="2">
                  <c:v>2020</c:v>
                </c:pt>
                <c:pt idx="3">
                  <c:v>2025</c:v>
                </c:pt>
                <c:pt idx="4">
                  <c:v>2030</c:v>
                </c:pt>
                <c:pt idx="5">
                  <c:v>2035</c:v>
                </c:pt>
                <c:pt idx="6">
                  <c:v>2040</c:v>
                </c:pt>
                <c:pt idx="7">
                  <c:v>2045</c:v>
                </c:pt>
                <c:pt idx="8">
                  <c:v>2050</c:v>
                </c:pt>
                <c:pt idx="9">
                  <c:v>2055</c:v>
                </c:pt>
                <c:pt idx="10">
                  <c:v>2060</c:v>
                </c:pt>
                <c:pt idx="11">
                  <c:v>2065</c:v>
                </c:pt>
                <c:pt idx="12">
                  <c:v>2070</c:v>
                </c:pt>
                <c:pt idx="13">
                  <c:v>2075</c:v>
                </c:pt>
                <c:pt idx="14">
                  <c:v>2080</c:v>
                </c:pt>
                <c:pt idx="15">
                  <c:v>2085</c:v>
                </c:pt>
                <c:pt idx="16">
                  <c:v>2090</c:v>
                </c:pt>
                <c:pt idx="17">
                  <c:v>2095</c:v>
                </c:pt>
                <c:pt idx="18">
                  <c:v>2100</c:v>
                </c:pt>
              </c:numCache>
            </c:numRef>
          </c:cat>
          <c:val>
            <c:numRef>
              <c:f>'Population and GDP'!$F$5:$X$5</c:f>
              <c:numCache>
                <c:formatCode>0</c:formatCode>
                <c:ptCount val="19"/>
                <c:pt idx="0">
                  <c:v>6869.3236929699451</c:v>
                </c:pt>
                <c:pt idx="1">
                  <c:v>7239.6873291227294</c:v>
                </c:pt>
                <c:pt idx="2">
                  <c:v>7599.7329396113191</c:v>
                </c:pt>
                <c:pt idx="3">
                  <c:v>7932.2563553283799</c:v>
                </c:pt>
                <c:pt idx="4">
                  <c:v>8231.9013772098424</c:v>
                </c:pt>
                <c:pt idx="5">
                  <c:v>8500.6241876777058</c:v>
                </c:pt>
                <c:pt idx="6">
                  <c:v>8738.9884128664398</c:v>
                </c:pt>
                <c:pt idx="7">
                  <c:v>8946.3555329635474</c:v>
                </c:pt>
                <c:pt idx="8">
                  <c:v>9119.8373551413715</c:v>
                </c:pt>
                <c:pt idx="9">
                  <c:v>9254.5809196203154</c:v>
                </c:pt>
                <c:pt idx="10">
                  <c:v>9350.7833306910488</c:v>
                </c:pt>
                <c:pt idx="11">
                  <c:v>9412.5541021518002</c:v>
                </c:pt>
                <c:pt idx="12">
                  <c:v>9445.9016411507255</c:v>
                </c:pt>
                <c:pt idx="13">
                  <c:v>9455.9379409235626</c:v>
                </c:pt>
                <c:pt idx="14">
                  <c:v>9444.8668129972684</c:v>
                </c:pt>
                <c:pt idx="15">
                  <c:v>9417.1176355796615</c:v>
                </c:pt>
                <c:pt idx="16">
                  <c:v>9375.0652469926536</c:v>
                </c:pt>
                <c:pt idx="17">
                  <c:v>9324.5027549675669</c:v>
                </c:pt>
                <c:pt idx="18">
                  <c:v>9265.9888897661695</c:v>
                </c:pt>
              </c:numCache>
            </c:numRef>
          </c:val>
          <c:smooth val="0"/>
          <c:extLst>
            <c:ext xmlns:c16="http://schemas.microsoft.com/office/drawing/2014/chart" uri="{C3380CC4-5D6E-409C-BE32-E72D297353CC}">
              <c16:uniqueId val="{00000003-B18B-43D6-9F69-93A32ADD3F23}"/>
            </c:ext>
          </c:extLst>
        </c:ser>
        <c:ser>
          <c:idx val="4"/>
          <c:order val="4"/>
          <c:tx>
            <c:strRef>
              <c:f>'Population and GDP'!$E$6</c:f>
              <c:strCache>
                <c:ptCount val="1"/>
                <c:pt idx="0">
                  <c:v>SSP5</c:v>
                </c:pt>
              </c:strCache>
            </c:strRef>
          </c:tx>
          <c:spPr>
            <a:ln w="28575" cap="rnd">
              <a:solidFill>
                <a:schemeClr val="accent5"/>
              </a:solidFill>
              <a:round/>
            </a:ln>
            <a:effectLst/>
          </c:spPr>
          <c:marker>
            <c:symbol val="none"/>
          </c:marker>
          <c:cat>
            <c:numRef>
              <c:f>'Population and GDP'!$F$1:$X$1</c:f>
              <c:numCache>
                <c:formatCode>0</c:formatCode>
                <c:ptCount val="19"/>
                <c:pt idx="0">
                  <c:v>2010</c:v>
                </c:pt>
                <c:pt idx="1">
                  <c:v>2015</c:v>
                </c:pt>
                <c:pt idx="2">
                  <c:v>2020</c:v>
                </c:pt>
                <c:pt idx="3">
                  <c:v>2025</c:v>
                </c:pt>
                <c:pt idx="4">
                  <c:v>2030</c:v>
                </c:pt>
                <c:pt idx="5">
                  <c:v>2035</c:v>
                </c:pt>
                <c:pt idx="6">
                  <c:v>2040</c:v>
                </c:pt>
                <c:pt idx="7">
                  <c:v>2045</c:v>
                </c:pt>
                <c:pt idx="8">
                  <c:v>2050</c:v>
                </c:pt>
                <c:pt idx="9">
                  <c:v>2055</c:v>
                </c:pt>
                <c:pt idx="10">
                  <c:v>2060</c:v>
                </c:pt>
                <c:pt idx="11">
                  <c:v>2065</c:v>
                </c:pt>
                <c:pt idx="12">
                  <c:v>2070</c:v>
                </c:pt>
                <c:pt idx="13">
                  <c:v>2075</c:v>
                </c:pt>
                <c:pt idx="14">
                  <c:v>2080</c:v>
                </c:pt>
                <c:pt idx="15">
                  <c:v>2085</c:v>
                </c:pt>
                <c:pt idx="16">
                  <c:v>2090</c:v>
                </c:pt>
                <c:pt idx="17">
                  <c:v>2095</c:v>
                </c:pt>
                <c:pt idx="18">
                  <c:v>2100</c:v>
                </c:pt>
              </c:numCache>
            </c:numRef>
          </c:cat>
          <c:val>
            <c:numRef>
              <c:f>'Population and GDP'!$F$6:$X$6</c:f>
              <c:numCache>
                <c:formatCode>0</c:formatCode>
                <c:ptCount val="19"/>
                <c:pt idx="0">
                  <c:v>6869.3236929699451</c:v>
                </c:pt>
                <c:pt idx="1">
                  <c:v>7214.2378450894166</c:v>
                </c:pt>
                <c:pt idx="2">
                  <c:v>7527.1231418540092</c:v>
                </c:pt>
                <c:pt idx="3">
                  <c:v>7801.2586145264968</c:v>
                </c:pt>
                <c:pt idx="4">
                  <c:v>8029.4375637277299</c:v>
                </c:pt>
                <c:pt idx="5">
                  <c:v>8224.4077905410359</c:v>
                </c:pt>
                <c:pt idx="6">
                  <c:v>8379.8283530274966</c:v>
                </c:pt>
                <c:pt idx="7">
                  <c:v>8491.4683335200789</c:v>
                </c:pt>
                <c:pt idx="8">
                  <c:v>8557.6624814579118</c:v>
                </c:pt>
                <c:pt idx="9">
                  <c:v>8583.1950325738089</c:v>
                </c:pt>
                <c:pt idx="10">
                  <c:v>8570.5274445477226</c:v>
                </c:pt>
                <c:pt idx="11">
                  <c:v>8522.2103836032493</c:v>
                </c:pt>
                <c:pt idx="12">
                  <c:v>8440.466241704713</c:v>
                </c:pt>
                <c:pt idx="13">
                  <c:v>8327.5650854820524</c:v>
                </c:pt>
                <c:pt idx="14">
                  <c:v>8185.1459282521537</c:v>
                </c:pt>
                <c:pt idx="15">
                  <c:v>8013.7324430675517</c:v>
                </c:pt>
                <c:pt idx="16">
                  <c:v>7817.3826245557839</c:v>
                </c:pt>
                <c:pt idx="17">
                  <c:v>7599.6998699827791</c:v>
                </c:pt>
                <c:pt idx="18">
                  <c:v>7362.3899595019639</c:v>
                </c:pt>
              </c:numCache>
            </c:numRef>
          </c:val>
          <c:smooth val="0"/>
          <c:extLst>
            <c:ext xmlns:c16="http://schemas.microsoft.com/office/drawing/2014/chart" uri="{C3380CC4-5D6E-409C-BE32-E72D297353CC}">
              <c16:uniqueId val="{00000004-B18B-43D6-9F69-93A32ADD3F23}"/>
            </c:ext>
          </c:extLst>
        </c:ser>
        <c:dLbls>
          <c:showLegendKey val="0"/>
          <c:showVal val="0"/>
          <c:showCatName val="0"/>
          <c:showSerName val="0"/>
          <c:showPercent val="0"/>
          <c:showBubbleSize val="0"/>
        </c:dLbls>
        <c:smooth val="0"/>
        <c:axId val="646519496"/>
        <c:axId val="646512280"/>
      </c:lineChart>
      <c:catAx>
        <c:axId val="646519496"/>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v-SE"/>
          </a:p>
        </c:txPr>
        <c:crossAx val="646512280"/>
        <c:crosses val="autoZero"/>
        <c:auto val="1"/>
        <c:lblAlgn val="ctr"/>
        <c:lblOffset val="100"/>
        <c:noMultiLvlLbl val="0"/>
      </c:catAx>
      <c:valAx>
        <c:axId val="64651228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v-SE"/>
          </a:p>
        </c:txPr>
        <c:crossAx val="6465194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v-SE"/>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sv-SE"/>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Sweden GDP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sv-SE"/>
        </a:p>
      </c:txPr>
    </c:title>
    <c:autoTitleDeleted val="0"/>
    <c:plotArea>
      <c:layout/>
      <c:lineChart>
        <c:grouping val="standard"/>
        <c:varyColors val="0"/>
        <c:ser>
          <c:idx val="0"/>
          <c:order val="0"/>
          <c:tx>
            <c:strRef>
              <c:f>'Population and GDP'!$E$16</c:f>
              <c:strCache>
                <c:ptCount val="1"/>
                <c:pt idx="0">
                  <c:v>SSP1</c:v>
                </c:pt>
              </c:strCache>
            </c:strRef>
          </c:tx>
          <c:spPr>
            <a:ln w="28575" cap="rnd">
              <a:solidFill>
                <a:schemeClr val="accent1"/>
              </a:solidFill>
              <a:round/>
            </a:ln>
            <a:effectLst/>
          </c:spPr>
          <c:marker>
            <c:symbol val="none"/>
          </c:marker>
          <c:cat>
            <c:numRef>
              <c:f>'Population and GDP'!$F$15:$X$15</c:f>
              <c:numCache>
                <c:formatCode>0</c:formatCode>
                <c:ptCount val="19"/>
                <c:pt idx="0">
                  <c:v>2010</c:v>
                </c:pt>
                <c:pt idx="1">
                  <c:v>2015</c:v>
                </c:pt>
                <c:pt idx="2">
                  <c:v>2020</c:v>
                </c:pt>
                <c:pt idx="3">
                  <c:v>2025</c:v>
                </c:pt>
                <c:pt idx="4">
                  <c:v>2030</c:v>
                </c:pt>
                <c:pt idx="5">
                  <c:v>2035</c:v>
                </c:pt>
                <c:pt idx="6">
                  <c:v>2040</c:v>
                </c:pt>
                <c:pt idx="7">
                  <c:v>2045</c:v>
                </c:pt>
                <c:pt idx="8">
                  <c:v>2050</c:v>
                </c:pt>
                <c:pt idx="9">
                  <c:v>2055</c:v>
                </c:pt>
                <c:pt idx="10">
                  <c:v>2060</c:v>
                </c:pt>
                <c:pt idx="11">
                  <c:v>2065</c:v>
                </c:pt>
                <c:pt idx="12">
                  <c:v>2070</c:v>
                </c:pt>
                <c:pt idx="13">
                  <c:v>2075</c:v>
                </c:pt>
                <c:pt idx="14">
                  <c:v>2080</c:v>
                </c:pt>
                <c:pt idx="15">
                  <c:v>2085</c:v>
                </c:pt>
                <c:pt idx="16">
                  <c:v>2090</c:v>
                </c:pt>
                <c:pt idx="17">
                  <c:v>2095</c:v>
                </c:pt>
                <c:pt idx="18">
                  <c:v>2100</c:v>
                </c:pt>
              </c:numCache>
            </c:numRef>
          </c:cat>
          <c:val>
            <c:numRef>
              <c:f>'Population and GDP'!$F$16:$X$16</c:f>
              <c:numCache>
                <c:formatCode>0</c:formatCode>
                <c:ptCount val="19"/>
                <c:pt idx="0">
                  <c:v>316.69099999999997</c:v>
                </c:pt>
                <c:pt idx="1">
                  <c:v>364.76</c:v>
                </c:pt>
                <c:pt idx="2">
                  <c:v>413.88900000000001</c:v>
                </c:pt>
                <c:pt idx="3">
                  <c:v>465.017</c:v>
                </c:pt>
                <c:pt idx="4">
                  <c:v>520.59400000000005</c:v>
                </c:pt>
                <c:pt idx="5">
                  <c:v>581.39099999999996</c:v>
                </c:pt>
                <c:pt idx="6">
                  <c:v>647.33299999999997</c:v>
                </c:pt>
                <c:pt idx="7">
                  <c:v>716.71699999999998</c:v>
                </c:pt>
                <c:pt idx="8">
                  <c:v>785.58100000000002</c:v>
                </c:pt>
                <c:pt idx="9">
                  <c:v>851.50199999999995</c:v>
                </c:pt>
                <c:pt idx="10">
                  <c:v>920.73800000000006</c:v>
                </c:pt>
                <c:pt idx="11">
                  <c:v>1000.0119999999999</c:v>
                </c:pt>
                <c:pt idx="12">
                  <c:v>1082.126</c:v>
                </c:pt>
                <c:pt idx="13">
                  <c:v>1163.6030000000001</c:v>
                </c:pt>
                <c:pt idx="14">
                  <c:v>1244.2629999999999</c:v>
                </c:pt>
                <c:pt idx="15">
                  <c:v>1321.4670000000001</c:v>
                </c:pt>
                <c:pt idx="16">
                  <c:v>1396.673</c:v>
                </c:pt>
                <c:pt idx="17">
                  <c:v>1473.077</c:v>
                </c:pt>
                <c:pt idx="18">
                  <c:v>1551.1420000000001</c:v>
                </c:pt>
              </c:numCache>
            </c:numRef>
          </c:val>
          <c:smooth val="0"/>
          <c:extLst>
            <c:ext xmlns:c16="http://schemas.microsoft.com/office/drawing/2014/chart" uri="{C3380CC4-5D6E-409C-BE32-E72D297353CC}">
              <c16:uniqueId val="{00000000-8FFA-4466-8E99-4DB904800CB3}"/>
            </c:ext>
          </c:extLst>
        </c:ser>
        <c:ser>
          <c:idx val="1"/>
          <c:order val="1"/>
          <c:tx>
            <c:strRef>
              <c:f>'Population and GDP'!$E$17</c:f>
              <c:strCache>
                <c:ptCount val="1"/>
                <c:pt idx="0">
                  <c:v>SSP2</c:v>
                </c:pt>
              </c:strCache>
            </c:strRef>
          </c:tx>
          <c:spPr>
            <a:ln w="28575" cap="rnd">
              <a:solidFill>
                <a:schemeClr val="accent2"/>
              </a:solidFill>
              <a:round/>
            </a:ln>
            <a:effectLst/>
          </c:spPr>
          <c:marker>
            <c:symbol val="none"/>
          </c:marker>
          <c:cat>
            <c:numRef>
              <c:f>'Population and GDP'!$F$15:$X$15</c:f>
              <c:numCache>
                <c:formatCode>0</c:formatCode>
                <c:ptCount val="19"/>
                <c:pt idx="0">
                  <c:v>2010</c:v>
                </c:pt>
                <c:pt idx="1">
                  <c:v>2015</c:v>
                </c:pt>
                <c:pt idx="2">
                  <c:v>2020</c:v>
                </c:pt>
                <c:pt idx="3">
                  <c:v>2025</c:v>
                </c:pt>
                <c:pt idx="4">
                  <c:v>2030</c:v>
                </c:pt>
                <c:pt idx="5">
                  <c:v>2035</c:v>
                </c:pt>
                <c:pt idx="6">
                  <c:v>2040</c:v>
                </c:pt>
                <c:pt idx="7">
                  <c:v>2045</c:v>
                </c:pt>
                <c:pt idx="8">
                  <c:v>2050</c:v>
                </c:pt>
                <c:pt idx="9">
                  <c:v>2055</c:v>
                </c:pt>
                <c:pt idx="10">
                  <c:v>2060</c:v>
                </c:pt>
                <c:pt idx="11">
                  <c:v>2065</c:v>
                </c:pt>
                <c:pt idx="12">
                  <c:v>2070</c:v>
                </c:pt>
                <c:pt idx="13">
                  <c:v>2075</c:v>
                </c:pt>
                <c:pt idx="14">
                  <c:v>2080</c:v>
                </c:pt>
                <c:pt idx="15">
                  <c:v>2085</c:v>
                </c:pt>
                <c:pt idx="16">
                  <c:v>2090</c:v>
                </c:pt>
                <c:pt idx="17">
                  <c:v>2095</c:v>
                </c:pt>
                <c:pt idx="18">
                  <c:v>2100</c:v>
                </c:pt>
              </c:numCache>
            </c:numRef>
          </c:cat>
          <c:val>
            <c:numRef>
              <c:f>'Population and GDP'!$F$17:$X$17</c:f>
              <c:numCache>
                <c:formatCode>0</c:formatCode>
                <c:ptCount val="19"/>
                <c:pt idx="0">
                  <c:v>316.69099999999997</c:v>
                </c:pt>
                <c:pt idx="1">
                  <c:v>364.12700000000001</c:v>
                </c:pt>
                <c:pt idx="2">
                  <c:v>411.69299999999998</c:v>
                </c:pt>
                <c:pt idx="3">
                  <c:v>458.67500000000001</c:v>
                </c:pt>
                <c:pt idx="4">
                  <c:v>506.21600000000001</c:v>
                </c:pt>
                <c:pt idx="5">
                  <c:v>556.31899999999996</c:v>
                </c:pt>
                <c:pt idx="6">
                  <c:v>612.43499999999995</c:v>
                </c:pt>
                <c:pt idx="7">
                  <c:v>674.14499999999998</c:v>
                </c:pt>
                <c:pt idx="8">
                  <c:v>738.14099999999996</c:v>
                </c:pt>
                <c:pt idx="9">
                  <c:v>801.68299999999999</c:v>
                </c:pt>
                <c:pt idx="10">
                  <c:v>870.048</c:v>
                </c:pt>
                <c:pt idx="11">
                  <c:v>949.16499999999996</c:v>
                </c:pt>
                <c:pt idx="12">
                  <c:v>1032.8420000000001</c:v>
                </c:pt>
                <c:pt idx="13">
                  <c:v>1118.222</c:v>
                </c:pt>
                <c:pt idx="14">
                  <c:v>1204.8130000000001</c:v>
                </c:pt>
                <c:pt idx="15">
                  <c:v>1291.0640000000001</c:v>
                </c:pt>
                <c:pt idx="16">
                  <c:v>1378.471</c:v>
                </c:pt>
                <c:pt idx="17">
                  <c:v>1469.913</c:v>
                </c:pt>
                <c:pt idx="18">
                  <c:v>1564.9559999999999</c:v>
                </c:pt>
              </c:numCache>
            </c:numRef>
          </c:val>
          <c:smooth val="0"/>
          <c:extLst>
            <c:ext xmlns:c16="http://schemas.microsoft.com/office/drawing/2014/chart" uri="{C3380CC4-5D6E-409C-BE32-E72D297353CC}">
              <c16:uniqueId val="{00000001-8FFA-4466-8E99-4DB904800CB3}"/>
            </c:ext>
          </c:extLst>
        </c:ser>
        <c:ser>
          <c:idx val="2"/>
          <c:order val="2"/>
          <c:tx>
            <c:strRef>
              <c:f>'Population and GDP'!$E$18</c:f>
              <c:strCache>
                <c:ptCount val="1"/>
                <c:pt idx="0">
                  <c:v>SSP3</c:v>
                </c:pt>
              </c:strCache>
            </c:strRef>
          </c:tx>
          <c:spPr>
            <a:ln w="28575" cap="rnd">
              <a:solidFill>
                <a:schemeClr val="accent3"/>
              </a:solidFill>
              <a:round/>
            </a:ln>
            <a:effectLst/>
          </c:spPr>
          <c:marker>
            <c:symbol val="none"/>
          </c:marker>
          <c:cat>
            <c:numRef>
              <c:f>'Population and GDP'!$F$15:$X$15</c:f>
              <c:numCache>
                <c:formatCode>0</c:formatCode>
                <c:ptCount val="19"/>
                <c:pt idx="0">
                  <c:v>2010</c:v>
                </c:pt>
                <c:pt idx="1">
                  <c:v>2015</c:v>
                </c:pt>
                <c:pt idx="2">
                  <c:v>2020</c:v>
                </c:pt>
                <c:pt idx="3">
                  <c:v>2025</c:v>
                </c:pt>
                <c:pt idx="4">
                  <c:v>2030</c:v>
                </c:pt>
                <c:pt idx="5">
                  <c:v>2035</c:v>
                </c:pt>
                <c:pt idx="6">
                  <c:v>2040</c:v>
                </c:pt>
                <c:pt idx="7">
                  <c:v>2045</c:v>
                </c:pt>
                <c:pt idx="8">
                  <c:v>2050</c:v>
                </c:pt>
                <c:pt idx="9">
                  <c:v>2055</c:v>
                </c:pt>
                <c:pt idx="10">
                  <c:v>2060</c:v>
                </c:pt>
                <c:pt idx="11">
                  <c:v>2065</c:v>
                </c:pt>
                <c:pt idx="12">
                  <c:v>2070</c:v>
                </c:pt>
                <c:pt idx="13">
                  <c:v>2075</c:v>
                </c:pt>
                <c:pt idx="14">
                  <c:v>2080</c:v>
                </c:pt>
                <c:pt idx="15">
                  <c:v>2085</c:v>
                </c:pt>
                <c:pt idx="16">
                  <c:v>2090</c:v>
                </c:pt>
                <c:pt idx="17">
                  <c:v>2095</c:v>
                </c:pt>
                <c:pt idx="18">
                  <c:v>2100</c:v>
                </c:pt>
              </c:numCache>
            </c:numRef>
          </c:cat>
          <c:val>
            <c:numRef>
              <c:f>'Population and GDP'!$F$18:$X$18</c:f>
              <c:numCache>
                <c:formatCode>0</c:formatCode>
                <c:ptCount val="19"/>
                <c:pt idx="0">
                  <c:v>316.69099999999997</c:v>
                </c:pt>
                <c:pt idx="1">
                  <c:v>360.62299999999999</c:v>
                </c:pt>
                <c:pt idx="2">
                  <c:v>401.09300000000002</c:v>
                </c:pt>
                <c:pt idx="3">
                  <c:v>435.99</c:v>
                </c:pt>
                <c:pt idx="4">
                  <c:v>465.36099999999999</c:v>
                </c:pt>
                <c:pt idx="5">
                  <c:v>490.67599999999999</c:v>
                </c:pt>
                <c:pt idx="6">
                  <c:v>515.24400000000003</c:v>
                </c:pt>
                <c:pt idx="7">
                  <c:v>538.22699999999998</c:v>
                </c:pt>
                <c:pt idx="8">
                  <c:v>556.95100000000002</c:v>
                </c:pt>
                <c:pt idx="9">
                  <c:v>569.87099999999998</c:v>
                </c:pt>
                <c:pt idx="10">
                  <c:v>582.029</c:v>
                </c:pt>
                <c:pt idx="11">
                  <c:v>598.17100000000005</c:v>
                </c:pt>
                <c:pt idx="12">
                  <c:v>611.56200000000001</c:v>
                </c:pt>
                <c:pt idx="13">
                  <c:v>619.91200000000003</c:v>
                </c:pt>
                <c:pt idx="14">
                  <c:v>624.54600000000005</c:v>
                </c:pt>
                <c:pt idx="15">
                  <c:v>625.51499999999999</c:v>
                </c:pt>
                <c:pt idx="16">
                  <c:v>625.024</c:v>
                </c:pt>
                <c:pt idx="17">
                  <c:v>624.75800000000004</c:v>
                </c:pt>
                <c:pt idx="18">
                  <c:v>623.053</c:v>
                </c:pt>
              </c:numCache>
            </c:numRef>
          </c:val>
          <c:smooth val="0"/>
          <c:extLst>
            <c:ext xmlns:c16="http://schemas.microsoft.com/office/drawing/2014/chart" uri="{C3380CC4-5D6E-409C-BE32-E72D297353CC}">
              <c16:uniqueId val="{00000002-8FFA-4466-8E99-4DB904800CB3}"/>
            </c:ext>
          </c:extLst>
        </c:ser>
        <c:ser>
          <c:idx val="3"/>
          <c:order val="3"/>
          <c:tx>
            <c:strRef>
              <c:f>'Population and GDP'!$E$19</c:f>
              <c:strCache>
                <c:ptCount val="1"/>
                <c:pt idx="0">
                  <c:v>SSP4</c:v>
                </c:pt>
              </c:strCache>
            </c:strRef>
          </c:tx>
          <c:spPr>
            <a:ln w="28575" cap="rnd">
              <a:solidFill>
                <a:schemeClr val="accent4"/>
              </a:solidFill>
              <a:round/>
            </a:ln>
            <a:effectLst/>
          </c:spPr>
          <c:marker>
            <c:symbol val="none"/>
          </c:marker>
          <c:cat>
            <c:numRef>
              <c:f>'Population and GDP'!$F$15:$X$15</c:f>
              <c:numCache>
                <c:formatCode>0</c:formatCode>
                <c:ptCount val="19"/>
                <c:pt idx="0">
                  <c:v>2010</c:v>
                </c:pt>
                <c:pt idx="1">
                  <c:v>2015</c:v>
                </c:pt>
                <c:pt idx="2">
                  <c:v>2020</c:v>
                </c:pt>
                <c:pt idx="3">
                  <c:v>2025</c:v>
                </c:pt>
                <c:pt idx="4">
                  <c:v>2030</c:v>
                </c:pt>
                <c:pt idx="5">
                  <c:v>2035</c:v>
                </c:pt>
                <c:pt idx="6">
                  <c:v>2040</c:v>
                </c:pt>
                <c:pt idx="7">
                  <c:v>2045</c:v>
                </c:pt>
                <c:pt idx="8">
                  <c:v>2050</c:v>
                </c:pt>
                <c:pt idx="9">
                  <c:v>2055</c:v>
                </c:pt>
                <c:pt idx="10">
                  <c:v>2060</c:v>
                </c:pt>
                <c:pt idx="11">
                  <c:v>2065</c:v>
                </c:pt>
                <c:pt idx="12">
                  <c:v>2070</c:v>
                </c:pt>
                <c:pt idx="13">
                  <c:v>2075</c:v>
                </c:pt>
                <c:pt idx="14">
                  <c:v>2080</c:v>
                </c:pt>
                <c:pt idx="15">
                  <c:v>2085</c:v>
                </c:pt>
                <c:pt idx="16">
                  <c:v>2090</c:v>
                </c:pt>
                <c:pt idx="17">
                  <c:v>2095</c:v>
                </c:pt>
                <c:pt idx="18">
                  <c:v>2100</c:v>
                </c:pt>
              </c:numCache>
            </c:numRef>
          </c:cat>
          <c:val>
            <c:numRef>
              <c:f>'Population and GDP'!$F$19:$X$19</c:f>
              <c:numCache>
                <c:formatCode>0</c:formatCode>
                <c:ptCount val="19"/>
                <c:pt idx="0">
                  <c:v>316.69099999999997</c:v>
                </c:pt>
                <c:pt idx="1">
                  <c:v>363.03399999999999</c:v>
                </c:pt>
                <c:pt idx="2">
                  <c:v>409.05799999999999</c:v>
                </c:pt>
                <c:pt idx="3">
                  <c:v>457.55599999999998</c:v>
                </c:pt>
                <c:pt idx="4">
                  <c:v>509.85599999999999</c:v>
                </c:pt>
                <c:pt idx="5">
                  <c:v>565.83699999999999</c:v>
                </c:pt>
                <c:pt idx="6">
                  <c:v>624.98599999999999</c:v>
                </c:pt>
                <c:pt idx="7">
                  <c:v>685.83</c:v>
                </c:pt>
                <c:pt idx="8">
                  <c:v>744.70600000000002</c:v>
                </c:pt>
                <c:pt idx="9">
                  <c:v>799.09199999999998</c:v>
                </c:pt>
                <c:pt idx="10">
                  <c:v>854.83500000000004</c:v>
                </c:pt>
                <c:pt idx="11">
                  <c:v>917.13699999999994</c:v>
                </c:pt>
                <c:pt idx="12">
                  <c:v>977.82100000000003</c:v>
                </c:pt>
                <c:pt idx="13">
                  <c:v>1033.1949999999999</c:v>
                </c:pt>
                <c:pt idx="14">
                  <c:v>1084.8720000000001</c:v>
                </c:pt>
                <c:pt idx="15">
                  <c:v>1131.884</c:v>
                </c:pt>
                <c:pt idx="16">
                  <c:v>1176.2439999999999</c:v>
                </c:pt>
                <c:pt idx="17">
                  <c:v>1220.3109999999999</c:v>
                </c:pt>
                <c:pt idx="18">
                  <c:v>1261.0119999999999</c:v>
                </c:pt>
              </c:numCache>
            </c:numRef>
          </c:val>
          <c:smooth val="0"/>
          <c:extLst>
            <c:ext xmlns:c16="http://schemas.microsoft.com/office/drawing/2014/chart" uri="{C3380CC4-5D6E-409C-BE32-E72D297353CC}">
              <c16:uniqueId val="{00000003-8FFA-4466-8E99-4DB904800CB3}"/>
            </c:ext>
          </c:extLst>
        </c:ser>
        <c:ser>
          <c:idx val="4"/>
          <c:order val="4"/>
          <c:tx>
            <c:strRef>
              <c:f>'Population and GDP'!$E$20</c:f>
              <c:strCache>
                <c:ptCount val="1"/>
                <c:pt idx="0">
                  <c:v>SSP5</c:v>
                </c:pt>
              </c:strCache>
            </c:strRef>
          </c:tx>
          <c:spPr>
            <a:ln w="28575" cap="rnd">
              <a:solidFill>
                <a:schemeClr val="accent5"/>
              </a:solidFill>
              <a:round/>
            </a:ln>
            <a:effectLst/>
          </c:spPr>
          <c:marker>
            <c:symbol val="none"/>
          </c:marker>
          <c:cat>
            <c:numRef>
              <c:f>'Population and GDP'!$F$15:$X$15</c:f>
              <c:numCache>
                <c:formatCode>0</c:formatCode>
                <c:ptCount val="19"/>
                <c:pt idx="0">
                  <c:v>2010</c:v>
                </c:pt>
                <c:pt idx="1">
                  <c:v>2015</c:v>
                </c:pt>
                <c:pt idx="2">
                  <c:v>2020</c:v>
                </c:pt>
                <c:pt idx="3">
                  <c:v>2025</c:v>
                </c:pt>
                <c:pt idx="4">
                  <c:v>2030</c:v>
                </c:pt>
                <c:pt idx="5">
                  <c:v>2035</c:v>
                </c:pt>
                <c:pt idx="6">
                  <c:v>2040</c:v>
                </c:pt>
                <c:pt idx="7">
                  <c:v>2045</c:v>
                </c:pt>
                <c:pt idx="8">
                  <c:v>2050</c:v>
                </c:pt>
                <c:pt idx="9">
                  <c:v>2055</c:v>
                </c:pt>
                <c:pt idx="10">
                  <c:v>2060</c:v>
                </c:pt>
                <c:pt idx="11">
                  <c:v>2065</c:v>
                </c:pt>
                <c:pt idx="12">
                  <c:v>2070</c:v>
                </c:pt>
                <c:pt idx="13">
                  <c:v>2075</c:v>
                </c:pt>
                <c:pt idx="14">
                  <c:v>2080</c:v>
                </c:pt>
                <c:pt idx="15">
                  <c:v>2085</c:v>
                </c:pt>
                <c:pt idx="16">
                  <c:v>2090</c:v>
                </c:pt>
                <c:pt idx="17">
                  <c:v>2095</c:v>
                </c:pt>
                <c:pt idx="18">
                  <c:v>2100</c:v>
                </c:pt>
              </c:numCache>
            </c:numRef>
          </c:cat>
          <c:val>
            <c:numRef>
              <c:f>'Population and GDP'!$F$20:$X$20</c:f>
              <c:numCache>
                <c:formatCode>0</c:formatCode>
                <c:ptCount val="19"/>
                <c:pt idx="0">
                  <c:v>316.69099999999997</c:v>
                </c:pt>
                <c:pt idx="1">
                  <c:v>367.548</c:v>
                </c:pt>
                <c:pt idx="2">
                  <c:v>422.76</c:v>
                </c:pt>
                <c:pt idx="3">
                  <c:v>488.584</c:v>
                </c:pt>
                <c:pt idx="4">
                  <c:v>568.85900000000004</c:v>
                </c:pt>
                <c:pt idx="5">
                  <c:v>664.03</c:v>
                </c:pt>
                <c:pt idx="6">
                  <c:v>773.40200000000004</c:v>
                </c:pt>
                <c:pt idx="7">
                  <c:v>898.12599999999998</c:v>
                </c:pt>
                <c:pt idx="8">
                  <c:v>1035.498</c:v>
                </c:pt>
                <c:pt idx="9">
                  <c:v>1184.0889999999999</c:v>
                </c:pt>
                <c:pt idx="10">
                  <c:v>1353.6579999999999</c:v>
                </c:pt>
                <c:pt idx="11">
                  <c:v>1555.636</c:v>
                </c:pt>
                <c:pt idx="12">
                  <c:v>1786.62</c:v>
                </c:pt>
                <c:pt idx="13">
                  <c:v>2045.1369999999999</c:v>
                </c:pt>
                <c:pt idx="14">
                  <c:v>2328.6410000000001</c:v>
                </c:pt>
                <c:pt idx="15">
                  <c:v>2634.2220000000002</c:v>
                </c:pt>
                <c:pt idx="16">
                  <c:v>2965.8440000000001</c:v>
                </c:pt>
                <c:pt idx="17">
                  <c:v>3331.8989999999999</c:v>
                </c:pt>
                <c:pt idx="18">
                  <c:v>3740.0349999999999</c:v>
                </c:pt>
              </c:numCache>
            </c:numRef>
          </c:val>
          <c:smooth val="0"/>
          <c:extLst>
            <c:ext xmlns:c16="http://schemas.microsoft.com/office/drawing/2014/chart" uri="{C3380CC4-5D6E-409C-BE32-E72D297353CC}">
              <c16:uniqueId val="{00000004-8FFA-4466-8E99-4DB904800CB3}"/>
            </c:ext>
          </c:extLst>
        </c:ser>
        <c:dLbls>
          <c:showLegendKey val="0"/>
          <c:showVal val="0"/>
          <c:showCatName val="0"/>
          <c:showSerName val="0"/>
          <c:showPercent val="0"/>
          <c:showBubbleSize val="0"/>
        </c:dLbls>
        <c:smooth val="0"/>
        <c:axId val="646466032"/>
        <c:axId val="646468328"/>
      </c:lineChart>
      <c:catAx>
        <c:axId val="646466032"/>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v-SE"/>
          </a:p>
        </c:txPr>
        <c:crossAx val="646468328"/>
        <c:crosses val="autoZero"/>
        <c:auto val="1"/>
        <c:lblAlgn val="ctr"/>
        <c:lblOffset val="100"/>
        <c:noMultiLvlLbl val="0"/>
      </c:catAx>
      <c:valAx>
        <c:axId val="64646832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v-SE"/>
          </a:p>
        </c:txPr>
        <c:crossAx val="6464660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v-S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sv-SE"/>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World GDP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sv-SE"/>
        </a:p>
      </c:txPr>
    </c:title>
    <c:autoTitleDeleted val="0"/>
    <c:plotArea>
      <c:layout/>
      <c:lineChart>
        <c:grouping val="standard"/>
        <c:varyColors val="0"/>
        <c:ser>
          <c:idx val="0"/>
          <c:order val="0"/>
          <c:tx>
            <c:strRef>
              <c:f>'Population and GDP'!$E$16</c:f>
              <c:strCache>
                <c:ptCount val="1"/>
                <c:pt idx="0">
                  <c:v>SSP1</c:v>
                </c:pt>
              </c:strCache>
            </c:strRef>
          </c:tx>
          <c:spPr>
            <a:ln w="28575" cap="rnd">
              <a:solidFill>
                <a:schemeClr val="accent1"/>
              </a:solidFill>
              <a:round/>
            </a:ln>
            <a:effectLst/>
          </c:spPr>
          <c:marker>
            <c:symbol val="none"/>
          </c:marker>
          <c:cat>
            <c:numRef>
              <c:f>'Population and GDP'!$F$15:$X$15</c:f>
              <c:numCache>
                <c:formatCode>0</c:formatCode>
                <c:ptCount val="19"/>
                <c:pt idx="0">
                  <c:v>2010</c:v>
                </c:pt>
                <c:pt idx="1">
                  <c:v>2015</c:v>
                </c:pt>
                <c:pt idx="2">
                  <c:v>2020</c:v>
                </c:pt>
                <c:pt idx="3">
                  <c:v>2025</c:v>
                </c:pt>
                <c:pt idx="4">
                  <c:v>2030</c:v>
                </c:pt>
                <c:pt idx="5">
                  <c:v>2035</c:v>
                </c:pt>
                <c:pt idx="6">
                  <c:v>2040</c:v>
                </c:pt>
                <c:pt idx="7">
                  <c:v>2045</c:v>
                </c:pt>
                <c:pt idx="8">
                  <c:v>2050</c:v>
                </c:pt>
                <c:pt idx="9">
                  <c:v>2055</c:v>
                </c:pt>
                <c:pt idx="10">
                  <c:v>2060</c:v>
                </c:pt>
                <c:pt idx="11">
                  <c:v>2065</c:v>
                </c:pt>
                <c:pt idx="12">
                  <c:v>2070</c:v>
                </c:pt>
                <c:pt idx="13">
                  <c:v>2075</c:v>
                </c:pt>
                <c:pt idx="14">
                  <c:v>2080</c:v>
                </c:pt>
                <c:pt idx="15">
                  <c:v>2085</c:v>
                </c:pt>
                <c:pt idx="16">
                  <c:v>2090</c:v>
                </c:pt>
                <c:pt idx="17">
                  <c:v>2095</c:v>
                </c:pt>
                <c:pt idx="18">
                  <c:v>2100</c:v>
                </c:pt>
              </c:numCache>
            </c:numRef>
          </c:cat>
          <c:val>
            <c:numRef>
              <c:f>'Population and GDP'!$F$16:$X$16</c:f>
              <c:numCache>
                <c:formatCode>0</c:formatCode>
                <c:ptCount val="19"/>
                <c:pt idx="0">
                  <c:v>316.69099999999997</c:v>
                </c:pt>
                <c:pt idx="1">
                  <c:v>364.76</c:v>
                </c:pt>
                <c:pt idx="2">
                  <c:v>413.88900000000001</c:v>
                </c:pt>
                <c:pt idx="3">
                  <c:v>465.017</c:v>
                </c:pt>
                <c:pt idx="4">
                  <c:v>520.59400000000005</c:v>
                </c:pt>
                <c:pt idx="5">
                  <c:v>581.39099999999996</c:v>
                </c:pt>
                <c:pt idx="6">
                  <c:v>647.33299999999997</c:v>
                </c:pt>
                <c:pt idx="7">
                  <c:v>716.71699999999998</c:v>
                </c:pt>
                <c:pt idx="8">
                  <c:v>785.58100000000002</c:v>
                </c:pt>
                <c:pt idx="9">
                  <c:v>851.50199999999995</c:v>
                </c:pt>
                <c:pt idx="10">
                  <c:v>920.73800000000006</c:v>
                </c:pt>
                <c:pt idx="11">
                  <c:v>1000.0119999999999</c:v>
                </c:pt>
                <c:pt idx="12">
                  <c:v>1082.126</c:v>
                </c:pt>
                <c:pt idx="13">
                  <c:v>1163.6030000000001</c:v>
                </c:pt>
                <c:pt idx="14">
                  <c:v>1244.2629999999999</c:v>
                </c:pt>
                <c:pt idx="15">
                  <c:v>1321.4670000000001</c:v>
                </c:pt>
                <c:pt idx="16">
                  <c:v>1396.673</c:v>
                </c:pt>
                <c:pt idx="17">
                  <c:v>1473.077</c:v>
                </c:pt>
                <c:pt idx="18">
                  <c:v>1551.1420000000001</c:v>
                </c:pt>
              </c:numCache>
            </c:numRef>
          </c:val>
          <c:smooth val="0"/>
          <c:extLst>
            <c:ext xmlns:c16="http://schemas.microsoft.com/office/drawing/2014/chart" uri="{C3380CC4-5D6E-409C-BE32-E72D297353CC}">
              <c16:uniqueId val="{00000000-9066-4667-9870-EE2D8F8A2738}"/>
            </c:ext>
          </c:extLst>
        </c:ser>
        <c:ser>
          <c:idx val="1"/>
          <c:order val="1"/>
          <c:tx>
            <c:strRef>
              <c:f>'Population and GDP'!$E$17</c:f>
              <c:strCache>
                <c:ptCount val="1"/>
                <c:pt idx="0">
                  <c:v>SSP2</c:v>
                </c:pt>
              </c:strCache>
            </c:strRef>
          </c:tx>
          <c:spPr>
            <a:ln w="28575" cap="rnd">
              <a:solidFill>
                <a:schemeClr val="accent2"/>
              </a:solidFill>
              <a:round/>
            </a:ln>
            <a:effectLst/>
          </c:spPr>
          <c:marker>
            <c:symbol val="none"/>
          </c:marker>
          <c:cat>
            <c:numRef>
              <c:f>'Population and GDP'!$F$15:$X$15</c:f>
              <c:numCache>
                <c:formatCode>0</c:formatCode>
                <c:ptCount val="19"/>
                <c:pt idx="0">
                  <c:v>2010</c:v>
                </c:pt>
                <c:pt idx="1">
                  <c:v>2015</c:v>
                </c:pt>
                <c:pt idx="2">
                  <c:v>2020</c:v>
                </c:pt>
                <c:pt idx="3">
                  <c:v>2025</c:v>
                </c:pt>
                <c:pt idx="4">
                  <c:v>2030</c:v>
                </c:pt>
                <c:pt idx="5">
                  <c:v>2035</c:v>
                </c:pt>
                <c:pt idx="6">
                  <c:v>2040</c:v>
                </c:pt>
                <c:pt idx="7">
                  <c:v>2045</c:v>
                </c:pt>
                <c:pt idx="8">
                  <c:v>2050</c:v>
                </c:pt>
                <c:pt idx="9">
                  <c:v>2055</c:v>
                </c:pt>
                <c:pt idx="10">
                  <c:v>2060</c:v>
                </c:pt>
                <c:pt idx="11">
                  <c:v>2065</c:v>
                </c:pt>
                <c:pt idx="12">
                  <c:v>2070</c:v>
                </c:pt>
                <c:pt idx="13">
                  <c:v>2075</c:v>
                </c:pt>
                <c:pt idx="14">
                  <c:v>2080</c:v>
                </c:pt>
                <c:pt idx="15">
                  <c:v>2085</c:v>
                </c:pt>
                <c:pt idx="16">
                  <c:v>2090</c:v>
                </c:pt>
                <c:pt idx="17">
                  <c:v>2095</c:v>
                </c:pt>
                <c:pt idx="18">
                  <c:v>2100</c:v>
                </c:pt>
              </c:numCache>
            </c:numRef>
          </c:cat>
          <c:val>
            <c:numRef>
              <c:f>'Population and GDP'!$F$17:$X$17</c:f>
              <c:numCache>
                <c:formatCode>0</c:formatCode>
                <c:ptCount val="19"/>
                <c:pt idx="0">
                  <c:v>316.69099999999997</c:v>
                </c:pt>
                <c:pt idx="1">
                  <c:v>364.12700000000001</c:v>
                </c:pt>
                <c:pt idx="2">
                  <c:v>411.69299999999998</c:v>
                </c:pt>
                <c:pt idx="3">
                  <c:v>458.67500000000001</c:v>
                </c:pt>
                <c:pt idx="4">
                  <c:v>506.21600000000001</c:v>
                </c:pt>
                <c:pt idx="5">
                  <c:v>556.31899999999996</c:v>
                </c:pt>
                <c:pt idx="6">
                  <c:v>612.43499999999995</c:v>
                </c:pt>
                <c:pt idx="7">
                  <c:v>674.14499999999998</c:v>
                </c:pt>
                <c:pt idx="8">
                  <c:v>738.14099999999996</c:v>
                </c:pt>
                <c:pt idx="9">
                  <c:v>801.68299999999999</c:v>
                </c:pt>
                <c:pt idx="10">
                  <c:v>870.048</c:v>
                </c:pt>
                <c:pt idx="11">
                  <c:v>949.16499999999996</c:v>
                </c:pt>
                <c:pt idx="12">
                  <c:v>1032.8420000000001</c:v>
                </c:pt>
                <c:pt idx="13">
                  <c:v>1118.222</c:v>
                </c:pt>
                <c:pt idx="14">
                  <c:v>1204.8130000000001</c:v>
                </c:pt>
                <c:pt idx="15">
                  <c:v>1291.0640000000001</c:v>
                </c:pt>
                <c:pt idx="16">
                  <c:v>1378.471</c:v>
                </c:pt>
                <c:pt idx="17">
                  <c:v>1469.913</c:v>
                </c:pt>
                <c:pt idx="18">
                  <c:v>1564.9559999999999</c:v>
                </c:pt>
              </c:numCache>
            </c:numRef>
          </c:val>
          <c:smooth val="0"/>
          <c:extLst>
            <c:ext xmlns:c16="http://schemas.microsoft.com/office/drawing/2014/chart" uri="{C3380CC4-5D6E-409C-BE32-E72D297353CC}">
              <c16:uniqueId val="{00000001-9066-4667-9870-EE2D8F8A2738}"/>
            </c:ext>
          </c:extLst>
        </c:ser>
        <c:ser>
          <c:idx val="2"/>
          <c:order val="2"/>
          <c:tx>
            <c:strRef>
              <c:f>'Population and GDP'!$E$18</c:f>
              <c:strCache>
                <c:ptCount val="1"/>
                <c:pt idx="0">
                  <c:v>SSP3</c:v>
                </c:pt>
              </c:strCache>
            </c:strRef>
          </c:tx>
          <c:spPr>
            <a:ln w="28575" cap="rnd">
              <a:solidFill>
                <a:schemeClr val="accent3"/>
              </a:solidFill>
              <a:round/>
            </a:ln>
            <a:effectLst/>
          </c:spPr>
          <c:marker>
            <c:symbol val="none"/>
          </c:marker>
          <c:cat>
            <c:numRef>
              <c:f>'Population and GDP'!$F$15:$X$15</c:f>
              <c:numCache>
                <c:formatCode>0</c:formatCode>
                <c:ptCount val="19"/>
                <c:pt idx="0">
                  <c:v>2010</c:v>
                </c:pt>
                <c:pt idx="1">
                  <c:v>2015</c:v>
                </c:pt>
                <c:pt idx="2">
                  <c:v>2020</c:v>
                </c:pt>
                <c:pt idx="3">
                  <c:v>2025</c:v>
                </c:pt>
                <c:pt idx="4">
                  <c:v>2030</c:v>
                </c:pt>
                <c:pt idx="5">
                  <c:v>2035</c:v>
                </c:pt>
                <c:pt idx="6">
                  <c:v>2040</c:v>
                </c:pt>
                <c:pt idx="7">
                  <c:v>2045</c:v>
                </c:pt>
                <c:pt idx="8">
                  <c:v>2050</c:v>
                </c:pt>
                <c:pt idx="9">
                  <c:v>2055</c:v>
                </c:pt>
                <c:pt idx="10">
                  <c:v>2060</c:v>
                </c:pt>
                <c:pt idx="11">
                  <c:v>2065</c:v>
                </c:pt>
                <c:pt idx="12">
                  <c:v>2070</c:v>
                </c:pt>
                <c:pt idx="13">
                  <c:v>2075</c:v>
                </c:pt>
                <c:pt idx="14">
                  <c:v>2080</c:v>
                </c:pt>
                <c:pt idx="15">
                  <c:v>2085</c:v>
                </c:pt>
                <c:pt idx="16">
                  <c:v>2090</c:v>
                </c:pt>
                <c:pt idx="17">
                  <c:v>2095</c:v>
                </c:pt>
                <c:pt idx="18">
                  <c:v>2100</c:v>
                </c:pt>
              </c:numCache>
            </c:numRef>
          </c:cat>
          <c:val>
            <c:numRef>
              <c:f>'Population and GDP'!$F$18:$X$18</c:f>
              <c:numCache>
                <c:formatCode>0</c:formatCode>
                <c:ptCount val="19"/>
                <c:pt idx="0">
                  <c:v>316.69099999999997</c:v>
                </c:pt>
                <c:pt idx="1">
                  <c:v>360.62299999999999</c:v>
                </c:pt>
                <c:pt idx="2">
                  <c:v>401.09300000000002</c:v>
                </c:pt>
                <c:pt idx="3">
                  <c:v>435.99</c:v>
                </c:pt>
                <c:pt idx="4">
                  <c:v>465.36099999999999</c:v>
                </c:pt>
                <c:pt idx="5">
                  <c:v>490.67599999999999</c:v>
                </c:pt>
                <c:pt idx="6">
                  <c:v>515.24400000000003</c:v>
                </c:pt>
                <c:pt idx="7">
                  <c:v>538.22699999999998</c:v>
                </c:pt>
                <c:pt idx="8">
                  <c:v>556.95100000000002</c:v>
                </c:pt>
                <c:pt idx="9">
                  <c:v>569.87099999999998</c:v>
                </c:pt>
                <c:pt idx="10">
                  <c:v>582.029</c:v>
                </c:pt>
                <c:pt idx="11">
                  <c:v>598.17100000000005</c:v>
                </c:pt>
                <c:pt idx="12">
                  <c:v>611.56200000000001</c:v>
                </c:pt>
                <c:pt idx="13">
                  <c:v>619.91200000000003</c:v>
                </c:pt>
                <c:pt idx="14">
                  <c:v>624.54600000000005</c:v>
                </c:pt>
                <c:pt idx="15">
                  <c:v>625.51499999999999</c:v>
                </c:pt>
                <c:pt idx="16">
                  <c:v>625.024</c:v>
                </c:pt>
                <c:pt idx="17">
                  <c:v>624.75800000000004</c:v>
                </c:pt>
                <c:pt idx="18">
                  <c:v>623.053</c:v>
                </c:pt>
              </c:numCache>
            </c:numRef>
          </c:val>
          <c:smooth val="0"/>
          <c:extLst>
            <c:ext xmlns:c16="http://schemas.microsoft.com/office/drawing/2014/chart" uri="{C3380CC4-5D6E-409C-BE32-E72D297353CC}">
              <c16:uniqueId val="{00000002-9066-4667-9870-EE2D8F8A2738}"/>
            </c:ext>
          </c:extLst>
        </c:ser>
        <c:ser>
          <c:idx val="3"/>
          <c:order val="3"/>
          <c:tx>
            <c:strRef>
              <c:f>'Population and GDP'!$E$19</c:f>
              <c:strCache>
                <c:ptCount val="1"/>
                <c:pt idx="0">
                  <c:v>SSP4</c:v>
                </c:pt>
              </c:strCache>
            </c:strRef>
          </c:tx>
          <c:spPr>
            <a:ln w="28575" cap="rnd">
              <a:solidFill>
                <a:schemeClr val="accent4"/>
              </a:solidFill>
              <a:round/>
            </a:ln>
            <a:effectLst/>
          </c:spPr>
          <c:marker>
            <c:symbol val="none"/>
          </c:marker>
          <c:cat>
            <c:numRef>
              <c:f>'Population and GDP'!$F$15:$X$15</c:f>
              <c:numCache>
                <c:formatCode>0</c:formatCode>
                <c:ptCount val="19"/>
                <c:pt idx="0">
                  <c:v>2010</c:v>
                </c:pt>
                <c:pt idx="1">
                  <c:v>2015</c:v>
                </c:pt>
                <c:pt idx="2">
                  <c:v>2020</c:v>
                </c:pt>
                <c:pt idx="3">
                  <c:v>2025</c:v>
                </c:pt>
                <c:pt idx="4">
                  <c:v>2030</c:v>
                </c:pt>
                <c:pt idx="5">
                  <c:v>2035</c:v>
                </c:pt>
                <c:pt idx="6">
                  <c:v>2040</c:v>
                </c:pt>
                <c:pt idx="7">
                  <c:v>2045</c:v>
                </c:pt>
                <c:pt idx="8">
                  <c:v>2050</c:v>
                </c:pt>
                <c:pt idx="9">
                  <c:v>2055</c:v>
                </c:pt>
                <c:pt idx="10">
                  <c:v>2060</c:v>
                </c:pt>
                <c:pt idx="11">
                  <c:v>2065</c:v>
                </c:pt>
                <c:pt idx="12">
                  <c:v>2070</c:v>
                </c:pt>
                <c:pt idx="13">
                  <c:v>2075</c:v>
                </c:pt>
                <c:pt idx="14">
                  <c:v>2080</c:v>
                </c:pt>
                <c:pt idx="15">
                  <c:v>2085</c:v>
                </c:pt>
                <c:pt idx="16">
                  <c:v>2090</c:v>
                </c:pt>
                <c:pt idx="17">
                  <c:v>2095</c:v>
                </c:pt>
                <c:pt idx="18">
                  <c:v>2100</c:v>
                </c:pt>
              </c:numCache>
            </c:numRef>
          </c:cat>
          <c:val>
            <c:numRef>
              <c:f>'Population and GDP'!$F$19:$X$19</c:f>
              <c:numCache>
                <c:formatCode>0</c:formatCode>
                <c:ptCount val="19"/>
                <c:pt idx="0">
                  <c:v>316.69099999999997</c:v>
                </c:pt>
                <c:pt idx="1">
                  <c:v>363.03399999999999</c:v>
                </c:pt>
                <c:pt idx="2">
                  <c:v>409.05799999999999</c:v>
                </c:pt>
                <c:pt idx="3">
                  <c:v>457.55599999999998</c:v>
                </c:pt>
                <c:pt idx="4">
                  <c:v>509.85599999999999</c:v>
                </c:pt>
                <c:pt idx="5">
                  <c:v>565.83699999999999</c:v>
                </c:pt>
                <c:pt idx="6">
                  <c:v>624.98599999999999</c:v>
                </c:pt>
                <c:pt idx="7">
                  <c:v>685.83</c:v>
                </c:pt>
                <c:pt idx="8">
                  <c:v>744.70600000000002</c:v>
                </c:pt>
                <c:pt idx="9">
                  <c:v>799.09199999999998</c:v>
                </c:pt>
                <c:pt idx="10">
                  <c:v>854.83500000000004</c:v>
                </c:pt>
                <c:pt idx="11">
                  <c:v>917.13699999999994</c:v>
                </c:pt>
                <c:pt idx="12">
                  <c:v>977.82100000000003</c:v>
                </c:pt>
                <c:pt idx="13">
                  <c:v>1033.1949999999999</c:v>
                </c:pt>
                <c:pt idx="14">
                  <c:v>1084.8720000000001</c:v>
                </c:pt>
                <c:pt idx="15">
                  <c:v>1131.884</c:v>
                </c:pt>
                <c:pt idx="16">
                  <c:v>1176.2439999999999</c:v>
                </c:pt>
                <c:pt idx="17">
                  <c:v>1220.3109999999999</c:v>
                </c:pt>
                <c:pt idx="18">
                  <c:v>1261.0119999999999</c:v>
                </c:pt>
              </c:numCache>
            </c:numRef>
          </c:val>
          <c:smooth val="0"/>
          <c:extLst>
            <c:ext xmlns:c16="http://schemas.microsoft.com/office/drawing/2014/chart" uri="{C3380CC4-5D6E-409C-BE32-E72D297353CC}">
              <c16:uniqueId val="{00000003-9066-4667-9870-EE2D8F8A2738}"/>
            </c:ext>
          </c:extLst>
        </c:ser>
        <c:ser>
          <c:idx val="4"/>
          <c:order val="4"/>
          <c:tx>
            <c:strRef>
              <c:f>'Population and GDP'!$E$20</c:f>
              <c:strCache>
                <c:ptCount val="1"/>
                <c:pt idx="0">
                  <c:v>SSP5</c:v>
                </c:pt>
              </c:strCache>
            </c:strRef>
          </c:tx>
          <c:spPr>
            <a:ln w="28575" cap="rnd">
              <a:solidFill>
                <a:schemeClr val="accent5"/>
              </a:solidFill>
              <a:round/>
            </a:ln>
            <a:effectLst/>
          </c:spPr>
          <c:marker>
            <c:symbol val="none"/>
          </c:marker>
          <c:cat>
            <c:numRef>
              <c:f>'Population and GDP'!$F$15:$X$15</c:f>
              <c:numCache>
                <c:formatCode>0</c:formatCode>
                <c:ptCount val="19"/>
                <c:pt idx="0">
                  <c:v>2010</c:v>
                </c:pt>
                <c:pt idx="1">
                  <c:v>2015</c:v>
                </c:pt>
                <c:pt idx="2">
                  <c:v>2020</c:v>
                </c:pt>
                <c:pt idx="3">
                  <c:v>2025</c:v>
                </c:pt>
                <c:pt idx="4">
                  <c:v>2030</c:v>
                </c:pt>
                <c:pt idx="5">
                  <c:v>2035</c:v>
                </c:pt>
                <c:pt idx="6">
                  <c:v>2040</c:v>
                </c:pt>
                <c:pt idx="7">
                  <c:v>2045</c:v>
                </c:pt>
                <c:pt idx="8">
                  <c:v>2050</c:v>
                </c:pt>
                <c:pt idx="9">
                  <c:v>2055</c:v>
                </c:pt>
                <c:pt idx="10">
                  <c:v>2060</c:v>
                </c:pt>
                <c:pt idx="11">
                  <c:v>2065</c:v>
                </c:pt>
                <c:pt idx="12">
                  <c:v>2070</c:v>
                </c:pt>
                <c:pt idx="13">
                  <c:v>2075</c:v>
                </c:pt>
                <c:pt idx="14">
                  <c:v>2080</c:v>
                </c:pt>
                <c:pt idx="15">
                  <c:v>2085</c:v>
                </c:pt>
                <c:pt idx="16">
                  <c:v>2090</c:v>
                </c:pt>
                <c:pt idx="17">
                  <c:v>2095</c:v>
                </c:pt>
                <c:pt idx="18">
                  <c:v>2100</c:v>
                </c:pt>
              </c:numCache>
            </c:numRef>
          </c:cat>
          <c:val>
            <c:numRef>
              <c:f>'Population and GDP'!$F$20:$X$20</c:f>
              <c:numCache>
                <c:formatCode>0</c:formatCode>
                <c:ptCount val="19"/>
                <c:pt idx="0">
                  <c:v>316.69099999999997</c:v>
                </c:pt>
                <c:pt idx="1">
                  <c:v>367.548</c:v>
                </c:pt>
                <c:pt idx="2">
                  <c:v>422.76</c:v>
                </c:pt>
                <c:pt idx="3">
                  <c:v>488.584</c:v>
                </c:pt>
                <c:pt idx="4">
                  <c:v>568.85900000000004</c:v>
                </c:pt>
                <c:pt idx="5">
                  <c:v>664.03</c:v>
                </c:pt>
                <c:pt idx="6">
                  <c:v>773.40200000000004</c:v>
                </c:pt>
                <c:pt idx="7">
                  <c:v>898.12599999999998</c:v>
                </c:pt>
                <c:pt idx="8">
                  <c:v>1035.498</c:v>
                </c:pt>
                <c:pt idx="9">
                  <c:v>1184.0889999999999</c:v>
                </c:pt>
                <c:pt idx="10">
                  <c:v>1353.6579999999999</c:v>
                </c:pt>
                <c:pt idx="11">
                  <c:v>1555.636</c:v>
                </c:pt>
                <c:pt idx="12">
                  <c:v>1786.62</c:v>
                </c:pt>
                <c:pt idx="13">
                  <c:v>2045.1369999999999</c:v>
                </c:pt>
                <c:pt idx="14">
                  <c:v>2328.6410000000001</c:v>
                </c:pt>
                <c:pt idx="15">
                  <c:v>2634.2220000000002</c:v>
                </c:pt>
                <c:pt idx="16">
                  <c:v>2965.8440000000001</c:v>
                </c:pt>
                <c:pt idx="17">
                  <c:v>3331.8989999999999</c:v>
                </c:pt>
                <c:pt idx="18">
                  <c:v>3740.0349999999999</c:v>
                </c:pt>
              </c:numCache>
            </c:numRef>
          </c:val>
          <c:smooth val="0"/>
          <c:extLst>
            <c:ext xmlns:c16="http://schemas.microsoft.com/office/drawing/2014/chart" uri="{C3380CC4-5D6E-409C-BE32-E72D297353CC}">
              <c16:uniqueId val="{00000004-9066-4667-9870-EE2D8F8A2738}"/>
            </c:ext>
          </c:extLst>
        </c:ser>
        <c:dLbls>
          <c:showLegendKey val="0"/>
          <c:showVal val="0"/>
          <c:showCatName val="0"/>
          <c:showSerName val="0"/>
          <c:showPercent val="0"/>
          <c:showBubbleSize val="0"/>
        </c:dLbls>
        <c:smooth val="0"/>
        <c:axId val="646514248"/>
        <c:axId val="646520480"/>
      </c:lineChart>
      <c:catAx>
        <c:axId val="646514248"/>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v-SE"/>
          </a:p>
        </c:txPr>
        <c:crossAx val="646520480"/>
        <c:crosses val="autoZero"/>
        <c:auto val="1"/>
        <c:lblAlgn val="ctr"/>
        <c:lblOffset val="100"/>
        <c:noMultiLvlLbl val="0"/>
      </c:catAx>
      <c:valAx>
        <c:axId val="64652048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v-SE"/>
          </a:p>
        </c:txPr>
        <c:crossAx val="6465142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v-S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sv-SE"/>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Sweden population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sv-SE"/>
        </a:p>
      </c:txPr>
    </c:title>
    <c:autoTitleDeleted val="0"/>
    <c:plotArea>
      <c:layout/>
      <c:lineChart>
        <c:grouping val="standard"/>
        <c:varyColors val="0"/>
        <c:ser>
          <c:idx val="0"/>
          <c:order val="0"/>
          <c:tx>
            <c:strRef>
              <c:f>'Population and GDP'!$E$23</c:f>
              <c:strCache>
                <c:ptCount val="1"/>
                <c:pt idx="0">
                  <c:v>SSP1</c:v>
                </c:pt>
              </c:strCache>
            </c:strRef>
          </c:tx>
          <c:spPr>
            <a:ln w="28575" cap="rnd">
              <a:solidFill>
                <a:schemeClr val="accent1"/>
              </a:solidFill>
              <a:round/>
            </a:ln>
            <a:effectLst/>
          </c:spPr>
          <c:marker>
            <c:symbol val="none"/>
          </c:marker>
          <c:cat>
            <c:numRef>
              <c:f>'Population and GDP'!$F$22:$X$22</c:f>
              <c:numCache>
                <c:formatCode>0</c:formatCode>
                <c:ptCount val="19"/>
                <c:pt idx="0">
                  <c:v>2010</c:v>
                </c:pt>
                <c:pt idx="1">
                  <c:v>2015</c:v>
                </c:pt>
                <c:pt idx="2">
                  <c:v>2020</c:v>
                </c:pt>
                <c:pt idx="3">
                  <c:v>2025</c:v>
                </c:pt>
                <c:pt idx="4">
                  <c:v>2030</c:v>
                </c:pt>
                <c:pt idx="5">
                  <c:v>2035</c:v>
                </c:pt>
                <c:pt idx="6">
                  <c:v>2040</c:v>
                </c:pt>
                <c:pt idx="7">
                  <c:v>2045</c:v>
                </c:pt>
                <c:pt idx="8">
                  <c:v>2050</c:v>
                </c:pt>
                <c:pt idx="9">
                  <c:v>2055</c:v>
                </c:pt>
                <c:pt idx="10">
                  <c:v>2060</c:v>
                </c:pt>
                <c:pt idx="11">
                  <c:v>2065</c:v>
                </c:pt>
                <c:pt idx="12">
                  <c:v>2070</c:v>
                </c:pt>
                <c:pt idx="13">
                  <c:v>2075</c:v>
                </c:pt>
                <c:pt idx="14">
                  <c:v>2080</c:v>
                </c:pt>
                <c:pt idx="15">
                  <c:v>2085</c:v>
                </c:pt>
                <c:pt idx="16">
                  <c:v>2090</c:v>
                </c:pt>
                <c:pt idx="17">
                  <c:v>2095</c:v>
                </c:pt>
                <c:pt idx="18">
                  <c:v>2100</c:v>
                </c:pt>
              </c:numCache>
            </c:numRef>
          </c:cat>
          <c:val>
            <c:numRef>
              <c:f>'Population and GDP'!$F$23:$X$23</c:f>
              <c:numCache>
                <c:formatCode>0</c:formatCode>
                <c:ptCount val="19"/>
                <c:pt idx="0">
                  <c:v>9.3796846498169781</c:v>
                </c:pt>
                <c:pt idx="1">
                  <c:v>9.7925302959382723</c:v>
                </c:pt>
                <c:pt idx="2">
                  <c:v>10.233968325836877</c:v>
                </c:pt>
                <c:pt idx="3">
                  <c:v>10.691515084177704</c:v>
                </c:pt>
                <c:pt idx="4">
                  <c:v>11.122851370752771</c:v>
                </c:pt>
                <c:pt idx="5">
                  <c:v>11.535346005223413</c:v>
                </c:pt>
                <c:pt idx="6">
                  <c:v>11.959788452299339</c:v>
                </c:pt>
                <c:pt idx="7">
                  <c:v>12.409541465542205</c:v>
                </c:pt>
                <c:pt idx="8">
                  <c:v>12.875398915803395</c:v>
                </c:pt>
                <c:pt idx="9">
                  <c:v>13.339844486142036</c:v>
                </c:pt>
                <c:pt idx="10">
                  <c:v>13.787984439558402</c:v>
                </c:pt>
                <c:pt idx="11">
                  <c:v>14.19397732353355</c:v>
                </c:pt>
                <c:pt idx="12">
                  <c:v>14.551831932063708</c:v>
                </c:pt>
                <c:pt idx="13">
                  <c:v>14.857130969167804</c:v>
                </c:pt>
                <c:pt idx="14">
                  <c:v>15.10820245154196</c:v>
                </c:pt>
                <c:pt idx="15">
                  <c:v>15.262821436493716</c:v>
                </c:pt>
                <c:pt idx="16">
                  <c:v>15.32434567651643</c:v>
                </c:pt>
                <c:pt idx="17">
                  <c:v>15.311227963676018</c:v>
                </c:pt>
                <c:pt idx="18">
                  <c:v>15.245244763176045</c:v>
                </c:pt>
              </c:numCache>
            </c:numRef>
          </c:val>
          <c:smooth val="0"/>
          <c:extLst>
            <c:ext xmlns:c16="http://schemas.microsoft.com/office/drawing/2014/chart" uri="{C3380CC4-5D6E-409C-BE32-E72D297353CC}">
              <c16:uniqueId val="{00000000-6731-4A0A-A1AF-E1ED96FB6D74}"/>
            </c:ext>
          </c:extLst>
        </c:ser>
        <c:ser>
          <c:idx val="1"/>
          <c:order val="1"/>
          <c:tx>
            <c:strRef>
              <c:f>'Population and GDP'!$E$24</c:f>
              <c:strCache>
                <c:ptCount val="1"/>
                <c:pt idx="0">
                  <c:v>SSP2</c:v>
                </c:pt>
              </c:strCache>
            </c:strRef>
          </c:tx>
          <c:spPr>
            <a:ln w="28575" cap="rnd">
              <a:solidFill>
                <a:schemeClr val="accent2"/>
              </a:solidFill>
              <a:round/>
            </a:ln>
            <a:effectLst/>
          </c:spPr>
          <c:marker>
            <c:symbol val="none"/>
          </c:marker>
          <c:cat>
            <c:numRef>
              <c:f>'Population and GDP'!$F$22:$X$22</c:f>
              <c:numCache>
                <c:formatCode>0</c:formatCode>
                <c:ptCount val="19"/>
                <c:pt idx="0">
                  <c:v>2010</c:v>
                </c:pt>
                <c:pt idx="1">
                  <c:v>2015</c:v>
                </c:pt>
                <c:pt idx="2">
                  <c:v>2020</c:v>
                </c:pt>
                <c:pt idx="3">
                  <c:v>2025</c:v>
                </c:pt>
                <c:pt idx="4">
                  <c:v>2030</c:v>
                </c:pt>
                <c:pt idx="5">
                  <c:v>2035</c:v>
                </c:pt>
                <c:pt idx="6">
                  <c:v>2040</c:v>
                </c:pt>
                <c:pt idx="7">
                  <c:v>2045</c:v>
                </c:pt>
                <c:pt idx="8">
                  <c:v>2050</c:v>
                </c:pt>
                <c:pt idx="9">
                  <c:v>2055</c:v>
                </c:pt>
                <c:pt idx="10">
                  <c:v>2060</c:v>
                </c:pt>
                <c:pt idx="11">
                  <c:v>2065</c:v>
                </c:pt>
                <c:pt idx="12">
                  <c:v>2070</c:v>
                </c:pt>
                <c:pt idx="13">
                  <c:v>2075</c:v>
                </c:pt>
                <c:pt idx="14">
                  <c:v>2080</c:v>
                </c:pt>
                <c:pt idx="15">
                  <c:v>2085</c:v>
                </c:pt>
                <c:pt idx="16">
                  <c:v>2090</c:v>
                </c:pt>
                <c:pt idx="17">
                  <c:v>2095</c:v>
                </c:pt>
                <c:pt idx="18">
                  <c:v>2100</c:v>
                </c:pt>
              </c:numCache>
            </c:numRef>
          </c:cat>
          <c:val>
            <c:numRef>
              <c:f>'Population and GDP'!$F$24:$X$24</c:f>
              <c:numCache>
                <c:formatCode>0</c:formatCode>
                <c:ptCount val="19"/>
                <c:pt idx="0">
                  <c:v>9.3796846498169781</c:v>
                </c:pt>
                <c:pt idx="1">
                  <c:v>9.7755344635036767</c:v>
                </c:pt>
                <c:pt idx="2">
                  <c:v>10.185543144583884</c:v>
                </c:pt>
                <c:pt idx="3">
                  <c:v>10.60379038663854</c:v>
                </c:pt>
                <c:pt idx="4">
                  <c:v>10.98627760377085</c:v>
                </c:pt>
                <c:pt idx="5">
                  <c:v>11.340876088315675</c:v>
                </c:pt>
                <c:pt idx="6">
                  <c:v>11.705101767715073</c:v>
                </c:pt>
                <c:pt idx="7">
                  <c:v>12.097393162207508</c:v>
                </c:pt>
                <c:pt idx="8">
                  <c:v>12.51171590136336</c:v>
                </c:pt>
                <c:pt idx="9">
                  <c:v>12.926621585293102</c:v>
                </c:pt>
                <c:pt idx="10">
                  <c:v>13.323853246221857</c:v>
                </c:pt>
                <c:pt idx="11">
                  <c:v>13.675006604734257</c:v>
                </c:pt>
                <c:pt idx="12">
                  <c:v>13.994171718426976</c:v>
                </c:pt>
                <c:pt idx="13">
                  <c:v>14.290652023214742</c:v>
                </c:pt>
                <c:pt idx="14">
                  <c:v>14.558659379545476</c:v>
                </c:pt>
                <c:pt idx="15">
                  <c:v>14.784342804047199</c:v>
                </c:pt>
                <c:pt idx="16">
                  <c:v>14.958359861669361</c:v>
                </c:pt>
                <c:pt idx="17">
                  <c:v>15.078839519723655</c:v>
                </c:pt>
                <c:pt idx="18">
                  <c:v>15.133217903192394</c:v>
                </c:pt>
              </c:numCache>
            </c:numRef>
          </c:val>
          <c:smooth val="0"/>
          <c:extLst>
            <c:ext xmlns:c16="http://schemas.microsoft.com/office/drawing/2014/chart" uri="{C3380CC4-5D6E-409C-BE32-E72D297353CC}">
              <c16:uniqueId val="{00000001-6731-4A0A-A1AF-E1ED96FB6D74}"/>
            </c:ext>
          </c:extLst>
        </c:ser>
        <c:ser>
          <c:idx val="2"/>
          <c:order val="2"/>
          <c:tx>
            <c:strRef>
              <c:f>'Population and GDP'!$E$25</c:f>
              <c:strCache>
                <c:ptCount val="1"/>
                <c:pt idx="0">
                  <c:v>SSP3</c:v>
                </c:pt>
              </c:strCache>
            </c:strRef>
          </c:tx>
          <c:spPr>
            <a:ln w="28575" cap="rnd">
              <a:solidFill>
                <a:schemeClr val="accent3"/>
              </a:solidFill>
              <a:round/>
            </a:ln>
            <a:effectLst/>
          </c:spPr>
          <c:marker>
            <c:symbol val="none"/>
          </c:marker>
          <c:cat>
            <c:numRef>
              <c:f>'Population and GDP'!$F$22:$X$22</c:f>
              <c:numCache>
                <c:formatCode>0</c:formatCode>
                <c:ptCount val="19"/>
                <c:pt idx="0">
                  <c:v>2010</c:v>
                </c:pt>
                <c:pt idx="1">
                  <c:v>2015</c:v>
                </c:pt>
                <c:pt idx="2">
                  <c:v>2020</c:v>
                </c:pt>
                <c:pt idx="3">
                  <c:v>2025</c:v>
                </c:pt>
                <c:pt idx="4">
                  <c:v>2030</c:v>
                </c:pt>
                <c:pt idx="5">
                  <c:v>2035</c:v>
                </c:pt>
                <c:pt idx="6">
                  <c:v>2040</c:v>
                </c:pt>
                <c:pt idx="7">
                  <c:v>2045</c:v>
                </c:pt>
                <c:pt idx="8">
                  <c:v>2050</c:v>
                </c:pt>
                <c:pt idx="9">
                  <c:v>2055</c:v>
                </c:pt>
                <c:pt idx="10">
                  <c:v>2060</c:v>
                </c:pt>
                <c:pt idx="11">
                  <c:v>2065</c:v>
                </c:pt>
                <c:pt idx="12">
                  <c:v>2070</c:v>
                </c:pt>
                <c:pt idx="13">
                  <c:v>2075</c:v>
                </c:pt>
                <c:pt idx="14">
                  <c:v>2080</c:v>
                </c:pt>
                <c:pt idx="15">
                  <c:v>2085</c:v>
                </c:pt>
                <c:pt idx="16">
                  <c:v>2090</c:v>
                </c:pt>
                <c:pt idx="17">
                  <c:v>2095</c:v>
                </c:pt>
                <c:pt idx="18">
                  <c:v>2100</c:v>
                </c:pt>
              </c:numCache>
            </c:numRef>
          </c:cat>
          <c:val>
            <c:numRef>
              <c:f>'Population and GDP'!$F$25:$X$25</c:f>
              <c:numCache>
                <c:formatCode>0</c:formatCode>
                <c:ptCount val="19"/>
                <c:pt idx="0">
                  <c:v>9.3796846498169781</c:v>
                </c:pt>
                <c:pt idx="1">
                  <c:v>9.681454451712515</c:v>
                </c:pt>
                <c:pt idx="2">
                  <c:v>9.9120996481735641</c:v>
                </c:pt>
                <c:pt idx="3">
                  <c:v>10.057340662718445</c:v>
                </c:pt>
                <c:pt idx="4">
                  <c:v>10.119025390135747</c:v>
                </c:pt>
                <c:pt idx="5">
                  <c:v>10.131640845256699</c:v>
                </c:pt>
                <c:pt idx="6">
                  <c:v>10.126698400784155</c:v>
                </c:pt>
                <c:pt idx="7">
                  <c:v>10.11270982182663</c:v>
                </c:pt>
                <c:pt idx="8">
                  <c:v>10.079668770582149</c:v>
                </c:pt>
                <c:pt idx="9">
                  <c:v>10.015263326846185</c:v>
                </c:pt>
                <c:pt idx="10">
                  <c:v>9.9151559261755295</c:v>
                </c:pt>
                <c:pt idx="11">
                  <c:v>9.774434742273268</c:v>
                </c:pt>
                <c:pt idx="12">
                  <c:v>9.6071641202462672</c:v>
                </c:pt>
                <c:pt idx="13">
                  <c:v>9.4165316501189888</c:v>
                </c:pt>
                <c:pt idx="14">
                  <c:v>9.1994174045704629</c:v>
                </c:pt>
                <c:pt idx="15">
                  <c:v>8.9513013568260433</c:v>
                </c:pt>
                <c:pt idx="16">
                  <c:v>8.6794894656298869</c:v>
                </c:pt>
                <c:pt idx="17">
                  <c:v>8.387086687180048</c:v>
                </c:pt>
                <c:pt idx="18">
                  <c:v>8.0753662193252289</c:v>
                </c:pt>
              </c:numCache>
            </c:numRef>
          </c:val>
          <c:smooth val="0"/>
          <c:extLst>
            <c:ext xmlns:c16="http://schemas.microsoft.com/office/drawing/2014/chart" uri="{C3380CC4-5D6E-409C-BE32-E72D297353CC}">
              <c16:uniqueId val="{00000002-6731-4A0A-A1AF-E1ED96FB6D74}"/>
            </c:ext>
          </c:extLst>
        </c:ser>
        <c:ser>
          <c:idx val="3"/>
          <c:order val="3"/>
          <c:tx>
            <c:strRef>
              <c:f>'Population and GDP'!$E$26</c:f>
              <c:strCache>
                <c:ptCount val="1"/>
                <c:pt idx="0">
                  <c:v>SSP4</c:v>
                </c:pt>
              </c:strCache>
            </c:strRef>
          </c:tx>
          <c:spPr>
            <a:ln w="28575" cap="rnd">
              <a:solidFill>
                <a:schemeClr val="accent4"/>
              </a:solidFill>
              <a:round/>
            </a:ln>
            <a:effectLst/>
          </c:spPr>
          <c:marker>
            <c:symbol val="none"/>
          </c:marker>
          <c:cat>
            <c:numRef>
              <c:f>'Population and GDP'!$F$22:$X$22</c:f>
              <c:numCache>
                <c:formatCode>0</c:formatCode>
                <c:ptCount val="19"/>
                <c:pt idx="0">
                  <c:v>2010</c:v>
                </c:pt>
                <c:pt idx="1">
                  <c:v>2015</c:v>
                </c:pt>
                <c:pt idx="2">
                  <c:v>2020</c:v>
                </c:pt>
                <c:pt idx="3">
                  <c:v>2025</c:v>
                </c:pt>
                <c:pt idx="4">
                  <c:v>2030</c:v>
                </c:pt>
                <c:pt idx="5">
                  <c:v>2035</c:v>
                </c:pt>
                <c:pt idx="6">
                  <c:v>2040</c:v>
                </c:pt>
                <c:pt idx="7">
                  <c:v>2045</c:v>
                </c:pt>
                <c:pt idx="8">
                  <c:v>2050</c:v>
                </c:pt>
                <c:pt idx="9">
                  <c:v>2055</c:v>
                </c:pt>
                <c:pt idx="10">
                  <c:v>2060</c:v>
                </c:pt>
                <c:pt idx="11">
                  <c:v>2065</c:v>
                </c:pt>
                <c:pt idx="12">
                  <c:v>2070</c:v>
                </c:pt>
                <c:pt idx="13">
                  <c:v>2075</c:v>
                </c:pt>
                <c:pt idx="14">
                  <c:v>2080</c:v>
                </c:pt>
                <c:pt idx="15">
                  <c:v>2085</c:v>
                </c:pt>
                <c:pt idx="16">
                  <c:v>2090</c:v>
                </c:pt>
                <c:pt idx="17">
                  <c:v>2095</c:v>
                </c:pt>
                <c:pt idx="18">
                  <c:v>2100</c:v>
                </c:pt>
              </c:numCache>
            </c:numRef>
          </c:cat>
          <c:val>
            <c:numRef>
              <c:f>'Population and GDP'!$F$26:$X$26</c:f>
              <c:numCache>
                <c:formatCode>0</c:formatCode>
                <c:ptCount val="19"/>
                <c:pt idx="0">
                  <c:v>9.3796846498169781</c:v>
                </c:pt>
                <c:pt idx="1">
                  <c:v>9.7461796171402479</c:v>
                </c:pt>
                <c:pt idx="2">
                  <c:v>10.093900225224187</c:v>
                </c:pt>
                <c:pt idx="3">
                  <c:v>10.417145161938818</c:v>
                </c:pt>
                <c:pt idx="4">
                  <c:v>10.675956739280483</c:v>
                </c:pt>
                <c:pt idx="5">
                  <c:v>10.898688048698148</c:v>
                </c:pt>
                <c:pt idx="6">
                  <c:v>11.109344644213543</c:v>
                </c:pt>
                <c:pt idx="7">
                  <c:v>11.313109852758163</c:v>
                </c:pt>
                <c:pt idx="8">
                  <c:v>11.497730936205679</c:v>
                </c:pt>
                <c:pt idx="9">
                  <c:v>11.653556069642599</c:v>
                </c:pt>
                <c:pt idx="10">
                  <c:v>11.770645170604109</c:v>
                </c:pt>
                <c:pt idx="11">
                  <c:v>11.827171116591471</c:v>
                </c:pt>
                <c:pt idx="12">
                  <c:v>11.835162066476764</c:v>
                </c:pt>
                <c:pt idx="13">
                  <c:v>11.797955841708141</c:v>
                </c:pt>
                <c:pt idx="14">
                  <c:v>11.709702102789244</c:v>
                </c:pt>
                <c:pt idx="15">
                  <c:v>11.564735722660577</c:v>
                </c:pt>
                <c:pt idx="16">
                  <c:v>11.36412509203487</c:v>
                </c:pt>
                <c:pt idx="17">
                  <c:v>11.112062675516693</c:v>
                </c:pt>
                <c:pt idx="18">
                  <c:v>10.797164000752183</c:v>
                </c:pt>
              </c:numCache>
            </c:numRef>
          </c:val>
          <c:smooth val="0"/>
          <c:extLst>
            <c:ext xmlns:c16="http://schemas.microsoft.com/office/drawing/2014/chart" uri="{C3380CC4-5D6E-409C-BE32-E72D297353CC}">
              <c16:uniqueId val="{00000003-6731-4A0A-A1AF-E1ED96FB6D74}"/>
            </c:ext>
          </c:extLst>
        </c:ser>
        <c:ser>
          <c:idx val="4"/>
          <c:order val="4"/>
          <c:tx>
            <c:strRef>
              <c:f>'Population and GDP'!$E$27</c:f>
              <c:strCache>
                <c:ptCount val="1"/>
                <c:pt idx="0">
                  <c:v>SSP5</c:v>
                </c:pt>
              </c:strCache>
            </c:strRef>
          </c:tx>
          <c:spPr>
            <a:ln w="28575" cap="rnd">
              <a:solidFill>
                <a:schemeClr val="accent5"/>
              </a:solidFill>
              <a:round/>
            </a:ln>
            <a:effectLst/>
          </c:spPr>
          <c:marker>
            <c:symbol val="none"/>
          </c:marker>
          <c:cat>
            <c:numRef>
              <c:f>'Population and GDP'!$F$22:$X$22</c:f>
              <c:numCache>
                <c:formatCode>0</c:formatCode>
                <c:ptCount val="19"/>
                <c:pt idx="0">
                  <c:v>2010</c:v>
                </c:pt>
                <c:pt idx="1">
                  <c:v>2015</c:v>
                </c:pt>
                <c:pt idx="2">
                  <c:v>2020</c:v>
                </c:pt>
                <c:pt idx="3">
                  <c:v>2025</c:v>
                </c:pt>
                <c:pt idx="4">
                  <c:v>2030</c:v>
                </c:pt>
                <c:pt idx="5">
                  <c:v>2035</c:v>
                </c:pt>
                <c:pt idx="6">
                  <c:v>2040</c:v>
                </c:pt>
                <c:pt idx="7">
                  <c:v>2045</c:v>
                </c:pt>
                <c:pt idx="8">
                  <c:v>2050</c:v>
                </c:pt>
                <c:pt idx="9">
                  <c:v>2055</c:v>
                </c:pt>
                <c:pt idx="10">
                  <c:v>2060</c:v>
                </c:pt>
                <c:pt idx="11">
                  <c:v>2065</c:v>
                </c:pt>
                <c:pt idx="12">
                  <c:v>2070</c:v>
                </c:pt>
                <c:pt idx="13">
                  <c:v>2075</c:v>
                </c:pt>
                <c:pt idx="14">
                  <c:v>2080</c:v>
                </c:pt>
                <c:pt idx="15">
                  <c:v>2085</c:v>
                </c:pt>
                <c:pt idx="16">
                  <c:v>2090</c:v>
                </c:pt>
                <c:pt idx="17">
                  <c:v>2095</c:v>
                </c:pt>
                <c:pt idx="18">
                  <c:v>2100</c:v>
                </c:pt>
              </c:numCache>
            </c:numRef>
          </c:cat>
          <c:val>
            <c:numRef>
              <c:f>'Population and GDP'!$F$27:$X$27</c:f>
              <c:numCache>
                <c:formatCode>0</c:formatCode>
                <c:ptCount val="19"/>
                <c:pt idx="0">
                  <c:v>9.3796846498169781</c:v>
                </c:pt>
                <c:pt idx="1">
                  <c:v>9.8673762009924566</c:v>
                </c:pt>
                <c:pt idx="2">
                  <c:v>10.461404022036383</c:v>
                </c:pt>
                <c:pt idx="3">
                  <c:v>11.158786821130862</c:v>
                </c:pt>
                <c:pt idx="4">
                  <c:v>11.874905129010392</c:v>
                </c:pt>
                <c:pt idx="5">
                  <c:v>12.592537683881581</c:v>
                </c:pt>
                <c:pt idx="6">
                  <c:v>13.36220022184497</c:v>
                </c:pt>
                <c:pt idx="7">
                  <c:v>14.21973016197796</c:v>
                </c:pt>
                <c:pt idx="8">
                  <c:v>15.165394479942611</c:v>
                </c:pt>
                <c:pt idx="9">
                  <c:v>16.164921456835962</c:v>
                </c:pt>
                <c:pt idx="10">
                  <c:v>17.191919277548596</c:v>
                </c:pt>
                <c:pt idx="11">
                  <c:v>18.198833751244514</c:v>
                </c:pt>
                <c:pt idx="12">
                  <c:v>19.183712537508995</c:v>
                </c:pt>
                <c:pt idx="13">
                  <c:v>20.151432091847035</c:v>
                </c:pt>
                <c:pt idx="14">
                  <c:v>21.099541014535458</c:v>
                </c:pt>
                <c:pt idx="15">
                  <c:v>21.968602812025395</c:v>
                </c:pt>
                <c:pt idx="16">
                  <c:v>22.745292645175564</c:v>
                </c:pt>
                <c:pt idx="17">
                  <c:v>23.440890206429486</c:v>
                </c:pt>
                <c:pt idx="18">
                  <c:v>24.079908073841409</c:v>
                </c:pt>
              </c:numCache>
            </c:numRef>
          </c:val>
          <c:smooth val="0"/>
          <c:extLst>
            <c:ext xmlns:c16="http://schemas.microsoft.com/office/drawing/2014/chart" uri="{C3380CC4-5D6E-409C-BE32-E72D297353CC}">
              <c16:uniqueId val="{00000004-6731-4A0A-A1AF-E1ED96FB6D74}"/>
            </c:ext>
          </c:extLst>
        </c:ser>
        <c:dLbls>
          <c:showLegendKey val="0"/>
          <c:showVal val="0"/>
          <c:showCatName val="0"/>
          <c:showSerName val="0"/>
          <c:showPercent val="0"/>
          <c:showBubbleSize val="0"/>
        </c:dLbls>
        <c:smooth val="0"/>
        <c:axId val="646519824"/>
        <c:axId val="646521136"/>
      </c:lineChart>
      <c:catAx>
        <c:axId val="646519824"/>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v-SE"/>
          </a:p>
        </c:txPr>
        <c:crossAx val="646521136"/>
        <c:crosses val="autoZero"/>
        <c:auto val="1"/>
        <c:lblAlgn val="ctr"/>
        <c:lblOffset val="100"/>
        <c:noMultiLvlLbl val="0"/>
      </c:catAx>
      <c:valAx>
        <c:axId val="64652113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v-SE"/>
          </a:p>
        </c:txPr>
        <c:crossAx val="6465198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v-S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sv-SE"/>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sv-SE"/>
              <a:t>Transport demand for the different SSPs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sv-SE"/>
        </a:p>
      </c:txPr>
    </c:title>
    <c:autoTitleDeleted val="0"/>
    <c:plotArea>
      <c:layout/>
      <c:lineChart>
        <c:grouping val="standard"/>
        <c:varyColors val="0"/>
        <c:ser>
          <c:idx val="0"/>
          <c:order val="0"/>
          <c:tx>
            <c:strRef>
              <c:f>'Transport demand all'!$A$4</c:f>
              <c:strCache>
                <c:ptCount val="1"/>
                <c:pt idx="0">
                  <c:v>SSP1 26</c:v>
                </c:pt>
              </c:strCache>
            </c:strRef>
          </c:tx>
          <c:spPr>
            <a:ln w="28575" cap="rnd">
              <a:solidFill>
                <a:schemeClr val="accent1"/>
              </a:solidFill>
              <a:round/>
            </a:ln>
            <a:effectLst/>
          </c:spPr>
          <c:marker>
            <c:symbol val="none"/>
          </c:marker>
          <c:cat>
            <c:numRef>
              <c:f>'Transport demand all'!$B$3:$K$3</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'Transport demand all'!$B$4:$K$4</c:f>
              <c:numCache>
                <c:formatCode>0</c:formatCode>
                <c:ptCount val="10"/>
                <c:pt idx="0">
                  <c:v>106.71448451324125</c:v>
                </c:pt>
                <c:pt idx="1">
                  <c:v>123.26216596708591</c:v>
                </c:pt>
                <c:pt idx="2">
                  <c:v>141.26117679387659</c:v>
                </c:pt>
                <c:pt idx="3">
                  <c:v>153.48725041997488</c:v>
                </c:pt>
                <c:pt idx="4">
                  <c:v>162.13197726194107</c:v>
                </c:pt>
                <c:pt idx="5">
                  <c:v>165.83557029614889</c:v>
                </c:pt>
                <c:pt idx="6">
                  <c:v>165.38022894709223</c:v>
                </c:pt>
                <c:pt idx="7">
                  <c:v>176.96828871097114</c:v>
                </c:pt>
                <c:pt idx="8">
                  <c:v>180.1984483355042</c:v>
                </c:pt>
                <c:pt idx="9">
                  <c:v>182.33027608024088</c:v>
                </c:pt>
              </c:numCache>
            </c:numRef>
          </c:val>
          <c:smooth val="0"/>
          <c:extLst>
            <c:ext xmlns:c16="http://schemas.microsoft.com/office/drawing/2014/chart" uri="{C3380CC4-5D6E-409C-BE32-E72D297353CC}">
              <c16:uniqueId val="{00000000-218C-4D06-A4B7-6451B5039C2A}"/>
            </c:ext>
          </c:extLst>
        </c:ser>
        <c:ser>
          <c:idx val="1"/>
          <c:order val="1"/>
          <c:tx>
            <c:strRef>
              <c:f>'Transport demand all'!$A$5</c:f>
              <c:strCache>
                <c:ptCount val="1"/>
                <c:pt idx="0">
                  <c:v>SSP1 45</c:v>
                </c:pt>
              </c:strCache>
            </c:strRef>
          </c:tx>
          <c:spPr>
            <a:ln w="28575" cap="rnd">
              <a:solidFill>
                <a:schemeClr val="accent2"/>
              </a:solidFill>
              <a:round/>
            </a:ln>
            <a:effectLst/>
          </c:spPr>
          <c:marker>
            <c:symbol val="none"/>
          </c:marker>
          <c:cat>
            <c:numRef>
              <c:f>'Transport demand all'!$B$3:$K$3</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'Transport demand all'!$B$5:$K$5</c:f>
              <c:numCache>
                <c:formatCode>0</c:formatCode>
                <c:ptCount val="10"/>
                <c:pt idx="0">
                  <c:v>106.714492345773</c:v>
                </c:pt>
                <c:pt idx="1">
                  <c:v>123.30208522575963</c:v>
                </c:pt>
                <c:pt idx="2">
                  <c:v>141.41587446199907</c:v>
                </c:pt>
                <c:pt idx="3">
                  <c:v>153.8434011070006</c:v>
                </c:pt>
                <c:pt idx="4">
                  <c:v>162.78197199286049</c:v>
                </c:pt>
                <c:pt idx="5">
                  <c:v>166.48065428992038</c:v>
                </c:pt>
                <c:pt idx="6">
                  <c:v>165.97657209814889</c:v>
                </c:pt>
                <c:pt idx="7">
                  <c:v>177.49681107892721</c:v>
                </c:pt>
                <c:pt idx="8">
                  <c:v>180.58659395145824</c:v>
                </c:pt>
                <c:pt idx="9">
                  <c:v>182.54419133788653</c:v>
                </c:pt>
              </c:numCache>
            </c:numRef>
          </c:val>
          <c:smooth val="0"/>
          <c:extLst>
            <c:ext xmlns:c16="http://schemas.microsoft.com/office/drawing/2014/chart" uri="{C3380CC4-5D6E-409C-BE32-E72D297353CC}">
              <c16:uniqueId val="{00000001-218C-4D06-A4B7-6451B5039C2A}"/>
            </c:ext>
          </c:extLst>
        </c:ser>
        <c:ser>
          <c:idx val="2"/>
          <c:order val="2"/>
          <c:tx>
            <c:strRef>
              <c:f>'Transport demand all'!$A$6</c:f>
              <c:strCache>
                <c:ptCount val="1"/>
                <c:pt idx="0">
                  <c:v>SSP2 26</c:v>
                </c:pt>
              </c:strCache>
            </c:strRef>
          </c:tx>
          <c:spPr>
            <a:ln w="28575" cap="rnd">
              <a:solidFill>
                <a:schemeClr val="accent3"/>
              </a:solidFill>
              <a:round/>
            </a:ln>
            <a:effectLst/>
          </c:spPr>
          <c:marker>
            <c:symbol val="none"/>
          </c:marker>
          <c:cat>
            <c:numRef>
              <c:f>'Transport demand all'!$B$3:$K$3</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'Transport demand all'!$B$6:$K$6</c:f>
              <c:numCache>
                <c:formatCode>0</c:formatCode>
                <c:ptCount val="10"/>
                <c:pt idx="0">
                  <c:v>107.10279325564171</c:v>
                </c:pt>
                <c:pt idx="1">
                  <c:v>132.95644485813281</c:v>
                </c:pt>
                <c:pt idx="2">
                  <c:v>153.13245673710955</c:v>
                </c:pt>
                <c:pt idx="3">
                  <c:v>168.66406052449122</c:v>
                </c:pt>
                <c:pt idx="4">
                  <c:v>180.64889298807242</c:v>
                </c:pt>
                <c:pt idx="5">
                  <c:v>188.86283841826349</c:v>
                </c:pt>
                <c:pt idx="6">
                  <c:v>194.48995754378532</c:v>
                </c:pt>
                <c:pt idx="7">
                  <c:v>216.4954792821282</c:v>
                </c:pt>
                <c:pt idx="8">
                  <c:v>229.90664469640009</c:v>
                </c:pt>
                <c:pt idx="9">
                  <c:v>243.52824235926278</c:v>
                </c:pt>
              </c:numCache>
            </c:numRef>
          </c:val>
          <c:smooth val="0"/>
          <c:extLst>
            <c:ext xmlns:c16="http://schemas.microsoft.com/office/drawing/2014/chart" uri="{C3380CC4-5D6E-409C-BE32-E72D297353CC}">
              <c16:uniqueId val="{00000002-218C-4D06-A4B7-6451B5039C2A}"/>
            </c:ext>
          </c:extLst>
        </c:ser>
        <c:ser>
          <c:idx val="3"/>
          <c:order val="3"/>
          <c:tx>
            <c:strRef>
              <c:f>'Transport demand all'!$A$7</c:f>
              <c:strCache>
                <c:ptCount val="1"/>
                <c:pt idx="0">
                  <c:v>SSP2 45</c:v>
                </c:pt>
              </c:strCache>
            </c:strRef>
          </c:tx>
          <c:spPr>
            <a:ln w="28575" cap="rnd">
              <a:solidFill>
                <a:schemeClr val="accent4"/>
              </a:solidFill>
              <a:round/>
            </a:ln>
            <a:effectLst/>
          </c:spPr>
          <c:marker>
            <c:symbol val="none"/>
          </c:marker>
          <c:cat>
            <c:numRef>
              <c:f>'Transport demand all'!$B$3:$K$3</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'Transport demand all'!$B$7:$K$7</c:f>
              <c:numCache>
                <c:formatCode>0</c:formatCode>
                <c:ptCount val="10"/>
                <c:pt idx="0">
                  <c:v>105.01642820152408</c:v>
                </c:pt>
                <c:pt idx="1">
                  <c:v>130.87058909140256</c:v>
                </c:pt>
                <c:pt idx="2">
                  <c:v>152.29725131832893</c:v>
                </c:pt>
                <c:pt idx="3">
                  <c:v>169.93731156948746</c:v>
                </c:pt>
                <c:pt idx="4">
                  <c:v>184.93591374075933</c:v>
                </c:pt>
                <c:pt idx="5">
                  <c:v>196.73741663981971</c:v>
                </c:pt>
                <c:pt idx="6">
                  <c:v>206.94767896865793</c:v>
                </c:pt>
                <c:pt idx="7">
                  <c:v>234.0578974508779</c:v>
                </c:pt>
                <c:pt idx="8">
                  <c:v>253.34804643763917</c:v>
                </c:pt>
                <c:pt idx="9">
                  <c:v>274.90423523698098</c:v>
                </c:pt>
              </c:numCache>
            </c:numRef>
          </c:val>
          <c:smooth val="0"/>
          <c:extLst>
            <c:ext xmlns:c16="http://schemas.microsoft.com/office/drawing/2014/chart" uri="{C3380CC4-5D6E-409C-BE32-E72D297353CC}">
              <c16:uniqueId val="{00000003-218C-4D06-A4B7-6451B5039C2A}"/>
            </c:ext>
          </c:extLst>
        </c:ser>
        <c:ser>
          <c:idx val="4"/>
          <c:order val="4"/>
          <c:tx>
            <c:strRef>
              <c:f>'Transport demand all'!$A$8</c:f>
              <c:strCache>
                <c:ptCount val="1"/>
                <c:pt idx="0">
                  <c:v>SSP3 34</c:v>
                </c:pt>
              </c:strCache>
            </c:strRef>
          </c:tx>
          <c:spPr>
            <a:ln w="28575" cap="rnd">
              <a:solidFill>
                <a:schemeClr val="accent5"/>
              </a:solidFill>
              <a:round/>
            </a:ln>
            <a:effectLst/>
          </c:spPr>
          <c:marker>
            <c:symbol val="none"/>
          </c:marker>
          <c:cat>
            <c:numRef>
              <c:f>'Transport demand all'!$B$3:$K$3</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'Transport demand all'!$B$8:$K$8</c:f>
              <c:numCache>
                <c:formatCode>0</c:formatCode>
                <c:ptCount val="10"/>
                <c:pt idx="0">
                  <c:v>104.81712631762477</c:v>
                </c:pt>
                <c:pt idx="1">
                  <c:v>129.41911461200147</c:v>
                </c:pt>
                <c:pt idx="2">
                  <c:v>143.10390291328011</c:v>
                </c:pt>
                <c:pt idx="3">
                  <c:v>151.59945149158753</c:v>
                </c:pt>
                <c:pt idx="4">
                  <c:v>157.76795707565731</c:v>
                </c:pt>
                <c:pt idx="5">
                  <c:v>161.84646683320904</c:v>
                </c:pt>
                <c:pt idx="6">
                  <c:v>165.12326214475686</c:v>
                </c:pt>
                <c:pt idx="7">
                  <c:v>184.88927325602899</c:v>
                </c:pt>
                <c:pt idx="8">
                  <c:v>200.26775814779344</c:v>
                </c:pt>
                <c:pt idx="9">
                  <c:v>218.57521600966572</c:v>
                </c:pt>
              </c:numCache>
            </c:numRef>
          </c:val>
          <c:smooth val="0"/>
          <c:extLst>
            <c:ext xmlns:c16="http://schemas.microsoft.com/office/drawing/2014/chart" uri="{C3380CC4-5D6E-409C-BE32-E72D297353CC}">
              <c16:uniqueId val="{00000004-218C-4D06-A4B7-6451B5039C2A}"/>
            </c:ext>
          </c:extLst>
        </c:ser>
        <c:ser>
          <c:idx val="5"/>
          <c:order val="5"/>
          <c:tx>
            <c:strRef>
              <c:f>'Transport demand all'!$A$9</c:f>
              <c:strCache>
                <c:ptCount val="1"/>
                <c:pt idx="0">
                  <c:v>SSP3 45</c:v>
                </c:pt>
              </c:strCache>
            </c:strRef>
          </c:tx>
          <c:spPr>
            <a:ln w="28575" cap="rnd">
              <a:solidFill>
                <a:schemeClr val="accent6"/>
              </a:solidFill>
              <a:round/>
            </a:ln>
            <a:effectLst/>
          </c:spPr>
          <c:marker>
            <c:symbol val="none"/>
          </c:marker>
          <c:cat>
            <c:numRef>
              <c:f>'Transport demand all'!$B$3:$K$3</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'Transport demand all'!$B$9:$K$9</c:f>
              <c:numCache>
                <c:formatCode>0</c:formatCode>
                <c:ptCount val="10"/>
                <c:pt idx="0">
                  <c:v>104.81712631762477</c:v>
                </c:pt>
                <c:pt idx="1">
                  <c:v>129.41911461200147</c:v>
                </c:pt>
                <c:pt idx="2">
                  <c:v>143.10390291328011</c:v>
                </c:pt>
                <c:pt idx="3">
                  <c:v>151.59945149158753</c:v>
                </c:pt>
                <c:pt idx="4">
                  <c:v>157.76795707565731</c:v>
                </c:pt>
                <c:pt idx="5">
                  <c:v>161.84646683320904</c:v>
                </c:pt>
                <c:pt idx="6">
                  <c:v>165.12326214475686</c:v>
                </c:pt>
                <c:pt idx="7">
                  <c:v>184.88927325602899</c:v>
                </c:pt>
                <c:pt idx="8">
                  <c:v>200.26775814779344</c:v>
                </c:pt>
                <c:pt idx="9">
                  <c:v>218.57521600966572</c:v>
                </c:pt>
              </c:numCache>
            </c:numRef>
          </c:val>
          <c:smooth val="0"/>
          <c:extLst>
            <c:ext xmlns:c16="http://schemas.microsoft.com/office/drawing/2014/chart" uri="{C3380CC4-5D6E-409C-BE32-E72D297353CC}">
              <c16:uniqueId val="{00000000-C8F5-4BFE-9D1E-4D3AD8D586E5}"/>
            </c:ext>
          </c:extLst>
        </c:ser>
        <c:ser>
          <c:idx val="6"/>
          <c:order val="6"/>
          <c:tx>
            <c:strRef>
              <c:f>'Transport demand all'!$A$10</c:f>
              <c:strCache>
                <c:ptCount val="1"/>
                <c:pt idx="0">
                  <c:v>SSP5 26</c:v>
                </c:pt>
              </c:strCache>
            </c:strRef>
          </c:tx>
          <c:spPr>
            <a:ln w="28575" cap="rnd">
              <a:solidFill>
                <a:schemeClr val="accent1">
                  <a:lumMod val="60000"/>
                </a:schemeClr>
              </a:solidFill>
              <a:round/>
            </a:ln>
            <a:effectLst/>
          </c:spPr>
          <c:marker>
            <c:symbol val="none"/>
          </c:marker>
          <c:cat>
            <c:numRef>
              <c:f>'Transport demand all'!$B$3:$K$3</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'Transport demand all'!$B$10:$K$10</c:f>
              <c:numCache>
                <c:formatCode>0</c:formatCode>
                <c:ptCount val="10"/>
                <c:pt idx="0">
                  <c:v>106.70386763314414</c:v>
                </c:pt>
                <c:pt idx="1">
                  <c:v>149.48040099844303</c:v>
                </c:pt>
                <c:pt idx="2">
                  <c:v>177.27941145661933</c:v>
                </c:pt>
                <c:pt idx="3">
                  <c:v>202.79366279192254</c:v>
                </c:pt>
                <c:pt idx="4">
                  <c:v>226.01471569392547</c:v>
                </c:pt>
                <c:pt idx="5">
                  <c:v>245.54654573394333</c:v>
                </c:pt>
                <c:pt idx="6">
                  <c:v>263.45000730240093</c:v>
                </c:pt>
                <c:pt idx="7">
                  <c:v>299.6576585100097</c:v>
                </c:pt>
                <c:pt idx="8">
                  <c:v>320.96155090972866</c:v>
                </c:pt>
                <c:pt idx="9">
                  <c:v>340.14712401130271</c:v>
                </c:pt>
              </c:numCache>
            </c:numRef>
          </c:val>
          <c:smooth val="0"/>
          <c:extLst>
            <c:ext xmlns:c16="http://schemas.microsoft.com/office/drawing/2014/chart" uri="{C3380CC4-5D6E-409C-BE32-E72D297353CC}">
              <c16:uniqueId val="{00000001-C8F5-4BFE-9D1E-4D3AD8D586E5}"/>
            </c:ext>
          </c:extLst>
        </c:ser>
        <c:ser>
          <c:idx val="7"/>
          <c:order val="7"/>
          <c:tx>
            <c:strRef>
              <c:f>'Transport demand all'!$A$11</c:f>
              <c:strCache>
                <c:ptCount val="1"/>
                <c:pt idx="0">
                  <c:v>SSP5 34</c:v>
                </c:pt>
              </c:strCache>
            </c:strRef>
          </c:tx>
          <c:spPr>
            <a:ln w="28575" cap="rnd">
              <a:solidFill>
                <a:schemeClr val="accent2">
                  <a:lumMod val="60000"/>
                </a:schemeClr>
              </a:solidFill>
              <a:round/>
            </a:ln>
            <a:effectLst/>
          </c:spPr>
          <c:marker>
            <c:symbol val="none"/>
          </c:marker>
          <c:cat>
            <c:numRef>
              <c:f>'Transport demand all'!$B$3:$K$3</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'Transport demand all'!$B$11:$K$11</c:f>
              <c:numCache>
                <c:formatCode>0</c:formatCode>
                <c:ptCount val="10"/>
                <c:pt idx="0">
                  <c:v>106.70386763314414</c:v>
                </c:pt>
                <c:pt idx="1">
                  <c:v>149.48040099844303</c:v>
                </c:pt>
                <c:pt idx="2">
                  <c:v>177.27941145661933</c:v>
                </c:pt>
                <c:pt idx="3">
                  <c:v>202.79366279192254</c:v>
                </c:pt>
                <c:pt idx="4">
                  <c:v>226.01471569392547</c:v>
                </c:pt>
                <c:pt idx="5">
                  <c:v>245.54654573394333</c:v>
                </c:pt>
                <c:pt idx="6">
                  <c:v>263.45000730240093</c:v>
                </c:pt>
                <c:pt idx="7">
                  <c:v>299.6576585100097</c:v>
                </c:pt>
                <c:pt idx="8">
                  <c:v>320.96155090972866</c:v>
                </c:pt>
                <c:pt idx="9">
                  <c:v>340.14712401130271</c:v>
                </c:pt>
              </c:numCache>
            </c:numRef>
          </c:val>
          <c:smooth val="0"/>
          <c:extLst>
            <c:ext xmlns:c16="http://schemas.microsoft.com/office/drawing/2014/chart" uri="{C3380CC4-5D6E-409C-BE32-E72D297353CC}">
              <c16:uniqueId val="{00000002-C8F5-4BFE-9D1E-4D3AD8D586E5}"/>
            </c:ext>
          </c:extLst>
        </c:ser>
        <c:ser>
          <c:idx val="8"/>
          <c:order val="8"/>
          <c:tx>
            <c:strRef>
              <c:f>'Transport demand all'!$A$12</c:f>
              <c:strCache>
                <c:ptCount val="1"/>
                <c:pt idx="0">
                  <c:v>SSP5 45</c:v>
                </c:pt>
              </c:strCache>
            </c:strRef>
          </c:tx>
          <c:spPr>
            <a:ln w="28575" cap="rnd">
              <a:solidFill>
                <a:schemeClr val="accent3">
                  <a:lumMod val="60000"/>
                </a:schemeClr>
              </a:solidFill>
              <a:round/>
            </a:ln>
            <a:effectLst/>
          </c:spPr>
          <c:marker>
            <c:symbol val="none"/>
          </c:marker>
          <c:cat>
            <c:numRef>
              <c:f>'Transport demand all'!$B$3:$K$3</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'Transport demand all'!$B$12:$K$12</c:f>
              <c:numCache>
                <c:formatCode>0</c:formatCode>
                <c:ptCount val="10"/>
                <c:pt idx="0">
                  <c:v>106.70386763314414</c:v>
                </c:pt>
                <c:pt idx="1">
                  <c:v>149.48040099844303</c:v>
                </c:pt>
                <c:pt idx="2">
                  <c:v>177.34129650906968</c:v>
                </c:pt>
                <c:pt idx="3">
                  <c:v>203.3231915520463</c:v>
                </c:pt>
                <c:pt idx="4">
                  <c:v>227.20315805620424</c:v>
                </c:pt>
                <c:pt idx="5">
                  <c:v>247.1864891859525</c:v>
                </c:pt>
                <c:pt idx="6">
                  <c:v>265.08514473404068</c:v>
                </c:pt>
                <c:pt idx="7">
                  <c:v>301.23848848945312</c:v>
                </c:pt>
                <c:pt idx="8">
                  <c:v>322.33514590656875</c:v>
                </c:pt>
                <c:pt idx="9">
                  <c:v>341.39524914995582</c:v>
                </c:pt>
              </c:numCache>
            </c:numRef>
          </c:val>
          <c:smooth val="0"/>
          <c:extLst>
            <c:ext xmlns:c16="http://schemas.microsoft.com/office/drawing/2014/chart" uri="{C3380CC4-5D6E-409C-BE32-E72D297353CC}">
              <c16:uniqueId val="{00000003-C8F5-4BFE-9D1E-4D3AD8D586E5}"/>
            </c:ext>
          </c:extLst>
        </c:ser>
        <c:dLbls>
          <c:showLegendKey val="0"/>
          <c:showVal val="0"/>
          <c:showCatName val="0"/>
          <c:showSerName val="0"/>
          <c:showPercent val="0"/>
          <c:showBubbleSize val="0"/>
        </c:dLbls>
        <c:smooth val="0"/>
        <c:axId val="623840096"/>
        <c:axId val="623840752"/>
      </c:lineChart>
      <c:catAx>
        <c:axId val="6238400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v-SE"/>
          </a:p>
        </c:txPr>
        <c:crossAx val="623840752"/>
        <c:crosses val="autoZero"/>
        <c:auto val="1"/>
        <c:lblAlgn val="ctr"/>
        <c:lblOffset val="100"/>
        <c:noMultiLvlLbl val="0"/>
      </c:catAx>
      <c:valAx>
        <c:axId val="62384075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sv-SE"/>
                  <a:t>EJ</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sv-S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v-SE"/>
          </a:p>
        </c:txPr>
        <c:crossAx val="6238400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v-S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sv-SE"/>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sv-SE"/>
              <a:t>Total number of vehicles for the different SSPs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sv-SE"/>
        </a:p>
      </c:txPr>
    </c:title>
    <c:autoTitleDeleted val="0"/>
    <c:plotArea>
      <c:layout/>
      <c:lineChart>
        <c:grouping val="standard"/>
        <c:varyColors val="0"/>
        <c:ser>
          <c:idx val="0"/>
          <c:order val="0"/>
          <c:tx>
            <c:strRef>
              <c:f>'Transport demand all'!$A$21</c:f>
              <c:strCache>
                <c:ptCount val="1"/>
                <c:pt idx="0">
                  <c:v>SSP1 26</c:v>
                </c:pt>
              </c:strCache>
            </c:strRef>
          </c:tx>
          <c:spPr>
            <a:ln w="28575" cap="rnd">
              <a:solidFill>
                <a:schemeClr val="accent1"/>
              </a:solidFill>
              <a:round/>
            </a:ln>
            <a:effectLst/>
          </c:spPr>
          <c:marker>
            <c:symbol val="none"/>
          </c:marker>
          <c:cat>
            <c:numRef>
              <c:f>'Transport demand all'!$B$20:$K$20</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'Transport demand all'!$B$21:$K$21</c:f>
              <c:numCache>
                <c:formatCode>0.00E+00</c:formatCode>
                <c:ptCount val="10"/>
                <c:pt idx="0">
                  <c:v>1037642827.9199196</c:v>
                </c:pt>
                <c:pt idx="1">
                  <c:v>1096501343.3958786</c:v>
                </c:pt>
                <c:pt idx="2">
                  <c:v>1311355128.2083468</c:v>
                </c:pt>
                <c:pt idx="3">
                  <c:v>1542584093.2602</c:v>
                </c:pt>
                <c:pt idx="4">
                  <c:v>1793564788.9638424</c:v>
                </c:pt>
                <c:pt idx="5">
                  <c:v>2047400095.9189792</c:v>
                </c:pt>
                <c:pt idx="6">
                  <c:v>2296992010.5753942</c:v>
                </c:pt>
                <c:pt idx="7">
                  <c:v>2712845808.9544787</c:v>
                </c:pt>
                <c:pt idx="8">
                  <c:v>2966324427.3720269</c:v>
                </c:pt>
                <c:pt idx="9">
                  <c:v>3091280239.9015279</c:v>
                </c:pt>
              </c:numCache>
            </c:numRef>
          </c:val>
          <c:smooth val="0"/>
          <c:extLst>
            <c:ext xmlns:c16="http://schemas.microsoft.com/office/drawing/2014/chart" uri="{C3380CC4-5D6E-409C-BE32-E72D297353CC}">
              <c16:uniqueId val="{00000000-5CDB-4BDC-97AD-B6A878F70E5B}"/>
            </c:ext>
          </c:extLst>
        </c:ser>
        <c:ser>
          <c:idx val="1"/>
          <c:order val="1"/>
          <c:tx>
            <c:strRef>
              <c:f>'Transport demand all'!$A$22</c:f>
              <c:strCache>
                <c:ptCount val="1"/>
                <c:pt idx="0">
                  <c:v>SSP1 45</c:v>
                </c:pt>
              </c:strCache>
            </c:strRef>
          </c:tx>
          <c:spPr>
            <a:ln w="28575" cap="rnd">
              <a:solidFill>
                <a:schemeClr val="accent2"/>
              </a:solidFill>
              <a:round/>
            </a:ln>
            <a:effectLst/>
          </c:spPr>
          <c:marker>
            <c:symbol val="none"/>
          </c:marker>
          <c:cat>
            <c:numRef>
              <c:f>'Transport demand all'!$B$20:$K$20</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'Transport demand all'!$B$22:$K$22</c:f>
              <c:numCache>
                <c:formatCode>0.00E+00</c:formatCode>
                <c:ptCount val="10"/>
                <c:pt idx="0">
                  <c:v>1037642827.9199196</c:v>
                </c:pt>
                <c:pt idx="1">
                  <c:v>1096501492.3086989</c:v>
                </c:pt>
                <c:pt idx="2">
                  <c:v>1311355705.3914363</c:v>
                </c:pt>
                <c:pt idx="3">
                  <c:v>1542585422.1283169</c:v>
                </c:pt>
                <c:pt idx="4">
                  <c:v>1793567214.2600703</c:v>
                </c:pt>
                <c:pt idx="5">
                  <c:v>2047402502.8937194</c:v>
                </c:pt>
                <c:pt idx="6">
                  <c:v>2296994235.6849113</c:v>
                </c:pt>
                <c:pt idx="7">
                  <c:v>2712847781.0028982</c:v>
                </c:pt>
                <c:pt idx="8">
                  <c:v>2966325875.6344433</c:v>
                </c:pt>
                <c:pt idx="9">
                  <c:v>3091281038.056458</c:v>
                </c:pt>
              </c:numCache>
            </c:numRef>
          </c:val>
          <c:smooth val="0"/>
          <c:extLst>
            <c:ext xmlns:c16="http://schemas.microsoft.com/office/drawing/2014/chart" uri="{C3380CC4-5D6E-409C-BE32-E72D297353CC}">
              <c16:uniqueId val="{00000001-5CDB-4BDC-97AD-B6A878F70E5B}"/>
            </c:ext>
          </c:extLst>
        </c:ser>
        <c:ser>
          <c:idx val="2"/>
          <c:order val="2"/>
          <c:tx>
            <c:strRef>
              <c:f>'Transport demand all'!$A$23</c:f>
              <c:strCache>
                <c:ptCount val="1"/>
                <c:pt idx="0">
                  <c:v>SSP2 26</c:v>
                </c:pt>
              </c:strCache>
            </c:strRef>
          </c:tx>
          <c:spPr>
            <a:ln w="28575" cap="rnd">
              <a:solidFill>
                <a:schemeClr val="accent3"/>
              </a:solidFill>
              <a:round/>
            </a:ln>
            <a:effectLst/>
          </c:spPr>
          <c:marker>
            <c:symbol val="none"/>
          </c:marker>
          <c:cat>
            <c:numRef>
              <c:f>'Transport demand all'!$B$20:$K$20</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'Transport demand all'!$B$23:$K$23</c:f>
              <c:numCache>
                <c:formatCode>0.00E+00</c:formatCode>
                <c:ptCount val="10"/>
                <c:pt idx="0">
                  <c:v>2274738302.2970071</c:v>
                </c:pt>
                <c:pt idx="1">
                  <c:v>2794586782.9604416</c:v>
                </c:pt>
                <c:pt idx="2">
                  <c:v>3369616155.4095788</c:v>
                </c:pt>
                <c:pt idx="3">
                  <c:v>3957629457.5432529</c:v>
                </c:pt>
                <c:pt idx="4">
                  <c:v>4634569550.0797176</c:v>
                </c:pt>
                <c:pt idx="5">
                  <c:v>5322422781.0324783</c:v>
                </c:pt>
                <c:pt idx="6">
                  <c:v>6082652711.0361824</c:v>
                </c:pt>
                <c:pt idx="7">
                  <c:v>7142036579.850894</c:v>
                </c:pt>
                <c:pt idx="8">
                  <c:v>8064559668.7155151</c:v>
                </c:pt>
                <c:pt idx="9">
                  <c:v>8924026225.5329075</c:v>
                </c:pt>
              </c:numCache>
            </c:numRef>
          </c:val>
          <c:smooth val="0"/>
          <c:extLst>
            <c:ext xmlns:c16="http://schemas.microsoft.com/office/drawing/2014/chart" uri="{C3380CC4-5D6E-409C-BE32-E72D297353CC}">
              <c16:uniqueId val="{00000002-5CDB-4BDC-97AD-B6A878F70E5B}"/>
            </c:ext>
          </c:extLst>
        </c:ser>
        <c:ser>
          <c:idx val="3"/>
          <c:order val="3"/>
          <c:tx>
            <c:strRef>
              <c:f>'Transport demand all'!$A$24</c:f>
              <c:strCache>
                <c:ptCount val="1"/>
                <c:pt idx="0">
                  <c:v>SSP2 45</c:v>
                </c:pt>
              </c:strCache>
            </c:strRef>
          </c:tx>
          <c:spPr>
            <a:ln w="28575" cap="rnd">
              <a:solidFill>
                <a:schemeClr val="accent4"/>
              </a:solidFill>
              <a:round/>
            </a:ln>
            <a:effectLst/>
          </c:spPr>
          <c:marker>
            <c:symbol val="none"/>
          </c:marker>
          <c:cat>
            <c:numRef>
              <c:f>'Transport demand all'!$B$20:$K$20</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'Transport demand all'!$B$24:$K$24</c:f>
              <c:numCache>
                <c:formatCode>0.00E+00</c:formatCode>
                <c:ptCount val="10"/>
                <c:pt idx="0">
                  <c:v>1037642833.9199196</c:v>
                </c:pt>
                <c:pt idx="1">
                  <c:v>1269418701.9104006</c:v>
                </c:pt>
                <c:pt idx="2">
                  <c:v>1536757326.8742793</c:v>
                </c:pt>
                <c:pt idx="3">
                  <c:v>1840377147.779367</c:v>
                </c:pt>
                <c:pt idx="4">
                  <c:v>2187827273.2650337</c:v>
                </c:pt>
                <c:pt idx="5">
                  <c:v>2568222135.6382132</c:v>
                </c:pt>
                <c:pt idx="6">
                  <c:v>2976191155.2136984</c:v>
                </c:pt>
                <c:pt idx="7">
                  <c:v>3701025727.36619</c:v>
                </c:pt>
                <c:pt idx="8">
                  <c:v>4246954062.1455607</c:v>
                </c:pt>
                <c:pt idx="9">
                  <c:v>4681014948.0663099</c:v>
                </c:pt>
              </c:numCache>
            </c:numRef>
          </c:val>
          <c:smooth val="0"/>
          <c:extLst>
            <c:ext xmlns:c16="http://schemas.microsoft.com/office/drawing/2014/chart" uri="{C3380CC4-5D6E-409C-BE32-E72D297353CC}">
              <c16:uniqueId val="{00000003-5CDB-4BDC-97AD-B6A878F70E5B}"/>
            </c:ext>
          </c:extLst>
        </c:ser>
        <c:ser>
          <c:idx val="4"/>
          <c:order val="4"/>
          <c:tx>
            <c:strRef>
              <c:f>'Transport demand all'!$A$25</c:f>
              <c:strCache>
                <c:ptCount val="1"/>
                <c:pt idx="0">
                  <c:v>SSP3 34</c:v>
                </c:pt>
              </c:strCache>
            </c:strRef>
          </c:tx>
          <c:spPr>
            <a:ln w="28575" cap="rnd">
              <a:solidFill>
                <a:schemeClr val="accent5"/>
              </a:solidFill>
              <a:round/>
            </a:ln>
            <a:effectLst/>
          </c:spPr>
          <c:marker>
            <c:symbol val="none"/>
          </c:marker>
          <c:cat>
            <c:numRef>
              <c:f>'Transport demand all'!$B$20:$K$20</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'Transport demand all'!$B$25:$K$25</c:f>
              <c:numCache>
                <c:formatCode>0.00E+00</c:formatCode>
                <c:ptCount val="10"/>
                <c:pt idx="0">
                  <c:v>4245613847.4947004</c:v>
                </c:pt>
                <c:pt idx="1">
                  <c:v>5165957339.0358295</c:v>
                </c:pt>
                <c:pt idx="2">
                  <c:v>6075845192.8898983</c:v>
                </c:pt>
                <c:pt idx="3">
                  <c:v>6845083160.372858</c:v>
                </c:pt>
                <c:pt idx="4">
                  <c:v>7638261063.1574354</c:v>
                </c:pt>
                <c:pt idx="5">
                  <c:v>8469754412.9493065</c:v>
                </c:pt>
                <c:pt idx="6">
                  <c:v>9371457462.7942352</c:v>
                </c:pt>
                <c:pt idx="7">
                  <c:v>10429922872.477327</c:v>
                </c:pt>
                <c:pt idx="8">
                  <c:v>11157499517.231087</c:v>
                </c:pt>
                <c:pt idx="9">
                  <c:v>11841492229.494591</c:v>
                </c:pt>
              </c:numCache>
            </c:numRef>
          </c:val>
          <c:smooth val="0"/>
          <c:extLst>
            <c:ext xmlns:c16="http://schemas.microsoft.com/office/drawing/2014/chart" uri="{C3380CC4-5D6E-409C-BE32-E72D297353CC}">
              <c16:uniqueId val="{00000004-5CDB-4BDC-97AD-B6A878F70E5B}"/>
            </c:ext>
          </c:extLst>
        </c:ser>
        <c:ser>
          <c:idx val="5"/>
          <c:order val="5"/>
          <c:tx>
            <c:strRef>
              <c:f>'Transport demand all'!$A$26</c:f>
              <c:strCache>
                <c:ptCount val="1"/>
                <c:pt idx="0">
                  <c:v>SSP3 45</c:v>
                </c:pt>
              </c:strCache>
            </c:strRef>
          </c:tx>
          <c:spPr>
            <a:ln w="28575" cap="rnd">
              <a:solidFill>
                <a:schemeClr val="accent6"/>
              </a:solidFill>
              <a:round/>
            </a:ln>
            <a:effectLst/>
          </c:spPr>
          <c:marker>
            <c:symbol val="none"/>
          </c:marker>
          <c:cat>
            <c:numRef>
              <c:f>'Transport demand all'!$B$20:$K$20</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'Transport demand all'!$B$26:$K$26</c:f>
              <c:numCache>
                <c:formatCode>0.00E+00</c:formatCode>
                <c:ptCount val="10"/>
                <c:pt idx="0">
                  <c:v>1032962013.9355443</c:v>
                </c:pt>
                <c:pt idx="1">
                  <c:v>1261048990.6500382</c:v>
                </c:pt>
                <c:pt idx="2">
                  <c:v>1457234462.6609364</c:v>
                </c:pt>
                <c:pt idx="3">
                  <c:v>1673529604.5423012</c:v>
                </c:pt>
                <c:pt idx="4">
                  <c:v>1922483932.320097</c:v>
                </c:pt>
                <c:pt idx="5">
                  <c:v>2206936951.4524608</c:v>
                </c:pt>
                <c:pt idx="6">
                  <c:v>2527389268.8910007</c:v>
                </c:pt>
                <c:pt idx="7">
                  <c:v>3150076827.7764907</c:v>
                </c:pt>
                <c:pt idx="8">
                  <c:v>3618615462.60921</c:v>
                </c:pt>
                <c:pt idx="9">
                  <c:v>4016299162.9334321</c:v>
                </c:pt>
              </c:numCache>
            </c:numRef>
          </c:val>
          <c:smooth val="0"/>
          <c:extLst>
            <c:ext xmlns:c16="http://schemas.microsoft.com/office/drawing/2014/chart" uri="{C3380CC4-5D6E-409C-BE32-E72D297353CC}">
              <c16:uniqueId val="{00000005-5CDB-4BDC-97AD-B6A878F70E5B}"/>
            </c:ext>
          </c:extLst>
        </c:ser>
        <c:ser>
          <c:idx val="6"/>
          <c:order val="6"/>
          <c:tx>
            <c:strRef>
              <c:f>'Transport demand all'!$A$27</c:f>
              <c:strCache>
                <c:ptCount val="1"/>
                <c:pt idx="0">
                  <c:v>SSP5 26</c:v>
                </c:pt>
              </c:strCache>
            </c:strRef>
          </c:tx>
          <c:spPr>
            <a:ln w="28575" cap="rnd">
              <a:solidFill>
                <a:schemeClr val="accent1">
                  <a:lumMod val="60000"/>
                </a:schemeClr>
              </a:solidFill>
              <a:round/>
            </a:ln>
            <a:effectLst/>
          </c:spPr>
          <c:marker>
            <c:symbol val="none"/>
          </c:marker>
          <c:cat>
            <c:numRef>
              <c:f>'Transport demand all'!$B$20:$K$20</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'Transport demand all'!$B$27:$K$27</c:f>
              <c:numCache>
                <c:formatCode>0.00E+00</c:formatCode>
                <c:ptCount val="10"/>
                <c:pt idx="0">
                  <c:v>1037642816.9199196</c:v>
                </c:pt>
                <c:pt idx="1">
                  <c:v>1551220083.1933513</c:v>
                </c:pt>
                <c:pt idx="2">
                  <c:v>1888891779.9342084</c:v>
                </c:pt>
                <c:pt idx="3">
                  <c:v>2274589507.970933</c:v>
                </c:pt>
                <c:pt idx="4">
                  <c:v>2707946281.7800398</c:v>
                </c:pt>
                <c:pt idx="5">
                  <c:v>3156347251.0468211</c:v>
                </c:pt>
                <c:pt idx="6">
                  <c:v>3598486075.6379795</c:v>
                </c:pt>
                <c:pt idx="7">
                  <c:v>4321343957.2126503</c:v>
                </c:pt>
                <c:pt idx="8">
                  <c:v>4777986509.6893196</c:v>
                </c:pt>
                <c:pt idx="9">
                  <c:v>5008649199.3343849</c:v>
                </c:pt>
              </c:numCache>
            </c:numRef>
          </c:val>
          <c:smooth val="0"/>
          <c:extLst>
            <c:ext xmlns:c16="http://schemas.microsoft.com/office/drawing/2014/chart" uri="{C3380CC4-5D6E-409C-BE32-E72D297353CC}">
              <c16:uniqueId val="{00000006-5CDB-4BDC-97AD-B6A878F70E5B}"/>
            </c:ext>
          </c:extLst>
        </c:ser>
        <c:ser>
          <c:idx val="7"/>
          <c:order val="7"/>
          <c:tx>
            <c:strRef>
              <c:f>'Transport demand all'!$A$28</c:f>
              <c:strCache>
                <c:ptCount val="1"/>
                <c:pt idx="0">
                  <c:v>SSP5 34</c:v>
                </c:pt>
              </c:strCache>
            </c:strRef>
          </c:tx>
          <c:spPr>
            <a:ln w="28575" cap="rnd">
              <a:solidFill>
                <a:schemeClr val="accent2">
                  <a:lumMod val="60000"/>
                </a:schemeClr>
              </a:solidFill>
              <a:round/>
            </a:ln>
            <a:effectLst/>
          </c:spPr>
          <c:marker>
            <c:symbol val="none"/>
          </c:marker>
          <c:cat>
            <c:numRef>
              <c:f>'Transport demand all'!$B$20:$K$20</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'Transport demand all'!$B$28:$K$28</c:f>
              <c:numCache>
                <c:formatCode>0.00E+00</c:formatCode>
                <c:ptCount val="10"/>
                <c:pt idx="0">
                  <c:v>1037642816.9199196</c:v>
                </c:pt>
                <c:pt idx="1">
                  <c:v>1551220083.1933513</c:v>
                </c:pt>
                <c:pt idx="2">
                  <c:v>1888892039.5549595</c:v>
                </c:pt>
                <c:pt idx="3">
                  <c:v>2274591377.0784693</c:v>
                </c:pt>
                <c:pt idx="4">
                  <c:v>2707950254.4690714</c:v>
                </c:pt>
                <c:pt idx="5">
                  <c:v>3156352233.0406041</c:v>
                </c:pt>
                <c:pt idx="6">
                  <c:v>3598490082.5153198</c:v>
                </c:pt>
                <c:pt idx="7">
                  <c:v>4321346639.2702646</c:v>
                </c:pt>
                <c:pt idx="8">
                  <c:v>4777988035.6752787</c:v>
                </c:pt>
                <c:pt idx="9">
                  <c:v>5008650192.8896532</c:v>
                </c:pt>
              </c:numCache>
            </c:numRef>
          </c:val>
          <c:smooth val="0"/>
          <c:extLst>
            <c:ext xmlns:c16="http://schemas.microsoft.com/office/drawing/2014/chart" uri="{C3380CC4-5D6E-409C-BE32-E72D297353CC}">
              <c16:uniqueId val="{00000007-5CDB-4BDC-97AD-B6A878F70E5B}"/>
            </c:ext>
          </c:extLst>
        </c:ser>
        <c:ser>
          <c:idx val="8"/>
          <c:order val="8"/>
          <c:tx>
            <c:strRef>
              <c:f>'Transport demand all'!$A$29</c:f>
              <c:strCache>
                <c:ptCount val="1"/>
                <c:pt idx="0">
                  <c:v>SSP5 45</c:v>
                </c:pt>
              </c:strCache>
            </c:strRef>
          </c:tx>
          <c:spPr>
            <a:ln w="28575" cap="rnd">
              <a:solidFill>
                <a:schemeClr val="accent3">
                  <a:lumMod val="60000"/>
                </a:schemeClr>
              </a:solidFill>
              <a:round/>
            </a:ln>
            <a:effectLst/>
          </c:spPr>
          <c:marker>
            <c:symbol val="none"/>
          </c:marker>
          <c:cat>
            <c:numRef>
              <c:f>'Transport demand all'!$B$20:$K$20</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'Transport demand all'!$B$29:$K$29</c:f>
              <c:numCache>
                <c:formatCode>0.00E+00</c:formatCode>
                <c:ptCount val="10"/>
                <c:pt idx="0">
                  <c:v>1037642816.9199196</c:v>
                </c:pt>
                <c:pt idx="1">
                  <c:v>1551220083.1933513</c:v>
                </c:pt>
                <c:pt idx="2">
                  <c:v>1888892011.2452798</c:v>
                </c:pt>
                <c:pt idx="3">
                  <c:v>2274591487.2189083</c:v>
                </c:pt>
                <c:pt idx="4">
                  <c:v>2707950723.8846359</c:v>
                </c:pt>
                <c:pt idx="5">
                  <c:v>3156353380.7511945</c:v>
                </c:pt>
                <c:pt idx="6">
                  <c:v>3598492187.378633</c:v>
                </c:pt>
                <c:pt idx="7">
                  <c:v>4321349865.965435</c:v>
                </c:pt>
                <c:pt idx="8">
                  <c:v>4777991643.8488235</c:v>
                </c:pt>
                <c:pt idx="9">
                  <c:v>5008653864.5184879</c:v>
                </c:pt>
              </c:numCache>
            </c:numRef>
          </c:val>
          <c:smooth val="0"/>
          <c:extLst>
            <c:ext xmlns:c16="http://schemas.microsoft.com/office/drawing/2014/chart" uri="{C3380CC4-5D6E-409C-BE32-E72D297353CC}">
              <c16:uniqueId val="{00000008-5CDB-4BDC-97AD-B6A878F70E5B}"/>
            </c:ext>
          </c:extLst>
        </c:ser>
        <c:dLbls>
          <c:showLegendKey val="0"/>
          <c:showVal val="0"/>
          <c:showCatName val="0"/>
          <c:showSerName val="0"/>
          <c:showPercent val="0"/>
          <c:showBubbleSize val="0"/>
        </c:dLbls>
        <c:smooth val="0"/>
        <c:axId val="630904520"/>
        <c:axId val="630905176"/>
      </c:lineChart>
      <c:catAx>
        <c:axId val="6309045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v-SE"/>
          </a:p>
        </c:txPr>
        <c:crossAx val="630905176"/>
        <c:crosses val="autoZero"/>
        <c:auto val="1"/>
        <c:lblAlgn val="ctr"/>
        <c:lblOffset val="100"/>
        <c:noMultiLvlLbl val="0"/>
      </c:catAx>
      <c:valAx>
        <c:axId val="630905176"/>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v-SE"/>
          </a:p>
        </c:txPr>
        <c:crossAx val="6309045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v-S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sv-SE"/>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sv-SE"/>
        </a:p>
      </c:txPr>
    </c:title>
    <c:autoTitleDeleted val="0"/>
    <c:plotArea>
      <c:layout/>
      <c:areaChart>
        <c:grouping val="stacked"/>
        <c:varyColors val="0"/>
        <c:ser>
          <c:idx val="0"/>
          <c:order val="0"/>
          <c:tx>
            <c:strRef>
              <c:f>'SSP1 26'!$A$1020</c:f>
              <c:strCache>
                <c:ptCount val="1"/>
                <c:pt idx="0">
                  <c:v>AFR</c:v>
                </c:pt>
              </c:strCache>
            </c:strRef>
          </c:tx>
          <c:spPr>
            <a:solidFill>
              <a:schemeClr val="accent1"/>
            </a:solidFill>
            <a:ln>
              <a:noFill/>
            </a:ln>
            <a:effectLst/>
          </c:spPr>
          <c:cat>
            <c:numRef>
              <c:f>'SSP1 26'!$B$1019:$K$1019</c:f>
              <c:numCache>
                <c:formatCode>0</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'SSP1 26'!$B$1020:$K$1020</c:f>
              <c:numCache>
                <c:formatCode>0.00</c:formatCode>
                <c:ptCount val="10"/>
                <c:pt idx="0">
                  <c:v>2.0482223950355727</c:v>
                </c:pt>
                <c:pt idx="1">
                  <c:v>2.6688674233245555</c:v>
                </c:pt>
                <c:pt idx="2">
                  <c:v>3.0918806597646298</c:v>
                </c:pt>
                <c:pt idx="3">
                  <c:v>3.4512031374179424</c:v>
                </c:pt>
                <c:pt idx="4">
                  <c:v>3.7497090860162801</c:v>
                </c:pt>
                <c:pt idx="5">
                  <c:v>3.9175067133545385</c:v>
                </c:pt>
                <c:pt idx="6">
                  <c:v>3.8914589515938625</c:v>
                </c:pt>
                <c:pt idx="7">
                  <c:v>4.7350519284190646</c:v>
                </c:pt>
                <c:pt idx="8">
                  <c:v>5.7542681310610275</c:v>
                </c:pt>
                <c:pt idx="9">
                  <c:v>6.9858767842252512</c:v>
                </c:pt>
              </c:numCache>
            </c:numRef>
          </c:val>
          <c:extLst>
            <c:ext xmlns:c16="http://schemas.microsoft.com/office/drawing/2014/chart" uri="{C3380CC4-5D6E-409C-BE32-E72D297353CC}">
              <c16:uniqueId val="{00000000-D774-4026-A6CB-76AC3CE7CFCC}"/>
            </c:ext>
          </c:extLst>
        </c:ser>
        <c:ser>
          <c:idx val="1"/>
          <c:order val="1"/>
          <c:tx>
            <c:strRef>
              <c:f>'SSP1 26'!$A$1021</c:f>
              <c:strCache>
                <c:ptCount val="1"/>
                <c:pt idx="0">
                  <c:v>CPA</c:v>
                </c:pt>
              </c:strCache>
            </c:strRef>
          </c:tx>
          <c:spPr>
            <a:solidFill>
              <a:schemeClr val="accent2"/>
            </a:solidFill>
            <a:ln>
              <a:noFill/>
            </a:ln>
            <a:effectLst/>
          </c:spPr>
          <c:cat>
            <c:numRef>
              <c:f>'SSP1 26'!$B$1019:$K$1019</c:f>
              <c:numCache>
                <c:formatCode>0</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'SSP1 26'!$B$1021:$K$1021</c:f>
              <c:numCache>
                <c:formatCode>0.00</c:formatCode>
                <c:ptCount val="10"/>
                <c:pt idx="0">
                  <c:v>6.1043427908813426</c:v>
                </c:pt>
                <c:pt idx="1">
                  <c:v>8.1115279077118352</c:v>
                </c:pt>
                <c:pt idx="2">
                  <c:v>9.4510551222125958</c:v>
                </c:pt>
                <c:pt idx="3">
                  <c:v>10.015311828031157</c:v>
                </c:pt>
                <c:pt idx="4">
                  <c:v>10.406268880838851</c:v>
                </c:pt>
                <c:pt idx="5">
                  <c:v>10.003259985338973</c:v>
                </c:pt>
                <c:pt idx="6">
                  <c:v>9.3719284914043168</c:v>
                </c:pt>
                <c:pt idx="7">
                  <c:v>9.8086070734636586</c:v>
                </c:pt>
                <c:pt idx="8">
                  <c:v>10.257258890369625</c:v>
                </c:pt>
                <c:pt idx="9">
                  <c:v>10.71839770126523</c:v>
                </c:pt>
              </c:numCache>
            </c:numRef>
          </c:val>
          <c:extLst>
            <c:ext xmlns:c16="http://schemas.microsoft.com/office/drawing/2014/chart" uri="{C3380CC4-5D6E-409C-BE32-E72D297353CC}">
              <c16:uniqueId val="{00000001-D774-4026-A6CB-76AC3CE7CFCC}"/>
            </c:ext>
          </c:extLst>
        </c:ser>
        <c:ser>
          <c:idx val="2"/>
          <c:order val="2"/>
          <c:tx>
            <c:strRef>
              <c:f>'SSP1 26'!$A$1022</c:f>
              <c:strCache>
                <c:ptCount val="1"/>
                <c:pt idx="0">
                  <c:v>EUR</c:v>
                </c:pt>
              </c:strCache>
            </c:strRef>
          </c:tx>
          <c:spPr>
            <a:solidFill>
              <a:schemeClr val="accent3"/>
            </a:solidFill>
            <a:ln>
              <a:noFill/>
            </a:ln>
            <a:effectLst/>
          </c:spPr>
          <c:cat>
            <c:numRef>
              <c:f>'SSP1 26'!$B$1019:$K$1019</c:f>
              <c:numCache>
                <c:formatCode>0</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'SSP1 26'!$B$1022:$K$1022</c:f>
              <c:numCache>
                <c:formatCode>0.00</c:formatCode>
                <c:ptCount val="10"/>
                <c:pt idx="0">
                  <c:v>4.0040461234169795</c:v>
                </c:pt>
                <c:pt idx="1">
                  <c:v>4.3145499167671515</c:v>
                </c:pt>
                <c:pt idx="2">
                  <c:v>4.4830547874698956</c:v>
                </c:pt>
                <c:pt idx="3">
                  <c:v>4.5231602870524998</c:v>
                </c:pt>
                <c:pt idx="4">
                  <c:v>4.541843319620261</c:v>
                </c:pt>
                <c:pt idx="5">
                  <c:v>4.4361542583486893</c:v>
                </c:pt>
                <c:pt idx="6">
                  <c:v>4.3004380950316587</c:v>
                </c:pt>
                <c:pt idx="7">
                  <c:v>4.4427021316535891</c:v>
                </c:pt>
                <c:pt idx="8">
                  <c:v>4.5885648610765033</c:v>
                </c:pt>
                <c:pt idx="9">
                  <c:v>4.7382026777965738</c:v>
                </c:pt>
              </c:numCache>
            </c:numRef>
          </c:val>
          <c:extLst>
            <c:ext xmlns:c16="http://schemas.microsoft.com/office/drawing/2014/chart" uri="{C3380CC4-5D6E-409C-BE32-E72D297353CC}">
              <c16:uniqueId val="{00000002-D774-4026-A6CB-76AC3CE7CFCC}"/>
            </c:ext>
          </c:extLst>
        </c:ser>
        <c:ser>
          <c:idx val="3"/>
          <c:order val="3"/>
          <c:tx>
            <c:strRef>
              <c:f>'SSP1 26'!$A$1023</c:f>
              <c:strCache>
                <c:ptCount val="1"/>
                <c:pt idx="0">
                  <c:v>FSU</c:v>
                </c:pt>
              </c:strCache>
            </c:strRef>
          </c:tx>
          <c:spPr>
            <a:solidFill>
              <a:schemeClr val="accent4"/>
            </a:solidFill>
            <a:ln>
              <a:noFill/>
            </a:ln>
            <a:effectLst/>
          </c:spPr>
          <c:cat>
            <c:numRef>
              <c:f>'SSP1 26'!$B$1019:$K$1019</c:f>
              <c:numCache>
                <c:formatCode>0</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'SSP1 26'!$B$1023:$K$1023</c:f>
              <c:numCache>
                <c:formatCode>0.00</c:formatCode>
                <c:ptCount val="10"/>
                <c:pt idx="0">
                  <c:v>1.1962298740219861</c:v>
                </c:pt>
                <c:pt idx="1">
                  <c:v>1.4151486925915484</c:v>
                </c:pt>
                <c:pt idx="2">
                  <c:v>1.6006912262210526</c:v>
                </c:pt>
                <c:pt idx="3">
                  <c:v>1.7458415646418999</c:v>
                </c:pt>
                <c:pt idx="4">
                  <c:v>1.8616976091462354</c:v>
                </c:pt>
                <c:pt idx="5">
                  <c:v>1.8536551301395798</c:v>
                </c:pt>
                <c:pt idx="6">
                  <c:v>1.7960394342817974</c:v>
                </c:pt>
                <c:pt idx="7">
                  <c:v>1.9050845584687834</c:v>
                </c:pt>
                <c:pt idx="8">
                  <c:v>2.0184406965406589</c:v>
                </c:pt>
                <c:pt idx="9">
                  <c:v>2.1363306088199518</c:v>
                </c:pt>
              </c:numCache>
            </c:numRef>
          </c:val>
          <c:extLst>
            <c:ext xmlns:c16="http://schemas.microsoft.com/office/drawing/2014/chart" uri="{C3380CC4-5D6E-409C-BE32-E72D297353CC}">
              <c16:uniqueId val="{00000003-D774-4026-A6CB-76AC3CE7CFCC}"/>
            </c:ext>
          </c:extLst>
        </c:ser>
        <c:ser>
          <c:idx val="4"/>
          <c:order val="4"/>
          <c:tx>
            <c:strRef>
              <c:f>'SSP1 26'!$A$1024</c:f>
              <c:strCache>
                <c:ptCount val="1"/>
                <c:pt idx="0">
                  <c:v>LAM</c:v>
                </c:pt>
              </c:strCache>
            </c:strRef>
          </c:tx>
          <c:spPr>
            <a:solidFill>
              <a:schemeClr val="accent5"/>
            </a:solidFill>
            <a:ln>
              <a:noFill/>
            </a:ln>
            <a:effectLst/>
          </c:spPr>
          <c:cat>
            <c:numRef>
              <c:f>'SSP1 26'!$B$1019:$K$1019</c:f>
              <c:numCache>
                <c:formatCode>0</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'SSP1 26'!$B$1024:$K$1024</c:f>
              <c:numCache>
                <c:formatCode>0.00</c:formatCode>
                <c:ptCount val="10"/>
                <c:pt idx="0">
                  <c:v>4.5980837377877775</c:v>
                </c:pt>
                <c:pt idx="1">
                  <c:v>5.4456456351143423</c:v>
                </c:pt>
                <c:pt idx="2">
                  <c:v>5.8886849456992376</c:v>
                </c:pt>
                <c:pt idx="3">
                  <c:v>6.150872233881417</c:v>
                </c:pt>
                <c:pt idx="4">
                  <c:v>6.3361149407062829</c:v>
                </c:pt>
                <c:pt idx="5">
                  <c:v>6.1990739603917646</c:v>
                </c:pt>
                <c:pt idx="6">
                  <c:v>5.9414963443638156</c:v>
                </c:pt>
                <c:pt idx="7">
                  <c:v>6.3572101828707561</c:v>
                </c:pt>
                <c:pt idx="8">
                  <c:v>6.7983383106028725</c:v>
                </c:pt>
                <c:pt idx="9">
                  <c:v>7.2665334576937592</c:v>
                </c:pt>
              </c:numCache>
            </c:numRef>
          </c:val>
          <c:extLst>
            <c:ext xmlns:c16="http://schemas.microsoft.com/office/drawing/2014/chart" uri="{C3380CC4-5D6E-409C-BE32-E72D297353CC}">
              <c16:uniqueId val="{00000004-D774-4026-A6CB-76AC3CE7CFCC}"/>
            </c:ext>
          </c:extLst>
        </c:ser>
        <c:ser>
          <c:idx val="5"/>
          <c:order val="5"/>
          <c:tx>
            <c:strRef>
              <c:f>'SSP1 26'!$A$1025</c:f>
              <c:strCache>
                <c:ptCount val="1"/>
                <c:pt idx="0">
                  <c:v>MEA</c:v>
                </c:pt>
              </c:strCache>
            </c:strRef>
          </c:tx>
          <c:spPr>
            <a:solidFill>
              <a:schemeClr val="accent6"/>
            </a:solidFill>
            <a:ln>
              <a:noFill/>
            </a:ln>
            <a:effectLst/>
          </c:spPr>
          <c:cat>
            <c:numRef>
              <c:f>'SSP1 26'!$B$1019:$K$1019</c:f>
              <c:numCache>
                <c:formatCode>0</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'SSP1 26'!$B$1025:$K$1025</c:f>
              <c:numCache>
                <c:formatCode>0.00</c:formatCode>
                <c:ptCount val="10"/>
                <c:pt idx="0">
                  <c:v>3.2979810469396336</c:v>
                </c:pt>
                <c:pt idx="1">
                  <c:v>4.134054737529655</c:v>
                </c:pt>
                <c:pt idx="2">
                  <c:v>4.7094666133693144</c:v>
                </c:pt>
                <c:pt idx="3">
                  <c:v>5.1390658777167531</c:v>
                </c:pt>
                <c:pt idx="4">
                  <c:v>5.5259312414802357</c:v>
                </c:pt>
                <c:pt idx="5">
                  <c:v>5.6503746224191831</c:v>
                </c:pt>
                <c:pt idx="6">
                  <c:v>5.6388542500286825</c:v>
                </c:pt>
                <c:pt idx="7">
                  <c:v>6.1622710718812677</c:v>
                </c:pt>
                <c:pt idx="8">
                  <c:v>6.7332641528910271</c:v>
                </c:pt>
                <c:pt idx="9">
                  <c:v>7.3561873574448065</c:v>
                </c:pt>
              </c:numCache>
            </c:numRef>
          </c:val>
          <c:extLst>
            <c:ext xmlns:c16="http://schemas.microsoft.com/office/drawing/2014/chart" uri="{C3380CC4-5D6E-409C-BE32-E72D297353CC}">
              <c16:uniqueId val="{00000005-D774-4026-A6CB-76AC3CE7CFCC}"/>
            </c:ext>
          </c:extLst>
        </c:ser>
        <c:ser>
          <c:idx val="6"/>
          <c:order val="6"/>
          <c:tx>
            <c:strRef>
              <c:f>'SSP1 26'!$A$1026</c:f>
              <c:strCache>
                <c:ptCount val="1"/>
                <c:pt idx="0">
                  <c:v>NAM</c:v>
                </c:pt>
              </c:strCache>
            </c:strRef>
          </c:tx>
          <c:spPr>
            <a:solidFill>
              <a:schemeClr val="accent1">
                <a:lumMod val="60000"/>
              </a:schemeClr>
            </a:solidFill>
            <a:ln>
              <a:noFill/>
            </a:ln>
            <a:effectLst/>
          </c:spPr>
          <c:cat>
            <c:numRef>
              <c:f>'SSP1 26'!$B$1019:$K$1019</c:f>
              <c:numCache>
                <c:formatCode>0</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'SSP1 26'!$B$1026:$K$1026</c:f>
              <c:numCache>
                <c:formatCode>0.00</c:formatCode>
                <c:ptCount val="10"/>
                <c:pt idx="0">
                  <c:v>7.1406244596847497</c:v>
                </c:pt>
                <c:pt idx="1">
                  <c:v>8.1030603125641925</c:v>
                </c:pt>
                <c:pt idx="2">
                  <c:v>8.9062852345381156</c:v>
                </c:pt>
                <c:pt idx="3">
                  <c:v>9.3109350517203318</c:v>
                </c:pt>
                <c:pt idx="4">
                  <c:v>9.7189853841740366</c:v>
                </c:pt>
                <c:pt idx="5">
                  <c:v>10.064624142262646</c:v>
                </c:pt>
                <c:pt idx="6">
                  <c:v>8.18006916558768</c:v>
                </c:pt>
                <c:pt idx="7">
                  <c:v>8.4146141803364767</c:v>
                </c:pt>
                <c:pt idx="8">
                  <c:v>8.649098122336575</c:v>
                </c:pt>
                <c:pt idx="9">
                  <c:v>8.8836221335576369</c:v>
                </c:pt>
              </c:numCache>
            </c:numRef>
          </c:val>
          <c:extLst>
            <c:ext xmlns:c16="http://schemas.microsoft.com/office/drawing/2014/chart" uri="{C3380CC4-5D6E-409C-BE32-E72D297353CC}">
              <c16:uniqueId val="{00000006-D774-4026-A6CB-76AC3CE7CFCC}"/>
            </c:ext>
          </c:extLst>
        </c:ser>
        <c:ser>
          <c:idx val="7"/>
          <c:order val="7"/>
          <c:tx>
            <c:strRef>
              <c:f>'SSP1 26'!$A$1027</c:f>
              <c:strCache>
                <c:ptCount val="1"/>
                <c:pt idx="0">
                  <c:v>PAO</c:v>
                </c:pt>
              </c:strCache>
            </c:strRef>
          </c:tx>
          <c:spPr>
            <a:solidFill>
              <a:schemeClr val="accent2">
                <a:lumMod val="60000"/>
              </a:schemeClr>
            </a:solidFill>
            <a:ln>
              <a:noFill/>
            </a:ln>
            <a:effectLst/>
          </c:spPr>
          <c:cat>
            <c:numRef>
              <c:f>'SSP1 26'!$B$1019:$K$1019</c:f>
              <c:numCache>
                <c:formatCode>0</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'SSP1 26'!$B$1027:$K$1027</c:f>
              <c:numCache>
                <c:formatCode>0.00</c:formatCode>
                <c:ptCount val="10"/>
                <c:pt idx="0">
                  <c:v>1.5036727685109073</c:v>
                </c:pt>
                <c:pt idx="1">
                  <c:v>1.5540044500621475</c:v>
                </c:pt>
                <c:pt idx="2">
                  <c:v>1.4504155013219699</c:v>
                </c:pt>
                <c:pt idx="3">
                  <c:v>1.3108498523769776</c:v>
                </c:pt>
                <c:pt idx="4">
                  <c:v>1.1616635697162681</c:v>
                </c:pt>
                <c:pt idx="5">
                  <c:v>0.99209452402845477</c:v>
                </c:pt>
                <c:pt idx="6">
                  <c:v>0.81573237849448699</c:v>
                </c:pt>
                <c:pt idx="7">
                  <c:v>0.82582067808075754</c:v>
                </c:pt>
                <c:pt idx="8">
                  <c:v>0.8358954745287801</c:v>
                </c:pt>
                <c:pt idx="9">
                  <c:v>0.84595954179284594</c:v>
                </c:pt>
              </c:numCache>
            </c:numRef>
          </c:val>
          <c:extLst>
            <c:ext xmlns:c16="http://schemas.microsoft.com/office/drawing/2014/chart" uri="{C3380CC4-5D6E-409C-BE32-E72D297353CC}">
              <c16:uniqueId val="{00000007-D774-4026-A6CB-76AC3CE7CFCC}"/>
            </c:ext>
          </c:extLst>
        </c:ser>
        <c:ser>
          <c:idx val="8"/>
          <c:order val="8"/>
          <c:tx>
            <c:strRef>
              <c:f>'SSP1 26'!$A$1028</c:f>
              <c:strCache>
                <c:ptCount val="1"/>
                <c:pt idx="0">
                  <c:v>PAS</c:v>
                </c:pt>
              </c:strCache>
            </c:strRef>
          </c:tx>
          <c:spPr>
            <a:solidFill>
              <a:schemeClr val="accent3">
                <a:lumMod val="60000"/>
              </a:schemeClr>
            </a:solidFill>
            <a:ln>
              <a:noFill/>
            </a:ln>
            <a:effectLst/>
          </c:spPr>
          <c:cat>
            <c:numRef>
              <c:f>'SSP1 26'!$B$1019:$K$1019</c:f>
              <c:numCache>
                <c:formatCode>0</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'SSP1 26'!$B$1028:$K$1028</c:f>
              <c:numCache>
                <c:formatCode>0.00</c:formatCode>
                <c:ptCount val="10"/>
                <c:pt idx="0">
                  <c:v>2.6559611357643917</c:v>
                </c:pt>
                <c:pt idx="1">
                  <c:v>3.3305461088157413</c:v>
                </c:pt>
                <c:pt idx="2">
                  <c:v>3.7219943186160052</c:v>
                </c:pt>
                <c:pt idx="3">
                  <c:v>3.879141784268322</c:v>
                </c:pt>
                <c:pt idx="4">
                  <c:v>3.9834856251112805</c:v>
                </c:pt>
                <c:pt idx="5">
                  <c:v>3.8304286646884615</c:v>
                </c:pt>
                <c:pt idx="6">
                  <c:v>3.6078829004932658</c:v>
                </c:pt>
                <c:pt idx="7">
                  <c:v>3.8590530571275439</c:v>
                </c:pt>
                <c:pt idx="8">
                  <c:v>4.1241071585634792</c:v>
                </c:pt>
                <c:pt idx="9">
                  <c:v>4.4039038663178349</c:v>
                </c:pt>
              </c:numCache>
            </c:numRef>
          </c:val>
          <c:extLst>
            <c:ext xmlns:c16="http://schemas.microsoft.com/office/drawing/2014/chart" uri="{C3380CC4-5D6E-409C-BE32-E72D297353CC}">
              <c16:uniqueId val="{00000008-D774-4026-A6CB-76AC3CE7CFCC}"/>
            </c:ext>
          </c:extLst>
        </c:ser>
        <c:ser>
          <c:idx val="9"/>
          <c:order val="9"/>
          <c:tx>
            <c:strRef>
              <c:f>'SSP1 26'!$A$1029</c:f>
              <c:strCache>
                <c:ptCount val="1"/>
                <c:pt idx="0">
                  <c:v>SAS</c:v>
                </c:pt>
              </c:strCache>
            </c:strRef>
          </c:tx>
          <c:spPr>
            <a:solidFill>
              <a:schemeClr val="accent4">
                <a:lumMod val="60000"/>
              </a:schemeClr>
            </a:solidFill>
            <a:ln>
              <a:noFill/>
            </a:ln>
            <a:effectLst/>
          </c:spPr>
          <c:cat>
            <c:numRef>
              <c:f>'SSP1 26'!$B$1019:$K$1019</c:f>
              <c:numCache>
                <c:formatCode>0</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'SSP1 26'!$B$1029:$K$1029</c:f>
              <c:numCache>
                <c:formatCode>0.00</c:formatCode>
                <c:ptCount val="10"/>
                <c:pt idx="0">
                  <c:v>2.939738435129243</c:v>
                </c:pt>
                <c:pt idx="1">
                  <c:v>3.6773901013899426</c:v>
                </c:pt>
                <c:pt idx="2">
                  <c:v>4.1507788701951531</c:v>
                </c:pt>
                <c:pt idx="3">
                  <c:v>4.5835538424312681</c:v>
                </c:pt>
                <c:pt idx="4">
                  <c:v>4.9351673061982453</c:v>
                </c:pt>
                <c:pt idx="5">
                  <c:v>5.197458951573827</c:v>
                </c:pt>
                <c:pt idx="6">
                  <c:v>5.2600750288225537</c:v>
                </c:pt>
                <c:pt idx="7">
                  <c:v>5.9491698948442098</c:v>
                </c:pt>
                <c:pt idx="8">
                  <c:v>6.7186309247747102</c:v>
                </c:pt>
                <c:pt idx="9">
                  <c:v>7.57809789572054</c:v>
                </c:pt>
              </c:numCache>
            </c:numRef>
          </c:val>
          <c:extLst>
            <c:ext xmlns:c16="http://schemas.microsoft.com/office/drawing/2014/chart" uri="{C3380CC4-5D6E-409C-BE32-E72D297353CC}">
              <c16:uniqueId val="{00000009-D774-4026-A6CB-76AC3CE7CFCC}"/>
            </c:ext>
          </c:extLst>
        </c:ser>
        <c:dLbls>
          <c:showLegendKey val="0"/>
          <c:showVal val="0"/>
          <c:showCatName val="0"/>
          <c:showSerName val="0"/>
          <c:showPercent val="0"/>
          <c:showBubbleSize val="0"/>
        </c:dLbls>
        <c:axId val="301859400"/>
        <c:axId val="301859792"/>
        <c:extLst>
          <c:ext xmlns:c15="http://schemas.microsoft.com/office/drawing/2012/chart" uri="{02D57815-91ED-43cb-92C2-25804820EDAC}">
            <c15:filteredAreaSeries>
              <c15:ser>
                <c:idx val="10"/>
                <c:order val="10"/>
                <c:tx>
                  <c:strRef>
                    <c:extLst>
                      <c:ext uri="{02D57815-91ED-43cb-92C2-25804820EDAC}">
                        <c15:formulaRef>
                          <c15:sqref>'SSP1 26'!$A$1030</c15:sqref>
                        </c15:formulaRef>
                      </c:ext>
                    </c:extLst>
                    <c:strCache>
                      <c:ptCount val="1"/>
                      <c:pt idx="0">
                        <c:v>World</c:v>
                      </c:pt>
                    </c:strCache>
                  </c:strRef>
                </c:tx>
                <c:spPr>
                  <a:solidFill>
                    <a:schemeClr val="accent5">
                      <a:lumMod val="60000"/>
                    </a:schemeClr>
                  </a:solidFill>
                  <a:ln w="25400">
                    <a:noFill/>
                  </a:ln>
                  <a:effectLst/>
                </c:spPr>
                <c:cat>
                  <c:numRef>
                    <c:extLst>
                      <c:ext uri="{02D57815-91ED-43cb-92C2-25804820EDAC}">
                        <c15:formulaRef>
                          <c15:sqref>'SSP1 26'!$B$1019:$K$1019</c15:sqref>
                        </c15:formulaRef>
                      </c:ext>
                    </c:extLst>
                    <c:numCache>
                      <c:formatCode>0</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extLst>
                      <c:ext uri="{02D57815-91ED-43cb-92C2-25804820EDAC}">
                        <c15:formulaRef>
                          <c15:sqref>'SSP1 26'!$B$1030:$K$1030</c15:sqref>
                        </c15:formulaRef>
                      </c:ext>
                    </c:extLst>
                    <c:numCache>
                      <c:formatCode>0.00</c:formatCode>
                      <c:ptCount val="10"/>
                      <c:pt idx="0">
                        <c:v>35.488902767172576</c:v>
                      </c:pt>
                      <c:pt idx="1">
                        <c:v>42.754795285871111</c:v>
                      </c:pt>
                      <c:pt idx="2">
                        <c:v>47.454307279407971</c:v>
                      </c:pt>
                      <c:pt idx="3">
                        <c:v>50.109935459538562</c:v>
                      </c:pt>
                      <c:pt idx="4">
                        <c:v>52.220866963007978</c:v>
                      </c:pt>
                      <c:pt idx="5">
                        <c:v>52.144630952546116</c:v>
                      </c:pt>
                      <c:pt idx="6">
                        <c:v>48.803975040102124</c:v>
                      </c:pt>
                      <c:pt idx="7">
                        <c:v>52.459584757146111</c:v>
                      </c:pt>
                      <c:pt idx="8">
                        <c:v>56.477866722745254</c:v>
                      </c:pt>
                      <c:pt idx="9">
                        <c:v>60.91311202463443</c:v>
                      </c:pt>
                    </c:numCache>
                  </c:numRef>
                </c:val>
                <c:extLst>
                  <c:ext xmlns:c16="http://schemas.microsoft.com/office/drawing/2014/chart" uri="{C3380CC4-5D6E-409C-BE32-E72D297353CC}">
                    <c16:uniqueId val="{0000000A-D774-4026-A6CB-76AC3CE7CFCC}"/>
                  </c:ext>
                </c:extLst>
              </c15:ser>
            </c15:filteredAreaSeries>
          </c:ext>
        </c:extLst>
      </c:areaChart>
      <c:catAx>
        <c:axId val="301859400"/>
        <c:scaling>
          <c:orientation val="minMax"/>
        </c:scaling>
        <c:delete val="0"/>
        <c:axPos val="b"/>
        <c:numFmt formatCode="0"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v-SE"/>
          </a:p>
        </c:txPr>
        <c:crossAx val="301859792"/>
        <c:crosses val="autoZero"/>
        <c:auto val="1"/>
        <c:lblAlgn val="ctr"/>
        <c:lblOffset val="100"/>
        <c:noMultiLvlLbl val="0"/>
      </c:catAx>
      <c:valAx>
        <c:axId val="30185979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v-SE"/>
          </a:p>
        </c:txPr>
        <c:crossAx val="30185940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v-SE"/>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sv-SE"/>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sv-SE"/>
        </a:p>
      </c:txPr>
    </c:title>
    <c:autoTitleDeleted val="0"/>
    <c:plotArea>
      <c:layout/>
      <c:areaChart>
        <c:grouping val="stacked"/>
        <c:varyColors val="0"/>
        <c:ser>
          <c:idx val="0"/>
          <c:order val="0"/>
          <c:tx>
            <c:strRef>
              <c:f>'SSP1 26'!$A$1020</c:f>
              <c:strCache>
                <c:ptCount val="1"/>
                <c:pt idx="0">
                  <c:v>AFR</c:v>
                </c:pt>
              </c:strCache>
            </c:strRef>
          </c:tx>
          <c:spPr>
            <a:solidFill>
              <a:schemeClr val="accent1"/>
            </a:solidFill>
            <a:ln>
              <a:noFill/>
            </a:ln>
            <a:effectLst/>
          </c:spPr>
          <c:cat>
            <c:numRef>
              <c:f>'SSP1 26'!$B$1019:$K$1019</c:f>
              <c:numCache>
                <c:formatCode>0</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'SSP1 26'!$B$1020:$K$1020</c:f>
              <c:numCache>
                <c:formatCode>0.00</c:formatCode>
                <c:ptCount val="10"/>
                <c:pt idx="0">
                  <c:v>2.0482223950355727</c:v>
                </c:pt>
                <c:pt idx="1">
                  <c:v>2.6688674233245555</c:v>
                </c:pt>
                <c:pt idx="2">
                  <c:v>3.0918806597646298</c:v>
                </c:pt>
                <c:pt idx="3">
                  <c:v>3.4512031374179424</c:v>
                </c:pt>
                <c:pt idx="4">
                  <c:v>3.7497090860162801</c:v>
                </c:pt>
                <c:pt idx="5">
                  <c:v>3.9175067133545385</c:v>
                </c:pt>
                <c:pt idx="6">
                  <c:v>3.8914589515938625</c:v>
                </c:pt>
                <c:pt idx="7">
                  <c:v>4.7350519284190646</c:v>
                </c:pt>
                <c:pt idx="8">
                  <c:v>5.7542681310610275</c:v>
                </c:pt>
                <c:pt idx="9">
                  <c:v>6.9858767842252512</c:v>
                </c:pt>
              </c:numCache>
            </c:numRef>
          </c:val>
          <c:extLst>
            <c:ext xmlns:c16="http://schemas.microsoft.com/office/drawing/2014/chart" uri="{C3380CC4-5D6E-409C-BE32-E72D297353CC}">
              <c16:uniqueId val="{00000000-91E4-494F-B7F5-6E2C1FFFE13E}"/>
            </c:ext>
          </c:extLst>
        </c:ser>
        <c:ser>
          <c:idx val="1"/>
          <c:order val="1"/>
          <c:tx>
            <c:strRef>
              <c:f>'SSP1 26'!$A$1021</c:f>
              <c:strCache>
                <c:ptCount val="1"/>
                <c:pt idx="0">
                  <c:v>CPA</c:v>
                </c:pt>
              </c:strCache>
            </c:strRef>
          </c:tx>
          <c:spPr>
            <a:solidFill>
              <a:schemeClr val="accent2"/>
            </a:solidFill>
            <a:ln>
              <a:noFill/>
            </a:ln>
            <a:effectLst/>
          </c:spPr>
          <c:cat>
            <c:numRef>
              <c:f>'SSP1 26'!$B$1019:$K$1019</c:f>
              <c:numCache>
                <c:formatCode>0</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'SSP1 26'!$B$1021:$K$1021</c:f>
              <c:numCache>
                <c:formatCode>0.00</c:formatCode>
                <c:ptCount val="10"/>
                <c:pt idx="0">
                  <c:v>6.1043427908813426</c:v>
                </c:pt>
                <c:pt idx="1">
                  <c:v>8.1115279077118352</c:v>
                </c:pt>
                <c:pt idx="2">
                  <c:v>9.4510551222125958</c:v>
                </c:pt>
                <c:pt idx="3">
                  <c:v>10.015311828031157</c:v>
                </c:pt>
                <c:pt idx="4">
                  <c:v>10.406268880838851</c:v>
                </c:pt>
                <c:pt idx="5">
                  <c:v>10.003259985338973</c:v>
                </c:pt>
                <c:pt idx="6">
                  <c:v>9.3719284914043168</c:v>
                </c:pt>
                <c:pt idx="7">
                  <c:v>9.8086070734636586</c:v>
                </c:pt>
                <c:pt idx="8">
                  <c:v>10.257258890369625</c:v>
                </c:pt>
                <c:pt idx="9">
                  <c:v>10.71839770126523</c:v>
                </c:pt>
              </c:numCache>
            </c:numRef>
          </c:val>
          <c:extLst>
            <c:ext xmlns:c16="http://schemas.microsoft.com/office/drawing/2014/chart" uri="{C3380CC4-5D6E-409C-BE32-E72D297353CC}">
              <c16:uniqueId val="{00000001-91E4-494F-B7F5-6E2C1FFFE13E}"/>
            </c:ext>
          </c:extLst>
        </c:ser>
        <c:ser>
          <c:idx val="2"/>
          <c:order val="2"/>
          <c:tx>
            <c:strRef>
              <c:f>'SSP1 26'!$A$1022</c:f>
              <c:strCache>
                <c:ptCount val="1"/>
                <c:pt idx="0">
                  <c:v>EUR</c:v>
                </c:pt>
              </c:strCache>
            </c:strRef>
          </c:tx>
          <c:spPr>
            <a:solidFill>
              <a:schemeClr val="accent3"/>
            </a:solidFill>
            <a:ln>
              <a:noFill/>
            </a:ln>
            <a:effectLst/>
          </c:spPr>
          <c:cat>
            <c:numRef>
              <c:f>'SSP1 26'!$B$1019:$K$1019</c:f>
              <c:numCache>
                <c:formatCode>0</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'SSP1 26'!$B$1022:$K$1022</c:f>
              <c:numCache>
                <c:formatCode>0.00</c:formatCode>
                <c:ptCount val="10"/>
                <c:pt idx="0">
                  <c:v>4.0040461234169795</c:v>
                </c:pt>
                <c:pt idx="1">
                  <c:v>4.3145499167671515</c:v>
                </c:pt>
                <c:pt idx="2">
                  <c:v>4.4830547874698956</c:v>
                </c:pt>
                <c:pt idx="3">
                  <c:v>4.5231602870524998</c:v>
                </c:pt>
                <c:pt idx="4">
                  <c:v>4.541843319620261</c:v>
                </c:pt>
                <c:pt idx="5">
                  <c:v>4.4361542583486893</c:v>
                </c:pt>
                <c:pt idx="6">
                  <c:v>4.3004380950316587</c:v>
                </c:pt>
                <c:pt idx="7">
                  <c:v>4.4427021316535891</c:v>
                </c:pt>
                <c:pt idx="8">
                  <c:v>4.5885648610765033</c:v>
                </c:pt>
                <c:pt idx="9">
                  <c:v>4.7382026777965738</c:v>
                </c:pt>
              </c:numCache>
            </c:numRef>
          </c:val>
          <c:extLst>
            <c:ext xmlns:c16="http://schemas.microsoft.com/office/drawing/2014/chart" uri="{C3380CC4-5D6E-409C-BE32-E72D297353CC}">
              <c16:uniqueId val="{00000002-91E4-494F-B7F5-6E2C1FFFE13E}"/>
            </c:ext>
          </c:extLst>
        </c:ser>
        <c:ser>
          <c:idx val="3"/>
          <c:order val="3"/>
          <c:tx>
            <c:strRef>
              <c:f>'SSP1 26'!$A$1023</c:f>
              <c:strCache>
                <c:ptCount val="1"/>
                <c:pt idx="0">
                  <c:v>FSU</c:v>
                </c:pt>
              </c:strCache>
            </c:strRef>
          </c:tx>
          <c:spPr>
            <a:solidFill>
              <a:schemeClr val="accent4"/>
            </a:solidFill>
            <a:ln>
              <a:noFill/>
            </a:ln>
            <a:effectLst/>
          </c:spPr>
          <c:cat>
            <c:numRef>
              <c:f>'SSP1 26'!$B$1019:$K$1019</c:f>
              <c:numCache>
                <c:formatCode>0</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'SSP1 26'!$B$1023:$K$1023</c:f>
              <c:numCache>
                <c:formatCode>0.00</c:formatCode>
                <c:ptCount val="10"/>
                <c:pt idx="0">
                  <c:v>1.1962298740219861</c:v>
                </c:pt>
                <c:pt idx="1">
                  <c:v>1.4151486925915484</c:v>
                </c:pt>
                <c:pt idx="2">
                  <c:v>1.6006912262210526</c:v>
                </c:pt>
                <c:pt idx="3">
                  <c:v>1.7458415646418999</c:v>
                </c:pt>
                <c:pt idx="4">
                  <c:v>1.8616976091462354</c:v>
                </c:pt>
                <c:pt idx="5">
                  <c:v>1.8536551301395798</c:v>
                </c:pt>
                <c:pt idx="6">
                  <c:v>1.7960394342817974</c:v>
                </c:pt>
                <c:pt idx="7">
                  <c:v>1.9050845584687834</c:v>
                </c:pt>
                <c:pt idx="8">
                  <c:v>2.0184406965406589</c:v>
                </c:pt>
                <c:pt idx="9">
                  <c:v>2.1363306088199518</c:v>
                </c:pt>
              </c:numCache>
            </c:numRef>
          </c:val>
          <c:extLst>
            <c:ext xmlns:c16="http://schemas.microsoft.com/office/drawing/2014/chart" uri="{C3380CC4-5D6E-409C-BE32-E72D297353CC}">
              <c16:uniqueId val="{00000003-91E4-494F-B7F5-6E2C1FFFE13E}"/>
            </c:ext>
          </c:extLst>
        </c:ser>
        <c:ser>
          <c:idx val="4"/>
          <c:order val="4"/>
          <c:tx>
            <c:strRef>
              <c:f>'SSP1 26'!$A$1024</c:f>
              <c:strCache>
                <c:ptCount val="1"/>
                <c:pt idx="0">
                  <c:v>LAM</c:v>
                </c:pt>
              </c:strCache>
            </c:strRef>
          </c:tx>
          <c:spPr>
            <a:solidFill>
              <a:schemeClr val="accent5"/>
            </a:solidFill>
            <a:ln>
              <a:noFill/>
            </a:ln>
            <a:effectLst/>
          </c:spPr>
          <c:cat>
            <c:numRef>
              <c:f>'SSP1 26'!$B$1019:$K$1019</c:f>
              <c:numCache>
                <c:formatCode>0</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'SSP1 26'!$B$1024:$K$1024</c:f>
              <c:numCache>
                <c:formatCode>0.00</c:formatCode>
                <c:ptCount val="10"/>
                <c:pt idx="0">
                  <c:v>4.5980837377877775</c:v>
                </c:pt>
                <c:pt idx="1">
                  <c:v>5.4456456351143423</c:v>
                </c:pt>
                <c:pt idx="2">
                  <c:v>5.8886849456992376</c:v>
                </c:pt>
                <c:pt idx="3">
                  <c:v>6.150872233881417</c:v>
                </c:pt>
                <c:pt idx="4">
                  <c:v>6.3361149407062829</c:v>
                </c:pt>
                <c:pt idx="5">
                  <c:v>6.1990739603917646</c:v>
                </c:pt>
                <c:pt idx="6">
                  <c:v>5.9414963443638156</c:v>
                </c:pt>
                <c:pt idx="7">
                  <c:v>6.3572101828707561</c:v>
                </c:pt>
                <c:pt idx="8">
                  <c:v>6.7983383106028725</c:v>
                </c:pt>
                <c:pt idx="9">
                  <c:v>7.2665334576937592</c:v>
                </c:pt>
              </c:numCache>
            </c:numRef>
          </c:val>
          <c:extLst>
            <c:ext xmlns:c16="http://schemas.microsoft.com/office/drawing/2014/chart" uri="{C3380CC4-5D6E-409C-BE32-E72D297353CC}">
              <c16:uniqueId val="{00000004-91E4-494F-B7F5-6E2C1FFFE13E}"/>
            </c:ext>
          </c:extLst>
        </c:ser>
        <c:ser>
          <c:idx val="5"/>
          <c:order val="5"/>
          <c:tx>
            <c:strRef>
              <c:f>'SSP1 26'!$A$1025</c:f>
              <c:strCache>
                <c:ptCount val="1"/>
                <c:pt idx="0">
                  <c:v>MEA</c:v>
                </c:pt>
              </c:strCache>
            </c:strRef>
          </c:tx>
          <c:spPr>
            <a:solidFill>
              <a:schemeClr val="accent6"/>
            </a:solidFill>
            <a:ln>
              <a:noFill/>
            </a:ln>
            <a:effectLst/>
          </c:spPr>
          <c:cat>
            <c:numRef>
              <c:f>'SSP1 26'!$B$1019:$K$1019</c:f>
              <c:numCache>
                <c:formatCode>0</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'SSP1 26'!$B$1025:$K$1025</c:f>
              <c:numCache>
                <c:formatCode>0.00</c:formatCode>
                <c:ptCount val="10"/>
                <c:pt idx="0">
                  <c:v>3.2979810469396336</c:v>
                </c:pt>
                <c:pt idx="1">
                  <c:v>4.134054737529655</c:v>
                </c:pt>
                <c:pt idx="2">
                  <c:v>4.7094666133693144</c:v>
                </c:pt>
                <c:pt idx="3">
                  <c:v>5.1390658777167531</c:v>
                </c:pt>
                <c:pt idx="4">
                  <c:v>5.5259312414802357</c:v>
                </c:pt>
                <c:pt idx="5">
                  <c:v>5.6503746224191831</c:v>
                </c:pt>
                <c:pt idx="6">
                  <c:v>5.6388542500286825</c:v>
                </c:pt>
                <c:pt idx="7">
                  <c:v>6.1622710718812677</c:v>
                </c:pt>
                <c:pt idx="8">
                  <c:v>6.7332641528910271</c:v>
                </c:pt>
                <c:pt idx="9">
                  <c:v>7.3561873574448065</c:v>
                </c:pt>
              </c:numCache>
            </c:numRef>
          </c:val>
          <c:extLst>
            <c:ext xmlns:c16="http://schemas.microsoft.com/office/drawing/2014/chart" uri="{C3380CC4-5D6E-409C-BE32-E72D297353CC}">
              <c16:uniqueId val="{00000005-91E4-494F-B7F5-6E2C1FFFE13E}"/>
            </c:ext>
          </c:extLst>
        </c:ser>
        <c:ser>
          <c:idx val="6"/>
          <c:order val="6"/>
          <c:tx>
            <c:strRef>
              <c:f>'SSP1 26'!$A$1026</c:f>
              <c:strCache>
                <c:ptCount val="1"/>
                <c:pt idx="0">
                  <c:v>NAM</c:v>
                </c:pt>
              </c:strCache>
            </c:strRef>
          </c:tx>
          <c:spPr>
            <a:solidFill>
              <a:schemeClr val="accent1">
                <a:lumMod val="60000"/>
              </a:schemeClr>
            </a:solidFill>
            <a:ln>
              <a:noFill/>
            </a:ln>
            <a:effectLst/>
          </c:spPr>
          <c:cat>
            <c:numRef>
              <c:f>'SSP1 26'!$B$1019:$K$1019</c:f>
              <c:numCache>
                <c:formatCode>0</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'SSP1 26'!$B$1026:$K$1026</c:f>
              <c:numCache>
                <c:formatCode>0.00</c:formatCode>
                <c:ptCount val="10"/>
                <c:pt idx="0">
                  <c:v>7.1406244596847497</c:v>
                </c:pt>
                <c:pt idx="1">
                  <c:v>8.1030603125641925</c:v>
                </c:pt>
                <c:pt idx="2">
                  <c:v>8.9062852345381156</c:v>
                </c:pt>
                <c:pt idx="3">
                  <c:v>9.3109350517203318</c:v>
                </c:pt>
                <c:pt idx="4">
                  <c:v>9.7189853841740366</c:v>
                </c:pt>
                <c:pt idx="5">
                  <c:v>10.064624142262646</c:v>
                </c:pt>
                <c:pt idx="6">
                  <c:v>8.18006916558768</c:v>
                </c:pt>
                <c:pt idx="7">
                  <c:v>8.4146141803364767</c:v>
                </c:pt>
                <c:pt idx="8">
                  <c:v>8.649098122336575</c:v>
                </c:pt>
                <c:pt idx="9">
                  <c:v>8.8836221335576369</c:v>
                </c:pt>
              </c:numCache>
            </c:numRef>
          </c:val>
          <c:extLst>
            <c:ext xmlns:c16="http://schemas.microsoft.com/office/drawing/2014/chart" uri="{C3380CC4-5D6E-409C-BE32-E72D297353CC}">
              <c16:uniqueId val="{00000006-91E4-494F-B7F5-6E2C1FFFE13E}"/>
            </c:ext>
          </c:extLst>
        </c:ser>
        <c:ser>
          <c:idx val="7"/>
          <c:order val="7"/>
          <c:tx>
            <c:strRef>
              <c:f>'SSP1 26'!$A$1027</c:f>
              <c:strCache>
                <c:ptCount val="1"/>
                <c:pt idx="0">
                  <c:v>PAO</c:v>
                </c:pt>
              </c:strCache>
            </c:strRef>
          </c:tx>
          <c:spPr>
            <a:solidFill>
              <a:schemeClr val="accent2">
                <a:lumMod val="60000"/>
              </a:schemeClr>
            </a:solidFill>
            <a:ln>
              <a:noFill/>
            </a:ln>
            <a:effectLst/>
          </c:spPr>
          <c:cat>
            <c:numRef>
              <c:f>'SSP1 26'!$B$1019:$K$1019</c:f>
              <c:numCache>
                <c:formatCode>0</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'SSP1 26'!$B$1027:$K$1027</c:f>
              <c:numCache>
                <c:formatCode>0.00</c:formatCode>
                <c:ptCount val="10"/>
                <c:pt idx="0">
                  <c:v>1.5036727685109073</c:v>
                </c:pt>
                <c:pt idx="1">
                  <c:v>1.5540044500621475</c:v>
                </c:pt>
                <c:pt idx="2">
                  <c:v>1.4504155013219699</c:v>
                </c:pt>
                <c:pt idx="3">
                  <c:v>1.3108498523769776</c:v>
                </c:pt>
                <c:pt idx="4">
                  <c:v>1.1616635697162681</c:v>
                </c:pt>
                <c:pt idx="5">
                  <c:v>0.99209452402845477</c:v>
                </c:pt>
                <c:pt idx="6">
                  <c:v>0.81573237849448699</c:v>
                </c:pt>
                <c:pt idx="7">
                  <c:v>0.82582067808075754</c:v>
                </c:pt>
                <c:pt idx="8">
                  <c:v>0.8358954745287801</c:v>
                </c:pt>
                <c:pt idx="9">
                  <c:v>0.84595954179284594</c:v>
                </c:pt>
              </c:numCache>
            </c:numRef>
          </c:val>
          <c:extLst>
            <c:ext xmlns:c16="http://schemas.microsoft.com/office/drawing/2014/chart" uri="{C3380CC4-5D6E-409C-BE32-E72D297353CC}">
              <c16:uniqueId val="{00000007-91E4-494F-B7F5-6E2C1FFFE13E}"/>
            </c:ext>
          </c:extLst>
        </c:ser>
        <c:ser>
          <c:idx val="8"/>
          <c:order val="8"/>
          <c:tx>
            <c:strRef>
              <c:f>'SSP1 26'!$A$1028</c:f>
              <c:strCache>
                <c:ptCount val="1"/>
                <c:pt idx="0">
                  <c:v>PAS</c:v>
                </c:pt>
              </c:strCache>
            </c:strRef>
          </c:tx>
          <c:spPr>
            <a:solidFill>
              <a:schemeClr val="accent3">
                <a:lumMod val="60000"/>
              </a:schemeClr>
            </a:solidFill>
            <a:ln>
              <a:noFill/>
            </a:ln>
            <a:effectLst/>
          </c:spPr>
          <c:cat>
            <c:numRef>
              <c:f>'SSP1 26'!$B$1019:$K$1019</c:f>
              <c:numCache>
                <c:formatCode>0</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'SSP1 26'!$B$1028:$K$1028</c:f>
              <c:numCache>
                <c:formatCode>0.00</c:formatCode>
                <c:ptCount val="10"/>
                <c:pt idx="0">
                  <c:v>2.6559611357643917</c:v>
                </c:pt>
                <c:pt idx="1">
                  <c:v>3.3305461088157413</c:v>
                </c:pt>
                <c:pt idx="2">
                  <c:v>3.7219943186160052</c:v>
                </c:pt>
                <c:pt idx="3">
                  <c:v>3.879141784268322</c:v>
                </c:pt>
                <c:pt idx="4">
                  <c:v>3.9834856251112805</c:v>
                </c:pt>
                <c:pt idx="5">
                  <c:v>3.8304286646884615</c:v>
                </c:pt>
                <c:pt idx="6">
                  <c:v>3.6078829004932658</c:v>
                </c:pt>
                <c:pt idx="7">
                  <c:v>3.8590530571275439</c:v>
                </c:pt>
                <c:pt idx="8">
                  <c:v>4.1241071585634792</c:v>
                </c:pt>
                <c:pt idx="9">
                  <c:v>4.4039038663178349</c:v>
                </c:pt>
              </c:numCache>
            </c:numRef>
          </c:val>
          <c:extLst>
            <c:ext xmlns:c16="http://schemas.microsoft.com/office/drawing/2014/chart" uri="{C3380CC4-5D6E-409C-BE32-E72D297353CC}">
              <c16:uniqueId val="{00000008-91E4-494F-B7F5-6E2C1FFFE13E}"/>
            </c:ext>
          </c:extLst>
        </c:ser>
        <c:ser>
          <c:idx val="9"/>
          <c:order val="9"/>
          <c:tx>
            <c:strRef>
              <c:f>'SSP1 26'!$A$1029</c:f>
              <c:strCache>
                <c:ptCount val="1"/>
                <c:pt idx="0">
                  <c:v>SAS</c:v>
                </c:pt>
              </c:strCache>
            </c:strRef>
          </c:tx>
          <c:spPr>
            <a:solidFill>
              <a:schemeClr val="accent4">
                <a:lumMod val="60000"/>
              </a:schemeClr>
            </a:solidFill>
            <a:ln>
              <a:noFill/>
            </a:ln>
            <a:effectLst/>
          </c:spPr>
          <c:cat>
            <c:numRef>
              <c:f>'SSP1 26'!$B$1019:$K$1019</c:f>
              <c:numCache>
                <c:formatCode>0</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'SSP1 26'!$B$1029:$K$1029</c:f>
              <c:numCache>
                <c:formatCode>0.00</c:formatCode>
                <c:ptCount val="10"/>
                <c:pt idx="0">
                  <c:v>2.939738435129243</c:v>
                </c:pt>
                <c:pt idx="1">
                  <c:v>3.6773901013899426</c:v>
                </c:pt>
                <c:pt idx="2">
                  <c:v>4.1507788701951531</c:v>
                </c:pt>
                <c:pt idx="3">
                  <c:v>4.5835538424312681</c:v>
                </c:pt>
                <c:pt idx="4">
                  <c:v>4.9351673061982453</c:v>
                </c:pt>
                <c:pt idx="5">
                  <c:v>5.197458951573827</c:v>
                </c:pt>
                <c:pt idx="6">
                  <c:v>5.2600750288225537</c:v>
                </c:pt>
                <c:pt idx="7">
                  <c:v>5.9491698948442098</c:v>
                </c:pt>
                <c:pt idx="8">
                  <c:v>6.7186309247747102</c:v>
                </c:pt>
                <c:pt idx="9">
                  <c:v>7.57809789572054</c:v>
                </c:pt>
              </c:numCache>
            </c:numRef>
          </c:val>
          <c:extLst>
            <c:ext xmlns:c16="http://schemas.microsoft.com/office/drawing/2014/chart" uri="{C3380CC4-5D6E-409C-BE32-E72D297353CC}">
              <c16:uniqueId val="{00000009-91E4-494F-B7F5-6E2C1FFFE13E}"/>
            </c:ext>
          </c:extLst>
        </c:ser>
        <c:dLbls>
          <c:showLegendKey val="0"/>
          <c:showVal val="0"/>
          <c:showCatName val="0"/>
          <c:showSerName val="0"/>
          <c:showPercent val="0"/>
          <c:showBubbleSize val="0"/>
        </c:dLbls>
        <c:axId val="301859400"/>
        <c:axId val="301859792"/>
        <c:extLst>
          <c:ext xmlns:c15="http://schemas.microsoft.com/office/drawing/2012/chart" uri="{02D57815-91ED-43cb-92C2-25804820EDAC}">
            <c15:filteredAreaSeries>
              <c15:ser>
                <c:idx val="10"/>
                <c:order val="10"/>
                <c:tx>
                  <c:strRef>
                    <c:extLst>
                      <c:ext uri="{02D57815-91ED-43cb-92C2-25804820EDAC}">
                        <c15:formulaRef>
                          <c15:sqref>'SSP1 26'!$A$1030</c15:sqref>
                        </c15:formulaRef>
                      </c:ext>
                    </c:extLst>
                    <c:strCache>
                      <c:ptCount val="1"/>
                      <c:pt idx="0">
                        <c:v>World</c:v>
                      </c:pt>
                    </c:strCache>
                  </c:strRef>
                </c:tx>
                <c:spPr>
                  <a:solidFill>
                    <a:schemeClr val="accent5">
                      <a:lumMod val="60000"/>
                    </a:schemeClr>
                  </a:solidFill>
                  <a:ln w="25400">
                    <a:noFill/>
                  </a:ln>
                  <a:effectLst/>
                </c:spPr>
                <c:cat>
                  <c:numRef>
                    <c:extLst>
                      <c:ext uri="{02D57815-91ED-43cb-92C2-25804820EDAC}">
                        <c15:formulaRef>
                          <c15:sqref>'SSP1 26'!$B$1019:$K$1019</c15:sqref>
                        </c15:formulaRef>
                      </c:ext>
                    </c:extLst>
                    <c:numCache>
                      <c:formatCode>0</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extLst>
                      <c:ext uri="{02D57815-91ED-43cb-92C2-25804820EDAC}">
                        <c15:formulaRef>
                          <c15:sqref>'SSP1 26'!$B$1030:$K$1030</c15:sqref>
                        </c15:formulaRef>
                      </c:ext>
                    </c:extLst>
                    <c:numCache>
                      <c:formatCode>0.00</c:formatCode>
                      <c:ptCount val="10"/>
                      <c:pt idx="0">
                        <c:v>35.488902767172576</c:v>
                      </c:pt>
                      <c:pt idx="1">
                        <c:v>42.754795285871111</c:v>
                      </c:pt>
                      <c:pt idx="2">
                        <c:v>47.454307279407971</c:v>
                      </c:pt>
                      <c:pt idx="3">
                        <c:v>50.109935459538562</c:v>
                      </c:pt>
                      <c:pt idx="4">
                        <c:v>52.220866963007978</c:v>
                      </c:pt>
                      <c:pt idx="5">
                        <c:v>52.144630952546116</c:v>
                      </c:pt>
                      <c:pt idx="6">
                        <c:v>48.803975040102124</c:v>
                      </c:pt>
                      <c:pt idx="7">
                        <c:v>52.459584757146111</c:v>
                      </c:pt>
                      <c:pt idx="8">
                        <c:v>56.477866722745254</c:v>
                      </c:pt>
                      <c:pt idx="9">
                        <c:v>60.91311202463443</c:v>
                      </c:pt>
                    </c:numCache>
                  </c:numRef>
                </c:val>
                <c:extLst>
                  <c:ext xmlns:c16="http://schemas.microsoft.com/office/drawing/2014/chart" uri="{C3380CC4-5D6E-409C-BE32-E72D297353CC}">
                    <c16:uniqueId val="{0000000A-91E4-494F-B7F5-6E2C1FFFE13E}"/>
                  </c:ext>
                </c:extLst>
              </c15:ser>
            </c15:filteredAreaSeries>
          </c:ext>
        </c:extLst>
      </c:areaChart>
      <c:catAx>
        <c:axId val="301859400"/>
        <c:scaling>
          <c:orientation val="minMax"/>
        </c:scaling>
        <c:delete val="0"/>
        <c:axPos val="b"/>
        <c:numFmt formatCode="0"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v-SE"/>
          </a:p>
        </c:txPr>
        <c:crossAx val="301859792"/>
        <c:crosses val="autoZero"/>
        <c:auto val="1"/>
        <c:lblAlgn val="ctr"/>
        <c:lblOffset val="100"/>
        <c:noMultiLvlLbl val="0"/>
      </c:catAx>
      <c:valAx>
        <c:axId val="30185979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v-SE"/>
          </a:p>
        </c:txPr>
        <c:crossAx val="30185940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v-SE"/>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sv-SE"/>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sv-SE"/>
              <a:t>SSP1</a:t>
            </a:r>
            <a:r>
              <a:rPr lang="sv-SE" baseline="0"/>
              <a:t> 2.6 </a:t>
            </a:r>
            <a:r>
              <a:rPr lang="sv-SE"/>
              <a:t>Transport demand categories (EJ/year)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sv-SE"/>
        </a:p>
      </c:txPr>
    </c:title>
    <c:autoTitleDeleted val="0"/>
    <c:plotArea>
      <c:layout/>
      <c:areaChart>
        <c:grouping val="stacked"/>
        <c:varyColors val="0"/>
        <c:ser>
          <c:idx val="1"/>
          <c:order val="1"/>
          <c:tx>
            <c:strRef>
              <c:f>'SSP1 26'!$A$1126</c:f>
              <c:strCache>
                <c:ptCount val="1"/>
                <c:pt idx="0">
                  <c:v>Cars</c:v>
                </c:pt>
              </c:strCache>
            </c:strRef>
          </c:tx>
          <c:spPr>
            <a:pattFill prst="pct90">
              <a:fgClr>
                <a:srgbClr val="FF0000"/>
              </a:fgClr>
              <a:bgClr>
                <a:schemeClr val="bg1"/>
              </a:bgClr>
            </a:pattFill>
            <a:ln>
              <a:noFill/>
            </a:ln>
            <a:effectLst/>
          </c:spPr>
          <c:cat>
            <c:numRef>
              <c:f>'SSP1 26'!$B$1125:$K$1125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'SSP1 26'!$B$1126:$K$1126</c:f>
              <c:numCache>
                <c:formatCode>0</c:formatCode>
                <c:ptCount val="10"/>
                <c:pt idx="0">
                  <c:v>33.066284562055543</c:v>
                </c:pt>
                <c:pt idx="1">
                  <c:v>29.007978936370613</c:v>
                </c:pt>
                <c:pt idx="2">
                  <c:v>32.353201829181543</c:v>
                </c:pt>
                <c:pt idx="3">
                  <c:v>36.260928028665653</c:v>
                </c:pt>
                <c:pt idx="4">
                  <c:v>40.240168778032867</c:v>
                </c:pt>
                <c:pt idx="5">
                  <c:v>43.944620402228651</c:v>
                </c:pt>
                <c:pt idx="6">
                  <c:v>47.311218352652276</c:v>
                </c:pt>
                <c:pt idx="7">
                  <c:v>55.625975972275477</c:v>
                </c:pt>
                <c:pt idx="8">
                  <c:v>59.652525916155909</c:v>
                </c:pt>
                <c:pt idx="9">
                  <c:v>60.589952217568872</c:v>
                </c:pt>
              </c:numCache>
            </c:numRef>
          </c:val>
          <c:extLst>
            <c:ext xmlns:c16="http://schemas.microsoft.com/office/drawing/2014/chart" uri="{C3380CC4-5D6E-409C-BE32-E72D297353CC}">
              <c16:uniqueId val="{00000001-88EE-472D-8D72-3F59BB7C0EAF}"/>
            </c:ext>
          </c:extLst>
        </c:ser>
        <c:ser>
          <c:idx val="2"/>
          <c:order val="2"/>
          <c:tx>
            <c:strRef>
              <c:f>'SSP1 26'!$A$1127</c:f>
              <c:strCache>
                <c:ptCount val="1"/>
                <c:pt idx="0">
                  <c:v>Busses</c:v>
                </c:pt>
              </c:strCache>
            </c:strRef>
          </c:tx>
          <c:spPr>
            <a:pattFill prst="pct90">
              <a:fgClr>
                <a:srgbClr val="92D050"/>
              </a:fgClr>
              <a:bgClr>
                <a:schemeClr val="bg1"/>
              </a:bgClr>
            </a:pattFill>
            <a:ln>
              <a:noFill/>
            </a:ln>
            <a:effectLst/>
          </c:spPr>
          <c:cat>
            <c:numRef>
              <c:f>'SSP1 26'!$B$1125:$K$1125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'SSP1 26'!$B$1127:$K$1127</c:f>
              <c:numCache>
                <c:formatCode>0.00</c:formatCode>
                <c:ptCount val="10"/>
                <c:pt idx="0">
                  <c:v>5.6945285096454255</c:v>
                </c:pt>
                <c:pt idx="1">
                  <c:v>6.6934486725294935</c:v>
                </c:pt>
                <c:pt idx="2">
                  <c:v>7.5149471096889471</c:v>
                </c:pt>
                <c:pt idx="3">
                  <c:v>7.8577831344935714</c:v>
                </c:pt>
                <c:pt idx="4">
                  <c:v>7.9009947069407769</c:v>
                </c:pt>
                <c:pt idx="5">
                  <c:v>7.852135334582977</c:v>
                </c:pt>
                <c:pt idx="6">
                  <c:v>7.6461901164861459</c:v>
                </c:pt>
                <c:pt idx="7">
                  <c:v>7.0942291303468226</c:v>
                </c:pt>
                <c:pt idx="8">
                  <c:v>6.1461734623473108</c:v>
                </c:pt>
                <c:pt idx="9">
                  <c:v>5.2167163299678236</c:v>
                </c:pt>
              </c:numCache>
            </c:numRef>
          </c:val>
          <c:extLst>
            <c:ext xmlns:c16="http://schemas.microsoft.com/office/drawing/2014/chart" uri="{C3380CC4-5D6E-409C-BE32-E72D297353CC}">
              <c16:uniqueId val="{00000002-88EE-472D-8D72-3F59BB7C0EAF}"/>
            </c:ext>
          </c:extLst>
        </c:ser>
        <c:ser>
          <c:idx val="3"/>
          <c:order val="3"/>
          <c:tx>
            <c:strRef>
              <c:f>'SSP1 26'!$A$1128</c:f>
              <c:strCache>
                <c:ptCount val="1"/>
                <c:pt idx="0">
                  <c:v>Rail (passenger)</c:v>
                </c:pt>
              </c:strCache>
            </c:strRef>
          </c:tx>
          <c:spPr>
            <a:pattFill prst="pct90">
              <a:fgClr>
                <a:schemeClr val="accent4"/>
              </a:fgClr>
              <a:bgClr>
                <a:schemeClr val="bg1"/>
              </a:bgClr>
            </a:pattFill>
            <a:ln>
              <a:noFill/>
            </a:ln>
            <a:effectLst/>
          </c:spPr>
          <c:cat>
            <c:numRef>
              <c:f>'SSP1 26'!$B$1125:$K$1125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'SSP1 26'!$B$1128:$K$1128</c:f>
              <c:numCache>
                <c:formatCode>0.00</c:formatCode>
                <c:ptCount val="10"/>
                <c:pt idx="0">
                  <c:v>0.87881692716577631</c:v>
                </c:pt>
                <c:pt idx="1">
                  <c:v>0.97856068150490683</c:v>
                </c:pt>
                <c:pt idx="2">
                  <c:v>1.0675226650436596</c:v>
                </c:pt>
                <c:pt idx="3">
                  <c:v>1.1419934879223888</c:v>
                </c:pt>
                <c:pt idx="4">
                  <c:v>1.2003114244839683</c:v>
                </c:pt>
                <c:pt idx="5">
                  <c:v>1.255172334001593</c:v>
                </c:pt>
                <c:pt idx="6">
                  <c:v>1.2983195172707971</c:v>
                </c:pt>
                <c:pt idx="7">
                  <c:v>1.2992948922430219</c:v>
                </c:pt>
                <c:pt idx="8">
                  <c:v>1.2787712280690577</c:v>
                </c:pt>
                <c:pt idx="9">
                  <c:v>1.2422963259714295</c:v>
                </c:pt>
              </c:numCache>
            </c:numRef>
          </c:val>
          <c:extLst>
            <c:ext xmlns:c16="http://schemas.microsoft.com/office/drawing/2014/chart" uri="{C3380CC4-5D6E-409C-BE32-E72D297353CC}">
              <c16:uniqueId val="{00000003-88EE-472D-8D72-3F59BB7C0EAF}"/>
            </c:ext>
          </c:extLst>
        </c:ser>
        <c:ser>
          <c:idx val="4"/>
          <c:order val="4"/>
          <c:tx>
            <c:strRef>
              <c:f>'SSP1 26'!$A$1129</c:f>
              <c:strCache>
                <c:ptCount val="1"/>
                <c:pt idx="0">
                  <c:v>Short distance aircraft</c:v>
                </c:pt>
              </c:strCache>
            </c:strRef>
          </c:tx>
          <c:spPr>
            <a:pattFill prst="pct90">
              <a:fgClr>
                <a:schemeClr val="accent6">
                  <a:lumMod val="60000"/>
                  <a:lumOff val="40000"/>
                </a:schemeClr>
              </a:fgClr>
              <a:bgClr>
                <a:schemeClr val="bg1"/>
              </a:bgClr>
            </a:pattFill>
            <a:ln>
              <a:noFill/>
            </a:ln>
            <a:effectLst/>
          </c:spPr>
          <c:cat>
            <c:numRef>
              <c:f>'SSP1 26'!$B$1125:$K$1125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'SSP1 26'!$B$1129:$K$1129</c:f>
              <c:numCache>
                <c:formatCode>0.00</c:formatCode>
                <c:ptCount val="10"/>
                <c:pt idx="0">
                  <c:v>1.070450362409531</c:v>
                </c:pt>
                <c:pt idx="1">
                  <c:v>1.4421156617508697</c:v>
                </c:pt>
                <c:pt idx="2">
                  <c:v>1.461290989267255</c:v>
                </c:pt>
                <c:pt idx="3">
                  <c:v>1.2580574791318324</c:v>
                </c:pt>
                <c:pt idx="4">
                  <c:v>1.5187422455345621</c:v>
                </c:pt>
                <c:pt idx="5">
                  <c:v>1.7457745673980167</c:v>
                </c:pt>
                <c:pt idx="6">
                  <c:v>2.0231548848058276</c:v>
                </c:pt>
                <c:pt idx="7">
                  <c:v>2.2654840743395805</c:v>
                </c:pt>
                <c:pt idx="8">
                  <c:v>2.4590754832913366</c:v>
                </c:pt>
                <c:pt idx="9">
                  <c:v>2.7075301939472998</c:v>
                </c:pt>
              </c:numCache>
            </c:numRef>
          </c:val>
          <c:extLst>
            <c:ext xmlns:c16="http://schemas.microsoft.com/office/drawing/2014/chart" uri="{C3380CC4-5D6E-409C-BE32-E72D297353CC}">
              <c16:uniqueId val="{00000004-88EE-472D-8D72-3F59BB7C0EAF}"/>
            </c:ext>
          </c:extLst>
        </c:ser>
        <c:ser>
          <c:idx val="5"/>
          <c:order val="5"/>
          <c:tx>
            <c:strRef>
              <c:f>'SSP1 26'!$A$1130</c:f>
              <c:strCache>
                <c:ptCount val="1"/>
                <c:pt idx="0">
                  <c:v>Medium distance aircraft</c:v>
                </c:pt>
              </c:strCache>
            </c:strRef>
          </c:tx>
          <c:spPr>
            <a:pattFill prst="pct90">
              <a:fgClr>
                <a:schemeClr val="accent6"/>
              </a:fgClr>
              <a:bgClr>
                <a:schemeClr val="bg1"/>
              </a:bgClr>
            </a:pattFill>
            <a:ln>
              <a:noFill/>
            </a:ln>
            <a:effectLst/>
          </c:spPr>
          <c:cat>
            <c:numRef>
              <c:f>'SSP1 26'!$B$1125:$K$1125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'SSP1 26'!$B$1130:$K$1130</c:f>
              <c:numCache>
                <c:formatCode>0.00</c:formatCode>
                <c:ptCount val="10"/>
                <c:pt idx="0">
                  <c:v>8.9183144492915005</c:v>
                </c:pt>
                <c:pt idx="1">
                  <c:v>11.534090971604686</c:v>
                </c:pt>
                <c:pt idx="2">
                  <c:v>13.639322676237679</c:v>
                </c:pt>
                <c:pt idx="3">
                  <c:v>15.411171997892021</c:v>
                </c:pt>
                <c:pt idx="4">
                  <c:v>16.275780331006889</c:v>
                </c:pt>
                <c:pt idx="5">
                  <c:v>16.284096086878375</c:v>
                </c:pt>
                <c:pt idx="6">
                  <c:v>16.403645164705232</c:v>
                </c:pt>
                <c:pt idx="7">
                  <c:v>15.994110375939254</c:v>
                </c:pt>
                <c:pt idx="8">
                  <c:v>15.057139184110532</c:v>
                </c:pt>
                <c:pt idx="9">
                  <c:v>14.360222330767735</c:v>
                </c:pt>
              </c:numCache>
            </c:numRef>
          </c:val>
          <c:extLst>
            <c:ext xmlns:c16="http://schemas.microsoft.com/office/drawing/2014/chart" uri="{C3380CC4-5D6E-409C-BE32-E72D297353CC}">
              <c16:uniqueId val="{00000005-88EE-472D-8D72-3F59BB7C0EAF}"/>
            </c:ext>
          </c:extLst>
        </c:ser>
        <c:ser>
          <c:idx val="6"/>
          <c:order val="6"/>
          <c:tx>
            <c:strRef>
              <c:f>'SSP1 26'!$A$1131</c:f>
              <c:strCache>
                <c:ptCount val="1"/>
                <c:pt idx="0">
                  <c:v>Long distance aircraft</c:v>
                </c:pt>
              </c:strCache>
            </c:strRef>
          </c:tx>
          <c:spPr>
            <a:pattFill prst="pct90">
              <a:fgClr>
                <a:srgbClr val="FFC000"/>
              </a:fgClr>
              <a:bgClr>
                <a:schemeClr val="bg1"/>
              </a:bgClr>
            </a:pattFill>
            <a:ln>
              <a:noFill/>
            </a:ln>
            <a:effectLst/>
          </c:spPr>
          <c:cat>
            <c:numRef>
              <c:f>'SSP1 26'!$B$1125:$K$1125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'SSP1 26'!$B$1131:$K$1131</c:f>
              <c:numCache>
                <c:formatCode>0.00</c:formatCode>
                <c:ptCount val="10"/>
                <c:pt idx="0">
                  <c:v>2.641750401992323</c:v>
                </c:pt>
                <c:pt idx="1">
                  <c:v>3.4165861311689167</c:v>
                </c:pt>
                <c:pt idx="2">
                  <c:v>4.0401901466612173</c:v>
                </c:pt>
                <c:pt idx="3">
                  <c:v>4.5650408552076112</c:v>
                </c:pt>
                <c:pt idx="4">
                  <c:v>4.8211519650545585</c:v>
                </c:pt>
                <c:pt idx="5">
                  <c:v>4.8236152277642637</c:v>
                </c:pt>
                <c:pt idx="6">
                  <c:v>4.859027617202047</c:v>
                </c:pt>
                <c:pt idx="7">
                  <c:v>4.7377167238708164</c:v>
                </c:pt>
                <c:pt idx="8">
                  <c:v>4.460170553376078</c:v>
                </c:pt>
                <c:pt idx="9">
                  <c:v>4.2537323987290616</c:v>
                </c:pt>
              </c:numCache>
            </c:numRef>
          </c:val>
          <c:extLst>
            <c:ext xmlns:c16="http://schemas.microsoft.com/office/drawing/2014/chart" uri="{C3380CC4-5D6E-409C-BE32-E72D297353CC}">
              <c16:uniqueId val="{00000006-88EE-472D-8D72-3F59BB7C0EAF}"/>
            </c:ext>
          </c:extLst>
        </c:ser>
        <c:ser>
          <c:idx val="7"/>
          <c:order val="7"/>
          <c:tx>
            <c:strRef>
              <c:f>'SSP1 26'!$A$1132</c:f>
              <c:strCache>
                <c:ptCount val="1"/>
                <c:pt idx="0">
                  <c:v>Rail (freight)</c:v>
                </c:pt>
              </c:strCache>
            </c:strRef>
          </c:tx>
          <c:spPr>
            <a:solidFill>
              <a:schemeClr val="accent4"/>
            </a:solidFill>
            <a:ln>
              <a:noFill/>
            </a:ln>
            <a:effectLst/>
          </c:spPr>
          <c:cat>
            <c:numRef>
              <c:f>'SSP1 26'!$B$1125:$K$1125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'SSP1 26'!$B$1132:$K$1132</c:f>
              <c:numCache>
                <c:formatCode>0.00</c:formatCode>
                <c:ptCount val="10"/>
                <c:pt idx="0">
                  <c:v>3.6795089574156954</c:v>
                </c:pt>
                <c:pt idx="1">
                  <c:v>5.6508818902914291</c:v>
                </c:pt>
                <c:pt idx="2">
                  <c:v>7.0769377465094845</c:v>
                </c:pt>
                <c:pt idx="3">
                  <c:v>7.52073136555844</c:v>
                </c:pt>
                <c:pt idx="4">
                  <c:v>7.3833397399247023</c:v>
                </c:pt>
                <c:pt idx="5">
                  <c:v>7.024058975807975</c:v>
                </c:pt>
                <c:pt idx="6">
                  <c:v>6.4938674443890747</c:v>
                </c:pt>
                <c:pt idx="7">
                  <c:v>5.9429652208062853</c:v>
                </c:pt>
                <c:pt idx="8">
                  <c:v>5.3413436990052583</c:v>
                </c:pt>
                <c:pt idx="9">
                  <c:v>4.6910832226625683</c:v>
                </c:pt>
              </c:numCache>
            </c:numRef>
          </c:val>
          <c:extLst>
            <c:ext xmlns:c16="http://schemas.microsoft.com/office/drawing/2014/chart" uri="{C3380CC4-5D6E-409C-BE32-E72D297353CC}">
              <c16:uniqueId val="{00000007-88EE-472D-8D72-3F59BB7C0EAF}"/>
            </c:ext>
          </c:extLst>
        </c:ser>
        <c:ser>
          <c:idx val="8"/>
          <c:order val="8"/>
          <c:tx>
            <c:strRef>
              <c:f>'SSP1 26'!$A$1133</c:f>
              <c:strCache>
                <c:ptCount val="1"/>
                <c:pt idx="0">
                  <c:v>Container vessels</c:v>
                </c:pt>
              </c:strCache>
            </c:strRef>
          </c:tx>
          <c:spPr>
            <a:solidFill>
              <a:schemeClr val="accent5">
                <a:lumMod val="20000"/>
                <a:lumOff val="80000"/>
              </a:schemeClr>
            </a:solidFill>
            <a:ln>
              <a:noFill/>
            </a:ln>
            <a:effectLst/>
          </c:spPr>
          <c:cat>
            <c:numRef>
              <c:f>'SSP1 26'!$B$1125:$K$1125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'SSP1 26'!$B$1133:$K$1133</c:f>
              <c:numCache>
                <c:formatCode>0.00</c:formatCode>
                <c:ptCount val="10"/>
                <c:pt idx="0">
                  <c:v>2.8959128538384054</c:v>
                </c:pt>
                <c:pt idx="1">
                  <c:v>4.9308384473276163</c:v>
                </c:pt>
                <c:pt idx="2">
                  <c:v>6.280808722167694</c:v>
                </c:pt>
                <c:pt idx="3">
                  <c:v>7.0344234989748688</c:v>
                </c:pt>
                <c:pt idx="4">
                  <c:v>7.3408989673431773</c:v>
                </c:pt>
                <c:pt idx="5">
                  <c:v>7.3321611388017578</c:v>
                </c:pt>
                <c:pt idx="6">
                  <c:v>7.1936654859991034</c:v>
                </c:pt>
                <c:pt idx="7">
                  <c:v>7.9188446790945335</c:v>
                </c:pt>
                <c:pt idx="8">
                  <c:v>6.6059006892661216</c:v>
                </c:pt>
                <c:pt idx="9">
                  <c:v>6.1666494360512285</c:v>
                </c:pt>
              </c:numCache>
            </c:numRef>
          </c:val>
          <c:extLst>
            <c:ext xmlns:c16="http://schemas.microsoft.com/office/drawing/2014/chart" uri="{C3380CC4-5D6E-409C-BE32-E72D297353CC}">
              <c16:uniqueId val="{00000008-88EE-472D-8D72-3F59BB7C0EAF}"/>
            </c:ext>
          </c:extLst>
        </c:ser>
        <c:ser>
          <c:idx val="9"/>
          <c:order val="9"/>
          <c:tx>
            <c:strRef>
              <c:f>'SSP1 26'!$A$1134</c:f>
              <c:strCache>
                <c:ptCount val="1"/>
                <c:pt idx="0">
                  <c:v>Deep sea vessels</c:v>
                </c:pt>
              </c:strCache>
            </c:strRef>
          </c:tx>
          <c:spPr>
            <a:solidFill>
              <a:schemeClr val="accent5"/>
            </a:solidFill>
            <a:ln>
              <a:noFill/>
            </a:ln>
            <a:effectLst/>
          </c:spPr>
          <c:cat>
            <c:numRef>
              <c:f>'SSP1 26'!$B$1125:$K$1125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'SSP1 26'!$B$1134:$K$1134</c:f>
              <c:numCache>
                <c:formatCode>0.00</c:formatCode>
                <c:ptCount val="10"/>
                <c:pt idx="0">
                  <c:v>6.1768876136884545</c:v>
                </c:pt>
                <c:pt idx="1">
                  <c:v>8.2171652049235551</c:v>
                </c:pt>
                <c:pt idx="2">
                  <c:v>9.3156499421082888</c:v>
                </c:pt>
                <c:pt idx="3">
                  <c:v>9.6358828818402813</c:v>
                </c:pt>
                <c:pt idx="4">
                  <c:v>9.4893006561341373</c:v>
                </c:pt>
                <c:pt idx="5">
                  <c:v>9.052847927616769</c:v>
                </c:pt>
                <c:pt idx="6">
                  <c:v>8.4891633283926495</c:v>
                </c:pt>
                <c:pt idx="7">
                  <c:v>8.438949751250405</c:v>
                </c:pt>
                <c:pt idx="8">
                  <c:v>7.3439361026687227</c:v>
                </c:pt>
                <c:pt idx="9">
                  <c:v>6.8194612355129154</c:v>
                </c:pt>
              </c:numCache>
            </c:numRef>
          </c:val>
          <c:extLst>
            <c:ext xmlns:c16="http://schemas.microsoft.com/office/drawing/2014/chart" uri="{C3380CC4-5D6E-409C-BE32-E72D297353CC}">
              <c16:uniqueId val="{00000009-88EE-472D-8D72-3F59BB7C0EAF}"/>
            </c:ext>
          </c:extLst>
        </c:ser>
        <c:ser>
          <c:idx val="10"/>
          <c:order val="10"/>
          <c:tx>
            <c:strRef>
              <c:f>'SSP1 26'!$A$1135</c:f>
              <c:strCache>
                <c:ptCount val="1"/>
                <c:pt idx="0">
                  <c:v>Short sea vessels</c:v>
                </c:pt>
              </c:strCache>
            </c:strRef>
          </c:tx>
          <c:spPr>
            <a:solidFill>
              <a:schemeClr val="accent5">
                <a:lumMod val="75000"/>
              </a:schemeClr>
            </a:solidFill>
            <a:ln w="25400">
              <a:noFill/>
            </a:ln>
            <a:effectLst/>
          </c:spPr>
          <c:cat>
            <c:numRef>
              <c:f>'SSP1 26'!$B$1125:$K$1125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'SSP1 26'!$B$1135:$K$1135</c:f>
              <c:numCache>
                <c:formatCode>0.00</c:formatCode>
                <c:ptCount val="10"/>
                <c:pt idx="0">
                  <c:v>5.400180192648957</c:v>
                </c:pt>
                <c:pt idx="1">
                  <c:v>7.7621878705809459</c:v>
                </c:pt>
                <c:pt idx="2">
                  <c:v>9.8873280480466406</c:v>
                </c:pt>
                <c:pt idx="3">
                  <c:v>11.073677903575486</c:v>
                </c:pt>
                <c:pt idx="4">
                  <c:v>11.556135438660299</c:v>
                </c:pt>
                <c:pt idx="5">
                  <c:v>11.542380239124977</c:v>
                </c:pt>
                <c:pt idx="6">
                  <c:v>11.324358641419705</c:v>
                </c:pt>
                <c:pt idx="7">
                  <c:v>10.934335788357387</c:v>
                </c:pt>
                <c:pt idx="8">
                  <c:v>10.399091909465042</c:v>
                </c:pt>
                <c:pt idx="9">
                  <c:v>9.7076170647172884</c:v>
                </c:pt>
              </c:numCache>
            </c:numRef>
          </c:val>
          <c:extLst>
            <c:ext xmlns:c16="http://schemas.microsoft.com/office/drawing/2014/chart" uri="{C3380CC4-5D6E-409C-BE32-E72D297353CC}">
              <c16:uniqueId val="{0000000A-88EE-472D-8D72-3F59BB7C0EAF}"/>
            </c:ext>
          </c:extLst>
        </c:ser>
        <c:ser>
          <c:idx val="11"/>
          <c:order val="11"/>
          <c:tx>
            <c:strRef>
              <c:f>'SSP1 26'!$A$1136</c:f>
              <c:strCache>
                <c:ptCount val="1"/>
                <c:pt idx="0">
                  <c:v>Trucks</c:v>
                </c:pt>
              </c:strCache>
            </c:strRef>
          </c:tx>
          <c:spPr>
            <a:solidFill>
              <a:schemeClr val="accent3"/>
            </a:solidFill>
            <a:ln w="25400">
              <a:noFill/>
            </a:ln>
            <a:effectLst/>
          </c:spPr>
          <c:cat>
            <c:numRef>
              <c:f>'SSP1 26'!$B$1125:$K$1125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'SSP1 26'!$B$1136:$K$1136</c:f>
              <c:numCache>
                <c:formatCode>0.00</c:formatCode>
                <c:ptCount val="10"/>
                <c:pt idx="0">
                  <c:v>35.488902767172576</c:v>
                </c:pt>
                <c:pt idx="1">
                  <c:v>42.754795285871111</c:v>
                </c:pt>
                <c:pt idx="2">
                  <c:v>47.454307279407971</c:v>
                </c:pt>
                <c:pt idx="3">
                  <c:v>50.109935459538562</c:v>
                </c:pt>
                <c:pt idx="4">
                  <c:v>52.220866963007978</c:v>
                </c:pt>
                <c:pt idx="5">
                  <c:v>52.144630952546116</c:v>
                </c:pt>
                <c:pt idx="6">
                  <c:v>48.803975040102124</c:v>
                </c:pt>
                <c:pt idx="7">
                  <c:v>52.459584757146111</c:v>
                </c:pt>
                <c:pt idx="8">
                  <c:v>56.477866722745254</c:v>
                </c:pt>
                <c:pt idx="9">
                  <c:v>60.91311202463443</c:v>
                </c:pt>
              </c:numCache>
            </c:numRef>
          </c:val>
          <c:extLst>
            <c:ext xmlns:c16="http://schemas.microsoft.com/office/drawing/2014/chart" uri="{C3380CC4-5D6E-409C-BE32-E72D297353CC}">
              <c16:uniqueId val="{0000000B-88EE-472D-8D72-3F59BB7C0EAF}"/>
            </c:ext>
          </c:extLst>
        </c:ser>
        <c:ser>
          <c:idx val="12"/>
          <c:order val="12"/>
          <c:tx>
            <c:strRef>
              <c:f>'SSP1 26'!$A$1137</c:f>
              <c:strCache>
                <c:ptCount val="1"/>
                <c:pt idx="0">
                  <c:v>Cargo aircraft</c:v>
                </c:pt>
              </c:strCache>
            </c:strRef>
          </c:tx>
          <c:spPr>
            <a:solidFill>
              <a:schemeClr val="accent6"/>
            </a:solidFill>
            <a:ln w="25400">
              <a:noFill/>
            </a:ln>
            <a:effectLst/>
          </c:spPr>
          <c:cat>
            <c:numRef>
              <c:f>'SSP1 26'!$B$1125:$K$1125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'SSP1 26'!$B$1137:$K$1137</c:f>
              <c:numCache>
                <c:formatCode>0.00</c:formatCode>
                <c:ptCount val="10"/>
                <c:pt idx="0">
                  <c:v>0.80294691591704748</c:v>
                </c:pt>
                <c:pt idx="1">
                  <c:v>0.87351621316176864</c:v>
                </c:pt>
                <c:pt idx="2">
                  <c:v>1.1696696395562158</c:v>
                </c:pt>
                <c:pt idx="3">
                  <c:v>1.6176243271741475</c:v>
                </c:pt>
                <c:pt idx="4">
                  <c:v>2.1842860458171502</c:v>
                </c:pt>
                <c:pt idx="5">
                  <c:v>2.8340771093974055</c:v>
                </c:pt>
                <c:pt idx="6">
                  <c:v>3.5336433536672467</c:v>
                </c:pt>
                <c:pt idx="7">
                  <c:v>4.2567973453014352</c:v>
                </c:pt>
                <c:pt idx="8">
                  <c:v>4.9764533850035697</c:v>
                </c:pt>
                <c:pt idx="9">
                  <c:v>5.6619032997102199</c:v>
                </c:pt>
              </c:numCache>
            </c:numRef>
          </c:val>
          <c:extLst>
            <c:ext xmlns:c16="http://schemas.microsoft.com/office/drawing/2014/chart" uri="{C3380CC4-5D6E-409C-BE32-E72D297353CC}">
              <c16:uniqueId val="{0000000C-88EE-472D-8D72-3F59BB7C0EAF}"/>
            </c:ext>
          </c:extLst>
        </c:ser>
        <c:dLbls>
          <c:showLegendKey val="0"/>
          <c:showVal val="0"/>
          <c:showCatName val="0"/>
          <c:showSerName val="0"/>
          <c:showPercent val="0"/>
          <c:showBubbleSize val="0"/>
        </c:dLbls>
        <c:axId val="621058576"/>
        <c:axId val="621055296"/>
        <c:extLst>
          <c:ext xmlns:c15="http://schemas.microsoft.com/office/drawing/2012/chart" uri="{02D57815-91ED-43cb-92C2-25804820EDAC}">
            <c15:filteredAreaSeries>
              <c15:ser>
                <c:idx val="0"/>
                <c:order val="0"/>
                <c:tx>
                  <c:strRef>
                    <c:extLst>
                      <c:ext uri="{02D57815-91ED-43cb-92C2-25804820EDAC}">
                        <c15:formulaRef>
                          <c15:sqref>'SSP1 26'!$A$1125</c15:sqref>
                        </c15:formulaRef>
                      </c:ext>
                    </c:extLst>
                    <c:strCache>
                      <c:ptCount val="1"/>
                      <c:pt idx="0">
                        <c:v>Total transport demand EJ/region</c:v>
                      </c:pt>
                    </c:strCache>
                  </c:strRef>
                </c:tx>
                <c:spPr>
                  <a:pattFill prst="pct90">
                    <a:fgClr>
                      <a:srgbClr val="FF0000"/>
                    </a:fgClr>
                    <a:bgClr>
                      <a:schemeClr val="bg1"/>
                    </a:bgClr>
                  </a:pattFill>
                  <a:ln>
                    <a:noFill/>
                  </a:ln>
                  <a:effectLst/>
                </c:spPr>
                <c:cat>
                  <c:numRef>
                    <c:extLst>
                      <c:ext uri="{02D57815-91ED-43cb-92C2-25804820EDAC}">
                        <c15:formulaRef>
                          <c15:sqref>'SSP1 26'!$B$1125:$K$1125</c15:sqref>
                        </c15:formulaRef>
                      </c:ext>
                    </c:extLst>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extLst>
                      <c:ext uri="{02D57815-91ED-43cb-92C2-25804820EDAC}">
                        <c15:formulaRef>
                          <c15:sqref>'SSP1 26'!$B$1125:$K$1125</c15:sqref>
                        </c15:formulaRef>
                      </c:ext>
                    </c:extLst>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val>
                <c:extLst>
                  <c:ext xmlns:c16="http://schemas.microsoft.com/office/drawing/2014/chart" uri="{C3380CC4-5D6E-409C-BE32-E72D297353CC}">
                    <c16:uniqueId val="{00000000-88EE-472D-8D72-3F59BB7C0EAF}"/>
                  </c:ext>
                </c:extLst>
              </c15:ser>
            </c15:filteredAreaSeries>
          </c:ext>
        </c:extLst>
      </c:areaChart>
      <c:catAx>
        <c:axId val="62105857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v-SE"/>
          </a:p>
        </c:txPr>
        <c:crossAx val="621055296"/>
        <c:crosses val="autoZero"/>
        <c:auto val="1"/>
        <c:lblAlgn val="ctr"/>
        <c:lblOffset val="100"/>
        <c:noMultiLvlLbl val="0"/>
      </c:catAx>
      <c:valAx>
        <c:axId val="62105529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v-SE"/>
          </a:p>
        </c:txPr>
        <c:crossAx val="62105857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v-SE"/>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sv-SE"/>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sv-SE"/>
        </a:p>
      </c:txPr>
    </c:title>
    <c:autoTitleDeleted val="0"/>
    <c:plotArea>
      <c:layout/>
      <c:areaChart>
        <c:grouping val="stacked"/>
        <c:varyColors val="0"/>
        <c:ser>
          <c:idx val="0"/>
          <c:order val="0"/>
          <c:tx>
            <c:strRef>
              <c:f>'SSP2 26 (base)'!$A$1170</c:f>
              <c:strCache>
                <c:ptCount val="1"/>
                <c:pt idx="0">
                  <c:v>10^5 cars</c:v>
                </c:pt>
              </c:strCache>
            </c:strRef>
          </c:tx>
          <c:spPr>
            <a:solidFill>
              <a:schemeClr val="accent1"/>
            </a:solidFill>
            <a:ln>
              <a:noFill/>
            </a:ln>
            <a:effectLst/>
          </c:spPr>
          <c:val>
            <c:numRef>
              <c:f>'SSP2 26 (base)'!$B$1170:$K$1170</c:f>
            </c:numRef>
          </c:val>
          <c:extLst>
            <c:ext xmlns:c16="http://schemas.microsoft.com/office/drawing/2014/chart" uri="{C3380CC4-5D6E-409C-BE32-E72D297353CC}">
              <c16:uniqueId val="{00000000-09F6-4A01-9856-D4BFC9A4E0D4}"/>
            </c:ext>
          </c:extLst>
        </c:ser>
        <c:ser>
          <c:idx val="1"/>
          <c:order val="1"/>
          <c:tx>
            <c:strRef>
              <c:f>'SSP2 26 (base)'!$A$1171</c:f>
              <c:strCache>
                <c:ptCount val="1"/>
                <c:pt idx="0">
                  <c:v>10^4 busses</c:v>
                </c:pt>
              </c:strCache>
            </c:strRef>
          </c:tx>
          <c:spPr>
            <a:solidFill>
              <a:schemeClr val="accent2"/>
            </a:solidFill>
            <a:ln>
              <a:noFill/>
            </a:ln>
            <a:effectLst/>
          </c:spPr>
          <c:val>
            <c:numRef>
              <c:f>'SSP2 26 (base)'!$B$1171:$K$1171</c:f>
            </c:numRef>
          </c:val>
          <c:extLst>
            <c:ext xmlns:c16="http://schemas.microsoft.com/office/drawing/2014/chart" uri="{C3380CC4-5D6E-409C-BE32-E72D297353CC}">
              <c16:uniqueId val="{00000001-09F6-4A01-9856-D4BFC9A4E0D4}"/>
            </c:ext>
          </c:extLst>
        </c:ser>
        <c:ser>
          <c:idx val="2"/>
          <c:order val="2"/>
          <c:tx>
            <c:strRef>
              <c:f>'SSP2 26 (base)'!$A$1172</c:f>
              <c:strCache>
                <c:ptCount val="1"/>
                <c:pt idx="0">
                  <c:v>Short distance aircraft</c:v>
                </c:pt>
              </c:strCache>
            </c:strRef>
          </c:tx>
          <c:spPr>
            <a:solidFill>
              <a:schemeClr val="accent3"/>
            </a:solidFill>
            <a:ln>
              <a:noFill/>
            </a:ln>
            <a:effectLst/>
          </c:spPr>
          <c:val>
            <c:numRef>
              <c:f>'SSP2 26 (base)'!$B$1172:$K$1172</c:f>
            </c:numRef>
          </c:val>
          <c:extLst>
            <c:ext xmlns:c16="http://schemas.microsoft.com/office/drawing/2014/chart" uri="{C3380CC4-5D6E-409C-BE32-E72D297353CC}">
              <c16:uniqueId val="{00000002-09F6-4A01-9856-D4BFC9A4E0D4}"/>
            </c:ext>
          </c:extLst>
        </c:ser>
        <c:ser>
          <c:idx val="3"/>
          <c:order val="3"/>
          <c:tx>
            <c:strRef>
              <c:f>'SSP2 26 (base)'!$A$1173</c:f>
              <c:strCache>
                <c:ptCount val="1"/>
                <c:pt idx="0">
                  <c:v>10 medium distance aircraft</c:v>
                </c:pt>
              </c:strCache>
            </c:strRef>
          </c:tx>
          <c:spPr>
            <a:solidFill>
              <a:schemeClr val="accent4"/>
            </a:solidFill>
            <a:ln>
              <a:noFill/>
            </a:ln>
            <a:effectLst/>
          </c:spPr>
          <c:val>
            <c:numRef>
              <c:f>'SSP2 26 (base)'!$B$1173:$K$1173</c:f>
            </c:numRef>
          </c:val>
          <c:extLst>
            <c:ext xmlns:c16="http://schemas.microsoft.com/office/drawing/2014/chart" uri="{C3380CC4-5D6E-409C-BE32-E72D297353CC}">
              <c16:uniqueId val="{00000003-09F6-4A01-9856-D4BFC9A4E0D4}"/>
            </c:ext>
          </c:extLst>
        </c:ser>
        <c:ser>
          <c:idx val="4"/>
          <c:order val="4"/>
          <c:tx>
            <c:strRef>
              <c:f>'SSP2 26 (base)'!$A$1174</c:f>
              <c:strCache>
                <c:ptCount val="1"/>
                <c:pt idx="0">
                  <c:v>long distance aircraft</c:v>
                </c:pt>
              </c:strCache>
            </c:strRef>
          </c:tx>
          <c:spPr>
            <a:solidFill>
              <a:schemeClr val="accent5"/>
            </a:solidFill>
            <a:ln>
              <a:noFill/>
            </a:ln>
            <a:effectLst/>
          </c:spPr>
          <c:val>
            <c:numRef>
              <c:f>'SSP2 26 (base)'!$B$1174:$K$1174</c:f>
            </c:numRef>
          </c:val>
          <c:extLst>
            <c:ext xmlns:c16="http://schemas.microsoft.com/office/drawing/2014/chart" uri="{C3380CC4-5D6E-409C-BE32-E72D297353CC}">
              <c16:uniqueId val="{00000004-09F6-4A01-9856-D4BFC9A4E0D4}"/>
            </c:ext>
          </c:extLst>
        </c:ser>
        <c:ser>
          <c:idx val="5"/>
          <c:order val="5"/>
          <c:tx>
            <c:strRef>
              <c:f>'SSP2 26 (base)'!$A$1175</c:f>
              <c:strCache>
                <c:ptCount val="1"/>
                <c:pt idx="0">
                  <c:v>container vessels</c:v>
                </c:pt>
              </c:strCache>
            </c:strRef>
          </c:tx>
          <c:spPr>
            <a:solidFill>
              <a:schemeClr val="accent6"/>
            </a:solidFill>
            <a:ln>
              <a:noFill/>
            </a:ln>
            <a:effectLst/>
          </c:spPr>
          <c:val>
            <c:numRef>
              <c:f>'SSP2 26 (base)'!$B$1175:$K$1175</c:f>
            </c:numRef>
          </c:val>
          <c:extLst>
            <c:ext xmlns:c16="http://schemas.microsoft.com/office/drawing/2014/chart" uri="{C3380CC4-5D6E-409C-BE32-E72D297353CC}">
              <c16:uniqueId val="{00000005-09F6-4A01-9856-D4BFC9A4E0D4}"/>
            </c:ext>
          </c:extLst>
        </c:ser>
        <c:ser>
          <c:idx val="6"/>
          <c:order val="6"/>
          <c:tx>
            <c:strRef>
              <c:f>'SSP2 26 (base)'!$A$1176</c:f>
              <c:strCache>
                <c:ptCount val="1"/>
                <c:pt idx="0">
                  <c:v>10 deep sea vessels</c:v>
                </c:pt>
              </c:strCache>
            </c:strRef>
          </c:tx>
          <c:spPr>
            <a:solidFill>
              <a:schemeClr val="accent1">
                <a:lumMod val="60000"/>
              </a:schemeClr>
            </a:solidFill>
            <a:ln>
              <a:noFill/>
            </a:ln>
            <a:effectLst/>
          </c:spPr>
          <c:val>
            <c:numRef>
              <c:f>'SSP2 26 (base)'!$B$1176:$K$1176</c:f>
            </c:numRef>
          </c:val>
          <c:extLst>
            <c:ext xmlns:c16="http://schemas.microsoft.com/office/drawing/2014/chart" uri="{C3380CC4-5D6E-409C-BE32-E72D297353CC}">
              <c16:uniqueId val="{00000006-09F6-4A01-9856-D4BFC9A4E0D4}"/>
            </c:ext>
          </c:extLst>
        </c:ser>
        <c:ser>
          <c:idx val="7"/>
          <c:order val="7"/>
          <c:tx>
            <c:strRef>
              <c:f>'SSP2 26 (base)'!$A$1177</c:f>
              <c:strCache>
                <c:ptCount val="1"/>
                <c:pt idx="0">
                  <c:v>10 short sea vessels</c:v>
                </c:pt>
              </c:strCache>
            </c:strRef>
          </c:tx>
          <c:spPr>
            <a:solidFill>
              <a:schemeClr val="accent2">
                <a:lumMod val="60000"/>
              </a:schemeClr>
            </a:solidFill>
            <a:ln>
              <a:noFill/>
            </a:ln>
            <a:effectLst/>
          </c:spPr>
          <c:val>
            <c:numRef>
              <c:f>'SSP2 26 (base)'!$B$1177:$K$1177</c:f>
            </c:numRef>
          </c:val>
          <c:extLst>
            <c:ext xmlns:c16="http://schemas.microsoft.com/office/drawing/2014/chart" uri="{C3380CC4-5D6E-409C-BE32-E72D297353CC}">
              <c16:uniqueId val="{00000007-09F6-4A01-9856-D4BFC9A4E0D4}"/>
            </c:ext>
          </c:extLst>
        </c:ser>
        <c:ser>
          <c:idx val="8"/>
          <c:order val="8"/>
          <c:tx>
            <c:strRef>
              <c:f>'SSP2 26 (base)'!$A$1178</c:f>
              <c:strCache>
                <c:ptCount val="1"/>
                <c:pt idx="0">
                  <c:v>10^5 trucks</c:v>
                </c:pt>
              </c:strCache>
            </c:strRef>
          </c:tx>
          <c:spPr>
            <a:solidFill>
              <a:schemeClr val="accent3">
                <a:lumMod val="60000"/>
              </a:schemeClr>
            </a:solidFill>
            <a:ln>
              <a:noFill/>
            </a:ln>
            <a:effectLst/>
          </c:spPr>
          <c:val>
            <c:numRef>
              <c:f>'SSP2 26 (base)'!$B$1178:$K$1178</c:f>
            </c:numRef>
          </c:val>
          <c:extLst>
            <c:ext xmlns:c16="http://schemas.microsoft.com/office/drawing/2014/chart" uri="{C3380CC4-5D6E-409C-BE32-E72D297353CC}">
              <c16:uniqueId val="{00000008-09F6-4A01-9856-D4BFC9A4E0D4}"/>
            </c:ext>
          </c:extLst>
        </c:ser>
        <c:ser>
          <c:idx val="9"/>
          <c:order val="9"/>
          <c:tx>
            <c:strRef>
              <c:f>'SSP2 26 (base)'!$A$1179</c:f>
              <c:strCache>
                <c:ptCount val="1"/>
                <c:pt idx="0">
                  <c:v>Cargo aircraft</c:v>
                </c:pt>
              </c:strCache>
            </c:strRef>
          </c:tx>
          <c:spPr>
            <a:solidFill>
              <a:schemeClr val="accent4">
                <a:lumMod val="60000"/>
              </a:schemeClr>
            </a:solidFill>
            <a:ln>
              <a:noFill/>
            </a:ln>
            <a:effectLst/>
          </c:spPr>
          <c:val>
            <c:numRef>
              <c:f>'SSP2 26 (base)'!$B$1179:$K$1179</c:f>
            </c:numRef>
          </c:val>
          <c:extLst>
            <c:ext xmlns:c16="http://schemas.microsoft.com/office/drawing/2014/chart" uri="{C3380CC4-5D6E-409C-BE32-E72D297353CC}">
              <c16:uniqueId val="{00000009-09F6-4A01-9856-D4BFC9A4E0D4}"/>
            </c:ext>
          </c:extLst>
        </c:ser>
        <c:dLbls>
          <c:showLegendKey val="0"/>
          <c:showVal val="0"/>
          <c:showCatName val="0"/>
          <c:showSerName val="0"/>
          <c:showPercent val="0"/>
          <c:showBubbleSize val="0"/>
        </c:dLbls>
        <c:axId val="657281592"/>
        <c:axId val="657282904"/>
      </c:areaChart>
      <c:catAx>
        <c:axId val="657281592"/>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v-SE"/>
          </a:p>
        </c:txPr>
        <c:crossAx val="657282904"/>
        <c:crosses val="autoZero"/>
        <c:auto val="1"/>
        <c:lblAlgn val="ctr"/>
        <c:lblOffset val="100"/>
        <c:noMultiLvlLbl val="0"/>
      </c:catAx>
      <c:valAx>
        <c:axId val="65728290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v-SE"/>
          </a:p>
        </c:txPr>
        <c:crossAx val="65728159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v-SE"/>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sv-SE"/>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r>
              <a:rPr lang="sv-SE" sz="1000"/>
              <a:t>SSP1 2.6 </a:t>
            </a:r>
          </a:p>
        </c:rich>
      </c:tx>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endParaRPr lang="sv-SE"/>
        </a:p>
      </c:txPr>
    </c:title>
    <c:autoTitleDeleted val="0"/>
    <c:plotArea>
      <c:layout/>
      <c:areaChart>
        <c:grouping val="stacked"/>
        <c:varyColors val="0"/>
        <c:ser>
          <c:idx val="0"/>
          <c:order val="0"/>
          <c:tx>
            <c:strRef>
              <c:f>'SSP1 26'!$A$1126</c:f>
              <c:strCache>
                <c:ptCount val="1"/>
                <c:pt idx="0">
                  <c:v>Cars</c:v>
                </c:pt>
              </c:strCache>
            </c:strRef>
          </c:tx>
          <c:spPr>
            <a:pattFill prst="pct90">
              <a:fgClr>
                <a:srgbClr val="FF0000"/>
              </a:fgClr>
              <a:bgClr>
                <a:schemeClr val="bg1"/>
              </a:bgClr>
            </a:pattFill>
            <a:ln>
              <a:noFill/>
            </a:ln>
            <a:effectLst/>
          </c:spPr>
          <c:cat>
            <c:numRef>
              <c:f>'SSP1 26'!$B$1125:$K$1125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'SSP1 26'!$B$1126:$K$1126</c:f>
              <c:numCache>
                <c:formatCode>0</c:formatCode>
                <c:ptCount val="10"/>
                <c:pt idx="0">
                  <c:v>33.066284562055543</c:v>
                </c:pt>
                <c:pt idx="1">
                  <c:v>29.007978936370613</c:v>
                </c:pt>
                <c:pt idx="2">
                  <c:v>32.353201829181543</c:v>
                </c:pt>
                <c:pt idx="3">
                  <c:v>36.260928028665653</c:v>
                </c:pt>
                <c:pt idx="4">
                  <c:v>40.240168778032867</c:v>
                </c:pt>
                <c:pt idx="5">
                  <c:v>43.944620402228651</c:v>
                </c:pt>
                <c:pt idx="6">
                  <c:v>47.311218352652276</c:v>
                </c:pt>
                <c:pt idx="7">
                  <c:v>55.625975972275477</c:v>
                </c:pt>
                <c:pt idx="8">
                  <c:v>59.652525916155909</c:v>
                </c:pt>
                <c:pt idx="9">
                  <c:v>60.589952217568872</c:v>
                </c:pt>
              </c:numCache>
            </c:numRef>
          </c:val>
          <c:extLst>
            <c:ext xmlns:c16="http://schemas.microsoft.com/office/drawing/2014/chart" uri="{C3380CC4-5D6E-409C-BE32-E72D297353CC}">
              <c16:uniqueId val="{00000000-1C9B-46DE-AF7C-230D8E4FBF46}"/>
            </c:ext>
          </c:extLst>
        </c:ser>
        <c:ser>
          <c:idx val="1"/>
          <c:order val="1"/>
          <c:tx>
            <c:strRef>
              <c:f>'SSP1 26'!$A$1127</c:f>
              <c:strCache>
                <c:ptCount val="1"/>
                <c:pt idx="0">
                  <c:v>Busses</c:v>
                </c:pt>
              </c:strCache>
            </c:strRef>
          </c:tx>
          <c:spPr>
            <a:pattFill prst="pct90">
              <a:fgClr>
                <a:schemeClr val="accent3"/>
              </a:fgClr>
              <a:bgClr>
                <a:schemeClr val="bg1"/>
              </a:bgClr>
            </a:pattFill>
            <a:ln>
              <a:noFill/>
            </a:ln>
            <a:effectLst/>
          </c:spPr>
          <c:cat>
            <c:numRef>
              <c:f>'SSP1 26'!$B$1125:$K$1125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'SSP1 26'!$B$1127:$K$1127</c:f>
              <c:numCache>
                <c:formatCode>0.00</c:formatCode>
                <c:ptCount val="10"/>
                <c:pt idx="0">
                  <c:v>5.6945285096454255</c:v>
                </c:pt>
                <c:pt idx="1">
                  <c:v>6.6934486725294935</c:v>
                </c:pt>
                <c:pt idx="2">
                  <c:v>7.5149471096889471</c:v>
                </c:pt>
                <c:pt idx="3">
                  <c:v>7.8577831344935714</c:v>
                </c:pt>
                <c:pt idx="4">
                  <c:v>7.9009947069407769</c:v>
                </c:pt>
                <c:pt idx="5">
                  <c:v>7.852135334582977</c:v>
                </c:pt>
                <c:pt idx="6">
                  <c:v>7.6461901164861459</c:v>
                </c:pt>
                <c:pt idx="7">
                  <c:v>7.0942291303468226</c:v>
                </c:pt>
                <c:pt idx="8">
                  <c:v>6.1461734623473108</c:v>
                </c:pt>
                <c:pt idx="9">
                  <c:v>5.2167163299678236</c:v>
                </c:pt>
              </c:numCache>
            </c:numRef>
          </c:val>
          <c:extLst>
            <c:ext xmlns:c16="http://schemas.microsoft.com/office/drawing/2014/chart" uri="{C3380CC4-5D6E-409C-BE32-E72D297353CC}">
              <c16:uniqueId val="{00000001-1C9B-46DE-AF7C-230D8E4FBF46}"/>
            </c:ext>
          </c:extLst>
        </c:ser>
        <c:ser>
          <c:idx val="2"/>
          <c:order val="2"/>
          <c:tx>
            <c:strRef>
              <c:f>'SSP1 26'!$A$1128</c:f>
              <c:strCache>
                <c:ptCount val="1"/>
                <c:pt idx="0">
                  <c:v>Rail (passenger)</c:v>
                </c:pt>
              </c:strCache>
            </c:strRef>
          </c:tx>
          <c:spPr>
            <a:pattFill prst="pct90">
              <a:fgClr>
                <a:schemeClr val="accent4"/>
              </a:fgClr>
              <a:bgClr>
                <a:schemeClr val="bg1"/>
              </a:bgClr>
            </a:pattFill>
            <a:ln>
              <a:noFill/>
            </a:ln>
            <a:effectLst/>
          </c:spPr>
          <c:cat>
            <c:numRef>
              <c:f>'SSP1 26'!$B$1125:$K$1125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'SSP1 26'!$B$1128:$K$1128</c:f>
              <c:numCache>
                <c:formatCode>0.00</c:formatCode>
                <c:ptCount val="10"/>
                <c:pt idx="0">
                  <c:v>0.87881692716577631</c:v>
                </c:pt>
                <c:pt idx="1">
                  <c:v>0.97856068150490683</c:v>
                </c:pt>
                <c:pt idx="2">
                  <c:v>1.0675226650436596</c:v>
                </c:pt>
                <c:pt idx="3">
                  <c:v>1.1419934879223888</c:v>
                </c:pt>
                <c:pt idx="4">
                  <c:v>1.2003114244839683</c:v>
                </c:pt>
                <c:pt idx="5">
                  <c:v>1.255172334001593</c:v>
                </c:pt>
                <c:pt idx="6">
                  <c:v>1.2983195172707971</c:v>
                </c:pt>
                <c:pt idx="7">
                  <c:v>1.2992948922430219</c:v>
                </c:pt>
                <c:pt idx="8">
                  <c:v>1.2787712280690577</c:v>
                </c:pt>
                <c:pt idx="9">
                  <c:v>1.2422963259714295</c:v>
                </c:pt>
              </c:numCache>
            </c:numRef>
          </c:val>
          <c:extLst>
            <c:ext xmlns:c16="http://schemas.microsoft.com/office/drawing/2014/chart" uri="{C3380CC4-5D6E-409C-BE32-E72D297353CC}">
              <c16:uniqueId val="{00000002-1C9B-46DE-AF7C-230D8E4FBF46}"/>
            </c:ext>
          </c:extLst>
        </c:ser>
        <c:ser>
          <c:idx val="3"/>
          <c:order val="3"/>
          <c:tx>
            <c:strRef>
              <c:f>'SSP1 26'!$A$1129</c:f>
              <c:strCache>
                <c:ptCount val="1"/>
                <c:pt idx="0">
                  <c:v>Short distance aircraft</c:v>
                </c:pt>
              </c:strCache>
            </c:strRef>
          </c:tx>
          <c:spPr>
            <a:pattFill prst="pct90">
              <a:fgClr>
                <a:schemeClr val="accent6">
                  <a:lumMod val="40000"/>
                  <a:lumOff val="60000"/>
                </a:schemeClr>
              </a:fgClr>
              <a:bgClr>
                <a:schemeClr val="bg1"/>
              </a:bgClr>
            </a:pattFill>
            <a:ln>
              <a:noFill/>
            </a:ln>
            <a:effectLst/>
          </c:spPr>
          <c:cat>
            <c:numRef>
              <c:f>'SSP1 26'!$B$1125:$K$1125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'SSP1 26'!$B$1129:$K$1129</c:f>
              <c:numCache>
                <c:formatCode>0.00</c:formatCode>
                <c:ptCount val="10"/>
                <c:pt idx="0">
                  <c:v>1.070450362409531</c:v>
                </c:pt>
                <c:pt idx="1">
                  <c:v>1.4421156617508697</c:v>
                </c:pt>
                <c:pt idx="2">
                  <c:v>1.461290989267255</c:v>
                </c:pt>
                <c:pt idx="3">
                  <c:v>1.2580574791318324</c:v>
                </c:pt>
                <c:pt idx="4">
                  <c:v>1.5187422455345621</c:v>
                </c:pt>
                <c:pt idx="5">
                  <c:v>1.7457745673980167</c:v>
                </c:pt>
                <c:pt idx="6">
                  <c:v>2.0231548848058276</c:v>
                </c:pt>
                <c:pt idx="7">
                  <c:v>2.2654840743395805</c:v>
                </c:pt>
                <c:pt idx="8">
                  <c:v>2.4590754832913366</c:v>
                </c:pt>
                <c:pt idx="9">
                  <c:v>2.7075301939472998</c:v>
                </c:pt>
              </c:numCache>
            </c:numRef>
          </c:val>
          <c:extLst>
            <c:ext xmlns:c16="http://schemas.microsoft.com/office/drawing/2014/chart" uri="{C3380CC4-5D6E-409C-BE32-E72D297353CC}">
              <c16:uniqueId val="{00000003-1C9B-46DE-AF7C-230D8E4FBF46}"/>
            </c:ext>
          </c:extLst>
        </c:ser>
        <c:ser>
          <c:idx val="4"/>
          <c:order val="4"/>
          <c:tx>
            <c:strRef>
              <c:f>'SSP1 26'!$A$1130</c:f>
              <c:strCache>
                <c:ptCount val="1"/>
                <c:pt idx="0">
                  <c:v>Medium distance aircraft</c:v>
                </c:pt>
              </c:strCache>
            </c:strRef>
          </c:tx>
          <c:spPr>
            <a:pattFill prst="pct90">
              <a:fgClr>
                <a:schemeClr val="accent6">
                  <a:lumMod val="60000"/>
                  <a:lumOff val="40000"/>
                </a:schemeClr>
              </a:fgClr>
              <a:bgClr>
                <a:schemeClr val="bg1"/>
              </a:bgClr>
            </a:pattFill>
            <a:ln>
              <a:noFill/>
            </a:ln>
            <a:effectLst/>
          </c:spPr>
          <c:cat>
            <c:numRef>
              <c:f>'SSP1 26'!$B$1125:$K$1125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'SSP1 26'!$B$1130:$K$1130</c:f>
              <c:numCache>
                <c:formatCode>0.00</c:formatCode>
                <c:ptCount val="10"/>
                <c:pt idx="0">
                  <c:v>8.9183144492915005</c:v>
                </c:pt>
                <c:pt idx="1">
                  <c:v>11.534090971604686</c:v>
                </c:pt>
                <c:pt idx="2">
                  <c:v>13.639322676237679</c:v>
                </c:pt>
                <c:pt idx="3">
                  <c:v>15.411171997892021</c:v>
                </c:pt>
                <c:pt idx="4">
                  <c:v>16.275780331006889</c:v>
                </c:pt>
                <c:pt idx="5">
                  <c:v>16.284096086878375</c:v>
                </c:pt>
                <c:pt idx="6">
                  <c:v>16.403645164705232</c:v>
                </c:pt>
                <c:pt idx="7">
                  <c:v>15.994110375939254</c:v>
                </c:pt>
                <c:pt idx="8">
                  <c:v>15.057139184110532</c:v>
                </c:pt>
                <c:pt idx="9">
                  <c:v>14.360222330767735</c:v>
                </c:pt>
              </c:numCache>
            </c:numRef>
          </c:val>
          <c:extLst>
            <c:ext xmlns:c16="http://schemas.microsoft.com/office/drawing/2014/chart" uri="{C3380CC4-5D6E-409C-BE32-E72D297353CC}">
              <c16:uniqueId val="{00000004-1C9B-46DE-AF7C-230D8E4FBF46}"/>
            </c:ext>
          </c:extLst>
        </c:ser>
        <c:ser>
          <c:idx val="5"/>
          <c:order val="5"/>
          <c:tx>
            <c:strRef>
              <c:f>'SSP1 26'!$A$1131</c:f>
              <c:strCache>
                <c:ptCount val="1"/>
                <c:pt idx="0">
                  <c:v>Long distance aircraft</c:v>
                </c:pt>
              </c:strCache>
            </c:strRef>
          </c:tx>
          <c:spPr>
            <a:pattFill prst="pct90">
              <a:fgClr>
                <a:schemeClr val="accent6"/>
              </a:fgClr>
              <a:bgClr>
                <a:schemeClr val="bg1"/>
              </a:bgClr>
            </a:pattFill>
            <a:ln>
              <a:noFill/>
            </a:ln>
            <a:effectLst/>
          </c:spPr>
          <c:cat>
            <c:numRef>
              <c:f>'SSP1 26'!$B$1125:$K$1125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'SSP1 26'!$B$1131:$K$1131</c:f>
              <c:numCache>
                <c:formatCode>0.00</c:formatCode>
                <c:ptCount val="10"/>
                <c:pt idx="0">
                  <c:v>2.641750401992323</c:v>
                </c:pt>
                <c:pt idx="1">
                  <c:v>3.4165861311689167</c:v>
                </c:pt>
                <c:pt idx="2">
                  <c:v>4.0401901466612173</c:v>
                </c:pt>
                <c:pt idx="3">
                  <c:v>4.5650408552076112</c:v>
                </c:pt>
                <c:pt idx="4">
                  <c:v>4.8211519650545585</c:v>
                </c:pt>
                <c:pt idx="5">
                  <c:v>4.8236152277642637</c:v>
                </c:pt>
                <c:pt idx="6">
                  <c:v>4.859027617202047</c:v>
                </c:pt>
                <c:pt idx="7">
                  <c:v>4.7377167238708164</c:v>
                </c:pt>
                <c:pt idx="8">
                  <c:v>4.460170553376078</c:v>
                </c:pt>
                <c:pt idx="9">
                  <c:v>4.2537323987290616</c:v>
                </c:pt>
              </c:numCache>
            </c:numRef>
          </c:val>
          <c:extLst>
            <c:ext xmlns:c16="http://schemas.microsoft.com/office/drawing/2014/chart" uri="{C3380CC4-5D6E-409C-BE32-E72D297353CC}">
              <c16:uniqueId val="{00000005-1C9B-46DE-AF7C-230D8E4FBF46}"/>
            </c:ext>
          </c:extLst>
        </c:ser>
        <c:ser>
          <c:idx val="6"/>
          <c:order val="6"/>
          <c:tx>
            <c:strRef>
              <c:f>'SSP1 26'!$A$1132</c:f>
              <c:strCache>
                <c:ptCount val="1"/>
                <c:pt idx="0">
                  <c:v>Rail (freight)</c:v>
                </c:pt>
              </c:strCache>
            </c:strRef>
          </c:tx>
          <c:spPr>
            <a:solidFill>
              <a:schemeClr val="accent4"/>
            </a:solidFill>
            <a:ln>
              <a:noFill/>
            </a:ln>
            <a:effectLst/>
          </c:spPr>
          <c:cat>
            <c:numRef>
              <c:f>'SSP1 26'!$B$1125:$K$1125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'SSP1 26'!$B$1132:$K$1132</c:f>
              <c:numCache>
                <c:formatCode>0.00</c:formatCode>
                <c:ptCount val="10"/>
                <c:pt idx="0">
                  <c:v>3.6795089574156954</c:v>
                </c:pt>
                <c:pt idx="1">
                  <c:v>5.6508818902914291</c:v>
                </c:pt>
                <c:pt idx="2">
                  <c:v>7.0769377465094845</c:v>
                </c:pt>
                <c:pt idx="3">
                  <c:v>7.52073136555844</c:v>
                </c:pt>
                <c:pt idx="4">
                  <c:v>7.3833397399247023</c:v>
                </c:pt>
                <c:pt idx="5">
                  <c:v>7.024058975807975</c:v>
                </c:pt>
                <c:pt idx="6">
                  <c:v>6.4938674443890747</c:v>
                </c:pt>
                <c:pt idx="7">
                  <c:v>5.9429652208062853</c:v>
                </c:pt>
                <c:pt idx="8">
                  <c:v>5.3413436990052583</c:v>
                </c:pt>
                <c:pt idx="9">
                  <c:v>4.6910832226625683</c:v>
                </c:pt>
              </c:numCache>
            </c:numRef>
          </c:val>
          <c:extLst>
            <c:ext xmlns:c16="http://schemas.microsoft.com/office/drawing/2014/chart" uri="{C3380CC4-5D6E-409C-BE32-E72D297353CC}">
              <c16:uniqueId val="{00000006-1C9B-46DE-AF7C-230D8E4FBF46}"/>
            </c:ext>
          </c:extLst>
        </c:ser>
        <c:ser>
          <c:idx val="7"/>
          <c:order val="7"/>
          <c:tx>
            <c:strRef>
              <c:f>'SSP1 26'!$A$1133</c:f>
              <c:strCache>
                <c:ptCount val="1"/>
                <c:pt idx="0">
                  <c:v>Container vessels</c:v>
                </c:pt>
              </c:strCache>
            </c:strRef>
          </c:tx>
          <c:spPr>
            <a:solidFill>
              <a:schemeClr val="accent5">
                <a:lumMod val="20000"/>
                <a:lumOff val="80000"/>
              </a:schemeClr>
            </a:solidFill>
            <a:ln>
              <a:noFill/>
            </a:ln>
            <a:effectLst/>
          </c:spPr>
          <c:cat>
            <c:numRef>
              <c:f>'SSP1 26'!$B$1125:$K$1125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'SSP1 26'!$B$1133:$K$1133</c:f>
              <c:numCache>
                <c:formatCode>0.00</c:formatCode>
                <c:ptCount val="10"/>
                <c:pt idx="0">
                  <c:v>2.8959128538384054</c:v>
                </c:pt>
                <c:pt idx="1">
                  <c:v>4.9308384473276163</c:v>
                </c:pt>
                <c:pt idx="2">
                  <c:v>6.280808722167694</c:v>
                </c:pt>
                <c:pt idx="3">
                  <c:v>7.0344234989748688</c:v>
                </c:pt>
                <c:pt idx="4">
                  <c:v>7.3408989673431773</c:v>
                </c:pt>
                <c:pt idx="5">
                  <c:v>7.3321611388017578</c:v>
                </c:pt>
                <c:pt idx="6">
                  <c:v>7.1936654859991034</c:v>
                </c:pt>
                <c:pt idx="7">
                  <c:v>7.9188446790945335</c:v>
                </c:pt>
                <c:pt idx="8">
                  <c:v>6.6059006892661216</c:v>
                </c:pt>
                <c:pt idx="9">
                  <c:v>6.1666494360512285</c:v>
                </c:pt>
              </c:numCache>
            </c:numRef>
          </c:val>
          <c:extLst>
            <c:ext xmlns:c16="http://schemas.microsoft.com/office/drawing/2014/chart" uri="{C3380CC4-5D6E-409C-BE32-E72D297353CC}">
              <c16:uniqueId val="{00000007-1C9B-46DE-AF7C-230D8E4FBF46}"/>
            </c:ext>
          </c:extLst>
        </c:ser>
        <c:ser>
          <c:idx val="8"/>
          <c:order val="8"/>
          <c:tx>
            <c:strRef>
              <c:f>'SSP1 26'!$A$1134</c:f>
              <c:strCache>
                <c:ptCount val="1"/>
                <c:pt idx="0">
                  <c:v>Deep sea vessels</c:v>
                </c:pt>
              </c:strCache>
            </c:strRef>
          </c:tx>
          <c:spPr>
            <a:solidFill>
              <a:schemeClr val="accent5">
                <a:lumMod val="60000"/>
                <a:lumOff val="40000"/>
              </a:schemeClr>
            </a:solidFill>
            <a:ln>
              <a:noFill/>
            </a:ln>
            <a:effectLst/>
          </c:spPr>
          <c:cat>
            <c:numRef>
              <c:f>'SSP1 26'!$B$1125:$K$1125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'SSP1 26'!$B$1134:$K$1134</c:f>
              <c:numCache>
                <c:formatCode>0.00</c:formatCode>
                <c:ptCount val="10"/>
                <c:pt idx="0">
                  <c:v>6.1768876136884545</c:v>
                </c:pt>
                <c:pt idx="1">
                  <c:v>8.2171652049235551</c:v>
                </c:pt>
                <c:pt idx="2">
                  <c:v>9.3156499421082888</c:v>
                </c:pt>
                <c:pt idx="3">
                  <c:v>9.6358828818402813</c:v>
                </c:pt>
                <c:pt idx="4">
                  <c:v>9.4893006561341373</c:v>
                </c:pt>
                <c:pt idx="5">
                  <c:v>9.052847927616769</c:v>
                </c:pt>
                <c:pt idx="6">
                  <c:v>8.4891633283926495</c:v>
                </c:pt>
                <c:pt idx="7">
                  <c:v>8.438949751250405</c:v>
                </c:pt>
                <c:pt idx="8">
                  <c:v>7.3439361026687227</c:v>
                </c:pt>
                <c:pt idx="9">
                  <c:v>6.8194612355129154</c:v>
                </c:pt>
              </c:numCache>
            </c:numRef>
          </c:val>
          <c:extLst>
            <c:ext xmlns:c16="http://schemas.microsoft.com/office/drawing/2014/chart" uri="{C3380CC4-5D6E-409C-BE32-E72D297353CC}">
              <c16:uniqueId val="{00000008-1C9B-46DE-AF7C-230D8E4FBF46}"/>
            </c:ext>
          </c:extLst>
        </c:ser>
        <c:ser>
          <c:idx val="9"/>
          <c:order val="9"/>
          <c:tx>
            <c:strRef>
              <c:f>'SSP1 26'!$A$1135</c:f>
              <c:strCache>
                <c:ptCount val="1"/>
                <c:pt idx="0">
                  <c:v>Short sea vessels</c:v>
                </c:pt>
              </c:strCache>
            </c:strRef>
          </c:tx>
          <c:spPr>
            <a:solidFill>
              <a:schemeClr val="accent5">
                <a:lumMod val="75000"/>
              </a:schemeClr>
            </a:solidFill>
            <a:ln>
              <a:noFill/>
            </a:ln>
            <a:effectLst/>
          </c:spPr>
          <c:cat>
            <c:numRef>
              <c:f>'SSP1 26'!$B$1125:$K$1125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'SSP1 26'!$B$1135:$K$1135</c:f>
              <c:numCache>
                <c:formatCode>0.00</c:formatCode>
                <c:ptCount val="10"/>
                <c:pt idx="0">
                  <c:v>5.400180192648957</c:v>
                </c:pt>
                <c:pt idx="1">
                  <c:v>7.7621878705809459</c:v>
                </c:pt>
                <c:pt idx="2">
                  <c:v>9.8873280480466406</c:v>
                </c:pt>
                <c:pt idx="3">
                  <c:v>11.073677903575486</c:v>
                </c:pt>
                <c:pt idx="4">
                  <c:v>11.556135438660299</c:v>
                </c:pt>
                <c:pt idx="5">
                  <c:v>11.542380239124977</c:v>
                </c:pt>
                <c:pt idx="6">
                  <c:v>11.324358641419705</c:v>
                </c:pt>
                <c:pt idx="7">
                  <c:v>10.934335788357387</c:v>
                </c:pt>
                <c:pt idx="8">
                  <c:v>10.399091909465042</c:v>
                </c:pt>
                <c:pt idx="9">
                  <c:v>9.7076170647172884</c:v>
                </c:pt>
              </c:numCache>
            </c:numRef>
          </c:val>
          <c:extLst>
            <c:ext xmlns:c16="http://schemas.microsoft.com/office/drawing/2014/chart" uri="{C3380CC4-5D6E-409C-BE32-E72D297353CC}">
              <c16:uniqueId val="{00000009-1C9B-46DE-AF7C-230D8E4FBF46}"/>
            </c:ext>
          </c:extLst>
        </c:ser>
        <c:ser>
          <c:idx val="10"/>
          <c:order val="10"/>
          <c:tx>
            <c:strRef>
              <c:f>'SSP1 26'!$A$1136</c:f>
              <c:strCache>
                <c:ptCount val="1"/>
                <c:pt idx="0">
                  <c:v>Trucks</c:v>
                </c:pt>
              </c:strCache>
            </c:strRef>
          </c:tx>
          <c:spPr>
            <a:solidFill>
              <a:srgbClr val="92D050"/>
            </a:solidFill>
            <a:ln w="25400">
              <a:noFill/>
            </a:ln>
            <a:effectLst/>
          </c:spPr>
          <c:cat>
            <c:numRef>
              <c:f>'SSP1 26'!$B$1125:$K$1125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'SSP1 26'!$B$1136:$K$1136</c:f>
              <c:numCache>
                <c:formatCode>0.00</c:formatCode>
                <c:ptCount val="10"/>
                <c:pt idx="0">
                  <c:v>35.488902767172576</c:v>
                </c:pt>
                <c:pt idx="1">
                  <c:v>42.754795285871111</c:v>
                </c:pt>
                <c:pt idx="2">
                  <c:v>47.454307279407971</c:v>
                </c:pt>
                <c:pt idx="3">
                  <c:v>50.109935459538562</c:v>
                </c:pt>
                <c:pt idx="4">
                  <c:v>52.220866963007978</c:v>
                </c:pt>
                <c:pt idx="5">
                  <c:v>52.144630952546116</c:v>
                </c:pt>
                <c:pt idx="6">
                  <c:v>48.803975040102124</c:v>
                </c:pt>
                <c:pt idx="7">
                  <c:v>52.459584757146111</c:v>
                </c:pt>
                <c:pt idx="8">
                  <c:v>56.477866722745254</c:v>
                </c:pt>
                <c:pt idx="9">
                  <c:v>60.91311202463443</c:v>
                </c:pt>
              </c:numCache>
            </c:numRef>
          </c:val>
          <c:extLst>
            <c:ext xmlns:c16="http://schemas.microsoft.com/office/drawing/2014/chart" uri="{C3380CC4-5D6E-409C-BE32-E72D297353CC}">
              <c16:uniqueId val="{0000000A-1C9B-46DE-AF7C-230D8E4FBF46}"/>
            </c:ext>
          </c:extLst>
        </c:ser>
        <c:ser>
          <c:idx val="11"/>
          <c:order val="11"/>
          <c:tx>
            <c:strRef>
              <c:f>'SSP1 26'!$A$1137</c:f>
              <c:strCache>
                <c:ptCount val="1"/>
                <c:pt idx="0">
                  <c:v>Cargo aircraft</c:v>
                </c:pt>
              </c:strCache>
            </c:strRef>
          </c:tx>
          <c:spPr>
            <a:solidFill>
              <a:schemeClr val="accent6"/>
            </a:solidFill>
            <a:ln w="25400">
              <a:noFill/>
            </a:ln>
            <a:effectLst/>
          </c:spPr>
          <c:cat>
            <c:numRef>
              <c:f>'SSP1 26'!$B$1125:$K$1125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'SSP1 26'!$B$1137:$K$1137</c:f>
              <c:numCache>
                <c:formatCode>0.00</c:formatCode>
                <c:ptCount val="10"/>
                <c:pt idx="0">
                  <c:v>0.80294691591704748</c:v>
                </c:pt>
                <c:pt idx="1">
                  <c:v>0.87351621316176864</c:v>
                </c:pt>
                <c:pt idx="2">
                  <c:v>1.1696696395562158</c:v>
                </c:pt>
                <c:pt idx="3">
                  <c:v>1.6176243271741475</c:v>
                </c:pt>
                <c:pt idx="4">
                  <c:v>2.1842860458171502</c:v>
                </c:pt>
                <c:pt idx="5">
                  <c:v>2.8340771093974055</c:v>
                </c:pt>
                <c:pt idx="6">
                  <c:v>3.5336433536672467</c:v>
                </c:pt>
                <c:pt idx="7">
                  <c:v>4.2567973453014352</c:v>
                </c:pt>
                <c:pt idx="8">
                  <c:v>4.9764533850035697</c:v>
                </c:pt>
                <c:pt idx="9">
                  <c:v>5.6619032997102199</c:v>
                </c:pt>
              </c:numCache>
            </c:numRef>
          </c:val>
          <c:extLst>
            <c:ext xmlns:c16="http://schemas.microsoft.com/office/drawing/2014/chart" uri="{C3380CC4-5D6E-409C-BE32-E72D297353CC}">
              <c16:uniqueId val="{0000000B-1C9B-46DE-AF7C-230D8E4FBF46}"/>
            </c:ext>
          </c:extLst>
        </c:ser>
        <c:dLbls>
          <c:showLegendKey val="0"/>
          <c:showVal val="0"/>
          <c:showCatName val="0"/>
          <c:showSerName val="0"/>
          <c:showPercent val="0"/>
          <c:showBubbleSize val="0"/>
        </c:dLbls>
        <c:axId val="621058576"/>
        <c:axId val="621055296"/>
      </c:areaChart>
      <c:catAx>
        <c:axId val="62105857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v-SE"/>
          </a:p>
        </c:txPr>
        <c:crossAx val="621055296"/>
        <c:crosses val="autoZero"/>
        <c:auto val="1"/>
        <c:lblAlgn val="ctr"/>
        <c:lblOffset val="100"/>
        <c:tickLblSkip val="2"/>
        <c:noMultiLvlLbl val="0"/>
      </c:catAx>
      <c:valAx>
        <c:axId val="62105529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v-SE"/>
          </a:p>
        </c:txPr>
        <c:crossAx val="62105857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sv-SE"/>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sv-SE"/>
        </a:p>
      </c:txPr>
    </c:title>
    <c:autoTitleDeleted val="0"/>
    <c:plotArea>
      <c:layout/>
      <c:areaChart>
        <c:grouping val="stacked"/>
        <c:varyColors val="0"/>
        <c:ser>
          <c:idx val="0"/>
          <c:order val="0"/>
          <c:tx>
            <c:strRef>
              <c:f>'SSP1 26'!$A$1228</c:f>
              <c:strCache>
                <c:ptCount val="1"/>
                <c:pt idx="0">
                  <c:v>Fossil liquid fuel</c:v>
                </c:pt>
              </c:strCache>
            </c:strRef>
          </c:tx>
          <c:spPr>
            <a:solidFill>
              <a:schemeClr val="accent1"/>
            </a:solidFill>
            <a:ln>
              <a:noFill/>
            </a:ln>
            <a:effectLst/>
          </c:spPr>
          <c:cat>
            <c:numRef>
              <c:f>'SSP1 26'!$B$1227:$F$1227</c:f>
              <c:numCache>
                <c:formatCode>General</c:formatCode>
                <c:ptCount val="5"/>
                <c:pt idx="0">
                  <c:v>2010</c:v>
                </c:pt>
                <c:pt idx="1">
                  <c:v>2020</c:v>
                </c:pt>
                <c:pt idx="2">
                  <c:v>2030</c:v>
                </c:pt>
                <c:pt idx="3">
                  <c:v>2040</c:v>
                </c:pt>
                <c:pt idx="4">
                  <c:v>2050</c:v>
                </c:pt>
              </c:numCache>
            </c:numRef>
          </c:cat>
          <c:val>
            <c:numRef>
              <c:f>'SSP1 26'!$B$1228:$F$1228</c:f>
              <c:numCache>
                <c:formatCode>0</c:formatCode>
                <c:ptCount val="5"/>
                <c:pt idx="0">
                  <c:v>20.341653336306329</c:v>
                </c:pt>
                <c:pt idx="1">
                  <c:v>20.10444442481856</c:v>
                </c:pt>
                <c:pt idx="2">
                  <c:v>19.523722555731378</c:v>
                </c:pt>
                <c:pt idx="3">
                  <c:v>13.899211810540017</c:v>
                </c:pt>
                <c:pt idx="4">
                  <c:v>5.2249954255203441</c:v>
                </c:pt>
              </c:numCache>
            </c:numRef>
          </c:val>
          <c:extLst>
            <c:ext xmlns:c16="http://schemas.microsoft.com/office/drawing/2014/chart" uri="{C3380CC4-5D6E-409C-BE32-E72D297353CC}">
              <c16:uniqueId val="{00000000-7757-4735-9783-6AB0198D6DAE}"/>
            </c:ext>
          </c:extLst>
        </c:ser>
        <c:ser>
          <c:idx val="1"/>
          <c:order val="1"/>
          <c:tx>
            <c:strRef>
              <c:f>'SSP1 26'!$A$1229</c:f>
              <c:strCache>
                <c:ptCount val="1"/>
                <c:pt idx="0">
                  <c:v>Fossil gas</c:v>
                </c:pt>
              </c:strCache>
            </c:strRef>
          </c:tx>
          <c:spPr>
            <a:solidFill>
              <a:schemeClr val="accent2"/>
            </a:solidFill>
            <a:ln>
              <a:noFill/>
            </a:ln>
            <a:effectLst/>
          </c:spPr>
          <c:cat>
            <c:numRef>
              <c:f>'SSP1 26'!$B$1227:$F$1227</c:f>
              <c:numCache>
                <c:formatCode>General</c:formatCode>
                <c:ptCount val="5"/>
                <c:pt idx="0">
                  <c:v>2010</c:v>
                </c:pt>
                <c:pt idx="1">
                  <c:v>2020</c:v>
                </c:pt>
                <c:pt idx="2">
                  <c:v>2030</c:v>
                </c:pt>
                <c:pt idx="3">
                  <c:v>2040</c:v>
                </c:pt>
                <c:pt idx="4">
                  <c:v>2050</c:v>
                </c:pt>
              </c:numCache>
            </c:numRef>
          </c:cat>
          <c:val>
            <c:numRef>
              <c:f>'SSP1 26'!$B$1229:$F$1229</c:f>
              <c:numCache>
                <c:formatCode>0.0</c:formatCode>
                <c:ptCount val="5"/>
                <c:pt idx="0">
                  <c:v>0</c:v>
                </c:pt>
                <c:pt idx="1">
                  <c:v>0.19947877612320836</c:v>
                </c:pt>
                <c:pt idx="2">
                  <c:v>0.43942339466615088</c:v>
                </c:pt>
                <c:pt idx="3">
                  <c:v>1.3952293954668804</c:v>
                </c:pt>
                <c:pt idx="4">
                  <c:v>2.2419175339291475</c:v>
                </c:pt>
              </c:numCache>
            </c:numRef>
          </c:val>
          <c:extLst>
            <c:ext xmlns:c16="http://schemas.microsoft.com/office/drawing/2014/chart" uri="{C3380CC4-5D6E-409C-BE32-E72D297353CC}">
              <c16:uniqueId val="{00000001-7757-4735-9783-6AB0198D6DAE}"/>
            </c:ext>
          </c:extLst>
        </c:ser>
        <c:ser>
          <c:idx val="2"/>
          <c:order val="2"/>
          <c:tx>
            <c:strRef>
              <c:f>'SSP1 26'!$A$1230</c:f>
              <c:strCache>
                <c:ptCount val="1"/>
                <c:pt idx="0">
                  <c:v>Renewable liquid fuel</c:v>
                </c:pt>
              </c:strCache>
            </c:strRef>
          </c:tx>
          <c:spPr>
            <a:solidFill>
              <a:schemeClr val="accent3"/>
            </a:solidFill>
            <a:ln>
              <a:noFill/>
            </a:ln>
            <a:effectLst/>
          </c:spPr>
          <c:cat>
            <c:numRef>
              <c:f>'SSP1 26'!$B$1227:$F$1227</c:f>
              <c:numCache>
                <c:formatCode>General</c:formatCode>
                <c:ptCount val="5"/>
                <c:pt idx="0">
                  <c:v>2010</c:v>
                </c:pt>
                <c:pt idx="1">
                  <c:v>2020</c:v>
                </c:pt>
                <c:pt idx="2">
                  <c:v>2030</c:v>
                </c:pt>
                <c:pt idx="3">
                  <c:v>2040</c:v>
                </c:pt>
                <c:pt idx="4">
                  <c:v>2050</c:v>
                </c:pt>
              </c:numCache>
            </c:numRef>
          </c:cat>
          <c:val>
            <c:numRef>
              <c:f>'SSP1 26'!$B$1230:$F$1230</c:f>
              <c:numCache>
                <c:formatCode>0.0</c:formatCode>
                <c:ptCount val="5"/>
                <c:pt idx="0">
                  <c:v>0.50519343481169876</c:v>
                </c:pt>
                <c:pt idx="1">
                  <c:v>0.61048062413361082</c:v>
                </c:pt>
                <c:pt idx="2">
                  <c:v>1.278327711189488</c:v>
                </c:pt>
                <c:pt idx="3">
                  <c:v>3.4749528435145129</c:v>
                </c:pt>
                <c:pt idx="4">
                  <c:v>5.6799628295277325</c:v>
                </c:pt>
              </c:numCache>
            </c:numRef>
          </c:val>
          <c:extLst>
            <c:ext xmlns:c16="http://schemas.microsoft.com/office/drawing/2014/chart" uri="{C3380CC4-5D6E-409C-BE32-E72D297353CC}">
              <c16:uniqueId val="{00000002-7757-4735-9783-6AB0198D6DAE}"/>
            </c:ext>
          </c:extLst>
        </c:ser>
        <c:ser>
          <c:idx val="3"/>
          <c:order val="3"/>
          <c:tx>
            <c:strRef>
              <c:f>'SSP1 26'!$A$1231</c:f>
              <c:strCache>
                <c:ptCount val="1"/>
                <c:pt idx="0">
                  <c:v>Renewable gaseous fuel</c:v>
                </c:pt>
              </c:strCache>
            </c:strRef>
          </c:tx>
          <c:spPr>
            <a:solidFill>
              <a:schemeClr val="accent4"/>
            </a:solidFill>
            <a:ln>
              <a:noFill/>
            </a:ln>
            <a:effectLst/>
          </c:spPr>
          <c:cat>
            <c:numRef>
              <c:f>'SSP1 26'!$B$1227:$F$1227</c:f>
              <c:numCache>
                <c:formatCode>General</c:formatCode>
                <c:ptCount val="5"/>
                <c:pt idx="0">
                  <c:v>2010</c:v>
                </c:pt>
                <c:pt idx="1">
                  <c:v>2020</c:v>
                </c:pt>
                <c:pt idx="2">
                  <c:v>2030</c:v>
                </c:pt>
                <c:pt idx="3">
                  <c:v>2040</c:v>
                </c:pt>
                <c:pt idx="4">
                  <c:v>2050</c:v>
                </c:pt>
              </c:numCache>
            </c:numRef>
          </c:cat>
          <c:val>
            <c:numRef>
              <c:f>'SSP1 26'!$B$1231:$F$1231</c:f>
              <c:numCache>
                <c:formatCode>0.00</c:formatCode>
                <c:ptCount val="5"/>
                <c:pt idx="0">
                  <c:v>0</c:v>
                </c:pt>
                <c:pt idx="1">
                  <c:v>0</c:v>
                </c:pt>
                <c:pt idx="2">
                  <c:v>2.8444960954919583E-2</c:v>
                </c:pt>
                <c:pt idx="3">
                  <c:v>0.201335513251301</c:v>
                </c:pt>
                <c:pt idx="4">
                  <c:v>0.65906060965634872</c:v>
                </c:pt>
              </c:numCache>
            </c:numRef>
          </c:val>
          <c:extLst>
            <c:ext xmlns:c16="http://schemas.microsoft.com/office/drawing/2014/chart" uri="{C3380CC4-5D6E-409C-BE32-E72D297353CC}">
              <c16:uniqueId val="{00000003-7757-4735-9783-6AB0198D6DAE}"/>
            </c:ext>
          </c:extLst>
        </c:ser>
        <c:ser>
          <c:idx val="4"/>
          <c:order val="4"/>
          <c:tx>
            <c:strRef>
              <c:f>'SSP1 26'!$A$1232</c:f>
              <c:strCache>
                <c:ptCount val="1"/>
                <c:pt idx="0">
                  <c:v>Electricty</c:v>
                </c:pt>
              </c:strCache>
            </c:strRef>
          </c:tx>
          <c:spPr>
            <a:solidFill>
              <a:schemeClr val="accent5"/>
            </a:solidFill>
            <a:ln>
              <a:noFill/>
            </a:ln>
            <a:effectLst/>
          </c:spPr>
          <c:cat>
            <c:numRef>
              <c:f>'SSP1 26'!$B$1227:$F$1227</c:f>
              <c:numCache>
                <c:formatCode>General</c:formatCode>
                <c:ptCount val="5"/>
                <c:pt idx="0">
                  <c:v>2010</c:v>
                </c:pt>
                <c:pt idx="1">
                  <c:v>2020</c:v>
                </c:pt>
                <c:pt idx="2">
                  <c:v>2030</c:v>
                </c:pt>
                <c:pt idx="3">
                  <c:v>2040</c:v>
                </c:pt>
                <c:pt idx="4">
                  <c:v>2050</c:v>
                </c:pt>
              </c:numCache>
            </c:numRef>
          </c:cat>
          <c:val>
            <c:numRef>
              <c:f>'SSP1 26'!$B$1232:$F$1232</c:f>
              <c:numCache>
                <c:formatCode>General</c:formatCode>
                <c:ptCount val="5"/>
                <c:pt idx="0">
                  <c:v>0</c:v>
                </c:pt>
                <c:pt idx="1">
                  <c:v>9.8199223818225989E-2</c:v>
                </c:pt>
                <c:pt idx="2">
                  <c:v>0.79131170441873921</c:v>
                </c:pt>
                <c:pt idx="3">
                  <c:v>2.6162542794347332</c:v>
                </c:pt>
                <c:pt idx="4">
                  <c:v>5.7312165512017819</c:v>
                </c:pt>
              </c:numCache>
            </c:numRef>
          </c:val>
          <c:extLst>
            <c:ext xmlns:c16="http://schemas.microsoft.com/office/drawing/2014/chart" uri="{C3380CC4-5D6E-409C-BE32-E72D297353CC}">
              <c16:uniqueId val="{00000004-7757-4735-9783-6AB0198D6DAE}"/>
            </c:ext>
          </c:extLst>
        </c:ser>
        <c:dLbls>
          <c:showLegendKey val="0"/>
          <c:showVal val="0"/>
          <c:showCatName val="0"/>
          <c:showSerName val="0"/>
          <c:showPercent val="0"/>
          <c:showBubbleSize val="0"/>
        </c:dLbls>
        <c:axId val="539007304"/>
        <c:axId val="539015176"/>
      </c:areaChart>
      <c:catAx>
        <c:axId val="53900730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v-SE"/>
          </a:p>
        </c:txPr>
        <c:crossAx val="539015176"/>
        <c:crosses val="autoZero"/>
        <c:auto val="1"/>
        <c:lblAlgn val="ctr"/>
        <c:lblOffset val="100"/>
        <c:noMultiLvlLbl val="0"/>
      </c:catAx>
      <c:valAx>
        <c:axId val="5390151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v-SE"/>
          </a:p>
        </c:txPr>
        <c:crossAx val="539007304"/>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v-SE"/>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sv-SE"/>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sv-SE"/>
        </a:p>
      </c:txPr>
    </c:title>
    <c:autoTitleDeleted val="0"/>
    <c:plotArea>
      <c:layout/>
      <c:areaChart>
        <c:grouping val="stacked"/>
        <c:varyColors val="0"/>
        <c:ser>
          <c:idx val="0"/>
          <c:order val="0"/>
          <c:tx>
            <c:strRef>
              <c:f>'SSP1 45'!$A$1020</c:f>
              <c:strCache>
                <c:ptCount val="1"/>
                <c:pt idx="0">
                  <c:v>AFR</c:v>
                </c:pt>
              </c:strCache>
            </c:strRef>
          </c:tx>
          <c:spPr>
            <a:solidFill>
              <a:schemeClr val="accent1"/>
            </a:solidFill>
            <a:ln>
              <a:noFill/>
            </a:ln>
            <a:effectLst/>
          </c:spPr>
          <c:cat>
            <c:numRef>
              <c:f>'SSP1 45'!$B$1019:$K$1019</c:f>
              <c:numCache>
                <c:formatCode>0</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'SSP1 45'!$B$1020:$K$1020</c:f>
              <c:numCache>
                <c:formatCode>0.00</c:formatCode>
                <c:ptCount val="10"/>
                <c:pt idx="0">
                  <c:v>2.0482223950355727</c:v>
                </c:pt>
                <c:pt idx="1">
                  <c:v>2.6688674233245555</c:v>
                </c:pt>
                <c:pt idx="2">
                  <c:v>3.0918806597646298</c:v>
                </c:pt>
                <c:pt idx="3">
                  <c:v>3.4512031374179424</c:v>
                </c:pt>
                <c:pt idx="4">
                  <c:v>3.7497090860162801</c:v>
                </c:pt>
                <c:pt idx="5">
                  <c:v>3.9175067133545385</c:v>
                </c:pt>
                <c:pt idx="6">
                  <c:v>3.8914589515938625</c:v>
                </c:pt>
                <c:pt idx="7">
                  <c:v>4.7350519284190646</c:v>
                </c:pt>
                <c:pt idx="8">
                  <c:v>5.7542681310610275</c:v>
                </c:pt>
                <c:pt idx="9">
                  <c:v>6.9858767842252512</c:v>
                </c:pt>
              </c:numCache>
            </c:numRef>
          </c:val>
          <c:extLst>
            <c:ext xmlns:c16="http://schemas.microsoft.com/office/drawing/2014/chart" uri="{C3380CC4-5D6E-409C-BE32-E72D297353CC}">
              <c16:uniqueId val="{00000000-254F-4A1E-A02B-FB0D4F3FC576}"/>
            </c:ext>
          </c:extLst>
        </c:ser>
        <c:ser>
          <c:idx val="1"/>
          <c:order val="1"/>
          <c:tx>
            <c:strRef>
              <c:f>'SSP1 45'!$A$1021</c:f>
              <c:strCache>
                <c:ptCount val="1"/>
                <c:pt idx="0">
                  <c:v>CPA</c:v>
                </c:pt>
              </c:strCache>
            </c:strRef>
          </c:tx>
          <c:spPr>
            <a:solidFill>
              <a:schemeClr val="accent2"/>
            </a:solidFill>
            <a:ln>
              <a:noFill/>
            </a:ln>
            <a:effectLst/>
          </c:spPr>
          <c:cat>
            <c:numRef>
              <c:f>'SSP1 45'!$B$1019:$K$1019</c:f>
              <c:numCache>
                <c:formatCode>0</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'SSP1 45'!$B$1021:$K$1021</c:f>
              <c:numCache>
                <c:formatCode>0.00</c:formatCode>
                <c:ptCount val="10"/>
                <c:pt idx="0">
                  <c:v>6.1043427908813426</c:v>
                </c:pt>
                <c:pt idx="1">
                  <c:v>8.1115279077118352</c:v>
                </c:pt>
                <c:pt idx="2">
                  <c:v>9.4510551222125958</c:v>
                </c:pt>
                <c:pt idx="3">
                  <c:v>10.015311828031157</c:v>
                </c:pt>
                <c:pt idx="4">
                  <c:v>10.406268880838851</c:v>
                </c:pt>
                <c:pt idx="5">
                  <c:v>10.003259985338973</c:v>
                </c:pt>
                <c:pt idx="6">
                  <c:v>9.3719284914043168</c:v>
                </c:pt>
                <c:pt idx="7">
                  <c:v>9.8086070734636586</c:v>
                </c:pt>
                <c:pt idx="8">
                  <c:v>10.257258890369625</c:v>
                </c:pt>
                <c:pt idx="9">
                  <c:v>10.71839770126523</c:v>
                </c:pt>
              </c:numCache>
            </c:numRef>
          </c:val>
          <c:extLst>
            <c:ext xmlns:c16="http://schemas.microsoft.com/office/drawing/2014/chart" uri="{C3380CC4-5D6E-409C-BE32-E72D297353CC}">
              <c16:uniqueId val="{00000001-254F-4A1E-A02B-FB0D4F3FC576}"/>
            </c:ext>
          </c:extLst>
        </c:ser>
        <c:ser>
          <c:idx val="2"/>
          <c:order val="2"/>
          <c:tx>
            <c:strRef>
              <c:f>'SSP1 45'!$A$1022</c:f>
              <c:strCache>
                <c:ptCount val="1"/>
                <c:pt idx="0">
                  <c:v>EUR</c:v>
                </c:pt>
              </c:strCache>
            </c:strRef>
          </c:tx>
          <c:spPr>
            <a:solidFill>
              <a:schemeClr val="accent3"/>
            </a:solidFill>
            <a:ln>
              <a:noFill/>
            </a:ln>
            <a:effectLst/>
          </c:spPr>
          <c:cat>
            <c:numRef>
              <c:f>'SSP1 45'!$B$1019:$K$1019</c:f>
              <c:numCache>
                <c:formatCode>0</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'SSP1 45'!$B$1022:$K$1022</c:f>
              <c:numCache>
                <c:formatCode>0.00</c:formatCode>
                <c:ptCount val="10"/>
                <c:pt idx="0">
                  <c:v>4.0040461234169795</c:v>
                </c:pt>
                <c:pt idx="1">
                  <c:v>4.3145499167671515</c:v>
                </c:pt>
                <c:pt idx="2">
                  <c:v>4.4830547874698956</c:v>
                </c:pt>
                <c:pt idx="3">
                  <c:v>4.5231602870524998</c:v>
                </c:pt>
                <c:pt idx="4">
                  <c:v>4.541843319620261</c:v>
                </c:pt>
                <c:pt idx="5">
                  <c:v>4.4361542583486893</c:v>
                </c:pt>
                <c:pt idx="6">
                  <c:v>4.3004380950316587</c:v>
                </c:pt>
                <c:pt idx="7">
                  <c:v>4.4427021316535891</c:v>
                </c:pt>
                <c:pt idx="8">
                  <c:v>4.5885648610765033</c:v>
                </c:pt>
                <c:pt idx="9">
                  <c:v>4.7382026777965738</c:v>
                </c:pt>
              </c:numCache>
            </c:numRef>
          </c:val>
          <c:extLst>
            <c:ext xmlns:c16="http://schemas.microsoft.com/office/drawing/2014/chart" uri="{C3380CC4-5D6E-409C-BE32-E72D297353CC}">
              <c16:uniqueId val="{00000002-254F-4A1E-A02B-FB0D4F3FC576}"/>
            </c:ext>
          </c:extLst>
        </c:ser>
        <c:ser>
          <c:idx val="3"/>
          <c:order val="3"/>
          <c:tx>
            <c:strRef>
              <c:f>'SSP1 45'!$A$1023</c:f>
              <c:strCache>
                <c:ptCount val="1"/>
                <c:pt idx="0">
                  <c:v>FSU</c:v>
                </c:pt>
              </c:strCache>
            </c:strRef>
          </c:tx>
          <c:spPr>
            <a:solidFill>
              <a:schemeClr val="accent4"/>
            </a:solidFill>
            <a:ln>
              <a:noFill/>
            </a:ln>
            <a:effectLst/>
          </c:spPr>
          <c:cat>
            <c:numRef>
              <c:f>'SSP1 45'!$B$1019:$K$1019</c:f>
              <c:numCache>
                <c:formatCode>0</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'SSP1 45'!$B$1023:$K$1023</c:f>
              <c:numCache>
                <c:formatCode>0.00</c:formatCode>
                <c:ptCount val="10"/>
                <c:pt idx="0">
                  <c:v>1.1962298740219861</c:v>
                </c:pt>
                <c:pt idx="1">
                  <c:v>1.4151486925915484</c:v>
                </c:pt>
                <c:pt idx="2">
                  <c:v>1.6006912262210526</c:v>
                </c:pt>
                <c:pt idx="3">
                  <c:v>1.7458415646418999</c:v>
                </c:pt>
                <c:pt idx="4">
                  <c:v>1.8616976091462354</c:v>
                </c:pt>
                <c:pt idx="5">
                  <c:v>1.8536551301395798</c:v>
                </c:pt>
                <c:pt idx="6">
                  <c:v>1.7960394342817974</c:v>
                </c:pt>
                <c:pt idx="7">
                  <c:v>1.9050845584687834</c:v>
                </c:pt>
                <c:pt idx="8">
                  <c:v>2.0184406965406589</c:v>
                </c:pt>
                <c:pt idx="9">
                  <c:v>2.1363306088199518</c:v>
                </c:pt>
              </c:numCache>
            </c:numRef>
          </c:val>
          <c:extLst>
            <c:ext xmlns:c16="http://schemas.microsoft.com/office/drawing/2014/chart" uri="{C3380CC4-5D6E-409C-BE32-E72D297353CC}">
              <c16:uniqueId val="{00000003-254F-4A1E-A02B-FB0D4F3FC576}"/>
            </c:ext>
          </c:extLst>
        </c:ser>
        <c:ser>
          <c:idx val="4"/>
          <c:order val="4"/>
          <c:tx>
            <c:strRef>
              <c:f>'SSP1 45'!$A$1024</c:f>
              <c:strCache>
                <c:ptCount val="1"/>
                <c:pt idx="0">
                  <c:v>LAM</c:v>
                </c:pt>
              </c:strCache>
            </c:strRef>
          </c:tx>
          <c:spPr>
            <a:solidFill>
              <a:schemeClr val="accent5"/>
            </a:solidFill>
            <a:ln>
              <a:noFill/>
            </a:ln>
            <a:effectLst/>
          </c:spPr>
          <c:cat>
            <c:numRef>
              <c:f>'SSP1 45'!$B$1019:$K$1019</c:f>
              <c:numCache>
                <c:formatCode>0</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'SSP1 45'!$B$1024:$K$1024</c:f>
              <c:numCache>
                <c:formatCode>0.00</c:formatCode>
                <c:ptCount val="10"/>
                <c:pt idx="0">
                  <c:v>4.5980837377877775</c:v>
                </c:pt>
                <c:pt idx="1">
                  <c:v>5.4456456351143423</c:v>
                </c:pt>
                <c:pt idx="2">
                  <c:v>5.8886849456992376</c:v>
                </c:pt>
                <c:pt idx="3">
                  <c:v>6.150872233881417</c:v>
                </c:pt>
                <c:pt idx="4">
                  <c:v>6.3361149407062829</c:v>
                </c:pt>
                <c:pt idx="5">
                  <c:v>6.1990739603917646</c:v>
                </c:pt>
                <c:pt idx="6">
                  <c:v>5.9414963443638156</c:v>
                </c:pt>
                <c:pt idx="7">
                  <c:v>6.3572101828707561</c:v>
                </c:pt>
                <c:pt idx="8">
                  <c:v>6.7983383106028725</c:v>
                </c:pt>
                <c:pt idx="9">
                  <c:v>7.2665334576937592</c:v>
                </c:pt>
              </c:numCache>
            </c:numRef>
          </c:val>
          <c:extLst>
            <c:ext xmlns:c16="http://schemas.microsoft.com/office/drawing/2014/chart" uri="{C3380CC4-5D6E-409C-BE32-E72D297353CC}">
              <c16:uniqueId val="{00000004-254F-4A1E-A02B-FB0D4F3FC576}"/>
            </c:ext>
          </c:extLst>
        </c:ser>
        <c:ser>
          <c:idx val="5"/>
          <c:order val="5"/>
          <c:tx>
            <c:strRef>
              <c:f>'SSP1 45'!$A$1025</c:f>
              <c:strCache>
                <c:ptCount val="1"/>
                <c:pt idx="0">
                  <c:v>MEA</c:v>
                </c:pt>
              </c:strCache>
            </c:strRef>
          </c:tx>
          <c:spPr>
            <a:solidFill>
              <a:schemeClr val="accent6"/>
            </a:solidFill>
            <a:ln>
              <a:noFill/>
            </a:ln>
            <a:effectLst/>
          </c:spPr>
          <c:cat>
            <c:numRef>
              <c:f>'SSP1 45'!$B$1019:$K$1019</c:f>
              <c:numCache>
                <c:formatCode>0</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'SSP1 45'!$B$1025:$K$1025</c:f>
              <c:numCache>
                <c:formatCode>0.00</c:formatCode>
                <c:ptCount val="10"/>
                <c:pt idx="0">
                  <c:v>3.2979810469396336</c:v>
                </c:pt>
                <c:pt idx="1">
                  <c:v>4.134054737529655</c:v>
                </c:pt>
                <c:pt idx="2">
                  <c:v>4.7094666133693144</c:v>
                </c:pt>
                <c:pt idx="3">
                  <c:v>5.1390658777167531</c:v>
                </c:pt>
                <c:pt idx="4">
                  <c:v>5.5259312414802357</c:v>
                </c:pt>
                <c:pt idx="5">
                  <c:v>5.6503746224191831</c:v>
                </c:pt>
                <c:pt idx="6">
                  <c:v>5.6388542500286825</c:v>
                </c:pt>
                <c:pt idx="7">
                  <c:v>6.1622710718812677</c:v>
                </c:pt>
                <c:pt idx="8">
                  <c:v>6.7332641528910271</c:v>
                </c:pt>
                <c:pt idx="9">
                  <c:v>7.3561873574448065</c:v>
                </c:pt>
              </c:numCache>
            </c:numRef>
          </c:val>
          <c:extLst>
            <c:ext xmlns:c16="http://schemas.microsoft.com/office/drawing/2014/chart" uri="{C3380CC4-5D6E-409C-BE32-E72D297353CC}">
              <c16:uniqueId val="{00000005-254F-4A1E-A02B-FB0D4F3FC576}"/>
            </c:ext>
          </c:extLst>
        </c:ser>
        <c:ser>
          <c:idx val="6"/>
          <c:order val="6"/>
          <c:tx>
            <c:strRef>
              <c:f>'SSP1 45'!$A$1026</c:f>
              <c:strCache>
                <c:ptCount val="1"/>
                <c:pt idx="0">
                  <c:v>NAM</c:v>
                </c:pt>
              </c:strCache>
            </c:strRef>
          </c:tx>
          <c:spPr>
            <a:solidFill>
              <a:schemeClr val="accent1">
                <a:lumMod val="60000"/>
              </a:schemeClr>
            </a:solidFill>
            <a:ln>
              <a:noFill/>
            </a:ln>
            <a:effectLst/>
          </c:spPr>
          <c:cat>
            <c:numRef>
              <c:f>'SSP1 45'!$B$1019:$K$1019</c:f>
              <c:numCache>
                <c:formatCode>0</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'SSP1 45'!$B$1026:$K$1026</c:f>
              <c:numCache>
                <c:formatCode>0.00</c:formatCode>
                <c:ptCount val="10"/>
                <c:pt idx="0">
                  <c:v>7.1406244596847497</c:v>
                </c:pt>
                <c:pt idx="1">
                  <c:v>8.1030603125641925</c:v>
                </c:pt>
                <c:pt idx="2">
                  <c:v>8.9062852345381156</c:v>
                </c:pt>
                <c:pt idx="3">
                  <c:v>9.3109350517203318</c:v>
                </c:pt>
                <c:pt idx="4">
                  <c:v>9.7189853841740366</c:v>
                </c:pt>
                <c:pt idx="5">
                  <c:v>10.064624142262646</c:v>
                </c:pt>
                <c:pt idx="6">
                  <c:v>8.18006916558768</c:v>
                </c:pt>
                <c:pt idx="7">
                  <c:v>8.4146141803364767</c:v>
                </c:pt>
                <c:pt idx="8">
                  <c:v>8.649098122336575</c:v>
                </c:pt>
                <c:pt idx="9">
                  <c:v>8.8836221335576369</c:v>
                </c:pt>
              </c:numCache>
            </c:numRef>
          </c:val>
          <c:extLst>
            <c:ext xmlns:c16="http://schemas.microsoft.com/office/drawing/2014/chart" uri="{C3380CC4-5D6E-409C-BE32-E72D297353CC}">
              <c16:uniqueId val="{00000006-254F-4A1E-A02B-FB0D4F3FC576}"/>
            </c:ext>
          </c:extLst>
        </c:ser>
        <c:ser>
          <c:idx val="7"/>
          <c:order val="7"/>
          <c:tx>
            <c:strRef>
              <c:f>'SSP1 45'!$A$1027</c:f>
              <c:strCache>
                <c:ptCount val="1"/>
                <c:pt idx="0">
                  <c:v>PAO</c:v>
                </c:pt>
              </c:strCache>
            </c:strRef>
          </c:tx>
          <c:spPr>
            <a:solidFill>
              <a:schemeClr val="accent2">
                <a:lumMod val="60000"/>
              </a:schemeClr>
            </a:solidFill>
            <a:ln>
              <a:noFill/>
            </a:ln>
            <a:effectLst/>
          </c:spPr>
          <c:cat>
            <c:numRef>
              <c:f>'SSP1 45'!$B$1019:$K$1019</c:f>
              <c:numCache>
                <c:formatCode>0</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'SSP1 45'!$B$1027:$K$1027</c:f>
              <c:numCache>
                <c:formatCode>0.00</c:formatCode>
                <c:ptCount val="10"/>
                <c:pt idx="0">
                  <c:v>1.5036727685109073</c:v>
                </c:pt>
                <c:pt idx="1">
                  <c:v>1.5540044500621475</c:v>
                </c:pt>
                <c:pt idx="2">
                  <c:v>1.4504155013219699</c:v>
                </c:pt>
                <c:pt idx="3">
                  <c:v>1.3108498523769776</c:v>
                </c:pt>
                <c:pt idx="4">
                  <c:v>1.1616635697162681</c:v>
                </c:pt>
                <c:pt idx="5">
                  <c:v>0.99209452402845477</c:v>
                </c:pt>
                <c:pt idx="6">
                  <c:v>0.81573237849448699</c:v>
                </c:pt>
                <c:pt idx="7">
                  <c:v>0.82582067808075754</c:v>
                </c:pt>
                <c:pt idx="8">
                  <c:v>0.8358954745287801</c:v>
                </c:pt>
                <c:pt idx="9">
                  <c:v>0.84595954179284594</c:v>
                </c:pt>
              </c:numCache>
            </c:numRef>
          </c:val>
          <c:extLst>
            <c:ext xmlns:c16="http://schemas.microsoft.com/office/drawing/2014/chart" uri="{C3380CC4-5D6E-409C-BE32-E72D297353CC}">
              <c16:uniqueId val="{00000007-254F-4A1E-A02B-FB0D4F3FC576}"/>
            </c:ext>
          </c:extLst>
        </c:ser>
        <c:ser>
          <c:idx val="8"/>
          <c:order val="8"/>
          <c:tx>
            <c:strRef>
              <c:f>'SSP1 45'!$A$1028</c:f>
              <c:strCache>
                <c:ptCount val="1"/>
                <c:pt idx="0">
                  <c:v>PAS</c:v>
                </c:pt>
              </c:strCache>
            </c:strRef>
          </c:tx>
          <c:spPr>
            <a:solidFill>
              <a:schemeClr val="accent3">
                <a:lumMod val="60000"/>
              </a:schemeClr>
            </a:solidFill>
            <a:ln>
              <a:noFill/>
            </a:ln>
            <a:effectLst/>
          </c:spPr>
          <c:cat>
            <c:numRef>
              <c:f>'SSP1 45'!$B$1019:$K$1019</c:f>
              <c:numCache>
                <c:formatCode>0</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'SSP1 45'!$B$1028:$K$1028</c:f>
              <c:numCache>
                <c:formatCode>0.00</c:formatCode>
                <c:ptCount val="10"/>
                <c:pt idx="0">
                  <c:v>2.6559611357643917</c:v>
                </c:pt>
                <c:pt idx="1">
                  <c:v>3.3305461088157413</c:v>
                </c:pt>
                <c:pt idx="2">
                  <c:v>3.7219943186160052</c:v>
                </c:pt>
                <c:pt idx="3">
                  <c:v>3.879141784268322</c:v>
                </c:pt>
                <c:pt idx="4">
                  <c:v>3.9834856251112805</c:v>
                </c:pt>
                <c:pt idx="5">
                  <c:v>3.8304286646884615</c:v>
                </c:pt>
                <c:pt idx="6">
                  <c:v>3.6078829004932658</c:v>
                </c:pt>
                <c:pt idx="7">
                  <c:v>3.8590530571275439</c:v>
                </c:pt>
                <c:pt idx="8">
                  <c:v>4.1241071585634792</c:v>
                </c:pt>
                <c:pt idx="9">
                  <c:v>4.4039038663178349</c:v>
                </c:pt>
              </c:numCache>
            </c:numRef>
          </c:val>
          <c:extLst>
            <c:ext xmlns:c16="http://schemas.microsoft.com/office/drawing/2014/chart" uri="{C3380CC4-5D6E-409C-BE32-E72D297353CC}">
              <c16:uniqueId val="{00000008-254F-4A1E-A02B-FB0D4F3FC576}"/>
            </c:ext>
          </c:extLst>
        </c:ser>
        <c:ser>
          <c:idx val="9"/>
          <c:order val="9"/>
          <c:tx>
            <c:strRef>
              <c:f>'SSP1 45'!$A$1029</c:f>
              <c:strCache>
                <c:ptCount val="1"/>
                <c:pt idx="0">
                  <c:v>SAS</c:v>
                </c:pt>
              </c:strCache>
            </c:strRef>
          </c:tx>
          <c:spPr>
            <a:solidFill>
              <a:schemeClr val="accent4">
                <a:lumMod val="60000"/>
              </a:schemeClr>
            </a:solidFill>
            <a:ln>
              <a:noFill/>
            </a:ln>
            <a:effectLst/>
          </c:spPr>
          <c:cat>
            <c:numRef>
              <c:f>'SSP1 45'!$B$1019:$K$1019</c:f>
              <c:numCache>
                <c:formatCode>0</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'SSP1 45'!$B$1029:$K$1029</c:f>
              <c:numCache>
                <c:formatCode>0.00</c:formatCode>
                <c:ptCount val="10"/>
                <c:pt idx="0">
                  <c:v>2.939738435129243</c:v>
                </c:pt>
                <c:pt idx="1">
                  <c:v>3.6773901013899426</c:v>
                </c:pt>
                <c:pt idx="2">
                  <c:v>4.1507788701951531</c:v>
                </c:pt>
                <c:pt idx="3">
                  <c:v>4.5835538424312681</c:v>
                </c:pt>
                <c:pt idx="4">
                  <c:v>4.9351673061982453</c:v>
                </c:pt>
                <c:pt idx="5">
                  <c:v>5.197458951573827</c:v>
                </c:pt>
                <c:pt idx="6">
                  <c:v>5.2600750288225537</c:v>
                </c:pt>
                <c:pt idx="7">
                  <c:v>5.9491698948442098</c:v>
                </c:pt>
                <c:pt idx="8">
                  <c:v>6.7186309247747102</c:v>
                </c:pt>
                <c:pt idx="9">
                  <c:v>7.57809789572054</c:v>
                </c:pt>
              </c:numCache>
            </c:numRef>
          </c:val>
          <c:extLst>
            <c:ext xmlns:c16="http://schemas.microsoft.com/office/drawing/2014/chart" uri="{C3380CC4-5D6E-409C-BE32-E72D297353CC}">
              <c16:uniqueId val="{00000009-254F-4A1E-A02B-FB0D4F3FC576}"/>
            </c:ext>
          </c:extLst>
        </c:ser>
        <c:dLbls>
          <c:showLegendKey val="0"/>
          <c:showVal val="0"/>
          <c:showCatName val="0"/>
          <c:showSerName val="0"/>
          <c:showPercent val="0"/>
          <c:showBubbleSize val="0"/>
        </c:dLbls>
        <c:axId val="301859400"/>
        <c:axId val="301859792"/>
        <c:extLst>
          <c:ext xmlns:c15="http://schemas.microsoft.com/office/drawing/2012/chart" uri="{02D57815-91ED-43cb-92C2-25804820EDAC}">
            <c15:filteredAreaSeries>
              <c15:ser>
                <c:idx val="10"/>
                <c:order val="10"/>
                <c:tx>
                  <c:strRef>
                    <c:extLst>
                      <c:ext uri="{02D57815-91ED-43cb-92C2-25804820EDAC}">
                        <c15:formulaRef>
                          <c15:sqref>'SSP1 45'!$A$1030</c15:sqref>
                        </c15:formulaRef>
                      </c:ext>
                    </c:extLst>
                    <c:strCache>
                      <c:ptCount val="1"/>
                      <c:pt idx="0">
                        <c:v>World</c:v>
                      </c:pt>
                    </c:strCache>
                  </c:strRef>
                </c:tx>
                <c:spPr>
                  <a:solidFill>
                    <a:schemeClr val="accent5">
                      <a:lumMod val="60000"/>
                    </a:schemeClr>
                  </a:solidFill>
                  <a:ln w="25400">
                    <a:noFill/>
                  </a:ln>
                  <a:effectLst/>
                </c:spPr>
                <c:cat>
                  <c:numRef>
                    <c:extLst>
                      <c:ext uri="{02D57815-91ED-43cb-92C2-25804820EDAC}">
                        <c15:formulaRef>
                          <c15:sqref>'SSP1 45'!$B$1019:$K$1019</c15:sqref>
                        </c15:formulaRef>
                      </c:ext>
                    </c:extLst>
                    <c:numCache>
                      <c:formatCode>0</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extLst>
                      <c:ext uri="{02D57815-91ED-43cb-92C2-25804820EDAC}">
                        <c15:formulaRef>
                          <c15:sqref>'SSP1 45'!$B$1030:$K$1030</c15:sqref>
                        </c15:formulaRef>
                      </c:ext>
                    </c:extLst>
                    <c:numCache>
                      <c:formatCode>0.00</c:formatCode>
                      <c:ptCount val="10"/>
                      <c:pt idx="0">
                        <c:v>35.488902767172576</c:v>
                      </c:pt>
                      <c:pt idx="1">
                        <c:v>42.754795285871111</c:v>
                      </c:pt>
                      <c:pt idx="2">
                        <c:v>47.454307279407971</c:v>
                      </c:pt>
                      <c:pt idx="3">
                        <c:v>50.109935459538562</c:v>
                      </c:pt>
                      <c:pt idx="4">
                        <c:v>52.220866963007978</c:v>
                      </c:pt>
                      <c:pt idx="5">
                        <c:v>52.144630952546116</c:v>
                      </c:pt>
                      <c:pt idx="6">
                        <c:v>48.803975040102124</c:v>
                      </c:pt>
                      <c:pt idx="7">
                        <c:v>52.459584757146111</c:v>
                      </c:pt>
                      <c:pt idx="8">
                        <c:v>56.477866722745254</c:v>
                      </c:pt>
                      <c:pt idx="9">
                        <c:v>60.91311202463443</c:v>
                      </c:pt>
                    </c:numCache>
                  </c:numRef>
                </c:val>
                <c:extLst>
                  <c:ext xmlns:c16="http://schemas.microsoft.com/office/drawing/2014/chart" uri="{C3380CC4-5D6E-409C-BE32-E72D297353CC}">
                    <c16:uniqueId val="{0000000A-254F-4A1E-A02B-FB0D4F3FC576}"/>
                  </c:ext>
                </c:extLst>
              </c15:ser>
            </c15:filteredAreaSeries>
          </c:ext>
        </c:extLst>
      </c:areaChart>
      <c:catAx>
        <c:axId val="301859400"/>
        <c:scaling>
          <c:orientation val="minMax"/>
        </c:scaling>
        <c:delete val="0"/>
        <c:axPos val="b"/>
        <c:numFmt formatCode="0"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v-SE"/>
          </a:p>
        </c:txPr>
        <c:crossAx val="301859792"/>
        <c:crosses val="autoZero"/>
        <c:auto val="1"/>
        <c:lblAlgn val="ctr"/>
        <c:lblOffset val="100"/>
        <c:noMultiLvlLbl val="0"/>
      </c:catAx>
      <c:valAx>
        <c:axId val="30185979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v-SE"/>
          </a:p>
        </c:txPr>
        <c:crossAx val="30185940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v-SE"/>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sv-SE"/>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sv-SE"/>
        </a:p>
      </c:txPr>
    </c:title>
    <c:autoTitleDeleted val="0"/>
    <c:plotArea>
      <c:layout/>
      <c:areaChart>
        <c:grouping val="stacked"/>
        <c:varyColors val="0"/>
        <c:ser>
          <c:idx val="0"/>
          <c:order val="0"/>
          <c:tx>
            <c:strRef>
              <c:f>'SSP1 45'!$A$1020</c:f>
              <c:strCache>
                <c:ptCount val="1"/>
                <c:pt idx="0">
                  <c:v>AFR</c:v>
                </c:pt>
              </c:strCache>
            </c:strRef>
          </c:tx>
          <c:spPr>
            <a:solidFill>
              <a:schemeClr val="accent1"/>
            </a:solidFill>
            <a:ln>
              <a:noFill/>
            </a:ln>
            <a:effectLst/>
          </c:spPr>
          <c:cat>
            <c:numRef>
              <c:f>'SSP1 45'!$B$1019:$K$1019</c:f>
              <c:numCache>
                <c:formatCode>0</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'SSP1 45'!$B$1020:$K$1020</c:f>
              <c:numCache>
                <c:formatCode>0.00</c:formatCode>
                <c:ptCount val="10"/>
                <c:pt idx="0">
                  <c:v>2.0482223950355727</c:v>
                </c:pt>
                <c:pt idx="1">
                  <c:v>2.6688674233245555</c:v>
                </c:pt>
                <c:pt idx="2">
                  <c:v>3.0918806597646298</c:v>
                </c:pt>
                <c:pt idx="3">
                  <c:v>3.4512031374179424</c:v>
                </c:pt>
                <c:pt idx="4">
                  <c:v>3.7497090860162801</c:v>
                </c:pt>
                <c:pt idx="5">
                  <c:v>3.9175067133545385</c:v>
                </c:pt>
                <c:pt idx="6">
                  <c:v>3.8914589515938625</c:v>
                </c:pt>
                <c:pt idx="7">
                  <c:v>4.7350519284190646</c:v>
                </c:pt>
                <c:pt idx="8">
                  <c:v>5.7542681310610275</c:v>
                </c:pt>
                <c:pt idx="9">
                  <c:v>6.9858767842252512</c:v>
                </c:pt>
              </c:numCache>
            </c:numRef>
          </c:val>
          <c:extLst>
            <c:ext xmlns:c16="http://schemas.microsoft.com/office/drawing/2014/chart" uri="{C3380CC4-5D6E-409C-BE32-E72D297353CC}">
              <c16:uniqueId val="{00000000-D363-4C81-A099-32BC95D2D872}"/>
            </c:ext>
          </c:extLst>
        </c:ser>
        <c:ser>
          <c:idx val="1"/>
          <c:order val="1"/>
          <c:tx>
            <c:strRef>
              <c:f>'SSP1 45'!$A$1021</c:f>
              <c:strCache>
                <c:ptCount val="1"/>
                <c:pt idx="0">
                  <c:v>CPA</c:v>
                </c:pt>
              </c:strCache>
            </c:strRef>
          </c:tx>
          <c:spPr>
            <a:solidFill>
              <a:schemeClr val="accent2"/>
            </a:solidFill>
            <a:ln>
              <a:noFill/>
            </a:ln>
            <a:effectLst/>
          </c:spPr>
          <c:cat>
            <c:numRef>
              <c:f>'SSP1 45'!$B$1019:$K$1019</c:f>
              <c:numCache>
                <c:formatCode>0</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'SSP1 45'!$B$1021:$K$1021</c:f>
              <c:numCache>
                <c:formatCode>0.00</c:formatCode>
                <c:ptCount val="10"/>
                <c:pt idx="0">
                  <c:v>6.1043427908813426</c:v>
                </c:pt>
                <c:pt idx="1">
                  <c:v>8.1115279077118352</c:v>
                </c:pt>
                <c:pt idx="2">
                  <c:v>9.4510551222125958</c:v>
                </c:pt>
                <c:pt idx="3">
                  <c:v>10.015311828031157</c:v>
                </c:pt>
                <c:pt idx="4">
                  <c:v>10.406268880838851</c:v>
                </c:pt>
                <c:pt idx="5">
                  <c:v>10.003259985338973</c:v>
                </c:pt>
                <c:pt idx="6">
                  <c:v>9.3719284914043168</c:v>
                </c:pt>
                <c:pt idx="7">
                  <c:v>9.8086070734636586</c:v>
                </c:pt>
                <c:pt idx="8">
                  <c:v>10.257258890369625</c:v>
                </c:pt>
                <c:pt idx="9">
                  <c:v>10.71839770126523</c:v>
                </c:pt>
              </c:numCache>
            </c:numRef>
          </c:val>
          <c:extLst>
            <c:ext xmlns:c16="http://schemas.microsoft.com/office/drawing/2014/chart" uri="{C3380CC4-5D6E-409C-BE32-E72D297353CC}">
              <c16:uniqueId val="{00000001-D363-4C81-A099-32BC95D2D872}"/>
            </c:ext>
          </c:extLst>
        </c:ser>
        <c:ser>
          <c:idx val="2"/>
          <c:order val="2"/>
          <c:tx>
            <c:strRef>
              <c:f>'SSP1 45'!$A$1022</c:f>
              <c:strCache>
                <c:ptCount val="1"/>
                <c:pt idx="0">
                  <c:v>EUR</c:v>
                </c:pt>
              </c:strCache>
            </c:strRef>
          </c:tx>
          <c:spPr>
            <a:solidFill>
              <a:schemeClr val="accent3"/>
            </a:solidFill>
            <a:ln>
              <a:noFill/>
            </a:ln>
            <a:effectLst/>
          </c:spPr>
          <c:cat>
            <c:numRef>
              <c:f>'SSP1 45'!$B$1019:$K$1019</c:f>
              <c:numCache>
                <c:formatCode>0</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'SSP1 45'!$B$1022:$K$1022</c:f>
              <c:numCache>
                <c:formatCode>0.00</c:formatCode>
                <c:ptCount val="10"/>
                <c:pt idx="0">
                  <c:v>4.0040461234169795</c:v>
                </c:pt>
                <c:pt idx="1">
                  <c:v>4.3145499167671515</c:v>
                </c:pt>
                <c:pt idx="2">
                  <c:v>4.4830547874698956</c:v>
                </c:pt>
                <c:pt idx="3">
                  <c:v>4.5231602870524998</c:v>
                </c:pt>
                <c:pt idx="4">
                  <c:v>4.541843319620261</c:v>
                </c:pt>
                <c:pt idx="5">
                  <c:v>4.4361542583486893</c:v>
                </c:pt>
                <c:pt idx="6">
                  <c:v>4.3004380950316587</c:v>
                </c:pt>
                <c:pt idx="7">
                  <c:v>4.4427021316535891</c:v>
                </c:pt>
                <c:pt idx="8">
                  <c:v>4.5885648610765033</c:v>
                </c:pt>
                <c:pt idx="9">
                  <c:v>4.7382026777965738</c:v>
                </c:pt>
              </c:numCache>
            </c:numRef>
          </c:val>
          <c:extLst>
            <c:ext xmlns:c16="http://schemas.microsoft.com/office/drawing/2014/chart" uri="{C3380CC4-5D6E-409C-BE32-E72D297353CC}">
              <c16:uniqueId val="{00000002-D363-4C81-A099-32BC95D2D872}"/>
            </c:ext>
          </c:extLst>
        </c:ser>
        <c:ser>
          <c:idx val="3"/>
          <c:order val="3"/>
          <c:tx>
            <c:strRef>
              <c:f>'SSP1 45'!$A$1023</c:f>
              <c:strCache>
                <c:ptCount val="1"/>
                <c:pt idx="0">
                  <c:v>FSU</c:v>
                </c:pt>
              </c:strCache>
            </c:strRef>
          </c:tx>
          <c:spPr>
            <a:solidFill>
              <a:schemeClr val="accent4"/>
            </a:solidFill>
            <a:ln>
              <a:noFill/>
            </a:ln>
            <a:effectLst/>
          </c:spPr>
          <c:cat>
            <c:numRef>
              <c:f>'SSP1 45'!$B$1019:$K$1019</c:f>
              <c:numCache>
                <c:formatCode>0</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'SSP1 45'!$B$1023:$K$1023</c:f>
              <c:numCache>
                <c:formatCode>0.00</c:formatCode>
                <c:ptCount val="10"/>
                <c:pt idx="0">
                  <c:v>1.1962298740219861</c:v>
                </c:pt>
                <c:pt idx="1">
                  <c:v>1.4151486925915484</c:v>
                </c:pt>
                <c:pt idx="2">
                  <c:v>1.6006912262210526</c:v>
                </c:pt>
                <c:pt idx="3">
                  <c:v>1.7458415646418999</c:v>
                </c:pt>
                <c:pt idx="4">
                  <c:v>1.8616976091462354</c:v>
                </c:pt>
                <c:pt idx="5">
                  <c:v>1.8536551301395798</c:v>
                </c:pt>
                <c:pt idx="6">
                  <c:v>1.7960394342817974</c:v>
                </c:pt>
                <c:pt idx="7">
                  <c:v>1.9050845584687834</c:v>
                </c:pt>
                <c:pt idx="8">
                  <c:v>2.0184406965406589</c:v>
                </c:pt>
                <c:pt idx="9">
                  <c:v>2.1363306088199518</c:v>
                </c:pt>
              </c:numCache>
            </c:numRef>
          </c:val>
          <c:extLst>
            <c:ext xmlns:c16="http://schemas.microsoft.com/office/drawing/2014/chart" uri="{C3380CC4-5D6E-409C-BE32-E72D297353CC}">
              <c16:uniqueId val="{00000003-D363-4C81-A099-32BC95D2D872}"/>
            </c:ext>
          </c:extLst>
        </c:ser>
        <c:ser>
          <c:idx val="4"/>
          <c:order val="4"/>
          <c:tx>
            <c:strRef>
              <c:f>'SSP1 45'!$A$1024</c:f>
              <c:strCache>
                <c:ptCount val="1"/>
                <c:pt idx="0">
                  <c:v>LAM</c:v>
                </c:pt>
              </c:strCache>
            </c:strRef>
          </c:tx>
          <c:spPr>
            <a:solidFill>
              <a:schemeClr val="accent5"/>
            </a:solidFill>
            <a:ln>
              <a:noFill/>
            </a:ln>
            <a:effectLst/>
          </c:spPr>
          <c:cat>
            <c:numRef>
              <c:f>'SSP1 45'!$B$1019:$K$1019</c:f>
              <c:numCache>
                <c:formatCode>0</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'SSP1 45'!$B$1024:$K$1024</c:f>
              <c:numCache>
                <c:formatCode>0.00</c:formatCode>
                <c:ptCount val="10"/>
                <c:pt idx="0">
                  <c:v>4.5980837377877775</c:v>
                </c:pt>
                <c:pt idx="1">
                  <c:v>5.4456456351143423</c:v>
                </c:pt>
                <c:pt idx="2">
                  <c:v>5.8886849456992376</c:v>
                </c:pt>
                <c:pt idx="3">
                  <c:v>6.150872233881417</c:v>
                </c:pt>
                <c:pt idx="4">
                  <c:v>6.3361149407062829</c:v>
                </c:pt>
                <c:pt idx="5">
                  <c:v>6.1990739603917646</c:v>
                </c:pt>
                <c:pt idx="6">
                  <c:v>5.9414963443638156</c:v>
                </c:pt>
                <c:pt idx="7">
                  <c:v>6.3572101828707561</c:v>
                </c:pt>
                <c:pt idx="8">
                  <c:v>6.7983383106028725</c:v>
                </c:pt>
                <c:pt idx="9">
                  <c:v>7.2665334576937592</c:v>
                </c:pt>
              </c:numCache>
            </c:numRef>
          </c:val>
          <c:extLst>
            <c:ext xmlns:c16="http://schemas.microsoft.com/office/drawing/2014/chart" uri="{C3380CC4-5D6E-409C-BE32-E72D297353CC}">
              <c16:uniqueId val="{00000004-D363-4C81-A099-32BC95D2D872}"/>
            </c:ext>
          </c:extLst>
        </c:ser>
        <c:ser>
          <c:idx val="5"/>
          <c:order val="5"/>
          <c:tx>
            <c:strRef>
              <c:f>'SSP1 45'!$A$1025</c:f>
              <c:strCache>
                <c:ptCount val="1"/>
                <c:pt idx="0">
                  <c:v>MEA</c:v>
                </c:pt>
              </c:strCache>
            </c:strRef>
          </c:tx>
          <c:spPr>
            <a:solidFill>
              <a:schemeClr val="accent6"/>
            </a:solidFill>
            <a:ln>
              <a:noFill/>
            </a:ln>
            <a:effectLst/>
          </c:spPr>
          <c:cat>
            <c:numRef>
              <c:f>'SSP1 45'!$B$1019:$K$1019</c:f>
              <c:numCache>
                <c:formatCode>0</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'SSP1 45'!$B$1025:$K$1025</c:f>
              <c:numCache>
                <c:formatCode>0.00</c:formatCode>
                <c:ptCount val="10"/>
                <c:pt idx="0">
                  <c:v>3.2979810469396336</c:v>
                </c:pt>
                <c:pt idx="1">
                  <c:v>4.134054737529655</c:v>
                </c:pt>
                <c:pt idx="2">
                  <c:v>4.7094666133693144</c:v>
                </c:pt>
                <c:pt idx="3">
                  <c:v>5.1390658777167531</c:v>
                </c:pt>
                <c:pt idx="4">
                  <c:v>5.5259312414802357</c:v>
                </c:pt>
                <c:pt idx="5">
                  <c:v>5.6503746224191831</c:v>
                </c:pt>
                <c:pt idx="6">
                  <c:v>5.6388542500286825</c:v>
                </c:pt>
                <c:pt idx="7">
                  <c:v>6.1622710718812677</c:v>
                </c:pt>
                <c:pt idx="8">
                  <c:v>6.7332641528910271</c:v>
                </c:pt>
                <c:pt idx="9">
                  <c:v>7.3561873574448065</c:v>
                </c:pt>
              </c:numCache>
            </c:numRef>
          </c:val>
          <c:extLst>
            <c:ext xmlns:c16="http://schemas.microsoft.com/office/drawing/2014/chart" uri="{C3380CC4-5D6E-409C-BE32-E72D297353CC}">
              <c16:uniqueId val="{00000005-D363-4C81-A099-32BC95D2D872}"/>
            </c:ext>
          </c:extLst>
        </c:ser>
        <c:ser>
          <c:idx val="6"/>
          <c:order val="6"/>
          <c:tx>
            <c:strRef>
              <c:f>'SSP1 45'!$A$1026</c:f>
              <c:strCache>
                <c:ptCount val="1"/>
                <c:pt idx="0">
                  <c:v>NAM</c:v>
                </c:pt>
              </c:strCache>
            </c:strRef>
          </c:tx>
          <c:spPr>
            <a:solidFill>
              <a:schemeClr val="accent1">
                <a:lumMod val="60000"/>
              </a:schemeClr>
            </a:solidFill>
            <a:ln>
              <a:noFill/>
            </a:ln>
            <a:effectLst/>
          </c:spPr>
          <c:cat>
            <c:numRef>
              <c:f>'SSP1 45'!$B$1019:$K$1019</c:f>
              <c:numCache>
                <c:formatCode>0</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'SSP1 45'!$B$1026:$K$1026</c:f>
              <c:numCache>
                <c:formatCode>0.00</c:formatCode>
                <c:ptCount val="10"/>
                <c:pt idx="0">
                  <c:v>7.1406244596847497</c:v>
                </c:pt>
                <c:pt idx="1">
                  <c:v>8.1030603125641925</c:v>
                </c:pt>
                <c:pt idx="2">
                  <c:v>8.9062852345381156</c:v>
                </c:pt>
                <c:pt idx="3">
                  <c:v>9.3109350517203318</c:v>
                </c:pt>
                <c:pt idx="4">
                  <c:v>9.7189853841740366</c:v>
                </c:pt>
                <c:pt idx="5">
                  <c:v>10.064624142262646</c:v>
                </c:pt>
                <c:pt idx="6">
                  <c:v>8.18006916558768</c:v>
                </c:pt>
                <c:pt idx="7">
                  <c:v>8.4146141803364767</c:v>
                </c:pt>
                <c:pt idx="8">
                  <c:v>8.649098122336575</c:v>
                </c:pt>
                <c:pt idx="9">
                  <c:v>8.8836221335576369</c:v>
                </c:pt>
              </c:numCache>
            </c:numRef>
          </c:val>
          <c:extLst>
            <c:ext xmlns:c16="http://schemas.microsoft.com/office/drawing/2014/chart" uri="{C3380CC4-5D6E-409C-BE32-E72D297353CC}">
              <c16:uniqueId val="{00000006-D363-4C81-A099-32BC95D2D872}"/>
            </c:ext>
          </c:extLst>
        </c:ser>
        <c:ser>
          <c:idx val="7"/>
          <c:order val="7"/>
          <c:tx>
            <c:strRef>
              <c:f>'SSP1 45'!$A$1027</c:f>
              <c:strCache>
                <c:ptCount val="1"/>
                <c:pt idx="0">
                  <c:v>PAO</c:v>
                </c:pt>
              </c:strCache>
            </c:strRef>
          </c:tx>
          <c:spPr>
            <a:solidFill>
              <a:schemeClr val="accent2">
                <a:lumMod val="60000"/>
              </a:schemeClr>
            </a:solidFill>
            <a:ln>
              <a:noFill/>
            </a:ln>
            <a:effectLst/>
          </c:spPr>
          <c:cat>
            <c:numRef>
              <c:f>'SSP1 45'!$B$1019:$K$1019</c:f>
              <c:numCache>
                <c:formatCode>0</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'SSP1 45'!$B$1027:$K$1027</c:f>
              <c:numCache>
                <c:formatCode>0.00</c:formatCode>
                <c:ptCount val="10"/>
                <c:pt idx="0">
                  <c:v>1.5036727685109073</c:v>
                </c:pt>
                <c:pt idx="1">
                  <c:v>1.5540044500621475</c:v>
                </c:pt>
                <c:pt idx="2">
                  <c:v>1.4504155013219699</c:v>
                </c:pt>
                <c:pt idx="3">
                  <c:v>1.3108498523769776</c:v>
                </c:pt>
                <c:pt idx="4">
                  <c:v>1.1616635697162681</c:v>
                </c:pt>
                <c:pt idx="5">
                  <c:v>0.99209452402845477</c:v>
                </c:pt>
                <c:pt idx="6">
                  <c:v>0.81573237849448699</c:v>
                </c:pt>
                <c:pt idx="7">
                  <c:v>0.82582067808075754</c:v>
                </c:pt>
                <c:pt idx="8">
                  <c:v>0.8358954745287801</c:v>
                </c:pt>
                <c:pt idx="9">
                  <c:v>0.84595954179284594</c:v>
                </c:pt>
              </c:numCache>
            </c:numRef>
          </c:val>
          <c:extLst>
            <c:ext xmlns:c16="http://schemas.microsoft.com/office/drawing/2014/chart" uri="{C3380CC4-5D6E-409C-BE32-E72D297353CC}">
              <c16:uniqueId val="{00000007-D363-4C81-A099-32BC95D2D872}"/>
            </c:ext>
          </c:extLst>
        </c:ser>
        <c:ser>
          <c:idx val="8"/>
          <c:order val="8"/>
          <c:tx>
            <c:strRef>
              <c:f>'SSP1 45'!$A$1028</c:f>
              <c:strCache>
                <c:ptCount val="1"/>
                <c:pt idx="0">
                  <c:v>PAS</c:v>
                </c:pt>
              </c:strCache>
            </c:strRef>
          </c:tx>
          <c:spPr>
            <a:solidFill>
              <a:schemeClr val="accent3">
                <a:lumMod val="60000"/>
              </a:schemeClr>
            </a:solidFill>
            <a:ln>
              <a:noFill/>
            </a:ln>
            <a:effectLst/>
          </c:spPr>
          <c:cat>
            <c:numRef>
              <c:f>'SSP1 45'!$B$1019:$K$1019</c:f>
              <c:numCache>
                <c:formatCode>0</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'SSP1 45'!$B$1028:$K$1028</c:f>
              <c:numCache>
                <c:formatCode>0.00</c:formatCode>
                <c:ptCount val="10"/>
                <c:pt idx="0">
                  <c:v>2.6559611357643917</c:v>
                </c:pt>
                <c:pt idx="1">
                  <c:v>3.3305461088157413</c:v>
                </c:pt>
                <c:pt idx="2">
                  <c:v>3.7219943186160052</c:v>
                </c:pt>
                <c:pt idx="3">
                  <c:v>3.879141784268322</c:v>
                </c:pt>
                <c:pt idx="4">
                  <c:v>3.9834856251112805</c:v>
                </c:pt>
                <c:pt idx="5">
                  <c:v>3.8304286646884615</c:v>
                </c:pt>
                <c:pt idx="6">
                  <c:v>3.6078829004932658</c:v>
                </c:pt>
                <c:pt idx="7">
                  <c:v>3.8590530571275439</c:v>
                </c:pt>
                <c:pt idx="8">
                  <c:v>4.1241071585634792</c:v>
                </c:pt>
                <c:pt idx="9">
                  <c:v>4.4039038663178349</c:v>
                </c:pt>
              </c:numCache>
            </c:numRef>
          </c:val>
          <c:extLst>
            <c:ext xmlns:c16="http://schemas.microsoft.com/office/drawing/2014/chart" uri="{C3380CC4-5D6E-409C-BE32-E72D297353CC}">
              <c16:uniqueId val="{00000008-D363-4C81-A099-32BC95D2D872}"/>
            </c:ext>
          </c:extLst>
        </c:ser>
        <c:ser>
          <c:idx val="9"/>
          <c:order val="9"/>
          <c:tx>
            <c:strRef>
              <c:f>'SSP1 45'!$A$1029</c:f>
              <c:strCache>
                <c:ptCount val="1"/>
                <c:pt idx="0">
                  <c:v>SAS</c:v>
                </c:pt>
              </c:strCache>
            </c:strRef>
          </c:tx>
          <c:spPr>
            <a:solidFill>
              <a:schemeClr val="accent4">
                <a:lumMod val="60000"/>
              </a:schemeClr>
            </a:solidFill>
            <a:ln>
              <a:noFill/>
            </a:ln>
            <a:effectLst/>
          </c:spPr>
          <c:cat>
            <c:numRef>
              <c:f>'SSP1 45'!$B$1019:$K$1019</c:f>
              <c:numCache>
                <c:formatCode>0</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'SSP1 45'!$B$1029:$K$1029</c:f>
              <c:numCache>
                <c:formatCode>0.00</c:formatCode>
                <c:ptCount val="10"/>
                <c:pt idx="0">
                  <c:v>2.939738435129243</c:v>
                </c:pt>
                <c:pt idx="1">
                  <c:v>3.6773901013899426</c:v>
                </c:pt>
                <c:pt idx="2">
                  <c:v>4.1507788701951531</c:v>
                </c:pt>
                <c:pt idx="3">
                  <c:v>4.5835538424312681</c:v>
                </c:pt>
                <c:pt idx="4">
                  <c:v>4.9351673061982453</c:v>
                </c:pt>
                <c:pt idx="5">
                  <c:v>5.197458951573827</c:v>
                </c:pt>
                <c:pt idx="6">
                  <c:v>5.2600750288225537</c:v>
                </c:pt>
                <c:pt idx="7">
                  <c:v>5.9491698948442098</c:v>
                </c:pt>
                <c:pt idx="8">
                  <c:v>6.7186309247747102</c:v>
                </c:pt>
                <c:pt idx="9">
                  <c:v>7.57809789572054</c:v>
                </c:pt>
              </c:numCache>
            </c:numRef>
          </c:val>
          <c:extLst>
            <c:ext xmlns:c16="http://schemas.microsoft.com/office/drawing/2014/chart" uri="{C3380CC4-5D6E-409C-BE32-E72D297353CC}">
              <c16:uniqueId val="{00000009-D363-4C81-A099-32BC95D2D872}"/>
            </c:ext>
          </c:extLst>
        </c:ser>
        <c:dLbls>
          <c:showLegendKey val="0"/>
          <c:showVal val="0"/>
          <c:showCatName val="0"/>
          <c:showSerName val="0"/>
          <c:showPercent val="0"/>
          <c:showBubbleSize val="0"/>
        </c:dLbls>
        <c:axId val="301859400"/>
        <c:axId val="301859792"/>
        <c:extLst>
          <c:ext xmlns:c15="http://schemas.microsoft.com/office/drawing/2012/chart" uri="{02D57815-91ED-43cb-92C2-25804820EDAC}">
            <c15:filteredAreaSeries>
              <c15:ser>
                <c:idx val="10"/>
                <c:order val="10"/>
                <c:tx>
                  <c:strRef>
                    <c:extLst>
                      <c:ext uri="{02D57815-91ED-43cb-92C2-25804820EDAC}">
                        <c15:formulaRef>
                          <c15:sqref>'SSP1 45'!$A$1030</c15:sqref>
                        </c15:formulaRef>
                      </c:ext>
                    </c:extLst>
                    <c:strCache>
                      <c:ptCount val="1"/>
                      <c:pt idx="0">
                        <c:v>World</c:v>
                      </c:pt>
                    </c:strCache>
                  </c:strRef>
                </c:tx>
                <c:spPr>
                  <a:solidFill>
                    <a:schemeClr val="accent5">
                      <a:lumMod val="60000"/>
                    </a:schemeClr>
                  </a:solidFill>
                  <a:ln w="25400">
                    <a:noFill/>
                  </a:ln>
                  <a:effectLst/>
                </c:spPr>
                <c:cat>
                  <c:numRef>
                    <c:extLst>
                      <c:ext uri="{02D57815-91ED-43cb-92C2-25804820EDAC}">
                        <c15:formulaRef>
                          <c15:sqref>'SSP1 45'!$B$1019:$K$1019</c15:sqref>
                        </c15:formulaRef>
                      </c:ext>
                    </c:extLst>
                    <c:numCache>
                      <c:formatCode>0</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extLst>
                      <c:ext uri="{02D57815-91ED-43cb-92C2-25804820EDAC}">
                        <c15:formulaRef>
                          <c15:sqref>'SSP1 45'!$B$1030:$K$1030</c15:sqref>
                        </c15:formulaRef>
                      </c:ext>
                    </c:extLst>
                    <c:numCache>
                      <c:formatCode>0.00</c:formatCode>
                      <c:ptCount val="10"/>
                      <c:pt idx="0">
                        <c:v>35.488902767172576</c:v>
                      </c:pt>
                      <c:pt idx="1">
                        <c:v>42.754795285871111</c:v>
                      </c:pt>
                      <c:pt idx="2">
                        <c:v>47.454307279407971</c:v>
                      </c:pt>
                      <c:pt idx="3">
                        <c:v>50.109935459538562</c:v>
                      </c:pt>
                      <c:pt idx="4">
                        <c:v>52.220866963007978</c:v>
                      </c:pt>
                      <c:pt idx="5">
                        <c:v>52.144630952546116</c:v>
                      </c:pt>
                      <c:pt idx="6">
                        <c:v>48.803975040102124</c:v>
                      </c:pt>
                      <c:pt idx="7">
                        <c:v>52.459584757146111</c:v>
                      </c:pt>
                      <c:pt idx="8">
                        <c:v>56.477866722745254</c:v>
                      </c:pt>
                      <c:pt idx="9">
                        <c:v>60.91311202463443</c:v>
                      </c:pt>
                    </c:numCache>
                  </c:numRef>
                </c:val>
                <c:extLst>
                  <c:ext xmlns:c16="http://schemas.microsoft.com/office/drawing/2014/chart" uri="{C3380CC4-5D6E-409C-BE32-E72D297353CC}">
                    <c16:uniqueId val="{0000000A-D363-4C81-A099-32BC95D2D872}"/>
                  </c:ext>
                </c:extLst>
              </c15:ser>
            </c15:filteredAreaSeries>
          </c:ext>
        </c:extLst>
      </c:areaChart>
      <c:catAx>
        <c:axId val="301859400"/>
        <c:scaling>
          <c:orientation val="minMax"/>
        </c:scaling>
        <c:delete val="0"/>
        <c:axPos val="b"/>
        <c:numFmt formatCode="0"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v-SE"/>
          </a:p>
        </c:txPr>
        <c:crossAx val="301859792"/>
        <c:crosses val="autoZero"/>
        <c:auto val="1"/>
        <c:lblAlgn val="ctr"/>
        <c:lblOffset val="100"/>
        <c:noMultiLvlLbl val="0"/>
      </c:catAx>
      <c:valAx>
        <c:axId val="30185979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v-SE"/>
          </a:p>
        </c:txPr>
        <c:crossAx val="30185940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v-SE"/>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sv-SE"/>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sv-SE"/>
              <a:t>SSP 4.5 Transport demand categories (EJ/year)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sv-SE"/>
        </a:p>
      </c:txPr>
    </c:title>
    <c:autoTitleDeleted val="0"/>
    <c:plotArea>
      <c:layout/>
      <c:areaChart>
        <c:grouping val="stacked"/>
        <c:varyColors val="0"/>
        <c:ser>
          <c:idx val="0"/>
          <c:order val="0"/>
          <c:tx>
            <c:strRef>
              <c:f>'SSP1 45'!$A$1126</c:f>
              <c:strCache>
                <c:ptCount val="1"/>
                <c:pt idx="0">
                  <c:v>Cars</c:v>
                </c:pt>
              </c:strCache>
            </c:strRef>
          </c:tx>
          <c:spPr>
            <a:pattFill prst="pct90">
              <a:fgClr>
                <a:srgbClr val="FF0000"/>
              </a:fgClr>
              <a:bgClr>
                <a:schemeClr val="bg1"/>
              </a:bgClr>
            </a:pattFill>
            <a:ln>
              <a:noFill/>
            </a:ln>
            <a:effectLst/>
          </c:spPr>
          <c:cat>
            <c:numRef>
              <c:f>'SSP1 45'!$B$1125:$K$1125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'SSP1 45'!$B$1126:$K$1126</c:f>
              <c:numCache>
                <c:formatCode>0</c:formatCode>
                <c:ptCount val="10"/>
                <c:pt idx="0">
                  <c:v>33.066284562055543</c:v>
                </c:pt>
                <c:pt idx="1">
                  <c:v>29.007978936370613</c:v>
                </c:pt>
                <c:pt idx="2">
                  <c:v>32.353201829181543</c:v>
                </c:pt>
                <c:pt idx="3">
                  <c:v>36.260928028665653</c:v>
                </c:pt>
                <c:pt idx="4">
                  <c:v>40.240168778032867</c:v>
                </c:pt>
                <c:pt idx="5">
                  <c:v>43.944620402228651</c:v>
                </c:pt>
                <c:pt idx="6">
                  <c:v>47.311218352652276</c:v>
                </c:pt>
                <c:pt idx="7">
                  <c:v>55.625975972275477</c:v>
                </c:pt>
                <c:pt idx="8">
                  <c:v>59.652525916155909</c:v>
                </c:pt>
                <c:pt idx="9">
                  <c:v>60.589952217568872</c:v>
                </c:pt>
              </c:numCache>
            </c:numRef>
          </c:val>
          <c:extLst>
            <c:ext xmlns:c16="http://schemas.microsoft.com/office/drawing/2014/chart" uri="{C3380CC4-5D6E-409C-BE32-E72D297353CC}">
              <c16:uniqueId val="{00000000-9C6F-4036-A277-1A5E78D78933}"/>
            </c:ext>
          </c:extLst>
        </c:ser>
        <c:ser>
          <c:idx val="1"/>
          <c:order val="1"/>
          <c:tx>
            <c:strRef>
              <c:f>'SSP1 45'!$A$1127</c:f>
              <c:strCache>
                <c:ptCount val="1"/>
                <c:pt idx="0">
                  <c:v>Busses</c:v>
                </c:pt>
              </c:strCache>
            </c:strRef>
          </c:tx>
          <c:spPr>
            <a:pattFill prst="pct90">
              <a:fgClr>
                <a:schemeClr val="accent3"/>
              </a:fgClr>
              <a:bgClr>
                <a:schemeClr val="bg1"/>
              </a:bgClr>
            </a:pattFill>
            <a:ln>
              <a:noFill/>
            </a:ln>
            <a:effectLst/>
          </c:spPr>
          <c:cat>
            <c:numRef>
              <c:f>'SSP1 45'!$B$1125:$K$1125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'SSP1 45'!$B$1127:$K$1127</c:f>
              <c:numCache>
                <c:formatCode>0.00</c:formatCode>
                <c:ptCount val="10"/>
                <c:pt idx="0">
                  <c:v>5.6945285096454255</c:v>
                </c:pt>
                <c:pt idx="1">
                  <c:v>6.6934486725294935</c:v>
                </c:pt>
                <c:pt idx="2">
                  <c:v>7.5149471096889471</c:v>
                </c:pt>
                <c:pt idx="3">
                  <c:v>7.8577831344935714</c:v>
                </c:pt>
                <c:pt idx="4">
                  <c:v>7.9009947069407769</c:v>
                </c:pt>
                <c:pt idx="5">
                  <c:v>7.852135334582977</c:v>
                </c:pt>
                <c:pt idx="6">
                  <c:v>7.6461901164861459</c:v>
                </c:pt>
                <c:pt idx="7">
                  <c:v>7.0942291303468226</c:v>
                </c:pt>
                <c:pt idx="8">
                  <c:v>6.1461734623473108</c:v>
                </c:pt>
                <c:pt idx="9">
                  <c:v>5.2167163299678236</c:v>
                </c:pt>
              </c:numCache>
            </c:numRef>
          </c:val>
          <c:extLst>
            <c:ext xmlns:c16="http://schemas.microsoft.com/office/drawing/2014/chart" uri="{C3380CC4-5D6E-409C-BE32-E72D297353CC}">
              <c16:uniqueId val="{00000001-9C6F-4036-A277-1A5E78D78933}"/>
            </c:ext>
          </c:extLst>
        </c:ser>
        <c:ser>
          <c:idx val="2"/>
          <c:order val="2"/>
          <c:tx>
            <c:strRef>
              <c:f>'SSP1 45'!$A$1128</c:f>
              <c:strCache>
                <c:ptCount val="1"/>
                <c:pt idx="0">
                  <c:v>Rail (passenger)</c:v>
                </c:pt>
              </c:strCache>
            </c:strRef>
          </c:tx>
          <c:spPr>
            <a:pattFill prst="pct90">
              <a:fgClr>
                <a:schemeClr val="accent4"/>
              </a:fgClr>
              <a:bgClr>
                <a:schemeClr val="bg1"/>
              </a:bgClr>
            </a:pattFill>
            <a:ln>
              <a:noFill/>
            </a:ln>
            <a:effectLst/>
          </c:spPr>
          <c:cat>
            <c:numRef>
              <c:f>'SSP1 45'!$B$1125:$K$1125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'SSP1 45'!$B$1128:$K$1128</c:f>
              <c:numCache>
                <c:formatCode>0.00</c:formatCode>
                <c:ptCount val="10"/>
                <c:pt idx="0">
                  <c:v>0.87881692716577631</c:v>
                </c:pt>
                <c:pt idx="1">
                  <c:v>0.97856068150490683</c:v>
                </c:pt>
                <c:pt idx="2">
                  <c:v>1.0675226650436596</c:v>
                </c:pt>
                <c:pt idx="3">
                  <c:v>1.1419934879223888</c:v>
                </c:pt>
                <c:pt idx="4">
                  <c:v>1.2003114244839683</c:v>
                </c:pt>
                <c:pt idx="5">
                  <c:v>1.255172334001593</c:v>
                </c:pt>
                <c:pt idx="6">
                  <c:v>1.2983195172707971</c:v>
                </c:pt>
                <c:pt idx="7">
                  <c:v>1.2992948922430219</c:v>
                </c:pt>
                <c:pt idx="8">
                  <c:v>1.2787712280690577</c:v>
                </c:pt>
                <c:pt idx="9">
                  <c:v>1.2422963259714295</c:v>
                </c:pt>
              </c:numCache>
            </c:numRef>
          </c:val>
          <c:extLst>
            <c:ext xmlns:c16="http://schemas.microsoft.com/office/drawing/2014/chart" uri="{C3380CC4-5D6E-409C-BE32-E72D297353CC}">
              <c16:uniqueId val="{00000002-9C6F-4036-A277-1A5E78D78933}"/>
            </c:ext>
          </c:extLst>
        </c:ser>
        <c:ser>
          <c:idx val="3"/>
          <c:order val="3"/>
          <c:tx>
            <c:strRef>
              <c:f>'SSP1 45'!$A$1129</c:f>
              <c:strCache>
                <c:ptCount val="1"/>
                <c:pt idx="0">
                  <c:v>Short distance aircraft</c:v>
                </c:pt>
              </c:strCache>
            </c:strRef>
          </c:tx>
          <c:spPr>
            <a:pattFill prst="pct90">
              <a:fgClr>
                <a:schemeClr val="accent6">
                  <a:lumMod val="40000"/>
                  <a:lumOff val="60000"/>
                </a:schemeClr>
              </a:fgClr>
              <a:bgClr>
                <a:schemeClr val="bg1"/>
              </a:bgClr>
            </a:pattFill>
            <a:ln>
              <a:noFill/>
            </a:ln>
            <a:effectLst/>
          </c:spPr>
          <c:cat>
            <c:numRef>
              <c:f>'SSP1 45'!$B$1125:$K$1125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'SSP1 45'!$B$1129:$K$1129</c:f>
              <c:numCache>
                <c:formatCode>0.00</c:formatCode>
                <c:ptCount val="10"/>
                <c:pt idx="0">
                  <c:v>1.070450362409531</c:v>
                </c:pt>
                <c:pt idx="1">
                  <c:v>1.4421156617508697</c:v>
                </c:pt>
                <c:pt idx="2">
                  <c:v>1.461290989267255</c:v>
                </c:pt>
                <c:pt idx="3">
                  <c:v>1.2580574791318324</c:v>
                </c:pt>
                <c:pt idx="4">
                  <c:v>1.5187422455345621</c:v>
                </c:pt>
                <c:pt idx="5">
                  <c:v>1.7457745673980167</c:v>
                </c:pt>
                <c:pt idx="6">
                  <c:v>2.0231548848058276</c:v>
                </c:pt>
                <c:pt idx="7">
                  <c:v>2.2654840743395805</c:v>
                </c:pt>
                <c:pt idx="8">
                  <c:v>2.4590754832913366</c:v>
                </c:pt>
                <c:pt idx="9">
                  <c:v>2.7075301939472998</c:v>
                </c:pt>
              </c:numCache>
            </c:numRef>
          </c:val>
          <c:extLst>
            <c:ext xmlns:c16="http://schemas.microsoft.com/office/drawing/2014/chart" uri="{C3380CC4-5D6E-409C-BE32-E72D297353CC}">
              <c16:uniqueId val="{00000003-9C6F-4036-A277-1A5E78D78933}"/>
            </c:ext>
          </c:extLst>
        </c:ser>
        <c:ser>
          <c:idx val="4"/>
          <c:order val="4"/>
          <c:tx>
            <c:strRef>
              <c:f>'SSP1 45'!$A$1130</c:f>
              <c:strCache>
                <c:ptCount val="1"/>
                <c:pt idx="0">
                  <c:v>Medium distance aircraft</c:v>
                </c:pt>
              </c:strCache>
            </c:strRef>
          </c:tx>
          <c:spPr>
            <a:pattFill prst="pct90">
              <a:fgClr>
                <a:schemeClr val="accent6">
                  <a:lumMod val="60000"/>
                  <a:lumOff val="40000"/>
                </a:schemeClr>
              </a:fgClr>
              <a:bgClr>
                <a:schemeClr val="bg1"/>
              </a:bgClr>
            </a:pattFill>
            <a:ln>
              <a:noFill/>
            </a:ln>
            <a:effectLst/>
          </c:spPr>
          <c:cat>
            <c:numRef>
              <c:f>'SSP1 45'!$B$1125:$K$1125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'SSP1 45'!$B$1130:$K$1130</c:f>
              <c:numCache>
                <c:formatCode>0.00</c:formatCode>
                <c:ptCount val="10"/>
                <c:pt idx="0">
                  <c:v>8.9183144492915005</c:v>
                </c:pt>
                <c:pt idx="1">
                  <c:v>11.534090971604686</c:v>
                </c:pt>
                <c:pt idx="2">
                  <c:v>13.639322676237679</c:v>
                </c:pt>
                <c:pt idx="3">
                  <c:v>15.411171997892021</c:v>
                </c:pt>
                <c:pt idx="4">
                  <c:v>16.275780331006889</c:v>
                </c:pt>
                <c:pt idx="5">
                  <c:v>16.284096086878375</c:v>
                </c:pt>
                <c:pt idx="6">
                  <c:v>16.403645164705232</c:v>
                </c:pt>
                <c:pt idx="7">
                  <c:v>15.994110375939254</c:v>
                </c:pt>
                <c:pt idx="8">
                  <c:v>15.057139184110532</c:v>
                </c:pt>
                <c:pt idx="9">
                  <c:v>14.360222330767735</c:v>
                </c:pt>
              </c:numCache>
            </c:numRef>
          </c:val>
          <c:extLst>
            <c:ext xmlns:c16="http://schemas.microsoft.com/office/drawing/2014/chart" uri="{C3380CC4-5D6E-409C-BE32-E72D297353CC}">
              <c16:uniqueId val="{00000004-9C6F-4036-A277-1A5E78D78933}"/>
            </c:ext>
          </c:extLst>
        </c:ser>
        <c:ser>
          <c:idx val="5"/>
          <c:order val="5"/>
          <c:tx>
            <c:strRef>
              <c:f>'SSP1 45'!$A$1131</c:f>
              <c:strCache>
                <c:ptCount val="1"/>
                <c:pt idx="0">
                  <c:v>Long distance aircraft</c:v>
                </c:pt>
              </c:strCache>
            </c:strRef>
          </c:tx>
          <c:spPr>
            <a:pattFill prst="pct90">
              <a:fgClr>
                <a:schemeClr val="accent6"/>
              </a:fgClr>
              <a:bgClr>
                <a:schemeClr val="bg1"/>
              </a:bgClr>
            </a:pattFill>
            <a:ln>
              <a:noFill/>
            </a:ln>
            <a:effectLst/>
          </c:spPr>
          <c:cat>
            <c:numRef>
              <c:f>'SSP1 45'!$B$1125:$K$1125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'SSP1 45'!$B$1131:$K$1131</c:f>
              <c:numCache>
                <c:formatCode>0.00</c:formatCode>
                <c:ptCount val="10"/>
                <c:pt idx="0">
                  <c:v>2.641750401992323</c:v>
                </c:pt>
                <c:pt idx="1">
                  <c:v>3.4165861311689167</c:v>
                </c:pt>
                <c:pt idx="2">
                  <c:v>4.0401901466612173</c:v>
                </c:pt>
                <c:pt idx="3">
                  <c:v>4.5650408552076112</c:v>
                </c:pt>
                <c:pt idx="4">
                  <c:v>4.8211519650545585</c:v>
                </c:pt>
                <c:pt idx="5">
                  <c:v>4.8236152277642637</c:v>
                </c:pt>
                <c:pt idx="6">
                  <c:v>4.859027617202047</c:v>
                </c:pt>
                <c:pt idx="7">
                  <c:v>4.7377167238708164</c:v>
                </c:pt>
                <c:pt idx="8">
                  <c:v>4.460170553376078</c:v>
                </c:pt>
                <c:pt idx="9">
                  <c:v>4.2537323987290616</c:v>
                </c:pt>
              </c:numCache>
            </c:numRef>
          </c:val>
          <c:extLst>
            <c:ext xmlns:c16="http://schemas.microsoft.com/office/drawing/2014/chart" uri="{C3380CC4-5D6E-409C-BE32-E72D297353CC}">
              <c16:uniqueId val="{00000005-9C6F-4036-A277-1A5E78D78933}"/>
            </c:ext>
          </c:extLst>
        </c:ser>
        <c:ser>
          <c:idx val="6"/>
          <c:order val="6"/>
          <c:tx>
            <c:strRef>
              <c:f>'SSP1 45'!$A$1132</c:f>
              <c:strCache>
                <c:ptCount val="1"/>
                <c:pt idx="0">
                  <c:v>Rail (freight)</c:v>
                </c:pt>
              </c:strCache>
            </c:strRef>
          </c:tx>
          <c:spPr>
            <a:solidFill>
              <a:schemeClr val="accent4"/>
            </a:solidFill>
            <a:ln>
              <a:noFill/>
            </a:ln>
            <a:effectLst/>
          </c:spPr>
          <c:cat>
            <c:numRef>
              <c:f>'SSP1 45'!$B$1125:$K$1125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'SSP1 45'!$B$1132:$K$1132</c:f>
              <c:numCache>
                <c:formatCode>0.00</c:formatCode>
                <c:ptCount val="10"/>
                <c:pt idx="0">
                  <c:v>3.6795089574156954</c:v>
                </c:pt>
                <c:pt idx="1">
                  <c:v>5.6508818902914291</c:v>
                </c:pt>
                <c:pt idx="2">
                  <c:v>7.0769377465094845</c:v>
                </c:pt>
                <c:pt idx="3">
                  <c:v>7.52073136555844</c:v>
                </c:pt>
                <c:pt idx="4">
                  <c:v>7.3833397399247023</c:v>
                </c:pt>
                <c:pt idx="5">
                  <c:v>7.024058975807975</c:v>
                </c:pt>
                <c:pt idx="6">
                  <c:v>6.4938674443890747</c:v>
                </c:pt>
                <c:pt idx="7">
                  <c:v>5.9429652208062853</c:v>
                </c:pt>
                <c:pt idx="8">
                  <c:v>5.3413436990052583</c:v>
                </c:pt>
                <c:pt idx="9">
                  <c:v>4.6910832226625683</c:v>
                </c:pt>
              </c:numCache>
            </c:numRef>
          </c:val>
          <c:extLst>
            <c:ext xmlns:c16="http://schemas.microsoft.com/office/drawing/2014/chart" uri="{C3380CC4-5D6E-409C-BE32-E72D297353CC}">
              <c16:uniqueId val="{00000006-9C6F-4036-A277-1A5E78D78933}"/>
            </c:ext>
          </c:extLst>
        </c:ser>
        <c:ser>
          <c:idx val="7"/>
          <c:order val="7"/>
          <c:tx>
            <c:strRef>
              <c:f>'SSP1 45'!$A$1133</c:f>
              <c:strCache>
                <c:ptCount val="1"/>
                <c:pt idx="0">
                  <c:v>Container vessels</c:v>
                </c:pt>
              </c:strCache>
            </c:strRef>
          </c:tx>
          <c:spPr>
            <a:solidFill>
              <a:schemeClr val="accent5">
                <a:lumMod val="20000"/>
                <a:lumOff val="80000"/>
              </a:schemeClr>
            </a:solidFill>
            <a:ln>
              <a:noFill/>
            </a:ln>
            <a:effectLst/>
          </c:spPr>
          <c:cat>
            <c:numRef>
              <c:f>'SSP1 45'!$B$1125:$K$1125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'SSP1 45'!$B$1133:$K$1133</c:f>
              <c:numCache>
                <c:formatCode>0.00</c:formatCode>
                <c:ptCount val="10"/>
                <c:pt idx="0">
                  <c:v>2.8959128538384054</c:v>
                </c:pt>
                <c:pt idx="1">
                  <c:v>4.9308384473276163</c:v>
                </c:pt>
                <c:pt idx="2">
                  <c:v>6.280808722167694</c:v>
                </c:pt>
                <c:pt idx="3">
                  <c:v>7.0344234989748688</c:v>
                </c:pt>
                <c:pt idx="4">
                  <c:v>7.3408989673431773</c:v>
                </c:pt>
                <c:pt idx="5">
                  <c:v>7.3321611388017578</c:v>
                </c:pt>
                <c:pt idx="6">
                  <c:v>7.1936654859991034</c:v>
                </c:pt>
                <c:pt idx="7">
                  <c:v>7.9188446790945335</c:v>
                </c:pt>
                <c:pt idx="8">
                  <c:v>6.6059006892661216</c:v>
                </c:pt>
                <c:pt idx="9">
                  <c:v>6.1666494360512285</c:v>
                </c:pt>
              </c:numCache>
            </c:numRef>
          </c:val>
          <c:extLst>
            <c:ext xmlns:c16="http://schemas.microsoft.com/office/drawing/2014/chart" uri="{C3380CC4-5D6E-409C-BE32-E72D297353CC}">
              <c16:uniqueId val="{00000007-9C6F-4036-A277-1A5E78D78933}"/>
            </c:ext>
          </c:extLst>
        </c:ser>
        <c:ser>
          <c:idx val="8"/>
          <c:order val="8"/>
          <c:tx>
            <c:strRef>
              <c:f>'SSP1 45'!$A$1134</c:f>
              <c:strCache>
                <c:ptCount val="1"/>
                <c:pt idx="0">
                  <c:v>Deep sea vessels</c:v>
                </c:pt>
              </c:strCache>
            </c:strRef>
          </c:tx>
          <c:spPr>
            <a:solidFill>
              <a:schemeClr val="accent5">
                <a:lumMod val="60000"/>
                <a:lumOff val="40000"/>
              </a:schemeClr>
            </a:solidFill>
            <a:ln>
              <a:noFill/>
            </a:ln>
            <a:effectLst/>
          </c:spPr>
          <c:cat>
            <c:numRef>
              <c:f>'SSP1 45'!$B$1125:$K$1125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'SSP1 45'!$B$1134:$K$1134</c:f>
              <c:numCache>
                <c:formatCode>0.00</c:formatCode>
                <c:ptCount val="10"/>
                <c:pt idx="0">
                  <c:v>6.1768954462202093</c:v>
                </c:pt>
                <c:pt idx="1">
                  <c:v>8.2570844635972716</c:v>
                </c:pt>
                <c:pt idx="2">
                  <c:v>9.4703476102307604</c:v>
                </c:pt>
                <c:pt idx="3">
                  <c:v>9.9920335688659705</c:v>
                </c:pt>
                <c:pt idx="4">
                  <c:v>10.139295387053567</c:v>
                </c:pt>
                <c:pt idx="5">
                  <c:v>9.6979319213882764</c:v>
                </c:pt>
                <c:pt idx="6">
                  <c:v>9.0855064794493039</c:v>
                </c:pt>
                <c:pt idx="7">
                  <c:v>8.9674721192064766</c:v>
                </c:pt>
                <c:pt idx="8">
                  <c:v>7.7320817186227533</c:v>
                </c:pt>
                <c:pt idx="9">
                  <c:v>7.0333764931585732</c:v>
                </c:pt>
              </c:numCache>
            </c:numRef>
          </c:val>
          <c:extLst>
            <c:ext xmlns:c16="http://schemas.microsoft.com/office/drawing/2014/chart" uri="{C3380CC4-5D6E-409C-BE32-E72D297353CC}">
              <c16:uniqueId val="{00000008-9C6F-4036-A277-1A5E78D78933}"/>
            </c:ext>
          </c:extLst>
        </c:ser>
        <c:ser>
          <c:idx val="9"/>
          <c:order val="9"/>
          <c:tx>
            <c:strRef>
              <c:f>'SSP1 45'!$A$1135</c:f>
              <c:strCache>
                <c:ptCount val="1"/>
                <c:pt idx="0">
                  <c:v>Short sea vessels</c:v>
                </c:pt>
              </c:strCache>
            </c:strRef>
          </c:tx>
          <c:spPr>
            <a:solidFill>
              <a:schemeClr val="accent5">
                <a:lumMod val="75000"/>
              </a:schemeClr>
            </a:solidFill>
            <a:ln>
              <a:noFill/>
            </a:ln>
            <a:effectLst/>
          </c:spPr>
          <c:cat>
            <c:numRef>
              <c:f>'SSP1 45'!$B$1125:$K$1125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'SSP1 45'!$B$1135:$K$1135</c:f>
              <c:numCache>
                <c:formatCode>0.00</c:formatCode>
                <c:ptCount val="10"/>
                <c:pt idx="0">
                  <c:v>5.400180192648957</c:v>
                </c:pt>
                <c:pt idx="1">
                  <c:v>7.7621878705809459</c:v>
                </c:pt>
                <c:pt idx="2">
                  <c:v>9.8873280480466406</c:v>
                </c:pt>
                <c:pt idx="3">
                  <c:v>11.073677903575486</c:v>
                </c:pt>
                <c:pt idx="4">
                  <c:v>11.556135438660299</c:v>
                </c:pt>
                <c:pt idx="5">
                  <c:v>11.542380239124977</c:v>
                </c:pt>
                <c:pt idx="6">
                  <c:v>11.324358641419705</c:v>
                </c:pt>
                <c:pt idx="7">
                  <c:v>10.934335788357387</c:v>
                </c:pt>
                <c:pt idx="8">
                  <c:v>10.399091909465042</c:v>
                </c:pt>
                <c:pt idx="9">
                  <c:v>9.7076170647172884</c:v>
                </c:pt>
              </c:numCache>
            </c:numRef>
          </c:val>
          <c:extLst>
            <c:ext xmlns:c16="http://schemas.microsoft.com/office/drawing/2014/chart" uri="{C3380CC4-5D6E-409C-BE32-E72D297353CC}">
              <c16:uniqueId val="{00000009-9C6F-4036-A277-1A5E78D78933}"/>
            </c:ext>
          </c:extLst>
        </c:ser>
        <c:ser>
          <c:idx val="10"/>
          <c:order val="10"/>
          <c:tx>
            <c:strRef>
              <c:f>'SSP1 45'!$A$1136</c:f>
              <c:strCache>
                <c:ptCount val="1"/>
                <c:pt idx="0">
                  <c:v>Trucks</c:v>
                </c:pt>
              </c:strCache>
            </c:strRef>
          </c:tx>
          <c:spPr>
            <a:solidFill>
              <a:srgbClr val="92D050"/>
            </a:solidFill>
            <a:ln w="25400">
              <a:noFill/>
            </a:ln>
            <a:effectLst/>
          </c:spPr>
          <c:cat>
            <c:numRef>
              <c:f>'SSP1 45'!$B$1125:$K$1125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'SSP1 45'!$B$1136:$K$1136</c:f>
              <c:numCache>
                <c:formatCode>0.00</c:formatCode>
                <c:ptCount val="10"/>
                <c:pt idx="0">
                  <c:v>35.488902767172576</c:v>
                </c:pt>
                <c:pt idx="1">
                  <c:v>42.754795285871111</c:v>
                </c:pt>
                <c:pt idx="2">
                  <c:v>47.454307279407971</c:v>
                </c:pt>
                <c:pt idx="3">
                  <c:v>50.109935459538562</c:v>
                </c:pt>
                <c:pt idx="4">
                  <c:v>52.220866963007978</c:v>
                </c:pt>
                <c:pt idx="5">
                  <c:v>52.144630952546116</c:v>
                </c:pt>
                <c:pt idx="6">
                  <c:v>48.803975040102124</c:v>
                </c:pt>
                <c:pt idx="7">
                  <c:v>52.459584757146111</c:v>
                </c:pt>
                <c:pt idx="8">
                  <c:v>56.477866722745254</c:v>
                </c:pt>
                <c:pt idx="9">
                  <c:v>60.91311202463443</c:v>
                </c:pt>
              </c:numCache>
            </c:numRef>
          </c:val>
          <c:extLst>
            <c:ext xmlns:c16="http://schemas.microsoft.com/office/drawing/2014/chart" uri="{C3380CC4-5D6E-409C-BE32-E72D297353CC}">
              <c16:uniqueId val="{0000000A-9C6F-4036-A277-1A5E78D78933}"/>
            </c:ext>
          </c:extLst>
        </c:ser>
        <c:ser>
          <c:idx val="11"/>
          <c:order val="11"/>
          <c:tx>
            <c:strRef>
              <c:f>'SSP1 45'!$A$1137</c:f>
              <c:strCache>
                <c:ptCount val="1"/>
                <c:pt idx="0">
                  <c:v>Cargo aircraft</c:v>
                </c:pt>
              </c:strCache>
            </c:strRef>
          </c:tx>
          <c:spPr>
            <a:solidFill>
              <a:schemeClr val="accent6"/>
            </a:solidFill>
            <a:ln w="25400">
              <a:noFill/>
            </a:ln>
            <a:effectLst/>
          </c:spPr>
          <c:cat>
            <c:numRef>
              <c:f>'SSP1 45'!$B$1125:$K$1125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'SSP1 45'!$B$1137:$K$1137</c:f>
              <c:numCache>
                <c:formatCode>0.00</c:formatCode>
                <c:ptCount val="10"/>
                <c:pt idx="0">
                  <c:v>0.80294691591704748</c:v>
                </c:pt>
                <c:pt idx="1">
                  <c:v>0.87351621316176864</c:v>
                </c:pt>
                <c:pt idx="2">
                  <c:v>1.1696696395562158</c:v>
                </c:pt>
                <c:pt idx="3">
                  <c:v>1.6176243271741475</c:v>
                </c:pt>
                <c:pt idx="4">
                  <c:v>2.1842860458171502</c:v>
                </c:pt>
                <c:pt idx="5">
                  <c:v>2.8340771093974055</c:v>
                </c:pt>
                <c:pt idx="6">
                  <c:v>3.5336433536672467</c:v>
                </c:pt>
                <c:pt idx="7">
                  <c:v>4.2567973453014352</c:v>
                </c:pt>
                <c:pt idx="8">
                  <c:v>4.9764533850035697</c:v>
                </c:pt>
                <c:pt idx="9">
                  <c:v>5.6619032997102199</c:v>
                </c:pt>
              </c:numCache>
            </c:numRef>
          </c:val>
          <c:extLst>
            <c:ext xmlns:c16="http://schemas.microsoft.com/office/drawing/2014/chart" uri="{C3380CC4-5D6E-409C-BE32-E72D297353CC}">
              <c16:uniqueId val="{0000000B-9C6F-4036-A277-1A5E78D78933}"/>
            </c:ext>
          </c:extLst>
        </c:ser>
        <c:dLbls>
          <c:showLegendKey val="0"/>
          <c:showVal val="0"/>
          <c:showCatName val="0"/>
          <c:showSerName val="0"/>
          <c:showPercent val="0"/>
          <c:showBubbleSize val="0"/>
        </c:dLbls>
        <c:axId val="621058576"/>
        <c:axId val="621055296"/>
      </c:areaChart>
      <c:catAx>
        <c:axId val="62105857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v-SE"/>
          </a:p>
        </c:txPr>
        <c:crossAx val="621055296"/>
        <c:crosses val="autoZero"/>
        <c:auto val="1"/>
        <c:lblAlgn val="ctr"/>
        <c:lblOffset val="100"/>
        <c:noMultiLvlLbl val="0"/>
      </c:catAx>
      <c:valAx>
        <c:axId val="62105529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v-SE"/>
          </a:p>
        </c:txPr>
        <c:crossAx val="62105857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v-SE"/>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sv-SE"/>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sv-SE"/>
        </a:p>
      </c:txPr>
    </c:title>
    <c:autoTitleDeleted val="0"/>
    <c:plotArea>
      <c:layout/>
      <c:areaChart>
        <c:grouping val="stacked"/>
        <c:varyColors val="0"/>
        <c:ser>
          <c:idx val="0"/>
          <c:order val="0"/>
          <c:tx>
            <c:strRef>
              <c:f>'SSP2 26 (base)'!$A$1170</c:f>
              <c:strCache>
                <c:ptCount val="1"/>
                <c:pt idx="0">
                  <c:v>10^5 cars</c:v>
                </c:pt>
              </c:strCache>
            </c:strRef>
          </c:tx>
          <c:spPr>
            <a:solidFill>
              <a:schemeClr val="accent1"/>
            </a:solidFill>
            <a:ln>
              <a:noFill/>
            </a:ln>
            <a:effectLst/>
          </c:spPr>
          <c:val>
            <c:numRef>
              <c:f>'SSP2 26 (base)'!$B$1170:$K$1170</c:f>
            </c:numRef>
          </c:val>
          <c:extLst>
            <c:ext xmlns:c16="http://schemas.microsoft.com/office/drawing/2014/chart" uri="{C3380CC4-5D6E-409C-BE32-E72D297353CC}">
              <c16:uniqueId val="{00000000-DF87-4C88-B9BB-6EFD7AB75110}"/>
            </c:ext>
          </c:extLst>
        </c:ser>
        <c:ser>
          <c:idx val="1"/>
          <c:order val="1"/>
          <c:tx>
            <c:strRef>
              <c:f>'SSP2 26 (base)'!$A$1171</c:f>
              <c:strCache>
                <c:ptCount val="1"/>
                <c:pt idx="0">
                  <c:v>10^4 busses</c:v>
                </c:pt>
              </c:strCache>
            </c:strRef>
          </c:tx>
          <c:spPr>
            <a:solidFill>
              <a:schemeClr val="accent2"/>
            </a:solidFill>
            <a:ln>
              <a:noFill/>
            </a:ln>
            <a:effectLst/>
          </c:spPr>
          <c:val>
            <c:numRef>
              <c:f>'SSP2 26 (base)'!$B$1171:$K$1171</c:f>
            </c:numRef>
          </c:val>
          <c:extLst>
            <c:ext xmlns:c16="http://schemas.microsoft.com/office/drawing/2014/chart" uri="{C3380CC4-5D6E-409C-BE32-E72D297353CC}">
              <c16:uniqueId val="{00000001-DF87-4C88-B9BB-6EFD7AB75110}"/>
            </c:ext>
          </c:extLst>
        </c:ser>
        <c:ser>
          <c:idx val="2"/>
          <c:order val="2"/>
          <c:tx>
            <c:strRef>
              <c:f>'SSP2 26 (base)'!$A$1172</c:f>
              <c:strCache>
                <c:ptCount val="1"/>
                <c:pt idx="0">
                  <c:v>Short distance aircraft</c:v>
                </c:pt>
              </c:strCache>
            </c:strRef>
          </c:tx>
          <c:spPr>
            <a:solidFill>
              <a:schemeClr val="accent3"/>
            </a:solidFill>
            <a:ln>
              <a:noFill/>
            </a:ln>
            <a:effectLst/>
          </c:spPr>
          <c:val>
            <c:numRef>
              <c:f>'SSP2 26 (base)'!$B$1172:$K$1172</c:f>
            </c:numRef>
          </c:val>
          <c:extLst>
            <c:ext xmlns:c16="http://schemas.microsoft.com/office/drawing/2014/chart" uri="{C3380CC4-5D6E-409C-BE32-E72D297353CC}">
              <c16:uniqueId val="{00000002-DF87-4C88-B9BB-6EFD7AB75110}"/>
            </c:ext>
          </c:extLst>
        </c:ser>
        <c:ser>
          <c:idx val="3"/>
          <c:order val="3"/>
          <c:tx>
            <c:strRef>
              <c:f>'SSP2 26 (base)'!$A$1173</c:f>
              <c:strCache>
                <c:ptCount val="1"/>
                <c:pt idx="0">
                  <c:v>10 medium distance aircraft</c:v>
                </c:pt>
              </c:strCache>
            </c:strRef>
          </c:tx>
          <c:spPr>
            <a:solidFill>
              <a:schemeClr val="accent4"/>
            </a:solidFill>
            <a:ln>
              <a:noFill/>
            </a:ln>
            <a:effectLst/>
          </c:spPr>
          <c:val>
            <c:numRef>
              <c:f>'SSP2 26 (base)'!$B$1173:$K$1173</c:f>
            </c:numRef>
          </c:val>
          <c:extLst>
            <c:ext xmlns:c16="http://schemas.microsoft.com/office/drawing/2014/chart" uri="{C3380CC4-5D6E-409C-BE32-E72D297353CC}">
              <c16:uniqueId val="{00000003-DF87-4C88-B9BB-6EFD7AB75110}"/>
            </c:ext>
          </c:extLst>
        </c:ser>
        <c:ser>
          <c:idx val="4"/>
          <c:order val="4"/>
          <c:tx>
            <c:strRef>
              <c:f>'SSP2 26 (base)'!$A$1174</c:f>
              <c:strCache>
                <c:ptCount val="1"/>
                <c:pt idx="0">
                  <c:v>long distance aircraft</c:v>
                </c:pt>
              </c:strCache>
            </c:strRef>
          </c:tx>
          <c:spPr>
            <a:solidFill>
              <a:schemeClr val="accent5"/>
            </a:solidFill>
            <a:ln>
              <a:noFill/>
            </a:ln>
            <a:effectLst/>
          </c:spPr>
          <c:val>
            <c:numRef>
              <c:f>'SSP2 26 (base)'!$B$1174:$K$1174</c:f>
            </c:numRef>
          </c:val>
          <c:extLst>
            <c:ext xmlns:c16="http://schemas.microsoft.com/office/drawing/2014/chart" uri="{C3380CC4-5D6E-409C-BE32-E72D297353CC}">
              <c16:uniqueId val="{00000004-DF87-4C88-B9BB-6EFD7AB75110}"/>
            </c:ext>
          </c:extLst>
        </c:ser>
        <c:ser>
          <c:idx val="5"/>
          <c:order val="5"/>
          <c:tx>
            <c:strRef>
              <c:f>'SSP2 26 (base)'!$A$1175</c:f>
              <c:strCache>
                <c:ptCount val="1"/>
                <c:pt idx="0">
                  <c:v>container vessels</c:v>
                </c:pt>
              </c:strCache>
            </c:strRef>
          </c:tx>
          <c:spPr>
            <a:solidFill>
              <a:schemeClr val="accent6"/>
            </a:solidFill>
            <a:ln>
              <a:noFill/>
            </a:ln>
            <a:effectLst/>
          </c:spPr>
          <c:val>
            <c:numRef>
              <c:f>'SSP2 26 (base)'!$B$1175:$K$1175</c:f>
            </c:numRef>
          </c:val>
          <c:extLst>
            <c:ext xmlns:c16="http://schemas.microsoft.com/office/drawing/2014/chart" uri="{C3380CC4-5D6E-409C-BE32-E72D297353CC}">
              <c16:uniqueId val="{00000005-DF87-4C88-B9BB-6EFD7AB75110}"/>
            </c:ext>
          </c:extLst>
        </c:ser>
        <c:ser>
          <c:idx val="6"/>
          <c:order val="6"/>
          <c:tx>
            <c:strRef>
              <c:f>'SSP2 26 (base)'!$A$1176</c:f>
              <c:strCache>
                <c:ptCount val="1"/>
                <c:pt idx="0">
                  <c:v>10 deep sea vessels</c:v>
                </c:pt>
              </c:strCache>
            </c:strRef>
          </c:tx>
          <c:spPr>
            <a:solidFill>
              <a:schemeClr val="accent1">
                <a:lumMod val="60000"/>
              </a:schemeClr>
            </a:solidFill>
            <a:ln>
              <a:noFill/>
            </a:ln>
            <a:effectLst/>
          </c:spPr>
          <c:val>
            <c:numRef>
              <c:f>'SSP2 26 (base)'!$B$1176:$K$1176</c:f>
            </c:numRef>
          </c:val>
          <c:extLst>
            <c:ext xmlns:c16="http://schemas.microsoft.com/office/drawing/2014/chart" uri="{C3380CC4-5D6E-409C-BE32-E72D297353CC}">
              <c16:uniqueId val="{00000006-DF87-4C88-B9BB-6EFD7AB75110}"/>
            </c:ext>
          </c:extLst>
        </c:ser>
        <c:ser>
          <c:idx val="7"/>
          <c:order val="7"/>
          <c:tx>
            <c:strRef>
              <c:f>'SSP2 26 (base)'!$A$1177</c:f>
              <c:strCache>
                <c:ptCount val="1"/>
                <c:pt idx="0">
                  <c:v>10 short sea vessels</c:v>
                </c:pt>
              </c:strCache>
            </c:strRef>
          </c:tx>
          <c:spPr>
            <a:solidFill>
              <a:schemeClr val="accent2">
                <a:lumMod val="60000"/>
              </a:schemeClr>
            </a:solidFill>
            <a:ln>
              <a:noFill/>
            </a:ln>
            <a:effectLst/>
          </c:spPr>
          <c:val>
            <c:numRef>
              <c:f>'SSP2 26 (base)'!$B$1177:$K$1177</c:f>
            </c:numRef>
          </c:val>
          <c:extLst>
            <c:ext xmlns:c16="http://schemas.microsoft.com/office/drawing/2014/chart" uri="{C3380CC4-5D6E-409C-BE32-E72D297353CC}">
              <c16:uniqueId val="{00000007-DF87-4C88-B9BB-6EFD7AB75110}"/>
            </c:ext>
          </c:extLst>
        </c:ser>
        <c:ser>
          <c:idx val="8"/>
          <c:order val="8"/>
          <c:tx>
            <c:strRef>
              <c:f>'SSP2 26 (base)'!$A$1178</c:f>
              <c:strCache>
                <c:ptCount val="1"/>
                <c:pt idx="0">
                  <c:v>10^5 trucks</c:v>
                </c:pt>
              </c:strCache>
            </c:strRef>
          </c:tx>
          <c:spPr>
            <a:solidFill>
              <a:schemeClr val="accent3">
                <a:lumMod val="60000"/>
              </a:schemeClr>
            </a:solidFill>
            <a:ln>
              <a:noFill/>
            </a:ln>
            <a:effectLst/>
          </c:spPr>
          <c:val>
            <c:numRef>
              <c:f>'SSP2 26 (base)'!$B$1178:$K$1178</c:f>
            </c:numRef>
          </c:val>
          <c:extLst>
            <c:ext xmlns:c16="http://schemas.microsoft.com/office/drawing/2014/chart" uri="{C3380CC4-5D6E-409C-BE32-E72D297353CC}">
              <c16:uniqueId val="{00000008-DF87-4C88-B9BB-6EFD7AB75110}"/>
            </c:ext>
          </c:extLst>
        </c:ser>
        <c:ser>
          <c:idx val="9"/>
          <c:order val="9"/>
          <c:tx>
            <c:strRef>
              <c:f>'SSP2 26 (base)'!$A$1179</c:f>
              <c:strCache>
                <c:ptCount val="1"/>
                <c:pt idx="0">
                  <c:v>Cargo aircraft</c:v>
                </c:pt>
              </c:strCache>
            </c:strRef>
          </c:tx>
          <c:spPr>
            <a:solidFill>
              <a:schemeClr val="accent4">
                <a:lumMod val="60000"/>
              </a:schemeClr>
            </a:solidFill>
            <a:ln>
              <a:noFill/>
            </a:ln>
            <a:effectLst/>
          </c:spPr>
          <c:val>
            <c:numRef>
              <c:f>'SSP2 26 (base)'!$B$1179:$K$1179</c:f>
            </c:numRef>
          </c:val>
          <c:extLst>
            <c:ext xmlns:c16="http://schemas.microsoft.com/office/drawing/2014/chart" uri="{C3380CC4-5D6E-409C-BE32-E72D297353CC}">
              <c16:uniqueId val="{00000009-DF87-4C88-B9BB-6EFD7AB75110}"/>
            </c:ext>
          </c:extLst>
        </c:ser>
        <c:dLbls>
          <c:showLegendKey val="0"/>
          <c:showVal val="0"/>
          <c:showCatName val="0"/>
          <c:showSerName val="0"/>
          <c:showPercent val="0"/>
          <c:showBubbleSize val="0"/>
        </c:dLbls>
        <c:axId val="657281592"/>
        <c:axId val="657282904"/>
      </c:areaChart>
      <c:catAx>
        <c:axId val="657281592"/>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v-SE"/>
          </a:p>
        </c:txPr>
        <c:crossAx val="657282904"/>
        <c:crosses val="autoZero"/>
        <c:auto val="1"/>
        <c:lblAlgn val="ctr"/>
        <c:lblOffset val="100"/>
        <c:noMultiLvlLbl val="0"/>
      </c:catAx>
      <c:valAx>
        <c:axId val="65728290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v-SE"/>
          </a:p>
        </c:txPr>
        <c:crossAx val="65728159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v-SE"/>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sv-SE"/>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r>
              <a:rPr lang="sv-SE" sz="1000"/>
              <a:t>SSP1</a:t>
            </a:r>
            <a:r>
              <a:rPr lang="sv-SE" sz="1000" baseline="0"/>
              <a:t> 4.5</a:t>
            </a:r>
            <a:r>
              <a:rPr lang="sv-SE" sz="1000"/>
              <a:t> </a:t>
            </a:r>
          </a:p>
        </c:rich>
      </c:tx>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endParaRPr lang="sv-SE"/>
        </a:p>
      </c:txPr>
    </c:title>
    <c:autoTitleDeleted val="0"/>
    <c:plotArea>
      <c:layout/>
      <c:areaChart>
        <c:grouping val="stacked"/>
        <c:varyColors val="0"/>
        <c:ser>
          <c:idx val="0"/>
          <c:order val="0"/>
          <c:tx>
            <c:strRef>
              <c:f>'SSP1 45'!$A$1126</c:f>
              <c:strCache>
                <c:ptCount val="1"/>
                <c:pt idx="0">
                  <c:v>Cars</c:v>
                </c:pt>
              </c:strCache>
            </c:strRef>
          </c:tx>
          <c:spPr>
            <a:pattFill prst="pct90">
              <a:fgClr>
                <a:srgbClr val="FF0000"/>
              </a:fgClr>
              <a:bgClr>
                <a:schemeClr val="bg1"/>
              </a:bgClr>
            </a:pattFill>
            <a:ln>
              <a:noFill/>
            </a:ln>
            <a:effectLst/>
          </c:spPr>
          <c:cat>
            <c:numRef>
              <c:f>'SSP1 45'!$B$1125:$K$1125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'SSP1 45'!$B$1126:$K$1126</c:f>
              <c:numCache>
                <c:formatCode>0</c:formatCode>
                <c:ptCount val="10"/>
                <c:pt idx="0">
                  <c:v>33.066284562055543</c:v>
                </c:pt>
                <c:pt idx="1">
                  <c:v>29.007978936370613</c:v>
                </c:pt>
                <c:pt idx="2">
                  <c:v>32.353201829181543</c:v>
                </c:pt>
                <c:pt idx="3">
                  <c:v>36.260928028665653</c:v>
                </c:pt>
                <c:pt idx="4">
                  <c:v>40.240168778032867</c:v>
                </c:pt>
                <c:pt idx="5">
                  <c:v>43.944620402228651</c:v>
                </c:pt>
                <c:pt idx="6">
                  <c:v>47.311218352652276</c:v>
                </c:pt>
                <c:pt idx="7">
                  <c:v>55.625975972275477</c:v>
                </c:pt>
                <c:pt idx="8">
                  <c:v>59.652525916155909</c:v>
                </c:pt>
                <c:pt idx="9">
                  <c:v>60.589952217568872</c:v>
                </c:pt>
              </c:numCache>
            </c:numRef>
          </c:val>
          <c:extLst>
            <c:ext xmlns:c16="http://schemas.microsoft.com/office/drawing/2014/chart" uri="{C3380CC4-5D6E-409C-BE32-E72D297353CC}">
              <c16:uniqueId val="{00000000-BE5F-45DB-924C-45D2495768AA}"/>
            </c:ext>
          </c:extLst>
        </c:ser>
        <c:ser>
          <c:idx val="1"/>
          <c:order val="1"/>
          <c:tx>
            <c:strRef>
              <c:f>'SSP1 45'!$A$1127</c:f>
              <c:strCache>
                <c:ptCount val="1"/>
                <c:pt idx="0">
                  <c:v>Busses</c:v>
                </c:pt>
              </c:strCache>
            </c:strRef>
          </c:tx>
          <c:spPr>
            <a:pattFill prst="pct90">
              <a:fgClr>
                <a:schemeClr val="accent3"/>
              </a:fgClr>
              <a:bgClr>
                <a:schemeClr val="bg1"/>
              </a:bgClr>
            </a:pattFill>
            <a:ln>
              <a:noFill/>
            </a:ln>
            <a:effectLst/>
          </c:spPr>
          <c:cat>
            <c:numRef>
              <c:f>'SSP1 45'!$B$1125:$K$1125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'SSP1 45'!$B$1127:$K$1127</c:f>
              <c:numCache>
                <c:formatCode>0.00</c:formatCode>
                <c:ptCount val="10"/>
                <c:pt idx="0">
                  <c:v>5.6945285096454255</c:v>
                </c:pt>
                <c:pt idx="1">
                  <c:v>6.6934486725294935</c:v>
                </c:pt>
                <c:pt idx="2">
                  <c:v>7.5149471096889471</c:v>
                </c:pt>
                <c:pt idx="3">
                  <c:v>7.8577831344935714</c:v>
                </c:pt>
                <c:pt idx="4">
                  <c:v>7.9009947069407769</c:v>
                </c:pt>
                <c:pt idx="5">
                  <c:v>7.852135334582977</c:v>
                </c:pt>
                <c:pt idx="6">
                  <c:v>7.6461901164861459</c:v>
                </c:pt>
                <c:pt idx="7">
                  <c:v>7.0942291303468226</c:v>
                </c:pt>
                <c:pt idx="8">
                  <c:v>6.1461734623473108</c:v>
                </c:pt>
                <c:pt idx="9">
                  <c:v>5.2167163299678236</c:v>
                </c:pt>
              </c:numCache>
            </c:numRef>
          </c:val>
          <c:extLst>
            <c:ext xmlns:c16="http://schemas.microsoft.com/office/drawing/2014/chart" uri="{C3380CC4-5D6E-409C-BE32-E72D297353CC}">
              <c16:uniqueId val="{00000001-BE5F-45DB-924C-45D2495768AA}"/>
            </c:ext>
          </c:extLst>
        </c:ser>
        <c:ser>
          <c:idx val="2"/>
          <c:order val="2"/>
          <c:tx>
            <c:strRef>
              <c:f>'SSP1 45'!$A$1128</c:f>
              <c:strCache>
                <c:ptCount val="1"/>
                <c:pt idx="0">
                  <c:v>Rail (passenger)</c:v>
                </c:pt>
              </c:strCache>
            </c:strRef>
          </c:tx>
          <c:spPr>
            <a:pattFill prst="pct90">
              <a:fgClr>
                <a:schemeClr val="accent4"/>
              </a:fgClr>
              <a:bgClr>
                <a:schemeClr val="bg1"/>
              </a:bgClr>
            </a:pattFill>
            <a:ln>
              <a:noFill/>
            </a:ln>
            <a:effectLst/>
          </c:spPr>
          <c:cat>
            <c:numRef>
              <c:f>'SSP1 45'!$B$1125:$K$1125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'SSP1 45'!$B$1128:$K$1128</c:f>
              <c:numCache>
                <c:formatCode>0.00</c:formatCode>
                <c:ptCount val="10"/>
                <c:pt idx="0">
                  <c:v>0.87881692716577631</c:v>
                </c:pt>
                <c:pt idx="1">
                  <c:v>0.97856068150490683</c:v>
                </c:pt>
                <c:pt idx="2">
                  <c:v>1.0675226650436596</c:v>
                </c:pt>
                <c:pt idx="3">
                  <c:v>1.1419934879223888</c:v>
                </c:pt>
                <c:pt idx="4">
                  <c:v>1.2003114244839683</c:v>
                </c:pt>
                <c:pt idx="5">
                  <c:v>1.255172334001593</c:v>
                </c:pt>
                <c:pt idx="6">
                  <c:v>1.2983195172707971</c:v>
                </c:pt>
                <c:pt idx="7">
                  <c:v>1.2992948922430219</c:v>
                </c:pt>
                <c:pt idx="8">
                  <c:v>1.2787712280690577</c:v>
                </c:pt>
                <c:pt idx="9">
                  <c:v>1.2422963259714295</c:v>
                </c:pt>
              </c:numCache>
            </c:numRef>
          </c:val>
          <c:extLst>
            <c:ext xmlns:c16="http://schemas.microsoft.com/office/drawing/2014/chart" uri="{C3380CC4-5D6E-409C-BE32-E72D297353CC}">
              <c16:uniqueId val="{00000002-BE5F-45DB-924C-45D2495768AA}"/>
            </c:ext>
          </c:extLst>
        </c:ser>
        <c:ser>
          <c:idx val="3"/>
          <c:order val="3"/>
          <c:tx>
            <c:strRef>
              <c:f>'SSP1 45'!$A$1129</c:f>
              <c:strCache>
                <c:ptCount val="1"/>
                <c:pt idx="0">
                  <c:v>Short distance aircraft</c:v>
                </c:pt>
              </c:strCache>
            </c:strRef>
          </c:tx>
          <c:spPr>
            <a:pattFill prst="pct90">
              <a:fgClr>
                <a:schemeClr val="accent6">
                  <a:lumMod val="40000"/>
                  <a:lumOff val="60000"/>
                </a:schemeClr>
              </a:fgClr>
              <a:bgClr>
                <a:schemeClr val="bg1"/>
              </a:bgClr>
            </a:pattFill>
            <a:ln>
              <a:noFill/>
            </a:ln>
            <a:effectLst/>
          </c:spPr>
          <c:cat>
            <c:numRef>
              <c:f>'SSP1 45'!$B$1125:$K$1125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'SSP1 45'!$B$1129:$K$1129</c:f>
              <c:numCache>
                <c:formatCode>0.00</c:formatCode>
                <c:ptCount val="10"/>
                <c:pt idx="0">
                  <c:v>1.070450362409531</c:v>
                </c:pt>
                <c:pt idx="1">
                  <c:v>1.4421156617508697</c:v>
                </c:pt>
                <c:pt idx="2">
                  <c:v>1.461290989267255</c:v>
                </c:pt>
                <c:pt idx="3">
                  <c:v>1.2580574791318324</c:v>
                </c:pt>
                <c:pt idx="4">
                  <c:v>1.5187422455345621</c:v>
                </c:pt>
                <c:pt idx="5">
                  <c:v>1.7457745673980167</c:v>
                </c:pt>
                <c:pt idx="6">
                  <c:v>2.0231548848058276</c:v>
                </c:pt>
                <c:pt idx="7">
                  <c:v>2.2654840743395805</c:v>
                </c:pt>
                <c:pt idx="8">
                  <c:v>2.4590754832913366</c:v>
                </c:pt>
                <c:pt idx="9">
                  <c:v>2.7075301939472998</c:v>
                </c:pt>
              </c:numCache>
            </c:numRef>
          </c:val>
          <c:extLst>
            <c:ext xmlns:c16="http://schemas.microsoft.com/office/drawing/2014/chart" uri="{C3380CC4-5D6E-409C-BE32-E72D297353CC}">
              <c16:uniqueId val="{00000003-BE5F-45DB-924C-45D2495768AA}"/>
            </c:ext>
          </c:extLst>
        </c:ser>
        <c:ser>
          <c:idx val="4"/>
          <c:order val="4"/>
          <c:tx>
            <c:strRef>
              <c:f>'SSP1 45'!$A$1130</c:f>
              <c:strCache>
                <c:ptCount val="1"/>
                <c:pt idx="0">
                  <c:v>Medium distance aircraft</c:v>
                </c:pt>
              </c:strCache>
            </c:strRef>
          </c:tx>
          <c:spPr>
            <a:pattFill prst="pct90">
              <a:fgClr>
                <a:schemeClr val="accent6">
                  <a:lumMod val="60000"/>
                  <a:lumOff val="40000"/>
                </a:schemeClr>
              </a:fgClr>
              <a:bgClr>
                <a:schemeClr val="bg1"/>
              </a:bgClr>
            </a:pattFill>
            <a:ln>
              <a:noFill/>
            </a:ln>
            <a:effectLst/>
          </c:spPr>
          <c:cat>
            <c:numRef>
              <c:f>'SSP1 45'!$B$1125:$K$1125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'SSP1 45'!$B$1130:$K$1130</c:f>
              <c:numCache>
                <c:formatCode>0.00</c:formatCode>
                <c:ptCount val="10"/>
                <c:pt idx="0">
                  <c:v>8.9183144492915005</c:v>
                </c:pt>
                <c:pt idx="1">
                  <c:v>11.534090971604686</c:v>
                </c:pt>
                <c:pt idx="2">
                  <c:v>13.639322676237679</c:v>
                </c:pt>
                <c:pt idx="3">
                  <c:v>15.411171997892021</c:v>
                </c:pt>
                <c:pt idx="4">
                  <c:v>16.275780331006889</c:v>
                </c:pt>
                <c:pt idx="5">
                  <c:v>16.284096086878375</c:v>
                </c:pt>
                <c:pt idx="6">
                  <c:v>16.403645164705232</c:v>
                </c:pt>
                <c:pt idx="7">
                  <c:v>15.994110375939254</c:v>
                </c:pt>
                <c:pt idx="8">
                  <c:v>15.057139184110532</c:v>
                </c:pt>
                <c:pt idx="9">
                  <c:v>14.360222330767735</c:v>
                </c:pt>
              </c:numCache>
            </c:numRef>
          </c:val>
          <c:extLst>
            <c:ext xmlns:c16="http://schemas.microsoft.com/office/drawing/2014/chart" uri="{C3380CC4-5D6E-409C-BE32-E72D297353CC}">
              <c16:uniqueId val="{00000004-BE5F-45DB-924C-45D2495768AA}"/>
            </c:ext>
          </c:extLst>
        </c:ser>
        <c:ser>
          <c:idx val="5"/>
          <c:order val="5"/>
          <c:tx>
            <c:strRef>
              <c:f>'SSP1 45'!$A$1131</c:f>
              <c:strCache>
                <c:ptCount val="1"/>
                <c:pt idx="0">
                  <c:v>Long distance aircraft</c:v>
                </c:pt>
              </c:strCache>
            </c:strRef>
          </c:tx>
          <c:spPr>
            <a:pattFill prst="pct90">
              <a:fgClr>
                <a:schemeClr val="accent6"/>
              </a:fgClr>
              <a:bgClr>
                <a:schemeClr val="bg1"/>
              </a:bgClr>
            </a:pattFill>
            <a:ln>
              <a:noFill/>
            </a:ln>
            <a:effectLst/>
          </c:spPr>
          <c:cat>
            <c:numRef>
              <c:f>'SSP1 45'!$B$1125:$K$1125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'SSP1 45'!$B$1131:$K$1131</c:f>
              <c:numCache>
                <c:formatCode>0.00</c:formatCode>
                <c:ptCount val="10"/>
                <c:pt idx="0">
                  <c:v>2.641750401992323</c:v>
                </c:pt>
                <c:pt idx="1">
                  <c:v>3.4165861311689167</c:v>
                </c:pt>
                <c:pt idx="2">
                  <c:v>4.0401901466612173</c:v>
                </c:pt>
                <c:pt idx="3">
                  <c:v>4.5650408552076112</c:v>
                </c:pt>
                <c:pt idx="4">
                  <c:v>4.8211519650545585</c:v>
                </c:pt>
                <c:pt idx="5">
                  <c:v>4.8236152277642637</c:v>
                </c:pt>
                <c:pt idx="6">
                  <c:v>4.859027617202047</c:v>
                </c:pt>
                <c:pt idx="7">
                  <c:v>4.7377167238708164</c:v>
                </c:pt>
                <c:pt idx="8">
                  <c:v>4.460170553376078</c:v>
                </c:pt>
                <c:pt idx="9">
                  <c:v>4.2537323987290616</c:v>
                </c:pt>
              </c:numCache>
            </c:numRef>
          </c:val>
          <c:extLst>
            <c:ext xmlns:c16="http://schemas.microsoft.com/office/drawing/2014/chart" uri="{C3380CC4-5D6E-409C-BE32-E72D297353CC}">
              <c16:uniqueId val="{00000005-BE5F-45DB-924C-45D2495768AA}"/>
            </c:ext>
          </c:extLst>
        </c:ser>
        <c:ser>
          <c:idx val="6"/>
          <c:order val="6"/>
          <c:tx>
            <c:strRef>
              <c:f>'SSP1 45'!$A$1132</c:f>
              <c:strCache>
                <c:ptCount val="1"/>
                <c:pt idx="0">
                  <c:v>Rail (freight)</c:v>
                </c:pt>
              </c:strCache>
            </c:strRef>
          </c:tx>
          <c:spPr>
            <a:solidFill>
              <a:schemeClr val="accent4"/>
            </a:solidFill>
            <a:ln>
              <a:noFill/>
            </a:ln>
            <a:effectLst/>
          </c:spPr>
          <c:cat>
            <c:numRef>
              <c:f>'SSP1 45'!$B$1125:$K$1125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'SSP1 45'!$B$1132:$K$1132</c:f>
              <c:numCache>
                <c:formatCode>0.00</c:formatCode>
                <c:ptCount val="10"/>
                <c:pt idx="0">
                  <c:v>3.6795089574156954</c:v>
                </c:pt>
                <c:pt idx="1">
                  <c:v>5.6508818902914291</c:v>
                </c:pt>
                <c:pt idx="2">
                  <c:v>7.0769377465094845</c:v>
                </c:pt>
                <c:pt idx="3">
                  <c:v>7.52073136555844</c:v>
                </c:pt>
                <c:pt idx="4">
                  <c:v>7.3833397399247023</c:v>
                </c:pt>
                <c:pt idx="5">
                  <c:v>7.024058975807975</c:v>
                </c:pt>
                <c:pt idx="6">
                  <c:v>6.4938674443890747</c:v>
                </c:pt>
                <c:pt idx="7">
                  <c:v>5.9429652208062853</c:v>
                </c:pt>
                <c:pt idx="8">
                  <c:v>5.3413436990052583</c:v>
                </c:pt>
                <c:pt idx="9">
                  <c:v>4.6910832226625683</c:v>
                </c:pt>
              </c:numCache>
            </c:numRef>
          </c:val>
          <c:extLst>
            <c:ext xmlns:c16="http://schemas.microsoft.com/office/drawing/2014/chart" uri="{C3380CC4-5D6E-409C-BE32-E72D297353CC}">
              <c16:uniqueId val="{00000006-BE5F-45DB-924C-45D2495768AA}"/>
            </c:ext>
          </c:extLst>
        </c:ser>
        <c:ser>
          <c:idx val="7"/>
          <c:order val="7"/>
          <c:tx>
            <c:strRef>
              <c:f>'SSP1 45'!$A$1133</c:f>
              <c:strCache>
                <c:ptCount val="1"/>
                <c:pt idx="0">
                  <c:v>Container vessels</c:v>
                </c:pt>
              </c:strCache>
            </c:strRef>
          </c:tx>
          <c:spPr>
            <a:solidFill>
              <a:schemeClr val="accent5">
                <a:lumMod val="20000"/>
                <a:lumOff val="80000"/>
              </a:schemeClr>
            </a:solidFill>
            <a:ln>
              <a:noFill/>
            </a:ln>
            <a:effectLst/>
          </c:spPr>
          <c:cat>
            <c:numRef>
              <c:f>'SSP1 45'!$B$1125:$K$1125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'SSP1 45'!$B$1133:$K$1133</c:f>
              <c:numCache>
                <c:formatCode>0.00</c:formatCode>
                <c:ptCount val="10"/>
                <c:pt idx="0">
                  <c:v>2.8959128538384054</c:v>
                </c:pt>
                <c:pt idx="1">
                  <c:v>4.9308384473276163</c:v>
                </c:pt>
                <c:pt idx="2">
                  <c:v>6.280808722167694</c:v>
                </c:pt>
                <c:pt idx="3">
                  <c:v>7.0344234989748688</c:v>
                </c:pt>
                <c:pt idx="4">
                  <c:v>7.3408989673431773</c:v>
                </c:pt>
                <c:pt idx="5">
                  <c:v>7.3321611388017578</c:v>
                </c:pt>
                <c:pt idx="6">
                  <c:v>7.1936654859991034</c:v>
                </c:pt>
                <c:pt idx="7">
                  <c:v>7.9188446790945335</c:v>
                </c:pt>
                <c:pt idx="8">
                  <c:v>6.6059006892661216</c:v>
                </c:pt>
                <c:pt idx="9">
                  <c:v>6.1666494360512285</c:v>
                </c:pt>
              </c:numCache>
            </c:numRef>
          </c:val>
          <c:extLst>
            <c:ext xmlns:c16="http://schemas.microsoft.com/office/drawing/2014/chart" uri="{C3380CC4-5D6E-409C-BE32-E72D297353CC}">
              <c16:uniqueId val="{00000007-BE5F-45DB-924C-45D2495768AA}"/>
            </c:ext>
          </c:extLst>
        </c:ser>
        <c:ser>
          <c:idx val="8"/>
          <c:order val="8"/>
          <c:tx>
            <c:strRef>
              <c:f>'SSP1 45'!$A$1134</c:f>
              <c:strCache>
                <c:ptCount val="1"/>
                <c:pt idx="0">
                  <c:v>Deep sea vessels</c:v>
                </c:pt>
              </c:strCache>
            </c:strRef>
          </c:tx>
          <c:spPr>
            <a:solidFill>
              <a:schemeClr val="accent5">
                <a:lumMod val="60000"/>
                <a:lumOff val="40000"/>
              </a:schemeClr>
            </a:solidFill>
            <a:ln>
              <a:noFill/>
            </a:ln>
            <a:effectLst/>
          </c:spPr>
          <c:cat>
            <c:numRef>
              <c:f>'SSP1 45'!$B$1125:$K$1125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'SSP1 45'!$B$1134:$K$1134</c:f>
              <c:numCache>
                <c:formatCode>0.00</c:formatCode>
                <c:ptCount val="10"/>
                <c:pt idx="0">
                  <c:v>6.1768954462202093</c:v>
                </c:pt>
                <c:pt idx="1">
                  <c:v>8.2570844635972716</c:v>
                </c:pt>
                <c:pt idx="2">
                  <c:v>9.4703476102307604</c:v>
                </c:pt>
                <c:pt idx="3">
                  <c:v>9.9920335688659705</c:v>
                </c:pt>
                <c:pt idx="4">
                  <c:v>10.139295387053567</c:v>
                </c:pt>
                <c:pt idx="5">
                  <c:v>9.6979319213882764</c:v>
                </c:pt>
                <c:pt idx="6">
                  <c:v>9.0855064794493039</c:v>
                </c:pt>
                <c:pt idx="7">
                  <c:v>8.9674721192064766</c:v>
                </c:pt>
                <c:pt idx="8">
                  <c:v>7.7320817186227533</c:v>
                </c:pt>
                <c:pt idx="9">
                  <c:v>7.0333764931585732</c:v>
                </c:pt>
              </c:numCache>
            </c:numRef>
          </c:val>
          <c:extLst>
            <c:ext xmlns:c16="http://schemas.microsoft.com/office/drawing/2014/chart" uri="{C3380CC4-5D6E-409C-BE32-E72D297353CC}">
              <c16:uniqueId val="{00000008-BE5F-45DB-924C-45D2495768AA}"/>
            </c:ext>
          </c:extLst>
        </c:ser>
        <c:ser>
          <c:idx val="9"/>
          <c:order val="9"/>
          <c:tx>
            <c:strRef>
              <c:f>'SSP1 45'!$A$1135</c:f>
              <c:strCache>
                <c:ptCount val="1"/>
                <c:pt idx="0">
                  <c:v>Short sea vessels</c:v>
                </c:pt>
              </c:strCache>
            </c:strRef>
          </c:tx>
          <c:spPr>
            <a:solidFill>
              <a:schemeClr val="accent5">
                <a:lumMod val="75000"/>
              </a:schemeClr>
            </a:solidFill>
            <a:ln>
              <a:noFill/>
            </a:ln>
            <a:effectLst/>
          </c:spPr>
          <c:cat>
            <c:numRef>
              <c:f>'SSP1 45'!$B$1125:$K$1125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'SSP1 45'!$B$1135:$K$1135</c:f>
              <c:numCache>
                <c:formatCode>0.00</c:formatCode>
                <c:ptCount val="10"/>
                <c:pt idx="0">
                  <c:v>5.400180192648957</c:v>
                </c:pt>
                <c:pt idx="1">
                  <c:v>7.7621878705809459</c:v>
                </c:pt>
                <c:pt idx="2">
                  <c:v>9.8873280480466406</c:v>
                </c:pt>
                <c:pt idx="3">
                  <c:v>11.073677903575486</c:v>
                </c:pt>
                <c:pt idx="4">
                  <c:v>11.556135438660299</c:v>
                </c:pt>
                <c:pt idx="5">
                  <c:v>11.542380239124977</c:v>
                </c:pt>
                <c:pt idx="6">
                  <c:v>11.324358641419705</c:v>
                </c:pt>
                <c:pt idx="7">
                  <c:v>10.934335788357387</c:v>
                </c:pt>
                <c:pt idx="8">
                  <c:v>10.399091909465042</c:v>
                </c:pt>
                <c:pt idx="9">
                  <c:v>9.7076170647172884</c:v>
                </c:pt>
              </c:numCache>
            </c:numRef>
          </c:val>
          <c:extLst>
            <c:ext xmlns:c16="http://schemas.microsoft.com/office/drawing/2014/chart" uri="{C3380CC4-5D6E-409C-BE32-E72D297353CC}">
              <c16:uniqueId val="{00000009-BE5F-45DB-924C-45D2495768AA}"/>
            </c:ext>
          </c:extLst>
        </c:ser>
        <c:ser>
          <c:idx val="10"/>
          <c:order val="10"/>
          <c:tx>
            <c:strRef>
              <c:f>'SSP1 45'!$A$1136</c:f>
              <c:strCache>
                <c:ptCount val="1"/>
                <c:pt idx="0">
                  <c:v>Trucks</c:v>
                </c:pt>
              </c:strCache>
            </c:strRef>
          </c:tx>
          <c:spPr>
            <a:solidFill>
              <a:srgbClr val="92D050"/>
            </a:solidFill>
            <a:ln w="25400">
              <a:noFill/>
            </a:ln>
            <a:effectLst/>
          </c:spPr>
          <c:cat>
            <c:numRef>
              <c:f>'SSP1 45'!$B$1125:$K$1125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'SSP1 45'!$B$1136:$K$1136</c:f>
              <c:numCache>
                <c:formatCode>0.00</c:formatCode>
                <c:ptCount val="10"/>
                <c:pt idx="0">
                  <c:v>35.488902767172576</c:v>
                </c:pt>
                <c:pt idx="1">
                  <c:v>42.754795285871111</c:v>
                </c:pt>
                <c:pt idx="2">
                  <c:v>47.454307279407971</c:v>
                </c:pt>
                <c:pt idx="3">
                  <c:v>50.109935459538562</c:v>
                </c:pt>
                <c:pt idx="4">
                  <c:v>52.220866963007978</c:v>
                </c:pt>
                <c:pt idx="5">
                  <c:v>52.144630952546116</c:v>
                </c:pt>
                <c:pt idx="6">
                  <c:v>48.803975040102124</c:v>
                </c:pt>
                <c:pt idx="7">
                  <c:v>52.459584757146111</c:v>
                </c:pt>
                <c:pt idx="8">
                  <c:v>56.477866722745254</c:v>
                </c:pt>
                <c:pt idx="9">
                  <c:v>60.91311202463443</c:v>
                </c:pt>
              </c:numCache>
            </c:numRef>
          </c:val>
          <c:extLst>
            <c:ext xmlns:c16="http://schemas.microsoft.com/office/drawing/2014/chart" uri="{C3380CC4-5D6E-409C-BE32-E72D297353CC}">
              <c16:uniqueId val="{0000000A-BE5F-45DB-924C-45D2495768AA}"/>
            </c:ext>
          </c:extLst>
        </c:ser>
        <c:ser>
          <c:idx val="11"/>
          <c:order val="11"/>
          <c:tx>
            <c:strRef>
              <c:f>'SSP1 45'!$A$1137</c:f>
              <c:strCache>
                <c:ptCount val="1"/>
                <c:pt idx="0">
                  <c:v>Cargo aircraft</c:v>
                </c:pt>
              </c:strCache>
            </c:strRef>
          </c:tx>
          <c:spPr>
            <a:solidFill>
              <a:schemeClr val="accent6"/>
            </a:solidFill>
            <a:ln w="25400">
              <a:noFill/>
            </a:ln>
            <a:effectLst/>
          </c:spPr>
          <c:cat>
            <c:numRef>
              <c:f>'SSP1 45'!$B$1125:$K$1125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'SSP1 45'!$B$1137:$K$1137</c:f>
              <c:numCache>
                <c:formatCode>0.00</c:formatCode>
                <c:ptCount val="10"/>
                <c:pt idx="0">
                  <c:v>0.80294691591704748</c:v>
                </c:pt>
                <c:pt idx="1">
                  <c:v>0.87351621316176864</c:v>
                </c:pt>
                <c:pt idx="2">
                  <c:v>1.1696696395562158</c:v>
                </c:pt>
                <c:pt idx="3">
                  <c:v>1.6176243271741475</c:v>
                </c:pt>
                <c:pt idx="4">
                  <c:v>2.1842860458171502</c:v>
                </c:pt>
                <c:pt idx="5">
                  <c:v>2.8340771093974055</c:v>
                </c:pt>
                <c:pt idx="6">
                  <c:v>3.5336433536672467</c:v>
                </c:pt>
                <c:pt idx="7">
                  <c:v>4.2567973453014352</c:v>
                </c:pt>
                <c:pt idx="8">
                  <c:v>4.9764533850035697</c:v>
                </c:pt>
                <c:pt idx="9">
                  <c:v>5.6619032997102199</c:v>
                </c:pt>
              </c:numCache>
            </c:numRef>
          </c:val>
          <c:extLst>
            <c:ext xmlns:c16="http://schemas.microsoft.com/office/drawing/2014/chart" uri="{C3380CC4-5D6E-409C-BE32-E72D297353CC}">
              <c16:uniqueId val="{0000000B-BE5F-45DB-924C-45D2495768AA}"/>
            </c:ext>
          </c:extLst>
        </c:ser>
        <c:dLbls>
          <c:showLegendKey val="0"/>
          <c:showVal val="0"/>
          <c:showCatName val="0"/>
          <c:showSerName val="0"/>
          <c:showPercent val="0"/>
          <c:showBubbleSize val="0"/>
        </c:dLbls>
        <c:axId val="621058576"/>
        <c:axId val="621055296"/>
      </c:areaChart>
      <c:catAx>
        <c:axId val="62105857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v-SE"/>
          </a:p>
        </c:txPr>
        <c:crossAx val="621055296"/>
        <c:crosses val="autoZero"/>
        <c:auto val="1"/>
        <c:lblAlgn val="ctr"/>
        <c:lblOffset val="100"/>
        <c:tickLblSkip val="2"/>
        <c:noMultiLvlLbl val="0"/>
      </c:catAx>
      <c:valAx>
        <c:axId val="62105529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v-SE"/>
          </a:p>
        </c:txPr>
        <c:crossAx val="62105857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sv-SE"/>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sv-SE"/>
        </a:p>
      </c:txPr>
    </c:title>
    <c:autoTitleDeleted val="0"/>
    <c:plotArea>
      <c:layout/>
      <c:areaChart>
        <c:grouping val="stacked"/>
        <c:varyColors val="0"/>
        <c:ser>
          <c:idx val="0"/>
          <c:order val="0"/>
          <c:tx>
            <c:strRef>
              <c:f>'SSP2 26 (base)'!$A$1020</c:f>
              <c:strCache>
                <c:ptCount val="1"/>
                <c:pt idx="0">
                  <c:v>AFR</c:v>
                </c:pt>
              </c:strCache>
            </c:strRef>
          </c:tx>
          <c:spPr>
            <a:solidFill>
              <a:schemeClr val="accent1"/>
            </a:solidFill>
            <a:ln>
              <a:noFill/>
            </a:ln>
            <a:effectLst/>
          </c:spPr>
          <c:cat>
            <c:numRef>
              <c:f>'SSP2 26 (base)'!$B$1019:$K$1019</c:f>
              <c:numCache>
                <c:formatCode>0</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'SSP2 26 (base)'!$B$1020:$K$1020</c:f>
              <c:numCache>
                <c:formatCode>0.00</c:formatCode>
                <c:ptCount val="10"/>
                <c:pt idx="0">
                  <c:v>2.0482223950355727</c:v>
                </c:pt>
                <c:pt idx="1">
                  <c:v>2.6688674233245555</c:v>
                </c:pt>
                <c:pt idx="2">
                  <c:v>3.0918806597646298</c:v>
                </c:pt>
                <c:pt idx="3">
                  <c:v>3.4512031374179424</c:v>
                </c:pt>
                <c:pt idx="4">
                  <c:v>3.7497090860162801</c:v>
                </c:pt>
                <c:pt idx="5">
                  <c:v>3.9175067133545385</c:v>
                </c:pt>
                <c:pt idx="6">
                  <c:v>3.8914589515938625</c:v>
                </c:pt>
                <c:pt idx="7">
                  <c:v>4.7350519284190646</c:v>
                </c:pt>
                <c:pt idx="8">
                  <c:v>5.7542681310610275</c:v>
                </c:pt>
                <c:pt idx="9">
                  <c:v>6.9858767842252512</c:v>
                </c:pt>
              </c:numCache>
            </c:numRef>
          </c:val>
          <c:extLst>
            <c:ext xmlns:c16="http://schemas.microsoft.com/office/drawing/2014/chart" uri="{C3380CC4-5D6E-409C-BE32-E72D297353CC}">
              <c16:uniqueId val="{00000000-C9E2-41D0-9A0F-21D351F001FE}"/>
            </c:ext>
          </c:extLst>
        </c:ser>
        <c:ser>
          <c:idx val="1"/>
          <c:order val="1"/>
          <c:tx>
            <c:strRef>
              <c:f>'SSP2 26 (base)'!$A$1021</c:f>
              <c:strCache>
                <c:ptCount val="1"/>
                <c:pt idx="0">
                  <c:v>CPA</c:v>
                </c:pt>
              </c:strCache>
            </c:strRef>
          </c:tx>
          <c:spPr>
            <a:solidFill>
              <a:schemeClr val="accent2"/>
            </a:solidFill>
            <a:ln>
              <a:noFill/>
            </a:ln>
            <a:effectLst/>
          </c:spPr>
          <c:cat>
            <c:numRef>
              <c:f>'SSP2 26 (base)'!$B$1019:$K$1019</c:f>
              <c:numCache>
                <c:formatCode>0</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'SSP2 26 (base)'!$B$1021:$K$1021</c:f>
              <c:numCache>
                <c:formatCode>0.00</c:formatCode>
                <c:ptCount val="10"/>
                <c:pt idx="0">
                  <c:v>6.1043427908813426</c:v>
                </c:pt>
                <c:pt idx="1">
                  <c:v>8.1115279077118352</c:v>
                </c:pt>
                <c:pt idx="2">
                  <c:v>9.4510551222125958</c:v>
                </c:pt>
                <c:pt idx="3">
                  <c:v>10.015311828031157</c:v>
                </c:pt>
                <c:pt idx="4">
                  <c:v>10.406268880838851</c:v>
                </c:pt>
                <c:pt idx="5">
                  <c:v>10.003259985338973</c:v>
                </c:pt>
                <c:pt idx="6">
                  <c:v>9.3719284914043168</c:v>
                </c:pt>
                <c:pt idx="7">
                  <c:v>9.8086070734636586</c:v>
                </c:pt>
                <c:pt idx="8">
                  <c:v>10.257258890369625</c:v>
                </c:pt>
                <c:pt idx="9">
                  <c:v>10.71839770126523</c:v>
                </c:pt>
              </c:numCache>
            </c:numRef>
          </c:val>
          <c:extLst>
            <c:ext xmlns:c16="http://schemas.microsoft.com/office/drawing/2014/chart" uri="{C3380CC4-5D6E-409C-BE32-E72D297353CC}">
              <c16:uniqueId val="{00000001-C9E2-41D0-9A0F-21D351F001FE}"/>
            </c:ext>
          </c:extLst>
        </c:ser>
        <c:ser>
          <c:idx val="2"/>
          <c:order val="2"/>
          <c:tx>
            <c:strRef>
              <c:f>'SSP2 26 (base)'!$A$1022</c:f>
              <c:strCache>
                <c:ptCount val="1"/>
                <c:pt idx="0">
                  <c:v>EUR</c:v>
                </c:pt>
              </c:strCache>
            </c:strRef>
          </c:tx>
          <c:spPr>
            <a:solidFill>
              <a:schemeClr val="accent3"/>
            </a:solidFill>
            <a:ln>
              <a:noFill/>
            </a:ln>
            <a:effectLst/>
          </c:spPr>
          <c:cat>
            <c:numRef>
              <c:f>'SSP2 26 (base)'!$B$1019:$K$1019</c:f>
              <c:numCache>
                <c:formatCode>0</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'SSP2 26 (base)'!$B$1022:$K$1022</c:f>
              <c:numCache>
                <c:formatCode>0.00</c:formatCode>
                <c:ptCount val="10"/>
                <c:pt idx="0">
                  <c:v>4.0040461234169795</c:v>
                </c:pt>
                <c:pt idx="1">
                  <c:v>4.3145499167671515</c:v>
                </c:pt>
                <c:pt idx="2">
                  <c:v>4.4830547874698956</c:v>
                </c:pt>
                <c:pt idx="3">
                  <c:v>4.5231602870524998</c:v>
                </c:pt>
                <c:pt idx="4">
                  <c:v>4.541843319620261</c:v>
                </c:pt>
                <c:pt idx="5">
                  <c:v>4.4361542583486893</c:v>
                </c:pt>
                <c:pt idx="6">
                  <c:v>4.3004380950316587</c:v>
                </c:pt>
                <c:pt idx="7">
                  <c:v>4.4427021316535891</c:v>
                </c:pt>
                <c:pt idx="8">
                  <c:v>4.5885648610765033</c:v>
                </c:pt>
                <c:pt idx="9">
                  <c:v>4.7382026777965738</c:v>
                </c:pt>
              </c:numCache>
            </c:numRef>
          </c:val>
          <c:extLst>
            <c:ext xmlns:c16="http://schemas.microsoft.com/office/drawing/2014/chart" uri="{C3380CC4-5D6E-409C-BE32-E72D297353CC}">
              <c16:uniqueId val="{00000002-C9E2-41D0-9A0F-21D351F001FE}"/>
            </c:ext>
          </c:extLst>
        </c:ser>
        <c:ser>
          <c:idx val="3"/>
          <c:order val="3"/>
          <c:tx>
            <c:strRef>
              <c:f>'SSP2 26 (base)'!$A$1023</c:f>
              <c:strCache>
                <c:ptCount val="1"/>
                <c:pt idx="0">
                  <c:v>FSU</c:v>
                </c:pt>
              </c:strCache>
            </c:strRef>
          </c:tx>
          <c:spPr>
            <a:solidFill>
              <a:schemeClr val="accent4"/>
            </a:solidFill>
            <a:ln>
              <a:noFill/>
            </a:ln>
            <a:effectLst/>
          </c:spPr>
          <c:cat>
            <c:numRef>
              <c:f>'SSP2 26 (base)'!$B$1019:$K$1019</c:f>
              <c:numCache>
                <c:formatCode>0</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'SSP2 26 (base)'!$B$1023:$K$1023</c:f>
              <c:numCache>
                <c:formatCode>0.00</c:formatCode>
                <c:ptCount val="10"/>
                <c:pt idx="0">
                  <c:v>1.1962298740219861</c:v>
                </c:pt>
                <c:pt idx="1">
                  <c:v>1.4151486925915484</c:v>
                </c:pt>
                <c:pt idx="2">
                  <c:v>1.6006912262210526</c:v>
                </c:pt>
                <c:pt idx="3">
                  <c:v>1.7458415646418999</c:v>
                </c:pt>
                <c:pt idx="4">
                  <c:v>1.8616976091462354</c:v>
                </c:pt>
                <c:pt idx="5">
                  <c:v>1.8536551301395798</c:v>
                </c:pt>
                <c:pt idx="6">
                  <c:v>1.7960394342817974</c:v>
                </c:pt>
                <c:pt idx="7">
                  <c:v>1.9050845584687834</c:v>
                </c:pt>
                <c:pt idx="8">
                  <c:v>2.0184406965406589</c:v>
                </c:pt>
                <c:pt idx="9">
                  <c:v>2.1363306088199518</c:v>
                </c:pt>
              </c:numCache>
            </c:numRef>
          </c:val>
          <c:extLst>
            <c:ext xmlns:c16="http://schemas.microsoft.com/office/drawing/2014/chart" uri="{C3380CC4-5D6E-409C-BE32-E72D297353CC}">
              <c16:uniqueId val="{00000003-C9E2-41D0-9A0F-21D351F001FE}"/>
            </c:ext>
          </c:extLst>
        </c:ser>
        <c:ser>
          <c:idx val="4"/>
          <c:order val="4"/>
          <c:tx>
            <c:strRef>
              <c:f>'SSP2 26 (base)'!$A$1024</c:f>
              <c:strCache>
                <c:ptCount val="1"/>
                <c:pt idx="0">
                  <c:v>LAM</c:v>
                </c:pt>
              </c:strCache>
            </c:strRef>
          </c:tx>
          <c:spPr>
            <a:solidFill>
              <a:schemeClr val="accent5"/>
            </a:solidFill>
            <a:ln>
              <a:noFill/>
            </a:ln>
            <a:effectLst/>
          </c:spPr>
          <c:cat>
            <c:numRef>
              <c:f>'SSP2 26 (base)'!$B$1019:$K$1019</c:f>
              <c:numCache>
                <c:formatCode>0</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'SSP2 26 (base)'!$B$1024:$K$1024</c:f>
              <c:numCache>
                <c:formatCode>0.00</c:formatCode>
                <c:ptCount val="10"/>
                <c:pt idx="0">
                  <c:v>4.5980837377877775</c:v>
                </c:pt>
                <c:pt idx="1">
                  <c:v>5.4456456351143423</c:v>
                </c:pt>
                <c:pt idx="2">
                  <c:v>5.8886849456992376</c:v>
                </c:pt>
                <c:pt idx="3">
                  <c:v>6.150872233881417</c:v>
                </c:pt>
                <c:pt idx="4">
                  <c:v>6.3361149407062829</c:v>
                </c:pt>
                <c:pt idx="5">
                  <c:v>6.1990739603917646</c:v>
                </c:pt>
                <c:pt idx="6">
                  <c:v>5.9414963443638156</c:v>
                </c:pt>
                <c:pt idx="7">
                  <c:v>6.3572101828707561</c:v>
                </c:pt>
                <c:pt idx="8">
                  <c:v>6.7983383106028725</c:v>
                </c:pt>
                <c:pt idx="9">
                  <c:v>7.2665334576937592</c:v>
                </c:pt>
              </c:numCache>
            </c:numRef>
          </c:val>
          <c:extLst>
            <c:ext xmlns:c16="http://schemas.microsoft.com/office/drawing/2014/chart" uri="{C3380CC4-5D6E-409C-BE32-E72D297353CC}">
              <c16:uniqueId val="{00000004-C9E2-41D0-9A0F-21D351F001FE}"/>
            </c:ext>
          </c:extLst>
        </c:ser>
        <c:ser>
          <c:idx val="5"/>
          <c:order val="5"/>
          <c:tx>
            <c:strRef>
              <c:f>'SSP2 26 (base)'!$A$1025</c:f>
              <c:strCache>
                <c:ptCount val="1"/>
                <c:pt idx="0">
                  <c:v>MEA</c:v>
                </c:pt>
              </c:strCache>
            </c:strRef>
          </c:tx>
          <c:spPr>
            <a:solidFill>
              <a:schemeClr val="accent6"/>
            </a:solidFill>
            <a:ln>
              <a:noFill/>
            </a:ln>
            <a:effectLst/>
          </c:spPr>
          <c:cat>
            <c:numRef>
              <c:f>'SSP2 26 (base)'!$B$1019:$K$1019</c:f>
              <c:numCache>
                <c:formatCode>0</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'SSP2 26 (base)'!$B$1025:$K$1025</c:f>
              <c:numCache>
                <c:formatCode>0.00</c:formatCode>
                <c:ptCount val="10"/>
                <c:pt idx="0">
                  <c:v>3.2979810469396336</c:v>
                </c:pt>
                <c:pt idx="1">
                  <c:v>4.134054737529655</c:v>
                </c:pt>
                <c:pt idx="2">
                  <c:v>4.7094666133693144</c:v>
                </c:pt>
                <c:pt idx="3">
                  <c:v>5.1390658777167531</c:v>
                </c:pt>
                <c:pt idx="4">
                  <c:v>5.5259312414802357</c:v>
                </c:pt>
                <c:pt idx="5">
                  <c:v>5.6503746224191831</c:v>
                </c:pt>
                <c:pt idx="6">
                  <c:v>5.6388542500286825</c:v>
                </c:pt>
                <c:pt idx="7">
                  <c:v>6.1622710718812677</c:v>
                </c:pt>
                <c:pt idx="8">
                  <c:v>6.7332641528910271</c:v>
                </c:pt>
                <c:pt idx="9">
                  <c:v>7.3561873574448065</c:v>
                </c:pt>
              </c:numCache>
            </c:numRef>
          </c:val>
          <c:extLst>
            <c:ext xmlns:c16="http://schemas.microsoft.com/office/drawing/2014/chart" uri="{C3380CC4-5D6E-409C-BE32-E72D297353CC}">
              <c16:uniqueId val="{00000005-C9E2-41D0-9A0F-21D351F001FE}"/>
            </c:ext>
          </c:extLst>
        </c:ser>
        <c:ser>
          <c:idx val="6"/>
          <c:order val="6"/>
          <c:tx>
            <c:strRef>
              <c:f>'SSP2 26 (base)'!$A$1026</c:f>
              <c:strCache>
                <c:ptCount val="1"/>
                <c:pt idx="0">
                  <c:v>NAM</c:v>
                </c:pt>
              </c:strCache>
            </c:strRef>
          </c:tx>
          <c:spPr>
            <a:solidFill>
              <a:schemeClr val="accent1">
                <a:lumMod val="60000"/>
              </a:schemeClr>
            </a:solidFill>
            <a:ln>
              <a:noFill/>
            </a:ln>
            <a:effectLst/>
          </c:spPr>
          <c:cat>
            <c:numRef>
              <c:f>'SSP2 26 (base)'!$B$1019:$K$1019</c:f>
              <c:numCache>
                <c:formatCode>0</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'SSP2 26 (base)'!$B$1026:$K$1026</c:f>
              <c:numCache>
                <c:formatCode>0.00</c:formatCode>
                <c:ptCount val="10"/>
                <c:pt idx="0">
                  <c:v>7.1406244596847497</c:v>
                </c:pt>
                <c:pt idx="1">
                  <c:v>8.1030603125641925</c:v>
                </c:pt>
                <c:pt idx="2">
                  <c:v>8.9062852345381156</c:v>
                </c:pt>
                <c:pt idx="3">
                  <c:v>9.3109350517203318</c:v>
                </c:pt>
                <c:pt idx="4">
                  <c:v>9.7189853841740366</c:v>
                </c:pt>
                <c:pt idx="5">
                  <c:v>10.064624142262646</c:v>
                </c:pt>
                <c:pt idx="6">
                  <c:v>8.18006916558768</c:v>
                </c:pt>
                <c:pt idx="7">
                  <c:v>8.4146141803364767</c:v>
                </c:pt>
                <c:pt idx="8">
                  <c:v>8.649098122336575</c:v>
                </c:pt>
                <c:pt idx="9">
                  <c:v>8.8836221335576369</c:v>
                </c:pt>
              </c:numCache>
            </c:numRef>
          </c:val>
          <c:extLst>
            <c:ext xmlns:c16="http://schemas.microsoft.com/office/drawing/2014/chart" uri="{C3380CC4-5D6E-409C-BE32-E72D297353CC}">
              <c16:uniqueId val="{00000006-C9E2-41D0-9A0F-21D351F001FE}"/>
            </c:ext>
          </c:extLst>
        </c:ser>
        <c:ser>
          <c:idx val="7"/>
          <c:order val="7"/>
          <c:tx>
            <c:strRef>
              <c:f>'SSP2 26 (base)'!$A$1027</c:f>
              <c:strCache>
                <c:ptCount val="1"/>
                <c:pt idx="0">
                  <c:v>PAO</c:v>
                </c:pt>
              </c:strCache>
            </c:strRef>
          </c:tx>
          <c:spPr>
            <a:solidFill>
              <a:schemeClr val="accent2">
                <a:lumMod val="60000"/>
              </a:schemeClr>
            </a:solidFill>
            <a:ln>
              <a:noFill/>
            </a:ln>
            <a:effectLst/>
          </c:spPr>
          <c:cat>
            <c:numRef>
              <c:f>'SSP2 26 (base)'!$B$1019:$K$1019</c:f>
              <c:numCache>
                <c:formatCode>0</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'SSP2 26 (base)'!$B$1027:$K$1027</c:f>
              <c:numCache>
                <c:formatCode>0.00</c:formatCode>
                <c:ptCount val="10"/>
                <c:pt idx="0">
                  <c:v>1.5036727685109073</c:v>
                </c:pt>
                <c:pt idx="1">
                  <c:v>1.5540044500621475</c:v>
                </c:pt>
                <c:pt idx="2">
                  <c:v>1.4504155013219699</c:v>
                </c:pt>
                <c:pt idx="3">
                  <c:v>1.3108498523769776</c:v>
                </c:pt>
                <c:pt idx="4">
                  <c:v>1.1616635697162681</c:v>
                </c:pt>
                <c:pt idx="5">
                  <c:v>0.99209452402845477</c:v>
                </c:pt>
                <c:pt idx="6">
                  <c:v>0.81573237849448699</c:v>
                </c:pt>
                <c:pt idx="7">
                  <c:v>0.82582067808075754</c:v>
                </c:pt>
                <c:pt idx="8">
                  <c:v>0.8358954745287801</c:v>
                </c:pt>
                <c:pt idx="9">
                  <c:v>0.84595954179284594</c:v>
                </c:pt>
              </c:numCache>
            </c:numRef>
          </c:val>
          <c:extLst>
            <c:ext xmlns:c16="http://schemas.microsoft.com/office/drawing/2014/chart" uri="{C3380CC4-5D6E-409C-BE32-E72D297353CC}">
              <c16:uniqueId val="{00000007-C9E2-41D0-9A0F-21D351F001FE}"/>
            </c:ext>
          </c:extLst>
        </c:ser>
        <c:ser>
          <c:idx val="8"/>
          <c:order val="8"/>
          <c:tx>
            <c:strRef>
              <c:f>'SSP2 26 (base)'!$A$1028</c:f>
              <c:strCache>
                <c:ptCount val="1"/>
                <c:pt idx="0">
                  <c:v>PAS</c:v>
                </c:pt>
              </c:strCache>
            </c:strRef>
          </c:tx>
          <c:spPr>
            <a:solidFill>
              <a:schemeClr val="accent3">
                <a:lumMod val="60000"/>
              </a:schemeClr>
            </a:solidFill>
            <a:ln>
              <a:noFill/>
            </a:ln>
            <a:effectLst/>
          </c:spPr>
          <c:cat>
            <c:numRef>
              <c:f>'SSP2 26 (base)'!$B$1019:$K$1019</c:f>
              <c:numCache>
                <c:formatCode>0</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'SSP2 26 (base)'!$B$1028:$K$1028</c:f>
              <c:numCache>
                <c:formatCode>0.00</c:formatCode>
                <c:ptCount val="10"/>
                <c:pt idx="0">
                  <c:v>2.6559611357643917</c:v>
                </c:pt>
                <c:pt idx="1">
                  <c:v>3.3305461088157413</c:v>
                </c:pt>
                <c:pt idx="2">
                  <c:v>3.7219943186160052</c:v>
                </c:pt>
                <c:pt idx="3">
                  <c:v>3.879141784268322</c:v>
                </c:pt>
                <c:pt idx="4">
                  <c:v>3.9834856251112805</c:v>
                </c:pt>
                <c:pt idx="5">
                  <c:v>3.8304286646884615</c:v>
                </c:pt>
                <c:pt idx="6">
                  <c:v>3.6078829004932658</c:v>
                </c:pt>
                <c:pt idx="7">
                  <c:v>3.8590530571275439</c:v>
                </c:pt>
                <c:pt idx="8">
                  <c:v>4.1241071585634792</c:v>
                </c:pt>
                <c:pt idx="9">
                  <c:v>4.4039038663178349</c:v>
                </c:pt>
              </c:numCache>
            </c:numRef>
          </c:val>
          <c:extLst>
            <c:ext xmlns:c16="http://schemas.microsoft.com/office/drawing/2014/chart" uri="{C3380CC4-5D6E-409C-BE32-E72D297353CC}">
              <c16:uniqueId val="{00000008-C9E2-41D0-9A0F-21D351F001FE}"/>
            </c:ext>
          </c:extLst>
        </c:ser>
        <c:ser>
          <c:idx val="9"/>
          <c:order val="9"/>
          <c:tx>
            <c:strRef>
              <c:f>'SSP2 26 (base)'!$A$1029</c:f>
              <c:strCache>
                <c:ptCount val="1"/>
                <c:pt idx="0">
                  <c:v>SAS</c:v>
                </c:pt>
              </c:strCache>
            </c:strRef>
          </c:tx>
          <c:spPr>
            <a:solidFill>
              <a:schemeClr val="accent4">
                <a:lumMod val="60000"/>
              </a:schemeClr>
            </a:solidFill>
            <a:ln>
              <a:noFill/>
            </a:ln>
            <a:effectLst/>
          </c:spPr>
          <c:cat>
            <c:numRef>
              <c:f>'SSP2 26 (base)'!$B$1019:$K$1019</c:f>
              <c:numCache>
                <c:formatCode>0</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'SSP2 26 (base)'!$B$1029:$K$1029</c:f>
              <c:numCache>
                <c:formatCode>0.00</c:formatCode>
                <c:ptCount val="10"/>
                <c:pt idx="0">
                  <c:v>2.939738435129243</c:v>
                </c:pt>
                <c:pt idx="1">
                  <c:v>3.6773901013899426</c:v>
                </c:pt>
                <c:pt idx="2">
                  <c:v>4.1507788701951531</c:v>
                </c:pt>
                <c:pt idx="3">
                  <c:v>4.5835538424312681</c:v>
                </c:pt>
                <c:pt idx="4">
                  <c:v>4.9351673061982453</c:v>
                </c:pt>
                <c:pt idx="5">
                  <c:v>5.197458951573827</c:v>
                </c:pt>
                <c:pt idx="6">
                  <c:v>5.2600750288225537</c:v>
                </c:pt>
                <c:pt idx="7">
                  <c:v>5.9491698948442098</c:v>
                </c:pt>
                <c:pt idx="8">
                  <c:v>6.7186309247747102</c:v>
                </c:pt>
                <c:pt idx="9">
                  <c:v>7.57809789572054</c:v>
                </c:pt>
              </c:numCache>
            </c:numRef>
          </c:val>
          <c:extLst>
            <c:ext xmlns:c16="http://schemas.microsoft.com/office/drawing/2014/chart" uri="{C3380CC4-5D6E-409C-BE32-E72D297353CC}">
              <c16:uniqueId val="{00000009-C9E2-41D0-9A0F-21D351F001FE}"/>
            </c:ext>
          </c:extLst>
        </c:ser>
        <c:dLbls>
          <c:showLegendKey val="0"/>
          <c:showVal val="0"/>
          <c:showCatName val="0"/>
          <c:showSerName val="0"/>
          <c:showPercent val="0"/>
          <c:showBubbleSize val="0"/>
        </c:dLbls>
        <c:axId val="301859400"/>
        <c:axId val="301859792"/>
        <c:extLst>
          <c:ext xmlns:c15="http://schemas.microsoft.com/office/drawing/2012/chart" uri="{02D57815-91ED-43cb-92C2-25804820EDAC}">
            <c15:filteredAreaSeries>
              <c15:ser>
                <c:idx val="10"/>
                <c:order val="10"/>
                <c:tx>
                  <c:strRef>
                    <c:extLst>
                      <c:ext uri="{02D57815-91ED-43cb-92C2-25804820EDAC}">
                        <c15:formulaRef>
                          <c15:sqref>'SSP2 26 (base)'!$A$1030</c15:sqref>
                        </c15:formulaRef>
                      </c:ext>
                    </c:extLst>
                    <c:strCache>
                      <c:ptCount val="1"/>
                      <c:pt idx="0">
                        <c:v>World</c:v>
                      </c:pt>
                    </c:strCache>
                  </c:strRef>
                </c:tx>
                <c:spPr>
                  <a:solidFill>
                    <a:schemeClr val="accent5">
                      <a:lumMod val="60000"/>
                    </a:schemeClr>
                  </a:solidFill>
                  <a:ln w="25400">
                    <a:noFill/>
                  </a:ln>
                  <a:effectLst/>
                </c:spPr>
                <c:cat>
                  <c:numRef>
                    <c:extLst>
                      <c:ext uri="{02D57815-91ED-43cb-92C2-25804820EDAC}">
                        <c15:formulaRef>
                          <c15:sqref>'SSP2 26 (base)'!$B$1019:$K$1019</c15:sqref>
                        </c15:formulaRef>
                      </c:ext>
                    </c:extLst>
                    <c:numCache>
                      <c:formatCode>0</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extLst>
                      <c:ext uri="{02D57815-91ED-43cb-92C2-25804820EDAC}">
                        <c15:formulaRef>
                          <c15:sqref>'SSP2 26 (base)'!$B$1030:$K$1030</c15:sqref>
                        </c15:formulaRef>
                      </c:ext>
                    </c:extLst>
                    <c:numCache>
                      <c:formatCode>0.00</c:formatCode>
                      <c:ptCount val="10"/>
                      <c:pt idx="0">
                        <c:v>35.488902767172576</c:v>
                      </c:pt>
                      <c:pt idx="1">
                        <c:v>42.754795285871111</c:v>
                      </c:pt>
                      <c:pt idx="2">
                        <c:v>47.454307279407971</c:v>
                      </c:pt>
                      <c:pt idx="3">
                        <c:v>50.109935459538562</c:v>
                      </c:pt>
                      <c:pt idx="4">
                        <c:v>52.220866963007978</c:v>
                      </c:pt>
                      <c:pt idx="5">
                        <c:v>52.144630952546116</c:v>
                      </c:pt>
                      <c:pt idx="6">
                        <c:v>48.803975040102124</c:v>
                      </c:pt>
                      <c:pt idx="7">
                        <c:v>52.459584757146111</c:v>
                      </c:pt>
                      <c:pt idx="8">
                        <c:v>56.477866722745254</c:v>
                      </c:pt>
                      <c:pt idx="9">
                        <c:v>60.91311202463443</c:v>
                      </c:pt>
                    </c:numCache>
                  </c:numRef>
                </c:val>
                <c:extLst>
                  <c:ext xmlns:c16="http://schemas.microsoft.com/office/drawing/2014/chart" uri="{C3380CC4-5D6E-409C-BE32-E72D297353CC}">
                    <c16:uniqueId val="{0000000A-C9E2-41D0-9A0F-21D351F001FE}"/>
                  </c:ext>
                </c:extLst>
              </c15:ser>
            </c15:filteredAreaSeries>
          </c:ext>
        </c:extLst>
      </c:areaChart>
      <c:catAx>
        <c:axId val="301859400"/>
        <c:scaling>
          <c:orientation val="minMax"/>
        </c:scaling>
        <c:delete val="0"/>
        <c:axPos val="b"/>
        <c:numFmt formatCode="0"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v-SE"/>
          </a:p>
        </c:txPr>
        <c:crossAx val="301859792"/>
        <c:crosses val="autoZero"/>
        <c:auto val="1"/>
        <c:lblAlgn val="ctr"/>
        <c:lblOffset val="100"/>
        <c:noMultiLvlLbl val="0"/>
      </c:catAx>
      <c:valAx>
        <c:axId val="30185979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v-SE"/>
          </a:p>
        </c:txPr>
        <c:crossAx val="30185940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v-SE"/>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sv-SE"/>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sv-SE"/>
              <a:t>SSP 2.6 Transport demand categories (EJ/year)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sv-SE"/>
        </a:p>
      </c:txPr>
    </c:title>
    <c:autoTitleDeleted val="0"/>
    <c:plotArea>
      <c:layout/>
      <c:areaChart>
        <c:grouping val="stacked"/>
        <c:varyColors val="0"/>
        <c:ser>
          <c:idx val="0"/>
          <c:order val="0"/>
          <c:tx>
            <c:strRef>
              <c:f>'SSP2 26 (base)'!$A$1126</c:f>
              <c:strCache>
                <c:ptCount val="1"/>
                <c:pt idx="0">
                  <c:v>Cars</c:v>
                </c:pt>
              </c:strCache>
            </c:strRef>
          </c:tx>
          <c:spPr>
            <a:pattFill prst="pct90">
              <a:fgClr>
                <a:srgbClr val="FF0000"/>
              </a:fgClr>
              <a:bgClr>
                <a:schemeClr val="bg1"/>
              </a:bgClr>
            </a:pattFill>
            <a:ln>
              <a:noFill/>
            </a:ln>
            <a:effectLst/>
          </c:spPr>
          <c:cat>
            <c:numRef>
              <c:f>'SSP2 26 (base)'!$B$1125:$K$1125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'SSP2 26 (base)'!$B$1126:$K$1126</c:f>
              <c:numCache>
                <c:formatCode>0</c:formatCode>
                <c:ptCount val="10"/>
                <c:pt idx="0">
                  <c:v>33.066284562055543</c:v>
                </c:pt>
                <c:pt idx="1">
                  <c:v>38.21732063903773</c:v>
                </c:pt>
                <c:pt idx="2">
                  <c:v>42.824387291161692</c:v>
                </c:pt>
                <c:pt idx="3">
                  <c:v>48.396376482382628</c:v>
                </c:pt>
                <c:pt idx="4">
                  <c:v>54.519477677439646</c:v>
                </c:pt>
                <c:pt idx="5">
                  <c:v>61.005352230628908</c:v>
                </c:pt>
                <c:pt idx="6">
                  <c:v>67.925296459947475</c:v>
                </c:pt>
                <c:pt idx="7">
                  <c:v>83.884512442083576</c:v>
                </c:pt>
                <c:pt idx="8">
                  <c:v>94.639255315393754</c:v>
                </c:pt>
                <c:pt idx="9">
                  <c:v>102.49205683909082</c:v>
                </c:pt>
              </c:numCache>
            </c:numRef>
          </c:val>
          <c:extLst>
            <c:ext xmlns:c16="http://schemas.microsoft.com/office/drawing/2014/chart" uri="{C3380CC4-5D6E-409C-BE32-E72D297353CC}">
              <c16:uniqueId val="{00000000-B77E-435A-9718-00DCB6A13A1E}"/>
            </c:ext>
          </c:extLst>
        </c:ser>
        <c:ser>
          <c:idx val="1"/>
          <c:order val="1"/>
          <c:tx>
            <c:strRef>
              <c:f>'SSP2 26 (base)'!$A$1127</c:f>
              <c:strCache>
                <c:ptCount val="1"/>
                <c:pt idx="0">
                  <c:v>Busses</c:v>
                </c:pt>
              </c:strCache>
            </c:strRef>
          </c:tx>
          <c:spPr>
            <a:pattFill prst="pct90">
              <a:fgClr>
                <a:schemeClr val="accent3"/>
              </a:fgClr>
              <a:bgClr>
                <a:schemeClr val="bg1"/>
              </a:bgClr>
            </a:pattFill>
            <a:ln>
              <a:noFill/>
            </a:ln>
            <a:effectLst/>
          </c:spPr>
          <c:cat>
            <c:numRef>
              <c:f>'SSP2 26 (base)'!$B$1125:$K$1125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'SSP2 26 (base)'!$B$1127:$K$1127</c:f>
              <c:numCache>
                <c:formatCode>0.00</c:formatCode>
                <c:ptCount val="10"/>
                <c:pt idx="0">
                  <c:v>5.6945285096454255</c:v>
                </c:pt>
                <c:pt idx="1">
                  <c:v>6.7788808684196278</c:v>
                </c:pt>
                <c:pt idx="2">
                  <c:v>7.7652623981014859</c:v>
                </c:pt>
                <c:pt idx="3">
                  <c:v>8.3037900410486127</c:v>
                </c:pt>
                <c:pt idx="4">
                  <c:v>8.5798877922974306</c:v>
                </c:pt>
                <c:pt idx="5">
                  <c:v>8.8005326410301272</c:v>
                </c:pt>
                <c:pt idx="6">
                  <c:v>8.8852181340643206</c:v>
                </c:pt>
                <c:pt idx="7">
                  <c:v>8.588444809426818</c:v>
                </c:pt>
                <c:pt idx="8">
                  <c:v>7.7884599507891386</c:v>
                </c:pt>
                <c:pt idx="9">
                  <c:v>6.989405952526611</c:v>
                </c:pt>
              </c:numCache>
            </c:numRef>
          </c:val>
          <c:extLst>
            <c:ext xmlns:c16="http://schemas.microsoft.com/office/drawing/2014/chart" uri="{C3380CC4-5D6E-409C-BE32-E72D297353CC}">
              <c16:uniqueId val="{00000001-B77E-435A-9718-00DCB6A13A1E}"/>
            </c:ext>
          </c:extLst>
        </c:ser>
        <c:ser>
          <c:idx val="2"/>
          <c:order val="2"/>
          <c:tx>
            <c:strRef>
              <c:f>'SSP2 26 (base)'!$A$1128</c:f>
              <c:strCache>
                <c:ptCount val="1"/>
                <c:pt idx="0">
                  <c:v>Rail (passenger)</c:v>
                </c:pt>
              </c:strCache>
            </c:strRef>
          </c:tx>
          <c:spPr>
            <a:pattFill prst="pct90">
              <a:fgClr>
                <a:schemeClr val="accent4"/>
              </a:fgClr>
              <a:bgClr>
                <a:schemeClr val="bg1"/>
              </a:bgClr>
            </a:pattFill>
            <a:ln>
              <a:noFill/>
            </a:ln>
            <a:effectLst/>
          </c:spPr>
          <c:cat>
            <c:numRef>
              <c:f>'SSP2 26 (base)'!$B$1125:$K$1125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'SSP2 26 (base)'!$B$1128:$K$1128</c:f>
              <c:numCache>
                <c:formatCode>0.00</c:formatCode>
                <c:ptCount val="10"/>
                <c:pt idx="0">
                  <c:v>0.87881692716577631</c:v>
                </c:pt>
                <c:pt idx="1">
                  <c:v>0.98387506865250496</c:v>
                </c:pt>
                <c:pt idx="2">
                  <c:v>1.0834502833793445</c:v>
                </c:pt>
                <c:pt idx="3">
                  <c:v>1.1711326834589473</c:v>
                </c:pt>
                <c:pt idx="4">
                  <c:v>1.2485337490799902</c:v>
                </c:pt>
                <c:pt idx="5">
                  <c:v>1.3315511269984923</c:v>
                </c:pt>
                <c:pt idx="6">
                  <c:v>1.4133668970229092</c:v>
                </c:pt>
                <c:pt idx="7">
                  <c:v>1.4607028777112825</c:v>
                </c:pt>
                <c:pt idx="8">
                  <c:v>1.4997765382036117</c:v>
                </c:pt>
                <c:pt idx="9">
                  <c:v>1.5368671937190439</c:v>
                </c:pt>
              </c:numCache>
            </c:numRef>
          </c:val>
          <c:extLst>
            <c:ext xmlns:c16="http://schemas.microsoft.com/office/drawing/2014/chart" uri="{C3380CC4-5D6E-409C-BE32-E72D297353CC}">
              <c16:uniqueId val="{00000002-B77E-435A-9718-00DCB6A13A1E}"/>
            </c:ext>
          </c:extLst>
        </c:ser>
        <c:ser>
          <c:idx val="3"/>
          <c:order val="3"/>
          <c:tx>
            <c:strRef>
              <c:f>'SSP2 26 (base)'!$A$1129</c:f>
              <c:strCache>
                <c:ptCount val="1"/>
                <c:pt idx="0">
                  <c:v>Short distance aircraft</c:v>
                </c:pt>
              </c:strCache>
            </c:strRef>
          </c:tx>
          <c:spPr>
            <a:pattFill prst="pct90">
              <a:fgClr>
                <a:schemeClr val="accent6">
                  <a:lumMod val="40000"/>
                  <a:lumOff val="60000"/>
                </a:schemeClr>
              </a:fgClr>
              <a:bgClr>
                <a:schemeClr val="bg1"/>
              </a:bgClr>
            </a:pattFill>
            <a:ln>
              <a:noFill/>
            </a:ln>
            <a:effectLst/>
          </c:spPr>
          <c:cat>
            <c:numRef>
              <c:f>'SSP2 26 (base)'!$B$1125:$K$1125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'SSP2 26 (base)'!$B$1129:$K$1129</c:f>
              <c:numCache>
                <c:formatCode>0.00</c:formatCode>
                <c:ptCount val="10"/>
                <c:pt idx="0">
                  <c:v>1.526036426211874</c:v>
                </c:pt>
                <c:pt idx="1">
                  <c:v>1.9783294718390843</c:v>
                </c:pt>
                <c:pt idx="2">
                  <c:v>2.4706069606389747</c:v>
                </c:pt>
                <c:pt idx="3">
                  <c:v>2.9464173213967317</c:v>
                </c:pt>
                <c:pt idx="4">
                  <c:v>3.2928145793904102</c:v>
                </c:pt>
                <c:pt idx="5">
                  <c:v>3.5162377653008305</c:v>
                </c:pt>
                <c:pt idx="6">
                  <c:v>3.8129884025941161</c:v>
                </c:pt>
                <c:pt idx="7">
                  <c:v>4.0404406287398773</c:v>
                </c:pt>
                <c:pt idx="8">
                  <c:v>4.2275570421872288</c:v>
                </c:pt>
                <c:pt idx="9">
                  <c:v>4.5574363537166285</c:v>
                </c:pt>
              </c:numCache>
            </c:numRef>
          </c:val>
          <c:extLst>
            <c:ext xmlns:c16="http://schemas.microsoft.com/office/drawing/2014/chart" uri="{C3380CC4-5D6E-409C-BE32-E72D297353CC}">
              <c16:uniqueId val="{00000003-B77E-435A-9718-00DCB6A13A1E}"/>
            </c:ext>
          </c:extLst>
        </c:ser>
        <c:ser>
          <c:idx val="4"/>
          <c:order val="4"/>
          <c:tx>
            <c:strRef>
              <c:f>'SSP2 26 (base)'!$A$1130</c:f>
              <c:strCache>
                <c:ptCount val="1"/>
                <c:pt idx="0">
                  <c:v>Medium distance aircraft</c:v>
                </c:pt>
              </c:strCache>
            </c:strRef>
          </c:tx>
          <c:spPr>
            <a:pattFill prst="pct90">
              <a:fgClr>
                <a:schemeClr val="accent6">
                  <a:lumMod val="60000"/>
                  <a:lumOff val="40000"/>
                </a:schemeClr>
              </a:fgClr>
              <a:bgClr>
                <a:schemeClr val="bg1"/>
              </a:bgClr>
            </a:pattFill>
            <a:ln>
              <a:noFill/>
            </a:ln>
            <a:effectLst/>
          </c:spPr>
          <c:cat>
            <c:numRef>
              <c:f>'SSP2 26 (base)'!$B$1125:$K$1125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'SSP2 26 (base)'!$B$1130:$K$1130</c:f>
              <c:numCache>
                <c:formatCode>0.00</c:formatCode>
                <c:ptCount val="10"/>
                <c:pt idx="0">
                  <c:v>8.9183144492915005</c:v>
                </c:pt>
                <c:pt idx="1">
                  <c:v>11.561561710527702</c:v>
                </c:pt>
                <c:pt idx="2">
                  <c:v>14.438482186353518</c:v>
                </c:pt>
                <c:pt idx="3">
                  <c:v>17.219167065548763</c:v>
                </c:pt>
                <c:pt idx="4">
                  <c:v>19.243548409333972</c:v>
                </c:pt>
                <c:pt idx="5">
                  <c:v>20.549256577885259</c:v>
                </c:pt>
                <c:pt idx="6">
                  <c:v>22.283497943917851</c:v>
                </c:pt>
                <c:pt idx="7">
                  <c:v>23.612752239632563</c:v>
                </c:pt>
                <c:pt idx="8">
                  <c:v>24.706279880967802</c:v>
                </c:pt>
                <c:pt idx="9">
                  <c:v>26.634128640016037</c:v>
                </c:pt>
              </c:numCache>
            </c:numRef>
          </c:val>
          <c:extLst>
            <c:ext xmlns:c16="http://schemas.microsoft.com/office/drawing/2014/chart" uri="{C3380CC4-5D6E-409C-BE32-E72D297353CC}">
              <c16:uniqueId val="{00000004-B77E-435A-9718-00DCB6A13A1E}"/>
            </c:ext>
          </c:extLst>
        </c:ser>
        <c:ser>
          <c:idx val="5"/>
          <c:order val="5"/>
          <c:tx>
            <c:strRef>
              <c:f>'SSP2 26 (base)'!$A$1131</c:f>
              <c:strCache>
                <c:ptCount val="1"/>
                <c:pt idx="0">
                  <c:v>Long distance aircraft</c:v>
                </c:pt>
              </c:strCache>
            </c:strRef>
          </c:tx>
          <c:spPr>
            <a:pattFill prst="pct90">
              <a:fgClr>
                <a:schemeClr val="accent6"/>
              </a:fgClr>
              <a:bgClr>
                <a:schemeClr val="bg1"/>
              </a:bgClr>
            </a:pattFill>
            <a:ln>
              <a:noFill/>
            </a:ln>
            <a:effectLst/>
          </c:spPr>
          <c:cat>
            <c:numRef>
              <c:f>'SSP2 26 (base)'!$B$1125:$K$1125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'SSP2 26 (base)'!$B$1131:$K$1131</c:f>
              <c:numCache>
                <c:formatCode>0.00</c:formatCode>
                <c:ptCount val="10"/>
                <c:pt idx="0">
                  <c:v>2.641750401992323</c:v>
                </c:pt>
                <c:pt idx="1">
                  <c:v>3.4247234127152808</c:v>
                </c:pt>
                <c:pt idx="2">
                  <c:v>4.276914246165493</c:v>
                </c:pt>
                <c:pt idx="3">
                  <c:v>5.1005985240854761</c:v>
                </c:pt>
                <c:pt idx="4">
                  <c:v>5.7002533421722275</c:v>
                </c:pt>
                <c:pt idx="5">
                  <c:v>6.0870254277235532</c:v>
                </c:pt>
                <c:pt idx="6">
                  <c:v>6.6007360455670723</c:v>
                </c:pt>
                <c:pt idx="7">
                  <c:v>6.9944828785612074</c:v>
                </c:pt>
                <c:pt idx="8">
                  <c:v>7.3184036264236676</c:v>
                </c:pt>
                <c:pt idx="9">
                  <c:v>7.8894639162523905</c:v>
                </c:pt>
              </c:numCache>
            </c:numRef>
          </c:val>
          <c:extLst>
            <c:ext xmlns:c16="http://schemas.microsoft.com/office/drawing/2014/chart" uri="{C3380CC4-5D6E-409C-BE32-E72D297353CC}">
              <c16:uniqueId val="{00000005-B77E-435A-9718-00DCB6A13A1E}"/>
            </c:ext>
          </c:extLst>
        </c:ser>
        <c:ser>
          <c:idx val="6"/>
          <c:order val="6"/>
          <c:tx>
            <c:strRef>
              <c:f>'SSP2 26 (base)'!$A$1132</c:f>
              <c:strCache>
                <c:ptCount val="1"/>
                <c:pt idx="0">
                  <c:v>Rail (freight)</c:v>
                </c:pt>
              </c:strCache>
            </c:strRef>
          </c:tx>
          <c:spPr>
            <a:solidFill>
              <a:schemeClr val="accent4"/>
            </a:solidFill>
            <a:ln>
              <a:noFill/>
            </a:ln>
            <a:effectLst/>
          </c:spPr>
          <c:cat>
            <c:numRef>
              <c:f>'SSP2 26 (base)'!$B$1125:$K$1125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'SSP2 26 (base)'!$B$1132:$K$1132</c:f>
              <c:numCache>
                <c:formatCode>0.00</c:formatCode>
                <c:ptCount val="10"/>
                <c:pt idx="0">
                  <c:v>3.6795089574156954</c:v>
                </c:pt>
                <c:pt idx="1">
                  <c:v>5.6180597012571551</c:v>
                </c:pt>
                <c:pt idx="2">
                  <c:v>6.8740380272506805</c:v>
                </c:pt>
                <c:pt idx="3">
                  <c:v>7.1811944096553573</c:v>
                </c:pt>
                <c:pt idx="4">
                  <c:v>6.9553371416852867</c:v>
                </c:pt>
                <c:pt idx="5">
                  <c:v>6.5717488908692827</c:v>
                </c:pt>
                <c:pt idx="6">
                  <c:v>6.0816736264190148</c:v>
                </c:pt>
                <c:pt idx="7">
                  <c:v>5.5970251630240675</c:v>
                </c:pt>
                <c:pt idx="8">
                  <c:v>5.0945966701796497</c:v>
                </c:pt>
                <c:pt idx="9">
                  <c:v>4.6073543178850338</c:v>
                </c:pt>
              </c:numCache>
            </c:numRef>
          </c:val>
          <c:extLst>
            <c:ext xmlns:c16="http://schemas.microsoft.com/office/drawing/2014/chart" uri="{C3380CC4-5D6E-409C-BE32-E72D297353CC}">
              <c16:uniqueId val="{00000006-B77E-435A-9718-00DCB6A13A1E}"/>
            </c:ext>
          </c:extLst>
        </c:ser>
        <c:ser>
          <c:idx val="7"/>
          <c:order val="7"/>
          <c:tx>
            <c:strRef>
              <c:f>'SSP2 26 (base)'!$A$1133</c:f>
              <c:strCache>
                <c:ptCount val="1"/>
                <c:pt idx="0">
                  <c:v>Container vessels</c:v>
                </c:pt>
              </c:strCache>
            </c:strRef>
          </c:tx>
          <c:spPr>
            <a:solidFill>
              <a:schemeClr val="accent5">
                <a:lumMod val="20000"/>
                <a:lumOff val="80000"/>
              </a:schemeClr>
            </a:solidFill>
            <a:ln>
              <a:noFill/>
            </a:ln>
            <a:effectLst/>
          </c:spPr>
          <c:cat>
            <c:numRef>
              <c:f>'SSP2 26 (base)'!$B$1125:$K$1125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'SSP2 26 (base)'!$B$1133:$K$1133</c:f>
              <c:numCache>
                <c:formatCode>0.00</c:formatCode>
                <c:ptCount val="10"/>
                <c:pt idx="0">
                  <c:v>2.8959128538384054</c:v>
                </c:pt>
                <c:pt idx="1">
                  <c:v>4.8896179197413412</c:v>
                </c:pt>
                <c:pt idx="2">
                  <c:v>6.0636324612609007</c:v>
                </c:pt>
                <c:pt idx="3">
                  <c:v>6.6456794283087008</c:v>
                </c:pt>
                <c:pt idx="4">
                  <c:v>6.8264381911249385</c:v>
                </c:pt>
                <c:pt idx="5">
                  <c:v>6.7988055211171758</c:v>
                </c:pt>
                <c:pt idx="6">
                  <c:v>6.7236538455905102</c:v>
                </c:pt>
                <c:pt idx="7">
                  <c:v>7.4873559817007926</c:v>
                </c:pt>
                <c:pt idx="8">
                  <c:v>6.3726189932266486</c:v>
                </c:pt>
                <c:pt idx="9">
                  <c:v>6.1574907550313922</c:v>
                </c:pt>
              </c:numCache>
            </c:numRef>
          </c:val>
          <c:extLst>
            <c:ext xmlns:c16="http://schemas.microsoft.com/office/drawing/2014/chart" uri="{C3380CC4-5D6E-409C-BE32-E72D297353CC}">
              <c16:uniqueId val="{00000007-B77E-435A-9718-00DCB6A13A1E}"/>
            </c:ext>
          </c:extLst>
        </c:ser>
        <c:ser>
          <c:idx val="8"/>
          <c:order val="8"/>
          <c:tx>
            <c:strRef>
              <c:f>'SSP2 26 (base)'!$A$1134</c:f>
              <c:strCache>
                <c:ptCount val="1"/>
                <c:pt idx="0">
                  <c:v>Deep sea vessels</c:v>
                </c:pt>
              </c:strCache>
            </c:strRef>
          </c:tx>
          <c:spPr>
            <a:solidFill>
              <a:schemeClr val="accent5">
                <a:lumMod val="60000"/>
                <a:lumOff val="40000"/>
              </a:schemeClr>
            </a:solidFill>
            <a:ln>
              <a:noFill/>
            </a:ln>
            <a:effectLst/>
          </c:spPr>
          <c:cat>
            <c:numRef>
              <c:f>'SSP2 26 (base)'!$B$1125:$K$1125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'SSP2 26 (base)'!$B$1134:$K$1134</c:f>
              <c:numCache>
                <c:formatCode>0.00</c:formatCode>
                <c:ptCount val="10"/>
                <c:pt idx="0">
                  <c:v>6.1096102922865825</c:v>
                </c:pt>
                <c:pt idx="1">
                  <c:v>8.1825417526761619</c:v>
                </c:pt>
                <c:pt idx="2">
                  <c:v>9.1931101656681218</c:v>
                </c:pt>
                <c:pt idx="3">
                  <c:v>9.5831496969666166</c:v>
                </c:pt>
                <c:pt idx="4">
                  <c:v>9.2693905740288365</c:v>
                </c:pt>
                <c:pt idx="5">
                  <c:v>8.7296592818424177</c:v>
                </c:pt>
                <c:pt idx="6">
                  <c:v>8.1154723789220036</c:v>
                </c:pt>
                <c:pt idx="7">
                  <c:v>8.1020433468670987</c:v>
                </c:pt>
                <c:pt idx="8">
                  <c:v>7.1283099652725035</c:v>
                </c:pt>
                <c:pt idx="9">
                  <c:v>6.73551561299257</c:v>
                </c:pt>
              </c:numCache>
            </c:numRef>
          </c:val>
          <c:extLst>
            <c:ext xmlns:c16="http://schemas.microsoft.com/office/drawing/2014/chart" uri="{C3380CC4-5D6E-409C-BE32-E72D297353CC}">
              <c16:uniqueId val="{00000008-B77E-435A-9718-00DCB6A13A1E}"/>
            </c:ext>
          </c:extLst>
        </c:ser>
        <c:ser>
          <c:idx val="9"/>
          <c:order val="9"/>
          <c:tx>
            <c:strRef>
              <c:f>'SSP2 26 (base)'!$A$1135</c:f>
              <c:strCache>
                <c:ptCount val="1"/>
                <c:pt idx="0">
                  <c:v>Short sea vessels</c:v>
                </c:pt>
              </c:strCache>
            </c:strRef>
          </c:tx>
          <c:spPr>
            <a:solidFill>
              <a:schemeClr val="accent5">
                <a:lumMod val="75000"/>
              </a:schemeClr>
            </a:solidFill>
            <a:ln>
              <a:noFill/>
            </a:ln>
            <a:effectLst/>
          </c:spPr>
          <c:cat>
            <c:numRef>
              <c:f>'SSP2 26 (base)'!$B$1125:$K$1125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'SSP2 26 (base)'!$B$1135:$K$1135</c:f>
              <c:numCache>
                <c:formatCode>0.00</c:formatCode>
                <c:ptCount val="10"/>
                <c:pt idx="0">
                  <c:v>5.400180192648957</c:v>
                </c:pt>
                <c:pt idx="1">
                  <c:v>7.6972979978611145</c:v>
                </c:pt>
                <c:pt idx="2">
                  <c:v>9.5454464479503152</c:v>
                </c:pt>
                <c:pt idx="3">
                  <c:v>10.461712100534303</c:v>
                </c:pt>
                <c:pt idx="4">
                  <c:v>10.746264817323036</c:v>
                </c:pt>
                <c:pt idx="5">
                  <c:v>10.702765120819645</c:v>
                </c:pt>
                <c:pt idx="6">
                  <c:v>10.584460408455145</c:v>
                </c:pt>
                <c:pt idx="7">
                  <c:v>10.338536464418182</c:v>
                </c:pt>
                <c:pt idx="8">
                  <c:v>10.031856930917419</c:v>
                </c:pt>
                <c:pt idx="9">
                  <c:v>9.6931993539198036</c:v>
                </c:pt>
              </c:numCache>
            </c:numRef>
          </c:val>
          <c:extLst>
            <c:ext xmlns:c16="http://schemas.microsoft.com/office/drawing/2014/chart" uri="{C3380CC4-5D6E-409C-BE32-E72D297353CC}">
              <c16:uniqueId val="{00000009-B77E-435A-9718-00DCB6A13A1E}"/>
            </c:ext>
          </c:extLst>
        </c:ser>
        <c:ser>
          <c:idx val="10"/>
          <c:order val="10"/>
          <c:tx>
            <c:strRef>
              <c:f>'SSP2 26 (base)'!$A$1136</c:f>
              <c:strCache>
                <c:ptCount val="1"/>
                <c:pt idx="0">
                  <c:v>Trucks</c:v>
                </c:pt>
              </c:strCache>
            </c:strRef>
          </c:tx>
          <c:spPr>
            <a:solidFill>
              <a:srgbClr val="92D050"/>
            </a:solidFill>
            <a:ln w="25400">
              <a:noFill/>
            </a:ln>
            <a:effectLst/>
          </c:spPr>
          <c:cat>
            <c:numRef>
              <c:f>'SSP2 26 (base)'!$B$1125:$K$1125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'SSP2 26 (base)'!$B$1136:$K$1136</c:f>
              <c:numCache>
                <c:formatCode>0.00</c:formatCode>
                <c:ptCount val="10"/>
                <c:pt idx="0">
                  <c:v>35.488902767172576</c:v>
                </c:pt>
                <c:pt idx="1">
                  <c:v>42.754795285871111</c:v>
                </c:pt>
                <c:pt idx="2">
                  <c:v>47.454307279407971</c:v>
                </c:pt>
                <c:pt idx="3">
                  <c:v>50.109935459538562</c:v>
                </c:pt>
                <c:pt idx="4">
                  <c:v>52.220866963007978</c:v>
                </c:pt>
                <c:pt idx="5">
                  <c:v>52.144630952546116</c:v>
                </c:pt>
                <c:pt idx="6">
                  <c:v>48.803975040102124</c:v>
                </c:pt>
                <c:pt idx="7">
                  <c:v>52.459584757146111</c:v>
                </c:pt>
                <c:pt idx="8">
                  <c:v>56.477866722745254</c:v>
                </c:pt>
                <c:pt idx="9">
                  <c:v>60.91311202463443</c:v>
                </c:pt>
              </c:numCache>
            </c:numRef>
          </c:val>
          <c:extLst>
            <c:ext xmlns:c16="http://schemas.microsoft.com/office/drawing/2014/chart" uri="{C3380CC4-5D6E-409C-BE32-E72D297353CC}">
              <c16:uniqueId val="{0000000A-B77E-435A-9718-00DCB6A13A1E}"/>
            </c:ext>
          </c:extLst>
        </c:ser>
        <c:ser>
          <c:idx val="11"/>
          <c:order val="11"/>
          <c:tx>
            <c:strRef>
              <c:f>'SSP2 26 (base)'!$A$1137</c:f>
              <c:strCache>
                <c:ptCount val="1"/>
                <c:pt idx="0">
                  <c:v>Cargo aircraft</c:v>
                </c:pt>
              </c:strCache>
            </c:strRef>
          </c:tx>
          <c:spPr>
            <a:solidFill>
              <a:schemeClr val="accent6"/>
            </a:solidFill>
            <a:ln w="25400">
              <a:noFill/>
            </a:ln>
            <a:effectLst/>
          </c:spPr>
          <c:cat>
            <c:numRef>
              <c:f>'SSP2 26 (base)'!$B$1125:$K$1125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'SSP2 26 (base)'!$B$1137:$K$1137</c:f>
              <c:numCache>
                <c:formatCode>0.00</c:formatCode>
                <c:ptCount val="10"/>
                <c:pt idx="0">
                  <c:v>0.80294691591704748</c:v>
                </c:pt>
                <c:pt idx="1">
                  <c:v>0.86944102953402547</c:v>
                </c:pt>
                <c:pt idx="2">
                  <c:v>1.1428189897710992</c:v>
                </c:pt>
                <c:pt idx="3">
                  <c:v>1.5449073115665384</c:v>
                </c:pt>
                <c:pt idx="4">
                  <c:v>2.0460797511886413</c:v>
                </c:pt>
                <c:pt idx="5">
                  <c:v>2.6252728815016839</c:v>
                </c:pt>
                <c:pt idx="6">
                  <c:v>3.259618361182766</c:v>
                </c:pt>
                <c:pt idx="7">
                  <c:v>3.929597692816639</c:v>
                </c:pt>
                <c:pt idx="8">
                  <c:v>4.6216630600934367</c:v>
                </c:pt>
                <c:pt idx="9">
                  <c:v>5.3222113994780322</c:v>
                </c:pt>
              </c:numCache>
            </c:numRef>
          </c:val>
          <c:extLst>
            <c:ext xmlns:c16="http://schemas.microsoft.com/office/drawing/2014/chart" uri="{C3380CC4-5D6E-409C-BE32-E72D297353CC}">
              <c16:uniqueId val="{0000000B-B77E-435A-9718-00DCB6A13A1E}"/>
            </c:ext>
          </c:extLst>
        </c:ser>
        <c:dLbls>
          <c:showLegendKey val="0"/>
          <c:showVal val="0"/>
          <c:showCatName val="0"/>
          <c:showSerName val="0"/>
          <c:showPercent val="0"/>
          <c:showBubbleSize val="0"/>
        </c:dLbls>
        <c:axId val="621058576"/>
        <c:axId val="621055296"/>
      </c:areaChart>
      <c:catAx>
        <c:axId val="62105857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v-SE"/>
          </a:p>
        </c:txPr>
        <c:crossAx val="621055296"/>
        <c:crosses val="autoZero"/>
        <c:auto val="1"/>
        <c:lblAlgn val="ctr"/>
        <c:lblOffset val="100"/>
        <c:noMultiLvlLbl val="0"/>
      </c:catAx>
      <c:valAx>
        <c:axId val="62105529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v-SE"/>
          </a:p>
        </c:txPr>
        <c:crossAx val="62105857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v-SE"/>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sv-SE"/>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sv-SE"/>
        </a:p>
      </c:txPr>
    </c:title>
    <c:autoTitleDeleted val="0"/>
    <c:plotArea>
      <c:layout/>
      <c:areaChart>
        <c:grouping val="stacked"/>
        <c:varyColors val="0"/>
        <c:ser>
          <c:idx val="0"/>
          <c:order val="0"/>
          <c:tx>
            <c:strRef>
              <c:f>'SSP2 26 (base)'!$A$1170</c:f>
              <c:strCache>
                <c:ptCount val="1"/>
                <c:pt idx="0">
                  <c:v>10^5 cars</c:v>
                </c:pt>
              </c:strCache>
            </c:strRef>
          </c:tx>
          <c:spPr>
            <a:solidFill>
              <a:schemeClr val="accent1"/>
            </a:solidFill>
            <a:ln>
              <a:noFill/>
            </a:ln>
            <a:effectLst/>
          </c:spPr>
          <c:val>
            <c:numRef>
              <c:f>'SSP2 26 (base)'!$B$1170:$K$1170</c:f>
            </c:numRef>
          </c:val>
          <c:extLst>
            <c:ext xmlns:c16="http://schemas.microsoft.com/office/drawing/2014/chart" uri="{C3380CC4-5D6E-409C-BE32-E72D297353CC}">
              <c16:uniqueId val="{00000000-42FC-465B-B40C-1A541B0EF809}"/>
            </c:ext>
          </c:extLst>
        </c:ser>
        <c:ser>
          <c:idx val="1"/>
          <c:order val="1"/>
          <c:tx>
            <c:strRef>
              <c:f>'SSP2 26 (base)'!$A$1171</c:f>
              <c:strCache>
                <c:ptCount val="1"/>
                <c:pt idx="0">
                  <c:v>10^4 busses</c:v>
                </c:pt>
              </c:strCache>
            </c:strRef>
          </c:tx>
          <c:spPr>
            <a:solidFill>
              <a:schemeClr val="accent2"/>
            </a:solidFill>
            <a:ln>
              <a:noFill/>
            </a:ln>
            <a:effectLst/>
          </c:spPr>
          <c:val>
            <c:numRef>
              <c:f>'SSP2 26 (base)'!$B$1171:$K$1171</c:f>
            </c:numRef>
          </c:val>
          <c:extLst>
            <c:ext xmlns:c16="http://schemas.microsoft.com/office/drawing/2014/chart" uri="{C3380CC4-5D6E-409C-BE32-E72D297353CC}">
              <c16:uniqueId val="{00000001-42FC-465B-B40C-1A541B0EF809}"/>
            </c:ext>
          </c:extLst>
        </c:ser>
        <c:ser>
          <c:idx val="2"/>
          <c:order val="2"/>
          <c:tx>
            <c:strRef>
              <c:f>'SSP2 26 (base)'!$A$1172</c:f>
              <c:strCache>
                <c:ptCount val="1"/>
                <c:pt idx="0">
                  <c:v>Short distance aircraft</c:v>
                </c:pt>
              </c:strCache>
            </c:strRef>
          </c:tx>
          <c:spPr>
            <a:solidFill>
              <a:schemeClr val="accent3"/>
            </a:solidFill>
            <a:ln>
              <a:noFill/>
            </a:ln>
            <a:effectLst/>
          </c:spPr>
          <c:val>
            <c:numRef>
              <c:f>'SSP2 26 (base)'!$B$1172:$K$1172</c:f>
            </c:numRef>
          </c:val>
          <c:extLst>
            <c:ext xmlns:c16="http://schemas.microsoft.com/office/drawing/2014/chart" uri="{C3380CC4-5D6E-409C-BE32-E72D297353CC}">
              <c16:uniqueId val="{00000002-42FC-465B-B40C-1A541B0EF809}"/>
            </c:ext>
          </c:extLst>
        </c:ser>
        <c:ser>
          <c:idx val="3"/>
          <c:order val="3"/>
          <c:tx>
            <c:strRef>
              <c:f>'SSP2 26 (base)'!$A$1173</c:f>
              <c:strCache>
                <c:ptCount val="1"/>
                <c:pt idx="0">
                  <c:v>10 medium distance aircraft</c:v>
                </c:pt>
              </c:strCache>
            </c:strRef>
          </c:tx>
          <c:spPr>
            <a:solidFill>
              <a:schemeClr val="accent4"/>
            </a:solidFill>
            <a:ln>
              <a:noFill/>
            </a:ln>
            <a:effectLst/>
          </c:spPr>
          <c:val>
            <c:numRef>
              <c:f>'SSP2 26 (base)'!$B$1173:$K$1173</c:f>
            </c:numRef>
          </c:val>
          <c:extLst>
            <c:ext xmlns:c16="http://schemas.microsoft.com/office/drawing/2014/chart" uri="{C3380CC4-5D6E-409C-BE32-E72D297353CC}">
              <c16:uniqueId val="{00000003-42FC-465B-B40C-1A541B0EF809}"/>
            </c:ext>
          </c:extLst>
        </c:ser>
        <c:ser>
          <c:idx val="4"/>
          <c:order val="4"/>
          <c:tx>
            <c:strRef>
              <c:f>'SSP2 26 (base)'!$A$1174</c:f>
              <c:strCache>
                <c:ptCount val="1"/>
                <c:pt idx="0">
                  <c:v>long distance aircraft</c:v>
                </c:pt>
              </c:strCache>
            </c:strRef>
          </c:tx>
          <c:spPr>
            <a:solidFill>
              <a:schemeClr val="accent5"/>
            </a:solidFill>
            <a:ln>
              <a:noFill/>
            </a:ln>
            <a:effectLst/>
          </c:spPr>
          <c:val>
            <c:numRef>
              <c:f>'SSP2 26 (base)'!$B$1174:$K$1174</c:f>
            </c:numRef>
          </c:val>
          <c:extLst>
            <c:ext xmlns:c16="http://schemas.microsoft.com/office/drawing/2014/chart" uri="{C3380CC4-5D6E-409C-BE32-E72D297353CC}">
              <c16:uniqueId val="{00000004-42FC-465B-B40C-1A541B0EF809}"/>
            </c:ext>
          </c:extLst>
        </c:ser>
        <c:ser>
          <c:idx val="5"/>
          <c:order val="5"/>
          <c:tx>
            <c:strRef>
              <c:f>'SSP2 26 (base)'!$A$1175</c:f>
              <c:strCache>
                <c:ptCount val="1"/>
                <c:pt idx="0">
                  <c:v>container vessels</c:v>
                </c:pt>
              </c:strCache>
            </c:strRef>
          </c:tx>
          <c:spPr>
            <a:solidFill>
              <a:schemeClr val="accent6"/>
            </a:solidFill>
            <a:ln>
              <a:noFill/>
            </a:ln>
            <a:effectLst/>
          </c:spPr>
          <c:val>
            <c:numRef>
              <c:f>'SSP2 26 (base)'!$B$1175:$K$1175</c:f>
            </c:numRef>
          </c:val>
          <c:extLst>
            <c:ext xmlns:c16="http://schemas.microsoft.com/office/drawing/2014/chart" uri="{C3380CC4-5D6E-409C-BE32-E72D297353CC}">
              <c16:uniqueId val="{00000005-42FC-465B-B40C-1A541B0EF809}"/>
            </c:ext>
          </c:extLst>
        </c:ser>
        <c:ser>
          <c:idx val="6"/>
          <c:order val="6"/>
          <c:tx>
            <c:strRef>
              <c:f>'SSP2 26 (base)'!$A$1176</c:f>
              <c:strCache>
                <c:ptCount val="1"/>
                <c:pt idx="0">
                  <c:v>10 deep sea vessels</c:v>
                </c:pt>
              </c:strCache>
            </c:strRef>
          </c:tx>
          <c:spPr>
            <a:solidFill>
              <a:schemeClr val="accent1">
                <a:lumMod val="60000"/>
              </a:schemeClr>
            </a:solidFill>
            <a:ln>
              <a:noFill/>
            </a:ln>
            <a:effectLst/>
          </c:spPr>
          <c:val>
            <c:numRef>
              <c:f>'SSP2 26 (base)'!$B$1176:$K$1176</c:f>
            </c:numRef>
          </c:val>
          <c:extLst>
            <c:ext xmlns:c16="http://schemas.microsoft.com/office/drawing/2014/chart" uri="{C3380CC4-5D6E-409C-BE32-E72D297353CC}">
              <c16:uniqueId val="{00000006-42FC-465B-B40C-1A541B0EF809}"/>
            </c:ext>
          </c:extLst>
        </c:ser>
        <c:ser>
          <c:idx val="7"/>
          <c:order val="7"/>
          <c:tx>
            <c:strRef>
              <c:f>'SSP2 26 (base)'!$A$1177</c:f>
              <c:strCache>
                <c:ptCount val="1"/>
                <c:pt idx="0">
                  <c:v>10 short sea vessels</c:v>
                </c:pt>
              </c:strCache>
            </c:strRef>
          </c:tx>
          <c:spPr>
            <a:solidFill>
              <a:schemeClr val="accent2">
                <a:lumMod val="60000"/>
              </a:schemeClr>
            </a:solidFill>
            <a:ln>
              <a:noFill/>
            </a:ln>
            <a:effectLst/>
          </c:spPr>
          <c:val>
            <c:numRef>
              <c:f>'SSP2 26 (base)'!$B$1177:$K$1177</c:f>
            </c:numRef>
          </c:val>
          <c:extLst>
            <c:ext xmlns:c16="http://schemas.microsoft.com/office/drawing/2014/chart" uri="{C3380CC4-5D6E-409C-BE32-E72D297353CC}">
              <c16:uniqueId val="{00000007-42FC-465B-B40C-1A541B0EF809}"/>
            </c:ext>
          </c:extLst>
        </c:ser>
        <c:ser>
          <c:idx val="8"/>
          <c:order val="8"/>
          <c:tx>
            <c:strRef>
              <c:f>'SSP2 26 (base)'!$A$1178</c:f>
              <c:strCache>
                <c:ptCount val="1"/>
                <c:pt idx="0">
                  <c:v>10^5 trucks</c:v>
                </c:pt>
              </c:strCache>
            </c:strRef>
          </c:tx>
          <c:spPr>
            <a:solidFill>
              <a:schemeClr val="accent3">
                <a:lumMod val="60000"/>
              </a:schemeClr>
            </a:solidFill>
            <a:ln>
              <a:noFill/>
            </a:ln>
            <a:effectLst/>
          </c:spPr>
          <c:val>
            <c:numRef>
              <c:f>'SSP2 26 (base)'!$B$1178:$K$1178</c:f>
            </c:numRef>
          </c:val>
          <c:extLst>
            <c:ext xmlns:c16="http://schemas.microsoft.com/office/drawing/2014/chart" uri="{C3380CC4-5D6E-409C-BE32-E72D297353CC}">
              <c16:uniqueId val="{00000008-42FC-465B-B40C-1A541B0EF809}"/>
            </c:ext>
          </c:extLst>
        </c:ser>
        <c:ser>
          <c:idx val="9"/>
          <c:order val="9"/>
          <c:tx>
            <c:strRef>
              <c:f>'SSP2 26 (base)'!$A$1179</c:f>
              <c:strCache>
                <c:ptCount val="1"/>
                <c:pt idx="0">
                  <c:v>Cargo aircraft</c:v>
                </c:pt>
              </c:strCache>
            </c:strRef>
          </c:tx>
          <c:spPr>
            <a:solidFill>
              <a:schemeClr val="accent4">
                <a:lumMod val="60000"/>
              </a:schemeClr>
            </a:solidFill>
            <a:ln>
              <a:noFill/>
            </a:ln>
            <a:effectLst/>
          </c:spPr>
          <c:val>
            <c:numRef>
              <c:f>'SSP2 26 (base)'!$B$1179:$K$1179</c:f>
            </c:numRef>
          </c:val>
          <c:extLst>
            <c:ext xmlns:c16="http://schemas.microsoft.com/office/drawing/2014/chart" uri="{C3380CC4-5D6E-409C-BE32-E72D297353CC}">
              <c16:uniqueId val="{00000009-42FC-465B-B40C-1A541B0EF809}"/>
            </c:ext>
          </c:extLst>
        </c:ser>
        <c:dLbls>
          <c:showLegendKey val="0"/>
          <c:showVal val="0"/>
          <c:showCatName val="0"/>
          <c:showSerName val="0"/>
          <c:showPercent val="0"/>
          <c:showBubbleSize val="0"/>
        </c:dLbls>
        <c:axId val="657281592"/>
        <c:axId val="657282904"/>
      </c:areaChart>
      <c:catAx>
        <c:axId val="657281592"/>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v-SE"/>
          </a:p>
        </c:txPr>
        <c:crossAx val="657282904"/>
        <c:crosses val="autoZero"/>
        <c:auto val="1"/>
        <c:lblAlgn val="ctr"/>
        <c:lblOffset val="100"/>
        <c:noMultiLvlLbl val="0"/>
      </c:catAx>
      <c:valAx>
        <c:axId val="65728290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v-SE"/>
          </a:p>
        </c:txPr>
        <c:crossAx val="65728159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v-SE"/>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sv-SE"/>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r>
              <a:rPr lang="sv-SE" sz="1000"/>
              <a:t>SSP2 2.6 </a:t>
            </a:r>
          </a:p>
        </c:rich>
      </c:tx>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endParaRPr lang="sv-SE"/>
        </a:p>
      </c:txPr>
    </c:title>
    <c:autoTitleDeleted val="0"/>
    <c:plotArea>
      <c:layout/>
      <c:areaChart>
        <c:grouping val="stacked"/>
        <c:varyColors val="0"/>
        <c:ser>
          <c:idx val="0"/>
          <c:order val="0"/>
          <c:tx>
            <c:strRef>
              <c:f>'SSP2 26 (base)'!$A$1126</c:f>
              <c:strCache>
                <c:ptCount val="1"/>
                <c:pt idx="0">
                  <c:v>Cars</c:v>
                </c:pt>
              </c:strCache>
            </c:strRef>
          </c:tx>
          <c:spPr>
            <a:pattFill prst="pct90">
              <a:fgClr>
                <a:srgbClr val="FF0000"/>
              </a:fgClr>
              <a:bgClr>
                <a:schemeClr val="bg1"/>
              </a:bgClr>
            </a:pattFill>
            <a:ln>
              <a:noFill/>
            </a:ln>
            <a:effectLst/>
          </c:spPr>
          <c:cat>
            <c:numRef>
              <c:f>'SSP2 26 (base)'!$B$1125:$K$1125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'SSP2 26 (base)'!$B$1126:$K$1126</c:f>
              <c:numCache>
                <c:formatCode>0</c:formatCode>
                <c:ptCount val="10"/>
                <c:pt idx="0">
                  <c:v>33.066284562055543</c:v>
                </c:pt>
                <c:pt idx="1">
                  <c:v>38.21732063903773</c:v>
                </c:pt>
                <c:pt idx="2">
                  <c:v>42.824387291161692</c:v>
                </c:pt>
                <c:pt idx="3">
                  <c:v>48.396376482382628</c:v>
                </c:pt>
                <c:pt idx="4">
                  <c:v>54.519477677439646</c:v>
                </c:pt>
                <c:pt idx="5">
                  <c:v>61.005352230628908</c:v>
                </c:pt>
                <c:pt idx="6">
                  <c:v>67.925296459947475</c:v>
                </c:pt>
                <c:pt idx="7">
                  <c:v>83.884512442083576</c:v>
                </c:pt>
                <c:pt idx="8">
                  <c:v>94.639255315393754</c:v>
                </c:pt>
                <c:pt idx="9">
                  <c:v>102.49205683909082</c:v>
                </c:pt>
              </c:numCache>
            </c:numRef>
          </c:val>
          <c:extLst>
            <c:ext xmlns:c16="http://schemas.microsoft.com/office/drawing/2014/chart" uri="{C3380CC4-5D6E-409C-BE32-E72D297353CC}">
              <c16:uniqueId val="{00000000-9C7A-4F85-A98F-F2256DCA8FA1}"/>
            </c:ext>
          </c:extLst>
        </c:ser>
        <c:ser>
          <c:idx val="1"/>
          <c:order val="1"/>
          <c:tx>
            <c:strRef>
              <c:f>'SSP2 26 (base)'!$A$1127</c:f>
              <c:strCache>
                <c:ptCount val="1"/>
                <c:pt idx="0">
                  <c:v>Busses</c:v>
                </c:pt>
              </c:strCache>
            </c:strRef>
          </c:tx>
          <c:spPr>
            <a:pattFill prst="pct90">
              <a:fgClr>
                <a:schemeClr val="accent3"/>
              </a:fgClr>
              <a:bgClr>
                <a:schemeClr val="bg1"/>
              </a:bgClr>
            </a:pattFill>
            <a:ln>
              <a:noFill/>
            </a:ln>
            <a:effectLst/>
          </c:spPr>
          <c:cat>
            <c:numRef>
              <c:f>'SSP2 26 (base)'!$B$1125:$K$1125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'SSP2 26 (base)'!$B$1127:$K$1127</c:f>
              <c:numCache>
                <c:formatCode>0.00</c:formatCode>
                <c:ptCount val="10"/>
                <c:pt idx="0">
                  <c:v>5.6945285096454255</c:v>
                </c:pt>
                <c:pt idx="1">
                  <c:v>6.7788808684196278</c:v>
                </c:pt>
                <c:pt idx="2">
                  <c:v>7.7652623981014859</c:v>
                </c:pt>
                <c:pt idx="3">
                  <c:v>8.3037900410486127</c:v>
                </c:pt>
                <c:pt idx="4">
                  <c:v>8.5798877922974306</c:v>
                </c:pt>
                <c:pt idx="5">
                  <c:v>8.8005326410301272</c:v>
                </c:pt>
                <c:pt idx="6">
                  <c:v>8.8852181340643206</c:v>
                </c:pt>
                <c:pt idx="7">
                  <c:v>8.588444809426818</c:v>
                </c:pt>
                <c:pt idx="8">
                  <c:v>7.7884599507891386</c:v>
                </c:pt>
                <c:pt idx="9">
                  <c:v>6.989405952526611</c:v>
                </c:pt>
              </c:numCache>
            </c:numRef>
          </c:val>
          <c:extLst>
            <c:ext xmlns:c16="http://schemas.microsoft.com/office/drawing/2014/chart" uri="{C3380CC4-5D6E-409C-BE32-E72D297353CC}">
              <c16:uniqueId val="{00000001-9C7A-4F85-A98F-F2256DCA8FA1}"/>
            </c:ext>
          </c:extLst>
        </c:ser>
        <c:ser>
          <c:idx val="2"/>
          <c:order val="2"/>
          <c:tx>
            <c:strRef>
              <c:f>'SSP2 26 (base)'!$A$1128</c:f>
              <c:strCache>
                <c:ptCount val="1"/>
                <c:pt idx="0">
                  <c:v>Rail (passenger)</c:v>
                </c:pt>
              </c:strCache>
            </c:strRef>
          </c:tx>
          <c:spPr>
            <a:pattFill prst="pct90">
              <a:fgClr>
                <a:schemeClr val="accent4"/>
              </a:fgClr>
              <a:bgClr>
                <a:schemeClr val="bg1"/>
              </a:bgClr>
            </a:pattFill>
            <a:ln>
              <a:noFill/>
            </a:ln>
            <a:effectLst/>
          </c:spPr>
          <c:cat>
            <c:numRef>
              <c:f>'SSP2 26 (base)'!$B$1125:$K$1125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'SSP2 26 (base)'!$B$1128:$K$1128</c:f>
              <c:numCache>
                <c:formatCode>0.00</c:formatCode>
                <c:ptCount val="10"/>
                <c:pt idx="0">
                  <c:v>0.87881692716577631</c:v>
                </c:pt>
                <c:pt idx="1">
                  <c:v>0.98387506865250496</c:v>
                </c:pt>
                <c:pt idx="2">
                  <c:v>1.0834502833793445</c:v>
                </c:pt>
                <c:pt idx="3">
                  <c:v>1.1711326834589473</c:v>
                </c:pt>
                <c:pt idx="4">
                  <c:v>1.2485337490799902</c:v>
                </c:pt>
                <c:pt idx="5">
                  <c:v>1.3315511269984923</c:v>
                </c:pt>
                <c:pt idx="6">
                  <c:v>1.4133668970229092</c:v>
                </c:pt>
                <c:pt idx="7">
                  <c:v>1.4607028777112825</c:v>
                </c:pt>
                <c:pt idx="8">
                  <c:v>1.4997765382036117</c:v>
                </c:pt>
                <c:pt idx="9">
                  <c:v>1.5368671937190439</c:v>
                </c:pt>
              </c:numCache>
            </c:numRef>
          </c:val>
          <c:extLst>
            <c:ext xmlns:c16="http://schemas.microsoft.com/office/drawing/2014/chart" uri="{C3380CC4-5D6E-409C-BE32-E72D297353CC}">
              <c16:uniqueId val="{00000002-9C7A-4F85-A98F-F2256DCA8FA1}"/>
            </c:ext>
          </c:extLst>
        </c:ser>
        <c:ser>
          <c:idx val="3"/>
          <c:order val="3"/>
          <c:tx>
            <c:strRef>
              <c:f>'SSP2 26 (base)'!$A$1129</c:f>
              <c:strCache>
                <c:ptCount val="1"/>
                <c:pt idx="0">
                  <c:v>Short distance aircraft</c:v>
                </c:pt>
              </c:strCache>
            </c:strRef>
          </c:tx>
          <c:spPr>
            <a:pattFill prst="pct90">
              <a:fgClr>
                <a:schemeClr val="accent6">
                  <a:lumMod val="40000"/>
                  <a:lumOff val="60000"/>
                </a:schemeClr>
              </a:fgClr>
              <a:bgClr>
                <a:schemeClr val="bg1"/>
              </a:bgClr>
            </a:pattFill>
            <a:ln>
              <a:noFill/>
            </a:ln>
            <a:effectLst/>
          </c:spPr>
          <c:cat>
            <c:numRef>
              <c:f>'SSP2 26 (base)'!$B$1125:$K$1125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'SSP2 26 (base)'!$B$1129:$K$1129</c:f>
              <c:numCache>
                <c:formatCode>0.00</c:formatCode>
                <c:ptCount val="10"/>
                <c:pt idx="0">
                  <c:v>1.526036426211874</c:v>
                </c:pt>
                <c:pt idx="1">
                  <c:v>1.9783294718390843</c:v>
                </c:pt>
                <c:pt idx="2">
                  <c:v>2.4706069606389747</c:v>
                </c:pt>
                <c:pt idx="3">
                  <c:v>2.9464173213967317</c:v>
                </c:pt>
                <c:pt idx="4">
                  <c:v>3.2928145793904102</c:v>
                </c:pt>
                <c:pt idx="5">
                  <c:v>3.5162377653008305</c:v>
                </c:pt>
                <c:pt idx="6">
                  <c:v>3.8129884025941161</c:v>
                </c:pt>
                <c:pt idx="7">
                  <c:v>4.0404406287398773</c:v>
                </c:pt>
                <c:pt idx="8">
                  <c:v>4.2275570421872288</c:v>
                </c:pt>
                <c:pt idx="9">
                  <c:v>4.5574363537166285</c:v>
                </c:pt>
              </c:numCache>
            </c:numRef>
          </c:val>
          <c:extLst>
            <c:ext xmlns:c16="http://schemas.microsoft.com/office/drawing/2014/chart" uri="{C3380CC4-5D6E-409C-BE32-E72D297353CC}">
              <c16:uniqueId val="{00000003-9C7A-4F85-A98F-F2256DCA8FA1}"/>
            </c:ext>
          </c:extLst>
        </c:ser>
        <c:ser>
          <c:idx val="4"/>
          <c:order val="4"/>
          <c:tx>
            <c:strRef>
              <c:f>'SSP2 26 (base)'!$A$1130</c:f>
              <c:strCache>
                <c:ptCount val="1"/>
                <c:pt idx="0">
                  <c:v>Medium distance aircraft</c:v>
                </c:pt>
              </c:strCache>
            </c:strRef>
          </c:tx>
          <c:spPr>
            <a:pattFill prst="pct90">
              <a:fgClr>
                <a:schemeClr val="accent6">
                  <a:lumMod val="60000"/>
                  <a:lumOff val="40000"/>
                </a:schemeClr>
              </a:fgClr>
              <a:bgClr>
                <a:schemeClr val="bg1"/>
              </a:bgClr>
            </a:pattFill>
            <a:ln>
              <a:noFill/>
            </a:ln>
            <a:effectLst/>
          </c:spPr>
          <c:cat>
            <c:numRef>
              <c:f>'SSP2 26 (base)'!$B$1125:$K$1125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'SSP2 26 (base)'!$B$1130:$K$1130</c:f>
              <c:numCache>
                <c:formatCode>0.00</c:formatCode>
                <c:ptCount val="10"/>
                <c:pt idx="0">
                  <c:v>8.9183144492915005</c:v>
                </c:pt>
                <c:pt idx="1">
                  <c:v>11.561561710527702</c:v>
                </c:pt>
                <c:pt idx="2">
                  <c:v>14.438482186353518</c:v>
                </c:pt>
                <c:pt idx="3">
                  <c:v>17.219167065548763</c:v>
                </c:pt>
                <c:pt idx="4">
                  <c:v>19.243548409333972</c:v>
                </c:pt>
                <c:pt idx="5">
                  <c:v>20.549256577885259</c:v>
                </c:pt>
                <c:pt idx="6">
                  <c:v>22.283497943917851</c:v>
                </c:pt>
                <c:pt idx="7">
                  <c:v>23.612752239632563</c:v>
                </c:pt>
                <c:pt idx="8">
                  <c:v>24.706279880967802</c:v>
                </c:pt>
                <c:pt idx="9">
                  <c:v>26.634128640016037</c:v>
                </c:pt>
              </c:numCache>
            </c:numRef>
          </c:val>
          <c:extLst>
            <c:ext xmlns:c16="http://schemas.microsoft.com/office/drawing/2014/chart" uri="{C3380CC4-5D6E-409C-BE32-E72D297353CC}">
              <c16:uniqueId val="{00000004-9C7A-4F85-A98F-F2256DCA8FA1}"/>
            </c:ext>
          </c:extLst>
        </c:ser>
        <c:ser>
          <c:idx val="5"/>
          <c:order val="5"/>
          <c:tx>
            <c:strRef>
              <c:f>'SSP2 26 (base)'!$A$1131</c:f>
              <c:strCache>
                <c:ptCount val="1"/>
                <c:pt idx="0">
                  <c:v>Long distance aircraft</c:v>
                </c:pt>
              </c:strCache>
            </c:strRef>
          </c:tx>
          <c:spPr>
            <a:pattFill prst="pct90">
              <a:fgClr>
                <a:schemeClr val="accent6"/>
              </a:fgClr>
              <a:bgClr>
                <a:schemeClr val="bg1"/>
              </a:bgClr>
            </a:pattFill>
            <a:ln>
              <a:noFill/>
            </a:ln>
            <a:effectLst/>
          </c:spPr>
          <c:cat>
            <c:numRef>
              <c:f>'SSP2 26 (base)'!$B$1125:$K$1125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'SSP2 26 (base)'!$B$1131:$K$1131</c:f>
              <c:numCache>
                <c:formatCode>0.00</c:formatCode>
                <c:ptCount val="10"/>
                <c:pt idx="0">
                  <c:v>2.641750401992323</c:v>
                </c:pt>
                <c:pt idx="1">
                  <c:v>3.4247234127152808</c:v>
                </c:pt>
                <c:pt idx="2">
                  <c:v>4.276914246165493</c:v>
                </c:pt>
                <c:pt idx="3">
                  <c:v>5.1005985240854761</c:v>
                </c:pt>
                <c:pt idx="4">
                  <c:v>5.7002533421722275</c:v>
                </c:pt>
                <c:pt idx="5">
                  <c:v>6.0870254277235532</c:v>
                </c:pt>
                <c:pt idx="6">
                  <c:v>6.6007360455670723</c:v>
                </c:pt>
                <c:pt idx="7">
                  <c:v>6.9944828785612074</c:v>
                </c:pt>
                <c:pt idx="8">
                  <c:v>7.3184036264236676</c:v>
                </c:pt>
                <c:pt idx="9">
                  <c:v>7.8894639162523905</c:v>
                </c:pt>
              </c:numCache>
            </c:numRef>
          </c:val>
          <c:extLst>
            <c:ext xmlns:c16="http://schemas.microsoft.com/office/drawing/2014/chart" uri="{C3380CC4-5D6E-409C-BE32-E72D297353CC}">
              <c16:uniqueId val="{00000005-9C7A-4F85-A98F-F2256DCA8FA1}"/>
            </c:ext>
          </c:extLst>
        </c:ser>
        <c:ser>
          <c:idx val="6"/>
          <c:order val="6"/>
          <c:tx>
            <c:strRef>
              <c:f>'SSP2 26 (base)'!$A$1132</c:f>
              <c:strCache>
                <c:ptCount val="1"/>
                <c:pt idx="0">
                  <c:v>Rail (freight)</c:v>
                </c:pt>
              </c:strCache>
            </c:strRef>
          </c:tx>
          <c:spPr>
            <a:solidFill>
              <a:schemeClr val="accent4"/>
            </a:solidFill>
            <a:ln>
              <a:noFill/>
            </a:ln>
            <a:effectLst/>
          </c:spPr>
          <c:cat>
            <c:numRef>
              <c:f>'SSP2 26 (base)'!$B$1125:$K$1125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'SSP2 26 (base)'!$B$1132:$K$1132</c:f>
              <c:numCache>
                <c:formatCode>0.00</c:formatCode>
                <c:ptCount val="10"/>
                <c:pt idx="0">
                  <c:v>3.6795089574156954</c:v>
                </c:pt>
                <c:pt idx="1">
                  <c:v>5.6180597012571551</c:v>
                </c:pt>
                <c:pt idx="2">
                  <c:v>6.8740380272506805</c:v>
                </c:pt>
                <c:pt idx="3">
                  <c:v>7.1811944096553573</c:v>
                </c:pt>
                <c:pt idx="4">
                  <c:v>6.9553371416852867</c:v>
                </c:pt>
                <c:pt idx="5">
                  <c:v>6.5717488908692827</c:v>
                </c:pt>
                <c:pt idx="6">
                  <c:v>6.0816736264190148</c:v>
                </c:pt>
                <c:pt idx="7">
                  <c:v>5.5970251630240675</c:v>
                </c:pt>
                <c:pt idx="8">
                  <c:v>5.0945966701796497</c:v>
                </c:pt>
                <c:pt idx="9">
                  <c:v>4.6073543178850338</c:v>
                </c:pt>
              </c:numCache>
            </c:numRef>
          </c:val>
          <c:extLst>
            <c:ext xmlns:c16="http://schemas.microsoft.com/office/drawing/2014/chart" uri="{C3380CC4-5D6E-409C-BE32-E72D297353CC}">
              <c16:uniqueId val="{00000006-9C7A-4F85-A98F-F2256DCA8FA1}"/>
            </c:ext>
          </c:extLst>
        </c:ser>
        <c:ser>
          <c:idx val="7"/>
          <c:order val="7"/>
          <c:tx>
            <c:strRef>
              <c:f>'SSP2 26 (base)'!$A$1133</c:f>
              <c:strCache>
                <c:ptCount val="1"/>
                <c:pt idx="0">
                  <c:v>Container vessels</c:v>
                </c:pt>
              </c:strCache>
            </c:strRef>
          </c:tx>
          <c:spPr>
            <a:solidFill>
              <a:schemeClr val="accent5">
                <a:lumMod val="20000"/>
                <a:lumOff val="80000"/>
              </a:schemeClr>
            </a:solidFill>
            <a:ln>
              <a:noFill/>
            </a:ln>
            <a:effectLst/>
          </c:spPr>
          <c:cat>
            <c:numRef>
              <c:f>'SSP2 26 (base)'!$B$1125:$K$1125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'SSP2 26 (base)'!$B$1133:$K$1133</c:f>
              <c:numCache>
                <c:formatCode>0.00</c:formatCode>
                <c:ptCount val="10"/>
                <c:pt idx="0">
                  <c:v>2.8959128538384054</c:v>
                </c:pt>
                <c:pt idx="1">
                  <c:v>4.8896179197413412</c:v>
                </c:pt>
                <c:pt idx="2">
                  <c:v>6.0636324612609007</c:v>
                </c:pt>
                <c:pt idx="3">
                  <c:v>6.6456794283087008</c:v>
                </c:pt>
                <c:pt idx="4">
                  <c:v>6.8264381911249385</c:v>
                </c:pt>
                <c:pt idx="5">
                  <c:v>6.7988055211171758</c:v>
                </c:pt>
                <c:pt idx="6">
                  <c:v>6.7236538455905102</c:v>
                </c:pt>
                <c:pt idx="7">
                  <c:v>7.4873559817007926</c:v>
                </c:pt>
                <c:pt idx="8">
                  <c:v>6.3726189932266486</c:v>
                </c:pt>
                <c:pt idx="9">
                  <c:v>6.1574907550313922</c:v>
                </c:pt>
              </c:numCache>
            </c:numRef>
          </c:val>
          <c:extLst>
            <c:ext xmlns:c16="http://schemas.microsoft.com/office/drawing/2014/chart" uri="{C3380CC4-5D6E-409C-BE32-E72D297353CC}">
              <c16:uniqueId val="{00000007-9C7A-4F85-A98F-F2256DCA8FA1}"/>
            </c:ext>
          </c:extLst>
        </c:ser>
        <c:ser>
          <c:idx val="8"/>
          <c:order val="8"/>
          <c:tx>
            <c:strRef>
              <c:f>'SSP2 26 (base)'!$A$1134</c:f>
              <c:strCache>
                <c:ptCount val="1"/>
                <c:pt idx="0">
                  <c:v>Deep sea vessels</c:v>
                </c:pt>
              </c:strCache>
            </c:strRef>
          </c:tx>
          <c:spPr>
            <a:solidFill>
              <a:schemeClr val="accent5">
                <a:lumMod val="60000"/>
                <a:lumOff val="40000"/>
              </a:schemeClr>
            </a:solidFill>
            <a:ln>
              <a:noFill/>
            </a:ln>
            <a:effectLst/>
          </c:spPr>
          <c:cat>
            <c:numRef>
              <c:f>'SSP2 26 (base)'!$B$1125:$K$1125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'SSP2 26 (base)'!$B$1134:$K$1134</c:f>
              <c:numCache>
                <c:formatCode>0.00</c:formatCode>
                <c:ptCount val="10"/>
                <c:pt idx="0">
                  <c:v>6.1096102922865825</c:v>
                </c:pt>
                <c:pt idx="1">
                  <c:v>8.1825417526761619</c:v>
                </c:pt>
                <c:pt idx="2">
                  <c:v>9.1931101656681218</c:v>
                </c:pt>
                <c:pt idx="3">
                  <c:v>9.5831496969666166</c:v>
                </c:pt>
                <c:pt idx="4">
                  <c:v>9.2693905740288365</c:v>
                </c:pt>
                <c:pt idx="5">
                  <c:v>8.7296592818424177</c:v>
                </c:pt>
                <c:pt idx="6">
                  <c:v>8.1154723789220036</c:v>
                </c:pt>
                <c:pt idx="7">
                  <c:v>8.1020433468670987</c:v>
                </c:pt>
                <c:pt idx="8">
                  <c:v>7.1283099652725035</c:v>
                </c:pt>
                <c:pt idx="9">
                  <c:v>6.73551561299257</c:v>
                </c:pt>
              </c:numCache>
            </c:numRef>
          </c:val>
          <c:extLst>
            <c:ext xmlns:c16="http://schemas.microsoft.com/office/drawing/2014/chart" uri="{C3380CC4-5D6E-409C-BE32-E72D297353CC}">
              <c16:uniqueId val="{00000008-9C7A-4F85-A98F-F2256DCA8FA1}"/>
            </c:ext>
          </c:extLst>
        </c:ser>
        <c:ser>
          <c:idx val="9"/>
          <c:order val="9"/>
          <c:tx>
            <c:strRef>
              <c:f>'SSP2 26 (base)'!$A$1135</c:f>
              <c:strCache>
                <c:ptCount val="1"/>
                <c:pt idx="0">
                  <c:v>Short sea vessels</c:v>
                </c:pt>
              </c:strCache>
            </c:strRef>
          </c:tx>
          <c:spPr>
            <a:solidFill>
              <a:schemeClr val="accent5">
                <a:lumMod val="75000"/>
              </a:schemeClr>
            </a:solidFill>
            <a:ln>
              <a:noFill/>
            </a:ln>
            <a:effectLst/>
          </c:spPr>
          <c:cat>
            <c:numRef>
              <c:f>'SSP2 26 (base)'!$B$1125:$K$1125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'SSP2 26 (base)'!$B$1135:$K$1135</c:f>
              <c:numCache>
                <c:formatCode>0.00</c:formatCode>
                <c:ptCount val="10"/>
                <c:pt idx="0">
                  <c:v>5.400180192648957</c:v>
                </c:pt>
                <c:pt idx="1">
                  <c:v>7.6972979978611145</c:v>
                </c:pt>
                <c:pt idx="2">
                  <c:v>9.5454464479503152</c:v>
                </c:pt>
                <c:pt idx="3">
                  <c:v>10.461712100534303</c:v>
                </c:pt>
                <c:pt idx="4">
                  <c:v>10.746264817323036</c:v>
                </c:pt>
                <c:pt idx="5">
                  <c:v>10.702765120819645</c:v>
                </c:pt>
                <c:pt idx="6">
                  <c:v>10.584460408455145</c:v>
                </c:pt>
                <c:pt idx="7">
                  <c:v>10.338536464418182</c:v>
                </c:pt>
                <c:pt idx="8">
                  <c:v>10.031856930917419</c:v>
                </c:pt>
                <c:pt idx="9">
                  <c:v>9.6931993539198036</c:v>
                </c:pt>
              </c:numCache>
            </c:numRef>
          </c:val>
          <c:extLst>
            <c:ext xmlns:c16="http://schemas.microsoft.com/office/drawing/2014/chart" uri="{C3380CC4-5D6E-409C-BE32-E72D297353CC}">
              <c16:uniqueId val="{00000009-9C7A-4F85-A98F-F2256DCA8FA1}"/>
            </c:ext>
          </c:extLst>
        </c:ser>
        <c:ser>
          <c:idx val="10"/>
          <c:order val="10"/>
          <c:tx>
            <c:strRef>
              <c:f>'SSP2 26 (base)'!$A$1136</c:f>
              <c:strCache>
                <c:ptCount val="1"/>
                <c:pt idx="0">
                  <c:v>Trucks</c:v>
                </c:pt>
              </c:strCache>
            </c:strRef>
          </c:tx>
          <c:spPr>
            <a:solidFill>
              <a:srgbClr val="92D050"/>
            </a:solidFill>
            <a:ln w="25400">
              <a:noFill/>
            </a:ln>
            <a:effectLst/>
          </c:spPr>
          <c:cat>
            <c:numRef>
              <c:f>'SSP2 26 (base)'!$B$1125:$K$1125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'SSP2 26 (base)'!$B$1136:$K$1136</c:f>
              <c:numCache>
                <c:formatCode>0.00</c:formatCode>
                <c:ptCount val="10"/>
                <c:pt idx="0">
                  <c:v>35.488902767172576</c:v>
                </c:pt>
                <c:pt idx="1">
                  <c:v>42.754795285871111</c:v>
                </c:pt>
                <c:pt idx="2">
                  <c:v>47.454307279407971</c:v>
                </c:pt>
                <c:pt idx="3">
                  <c:v>50.109935459538562</c:v>
                </c:pt>
                <c:pt idx="4">
                  <c:v>52.220866963007978</c:v>
                </c:pt>
                <c:pt idx="5">
                  <c:v>52.144630952546116</c:v>
                </c:pt>
                <c:pt idx="6">
                  <c:v>48.803975040102124</c:v>
                </c:pt>
                <c:pt idx="7">
                  <c:v>52.459584757146111</c:v>
                </c:pt>
                <c:pt idx="8">
                  <c:v>56.477866722745254</c:v>
                </c:pt>
                <c:pt idx="9">
                  <c:v>60.91311202463443</c:v>
                </c:pt>
              </c:numCache>
            </c:numRef>
          </c:val>
          <c:extLst>
            <c:ext xmlns:c16="http://schemas.microsoft.com/office/drawing/2014/chart" uri="{C3380CC4-5D6E-409C-BE32-E72D297353CC}">
              <c16:uniqueId val="{0000000A-9C7A-4F85-A98F-F2256DCA8FA1}"/>
            </c:ext>
          </c:extLst>
        </c:ser>
        <c:ser>
          <c:idx val="11"/>
          <c:order val="11"/>
          <c:tx>
            <c:strRef>
              <c:f>'SSP2 26 (base)'!$A$1137</c:f>
              <c:strCache>
                <c:ptCount val="1"/>
                <c:pt idx="0">
                  <c:v>Cargo aircraft</c:v>
                </c:pt>
              </c:strCache>
            </c:strRef>
          </c:tx>
          <c:spPr>
            <a:solidFill>
              <a:schemeClr val="accent6"/>
            </a:solidFill>
            <a:ln w="25400">
              <a:noFill/>
            </a:ln>
            <a:effectLst/>
          </c:spPr>
          <c:cat>
            <c:numRef>
              <c:f>'SSP2 26 (base)'!$B$1125:$K$1125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'SSP2 26 (base)'!$B$1137:$K$1137</c:f>
              <c:numCache>
                <c:formatCode>0.00</c:formatCode>
                <c:ptCount val="10"/>
                <c:pt idx="0">
                  <c:v>0.80294691591704748</c:v>
                </c:pt>
                <c:pt idx="1">
                  <c:v>0.86944102953402547</c:v>
                </c:pt>
                <c:pt idx="2">
                  <c:v>1.1428189897710992</c:v>
                </c:pt>
                <c:pt idx="3">
                  <c:v>1.5449073115665384</c:v>
                </c:pt>
                <c:pt idx="4">
                  <c:v>2.0460797511886413</c:v>
                </c:pt>
                <c:pt idx="5">
                  <c:v>2.6252728815016839</c:v>
                </c:pt>
                <c:pt idx="6">
                  <c:v>3.259618361182766</c:v>
                </c:pt>
                <c:pt idx="7">
                  <c:v>3.929597692816639</c:v>
                </c:pt>
                <c:pt idx="8">
                  <c:v>4.6216630600934367</c:v>
                </c:pt>
                <c:pt idx="9">
                  <c:v>5.3222113994780322</c:v>
                </c:pt>
              </c:numCache>
            </c:numRef>
          </c:val>
          <c:extLst>
            <c:ext xmlns:c16="http://schemas.microsoft.com/office/drawing/2014/chart" uri="{C3380CC4-5D6E-409C-BE32-E72D297353CC}">
              <c16:uniqueId val="{0000000B-9C7A-4F85-A98F-F2256DCA8FA1}"/>
            </c:ext>
          </c:extLst>
        </c:ser>
        <c:dLbls>
          <c:showLegendKey val="0"/>
          <c:showVal val="0"/>
          <c:showCatName val="0"/>
          <c:showSerName val="0"/>
          <c:showPercent val="0"/>
          <c:showBubbleSize val="0"/>
        </c:dLbls>
        <c:axId val="621058576"/>
        <c:axId val="621055296"/>
      </c:areaChart>
      <c:catAx>
        <c:axId val="62105857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v-SE"/>
          </a:p>
        </c:txPr>
        <c:crossAx val="621055296"/>
        <c:crosses val="autoZero"/>
        <c:auto val="1"/>
        <c:lblAlgn val="ctr"/>
        <c:lblOffset val="100"/>
        <c:tickLblSkip val="2"/>
        <c:noMultiLvlLbl val="0"/>
      </c:catAx>
      <c:valAx>
        <c:axId val="62105529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v-SE"/>
          </a:p>
        </c:txPr>
        <c:crossAx val="62105857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sv-SE"/>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sv-SE"/>
        </a:p>
      </c:txPr>
    </c:title>
    <c:autoTitleDeleted val="0"/>
    <c:plotArea>
      <c:layout/>
      <c:lineChart>
        <c:grouping val="standard"/>
        <c:varyColors val="0"/>
        <c:ser>
          <c:idx val="0"/>
          <c:order val="0"/>
          <c:tx>
            <c:strRef>
              <c:f>'SSP2 26 (base)'!$A$1095</c:f>
              <c:strCache>
                <c:ptCount val="1"/>
                <c:pt idx="0">
                  <c:v>AFR</c:v>
                </c:pt>
              </c:strCache>
            </c:strRef>
          </c:tx>
          <c:spPr>
            <a:ln w="28575" cap="rnd">
              <a:solidFill>
                <a:schemeClr val="accent1"/>
              </a:solidFill>
              <a:round/>
            </a:ln>
            <a:effectLst/>
          </c:spPr>
          <c:marker>
            <c:symbol val="none"/>
          </c:marker>
          <c:val>
            <c:numRef>
              <c:f>'SSP2 26 (base)'!$B$1095:$K$1095</c:f>
              <c:numCache>
                <c:formatCode>0.00</c:formatCode>
                <c:ptCount val="10"/>
                <c:pt idx="0">
                  <c:v>1.2252245925206514E-2</c:v>
                </c:pt>
                <c:pt idx="1">
                  <c:v>2.0514864735229794E-2</c:v>
                </c:pt>
                <c:pt idx="2">
                  <c:v>4.0573952444481705E-2</c:v>
                </c:pt>
                <c:pt idx="3">
                  <c:v>7.5601307621555092E-2</c:v>
                </c:pt>
                <c:pt idx="4">
                  <c:v>0.12870423765100966</c:v>
                </c:pt>
                <c:pt idx="5">
                  <c:v>0.20196949411839007</c:v>
                </c:pt>
                <c:pt idx="6">
                  <c:v>0.29605398692685181</c:v>
                </c:pt>
                <c:pt idx="7">
                  <c:v>0.41062565015480657</c:v>
                </c:pt>
                <c:pt idx="8">
                  <c:v>0.54468881525213542</c:v>
                </c:pt>
                <c:pt idx="9">
                  <c:v>0.69589047784544944</c:v>
                </c:pt>
              </c:numCache>
            </c:numRef>
          </c:val>
          <c:smooth val="0"/>
          <c:extLst>
            <c:ext xmlns:c16="http://schemas.microsoft.com/office/drawing/2014/chart" uri="{C3380CC4-5D6E-409C-BE32-E72D297353CC}">
              <c16:uniqueId val="{00000000-A625-46D8-B66A-EAA9553BCFC3}"/>
            </c:ext>
          </c:extLst>
        </c:ser>
        <c:ser>
          <c:idx val="1"/>
          <c:order val="1"/>
          <c:tx>
            <c:strRef>
              <c:f>'SSP2 26 (base)'!$A$1096</c:f>
              <c:strCache>
                <c:ptCount val="1"/>
                <c:pt idx="0">
                  <c:v>CPA</c:v>
                </c:pt>
              </c:strCache>
            </c:strRef>
          </c:tx>
          <c:spPr>
            <a:ln w="28575" cap="rnd">
              <a:solidFill>
                <a:schemeClr val="accent2"/>
              </a:solidFill>
              <a:round/>
            </a:ln>
            <a:effectLst/>
          </c:spPr>
          <c:marker>
            <c:symbol val="none"/>
          </c:marker>
          <c:val>
            <c:numRef>
              <c:f>'SSP2 26 (base)'!$B$1096:$K$1096</c:f>
              <c:numCache>
                <c:formatCode>0.00</c:formatCode>
                <c:ptCount val="10"/>
                <c:pt idx="0">
                  <c:v>0.32013456119608086</c:v>
                </c:pt>
                <c:pt idx="1">
                  <c:v>0.31374485658068779</c:v>
                </c:pt>
                <c:pt idx="2">
                  <c:v>0.36143495373567536</c:v>
                </c:pt>
                <c:pt idx="3">
                  <c:v>0.42020178343004388</c:v>
                </c:pt>
                <c:pt idx="4">
                  <c:v>0.4790131157052146</c:v>
                </c:pt>
                <c:pt idx="5">
                  <c:v>0.5319526225039396</c:v>
                </c:pt>
                <c:pt idx="6">
                  <c:v>0.57632257472216775</c:v>
                </c:pt>
                <c:pt idx="7">
                  <c:v>0.61145751833535</c:v>
                </c:pt>
                <c:pt idx="8">
                  <c:v>0.6373807502622596</c:v>
                </c:pt>
                <c:pt idx="9">
                  <c:v>0.65510141815314127</c:v>
                </c:pt>
              </c:numCache>
            </c:numRef>
          </c:val>
          <c:smooth val="0"/>
          <c:extLst>
            <c:ext xmlns:c16="http://schemas.microsoft.com/office/drawing/2014/chart" uri="{C3380CC4-5D6E-409C-BE32-E72D297353CC}">
              <c16:uniqueId val="{00000001-A625-46D8-B66A-EAA9553BCFC3}"/>
            </c:ext>
          </c:extLst>
        </c:ser>
        <c:ser>
          <c:idx val="2"/>
          <c:order val="2"/>
          <c:tx>
            <c:strRef>
              <c:f>'SSP2 26 (base)'!$A$1097</c:f>
              <c:strCache>
                <c:ptCount val="1"/>
                <c:pt idx="0">
                  <c:v>EUR</c:v>
                </c:pt>
              </c:strCache>
            </c:strRef>
          </c:tx>
          <c:spPr>
            <a:ln w="28575" cap="rnd">
              <a:solidFill>
                <a:schemeClr val="accent3"/>
              </a:solidFill>
              <a:round/>
            </a:ln>
            <a:effectLst/>
          </c:spPr>
          <c:marker>
            <c:symbol val="none"/>
          </c:marker>
          <c:val>
            <c:numRef>
              <c:f>'SSP2 26 (base)'!$B$1097:$K$1097</c:f>
              <c:numCache>
                <c:formatCode>0.00</c:formatCode>
                <c:ptCount val="10"/>
                <c:pt idx="0">
                  <c:v>0.10159748829076699</c:v>
                </c:pt>
                <c:pt idx="1">
                  <c:v>0.1094496253628344</c:v>
                </c:pt>
                <c:pt idx="2">
                  <c:v>0.14277879212645522</c:v>
                </c:pt>
                <c:pt idx="3">
                  <c:v>0.19406711022260567</c:v>
                </c:pt>
                <c:pt idx="4">
                  <c:v>0.25760277794473457</c:v>
                </c:pt>
                <c:pt idx="5">
                  <c:v>0.32915087461941689</c:v>
                </c:pt>
                <c:pt idx="6">
                  <c:v>0.40616663522088314</c:v>
                </c:pt>
                <c:pt idx="7">
                  <c:v>0.48562479607924547</c:v>
                </c:pt>
                <c:pt idx="8">
                  <c:v>0.56608382419158754</c:v>
                </c:pt>
                <c:pt idx="9">
                  <c:v>0.64580619660237293</c:v>
                </c:pt>
              </c:numCache>
            </c:numRef>
          </c:val>
          <c:smooth val="0"/>
          <c:extLst>
            <c:ext xmlns:c16="http://schemas.microsoft.com/office/drawing/2014/chart" uri="{C3380CC4-5D6E-409C-BE32-E72D297353CC}">
              <c16:uniqueId val="{00000002-A625-46D8-B66A-EAA9553BCFC3}"/>
            </c:ext>
          </c:extLst>
        </c:ser>
        <c:ser>
          <c:idx val="3"/>
          <c:order val="3"/>
          <c:tx>
            <c:strRef>
              <c:f>'SSP2 26 (base)'!$A$1098</c:f>
              <c:strCache>
                <c:ptCount val="1"/>
                <c:pt idx="0">
                  <c:v>FSU</c:v>
                </c:pt>
              </c:strCache>
            </c:strRef>
          </c:tx>
          <c:spPr>
            <a:ln w="28575" cap="rnd">
              <a:solidFill>
                <a:schemeClr val="accent4"/>
              </a:solidFill>
              <a:round/>
            </a:ln>
            <a:effectLst/>
          </c:spPr>
          <c:marker>
            <c:symbol val="none"/>
          </c:marker>
          <c:val>
            <c:numRef>
              <c:f>'SSP2 26 (base)'!$B$1098:$K$1098</c:f>
              <c:numCache>
                <c:formatCode>0.00</c:formatCode>
                <c:ptCount val="10"/>
                <c:pt idx="0">
                  <c:v>1.0866916697996637E-2</c:v>
                </c:pt>
                <c:pt idx="1">
                  <c:v>1.8309373834125196E-2</c:v>
                </c:pt>
                <c:pt idx="2">
                  <c:v>3.3775276543239925E-2</c:v>
                </c:pt>
                <c:pt idx="3">
                  <c:v>5.1709573821723677E-2</c:v>
                </c:pt>
                <c:pt idx="4">
                  <c:v>7.015491531800451E-2</c:v>
                </c:pt>
                <c:pt idx="5">
                  <c:v>8.8788574490556632E-2</c:v>
                </c:pt>
                <c:pt idx="6">
                  <c:v>0.10783468388657708</c:v>
                </c:pt>
                <c:pt idx="7">
                  <c:v>0.12710984254340088</c:v>
                </c:pt>
                <c:pt idx="8">
                  <c:v>0.14631251318595481</c:v>
                </c:pt>
                <c:pt idx="9">
                  <c:v>0.16532942271139645</c:v>
                </c:pt>
              </c:numCache>
            </c:numRef>
          </c:val>
          <c:smooth val="0"/>
          <c:extLst>
            <c:ext xmlns:c16="http://schemas.microsoft.com/office/drawing/2014/chart" uri="{C3380CC4-5D6E-409C-BE32-E72D297353CC}">
              <c16:uniqueId val="{00000003-A625-46D8-B66A-EAA9553BCFC3}"/>
            </c:ext>
          </c:extLst>
        </c:ser>
        <c:ser>
          <c:idx val="4"/>
          <c:order val="4"/>
          <c:tx>
            <c:strRef>
              <c:f>'SSP2 26 (base)'!$A$1099</c:f>
              <c:strCache>
                <c:ptCount val="1"/>
                <c:pt idx="0">
                  <c:v>LAM</c:v>
                </c:pt>
              </c:strCache>
            </c:strRef>
          </c:tx>
          <c:spPr>
            <a:ln w="28575" cap="rnd">
              <a:solidFill>
                <a:schemeClr val="accent5"/>
              </a:solidFill>
              <a:round/>
            </a:ln>
            <a:effectLst/>
          </c:spPr>
          <c:marker>
            <c:symbol val="none"/>
          </c:marker>
          <c:val>
            <c:numRef>
              <c:f>'SSP2 26 (base)'!$B$1099:$K$1099</c:f>
              <c:numCache>
                <c:formatCode>0.00</c:formatCode>
                <c:ptCount val="10"/>
                <c:pt idx="0">
                  <c:v>2.9388002095887572E-2</c:v>
                </c:pt>
                <c:pt idx="1">
                  <c:v>4.7492194769483277E-2</c:v>
                </c:pt>
                <c:pt idx="2">
                  <c:v>8.5355159709651032E-2</c:v>
                </c:pt>
                <c:pt idx="3">
                  <c:v>0.13921292444003297</c:v>
                </c:pt>
                <c:pt idx="4">
                  <c:v>0.20965593733373961</c:v>
                </c:pt>
                <c:pt idx="5">
                  <c:v>0.29324808421717402</c:v>
                </c:pt>
                <c:pt idx="6">
                  <c:v>0.38381013249051926</c:v>
                </c:pt>
                <c:pt idx="7">
                  <c:v>0.47819304374441407</c:v>
                </c:pt>
                <c:pt idx="8">
                  <c:v>0.57438346895009207</c:v>
                </c:pt>
                <c:pt idx="9">
                  <c:v>0.67066601063978637</c:v>
                </c:pt>
              </c:numCache>
            </c:numRef>
          </c:val>
          <c:smooth val="0"/>
          <c:extLst>
            <c:ext xmlns:c16="http://schemas.microsoft.com/office/drawing/2014/chart" uri="{C3380CC4-5D6E-409C-BE32-E72D297353CC}">
              <c16:uniqueId val="{00000004-A625-46D8-B66A-EAA9553BCFC3}"/>
            </c:ext>
          </c:extLst>
        </c:ser>
        <c:ser>
          <c:idx val="5"/>
          <c:order val="5"/>
          <c:tx>
            <c:strRef>
              <c:f>'SSP2 26 (base)'!$A$1100</c:f>
              <c:strCache>
                <c:ptCount val="1"/>
                <c:pt idx="0">
                  <c:v>MEA</c:v>
                </c:pt>
              </c:strCache>
            </c:strRef>
          </c:tx>
          <c:spPr>
            <a:ln w="28575" cap="rnd">
              <a:solidFill>
                <a:schemeClr val="accent6"/>
              </a:solidFill>
              <a:round/>
            </a:ln>
            <a:effectLst/>
          </c:spPr>
          <c:marker>
            <c:symbol val="none"/>
          </c:marker>
          <c:val>
            <c:numRef>
              <c:f>'SSP2 26 (base)'!$B$1100:$K$1100</c:f>
              <c:numCache>
                <c:formatCode>0.00</c:formatCode>
                <c:ptCount val="10"/>
                <c:pt idx="0">
                  <c:v>9.5824873613786235E-2</c:v>
                </c:pt>
                <c:pt idx="1">
                  <c:v>9.9387023046903417E-2</c:v>
                </c:pt>
                <c:pt idx="2">
                  <c:v>0.12002119644874405</c:v>
                </c:pt>
                <c:pt idx="3">
                  <c:v>0.15623633534519518</c:v>
                </c:pt>
                <c:pt idx="4">
                  <c:v>0.20640349951346287</c:v>
                </c:pt>
                <c:pt idx="5">
                  <c:v>0.26743271074358876</c:v>
                </c:pt>
                <c:pt idx="6">
                  <c:v>0.33622566897971468</c:v>
                </c:pt>
                <c:pt idx="7">
                  <c:v>0.41050792661118929</c:v>
                </c:pt>
                <c:pt idx="8">
                  <c:v>0.48886647324280985</c:v>
                </c:pt>
                <c:pt idx="9">
                  <c:v>0.56962660427736678</c:v>
                </c:pt>
              </c:numCache>
            </c:numRef>
          </c:val>
          <c:smooth val="0"/>
          <c:extLst>
            <c:ext xmlns:c16="http://schemas.microsoft.com/office/drawing/2014/chart" uri="{C3380CC4-5D6E-409C-BE32-E72D297353CC}">
              <c16:uniqueId val="{00000005-A625-46D8-B66A-EAA9553BCFC3}"/>
            </c:ext>
          </c:extLst>
        </c:ser>
        <c:ser>
          <c:idx val="6"/>
          <c:order val="6"/>
          <c:tx>
            <c:strRef>
              <c:f>'SSP2 26 (base)'!$A$1101</c:f>
              <c:strCache>
                <c:ptCount val="1"/>
                <c:pt idx="0">
                  <c:v>NAM</c:v>
                </c:pt>
              </c:strCache>
            </c:strRef>
          </c:tx>
          <c:spPr>
            <a:ln w="28575" cap="rnd">
              <a:solidFill>
                <a:schemeClr val="accent1">
                  <a:lumMod val="60000"/>
                </a:schemeClr>
              </a:solidFill>
              <a:round/>
            </a:ln>
            <a:effectLst/>
          </c:spPr>
          <c:marker>
            <c:symbol val="none"/>
          </c:marker>
          <c:val>
            <c:numRef>
              <c:f>'SSP2 26 (base)'!$B$1101:$K$1101</c:f>
              <c:numCache>
                <c:formatCode>0.00</c:formatCode>
                <c:ptCount val="10"/>
                <c:pt idx="0">
                  <c:v>0.16894106885134122</c:v>
                </c:pt>
                <c:pt idx="1">
                  <c:v>0.1700273856424431</c:v>
                </c:pt>
                <c:pt idx="2">
                  <c:v>0.19785259369445926</c:v>
                </c:pt>
                <c:pt idx="3">
                  <c:v>0.24417325192759443</c:v>
                </c:pt>
                <c:pt idx="4">
                  <c:v>0.30549213174398654</c:v>
                </c:pt>
                <c:pt idx="5">
                  <c:v>0.37930954616505735</c:v>
                </c:pt>
                <c:pt idx="6">
                  <c:v>0.46375149910267321</c:v>
                </c:pt>
                <c:pt idx="7">
                  <c:v>0.55607999759917026</c:v>
                </c:pt>
                <c:pt idx="8">
                  <c:v>0.65300312396331994</c:v>
                </c:pt>
                <c:pt idx="9">
                  <c:v>0.75154164169839965</c:v>
                </c:pt>
              </c:numCache>
            </c:numRef>
          </c:val>
          <c:smooth val="0"/>
          <c:extLst>
            <c:ext xmlns:c16="http://schemas.microsoft.com/office/drawing/2014/chart" uri="{C3380CC4-5D6E-409C-BE32-E72D297353CC}">
              <c16:uniqueId val="{00000006-A625-46D8-B66A-EAA9553BCFC3}"/>
            </c:ext>
          </c:extLst>
        </c:ser>
        <c:ser>
          <c:idx val="7"/>
          <c:order val="7"/>
          <c:tx>
            <c:strRef>
              <c:f>'SSP2 26 (base)'!$A$1102</c:f>
              <c:strCache>
                <c:ptCount val="1"/>
                <c:pt idx="0">
                  <c:v>PAO</c:v>
                </c:pt>
              </c:strCache>
            </c:strRef>
          </c:tx>
          <c:spPr>
            <a:ln w="28575" cap="rnd">
              <a:solidFill>
                <a:schemeClr val="accent2">
                  <a:lumMod val="60000"/>
                </a:schemeClr>
              </a:solidFill>
              <a:round/>
            </a:ln>
            <a:effectLst/>
          </c:spPr>
          <c:marker>
            <c:symbol val="none"/>
          </c:marker>
          <c:val>
            <c:numRef>
              <c:f>'SSP2 26 (base)'!$B$1102:$K$1102</c:f>
              <c:numCache>
                <c:formatCode>0.00</c:formatCode>
                <c:ptCount val="10"/>
                <c:pt idx="0">
                  <c:v>2.3534827298039556E-2</c:v>
                </c:pt>
                <c:pt idx="1">
                  <c:v>2.1510945184859794E-2</c:v>
                </c:pt>
                <c:pt idx="2">
                  <c:v>2.1468769266239092E-2</c:v>
                </c:pt>
                <c:pt idx="3">
                  <c:v>2.2638111923272388E-2</c:v>
                </c:pt>
                <c:pt idx="4">
                  <c:v>2.4639919642415308E-2</c:v>
                </c:pt>
                <c:pt idx="5">
                  <c:v>2.7278800914069166E-2</c:v>
                </c:pt>
                <c:pt idx="6">
                  <c:v>3.032513797669455E-2</c:v>
                </c:pt>
                <c:pt idx="7">
                  <c:v>3.3454057348665363E-2</c:v>
                </c:pt>
                <c:pt idx="8">
                  <c:v>3.6566962356761205E-2</c:v>
                </c:pt>
                <c:pt idx="9">
                  <c:v>3.9647960748296684E-2</c:v>
                </c:pt>
              </c:numCache>
            </c:numRef>
          </c:val>
          <c:smooth val="0"/>
          <c:extLst>
            <c:ext xmlns:c16="http://schemas.microsoft.com/office/drawing/2014/chart" uri="{C3380CC4-5D6E-409C-BE32-E72D297353CC}">
              <c16:uniqueId val="{00000007-A625-46D8-B66A-EAA9553BCFC3}"/>
            </c:ext>
          </c:extLst>
        </c:ser>
        <c:ser>
          <c:idx val="8"/>
          <c:order val="8"/>
          <c:tx>
            <c:strRef>
              <c:f>'SSP2 26 (base)'!$A$1103</c:f>
              <c:strCache>
                <c:ptCount val="1"/>
                <c:pt idx="0">
                  <c:v>PAS</c:v>
                </c:pt>
              </c:strCache>
            </c:strRef>
          </c:tx>
          <c:spPr>
            <a:ln w="28575" cap="rnd">
              <a:solidFill>
                <a:schemeClr val="accent3">
                  <a:lumMod val="60000"/>
                </a:schemeClr>
              </a:solidFill>
              <a:round/>
            </a:ln>
            <a:effectLst/>
          </c:spPr>
          <c:marker>
            <c:symbol val="none"/>
          </c:marker>
          <c:val>
            <c:numRef>
              <c:f>'SSP2 26 (base)'!$B$1103:$K$1103</c:f>
              <c:numCache>
                <c:formatCode>0.00</c:formatCode>
                <c:ptCount val="10"/>
                <c:pt idx="0">
                  <c:v>2.1791050816009884E-2</c:v>
                </c:pt>
                <c:pt idx="1">
                  <c:v>3.3671040108276311E-2</c:v>
                </c:pt>
                <c:pt idx="2">
                  <c:v>6.298104817156501E-2</c:v>
                </c:pt>
                <c:pt idx="3">
                  <c:v>0.10574530373327841</c:v>
                </c:pt>
                <c:pt idx="4">
                  <c:v>0.15973202757952501</c:v>
                </c:pt>
                <c:pt idx="5">
                  <c:v>0.224053545169138</c:v>
                </c:pt>
                <c:pt idx="6">
                  <c:v>0.29384179700650481</c:v>
                </c:pt>
                <c:pt idx="7">
                  <c:v>0.36618667085597273</c:v>
                </c:pt>
                <c:pt idx="8">
                  <c:v>0.43992530565906079</c:v>
                </c:pt>
                <c:pt idx="9">
                  <c:v>0.51307641438131013</c:v>
                </c:pt>
              </c:numCache>
            </c:numRef>
          </c:val>
          <c:smooth val="0"/>
          <c:extLst>
            <c:ext xmlns:c16="http://schemas.microsoft.com/office/drawing/2014/chart" uri="{C3380CC4-5D6E-409C-BE32-E72D297353CC}">
              <c16:uniqueId val="{00000008-A625-46D8-B66A-EAA9553BCFC3}"/>
            </c:ext>
          </c:extLst>
        </c:ser>
        <c:ser>
          <c:idx val="9"/>
          <c:order val="9"/>
          <c:tx>
            <c:strRef>
              <c:f>'SSP2 26 (base)'!$A$1104</c:f>
              <c:strCache>
                <c:ptCount val="1"/>
                <c:pt idx="0">
                  <c:v>SAS</c:v>
                </c:pt>
              </c:strCache>
            </c:strRef>
          </c:tx>
          <c:spPr>
            <a:ln w="28575" cap="rnd">
              <a:solidFill>
                <a:schemeClr val="accent4">
                  <a:lumMod val="60000"/>
                </a:schemeClr>
              </a:solidFill>
              <a:round/>
            </a:ln>
            <a:effectLst/>
          </c:spPr>
          <c:marker>
            <c:symbol val="none"/>
          </c:marker>
          <c:val>
            <c:numRef>
              <c:f>'SSP2 26 (base)'!$B$1104:$K$1104</c:f>
              <c:numCache>
                <c:formatCode>0.00</c:formatCode>
                <c:ptCount val="10"/>
                <c:pt idx="0">
                  <c:v>1.8615881131932091E-2</c:v>
                </c:pt>
                <c:pt idx="1">
                  <c:v>3.5333720269182606E-2</c:v>
                </c:pt>
                <c:pt idx="2">
                  <c:v>7.6577247630588499E-2</c:v>
                </c:pt>
                <c:pt idx="3">
                  <c:v>0.13532160910123656</c:v>
                </c:pt>
                <c:pt idx="4">
                  <c:v>0.20468118875654823</c:v>
                </c:pt>
                <c:pt idx="5">
                  <c:v>0.28208862856035338</c:v>
                </c:pt>
                <c:pt idx="6">
                  <c:v>0.36528624487017985</c:v>
                </c:pt>
                <c:pt idx="7">
                  <c:v>0.45035818954442441</c:v>
                </c:pt>
                <c:pt idx="8">
                  <c:v>0.53445182302945482</c:v>
                </c:pt>
                <c:pt idx="9">
                  <c:v>0.61552525242051259</c:v>
                </c:pt>
              </c:numCache>
            </c:numRef>
          </c:val>
          <c:smooth val="0"/>
          <c:extLst>
            <c:ext xmlns:c16="http://schemas.microsoft.com/office/drawing/2014/chart" uri="{C3380CC4-5D6E-409C-BE32-E72D297353CC}">
              <c16:uniqueId val="{00000009-A625-46D8-B66A-EAA9553BCFC3}"/>
            </c:ext>
          </c:extLst>
        </c:ser>
        <c:dLbls>
          <c:showLegendKey val="0"/>
          <c:showVal val="0"/>
          <c:showCatName val="0"/>
          <c:showSerName val="0"/>
          <c:showPercent val="0"/>
          <c:showBubbleSize val="0"/>
        </c:dLbls>
        <c:smooth val="0"/>
        <c:axId val="730745784"/>
        <c:axId val="730746112"/>
      </c:lineChart>
      <c:catAx>
        <c:axId val="73074578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v-SE"/>
          </a:p>
        </c:txPr>
        <c:crossAx val="730746112"/>
        <c:crosses val="autoZero"/>
        <c:auto val="1"/>
        <c:lblAlgn val="ctr"/>
        <c:lblOffset val="100"/>
        <c:noMultiLvlLbl val="0"/>
      </c:catAx>
      <c:valAx>
        <c:axId val="73074611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v-SE"/>
          </a:p>
        </c:txPr>
        <c:crossAx val="7307457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v-S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sv-SE"/>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sv-SE"/>
        </a:p>
      </c:txPr>
    </c:title>
    <c:autoTitleDeleted val="0"/>
    <c:plotArea>
      <c:layout/>
      <c:areaChart>
        <c:grouping val="stacked"/>
        <c:varyColors val="0"/>
        <c:ser>
          <c:idx val="0"/>
          <c:order val="0"/>
          <c:tx>
            <c:strRef>
              <c:f>'SSP2 26 (base)'!$A$1228</c:f>
              <c:strCache>
                <c:ptCount val="1"/>
                <c:pt idx="0">
                  <c:v>Fossil liquid fuel</c:v>
                </c:pt>
              </c:strCache>
            </c:strRef>
          </c:tx>
          <c:spPr>
            <a:solidFill>
              <a:schemeClr val="accent1"/>
            </a:solidFill>
            <a:ln>
              <a:noFill/>
            </a:ln>
            <a:effectLst/>
          </c:spPr>
          <c:cat>
            <c:numRef>
              <c:extLst>
                <c:ext xmlns:c15="http://schemas.microsoft.com/office/drawing/2012/chart" uri="{02D57815-91ED-43cb-92C2-25804820EDAC}">
                  <c15:fullRef>
                    <c15:sqref>'SSP2 26 (base)'!$B$1227:$K$1227</c15:sqref>
                  </c15:fullRef>
                </c:ext>
              </c:extLst>
              <c:f>'SSP2 26 (base)'!$B$1227:$F$1227</c:f>
              <c:numCache>
                <c:formatCode>General</c:formatCode>
                <c:ptCount val="5"/>
                <c:pt idx="0">
                  <c:v>2010</c:v>
                </c:pt>
                <c:pt idx="1">
                  <c:v>2020</c:v>
                </c:pt>
                <c:pt idx="2">
                  <c:v>2030</c:v>
                </c:pt>
                <c:pt idx="3">
                  <c:v>2040</c:v>
                </c:pt>
                <c:pt idx="4">
                  <c:v>2050</c:v>
                </c:pt>
              </c:numCache>
            </c:numRef>
          </c:cat>
          <c:val>
            <c:numRef>
              <c:extLst>
                <c:ext xmlns:c15="http://schemas.microsoft.com/office/drawing/2012/chart" uri="{02D57815-91ED-43cb-92C2-25804820EDAC}">
                  <c15:fullRef>
                    <c15:sqref>'SSP2 26 (base)'!$B$1228:$K$1228</c15:sqref>
                  </c15:fullRef>
                </c:ext>
              </c:extLst>
              <c:f>'SSP2 26 (base)'!$B$1228:$F$1228</c:f>
              <c:numCache>
                <c:formatCode>0</c:formatCode>
                <c:ptCount val="5"/>
                <c:pt idx="0">
                  <c:v>20.423120898778116</c:v>
                </c:pt>
                <c:pt idx="1">
                  <c:v>22.697621622588059</c:v>
                </c:pt>
                <c:pt idx="2">
                  <c:v>22.387645807211264</c:v>
                </c:pt>
                <c:pt idx="3">
                  <c:v>17.865806976318812</c:v>
                </c:pt>
                <c:pt idx="4">
                  <c:v>6.4838749726193061</c:v>
                </c:pt>
              </c:numCache>
            </c:numRef>
          </c:val>
          <c:extLst>
            <c:ext xmlns:c16="http://schemas.microsoft.com/office/drawing/2014/chart" uri="{C3380CC4-5D6E-409C-BE32-E72D297353CC}">
              <c16:uniqueId val="{00000000-25A6-4A07-820D-533D608AB1A0}"/>
            </c:ext>
          </c:extLst>
        </c:ser>
        <c:ser>
          <c:idx val="1"/>
          <c:order val="1"/>
          <c:tx>
            <c:strRef>
              <c:f>'SSP2 26 (base)'!$A$1229</c:f>
              <c:strCache>
                <c:ptCount val="1"/>
                <c:pt idx="0">
                  <c:v>Fossil gas</c:v>
                </c:pt>
              </c:strCache>
            </c:strRef>
          </c:tx>
          <c:spPr>
            <a:solidFill>
              <a:schemeClr val="accent2"/>
            </a:solidFill>
            <a:ln>
              <a:noFill/>
            </a:ln>
            <a:effectLst/>
          </c:spPr>
          <c:cat>
            <c:numRef>
              <c:extLst>
                <c:ext xmlns:c15="http://schemas.microsoft.com/office/drawing/2012/chart" uri="{02D57815-91ED-43cb-92C2-25804820EDAC}">
                  <c15:fullRef>
                    <c15:sqref>'SSP2 26 (base)'!$B$1227:$K$1227</c15:sqref>
                  </c15:fullRef>
                </c:ext>
              </c:extLst>
              <c:f>'SSP2 26 (base)'!$B$1227:$F$1227</c:f>
              <c:numCache>
                <c:formatCode>General</c:formatCode>
                <c:ptCount val="5"/>
                <c:pt idx="0">
                  <c:v>2010</c:v>
                </c:pt>
                <c:pt idx="1">
                  <c:v>2020</c:v>
                </c:pt>
                <c:pt idx="2">
                  <c:v>2030</c:v>
                </c:pt>
                <c:pt idx="3">
                  <c:v>2040</c:v>
                </c:pt>
                <c:pt idx="4">
                  <c:v>2050</c:v>
                </c:pt>
              </c:numCache>
            </c:numRef>
          </c:cat>
          <c:val>
            <c:numRef>
              <c:extLst>
                <c:ext xmlns:c15="http://schemas.microsoft.com/office/drawing/2012/chart" uri="{02D57815-91ED-43cb-92C2-25804820EDAC}">
                  <c15:fullRef>
                    <c15:sqref>'SSP2 26 (base)'!$B$1229:$K$1229</c15:sqref>
                  </c15:fullRef>
                </c:ext>
              </c:extLst>
              <c:f>'SSP2 26 (base)'!$B$1229:$F$1229</c:f>
              <c:numCache>
                <c:formatCode>0.0</c:formatCode>
                <c:ptCount val="5"/>
                <c:pt idx="0">
                  <c:v>0</c:v>
                </c:pt>
                <c:pt idx="1">
                  <c:v>0.19935878722740505</c:v>
                </c:pt>
                <c:pt idx="2">
                  <c:v>0.43408776278252104</c:v>
                </c:pt>
                <c:pt idx="3">
                  <c:v>1.3627377253022703</c:v>
                </c:pt>
                <c:pt idx="4">
                  <c:v>2.2529864042701044</c:v>
                </c:pt>
              </c:numCache>
            </c:numRef>
          </c:val>
          <c:extLst>
            <c:ext xmlns:c16="http://schemas.microsoft.com/office/drawing/2014/chart" uri="{C3380CC4-5D6E-409C-BE32-E72D297353CC}">
              <c16:uniqueId val="{00000001-25A6-4A07-820D-533D608AB1A0}"/>
            </c:ext>
          </c:extLst>
        </c:ser>
        <c:ser>
          <c:idx val="2"/>
          <c:order val="2"/>
          <c:tx>
            <c:strRef>
              <c:f>'SSP2 26 (base)'!$A$1230</c:f>
              <c:strCache>
                <c:ptCount val="1"/>
                <c:pt idx="0">
                  <c:v>Renewable liquid fuel</c:v>
                </c:pt>
              </c:strCache>
            </c:strRef>
          </c:tx>
          <c:spPr>
            <a:solidFill>
              <a:schemeClr val="accent3"/>
            </a:solidFill>
            <a:ln>
              <a:noFill/>
            </a:ln>
            <a:effectLst/>
          </c:spPr>
          <c:cat>
            <c:numRef>
              <c:extLst>
                <c:ext xmlns:c15="http://schemas.microsoft.com/office/drawing/2012/chart" uri="{02D57815-91ED-43cb-92C2-25804820EDAC}">
                  <c15:fullRef>
                    <c15:sqref>'SSP2 26 (base)'!$B$1227:$K$1227</c15:sqref>
                  </c15:fullRef>
                </c:ext>
              </c:extLst>
              <c:f>'SSP2 26 (base)'!$B$1227:$F$1227</c:f>
              <c:numCache>
                <c:formatCode>General</c:formatCode>
                <c:ptCount val="5"/>
                <c:pt idx="0">
                  <c:v>2010</c:v>
                </c:pt>
                <c:pt idx="1">
                  <c:v>2020</c:v>
                </c:pt>
                <c:pt idx="2">
                  <c:v>2030</c:v>
                </c:pt>
                <c:pt idx="3">
                  <c:v>2040</c:v>
                </c:pt>
                <c:pt idx="4">
                  <c:v>2050</c:v>
                </c:pt>
              </c:numCache>
            </c:numRef>
          </c:cat>
          <c:val>
            <c:numRef>
              <c:extLst>
                <c:ext xmlns:c15="http://schemas.microsoft.com/office/drawing/2012/chart" uri="{02D57815-91ED-43cb-92C2-25804820EDAC}">
                  <c15:fullRef>
                    <c15:sqref>'SSP2 26 (base)'!$B$1230:$K$1230</c15:sqref>
                  </c15:fullRef>
                </c:ext>
              </c:extLst>
              <c:f>'SSP2 26 (base)'!$B$1230:$F$1230</c:f>
              <c:numCache>
                <c:formatCode>0.0</c:formatCode>
                <c:ptCount val="5"/>
                <c:pt idx="0">
                  <c:v>0.50519343481169876</c:v>
                </c:pt>
                <c:pt idx="1">
                  <c:v>0.77275082174451182</c:v>
                </c:pt>
                <c:pt idx="2">
                  <c:v>1.4912835917362353</c:v>
                </c:pt>
                <c:pt idx="3">
                  <c:v>3.7145623145794469</c:v>
                </c:pt>
                <c:pt idx="4">
                  <c:v>6.2943618843341094</c:v>
                </c:pt>
              </c:numCache>
            </c:numRef>
          </c:val>
          <c:extLst>
            <c:ext xmlns:c16="http://schemas.microsoft.com/office/drawing/2014/chart" uri="{C3380CC4-5D6E-409C-BE32-E72D297353CC}">
              <c16:uniqueId val="{00000002-25A6-4A07-820D-533D608AB1A0}"/>
            </c:ext>
          </c:extLst>
        </c:ser>
        <c:ser>
          <c:idx val="3"/>
          <c:order val="3"/>
          <c:tx>
            <c:strRef>
              <c:f>'SSP2 26 (base)'!$A$1231</c:f>
              <c:strCache>
                <c:ptCount val="1"/>
                <c:pt idx="0">
                  <c:v>Renewable gaseous fuel</c:v>
                </c:pt>
              </c:strCache>
            </c:strRef>
          </c:tx>
          <c:spPr>
            <a:solidFill>
              <a:schemeClr val="accent4"/>
            </a:solidFill>
            <a:ln>
              <a:noFill/>
            </a:ln>
            <a:effectLst/>
          </c:spPr>
          <c:cat>
            <c:numRef>
              <c:extLst>
                <c:ext xmlns:c15="http://schemas.microsoft.com/office/drawing/2012/chart" uri="{02D57815-91ED-43cb-92C2-25804820EDAC}">
                  <c15:fullRef>
                    <c15:sqref>'SSP2 26 (base)'!$B$1227:$K$1227</c15:sqref>
                  </c15:fullRef>
                </c:ext>
              </c:extLst>
              <c:f>'SSP2 26 (base)'!$B$1227:$F$1227</c:f>
              <c:numCache>
                <c:formatCode>General</c:formatCode>
                <c:ptCount val="5"/>
                <c:pt idx="0">
                  <c:v>2010</c:v>
                </c:pt>
                <c:pt idx="1">
                  <c:v>2020</c:v>
                </c:pt>
                <c:pt idx="2">
                  <c:v>2030</c:v>
                </c:pt>
                <c:pt idx="3">
                  <c:v>2040</c:v>
                </c:pt>
                <c:pt idx="4">
                  <c:v>2050</c:v>
                </c:pt>
              </c:numCache>
            </c:numRef>
          </c:cat>
          <c:val>
            <c:numRef>
              <c:extLst>
                <c:ext xmlns:c15="http://schemas.microsoft.com/office/drawing/2012/chart" uri="{02D57815-91ED-43cb-92C2-25804820EDAC}">
                  <c15:fullRef>
                    <c15:sqref>'SSP2 26 (base)'!$B$1231:$K$1231</c15:sqref>
                  </c15:fullRef>
                </c:ext>
              </c:extLst>
              <c:f>'SSP2 26 (base)'!$B$1231:$F$1231</c:f>
              <c:numCache>
                <c:formatCode>0.00</c:formatCode>
                <c:ptCount val="5"/>
                <c:pt idx="0">
                  <c:v>0</c:v>
                </c:pt>
                <c:pt idx="1">
                  <c:v>0</c:v>
                </c:pt>
                <c:pt idx="2">
                  <c:v>0</c:v>
                </c:pt>
                <c:pt idx="3">
                  <c:v>7.570765140568167E-2</c:v>
                </c:pt>
                <c:pt idx="4">
                  <c:v>0.58348873996214945</c:v>
                </c:pt>
              </c:numCache>
            </c:numRef>
          </c:val>
          <c:extLst>
            <c:ext xmlns:c16="http://schemas.microsoft.com/office/drawing/2014/chart" uri="{C3380CC4-5D6E-409C-BE32-E72D297353CC}">
              <c16:uniqueId val="{00000003-25A6-4A07-820D-533D608AB1A0}"/>
            </c:ext>
          </c:extLst>
        </c:ser>
        <c:ser>
          <c:idx val="4"/>
          <c:order val="4"/>
          <c:tx>
            <c:strRef>
              <c:f>'SSP2 26 (base)'!$A$1232</c:f>
              <c:strCache>
                <c:ptCount val="1"/>
                <c:pt idx="0">
                  <c:v>Electricty</c:v>
                </c:pt>
              </c:strCache>
            </c:strRef>
          </c:tx>
          <c:spPr>
            <a:solidFill>
              <a:schemeClr val="accent5"/>
            </a:solidFill>
            <a:ln>
              <a:noFill/>
            </a:ln>
            <a:effectLst/>
          </c:spPr>
          <c:cat>
            <c:numRef>
              <c:extLst>
                <c:ext xmlns:c15="http://schemas.microsoft.com/office/drawing/2012/chart" uri="{02D57815-91ED-43cb-92C2-25804820EDAC}">
                  <c15:fullRef>
                    <c15:sqref>'SSP2 26 (base)'!$B$1227:$K$1227</c15:sqref>
                  </c15:fullRef>
                </c:ext>
              </c:extLst>
              <c:f>'SSP2 26 (base)'!$B$1227:$F$1227</c:f>
              <c:numCache>
                <c:formatCode>General</c:formatCode>
                <c:ptCount val="5"/>
                <c:pt idx="0">
                  <c:v>2010</c:v>
                </c:pt>
                <c:pt idx="1">
                  <c:v>2020</c:v>
                </c:pt>
                <c:pt idx="2">
                  <c:v>2030</c:v>
                </c:pt>
                <c:pt idx="3">
                  <c:v>2040</c:v>
                </c:pt>
                <c:pt idx="4">
                  <c:v>2050</c:v>
                </c:pt>
              </c:numCache>
            </c:numRef>
          </c:cat>
          <c:val>
            <c:numRef>
              <c:extLst>
                <c:ext xmlns:c15="http://schemas.microsoft.com/office/drawing/2012/chart" uri="{02D57815-91ED-43cb-92C2-25804820EDAC}">
                  <c15:fullRef>
                    <c15:sqref>'SSP2 26 (base)'!$B$1232:$K$1232</c15:sqref>
                  </c15:fullRef>
                </c:ext>
              </c:extLst>
              <c:f>'SSP2 26 (base)'!$B$1232:$F$1232</c:f>
              <c:numCache>
                <c:formatCode>General</c:formatCode>
                <c:ptCount val="5"/>
                <c:pt idx="0">
                  <c:v>0</c:v>
                </c:pt>
                <c:pt idx="1">
                  <c:v>0.12522565641099229</c:v>
                </c:pt>
                <c:pt idx="2">
                  <c:v>0.85038323313016806</c:v>
                </c:pt>
                <c:pt idx="3">
                  <c:v>2.3344522467774538</c:v>
                </c:pt>
                <c:pt idx="4">
                  <c:v>6.7581147077415604</c:v>
                </c:pt>
              </c:numCache>
            </c:numRef>
          </c:val>
          <c:extLst>
            <c:ext xmlns:c16="http://schemas.microsoft.com/office/drawing/2014/chart" uri="{C3380CC4-5D6E-409C-BE32-E72D297353CC}">
              <c16:uniqueId val="{00000004-25A6-4A07-820D-533D608AB1A0}"/>
            </c:ext>
          </c:extLst>
        </c:ser>
        <c:dLbls>
          <c:showLegendKey val="0"/>
          <c:showVal val="0"/>
          <c:showCatName val="0"/>
          <c:showSerName val="0"/>
          <c:showPercent val="0"/>
          <c:showBubbleSize val="0"/>
        </c:dLbls>
        <c:axId val="660845216"/>
        <c:axId val="660846200"/>
      </c:areaChart>
      <c:catAx>
        <c:axId val="66084521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v-SE"/>
          </a:p>
        </c:txPr>
        <c:crossAx val="660846200"/>
        <c:crosses val="autoZero"/>
        <c:auto val="1"/>
        <c:lblAlgn val="ctr"/>
        <c:lblOffset val="100"/>
        <c:noMultiLvlLbl val="0"/>
      </c:catAx>
      <c:valAx>
        <c:axId val="66084620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v-SE"/>
          </a:p>
        </c:txPr>
        <c:crossAx val="66084521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v-SE"/>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sv-SE"/>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sv-SE"/>
        </a:p>
      </c:txPr>
    </c:title>
    <c:autoTitleDeleted val="0"/>
    <c:plotArea>
      <c:layout/>
      <c:areaChart>
        <c:grouping val="stacked"/>
        <c:varyColors val="0"/>
        <c:ser>
          <c:idx val="0"/>
          <c:order val="0"/>
          <c:tx>
            <c:strRef>
              <c:f>'SSP2 45'!$A$1020</c:f>
              <c:strCache>
                <c:ptCount val="1"/>
                <c:pt idx="0">
                  <c:v>AFR</c:v>
                </c:pt>
              </c:strCache>
            </c:strRef>
          </c:tx>
          <c:spPr>
            <a:solidFill>
              <a:schemeClr val="accent1"/>
            </a:solidFill>
            <a:ln>
              <a:noFill/>
            </a:ln>
            <a:effectLst/>
          </c:spPr>
          <c:val>
            <c:numRef>
              <c:f>'SSP2 45'!$B$1020:$K$1020</c:f>
              <c:numCache>
                <c:formatCode>0.00</c:formatCode>
                <c:ptCount val="10"/>
                <c:pt idx="0">
                  <c:v>2.0482223950355727</c:v>
                </c:pt>
                <c:pt idx="1">
                  <c:v>2.6688674233245555</c:v>
                </c:pt>
                <c:pt idx="2">
                  <c:v>3.0918806597646298</c:v>
                </c:pt>
                <c:pt idx="3">
                  <c:v>3.4512031374179424</c:v>
                </c:pt>
                <c:pt idx="4">
                  <c:v>3.7497090860162801</c:v>
                </c:pt>
                <c:pt idx="5">
                  <c:v>3.9175067133545385</c:v>
                </c:pt>
                <c:pt idx="6">
                  <c:v>3.8914589515938625</c:v>
                </c:pt>
                <c:pt idx="7">
                  <c:v>4.7350519284190646</c:v>
                </c:pt>
                <c:pt idx="8">
                  <c:v>5.7542681310610275</c:v>
                </c:pt>
                <c:pt idx="9">
                  <c:v>6.9858767842252512</c:v>
                </c:pt>
              </c:numCache>
            </c:numRef>
          </c:val>
          <c:extLst>
            <c:ext xmlns:c15="http://schemas.microsoft.com/office/drawing/2012/chart" uri="{02D57815-91ED-43cb-92C2-25804820EDAC}">
              <c15:filteredCategoryTitle>
                <c15:cat>
                  <c:numRef>
                    <c:extLst>
                      <c:ext uri="{02D57815-91ED-43cb-92C2-25804820EDAC}">
                        <c15:formulaRef>
                          <c15:sqref>'SSP2 45'!$B$1019:$K$1019</c15:sqref>
                        </c15:formulaRef>
                      </c:ext>
                    </c:extLst>
                    <c:numCache>
                      <c:formatCode>0</c:formatCode>
                      <c:ptCount val="10"/>
                      <c:pt idx="0">
                        <c:v>2010</c:v>
                      </c:pt>
                      <c:pt idx="1">
                        <c:v>2020</c:v>
                      </c:pt>
                      <c:pt idx="2">
                        <c:v>2030</c:v>
                      </c:pt>
                      <c:pt idx="3">
                        <c:v>2040</c:v>
                      </c:pt>
                      <c:pt idx="4">
                        <c:v>2050</c:v>
                      </c:pt>
                      <c:pt idx="5">
                        <c:v>2060</c:v>
                      </c:pt>
                      <c:pt idx="6">
                        <c:v>2070</c:v>
                      </c:pt>
                      <c:pt idx="7">
                        <c:v>2080</c:v>
                      </c:pt>
                      <c:pt idx="8">
                        <c:v>2090</c:v>
                      </c:pt>
                      <c:pt idx="9">
                        <c:v>2100</c:v>
                      </c:pt>
                    </c:numCache>
                  </c:numRef>
                </c15:cat>
              </c15:filteredCategoryTitle>
            </c:ext>
            <c:ext xmlns:c16="http://schemas.microsoft.com/office/drawing/2014/chart" uri="{C3380CC4-5D6E-409C-BE32-E72D297353CC}">
              <c16:uniqueId val="{00000000-5DC8-4F1C-98E3-DC99958A0873}"/>
            </c:ext>
          </c:extLst>
        </c:ser>
        <c:ser>
          <c:idx val="1"/>
          <c:order val="1"/>
          <c:tx>
            <c:strRef>
              <c:f>'SSP2 45'!$A$1021</c:f>
              <c:strCache>
                <c:ptCount val="1"/>
                <c:pt idx="0">
                  <c:v>CPA</c:v>
                </c:pt>
              </c:strCache>
            </c:strRef>
          </c:tx>
          <c:spPr>
            <a:solidFill>
              <a:schemeClr val="accent2"/>
            </a:solidFill>
            <a:ln>
              <a:noFill/>
            </a:ln>
            <a:effectLst/>
          </c:spPr>
          <c:val>
            <c:numRef>
              <c:f>'SSP2 45'!$B$1021:$K$1021</c:f>
              <c:numCache>
                <c:formatCode>0.00</c:formatCode>
                <c:ptCount val="10"/>
                <c:pt idx="0">
                  <c:v>6.1043427908813426</c:v>
                </c:pt>
                <c:pt idx="1">
                  <c:v>8.1115279077118352</c:v>
                </c:pt>
                <c:pt idx="2">
                  <c:v>9.4510551222125958</c:v>
                </c:pt>
                <c:pt idx="3">
                  <c:v>10.015311828031157</c:v>
                </c:pt>
                <c:pt idx="4">
                  <c:v>10.406268880838851</c:v>
                </c:pt>
                <c:pt idx="5">
                  <c:v>10.003259985338973</c:v>
                </c:pt>
                <c:pt idx="6">
                  <c:v>9.3719284914043168</c:v>
                </c:pt>
                <c:pt idx="7">
                  <c:v>9.8086070734636586</c:v>
                </c:pt>
                <c:pt idx="8">
                  <c:v>10.257258890369625</c:v>
                </c:pt>
                <c:pt idx="9">
                  <c:v>10.71839770126523</c:v>
                </c:pt>
              </c:numCache>
            </c:numRef>
          </c:val>
          <c:extLst>
            <c:ext xmlns:c15="http://schemas.microsoft.com/office/drawing/2012/chart" uri="{02D57815-91ED-43cb-92C2-25804820EDAC}">
              <c15:filteredCategoryTitle>
                <c15:cat>
                  <c:numRef>
                    <c:extLst>
                      <c:ext uri="{02D57815-91ED-43cb-92C2-25804820EDAC}">
                        <c15:formulaRef>
                          <c15:sqref>'SSP2 45'!$B$1019:$K$1019</c15:sqref>
                        </c15:formulaRef>
                      </c:ext>
                    </c:extLst>
                    <c:numCache>
                      <c:formatCode>0</c:formatCode>
                      <c:ptCount val="10"/>
                      <c:pt idx="0">
                        <c:v>2010</c:v>
                      </c:pt>
                      <c:pt idx="1">
                        <c:v>2020</c:v>
                      </c:pt>
                      <c:pt idx="2">
                        <c:v>2030</c:v>
                      </c:pt>
                      <c:pt idx="3">
                        <c:v>2040</c:v>
                      </c:pt>
                      <c:pt idx="4">
                        <c:v>2050</c:v>
                      </c:pt>
                      <c:pt idx="5">
                        <c:v>2060</c:v>
                      </c:pt>
                      <c:pt idx="6">
                        <c:v>2070</c:v>
                      </c:pt>
                      <c:pt idx="7">
                        <c:v>2080</c:v>
                      </c:pt>
                      <c:pt idx="8">
                        <c:v>2090</c:v>
                      </c:pt>
                      <c:pt idx="9">
                        <c:v>2100</c:v>
                      </c:pt>
                    </c:numCache>
                  </c:numRef>
                </c15:cat>
              </c15:filteredCategoryTitle>
            </c:ext>
            <c:ext xmlns:c16="http://schemas.microsoft.com/office/drawing/2014/chart" uri="{C3380CC4-5D6E-409C-BE32-E72D297353CC}">
              <c16:uniqueId val="{00000001-5DC8-4F1C-98E3-DC99958A0873}"/>
            </c:ext>
          </c:extLst>
        </c:ser>
        <c:ser>
          <c:idx val="2"/>
          <c:order val="2"/>
          <c:tx>
            <c:strRef>
              <c:f>'SSP2 45'!$A$1022</c:f>
              <c:strCache>
                <c:ptCount val="1"/>
                <c:pt idx="0">
                  <c:v>EUR</c:v>
                </c:pt>
              </c:strCache>
            </c:strRef>
          </c:tx>
          <c:spPr>
            <a:solidFill>
              <a:schemeClr val="accent3"/>
            </a:solidFill>
            <a:ln>
              <a:noFill/>
            </a:ln>
            <a:effectLst/>
          </c:spPr>
          <c:val>
            <c:numRef>
              <c:f>'SSP2 45'!$B$1022:$K$1022</c:f>
              <c:numCache>
                <c:formatCode>0.00</c:formatCode>
                <c:ptCount val="10"/>
                <c:pt idx="0">
                  <c:v>4.0040461234169795</c:v>
                </c:pt>
                <c:pt idx="1">
                  <c:v>4.3145499167671515</c:v>
                </c:pt>
                <c:pt idx="2">
                  <c:v>4.4830547874698956</c:v>
                </c:pt>
                <c:pt idx="3">
                  <c:v>4.5231602870524998</c:v>
                </c:pt>
                <c:pt idx="4">
                  <c:v>4.541843319620261</c:v>
                </c:pt>
                <c:pt idx="5">
                  <c:v>4.4361542583486893</c:v>
                </c:pt>
                <c:pt idx="6">
                  <c:v>4.3004380950316587</c:v>
                </c:pt>
                <c:pt idx="7">
                  <c:v>4.4427021316535891</c:v>
                </c:pt>
                <c:pt idx="8">
                  <c:v>4.5885648610765033</c:v>
                </c:pt>
                <c:pt idx="9">
                  <c:v>4.7382026777965738</c:v>
                </c:pt>
              </c:numCache>
            </c:numRef>
          </c:val>
          <c:extLst>
            <c:ext xmlns:c15="http://schemas.microsoft.com/office/drawing/2012/chart" uri="{02D57815-91ED-43cb-92C2-25804820EDAC}">
              <c15:filteredCategoryTitle>
                <c15:cat>
                  <c:numRef>
                    <c:extLst>
                      <c:ext uri="{02D57815-91ED-43cb-92C2-25804820EDAC}">
                        <c15:formulaRef>
                          <c15:sqref>'SSP2 45'!$B$1019:$K$1019</c15:sqref>
                        </c15:formulaRef>
                      </c:ext>
                    </c:extLst>
                    <c:numCache>
                      <c:formatCode>0</c:formatCode>
                      <c:ptCount val="10"/>
                      <c:pt idx="0">
                        <c:v>2010</c:v>
                      </c:pt>
                      <c:pt idx="1">
                        <c:v>2020</c:v>
                      </c:pt>
                      <c:pt idx="2">
                        <c:v>2030</c:v>
                      </c:pt>
                      <c:pt idx="3">
                        <c:v>2040</c:v>
                      </c:pt>
                      <c:pt idx="4">
                        <c:v>2050</c:v>
                      </c:pt>
                      <c:pt idx="5">
                        <c:v>2060</c:v>
                      </c:pt>
                      <c:pt idx="6">
                        <c:v>2070</c:v>
                      </c:pt>
                      <c:pt idx="7">
                        <c:v>2080</c:v>
                      </c:pt>
                      <c:pt idx="8">
                        <c:v>2090</c:v>
                      </c:pt>
                      <c:pt idx="9">
                        <c:v>2100</c:v>
                      </c:pt>
                    </c:numCache>
                  </c:numRef>
                </c15:cat>
              </c15:filteredCategoryTitle>
            </c:ext>
            <c:ext xmlns:c16="http://schemas.microsoft.com/office/drawing/2014/chart" uri="{C3380CC4-5D6E-409C-BE32-E72D297353CC}">
              <c16:uniqueId val="{00000002-5DC8-4F1C-98E3-DC99958A0873}"/>
            </c:ext>
          </c:extLst>
        </c:ser>
        <c:ser>
          <c:idx val="3"/>
          <c:order val="3"/>
          <c:tx>
            <c:strRef>
              <c:f>'SSP2 45'!$A$1023</c:f>
              <c:strCache>
                <c:ptCount val="1"/>
                <c:pt idx="0">
                  <c:v>FSU</c:v>
                </c:pt>
              </c:strCache>
            </c:strRef>
          </c:tx>
          <c:spPr>
            <a:solidFill>
              <a:schemeClr val="accent4"/>
            </a:solidFill>
            <a:ln>
              <a:noFill/>
            </a:ln>
            <a:effectLst/>
          </c:spPr>
          <c:val>
            <c:numRef>
              <c:f>'SSP2 45'!$B$1023:$K$1023</c:f>
              <c:numCache>
                <c:formatCode>0.00</c:formatCode>
                <c:ptCount val="10"/>
                <c:pt idx="0">
                  <c:v>1.1962298740219861</c:v>
                </c:pt>
                <c:pt idx="1">
                  <c:v>1.4151486925915484</c:v>
                </c:pt>
                <c:pt idx="2">
                  <c:v>1.6006912262210526</c:v>
                </c:pt>
                <c:pt idx="3">
                  <c:v>1.7458415646418999</c:v>
                </c:pt>
                <c:pt idx="4">
                  <c:v>1.8616976091462354</c:v>
                </c:pt>
                <c:pt idx="5">
                  <c:v>1.8536551301395798</c:v>
                </c:pt>
                <c:pt idx="6">
                  <c:v>1.7960394342817974</c:v>
                </c:pt>
                <c:pt idx="7">
                  <c:v>1.9050845584687834</c:v>
                </c:pt>
                <c:pt idx="8">
                  <c:v>2.0184406965406589</c:v>
                </c:pt>
                <c:pt idx="9">
                  <c:v>2.1363306088199518</c:v>
                </c:pt>
              </c:numCache>
            </c:numRef>
          </c:val>
          <c:extLst>
            <c:ext xmlns:c15="http://schemas.microsoft.com/office/drawing/2012/chart" uri="{02D57815-91ED-43cb-92C2-25804820EDAC}">
              <c15:filteredCategoryTitle>
                <c15:cat>
                  <c:numRef>
                    <c:extLst>
                      <c:ext uri="{02D57815-91ED-43cb-92C2-25804820EDAC}">
                        <c15:formulaRef>
                          <c15:sqref>'SSP2 45'!$B$1019:$K$1019</c15:sqref>
                        </c15:formulaRef>
                      </c:ext>
                    </c:extLst>
                    <c:numCache>
                      <c:formatCode>0</c:formatCode>
                      <c:ptCount val="10"/>
                      <c:pt idx="0">
                        <c:v>2010</c:v>
                      </c:pt>
                      <c:pt idx="1">
                        <c:v>2020</c:v>
                      </c:pt>
                      <c:pt idx="2">
                        <c:v>2030</c:v>
                      </c:pt>
                      <c:pt idx="3">
                        <c:v>2040</c:v>
                      </c:pt>
                      <c:pt idx="4">
                        <c:v>2050</c:v>
                      </c:pt>
                      <c:pt idx="5">
                        <c:v>2060</c:v>
                      </c:pt>
                      <c:pt idx="6">
                        <c:v>2070</c:v>
                      </c:pt>
                      <c:pt idx="7">
                        <c:v>2080</c:v>
                      </c:pt>
                      <c:pt idx="8">
                        <c:v>2090</c:v>
                      </c:pt>
                      <c:pt idx="9">
                        <c:v>2100</c:v>
                      </c:pt>
                    </c:numCache>
                  </c:numRef>
                </c15:cat>
              </c15:filteredCategoryTitle>
            </c:ext>
            <c:ext xmlns:c16="http://schemas.microsoft.com/office/drawing/2014/chart" uri="{C3380CC4-5D6E-409C-BE32-E72D297353CC}">
              <c16:uniqueId val="{00000003-5DC8-4F1C-98E3-DC99958A0873}"/>
            </c:ext>
          </c:extLst>
        </c:ser>
        <c:ser>
          <c:idx val="4"/>
          <c:order val="4"/>
          <c:tx>
            <c:strRef>
              <c:f>'SSP2 45'!$A$1024</c:f>
              <c:strCache>
                <c:ptCount val="1"/>
                <c:pt idx="0">
                  <c:v>LAM</c:v>
                </c:pt>
              </c:strCache>
            </c:strRef>
          </c:tx>
          <c:spPr>
            <a:solidFill>
              <a:schemeClr val="accent5"/>
            </a:solidFill>
            <a:ln>
              <a:noFill/>
            </a:ln>
            <a:effectLst/>
          </c:spPr>
          <c:val>
            <c:numRef>
              <c:f>'SSP2 45'!$B$1024:$K$1024</c:f>
              <c:numCache>
                <c:formatCode>0.00</c:formatCode>
                <c:ptCount val="10"/>
                <c:pt idx="0">
                  <c:v>4.5980837377877775</c:v>
                </c:pt>
                <c:pt idx="1">
                  <c:v>5.4456456351143423</c:v>
                </c:pt>
                <c:pt idx="2">
                  <c:v>5.8886849456992376</c:v>
                </c:pt>
                <c:pt idx="3">
                  <c:v>6.150872233881417</c:v>
                </c:pt>
                <c:pt idx="4">
                  <c:v>6.3361149407062829</c:v>
                </c:pt>
                <c:pt idx="5">
                  <c:v>6.1990739603917646</c:v>
                </c:pt>
                <c:pt idx="6">
                  <c:v>5.9414963443638156</c:v>
                </c:pt>
                <c:pt idx="7">
                  <c:v>6.3572101828707561</c:v>
                </c:pt>
                <c:pt idx="8">
                  <c:v>6.7983383106028725</c:v>
                </c:pt>
                <c:pt idx="9">
                  <c:v>7.2665334576937592</c:v>
                </c:pt>
              </c:numCache>
            </c:numRef>
          </c:val>
          <c:extLst>
            <c:ext xmlns:c15="http://schemas.microsoft.com/office/drawing/2012/chart" uri="{02D57815-91ED-43cb-92C2-25804820EDAC}">
              <c15:filteredCategoryTitle>
                <c15:cat>
                  <c:numRef>
                    <c:extLst>
                      <c:ext uri="{02D57815-91ED-43cb-92C2-25804820EDAC}">
                        <c15:formulaRef>
                          <c15:sqref>'SSP2 45'!$B$1019:$K$1019</c15:sqref>
                        </c15:formulaRef>
                      </c:ext>
                    </c:extLst>
                    <c:numCache>
                      <c:formatCode>0</c:formatCode>
                      <c:ptCount val="10"/>
                      <c:pt idx="0">
                        <c:v>2010</c:v>
                      </c:pt>
                      <c:pt idx="1">
                        <c:v>2020</c:v>
                      </c:pt>
                      <c:pt idx="2">
                        <c:v>2030</c:v>
                      </c:pt>
                      <c:pt idx="3">
                        <c:v>2040</c:v>
                      </c:pt>
                      <c:pt idx="4">
                        <c:v>2050</c:v>
                      </c:pt>
                      <c:pt idx="5">
                        <c:v>2060</c:v>
                      </c:pt>
                      <c:pt idx="6">
                        <c:v>2070</c:v>
                      </c:pt>
                      <c:pt idx="7">
                        <c:v>2080</c:v>
                      </c:pt>
                      <c:pt idx="8">
                        <c:v>2090</c:v>
                      </c:pt>
                      <c:pt idx="9">
                        <c:v>2100</c:v>
                      </c:pt>
                    </c:numCache>
                  </c:numRef>
                </c15:cat>
              </c15:filteredCategoryTitle>
            </c:ext>
            <c:ext xmlns:c16="http://schemas.microsoft.com/office/drawing/2014/chart" uri="{C3380CC4-5D6E-409C-BE32-E72D297353CC}">
              <c16:uniqueId val="{00000004-5DC8-4F1C-98E3-DC99958A0873}"/>
            </c:ext>
          </c:extLst>
        </c:ser>
        <c:ser>
          <c:idx val="5"/>
          <c:order val="5"/>
          <c:tx>
            <c:strRef>
              <c:f>'SSP2 45'!$A$1025</c:f>
              <c:strCache>
                <c:ptCount val="1"/>
                <c:pt idx="0">
                  <c:v>MEA</c:v>
                </c:pt>
              </c:strCache>
            </c:strRef>
          </c:tx>
          <c:spPr>
            <a:solidFill>
              <a:schemeClr val="accent6"/>
            </a:solidFill>
            <a:ln>
              <a:noFill/>
            </a:ln>
            <a:effectLst/>
          </c:spPr>
          <c:val>
            <c:numRef>
              <c:f>'SSP2 45'!$B$1025:$K$1025</c:f>
              <c:numCache>
                <c:formatCode>0.00</c:formatCode>
                <c:ptCount val="10"/>
                <c:pt idx="0">
                  <c:v>3.2979810469396336</c:v>
                </c:pt>
                <c:pt idx="1">
                  <c:v>4.134054737529655</c:v>
                </c:pt>
                <c:pt idx="2">
                  <c:v>4.7094666133693144</c:v>
                </c:pt>
                <c:pt idx="3">
                  <c:v>5.1390658777167531</c:v>
                </c:pt>
                <c:pt idx="4">
                  <c:v>5.5259312414802357</c:v>
                </c:pt>
                <c:pt idx="5">
                  <c:v>5.6503746224191831</c:v>
                </c:pt>
                <c:pt idx="6">
                  <c:v>5.6388542500286825</c:v>
                </c:pt>
                <c:pt idx="7">
                  <c:v>6.1622710718812677</c:v>
                </c:pt>
                <c:pt idx="8">
                  <c:v>6.7332641528910271</c:v>
                </c:pt>
                <c:pt idx="9">
                  <c:v>7.3561873574448065</c:v>
                </c:pt>
              </c:numCache>
            </c:numRef>
          </c:val>
          <c:extLst>
            <c:ext xmlns:c15="http://schemas.microsoft.com/office/drawing/2012/chart" uri="{02D57815-91ED-43cb-92C2-25804820EDAC}">
              <c15:filteredCategoryTitle>
                <c15:cat>
                  <c:numRef>
                    <c:extLst>
                      <c:ext uri="{02D57815-91ED-43cb-92C2-25804820EDAC}">
                        <c15:formulaRef>
                          <c15:sqref>'SSP2 45'!$B$1019:$K$1019</c15:sqref>
                        </c15:formulaRef>
                      </c:ext>
                    </c:extLst>
                    <c:numCache>
                      <c:formatCode>0</c:formatCode>
                      <c:ptCount val="10"/>
                      <c:pt idx="0">
                        <c:v>2010</c:v>
                      </c:pt>
                      <c:pt idx="1">
                        <c:v>2020</c:v>
                      </c:pt>
                      <c:pt idx="2">
                        <c:v>2030</c:v>
                      </c:pt>
                      <c:pt idx="3">
                        <c:v>2040</c:v>
                      </c:pt>
                      <c:pt idx="4">
                        <c:v>2050</c:v>
                      </c:pt>
                      <c:pt idx="5">
                        <c:v>2060</c:v>
                      </c:pt>
                      <c:pt idx="6">
                        <c:v>2070</c:v>
                      </c:pt>
                      <c:pt idx="7">
                        <c:v>2080</c:v>
                      </c:pt>
                      <c:pt idx="8">
                        <c:v>2090</c:v>
                      </c:pt>
                      <c:pt idx="9">
                        <c:v>2100</c:v>
                      </c:pt>
                    </c:numCache>
                  </c:numRef>
                </c15:cat>
              </c15:filteredCategoryTitle>
            </c:ext>
            <c:ext xmlns:c16="http://schemas.microsoft.com/office/drawing/2014/chart" uri="{C3380CC4-5D6E-409C-BE32-E72D297353CC}">
              <c16:uniqueId val="{00000005-5DC8-4F1C-98E3-DC99958A0873}"/>
            </c:ext>
          </c:extLst>
        </c:ser>
        <c:ser>
          <c:idx val="6"/>
          <c:order val="6"/>
          <c:tx>
            <c:strRef>
              <c:f>'SSP2 45'!$A$1026</c:f>
              <c:strCache>
                <c:ptCount val="1"/>
                <c:pt idx="0">
                  <c:v>NAM</c:v>
                </c:pt>
              </c:strCache>
            </c:strRef>
          </c:tx>
          <c:spPr>
            <a:solidFill>
              <a:schemeClr val="accent1">
                <a:lumMod val="60000"/>
              </a:schemeClr>
            </a:solidFill>
            <a:ln>
              <a:noFill/>
            </a:ln>
            <a:effectLst/>
          </c:spPr>
          <c:val>
            <c:numRef>
              <c:f>'SSP2 45'!$B$1026:$K$1026</c:f>
              <c:numCache>
                <c:formatCode>0.00</c:formatCode>
                <c:ptCount val="10"/>
                <c:pt idx="0">
                  <c:v>7.1406244596847497</c:v>
                </c:pt>
                <c:pt idx="1">
                  <c:v>8.1030603125641925</c:v>
                </c:pt>
                <c:pt idx="2">
                  <c:v>8.9062852345381156</c:v>
                </c:pt>
                <c:pt idx="3">
                  <c:v>9.3109350517203318</c:v>
                </c:pt>
                <c:pt idx="4">
                  <c:v>9.7189853841740366</c:v>
                </c:pt>
                <c:pt idx="5">
                  <c:v>10.064624142262646</c:v>
                </c:pt>
                <c:pt idx="6">
                  <c:v>8.18006916558768</c:v>
                </c:pt>
                <c:pt idx="7">
                  <c:v>8.4146141803364767</c:v>
                </c:pt>
                <c:pt idx="8">
                  <c:v>8.649098122336575</c:v>
                </c:pt>
                <c:pt idx="9">
                  <c:v>8.8836221335576369</c:v>
                </c:pt>
              </c:numCache>
            </c:numRef>
          </c:val>
          <c:extLst>
            <c:ext xmlns:c15="http://schemas.microsoft.com/office/drawing/2012/chart" uri="{02D57815-91ED-43cb-92C2-25804820EDAC}">
              <c15:filteredCategoryTitle>
                <c15:cat>
                  <c:numRef>
                    <c:extLst>
                      <c:ext uri="{02D57815-91ED-43cb-92C2-25804820EDAC}">
                        <c15:formulaRef>
                          <c15:sqref>'SSP2 45'!$B$1019:$K$1019</c15:sqref>
                        </c15:formulaRef>
                      </c:ext>
                    </c:extLst>
                    <c:numCache>
                      <c:formatCode>0</c:formatCode>
                      <c:ptCount val="10"/>
                      <c:pt idx="0">
                        <c:v>2010</c:v>
                      </c:pt>
                      <c:pt idx="1">
                        <c:v>2020</c:v>
                      </c:pt>
                      <c:pt idx="2">
                        <c:v>2030</c:v>
                      </c:pt>
                      <c:pt idx="3">
                        <c:v>2040</c:v>
                      </c:pt>
                      <c:pt idx="4">
                        <c:v>2050</c:v>
                      </c:pt>
                      <c:pt idx="5">
                        <c:v>2060</c:v>
                      </c:pt>
                      <c:pt idx="6">
                        <c:v>2070</c:v>
                      </c:pt>
                      <c:pt idx="7">
                        <c:v>2080</c:v>
                      </c:pt>
                      <c:pt idx="8">
                        <c:v>2090</c:v>
                      </c:pt>
                      <c:pt idx="9">
                        <c:v>2100</c:v>
                      </c:pt>
                    </c:numCache>
                  </c:numRef>
                </c15:cat>
              </c15:filteredCategoryTitle>
            </c:ext>
            <c:ext xmlns:c16="http://schemas.microsoft.com/office/drawing/2014/chart" uri="{C3380CC4-5D6E-409C-BE32-E72D297353CC}">
              <c16:uniqueId val="{00000006-5DC8-4F1C-98E3-DC99958A0873}"/>
            </c:ext>
          </c:extLst>
        </c:ser>
        <c:ser>
          <c:idx val="7"/>
          <c:order val="7"/>
          <c:tx>
            <c:strRef>
              <c:f>'SSP2 45'!$A$1027</c:f>
              <c:strCache>
                <c:ptCount val="1"/>
                <c:pt idx="0">
                  <c:v>PAO</c:v>
                </c:pt>
              </c:strCache>
            </c:strRef>
          </c:tx>
          <c:spPr>
            <a:solidFill>
              <a:schemeClr val="accent2">
                <a:lumMod val="60000"/>
              </a:schemeClr>
            </a:solidFill>
            <a:ln>
              <a:noFill/>
            </a:ln>
            <a:effectLst/>
          </c:spPr>
          <c:val>
            <c:numRef>
              <c:f>'SSP2 45'!$B$1027:$K$1027</c:f>
              <c:numCache>
                <c:formatCode>0.00</c:formatCode>
                <c:ptCount val="10"/>
                <c:pt idx="0">
                  <c:v>1.5036727685109073</c:v>
                </c:pt>
                <c:pt idx="1">
                  <c:v>1.5540044500621475</c:v>
                </c:pt>
                <c:pt idx="2">
                  <c:v>1.4504155013219699</c:v>
                </c:pt>
                <c:pt idx="3">
                  <c:v>1.3108498523769776</c:v>
                </c:pt>
                <c:pt idx="4">
                  <c:v>1.1616635697162681</c:v>
                </c:pt>
                <c:pt idx="5">
                  <c:v>0.99209452402845477</c:v>
                </c:pt>
                <c:pt idx="6">
                  <c:v>0.81573237849448699</c:v>
                </c:pt>
                <c:pt idx="7">
                  <c:v>0.82582067808075754</c:v>
                </c:pt>
                <c:pt idx="8">
                  <c:v>0.8358954745287801</c:v>
                </c:pt>
                <c:pt idx="9">
                  <c:v>0.84595954179284594</c:v>
                </c:pt>
              </c:numCache>
            </c:numRef>
          </c:val>
          <c:extLst>
            <c:ext xmlns:c15="http://schemas.microsoft.com/office/drawing/2012/chart" uri="{02D57815-91ED-43cb-92C2-25804820EDAC}">
              <c15:filteredCategoryTitle>
                <c15:cat>
                  <c:numRef>
                    <c:extLst>
                      <c:ext uri="{02D57815-91ED-43cb-92C2-25804820EDAC}">
                        <c15:formulaRef>
                          <c15:sqref>'SSP2 45'!$B$1019:$K$1019</c15:sqref>
                        </c15:formulaRef>
                      </c:ext>
                    </c:extLst>
                    <c:numCache>
                      <c:formatCode>0</c:formatCode>
                      <c:ptCount val="10"/>
                      <c:pt idx="0">
                        <c:v>2010</c:v>
                      </c:pt>
                      <c:pt idx="1">
                        <c:v>2020</c:v>
                      </c:pt>
                      <c:pt idx="2">
                        <c:v>2030</c:v>
                      </c:pt>
                      <c:pt idx="3">
                        <c:v>2040</c:v>
                      </c:pt>
                      <c:pt idx="4">
                        <c:v>2050</c:v>
                      </c:pt>
                      <c:pt idx="5">
                        <c:v>2060</c:v>
                      </c:pt>
                      <c:pt idx="6">
                        <c:v>2070</c:v>
                      </c:pt>
                      <c:pt idx="7">
                        <c:v>2080</c:v>
                      </c:pt>
                      <c:pt idx="8">
                        <c:v>2090</c:v>
                      </c:pt>
                      <c:pt idx="9">
                        <c:v>2100</c:v>
                      </c:pt>
                    </c:numCache>
                  </c:numRef>
                </c15:cat>
              </c15:filteredCategoryTitle>
            </c:ext>
            <c:ext xmlns:c16="http://schemas.microsoft.com/office/drawing/2014/chart" uri="{C3380CC4-5D6E-409C-BE32-E72D297353CC}">
              <c16:uniqueId val="{00000007-5DC8-4F1C-98E3-DC99958A0873}"/>
            </c:ext>
          </c:extLst>
        </c:ser>
        <c:ser>
          <c:idx val="8"/>
          <c:order val="8"/>
          <c:tx>
            <c:strRef>
              <c:f>'SSP2 45'!$A$1028</c:f>
              <c:strCache>
                <c:ptCount val="1"/>
                <c:pt idx="0">
                  <c:v>PAS</c:v>
                </c:pt>
              </c:strCache>
            </c:strRef>
          </c:tx>
          <c:spPr>
            <a:solidFill>
              <a:schemeClr val="accent3">
                <a:lumMod val="60000"/>
              </a:schemeClr>
            </a:solidFill>
            <a:ln>
              <a:noFill/>
            </a:ln>
            <a:effectLst/>
          </c:spPr>
          <c:val>
            <c:numRef>
              <c:f>'SSP2 45'!$B$1028:$K$1028</c:f>
              <c:numCache>
                <c:formatCode>0.00</c:formatCode>
                <c:ptCount val="10"/>
                <c:pt idx="0">
                  <c:v>2.6559611357643917</c:v>
                </c:pt>
                <c:pt idx="1">
                  <c:v>3.3305461088157413</c:v>
                </c:pt>
                <c:pt idx="2">
                  <c:v>3.7219943186160052</c:v>
                </c:pt>
                <c:pt idx="3">
                  <c:v>3.879141784268322</c:v>
                </c:pt>
                <c:pt idx="4">
                  <c:v>3.9834856251112805</c:v>
                </c:pt>
                <c:pt idx="5">
                  <c:v>3.8304286646884615</c:v>
                </c:pt>
                <c:pt idx="6">
                  <c:v>3.6078829004932658</c:v>
                </c:pt>
                <c:pt idx="7">
                  <c:v>3.8590530571275439</c:v>
                </c:pt>
                <c:pt idx="8">
                  <c:v>4.1241071585634792</c:v>
                </c:pt>
                <c:pt idx="9">
                  <c:v>4.4039038663178349</c:v>
                </c:pt>
              </c:numCache>
            </c:numRef>
          </c:val>
          <c:extLst>
            <c:ext xmlns:c15="http://schemas.microsoft.com/office/drawing/2012/chart" uri="{02D57815-91ED-43cb-92C2-25804820EDAC}">
              <c15:filteredCategoryTitle>
                <c15:cat>
                  <c:numRef>
                    <c:extLst>
                      <c:ext uri="{02D57815-91ED-43cb-92C2-25804820EDAC}">
                        <c15:formulaRef>
                          <c15:sqref>'SSP2 45'!$B$1019:$K$1019</c15:sqref>
                        </c15:formulaRef>
                      </c:ext>
                    </c:extLst>
                    <c:numCache>
                      <c:formatCode>0</c:formatCode>
                      <c:ptCount val="10"/>
                      <c:pt idx="0">
                        <c:v>2010</c:v>
                      </c:pt>
                      <c:pt idx="1">
                        <c:v>2020</c:v>
                      </c:pt>
                      <c:pt idx="2">
                        <c:v>2030</c:v>
                      </c:pt>
                      <c:pt idx="3">
                        <c:v>2040</c:v>
                      </c:pt>
                      <c:pt idx="4">
                        <c:v>2050</c:v>
                      </c:pt>
                      <c:pt idx="5">
                        <c:v>2060</c:v>
                      </c:pt>
                      <c:pt idx="6">
                        <c:v>2070</c:v>
                      </c:pt>
                      <c:pt idx="7">
                        <c:v>2080</c:v>
                      </c:pt>
                      <c:pt idx="8">
                        <c:v>2090</c:v>
                      </c:pt>
                      <c:pt idx="9">
                        <c:v>2100</c:v>
                      </c:pt>
                    </c:numCache>
                  </c:numRef>
                </c15:cat>
              </c15:filteredCategoryTitle>
            </c:ext>
            <c:ext xmlns:c16="http://schemas.microsoft.com/office/drawing/2014/chart" uri="{C3380CC4-5D6E-409C-BE32-E72D297353CC}">
              <c16:uniqueId val="{00000008-5DC8-4F1C-98E3-DC99958A0873}"/>
            </c:ext>
          </c:extLst>
        </c:ser>
        <c:ser>
          <c:idx val="9"/>
          <c:order val="9"/>
          <c:tx>
            <c:strRef>
              <c:f>'SSP2 45'!$A$1029</c:f>
              <c:strCache>
                <c:ptCount val="1"/>
                <c:pt idx="0">
                  <c:v>SAS</c:v>
                </c:pt>
              </c:strCache>
            </c:strRef>
          </c:tx>
          <c:spPr>
            <a:solidFill>
              <a:schemeClr val="accent4">
                <a:lumMod val="60000"/>
              </a:schemeClr>
            </a:solidFill>
            <a:ln>
              <a:noFill/>
            </a:ln>
            <a:effectLst/>
          </c:spPr>
          <c:val>
            <c:numRef>
              <c:f>'SSP2 45'!$B$1029:$K$1029</c:f>
              <c:numCache>
                <c:formatCode>0.00</c:formatCode>
                <c:ptCount val="10"/>
                <c:pt idx="0">
                  <c:v>2.939738435129243</c:v>
                </c:pt>
                <c:pt idx="1">
                  <c:v>3.6773901013899426</c:v>
                </c:pt>
                <c:pt idx="2">
                  <c:v>4.1507788701951531</c:v>
                </c:pt>
                <c:pt idx="3">
                  <c:v>4.5835538424312681</c:v>
                </c:pt>
                <c:pt idx="4">
                  <c:v>4.9351673061982453</c:v>
                </c:pt>
                <c:pt idx="5">
                  <c:v>5.197458951573827</c:v>
                </c:pt>
                <c:pt idx="6">
                  <c:v>5.2600750288225537</c:v>
                </c:pt>
                <c:pt idx="7">
                  <c:v>5.9491698948442098</c:v>
                </c:pt>
                <c:pt idx="8">
                  <c:v>6.7186309247747102</c:v>
                </c:pt>
                <c:pt idx="9">
                  <c:v>7.57809789572054</c:v>
                </c:pt>
              </c:numCache>
            </c:numRef>
          </c:val>
          <c:extLst>
            <c:ext xmlns:c15="http://schemas.microsoft.com/office/drawing/2012/chart" uri="{02D57815-91ED-43cb-92C2-25804820EDAC}">
              <c15:filteredCategoryTitle>
                <c15:cat>
                  <c:numRef>
                    <c:extLst>
                      <c:ext uri="{02D57815-91ED-43cb-92C2-25804820EDAC}">
                        <c15:formulaRef>
                          <c15:sqref>'SSP2 45'!$B$1019:$K$1019</c15:sqref>
                        </c15:formulaRef>
                      </c:ext>
                    </c:extLst>
                    <c:numCache>
                      <c:formatCode>0</c:formatCode>
                      <c:ptCount val="10"/>
                      <c:pt idx="0">
                        <c:v>2010</c:v>
                      </c:pt>
                      <c:pt idx="1">
                        <c:v>2020</c:v>
                      </c:pt>
                      <c:pt idx="2">
                        <c:v>2030</c:v>
                      </c:pt>
                      <c:pt idx="3">
                        <c:v>2040</c:v>
                      </c:pt>
                      <c:pt idx="4">
                        <c:v>2050</c:v>
                      </c:pt>
                      <c:pt idx="5">
                        <c:v>2060</c:v>
                      </c:pt>
                      <c:pt idx="6">
                        <c:v>2070</c:v>
                      </c:pt>
                      <c:pt idx="7">
                        <c:v>2080</c:v>
                      </c:pt>
                      <c:pt idx="8">
                        <c:v>2090</c:v>
                      </c:pt>
                      <c:pt idx="9">
                        <c:v>2100</c:v>
                      </c:pt>
                    </c:numCache>
                  </c:numRef>
                </c15:cat>
              </c15:filteredCategoryTitle>
            </c:ext>
            <c:ext xmlns:c16="http://schemas.microsoft.com/office/drawing/2014/chart" uri="{C3380CC4-5D6E-409C-BE32-E72D297353CC}">
              <c16:uniqueId val="{00000009-5DC8-4F1C-98E3-DC99958A0873}"/>
            </c:ext>
          </c:extLst>
        </c:ser>
        <c:dLbls>
          <c:showLegendKey val="0"/>
          <c:showVal val="0"/>
          <c:showCatName val="0"/>
          <c:showSerName val="0"/>
          <c:showPercent val="0"/>
          <c:showBubbleSize val="0"/>
        </c:dLbls>
        <c:axId val="301859400"/>
        <c:axId val="301859792"/>
        <c:extLst>
          <c:ext xmlns:c15="http://schemas.microsoft.com/office/drawing/2012/chart" uri="{02D57815-91ED-43cb-92C2-25804820EDAC}">
            <c15:filteredAreaSeries>
              <c15:ser>
                <c:idx val="10"/>
                <c:order val="10"/>
                <c:tx>
                  <c:strRef>
                    <c:extLst>
                      <c:ext uri="{02D57815-91ED-43cb-92C2-25804820EDAC}">
                        <c15:formulaRef>
                          <c15:sqref>'SSP2 45'!$A$1030</c15:sqref>
                        </c15:formulaRef>
                      </c:ext>
                    </c:extLst>
                    <c:strCache>
                      <c:ptCount val="1"/>
                      <c:pt idx="0">
                        <c:v>World</c:v>
                      </c:pt>
                    </c:strCache>
                  </c:strRef>
                </c:tx>
                <c:spPr>
                  <a:solidFill>
                    <a:schemeClr val="accent5">
                      <a:lumMod val="60000"/>
                    </a:schemeClr>
                  </a:solidFill>
                  <a:ln w="25400">
                    <a:noFill/>
                  </a:ln>
                  <a:effectLst/>
                </c:spPr>
                <c:val>
                  <c:numRef>
                    <c:extLst>
                      <c:ext uri="{02D57815-91ED-43cb-92C2-25804820EDAC}">
                        <c15:formulaRef>
                          <c15:sqref>'SSP2 45'!$B$1030:$K$1030</c15:sqref>
                        </c15:formulaRef>
                      </c:ext>
                    </c:extLst>
                    <c:numCache>
                      <c:formatCode>0.00</c:formatCode>
                      <c:ptCount val="10"/>
                      <c:pt idx="0">
                        <c:v>35.488902767172576</c:v>
                      </c:pt>
                      <c:pt idx="1">
                        <c:v>42.754795285871111</c:v>
                      </c:pt>
                      <c:pt idx="2">
                        <c:v>47.454307279407971</c:v>
                      </c:pt>
                      <c:pt idx="3">
                        <c:v>50.109935459538562</c:v>
                      </c:pt>
                      <c:pt idx="4">
                        <c:v>52.220866963007978</c:v>
                      </c:pt>
                      <c:pt idx="5">
                        <c:v>52.144630952546116</c:v>
                      </c:pt>
                      <c:pt idx="6">
                        <c:v>48.803975040102124</c:v>
                      </c:pt>
                      <c:pt idx="7">
                        <c:v>52.459584757146111</c:v>
                      </c:pt>
                      <c:pt idx="8">
                        <c:v>56.477866722745254</c:v>
                      </c:pt>
                      <c:pt idx="9">
                        <c:v>60.91311202463443</c:v>
                      </c:pt>
                    </c:numCache>
                  </c:numRef>
                </c:val>
                <c:extLst>
                  <c:ext uri="{02D57815-91ED-43cb-92C2-25804820EDAC}">
                    <c15:filteredCategoryTitle>
                      <c15:cat>
                        <c:numRef>
                          <c:extLst>
                            <c:ext uri="{02D57815-91ED-43cb-92C2-25804820EDAC}">
                              <c15:formulaRef>
                                <c15:sqref>'SSP2 45'!$B$1019:$K$1019</c15:sqref>
                              </c15:formulaRef>
                            </c:ext>
                          </c:extLst>
                          <c:numCache>
                            <c:formatCode>0</c:formatCode>
                            <c:ptCount val="10"/>
                            <c:pt idx="0">
                              <c:v>2010</c:v>
                            </c:pt>
                            <c:pt idx="1">
                              <c:v>2020</c:v>
                            </c:pt>
                            <c:pt idx="2">
                              <c:v>2030</c:v>
                            </c:pt>
                            <c:pt idx="3">
                              <c:v>2040</c:v>
                            </c:pt>
                            <c:pt idx="4">
                              <c:v>2050</c:v>
                            </c:pt>
                            <c:pt idx="5">
                              <c:v>2060</c:v>
                            </c:pt>
                            <c:pt idx="6">
                              <c:v>2070</c:v>
                            </c:pt>
                            <c:pt idx="7">
                              <c:v>2080</c:v>
                            </c:pt>
                            <c:pt idx="8">
                              <c:v>2090</c:v>
                            </c:pt>
                            <c:pt idx="9">
                              <c:v>2100</c:v>
                            </c:pt>
                          </c:numCache>
                        </c:numRef>
                      </c15:cat>
                    </c15:filteredCategoryTitle>
                  </c:ext>
                  <c:ext xmlns:c16="http://schemas.microsoft.com/office/drawing/2014/chart" uri="{C3380CC4-5D6E-409C-BE32-E72D297353CC}">
                    <c16:uniqueId val="{0000000A-5DC8-4F1C-98E3-DC99958A0873}"/>
                  </c:ext>
                </c:extLst>
              </c15:ser>
            </c15:filteredAreaSeries>
          </c:ext>
        </c:extLst>
      </c:areaChart>
      <c:catAx>
        <c:axId val="301859400"/>
        <c:scaling>
          <c:orientation val="minMax"/>
        </c:scaling>
        <c:delete val="0"/>
        <c:axPos val="b"/>
        <c:numFmt formatCode="0"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v-SE"/>
          </a:p>
        </c:txPr>
        <c:crossAx val="301859792"/>
        <c:crosses val="autoZero"/>
        <c:auto val="1"/>
        <c:lblAlgn val="ctr"/>
        <c:lblOffset val="100"/>
        <c:noMultiLvlLbl val="0"/>
      </c:catAx>
      <c:valAx>
        <c:axId val="30185979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v-SE"/>
          </a:p>
        </c:txPr>
        <c:crossAx val="30185940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v-SE"/>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sv-SE"/>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sv-SE"/>
              <a:t>SSP2 4.5 Transport demand categories (EJ/year)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sv-SE"/>
        </a:p>
      </c:txPr>
    </c:title>
    <c:autoTitleDeleted val="0"/>
    <c:plotArea>
      <c:layout/>
      <c:areaChart>
        <c:grouping val="stacked"/>
        <c:varyColors val="0"/>
        <c:ser>
          <c:idx val="0"/>
          <c:order val="0"/>
          <c:tx>
            <c:strRef>
              <c:f>'SSP2 45'!$A$1126</c:f>
              <c:strCache>
                <c:ptCount val="1"/>
                <c:pt idx="0">
                  <c:v>Cars</c:v>
                </c:pt>
              </c:strCache>
            </c:strRef>
          </c:tx>
          <c:spPr>
            <a:pattFill prst="pct90">
              <a:fgClr>
                <a:srgbClr val="FF0000"/>
              </a:fgClr>
              <a:bgClr>
                <a:schemeClr val="bg1"/>
              </a:bgClr>
            </a:pattFill>
            <a:ln>
              <a:noFill/>
            </a:ln>
            <a:effectLst/>
          </c:spPr>
          <c:cat>
            <c:numRef>
              <c:f>'SSP2 45'!$B$1125:$K$1125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'SSP2 45'!$B$1126:$K$1126</c:f>
              <c:numCache>
                <c:formatCode>0</c:formatCode>
                <c:ptCount val="10"/>
                <c:pt idx="0">
                  <c:v>33.066284562055543</c:v>
                </c:pt>
                <c:pt idx="1">
                  <c:v>38.21732063903773</c:v>
                </c:pt>
                <c:pt idx="2">
                  <c:v>42.824387291161692</c:v>
                </c:pt>
                <c:pt idx="3">
                  <c:v>48.396376482382628</c:v>
                </c:pt>
                <c:pt idx="4">
                  <c:v>54.519477677439646</c:v>
                </c:pt>
                <c:pt idx="5">
                  <c:v>61.005352230628908</c:v>
                </c:pt>
                <c:pt idx="6">
                  <c:v>67.925296459947475</c:v>
                </c:pt>
                <c:pt idx="7">
                  <c:v>83.884512442083576</c:v>
                </c:pt>
                <c:pt idx="8">
                  <c:v>94.639255315393754</c:v>
                </c:pt>
                <c:pt idx="9">
                  <c:v>102.49205683909082</c:v>
                </c:pt>
              </c:numCache>
            </c:numRef>
          </c:val>
          <c:extLst>
            <c:ext xmlns:c16="http://schemas.microsoft.com/office/drawing/2014/chart" uri="{C3380CC4-5D6E-409C-BE32-E72D297353CC}">
              <c16:uniqueId val="{00000000-9E34-4224-B143-4748B0692256}"/>
            </c:ext>
          </c:extLst>
        </c:ser>
        <c:ser>
          <c:idx val="1"/>
          <c:order val="1"/>
          <c:tx>
            <c:strRef>
              <c:f>'SSP2 45'!$A$1127</c:f>
              <c:strCache>
                <c:ptCount val="1"/>
                <c:pt idx="0">
                  <c:v>Busses</c:v>
                </c:pt>
              </c:strCache>
            </c:strRef>
          </c:tx>
          <c:spPr>
            <a:pattFill prst="pct90">
              <a:fgClr>
                <a:schemeClr val="accent3"/>
              </a:fgClr>
              <a:bgClr>
                <a:schemeClr val="bg1"/>
              </a:bgClr>
            </a:pattFill>
            <a:ln>
              <a:noFill/>
            </a:ln>
            <a:effectLst/>
          </c:spPr>
          <c:cat>
            <c:numRef>
              <c:f>'SSP2 45'!$B$1125:$K$1125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'SSP2 45'!$B$1127:$K$1127</c:f>
              <c:numCache>
                <c:formatCode>0.00</c:formatCode>
                <c:ptCount val="10"/>
                <c:pt idx="0">
                  <c:v>5.6945285096454255</c:v>
                </c:pt>
                <c:pt idx="1">
                  <c:v>6.7788808684196278</c:v>
                </c:pt>
                <c:pt idx="2">
                  <c:v>7.7652623981014859</c:v>
                </c:pt>
                <c:pt idx="3">
                  <c:v>8.3037900410486127</c:v>
                </c:pt>
                <c:pt idx="4">
                  <c:v>8.5798877922974306</c:v>
                </c:pt>
                <c:pt idx="5">
                  <c:v>8.8005326410301272</c:v>
                </c:pt>
                <c:pt idx="6">
                  <c:v>8.8852181340643206</c:v>
                </c:pt>
                <c:pt idx="7">
                  <c:v>8.588444809426818</c:v>
                </c:pt>
                <c:pt idx="8">
                  <c:v>7.7884599507891386</c:v>
                </c:pt>
                <c:pt idx="9">
                  <c:v>6.989405952526611</c:v>
                </c:pt>
              </c:numCache>
            </c:numRef>
          </c:val>
          <c:extLst>
            <c:ext xmlns:c16="http://schemas.microsoft.com/office/drawing/2014/chart" uri="{C3380CC4-5D6E-409C-BE32-E72D297353CC}">
              <c16:uniqueId val="{00000001-9E34-4224-B143-4748B0692256}"/>
            </c:ext>
          </c:extLst>
        </c:ser>
        <c:ser>
          <c:idx val="2"/>
          <c:order val="2"/>
          <c:tx>
            <c:strRef>
              <c:f>'SSP2 45'!$A$1128</c:f>
              <c:strCache>
                <c:ptCount val="1"/>
                <c:pt idx="0">
                  <c:v>Rail (passenger)</c:v>
                </c:pt>
              </c:strCache>
            </c:strRef>
          </c:tx>
          <c:spPr>
            <a:pattFill prst="pct90">
              <a:fgClr>
                <a:schemeClr val="accent4"/>
              </a:fgClr>
              <a:bgClr>
                <a:schemeClr val="bg1"/>
              </a:bgClr>
            </a:pattFill>
            <a:ln>
              <a:noFill/>
            </a:ln>
            <a:effectLst/>
          </c:spPr>
          <c:cat>
            <c:numRef>
              <c:f>'SSP2 45'!$B$1125:$K$1125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'SSP2 45'!$B$1128:$K$1128</c:f>
              <c:numCache>
                <c:formatCode>0.00</c:formatCode>
                <c:ptCount val="10"/>
                <c:pt idx="0">
                  <c:v>0.87881692716577631</c:v>
                </c:pt>
                <c:pt idx="1">
                  <c:v>0.98387506865250496</c:v>
                </c:pt>
                <c:pt idx="2">
                  <c:v>1.0834502833793445</c:v>
                </c:pt>
                <c:pt idx="3">
                  <c:v>1.1711326834589473</c:v>
                </c:pt>
                <c:pt idx="4">
                  <c:v>1.2485337490799902</c:v>
                </c:pt>
                <c:pt idx="5">
                  <c:v>1.3315511269984923</c:v>
                </c:pt>
                <c:pt idx="6">
                  <c:v>1.4133668970229092</c:v>
                </c:pt>
                <c:pt idx="7">
                  <c:v>1.4607028777112825</c:v>
                </c:pt>
                <c:pt idx="8">
                  <c:v>1.4997765382036117</c:v>
                </c:pt>
                <c:pt idx="9">
                  <c:v>1.5368671937190439</c:v>
                </c:pt>
              </c:numCache>
            </c:numRef>
          </c:val>
          <c:extLst>
            <c:ext xmlns:c16="http://schemas.microsoft.com/office/drawing/2014/chart" uri="{C3380CC4-5D6E-409C-BE32-E72D297353CC}">
              <c16:uniqueId val="{00000002-9E34-4224-B143-4748B0692256}"/>
            </c:ext>
          </c:extLst>
        </c:ser>
        <c:ser>
          <c:idx val="3"/>
          <c:order val="3"/>
          <c:tx>
            <c:strRef>
              <c:f>'SSP2 45'!$A$1129</c:f>
              <c:strCache>
                <c:ptCount val="1"/>
                <c:pt idx="0">
                  <c:v>Short distance aircraft</c:v>
                </c:pt>
              </c:strCache>
            </c:strRef>
          </c:tx>
          <c:spPr>
            <a:pattFill prst="pct90">
              <a:fgClr>
                <a:schemeClr val="accent6">
                  <a:lumMod val="40000"/>
                  <a:lumOff val="60000"/>
                </a:schemeClr>
              </a:fgClr>
              <a:bgClr>
                <a:schemeClr val="bg1"/>
              </a:bgClr>
            </a:pattFill>
            <a:ln>
              <a:noFill/>
            </a:ln>
            <a:effectLst/>
          </c:spPr>
          <c:cat>
            <c:numRef>
              <c:f>'SSP2 45'!$B$1125:$K$1125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'SSP2 45'!$B$1129:$K$1129</c:f>
              <c:numCache>
                <c:formatCode>0.00</c:formatCode>
                <c:ptCount val="10"/>
                <c:pt idx="0">
                  <c:v>1.070450362409531</c:v>
                </c:pt>
                <c:pt idx="1">
                  <c:v>1.4459843612051833</c:v>
                </c:pt>
                <c:pt idx="2">
                  <c:v>1.963180948429716</c:v>
                </c:pt>
                <c:pt idx="3">
                  <c:v>2.5463504769772225</c:v>
                </c:pt>
                <c:pt idx="4">
                  <c:v>3.0958340616394522</c:v>
                </c:pt>
                <c:pt idx="5">
                  <c:v>3.6169482084001792</c:v>
                </c:pt>
                <c:pt idx="6">
                  <c:v>4.2980042318463445</c:v>
                </c:pt>
                <c:pt idx="7">
                  <c:v>4.9818300953720076</c:v>
                </c:pt>
                <c:pt idx="8">
                  <c:v>5.7253788144751709</c:v>
                </c:pt>
                <c:pt idx="9">
                  <c:v>6.7844320116803951</c:v>
                </c:pt>
              </c:numCache>
            </c:numRef>
          </c:val>
          <c:extLst>
            <c:ext xmlns:c16="http://schemas.microsoft.com/office/drawing/2014/chart" uri="{C3380CC4-5D6E-409C-BE32-E72D297353CC}">
              <c16:uniqueId val="{00000003-9E34-4224-B143-4748B0692256}"/>
            </c:ext>
          </c:extLst>
        </c:ser>
        <c:ser>
          <c:idx val="4"/>
          <c:order val="4"/>
          <c:tx>
            <c:strRef>
              <c:f>'SSP2 45'!$A$1130</c:f>
              <c:strCache>
                <c:ptCount val="1"/>
                <c:pt idx="0">
                  <c:v>Medium distance aircraft</c:v>
                </c:pt>
              </c:strCache>
            </c:strRef>
          </c:tx>
          <c:spPr>
            <a:pattFill prst="pct90">
              <a:fgClr>
                <a:schemeClr val="accent6">
                  <a:lumMod val="60000"/>
                  <a:lumOff val="40000"/>
                </a:schemeClr>
              </a:fgClr>
              <a:bgClr>
                <a:schemeClr val="bg1"/>
              </a:bgClr>
            </a:pattFill>
            <a:ln>
              <a:noFill/>
            </a:ln>
            <a:effectLst/>
          </c:spPr>
          <c:cat>
            <c:numRef>
              <c:f>'SSP2 45'!$B$1125:$K$1125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'SSP2 45'!$B$1130:$K$1130</c:f>
              <c:numCache>
                <c:formatCode>0.00</c:formatCode>
                <c:ptCount val="10"/>
                <c:pt idx="0">
                  <c:v>7.6601907548711408</c:v>
                </c:pt>
                <c:pt idx="1">
                  <c:v>10.347528876032612</c:v>
                </c:pt>
                <c:pt idx="2">
                  <c:v>14.048610827175491</c:v>
                </c:pt>
                <c:pt idx="3">
                  <c:v>18.221798102339509</c:v>
                </c:pt>
                <c:pt idx="4">
                  <c:v>22.153927253763666</c:v>
                </c:pt>
                <c:pt idx="5">
                  <c:v>25.883043436473589</c:v>
                </c:pt>
                <c:pt idx="6">
                  <c:v>30.756710854931331</c:v>
                </c:pt>
                <c:pt idx="7">
                  <c:v>35.650199373100499</c:v>
                </c:pt>
                <c:pt idx="8">
                  <c:v>40.971067321661451</c:v>
                </c:pt>
                <c:pt idx="9">
                  <c:v>48.549699451681228</c:v>
                </c:pt>
              </c:numCache>
            </c:numRef>
          </c:val>
          <c:extLst>
            <c:ext xmlns:c16="http://schemas.microsoft.com/office/drawing/2014/chart" uri="{C3380CC4-5D6E-409C-BE32-E72D297353CC}">
              <c16:uniqueId val="{00000004-9E34-4224-B143-4748B0692256}"/>
            </c:ext>
          </c:extLst>
        </c:ser>
        <c:ser>
          <c:idx val="5"/>
          <c:order val="5"/>
          <c:tx>
            <c:strRef>
              <c:f>'SSP2 45'!$A$1131</c:f>
              <c:strCache>
                <c:ptCount val="1"/>
                <c:pt idx="0">
                  <c:v>Long distance aircraft</c:v>
                </c:pt>
              </c:strCache>
            </c:strRef>
          </c:tx>
          <c:spPr>
            <a:pattFill prst="pct90">
              <a:fgClr>
                <a:schemeClr val="accent6"/>
              </a:fgClr>
              <a:bgClr>
                <a:schemeClr val="bg1"/>
              </a:bgClr>
            </a:pattFill>
            <a:ln>
              <a:noFill/>
            </a:ln>
            <a:effectLst/>
          </c:spPr>
          <c:cat>
            <c:numRef>
              <c:f>'SSP2 45'!$B$1125:$K$1125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'SSP2 45'!$B$1131:$K$1131</c:f>
              <c:numCache>
                <c:formatCode>0.00</c:formatCode>
                <c:ptCount val="10"/>
                <c:pt idx="0">
                  <c:v>2.2690736148719606</c:v>
                </c:pt>
                <c:pt idx="1">
                  <c:v>3.0651070584372522</c:v>
                </c:pt>
                <c:pt idx="2">
                  <c:v>4.1614279818394282</c:v>
                </c:pt>
                <c:pt idx="3">
                  <c:v>5.397594213074929</c:v>
                </c:pt>
                <c:pt idx="4">
                  <c:v>6.5623550908757471</c:v>
                </c:pt>
                <c:pt idx="5">
                  <c:v>7.6669802115489301</c:v>
                </c:pt>
                <c:pt idx="6">
                  <c:v>9.110640102113841</c:v>
                </c:pt>
                <c:pt idx="7">
                  <c:v>10.5601713261497</c:v>
                </c:pt>
                <c:pt idx="8">
                  <c:v>12.13629931782145</c:v>
                </c:pt>
                <c:pt idx="9">
                  <c:v>14.381213935921981</c:v>
                </c:pt>
              </c:numCache>
            </c:numRef>
          </c:val>
          <c:extLst>
            <c:ext xmlns:c16="http://schemas.microsoft.com/office/drawing/2014/chart" uri="{C3380CC4-5D6E-409C-BE32-E72D297353CC}">
              <c16:uniqueId val="{00000005-9E34-4224-B143-4748B0692256}"/>
            </c:ext>
          </c:extLst>
        </c:ser>
        <c:ser>
          <c:idx val="6"/>
          <c:order val="6"/>
          <c:tx>
            <c:strRef>
              <c:f>'SSP2 45'!$A$1132</c:f>
              <c:strCache>
                <c:ptCount val="1"/>
                <c:pt idx="0">
                  <c:v>Rail (freight)</c:v>
                </c:pt>
              </c:strCache>
            </c:strRef>
          </c:tx>
          <c:spPr>
            <a:solidFill>
              <a:srgbClr val="FFC000"/>
            </a:solidFill>
            <a:ln>
              <a:noFill/>
            </a:ln>
            <a:effectLst/>
          </c:spPr>
          <c:cat>
            <c:numRef>
              <c:f>'SSP2 45'!$B$1125:$K$1125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'SSP2 45'!$B$1132:$K$1132</c:f>
              <c:numCache>
                <c:formatCode>0.00</c:formatCode>
                <c:ptCount val="10"/>
                <c:pt idx="0">
                  <c:v>3.6795089574156954</c:v>
                </c:pt>
                <c:pt idx="1">
                  <c:v>5.6180597012571551</c:v>
                </c:pt>
                <c:pt idx="2">
                  <c:v>6.8740380272506805</c:v>
                </c:pt>
                <c:pt idx="3">
                  <c:v>7.1811944096553573</c:v>
                </c:pt>
                <c:pt idx="4">
                  <c:v>6.9553371416852867</c:v>
                </c:pt>
                <c:pt idx="5">
                  <c:v>6.5717488908692827</c:v>
                </c:pt>
                <c:pt idx="6">
                  <c:v>6.0816736264190148</c:v>
                </c:pt>
                <c:pt idx="7">
                  <c:v>5.5970251630240675</c:v>
                </c:pt>
                <c:pt idx="8">
                  <c:v>5.0945966701796497</c:v>
                </c:pt>
                <c:pt idx="9">
                  <c:v>4.6073543178850338</c:v>
                </c:pt>
              </c:numCache>
            </c:numRef>
          </c:val>
          <c:extLst>
            <c:ext xmlns:c16="http://schemas.microsoft.com/office/drawing/2014/chart" uri="{C3380CC4-5D6E-409C-BE32-E72D297353CC}">
              <c16:uniqueId val="{00000006-9E34-4224-B143-4748B0692256}"/>
            </c:ext>
          </c:extLst>
        </c:ser>
        <c:ser>
          <c:idx val="7"/>
          <c:order val="7"/>
          <c:tx>
            <c:strRef>
              <c:f>'SSP2 45'!$A$1133</c:f>
              <c:strCache>
                <c:ptCount val="1"/>
                <c:pt idx="0">
                  <c:v>Container vessels</c:v>
                </c:pt>
              </c:strCache>
            </c:strRef>
          </c:tx>
          <c:spPr>
            <a:solidFill>
              <a:schemeClr val="accent5">
                <a:lumMod val="20000"/>
                <a:lumOff val="80000"/>
              </a:schemeClr>
            </a:solidFill>
            <a:ln>
              <a:noFill/>
            </a:ln>
            <a:effectLst/>
          </c:spPr>
          <c:cat>
            <c:numRef>
              <c:f>'SSP2 45'!$B$1125:$K$1125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'SSP2 45'!$B$1133:$K$1133</c:f>
              <c:numCache>
                <c:formatCode>0.00</c:formatCode>
                <c:ptCount val="10"/>
                <c:pt idx="0">
                  <c:v>2.8959128538384054</c:v>
                </c:pt>
                <c:pt idx="1">
                  <c:v>4.8896179197413412</c:v>
                </c:pt>
                <c:pt idx="2">
                  <c:v>6.0636324612609007</c:v>
                </c:pt>
                <c:pt idx="3">
                  <c:v>6.6456794283087008</c:v>
                </c:pt>
                <c:pt idx="4">
                  <c:v>6.8264381911249385</c:v>
                </c:pt>
                <c:pt idx="5">
                  <c:v>6.7988055211171758</c:v>
                </c:pt>
                <c:pt idx="6">
                  <c:v>6.7236538455905102</c:v>
                </c:pt>
                <c:pt idx="7">
                  <c:v>7.4873559817007926</c:v>
                </c:pt>
                <c:pt idx="8">
                  <c:v>6.3726189932266486</c:v>
                </c:pt>
                <c:pt idx="9">
                  <c:v>6.1574907550313922</c:v>
                </c:pt>
              </c:numCache>
            </c:numRef>
          </c:val>
          <c:extLst>
            <c:ext xmlns:c16="http://schemas.microsoft.com/office/drawing/2014/chart" uri="{C3380CC4-5D6E-409C-BE32-E72D297353CC}">
              <c16:uniqueId val="{00000007-9E34-4224-B143-4748B0692256}"/>
            </c:ext>
          </c:extLst>
        </c:ser>
        <c:ser>
          <c:idx val="8"/>
          <c:order val="8"/>
          <c:tx>
            <c:strRef>
              <c:f>'SSP2 45'!$A$1134</c:f>
              <c:strCache>
                <c:ptCount val="1"/>
                <c:pt idx="0">
                  <c:v>Deep sea vessels</c:v>
                </c:pt>
              </c:strCache>
            </c:strRef>
          </c:tx>
          <c:spPr>
            <a:solidFill>
              <a:schemeClr val="accent5">
                <a:lumMod val="60000"/>
                <a:lumOff val="40000"/>
              </a:schemeClr>
            </a:solidFill>
            <a:ln>
              <a:noFill/>
            </a:ln>
            <a:effectLst/>
          </c:spPr>
          <c:cat>
            <c:numRef>
              <c:f>'SSP2 45'!$B$1125:$K$1125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'SSP2 45'!$B$1134:$K$1134</c:f>
              <c:numCache>
                <c:formatCode>0.00</c:formatCode>
                <c:ptCount val="10"/>
                <c:pt idx="0">
                  <c:v>6.1096317835120262</c:v>
                </c:pt>
                <c:pt idx="1">
                  <c:v>8.2026802853529066</c:v>
                </c:pt>
                <c:pt idx="2">
                  <c:v>9.3706883826008536</c:v>
                </c:pt>
                <c:pt idx="3">
                  <c:v>9.9568408606021563</c:v>
                </c:pt>
                <c:pt idx="4">
                  <c:v>9.9809112513335165</c:v>
                </c:pt>
                <c:pt idx="5">
                  <c:v>9.5897854178856221</c:v>
                </c:pt>
                <c:pt idx="6">
                  <c:v>9.1050610069821047</c:v>
                </c:pt>
                <c:pt idx="7">
                  <c:v>9.1199364679282144</c:v>
                </c:pt>
                <c:pt idx="8">
                  <c:v>7.9892068021322107</c:v>
                </c:pt>
                <c:pt idx="9">
                  <c:v>7.4771920014121953</c:v>
                </c:pt>
              </c:numCache>
            </c:numRef>
          </c:val>
          <c:extLst>
            <c:ext xmlns:c16="http://schemas.microsoft.com/office/drawing/2014/chart" uri="{C3380CC4-5D6E-409C-BE32-E72D297353CC}">
              <c16:uniqueId val="{00000008-9E34-4224-B143-4748B0692256}"/>
            </c:ext>
          </c:extLst>
        </c:ser>
        <c:ser>
          <c:idx val="9"/>
          <c:order val="9"/>
          <c:tx>
            <c:strRef>
              <c:f>'SSP2 45'!$A$1135</c:f>
              <c:strCache>
                <c:ptCount val="1"/>
                <c:pt idx="0">
                  <c:v>Short sea vessels</c:v>
                </c:pt>
              </c:strCache>
            </c:strRef>
          </c:tx>
          <c:spPr>
            <a:solidFill>
              <a:schemeClr val="accent5">
                <a:lumMod val="75000"/>
              </a:schemeClr>
            </a:solidFill>
            <a:ln>
              <a:noFill/>
            </a:ln>
            <a:effectLst/>
          </c:spPr>
          <c:cat>
            <c:numRef>
              <c:f>'SSP2 45'!$B$1125:$K$1125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'SSP2 45'!$B$1135:$K$1135</c:f>
              <c:numCache>
                <c:formatCode>0.00</c:formatCode>
                <c:ptCount val="10"/>
                <c:pt idx="0">
                  <c:v>5.400180192648957</c:v>
                </c:pt>
                <c:pt idx="1">
                  <c:v>7.6972979978611145</c:v>
                </c:pt>
                <c:pt idx="2">
                  <c:v>9.5454464479503152</c:v>
                </c:pt>
                <c:pt idx="3">
                  <c:v>10.461712100534303</c:v>
                </c:pt>
                <c:pt idx="4">
                  <c:v>10.746264817323036</c:v>
                </c:pt>
                <c:pt idx="5">
                  <c:v>10.702765120819645</c:v>
                </c:pt>
                <c:pt idx="6">
                  <c:v>10.584460408455145</c:v>
                </c:pt>
                <c:pt idx="7">
                  <c:v>10.338536464418182</c:v>
                </c:pt>
                <c:pt idx="8">
                  <c:v>10.031856930917419</c:v>
                </c:pt>
                <c:pt idx="9">
                  <c:v>9.6931993539198036</c:v>
                </c:pt>
              </c:numCache>
            </c:numRef>
          </c:val>
          <c:extLst>
            <c:ext xmlns:c16="http://schemas.microsoft.com/office/drawing/2014/chart" uri="{C3380CC4-5D6E-409C-BE32-E72D297353CC}">
              <c16:uniqueId val="{00000009-9E34-4224-B143-4748B0692256}"/>
            </c:ext>
          </c:extLst>
        </c:ser>
        <c:ser>
          <c:idx val="10"/>
          <c:order val="10"/>
          <c:tx>
            <c:strRef>
              <c:f>'SSP2 45'!$A$1136</c:f>
              <c:strCache>
                <c:ptCount val="1"/>
                <c:pt idx="0">
                  <c:v>Trucks</c:v>
                </c:pt>
              </c:strCache>
            </c:strRef>
          </c:tx>
          <c:spPr>
            <a:solidFill>
              <a:srgbClr val="92D050"/>
            </a:solidFill>
            <a:ln w="25400">
              <a:noFill/>
            </a:ln>
            <a:effectLst/>
          </c:spPr>
          <c:cat>
            <c:numRef>
              <c:f>'SSP2 45'!$B$1125:$K$1125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'SSP2 45'!$B$1136:$K$1136</c:f>
              <c:numCache>
                <c:formatCode>0.00</c:formatCode>
                <c:ptCount val="10"/>
                <c:pt idx="0">
                  <c:v>35.488902767172576</c:v>
                </c:pt>
                <c:pt idx="1">
                  <c:v>42.754795285871111</c:v>
                </c:pt>
                <c:pt idx="2">
                  <c:v>47.454307279407971</c:v>
                </c:pt>
                <c:pt idx="3">
                  <c:v>50.109935459538562</c:v>
                </c:pt>
                <c:pt idx="4">
                  <c:v>52.220866963007978</c:v>
                </c:pt>
                <c:pt idx="5">
                  <c:v>52.144630952546116</c:v>
                </c:pt>
                <c:pt idx="6">
                  <c:v>48.803975040102124</c:v>
                </c:pt>
                <c:pt idx="7">
                  <c:v>52.459584757146111</c:v>
                </c:pt>
                <c:pt idx="8">
                  <c:v>56.477866722745254</c:v>
                </c:pt>
                <c:pt idx="9">
                  <c:v>60.91311202463443</c:v>
                </c:pt>
              </c:numCache>
            </c:numRef>
          </c:val>
          <c:extLst>
            <c:ext xmlns:c16="http://schemas.microsoft.com/office/drawing/2014/chart" uri="{C3380CC4-5D6E-409C-BE32-E72D297353CC}">
              <c16:uniqueId val="{0000000A-9E34-4224-B143-4748B0692256}"/>
            </c:ext>
          </c:extLst>
        </c:ser>
        <c:ser>
          <c:idx val="11"/>
          <c:order val="11"/>
          <c:tx>
            <c:strRef>
              <c:f>'SSP2 45'!$A$1137</c:f>
              <c:strCache>
                <c:ptCount val="1"/>
                <c:pt idx="0">
                  <c:v>Cargo aircraft</c:v>
                </c:pt>
              </c:strCache>
            </c:strRef>
          </c:tx>
          <c:spPr>
            <a:solidFill>
              <a:schemeClr val="accent6"/>
            </a:solidFill>
            <a:ln w="25400">
              <a:noFill/>
            </a:ln>
            <a:effectLst/>
          </c:spPr>
          <c:cat>
            <c:numRef>
              <c:f>'SSP2 45'!$B$1125:$K$1125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'SSP2 45'!$B$1137:$K$1137</c:f>
              <c:numCache>
                <c:formatCode>0.00</c:formatCode>
                <c:ptCount val="10"/>
                <c:pt idx="0">
                  <c:v>0.80294691591704748</c:v>
                </c:pt>
                <c:pt idx="1">
                  <c:v>0.86944102953402547</c:v>
                </c:pt>
                <c:pt idx="2">
                  <c:v>1.1428189897710992</c:v>
                </c:pt>
                <c:pt idx="3">
                  <c:v>1.5449073115665384</c:v>
                </c:pt>
                <c:pt idx="4">
                  <c:v>2.0460797511886413</c:v>
                </c:pt>
                <c:pt idx="5">
                  <c:v>2.6252728815016839</c:v>
                </c:pt>
                <c:pt idx="6">
                  <c:v>3.259618361182766</c:v>
                </c:pt>
                <c:pt idx="7">
                  <c:v>3.929597692816639</c:v>
                </c:pt>
                <c:pt idx="8">
                  <c:v>4.6216630600934367</c:v>
                </c:pt>
                <c:pt idx="9">
                  <c:v>5.3222113994780322</c:v>
                </c:pt>
              </c:numCache>
            </c:numRef>
          </c:val>
          <c:extLst>
            <c:ext xmlns:c16="http://schemas.microsoft.com/office/drawing/2014/chart" uri="{C3380CC4-5D6E-409C-BE32-E72D297353CC}">
              <c16:uniqueId val="{0000000B-9E34-4224-B143-4748B0692256}"/>
            </c:ext>
          </c:extLst>
        </c:ser>
        <c:dLbls>
          <c:showLegendKey val="0"/>
          <c:showVal val="0"/>
          <c:showCatName val="0"/>
          <c:showSerName val="0"/>
          <c:showPercent val="0"/>
          <c:showBubbleSize val="0"/>
        </c:dLbls>
        <c:axId val="621058576"/>
        <c:axId val="621055296"/>
      </c:areaChart>
      <c:catAx>
        <c:axId val="62105857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v-SE"/>
          </a:p>
        </c:txPr>
        <c:crossAx val="621055296"/>
        <c:crosses val="autoZero"/>
        <c:auto val="1"/>
        <c:lblAlgn val="ctr"/>
        <c:lblOffset val="100"/>
        <c:noMultiLvlLbl val="0"/>
      </c:catAx>
      <c:valAx>
        <c:axId val="62105529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v-SE"/>
          </a:p>
        </c:txPr>
        <c:crossAx val="62105857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v-SE"/>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sv-SE"/>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sv-SE"/>
        </a:p>
      </c:txPr>
    </c:title>
    <c:autoTitleDeleted val="0"/>
    <c:plotArea>
      <c:layout/>
      <c:areaChart>
        <c:grouping val="stacked"/>
        <c:varyColors val="0"/>
        <c:ser>
          <c:idx val="0"/>
          <c:order val="0"/>
          <c:tx>
            <c:strRef>
              <c:f>'SSP2 26 (base)'!$A$1170</c:f>
              <c:strCache>
                <c:ptCount val="1"/>
                <c:pt idx="0">
                  <c:v>10^5 cars</c:v>
                </c:pt>
              </c:strCache>
            </c:strRef>
          </c:tx>
          <c:spPr>
            <a:solidFill>
              <a:schemeClr val="accent1"/>
            </a:solidFill>
            <a:ln>
              <a:noFill/>
            </a:ln>
            <a:effectLst/>
          </c:spPr>
          <c:val>
            <c:numRef>
              <c:f>'SSP2 26 (base)'!$B$1170:$K$1170</c:f>
            </c:numRef>
          </c:val>
          <c:extLst>
            <c:ext xmlns:c16="http://schemas.microsoft.com/office/drawing/2014/chart" uri="{C3380CC4-5D6E-409C-BE32-E72D297353CC}">
              <c16:uniqueId val="{00000000-F4F0-4A3D-9C8B-395859E21159}"/>
            </c:ext>
          </c:extLst>
        </c:ser>
        <c:ser>
          <c:idx val="1"/>
          <c:order val="1"/>
          <c:tx>
            <c:strRef>
              <c:f>'SSP2 26 (base)'!$A$1171</c:f>
              <c:strCache>
                <c:ptCount val="1"/>
                <c:pt idx="0">
                  <c:v>10^4 busses</c:v>
                </c:pt>
              </c:strCache>
            </c:strRef>
          </c:tx>
          <c:spPr>
            <a:solidFill>
              <a:schemeClr val="accent2"/>
            </a:solidFill>
            <a:ln>
              <a:noFill/>
            </a:ln>
            <a:effectLst/>
          </c:spPr>
          <c:val>
            <c:numRef>
              <c:f>'SSP2 26 (base)'!$B$1171:$K$1171</c:f>
            </c:numRef>
          </c:val>
          <c:extLst>
            <c:ext xmlns:c16="http://schemas.microsoft.com/office/drawing/2014/chart" uri="{C3380CC4-5D6E-409C-BE32-E72D297353CC}">
              <c16:uniqueId val="{00000001-F4F0-4A3D-9C8B-395859E21159}"/>
            </c:ext>
          </c:extLst>
        </c:ser>
        <c:ser>
          <c:idx val="2"/>
          <c:order val="2"/>
          <c:tx>
            <c:strRef>
              <c:f>'SSP2 26 (base)'!$A$1172</c:f>
              <c:strCache>
                <c:ptCount val="1"/>
                <c:pt idx="0">
                  <c:v>Short distance aircraft</c:v>
                </c:pt>
              </c:strCache>
            </c:strRef>
          </c:tx>
          <c:spPr>
            <a:solidFill>
              <a:schemeClr val="accent3"/>
            </a:solidFill>
            <a:ln>
              <a:noFill/>
            </a:ln>
            <a:effectLst/>
          </c:spPr>
          <c:val>
            <c:numRef>
              <c:f>'SSP2 26 (base)'!$B$1172:$K$1172</c:f>
            </c:numRef>
          </c:val>
          <c:extLst>
            <c:ext xmlns:c16="http://schemas.microsoft.com/office/drawing/2014/chart" uri="{C3380CC4-5D6E-409C-BE32-E72D297353CC}">
              <c16:uniqueId val="{00000002-F4F0-4A3D-9C8B-395859E21159}"/>
            </c:ext>
          </c:extLst>
        </c:ser>
        <c:ser>
          <c:idx val="3"/>
          <c:order val="3"/>
          <c:tx>
            <c:strRef>
              <c:f>'SSP2 26 (base)'!$A$1173</c:f>
              <c:strCache>
                <c:ptCount val="1"/>
                <c:pt idx="0">
                  <c:v>10 medium distance aircraft</c:v>
                </c:pt>
              </c:strCache>
            </c:strRef>
          </c:tx>
          <c:spPr>
            <a:solidFill>
              <a:schemeClr val="accent4"/>
            </a:solidFill>
            <a:ln>
              <a:noFill/>
            </a:ln>
            <a:effectLst/>
          </c:spPr>
          <c:val>
            <c:numRef>
              <c:f>'SSP2 26 (base)'!$B$1173:$K$1173</c:f>
            </c:numRef>
          </c:val>
          <c:extLst>
            <c:ext xmlns:c16="http://schemas.microsoft.com/office/drawing/2014/chart" uri="{C3380CC4-5D6E-409C-BE32-E72D297353CC}">
              <c16:uniqueId val="{00000003-F4F0-4A3D-9C8B-395859E21159}"/>
            </c:ext>
          </c:extLst>
        </c:ser>
        <c:ser>
          <c:idx val="4"/>
          <c:order val="4"/>
          <c:tx>
            <c:strRef>
              <c:f>'SSP2 26 (base)'!$A$1174</c:f>
              <c:strCache>
                <c:ptCount val="1"/>
                <c:pt idx="0">
                  <c:v>long distance aircraft</c:v>
                </c:pt>
              </c:strCache>
            </c:strRef>
          </c:tx>
          <c:spPr>
            <a:solidFill>
              <a:schemeClr val="accent5"/>
            </a:solidFill>
            <a:ln>
              <a:noFill/>
            </a:ln>
            <a:effectLst/>
          </c:spPr>
          <c:val>
            <c:numRef>
              <c:f>'SSP2 26 (base)'!$B$1174:$K$1174</c:f>
            </c:numRef>
          </c:val>
          <c:extLst>
            <c:ext xmlns:c16="http://schemas.microsoft.com/office/drawing/2014/chart" uri="{C3380CC4-5D6E-409C-BE32-E72D297353CC}">
              <c16:uniqueId val="{00000004-F4F0-4A3D-9C8B-395859E21159}"/>
            </c:ext>
          </c:extLst>
        </c:ser>
        <c:ser>
          <c:idx val="5"/>
          <c:order val="5"/>
          <c:tx>
            <c:strRef>
              <c:f>'SSP2 26 (base)'!$A$1175</c:f>
              <c:strCache>
                <c:ptCount val="1"/>
                <c:pt idx="0">
                  <c:v>container vessels</c:v>
                </c:pt>
              </c:strCache>
            </c:strRef>
          </c:tx>
          <c:spPr>
            <a:solidFill>
              <a:schemeClr val="accent6"/>
            </a:solidFill>
            <a:ln>
              <a:noFill/>
            </a:ln>
            <a:effectLst/>
          </c:spPr>
          <c:val>
            <c:numRef>
              <c:f>'SSP2 26 (base)'!$B$1175:$K$1175</c:f>
            </c:numRef>
          </c:val>
          <c:extLst>
            <c:ext xmlns:c16="http://schemas.microsoft.com/office/drawing/2014/chart" uri="{C3380CC4-5D6E-409C-BE32-E72D297353CC}">
              <c16:uniqueId val="{00000005-F4F0-4A3D-9C8B-395859E21159}"/>
            </c:ext>
          </c:extLst>
        </c:ser>
        <c:ser>
          <c:idx val="6"/>
          <c:order val="6"/>
          <c:tx>
            <c:strRef>
              <c:f>'SSP2 26 (base)'!$A$1176</c:f>
              <c:strCache>
                <c:ptCount val="1"/>
                <c:pt idx="0">
                  <c:v>10 deep sea vessels</c:v>
                </c:pt>
              </c:strCache>
            </c:strRef>
          </c:tx>
          <c:spPr>
            <a:solidFill>
              <a:schemeClr val="accent1">
                <a:lumMod val="60000"/>
              </a:schemeClr>
            </a:solidFill>
            <a:ln>
              <a:noFill/>
            </a:ln>
            <a:effectLst/>
          </c:spPr>
          <c:val>
            <c:numRef>
              <c:f>'SSP2 26 (base)'!$B$1176:$K$1176</c:f>
            </c:numRef>
          </c:val>
          <c:extLst>
            <c:ext xmlns:c16="http://schemas.microsoft.com/office/drawing/2014/chart" uri="{C3380CC4-5D6E-409C-BE32-E72D297353CC}">
              <c16:uniqueId val="{00000006-F4F0-4A3D-9C8B-395859E21159}"/>
            </c:ext>
          </c:extLst>
        </c:ser>
        <c:ser>
          <c:idx val="7"/>
          <c:order val="7"/>
          <c:tx>
            <c:strRef>
              <c:f>'SSP2 26 (base)'!$A$1177</c:f>
              <c:strCache>
                <c:ptCount val="1"/>
                <c:pt idx="0">
                  <c:v>10 short sea vessels</c:v>
                </c:pt>
              </c:strCache>
            </c:strRef>
          </c:tx>
          <c:spPr>
            <a:solidFill>
              <a:schemeClr val="accent2">
                <a:lumMod val="60000"/>
              </a:schemeClr>
            </a:solidFill>
            <a:ln>
              <a:noFill/>
            </a:ln>
            <a:effectLst/>
          </c:spPr>
          <c:val>
            <c:numRef>
              <c:f>'SSP2 26 (base)'!$B$1177:$K$1177</c:f>
            </c:numRef>
          </c:val>
          <c:extLst>
            <c:ext xmlns:c16="http://schemas.microsoft.com/office/drawing/2014/chart" uri="{C3380CC4-5D6E-409C-BE32-E72D297353CC}">
              <c16:uniqueId val="{00000007-F4F0-4A3D-9C8B-395859E21159}"/>
            </c:ext>
          </c:extLst>
        </c:ser>
        <c:ser>
          <c:idx val="8"/>
          <c:order val="8"/>
          <c:tx>
            <c:strRef>
              <c:f>'SSP2 26 (base)'!$A$1178</c:f>
              <c:strCache>
                <c:ptCount val="1"/>
                <c:pt idx="0">
                  <c:v>10^5 trucks</c:v>
                </c:pt>
              </c:strCache>
            </c:strRef>
          </c:tx>
          <c:spPr>
            <a:solidFill>
              <a:schemeClr val="accent3">
                <a:lumMod val="60000"/>
              </a:schemeClr>
            </a:solidFill>
            <a:ln>
              <a:noFill/>
            </a:ln>
            <a:effectLst/>
          </c:spPr>
          <c:val>
            <c:numRef>
              <c:f>'SSP2 26 (base)'!$B$1178:$K$1178</c:f>
            </c:numRef>
          </c:val>
          <c:extLst>
            <c:ext xmlns:c16="http://schemas.microsoft.com/office/drawing/2014/chart" uri="{C3380CC4-5D6E-409C-BE32-E72D297353CC}">
              <c16:uniqueId val="{00000008-F4F0-4A3D-9C8B-395859E21159}"/>
            </c:ext>
          </c:extLst>
        </c:ser>
        <c:ser>
          <c:idx val="9"/>
          <c:order val="9"/>
          <c:tx>
            <c:strRef>
              <c:f>'SSP2 26 (base)'!$A$1179</c:f>
              <c:strCache>
                <c:ptCount val="1"/>
                <c:pt idx="0">
                  <c:v>Cargo aircraft</c:v>
                </c:pt>
              </c:strCache>
            </c:strRef>
          </c:tx>
          <c:spPr>
            <a:solidFill>
              <a:schemeClr val="accent4">
                <a:lumMod val="60000"/>
              </a:schemeClr>
            </a:solidFill>
            <a:ln>
              <a:noFill/>
            </a:ln>
            <a:effectLst/>
          </c:spPr>
          <c:val>
            <c:numRef>
              <c:f>'SSP2 26 (base)'!$B$1179:$K$1179</c:f>
            </c:numRef>
          </c:val>
          <c:extLst>
            <c:ext xmlns:c16="http://schemas.microsoft.com/office/drawing/2014/chart" uri="{C3380CC4-5D6E-409C-BE32-E72D297353CC}">
              <c16:uniqueId val="{00000009-F4F0-4A3D-9C8B-395859E21159}"/>
            </c:ext>
          </c:extLst>
        </c:ser>
        <c:dLbls>
          <c:showLegendKey val="0"/>
          <c:showVal val="0"/>
          <c:showCatName val="0"/>
          <c:showSerName val="0"/>
          <c:showPercent val="0"/>
          <c:showBubbleSize val="0"/>
        </c:dLbls>
        <c:axId val="657281592"/>
        <c:axId val="657282904"/>
      </c:areaChart>
      <c:catAx>
        <c:axId val="657281592"/>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v-SE"/>
          </a:p>
        </c:txPr>
        <c:crossAx val="657282904"/>
        <c:crosses val="autoZero"/>
        <c:auto val="1"/>
        <c:lblAlgn val="ctr"/>
        <c:lblOffset val="100"/>
        <c:noMultiLvlLbl val="0"/>
      </c:catAx>
      <c:valAx>
        <c:axId val="65728290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v-SE"/>
          </a:p>
        </c:txPr>
        <c:crossAx val="65728159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v-SE"/>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sv-SE"/>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r>
              <a:rPr lang="sv-SE" sz="1000"/>
              <a:t>SSP2</a:t>
            </a:r>
            <a:r>
              <a:rPr lang="sv-SE" sz="1000" baseline="0"/>
              <a:t> 4.5</a:t>
            </a:r>
            <a:r>
              <a:rPr lang="sv-SE" sz="1000"/>
              <a:t> </a:t>
            </a:r>
          </a:p>
        </c:rich>
      </c:tx>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endParaRPr lang="sv-SE"/>
        </a:p>
      </c:txPr>
    </c:title>
    <c:autoTitleDeleted val="0"/>
    <c:plotArea>
      <c:layout/>
      <c:areaChart>
        <c:grouping val="stacked"/>
        <c:varyColors val="0"/>
        <c:ser>
          <c:idx val="0"/>
          <c:order val="0"/>
          <c:tx>
            <c:strRef>
              <c:f>'SSP2 45'!$A$1126</c:f>
              <c:strCache>
                <c:ptCount val="1"/>
                <c:pt idx="0">
                  <c:v>Cars</c:v>
                </c:pt>
              </c:strCache>
            </c:strRef>
          </c:tx>
          <c:spPr>
            <a:pattFill prst="pct90">
              <a:fgClr>
                <a:srgbClr val="FF0000"/>
              </a:fgClr>
              <a:bgClr>
                <a:schemeClr val="bg1"/>
              </a:bgClr>
            </a:pattFill>
            <a:ln>
              <a:noFill/>
            </a:ln>
            <a:effectLst/>
          </c:spPr>
          <c:cat>
            <c:numRef>
              <c:f>'SSP2 45'!$B$1125:$K$1125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'SSP2 45'!$B$1126:$K$1126</c:f>
              <c:numCache>
                <c:formatCode>0</c:formatCode>
                <c:ptCount val="10"/>
                <c:pt idx="0">
                  <c:v>33.066284562055543</c:v>
                </c:pt>
                <c:pt idx="1">
                  <c:v>38.21732063903773</c:v>
                </c:pt>
                <c:pt idx="2">
                  <c:v>42.824387291161692</c:v>
                </c:pt>
                <c:pt idx="3">
                  <c:v>48.396376482382628</c:v>
                </c:pt>
                <c:pt idx="4">
                  <c:v>54.519477677439646</c:v>
                </c:pt>
                <c:pt idx="5">
                  <c:v>61.005352230628908</c:v>
                </c:pt>
                <c:pt idx="6">
                  <c:v>67.925296459947475</c:v>
                </c:pt>
                <c:pt idx="7">
                  <c:v>83.884512442083576</c:v>
                </c:pt>
                <c:pt idx="8">
                  <c:v>94.639255315393754</c:v>
                </c:pt>
                <c:pt idx="9">
                  <c:v>102.49205683909082</c:v>
                </c:pt>
              </c:numCache>
            </c:numRef>
          </c:val>
          <c:extLst>
            <c:ext xmlns:c16="http://schemas.microsoft.com/office/drawing/2014/chart" uri="{C3380CC4-5D6E-409C-BE32-E72D297353CC}">
              <c16:uniqueId val="{00000000-1EC3-4915-A51C-A59B92654CCB}"/>
            </c:ext>
          </c:extLst>
        </c:ser>
        <c:ser>
          <c:idx val="1"/>
          <c:order val="1"/>
          <c:tx>
            <c:strRef>
              <c:f>'SSP2 45'!$A$1127</c:f>
              <c:strCache>
                <c:ptCount val="1"/>
                <c:pt idx="0">
                  <c:v>Busses</c:v>
                </c:pt>
              </c:strCache>
            </c:strRef>
          </c:tx>
          <c:spPr>
            <a:pattFill prst="pct90">
              <a:fgClr>
                <a:schemeClr val="accent3"/>
              </a:fgClr>
              <a:bgClr>
                <a:schemeClr val="bg1"/>
              </a:bgClr>
            </a:pattFill>
            <a:ln>
              <a:noFill/>
            </a:ln>
            <a:effectLst/>
          </c:spPr>
          <c:cat>
            <c:numRef>
              <c:f>'SSP2 45'!$B$1125:$K$1125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'SSP2 45'!$B$1127:$K$1127</c:f>
              <c:numCache>
                <c:formatCode>0.00</c:formatCode>
                <c:ptCount val="10"/>
                <c:pt idx="0">
                  <c:v>5.6945285096454255</c:v>
                </c:pt>
                <c:pt idx="1">
                  <c:v>6.7788808684196278</c:v>
                </c:pt>
                <c:pt idx="2">
                  <c:v>7.7652623981014859</c:v>
                </c:pt>
                <c:pt idx="3">
                  <c:v>8.3037900410486127</c:v>
                </c:pt>
                <c:pt idx="4">
                  <c:v>8.5798877922974306</c:v>
                </c:pt>
                <c:pt idx="5">
                  <c:v>8.8005326410301272</c:v>
                </c:pt>
                <c:pt idx="6">
                  <c:v>8.8852181340643206</c:v>
                </c:pt>
                <c:pt idx="7">
                  <c:v>8.588444809426818</c:v>
                </c:pt>
                <c:pt idx="8">
                  <c:v>7.7884599507891386</c:v>
                </c:pt>
                <c:pt idx="9">
                  <c:v>6.989405952526611</c:v>
                </c:pt>
              </c:numCache>
            </c:numRef>
          </c:val>
          <c:extLst>
            <c:ext xmlns:c16="http://schemas.microsoft.com/office/drawing/2014/chart" uri="{C3380CC4-5D6E-409C-BE32-E72D297353CC}">
              <c16:uniqueId val="{00000001-1EC3-4915-A51C-A59B92654CCB}"/>
            </c:ext>
          </c:extLst>
        </c:ser>
        <c:ser>
          <c:idx val="2"/>
          <c:order val="2"/>
          <c:tx>
            <c:strRef>
              <c:f>'SSP2 45'!$A$1128</c:f>
              <c:strCache>
                <c:ptCount val="1"/>
                <c:pt idx="0">
                  <c:v>Rail (passenger)</c:v>
                </c:pt>
              </c:strCache>
            </c:strRef>
          </c:tx>
          <c:spPr>
            <a:pattFill prst="pct90">
              <a:fgClr>
                <a:schemeClr val="accent4"/>
              </a:fgClr>
              <a:bgClr>
                <a:schemeClr val="bg1"/>
              </a:bgClr>
            </a:pattFill>
            <a:ln>
              <a:noFill/>
            </a:ln>
            <a:effectLst/>
          </c:spPr>
          <c:cat>
            <c:numRef>
              <c:f>'SSP2 45'!$B$1125:$K$1125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'SSP2 45'!$B$1128:$K$1128</c:f>
              <c:numCache>
                <c:formatCode>0.00</c:formatCode>
                <c:ptCount val="10"/>
                <c:pt idx="0">
                  <c:v>0.87881692716577631</c:v>
                </c:pt>
                <c:pt idx="1">
                  <c:v>0.98387506865250496</c:v>
                </c:pt>
                <c:pt idx="2">
                  <c:v>1.0834502833793445</c:v>
                </c:pt>
                <c:pt idx="3">
                  <c:v>1.1711326834589473</c:v>
                </c:pt>
                <c:pt idx="4">
                  <c:v>1.2485337490799902</c:v>
                </c:pt>
                <c:pt idx="5">
                  <c:v>1.3315511269984923</c:v>
                </c:pt>
                <c:pt idx="6">
                  <c:v>1.4133668970229092</c:v>
                </c:pt>
                <c:pt idx="7">
                  <c:v>1.4607028777112825</c:v>
                </c:pt>
                <c:pt idx="8">
                  <c:v>1.4997765382036117</c:v>
                </c:pt>
                <c:pt idx="9">
                  <c:v>1.5368671937190439</c:v>
                </c:pt>
              </c:numCache>
            </c:numRef>
          </c:val>
          <c:extLst>
            <c:ext xmlns:c16="http://schemas.microsoft.com/office/drawing/2014/chart" uri="{C3380CC4-5D6E-409C-BE32-E72D297353CC}">
              <c16:uniqueId val="{00000002-1EC3-4915-A51C-A59B92654CCB}"/>
            </c:ext>
          </c:extLst>
        </c:ser>
        <c:ser>
          <c:idx val="3"/>
          <c:order val="3"/>
          <c:tx>
            <c:strRef>
              <c:f>'SSP2 45'!$A$1129</c:f>
              <c:strCache>
                <c:ptCount val="1"/>
                <c:pt idx="0">
                  <c:v>Short distance aircraft</c:v>
                </c:pt>
              </c:strCache>
            </c:strRef>
          </c:tx>
          <c:spPr>
            <a:pattFill prst="pct90">
              <a:fgClr>
                <a:schemeClr val="accent6">
                  <a:lumMod val="40000"/>
                  <a:lumOff val="60000"/>
                </a:schemeClr>
              </a:fgClr>
              <a:bgClr>
                <a:schemeClr val="bg1"/>
              </a:bgClr>
            </a:pattFill>
            <a:ln>
              <a:noFill/>
            </a:ln>
            <a:effectLst/>
          </c:spPr>
          <c:cat>
            <c:numRef>
              <c:f>'SSP2 45'!$B$1125:$K$1125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'SSP2 45'!$B$1129:$K$1129</c:f>
              <c:numCache>
                <c:formatCode>0.00</c:formatCode>
                <c:ptCount val="10"/>
                <c:pt idx="0">
                  <c:v>1.070450362409531</c:v>
                </c:pt>
                <c:pt idx="1">
                  <c:v>1.4459843612051833</c:v>
                </c:pt>
                <c:pt idx="2">
                  <c:v>1.963180948429716</c:v>
                </c:pt>
                <c:pt idx="3">
                  <c:v>2.5463504769772225</c:v>
                </c:pt>
                <c:pt idx="4">
                  <c:v>3.0958340616394522</c:v>
                </c:pt>
                <c:pt idx="5">
                  <c:v>3.6169482084001792</c:v>
                </c:pt>
                <c:pt idx="6">
                  <c:v>4.2980042318463445</c:v>
                </c:pt>
                <c:pt idx="7">
                  <c:v>4.9818300953720076</c:v>
                </c:pt>
                <c:pt idx="8">
                  <c:v>5.7253788144751709</c:v>
                </c:pt>
                <c:pt idx="9">
                  <c:v>6.7844320116803951</c:v>
                </c:pt>
              </c:numCache>
            </c:numRef>
          </c:val>
          <c:extLst>
            <c:ext xmlns:c16="http://schemas.microsoft.com/office/drawing/2014/chart" uri="{C3380CC4-5D6E-409C-BE32-E72D297353CC}">
              <c16:uniqueId val="{00000003-1EC3-4915-A51C-A59B92654CCB}"/>
            </c:ext>
          </c:extLst>
        </c:ser>
        <c:ser>
          <c:idx val="4"/>
          <c:order val="4"/>
          <c:tx>
            <c:strRef>
              <c:f>'SSP2 45'!$A$1130</c:f>
              <c:strCache>
                <c:ptCount val="1"/>
                <c:pt idx="0">
                  <c:v>Medium distance aircraft</c:v>
                </c:pt>
              </c:strCache>
            </c:strRef>
          </c:tx>
          <c:spPr>
            <a:pattFill prst="pct90">
              <a:fgClr>
                <a:schemeClr val="accent6">
                  <a:lumMod val="60000"/>
                  <a:lumOff val="40000"/>
                </a:schemeClr>
              </a:fgClr>
              <a:bgClr>
                <a:schemeClr val="bg1"/>
              </a:bgClr>
            </a:pattFill>
            <a:ln>
              <a:noFill/>
            </a:ln>
            <a:effectLst/>
          </c:spPr>
          <c:cat>
            <c:numRef>
              <c:f>'SSP2 45'!$B$1125:$K$1125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'SSP2 45'!$B$1130:$K$1130</c:f>
              <c:numCache>
                <c:formatCode>0.00</c:formatCode>
                <c:ptCount val="10"/>
                <c:pt idx="0">
                  <c:v>7.6601907548711408</c:v>
                </c:pt>
                <c:pt idx="1">
                  <c:v>10.347528876032612</c:v>
                </c:pt>
                <c:pt idx="2">
                  <c:v>14.048610827175491</c:v>
                </c:pt>
                <c:pt idx="3">
                  <c:v>18.221798102339509</c:v>
                </c:pt>
                <c:pt idx="4">
                  <c:v>22.153927253763666</c:v>
                </c:pt>
                <c:pt idx="5">
                  <c:v>25.883043436473589</c:v>
                </c:pt>
                <c:pt idx="6">
                  <c:v>30.756710854931331</c:v>
                </c:pt>
                <c:pt idx="7">
                  <c:v>35.650199373100499</c:v>
                </c:pt>
                <c:pt idx="8">
                  <c:v>40.971067321661451</c:v>
                </c:pt>
                <c:pt idx="9">
                  <c:v>48.549699451681228</c:v>
                </c:pt>
              </c:numCache>
            </c:numRef>
          </c:val>
          <c:extLst>
            <c:ext xmlns:c16="http://schemas.microsoft.com/office/drawing/2014/chart" uri="{C3380CC4-5D6E-409C-BE32-E72D297353CC}">
              <c16:uniqueId val="{00000004-1EC3-4915-A51C-A59B92654CCB}"/>
            </c:ext>
          </c:extLst>
        </c:ser>
        <c:ser>
          <c:idx val="5"/>
          <c:order val="5"/>
          <c:tx>
            <c:strRef>
              <c:f>'SSP2 45'!$A$1131</c:f>
              <c:strCache>
                <c:ptCount val="1"/>
                <c:pt idx="0">
                  <c:v>Long distance aircraft</c:v>
                </c:pt>
              </c:strCache>
            </c:strRef>
          </c:tx>
          <c:spPr>
            <a:pattFill prst="pct90">
              <a:fgClr>
                <a:schemeClr val="accent6"/>
              </a:fgClr>
              <a:bgClr>
                <a:schemeClr val="bg1"/>
              </a:bgClr>
            </a:pattFill>
            <a:ln>
              <a:noFill/>
            </a:ln>
            <a:effectLst/>
          </c:spPr>
          <c:cat>
            <c:numRef>
              <c:f>'SSP2 45'!$B$1125:$K$1125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'SSP2 45'!$B$1131:$K$1131</c:f>
              <c:numCache>
                <c:formatCode>0.00</c:formatCode>
                <c:ptCount val="10"/>
                <c:pt idx="0">
                  <c:v>2.2690736148719606</c:v>
                </c:pt>
                <c:pt idx="1">
                  <c:v>3.0651070584372522</c:v>
                </c:pt>
                <c:pt idx="2">
                  <c:v>4.1614279818394282</c:v>
                </c:pt>
                <c:pt idx="3">
                  <c:v>5.397594213074929</c:v>
                </c:pt>
                <c:pt idx="4">
                  <c:v>6.5623550908757471</c:v>
                </c:pt>
                <c:pt idx="5">
                  <c:v>7.6669802115489301</c:v>
                </c:pt>
                <c:pt idx="6">
                  <c:v>9.110640102113841</c:v>
                </c:pt>
                <c:pt idx="7">
                  <c:v>10.5601713261497</c:v>
                </c:pt>
                <c:pt idx="8">
                  <c:v>12.13629931782145</c:v>
                </c:pt>
                <c:pt idx="9">
                  <c:v>14.381213935921981</c:v>
                </c:pt>
              </c:numCache>
            </c:numRef>
          </c:val>
          <c:extLst>
            <c:ext xmlns:c16="http://schemas.microsoft.com/office/drawing/2014/chart" uri="{C3380CC4-5D6E-409C-BE32-E72D297353CC}">
              <c16:uniqueId val="{00000005-1EC3-4915-A51C-A59B92654CCB}"/>
            </c:ext>
          </c:extLst>
        </c:ser>
        <c:ser>
          <c:idx val="6"/>
          <c:order val="6"/>
          <c:tx>
            <c:strRef>
              <c:f>'SSP2 45'!$A$1132</c:f>
              <c:strCache>
                <c:ptCount val="1"/>
                <c:pt idx="0">
                  <c:v>Rail (freight)</c:v>
                </c:pt>
              </c:strCache>
            </c:strRef>
          </c:tx>
          <c:spPr>
            <a:solidFill>
              <a:schemeClr val="accent4"/>
            </a:solidFill>
            <a:ln>
              <a:noFill/>
            </a:ln>
            <a:effectLst/>
          </c:spPr>
          <c:cat>
            <c:numRef>
              <c:f>'SSP2 45'!$B$1125:$K$1125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'SSP2 45'!$B$1132:$K$1132</c:f>
              <c:numCache>
                <c:formatCode>0.00</c:formatCode>
                <c:ptCount val="10"/>
                <c:pt idx="0">
                  <c:v>3.6795089574156954</c:v>
                </c:pt>
                <c:pt idx="1">
                  <c:v>5.6180597012571551</c:v>
                </c:pt>
                <c:pt idx="2">
                  <c:v>6.8740380272506805</c:v>
                </c:pt>
                <c:pt idx="3">
                  <c:v>7.1811944096553573</c:v>
                </c:pt>
                <c:pt idx="4">
                  <c:v>6.9553371416852867</c:v>
                </c:pt>
                <c:pt idx="5">
                  <c:v>6.5717488908692827</c:v>
                </c:pt>
                <c:pt idx="6">
                  <c:v>6.0816736264190148</c:v>
                </c:pt>
                <c:pt idx="7">
                  <c:v>5.5970251630240675</c:v>
                </c:pt>
                <c:pt idx="8">
                  <c:v>5.0945966701796497</c:v>
                </c:pt>
                <c:pt idx="9">
                  <c:v>4.6073543178850338</c:v>
                </c:pt>
              </c:numCache>
            </c:numRef>
          </c:val>
          <c:extLst>
            <c:ext xmlns:c16="http://schemas.microsoft.com/office/drawing/2014/chart" uri="{C3380CC4-5D6E-409C-BE32-E72D297353CC}">
              <c16:uniqueId val="{00000006-1EC3-4915-A51C-A59B92654CCB}"/>
            </c:ext>
          </c:extLst>
        </c:ser>
        <c:ser>
          <c:idx val="7"/>
          <c:order val="7"/>
          <c:tx>
            <c:strRef>
              <c:f>'SSP2 45'!$A$1133</c:f>
              <c:strCache>
                <c:ptCount val="1"/>
                <c:pt idx="0">
                  <c:v>Container vessels</c:v>
                </c:pt>
              </c:strCache>
            </c:strRef>
          </c:tx>
          <c:spPr>
            <a:solidFill>
              <a:schemeClr val="accent5">
                <a:lumMod val="20000"/>
                <a:lumOff val="80000"/>
              </a:schemeClr>
            </a:solidFill>
            <a:ln>
              <a:noFill/>
            </a:ln>
            <a:effectLst/>
          </c:spPr>
          <c:cat>
            <c:numRef>
              <c:f>'SSP2 45'!$B$1125:$K$1125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'SSP2 45'!$B$1133:$K$1133</c:f>
              <c:numCache>
                <c:formatCode>0.00</c:formatCode>
                <c:ptCount val="10"/>
                <c:pt idx="0">
                  <c:v>2.8959128538384054</c:v>
                </c:pt>
                <c:pt idx="1">
                  <c:v>4.8896179197413412</c:v>
                </c:pt>
                <c:pt idx="2">
                  <c:v>6.0636324612609007</c:v>
                </c:pt>
                <c:pt idx="3">
                  <c:v>6.6456794283087008</c:v>
                </c:pt>
                <c:pt idx="4">
                  <c:v>6.8264381911249385</c:v>
                </c:pt>
                <c:pt idx="5">
                  <c:v>6.7988055211171758</c:v>
                </c:pt>
                <c:pt idx="6">
                  <c:v>6.7236538455905102</c:v>
                </c:pt>
                <c:pt idx="7">
                  <c:v>7.4873559817007926</c:v>
                </c:pt>
                <c:pt idx="8">
                  <c:v>6.3726189932266486</c:v>
                </c:pt>
                <c:pt idx="9">
                  <c:v>6.1574907550313922</c:v>
                </c:pt>
              </c:numCache>
            </c:numRef>
          </c:val>
          <c:extLst>
            <c:ext xmlns:c16="http://schemas.microsoft.com/office/drawing/2014/chart" uri="{C3380CC4-5D6E-409C-BE32-E72D297353CC}">
              <c16:uniqueId val="{00000007-1EC3-4915-A51C-A59B92654CCB}"/>
            </c:ext>
          </c:extLst>
        </c:ser>
        <c:ser>
          <c:idx val="8"/>
          <c:order val="8"/>
          <c:tx>
            <c:strRef>
              <c:f>'SSP2 45'!$A$1134</c:f>
              <c:strCache>
                <c:ptCount val="1"/>
                <c:pt idx="0">
                  <c:v>Deep sea vessels</c:v>
                </c:pt>
              </c:strCache>
            </c:strRef>
          </c:tx>
          <c:spPr>
            <a:solidFill>
              <a:schemeClr val="accent5">
                <a:lumMod val="60000"/>
                <a:lumOff val="40000"/>
              </a:schemeClr>
            </a:solidFill>
            <a:ln>
              <a:noFill/>
            </a:ln>
            <a:effectLst/>
          </c:spPr>
          <c:cat>
            <c:numRef>
              <c:f>'SSP2 45'!$B$1125:$K$1125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'SSP2 45'!$B$1134:$K$1134</c:f>
              <c:numCache>
                <c:formatCode>0.00</c:formatCode>
                <c:ptCount val="10"/>
                <c:pt idx="0">
                  <c:v>6.1096317835120262</c:v>
                </c:pt>
                <c:pt idx="1">
                  <c:v>8.2026802853529066</c:v>
                </c:pt>
                <c:pt idx="2">
                  <c:v>9.3706883826008536</c:v>
                </c:pt>
                <c:pt idx="3">
                  <c:v>9.9568408606021563</c:v>
                </c:pt>
                <c:pt idx="4">
                  <c:v>9.9809112513335165</c:v>
                </c:pt>
                <c:pt idx="5">
                  <c:v>9.5897854178856221</c:v>
                </c:pt>
                <c:pt idx="6">
                  <c:v>9.1050610069821047</c:v>
                </c:pt>
                <c:pt idx="7">
                  <c:v>9.1199364679282144</c:v>
                </c:pt>
                <c:pt idx="8">
                  <c:v>7.9892068021322107</c:v>
                </c:pt>
                <c:pt idx="9">
                  <c:v>7.4771920014121953</c:v>
                </c:pt>
              </c:numCache>
            </c:numRef>
          </c:val>
          <c:extLst>
            <c:ext xmlns:c16="http://schemas.microsoft.com/office/drawing/2014/chart" uri="{C3380CC4-5D6E-409C-BE32-E72D297353CC}">
              <c16:uniqueId val="{00000008-1EC3-4915-A51C-A59B92654CCB}"/>
            </c:ext>
          </c:extLst>
        </c:ser>
        <c:ser>
          <c:idx val="9"/>
          <c:order val="9"/>
          <c:tx>
            <c:strRef>
              <c:f>'SSP2 45'!$A$1135</c:f>
              <c:strCache>
                <c:ptCount val="1"/>
                <c:pt idx="0">
                  <c:v>Short sea vessels</c:v>
                </c:pt>
              </c:strCache>
            </c:strRef>
          </c:tx>
          <c:spPr>
            <a:solidFill>
              <a:schemeClr val="accent5">
                <a:lumMod val="75000"/>
              </a:schemeClr>
            </a:solidFill>
            <a:ln>
              <a:noFill/>
            </a:ln>
            <a:effectLst/>
          </c:spPr>
          <c:cat>
            <c:numRef>
              <c:f>'SSP2 45'!$B$1125:$K$1125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'SSP2 45'!$B$1135:$K$1135</c:f>
              <c:numCache>
                <c:formatCode>0.00</c:formatCode>
                <c:ptCount val="10"/>
                <c:pt idx="0">
                  <c:v>5.400180192648957</c:v>
                </c:pt>
                <c:pt idx="1">
                  <c:v>7.6972979978611145</c:v>
                </c:pt>
                <c:pt idx="2">
                  <c:v>9.5454464479503152</c:v>
                </c:pt>
                <c:pt idx="3">
                  <c:v>10.461712100534303</c:v>
                </c:pt>
                <c:pt idx="4">
                  <c:v>10.746264817323036</c:v>
                </c:pt>
                <c:pt idx="5">
                  <c:v>10.702765120819645</c:v>
                </c:pt>
                <c:pt idx="6">
                  <c:v>10.584460408455145</c:v>
                </c:pt>
                <c:pt idx="7">
                  <c:v>10.338536464418182</c:v>
                </c:pt>
                <c:pt idx="8">
                  <c:v>10.031856930917419</c:v>
                </c:pt>
                <c:pt idx="9">
                  <c:v>9.6931993539198036</c:v>
                </c:pt>
              </c:numCache>
            </c:numRef>
          </c:val>
          <c:extLst>
            <c:ext xmlns:c16="http://schemas.microsoft.com/office/drawing/2014/chart" uri="{C3380CC4-5D6E-409C-BE32-E72D297353CC}">
              <c16:uniqueId val="{00000009-1EC3-4915-A51C-A59B92654CCB}"/>
            </c:ext>
          </c:extLst>
        </c:ser>
        <c:ser>
          <c:idx val="10"/>
          <c:order val="10"/>
          <c:tx>
            <c:strRef>
              <c:f>'SSP2 45'!$A$1136</c:f>
              <c:strCache>
                <c:ptCount val="1"/>
                <c:pt idx="0">
                  <c:v>Trucks</c:v>
                </c:pt>
              </c:strCache>
            </c:strRef>
          </c:tx>
          <c:spPr>
            <a:solidFill>
              <a:srgbClr val="92D050"/>
            </a:solidFill>
            <a:ln w="25400">
              <a:noFill/>
            </a:ln>
            <a:effectLst/>
          </c:spPr>
          <c:cat>
            <c:numRef>
              <c:f>'SSP2 45'!$B$1125:$K$1125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'SSP2 45'!$B$1136:$K$1136</c:f>
              <c:numCache>
                <c:formatCode>0.00</c:formatCode>
                <c:ptCount val="10"/>
                <c:pt idx="0">
                  <c:v>35.488902767172576</c:v>
                </c:pt>
                <c:pt idx="1">
                  <c:v>42.754795285871111</c:v>
                </c:pt>
                <c:pt idx="2">
                  <c:v>47.454307279407971</c:v>
                </c:pt>
                <c:pt idx="3">
                  <c:v>50.109935459538562</c:v>
                </c:pt>
                <c:pt idx="4">
                  <c:v>52.220866963007978</c:v>
                </c:pt>
                <c:pt idx="5">
                  <c:v>52.144630952546116</c:v>
                </c:pt>
                <c:pt idx="6">
                  <c:v>48.803975040102124</c:v>
                </c:pt>
                <c:pt idx="7">
                  <c:v>52.459584757146111</c:v>
                </c:pt>
                <c:pt idx="8">
                  <c:v>56.477866722745254</c:v>
                </c:pt>
                <c:pt idx="9">
                  <c:v>60.91311202463443</c:v>
                </c:pt>
              </c:numCache>
            </c:numRef>
          </c:val>
          <c:extLst>
            <c:ext xmlns:c16="http://schemas.microsoft.com/office/drawing/2014/chart" uri="{C3380CC4-5D6E-409C-BE32-E72D297353CC}">
              <c16:uniqueId val="{0000000A-1EC3-4915-A51C-A59B92654CCB}"/>
            </c:ext>
          </c:extLst>
        </c:ser>
        <c:ser>
          <c:idx val="11"/>
          <c:order val="11"/>
          <c:tx>
            <c:strRef>
              <c:f>'SSP2 45'!$A$1137</c:f>
              <c:strCache>
                <c:ptCount val="1"/>
                <c:pt idx="0">
                  <c:v>Cargo aircraft</c:v>
                </c:pt>
              </c:strCache>
            </c:strRef>
          </c:tx>
          <c:spPr>
            <a:solidFill>
              <a:schemeClr val="accent6"/>
            </a:solidFill>
            <a:ln w="25400">
              <a:noFill/>
            </a:ln>
            <a:effectLst/>
          </c:spPr>
          <c:cat>
            <c:numRef>
              <c:f>'SSP2 45'!$B$1125:$K$1125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'SSP2 45'!$B$1137:$K$1137</c:f>
              <c:numCache>
                <c:formatCode>0.00</c:formatCode>
                <c:ptCount val="10"/>
                <c:pt idx="0">
                  <c:v>0.80294691591704748</c:v>
                </c:pt>
                <c:pt idx="1">
                  <c:v>0.86944102953402547</c:v>
                </c:pt>
                <c:pt idx="2">
                  <c:v>1.1428189897710992</c:v>
                </c:pt>
                <c:pt idx="3">
                  <c:v>1.5449073115665384</c:v>
                </c:pt>
                <c:pt idx="4">
                  <c:v>2.0460797511886413</c:v>
                </c:pt>
                <c:pt idx="5">
                  <c:v>2.6252728815016839</c:v>
                </c:pt>
                <c:pt idx="6">
                  <c:v>3.259618361182766</c:v>
                </c:pt>
                <c:pt idx="7">
                  <c:v>3.929597692816639</c:v>
                </c:pt>
                <c:pt idx="8">
                  <c:v>4.6216630600934367</c:v>
                </c:pt>
                <c:pt idx="9">
                  <c:v>5.3222113994780322</c:v>
                </c:pt>
              </c:numCache>
            </c:numRef>
          </c:val>
          <c:extLst>
            <c:ext xmlns:c16="http://schemas.microsoft.com/office/drawing/2014/chart" uri="{C3380CC4-5D6E-409C-BE32-E72D297353CC}">
              <c16:uniqueId val="{0000000B-1EC3-4915-A51C-A59B92654CCB}"/>
            </c:ext>
          </c:extLst>
        </c:ser>
        <c:dLbls>
          <c:showLegendKey val="0"/>
          <c:showVal val="0"/>
          <c:showCatName val="0"/>
          <c:showSerName val="0"/>
          <c:showPercent val="0"/>
          <c:showBubbleSize val="0"/>
        </c:dLbls>
        <c:axId val="621058576"/>
        <c:axId val="621055296"/>
      </c:areaChart>
      <c:catAx>
        <c:axId val="62105857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v-SE"/>
          </a:p>
        </c:txPr>
        <c:crossAx val="621055296"/>
        <c:crosses val="autoZero"/>
        <c:auto val="1"/>
        <c:lblAlgn val="ctr"/>
        <c:lblOffset val="100"/>
        <c:tickLblSkip val="2"/>
        <c:noMultiLvlLbl val="0"/>
      </c:catAx>
      <c:valAx>
        <c:axId val="62105529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v-SE"/>
          </a:p>
        </c:txPr>
        <c:crossAx val="62105857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sv-SE"/>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sv-SE"/>
        </a:p>
      </c:txPr>
    </c:title>
    <c:autoTitleDeleted val="0"/>
    <c:plotArea>
      <c:layout/>
      <c:areaChart>
        <c:grouping val="stacked"/>
        <c:varyColors val="0"/>
        <c:ser>
          <c:idx val="0"/>
          <c:order val="0"/>
          <c:tx>
            <c:strRef>
              <c:f>'SSP3 34'!$A$1020</c:f>
              <c:strCache>
                <c:ptCount val="1"/>
                <c:pt idx="0">
                  <c:v>AFR</c:v>
                </c:pt>
              </c:strCache>
            </c:strRef>
          </c:tx>
          <c:spPr>
            <a:solidFill>
              <a:schemeClr val="accent1"/>
            </a:solidFill>
            <a:ln>
              <a:noFill/>
            </a:ln>
            <a:effectLst/>
          </c:spPr>
          <c:cat>
            <c:numRef>
              <c:f>'SSP3 34'!$B$1019:$K$1019</c:f>
              <c:numCache>
                <c:formatCode>0</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'SSP3 34'!$B$1020:$K$1020</c:f>
              <c:numCache>
                <c:formatCode>0.00</c:formatCode>
                <c:ptCount val="10"/>
                <c:pt idx="0">
                  <c:v>2.0482223950355727</c:v>
                </c:pt>
                <c:pt idx="1">
                  <c:v>2.6688674233245555</c:v>
                </c:pt>
                <c:pt idx="2">
                  <c:v>3.0918806597646298</c:v>
                </c:pt>
                <c:pt idx="3">
                  <c:v>3.4512031374179424</c:v>
                </c:pt>
                <c:pt idx="4">
                  <c:v>3.7497090860162801</c:v>
                </c:pt>
                <c:pt idx="5">
                  <c:v>3.9175067133545385</c:v>
                </c:pt>
                <c:pt idx="6">
                  <c:v>3.8914589515938625</c:v>
                </c:pt>
                <c:pt idx="7">
                  <c:v>4.7350519284190646</c:v>
                </c:pt>
                <c:pt idx="8">
                  <c:v>5.7542681310610275</c:v>
                </c:pt>
                <c:pt idx="9">
                  <c:v>6.9858767842252512</c:v>
                </c:pt>
              </c:numCache>
            </c:numRef>
          </c:val>
          <c:extLst>
            <c:ext xmlns:c16="http://schemas.microsoft.com/office/drawing/2014/chart" uri="{C3380CC4-5D6E-409C-BE32-E72D297353CC}">
              <c16:uniqueId val="{00000000-38BE-4DB6-961C-69A637B46BC0}"/>
            </c:ext>
          </c:extLst>
        </c:ser>
        <c:ser>
          <c:idx val="1"/>
          <c:order val="1"/>
          <c:tx>
            <c:strRef>
              <c:f>'SSP3 34'!$A$1021</c:f>
              <c:strCache>
                <c:ptCount val="1"/>
                <c:pt idx="0">
                  <c:v>CPA</c:v>
                </c:pt>
              </c:strCache>
            </c:strRef>
          </c:tx>
          <c:spPr>
            <a:solidFill>
              <a:schemeClr val="accent2"/>
            </a:solidFill>
            <a:ln>
              <a:noFill/>
            </a:ln>
            <a:effectLst/>
          </c:spPr>
          <c:cat>
            <c:numRef>
              <c:f>'SSP3 34'!$B$1019:$K$1019</c:f>
              <c:numCache>
                <c:formatCode>0</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'SSP3 34'!$B$1021:$K$1021</c:f>
              <c:numCache>
                <c:formatCode>0.00</c:formatCode>
                <c:ptCount val="10"/>
                <c:pt idx="0">
                  <c:v>6.1043427908813426</c:v>
                </c:pt>
                <c:pt idx="1">
                  <c:v>8.1115279077118352</c:v>
                </c:pt>
                <c:pt idx="2">
                  <c:v>9.4510551222125958</c:v>
                </c:pt>
                <c:pt idx="3">
                  <c:v>10.015311828031157</c:v>
                </c:pt>
                <c:pt idx="4">
                  <c:v>10.406268880838851</c:v>
                </c:pt>
                <c:pt idx="5">
                  <c:v>10.003259985338973</c:v>
                </c:pt>
                <c:pt idx="6">
                  <c:v>9.3719284914043168</c:v>
                </c:pt>
                <c:pt idx="7">
                  <c:v>9.8086070734636586</c:v>
                </c:pt>
                <c:pt idx="8">
                  <c:v>10.257258890369625</c:v>
                </c:pt>
                <c:pt idx="9">
                  <c:v>10.71839770126523</c:v>
                </c:pt>
              </c:numCache>
            </c:numRef>
          </c:val>
          <c:extLst>
            <c:ext xmlns:c16="http://schemas.microsoft.com/office/drawing/2014/chart" uri="{C3380CC4-5D6E-409C-BE32-E72D297353CC}">
              <c16:uniqueId val="{00000001-38BE-4DB6-961C-69A637B46BC0}"/>
            </c:ext>
          </c:extLst>
        </c:ser>
        <c:ser>
          <c:idx val="2"/>
          <c:order val="2"/>
          <c:tx>
            <c:strRef>
              <c:f>'SSP3 34'!$A$1022</c:f>
              <c:strCache>
                <c:ptCount val="1"/>
                <c:pt idx="0">
                  <c:v>EUR</c:v>
                </c:pt>
              </c:strCache>
            </c:strRef>
          </c:tx>
          <c:spPr>
            <a:solidFill>
              <a:schemeClr val="accent3"/>
            </a:solidFill>
            <a:ln>
              <a:noFill/>
            </a:ln>
            <a:effectLst/>
          </c:spPr>
          <c:cat>
            <c:numRef>
              <c:f>'SSP3 34'!$B$1019:$K$1019</c:f>
              <c:numCache>
                <c:formatCode>0</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'SSP3 34'!$B$1022:$K$1022</c:f>
              <c:numCache>
                <c:formatCode>0.00</c:formatCode>
                <c:ptCount val="10"/>
                <c:pt idx="0">
                  <c:v>4.0040461234169795</c:v>
                </c:pt>
                <c:pt idx="1">
                  <c:v>4.3145499167671515</c:v>
                </c:pt>
                <c:pt idx="2">
                  <c:v>4.4830547874698956</c:v>
                </c:pt>
                <c:pt idx="3">
                  <c:v>4.5231602870524998</c:v>
                </c:pt>
                <c:pt idx="4">
                  <c:v>4.541843319620261</c:v>
                </c:pt>
                <c:pt idx="5">
                  <c:v>4.4361542583486893</c:v>
                </c:pt>
                <c:pt idx="6">
                  <c:v>4.3004380950316587</c:v>
                </c:pt>
                <c:pt idx="7">
                  <c:v>4.4427021316535891</c:v>
                </c:pt>
                <c:pt idx="8">
                  <c:v>4.5885648610765033</c:v>
                </c:pt>
                <c:pt idx="9">
                  <c:v>4.7382026777965738</c:v>
                </c:pt>
              </c:numCache>
            </c:numRef>
          </c:val>
          <c:extLst>
            <c:ext xmlns:c16="http://schemas.microsoft.com/office/drawing/2014/chart" uri="{C3380CC4-5D6E-409C-BE32-E72D297353CC}">
              <c16:uniqueId val="{00000002-38BE-4DB6-961C-69A637B46BC0}"/>
            </c:ext>
          </c:extLst>
        </c:ser>
        <c:ser>
          <c:idx val="3"/>
          <c:order val="3"/>
          <c:tx>
            <c:strRef>
              <c:f>'SSP3 34'!$A$1023</c:f>
              <c:strCache>
                <c:ptCount val="1"/>
                <c:pt idx="0">
                  <c:v>FSU</c:v>
                </c:pt>
              </c:strCache>
            </c:strRef>
          </c:tx>
          <c:spPr>
            <a:solidFill>
              <a:schemeClr val="accent4"/>
            </a:solidFill>
            <a:ln>
              <a:noFill/>
            </a:ln>
            <a:effectLst/>
          </c:spPr>
          <c:cat>
            <c:numRef>
              <c:f>'SSP3 34'!$B$1019:$K$1019</c:f>
              <c:numCache>
                <c:formatCode>0</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'SSP3 34'!$B$1023:$K$1023</c:f>
              <c:numCache>
                <c:formatCode>0.00</c:formatCode>
                <c:ptCount val="10"/>
                <c:pt idx="0">
                  <c:v>1.1962298740219861</c:v>
                </c:pt>
                <c:pt idx="1">
                  <c:v>1.4151486925915484</c:v>
                </c:pt>
                <c:pt idx="2">
                  <c:v>1.6006912262210526</c:v>
                </c:pt>
                <c:pt idx="3">
                  <c:v>1.7458415646418999</c:v>
                </c:pt>
                <c:pt idx="4">
                  <c:v>1.8616976091462354</c:v>
                </c:pt>
                <c:pt idx="5">
                  <c:v>1.8536551301395798</c:v>
                </c:pt>
                <c:pt idx="6">
                  <c:v>1.7960394342817974</c:v>
                </c:pt>
                <c:pt idx="7">
                  <c:v>1.9050845584687834</c:v>
                </c:pt>
                <c:pt idx="8">
                  <c:v>2.0184406965406589</c:v>
                </c:pt>
                <c:pt idx="9">
                  <c:v>2.1363306088199518</c:v>
                </c:pt>
              </c:numCache>
            </c:numRef>
          </c:val>
          <c:extLst>
            <c:ext xmlns:c16="http://schemas.microsoft.com/office/drawing/2014/chart" uri="{C3380CC4-5D6E-409C-BE32-E72D297353CC}">
              <c16:uniqueId val="{00000003-38BE-4DB6-961C-69A637B46BC0}"/>
            </c:ext>
          </c:extLst>
        </c:ser>
        <c:ser>
          <c:idx val="4"/>
          <c:order val="4"/>
          <c:tx>
            <c:strRef>
              <c:f>'SSP3 34'!$A$1024</c:f>
              <c:strCache>
                <c:ptCount val="1"/>
                <c:pt idx="0">
                  <c:v>LAM</c:v>
                </c:pt>
              </c:strCache>
            </c:strRef>
          </c:tx>
          <c:spPr>
            <a:solidFill>
              <a:schemeClr val="accent5"/>
            </a:solidFill>
            <a:ln>
              <a:noFill/>
            </a:ln>
            <a:effectLst/>
          </c:spPr>
          <c:cat>
            <c:numRef>
              <c:f>'SSP3 34'!$B$1019:$K$1019</c:f>
              <c:numCache>
                <c:formatCode>0</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'SSP3 34'!$B$1024:$K$1024</c:f>
              <c:numCache>
                <c:formatCode>0.00</c:formatCode>
                <c:ptCount val="10"/>
                <c:pt idx="0">
                  <c:v>4.5980837377877775</c:v>
                </c:pt>
                <c:pt idx="1">
                  <c:v>5.4456456351143423</c:v>
                </c:pt>
                <c:pt idx="2">
                  <c:v>5.8886849456992376</c:v>
                </c:pt>
                <c:pt idx="3">
                  <c:v>6.150872233881417</c:v>
                </c:pt>
                <c:pt idx="4">
                  <c:v>6.3361149407062829</c:v>
                </c:pt>
                <c:pt idx="5">
                  <c:v>6.1990739603917646</c:v>
                </c:pt>
                <c:pt idx="6">
                  <c:v>5.9414963443638156</c:v>
                </c:pt>
                <c:pt idx="7">
                  <c:v>6.3572101828707561</c:v>
                </c:pt>
                <c:pt idx="8">
                  <c:v>6.7983383106028725</c:v>
                </c:pt>
                <c:pt idx="9">
                  <c:v>7.2665334576937592</c:v>
                </c:pt>
              </c:numCache>
            </c:numRef>
          </c:val>
          <c:extLst>
            <c:ext xmlns:c16="http://schemas.microsoft.com/office/drawing/2014/chart" uri="{C3380CC4-5D6E-409C-BE32-E72D297353CC}">
              <c16:uniqueId val="{00000004-38BE-4DB6-961C-69A637B46BC0}"/>
            </c:ext>
          </c:extLst>
        </c:ser>
        <c:ser>
          <c:idx val="5"/>
          <c:order val="5"/>
          <c:tx>
            <c:strRef>
              <c:f>'SSP3 34'!$A$1025</c:f>
              <c:strCache>
                <c:ptCount val="1"/>
                <c:pt idx="0">
                  <c:v>MEA</c:v>
                </c:pt>
              </c:strCache>
            </c:strRef>
          </c:tx>
          <c:spPr>
            <a:solidFill>
              <a:schemeClr val="accent6"/>
            </a:solidFill>
            <a:ln>
              <a:noFill/>
            </a:ln>
            <a:effectLst/>
          </c:spPr>
          <c:cat>
            <c:numRef>
              <c:f>'SSP3 34'!$B$1019:$K$1019</c:f>
              <c:numCache>
                <c:formatCode>0</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'SSP3 34'!$B$1025:$K$1025</c:f>
              <c:numCache>
                <c:formatCode>0.00</c:formatCode>
                <c:ptCount val="10"/>
                <c:pt idx="0">
                  <c:v>3.2979810469396336</c:v>
                </c:pt>
                <c:pt idx="1">
                  <c:v>4.134054737529655</c:v>
                </c:pt>
                <c:pt idx="2">
                  <c:v>4.7094666133693144</c:v>
                </c:pt>
                <c:pt idx="3">
                  <c:v>5.1390658777167531</c:v>
                </c:pt>
                <c:pt idx="4">
                  <c:v>5.5259312414802357</c:v>
                </c:pt>
                <c:pt idx="5">
                  <c:v>5.6503746224191831</c:v>
                </c:pt>
                <c:pt idx="6">
                  <c:v>5.6388542500286825</c:v>
                </c:pt>
                <c:pt idx="7">
                  <c:v>6.1622710718812677</c:v>
                </c:pt>
                <c:pt idx="8">
                  <c:v>6.7332641528910271</c:v>
                </c:pt>
                <c:pt idx="9">
                  <c:v>7.3561873574448065</c:v>
                </c:pt>
              </c:numCache>
            </c:numRef>
          </c:val>
          <c:extLst>
            <c:ext xmlns:c16="http://schemas.microsoft.com/office/drawing/2014/chart" uri="{C3380CC4-5D6E-409C-BE32-E72D297353CC}">
              <c16:uniqueId val="{00000005-38BE-4DB6-961C-69A637B46BC0}"/>
            </c:ext>
          </c:extLst>
        </c:ser>
        <c:ser>
          <c:idx val="6"/>
          <c:order val="6"/>
          <c:tx>
            <c:strRef>
              <c:f>'SSP3 34'!$A$1026</c:f>
              <c:strCache>
                <c:ptCount val="1"/>
                <c:pt idx="0">
                  <c:v>NAM</c:v>
                </c:pt>
              </c:strCache>
            </c:strRef>
          </c:tx>
          <c:spPr>
            <a:solidFill>
              <a:schemeClr val="accent1">
                <a:lumMod val="60000"/>
              </a:schemeClr>
            </a:solidFill>
            <a:ln>
              <a:noFill/>
            </a:ln>
            <a:effectLst/>
          </c:spPr>
          <c:cat>
            <c:numRef>
              <c:f>'SSP3 34'!$B$1019:$K$1019</c:f>
              <c:numCache>
                <c:formatCode>0</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'SSP3 34'!$B$1026:$K$1026</c:f>
              <c:numCache>
                <c:formatCode>0.00</c:formatCode>
                <c:ptCount val="10"/>
                <c:pt idx="0">
                  <c:v>7.1406244596847497</c:v>
                </c:pt>
                <c:pt idx="1">
                  <c:v>8.1030603125641925</c:v>
                </c:pt>
                <c:pt idx="2">
                  <c:v>8.9062852345381156</c:v>
                </c:pt>
                <c:pt idx="3">
                  <c:v>9.3109350517203318</c:v>
                </c:pt>
                <c:pt idx="4">
                  <c:v>9.7189853841740366</c:v>
                </c:pt>
                <c:pt idx="5">
                  <c:v>10.064624142262646</c:v>
                </c:pt>
                <c:pt idx="6">
                  <c:v>8.18006916558768</c:v>
                </c:pt>
                <c:pt idx="7">
                  <c:v>8.4146141803364767</c:v>
                </c:pt>
                <c:pt idx="8">
                  <c:v>8.649098122336575</c:v>
                </c:pt>
                <c:pt idx="9">
                  <c:v>8.8836221335576369</c:v>
                </c:pt>
              </c:numCache>
            </c:numRef>
          </c:val>
          <c:extLst>
            <c:ext xmlns:c16="http://schemas.microsoft.com/office/drawing/2014/chart" uri="{C3380CC4-5D6E-409C-BE32-E72D297353CC}">
              <c16:uniqueId val="{00000006-38BE-4DB6-961C-69A637B46BC0}"/>
            </c:ext>
          </c:extLst>
        </c:ser>
        <c:ser>
          <c:idx val="7"/>
          <c:order val="7"/>
          <c:tx>
            <c:strRef>
              <c:f>'SSP3 34'!$A$1027</c:f>
              <c:strCache>
                <c:ptCount val="1"/>
                <c:pt idx="0">
                  <c:v>PAO</c:v>
                </c:pt>
              </c:strCache>
            </c:strRef>
          </c:tx>
          <c:spPr>
            <a:solidFill>
              <a:schemeClr val="accent2">
                <a:lumMod val="60000"/>
              </a:schemeClr>
            </a:solidFill>
            <a:ln>
              <a:noFill/>
            </a:ln>
            <a:effectLst/>
          </c:spPr>
          <c:cat>
            <c:numRef>
              <c:f>'SSP3 34'!$B$1019:$K$1019</c:f>
              <c:numCache>
                <c:formatCode>0</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'SSP3 34'!$B$1027:$K$1027</c:f>
              <c:numCache>
                <c:formatCode>0.00</c:formatCode>
                <c:ptCount val="10"/>
                <c:pt idx="0">
                  <c:v>1.5036727685109073</c:v>
                </c:pt>
                <c:pt idx="1">
                  <c:v>1.5540044500621475</c:v>
                </c:pt>
                <c:pt idx="2">
                  <c:v>1.4504155013219699</c:v>
                </c:pt>
                <c:pt idx="3">
                  <c:v>1.3108498523769776</c:v>
                </c:pt>
                <c:pt idx="4">
                  <c:v>1.1616635697162681</c:v>
                </c:pt>
                <c:pt idx="5">
                  <c:v>0.99209452402845477</c:v>
                </c:pt>
                <c:pt idx="6">
                  <c:v>0.81573237849448699</c:v>
                </c:pt>
                <c:pt idx="7">
                  <c:v>0.82582067808075754</c:v>
                </c:pt>
                <c:pt idx="8">
                  <c:v>0.8358954745287801</c:v>
                </c:pt>
                <c:pt idx="9">
                  <c:v>0.84595954179284594</c:v>
                </c:pt>
              </c:numCache>
            </c:numRef>
          </c:val>
          <c:extLst>
            <c:ext xmlns:c16="http://schemas.microsoft.com/office/drawing/2014/chart" uri="{C3380CC4-5D6E-409C-BE32-E72D297353CC}">
              <c16:uniqueId val="{00000007-38BE-4DB6-961C-69A637B46BC0}"/>
            </c:ext>
          </c:extLst>
        </c:ser>
        <c:ser>
          <c:idx val="8"/>
          <c:order val="8"/>
          <c:tx>
            <c:strRef>
              <c:f>'SSP3 34'!$A$1028</c:f>
              <c:strCache>
                <c:ptCount val="1"/>
                <c:pt idx="0">
                  <c:v>PAS</c:v>
                </c:pt>
              </c:strCache>
            </c:strRef>
          </c:tx>
          <c:spPr>
            <a:solidFill>
              <a:schemeClr val="accent3">
                <a:lumMod val="60000"/>
              </a:schemeClr>
            </a:solidFill>
            <a:ln>
              <a:noFill/>
            </a:ln>
            <a:effectLst/>
          </c:spPr>
          <c:cat>
            <c:numRef>
              <c:f>'SSP3 34'!$B$1019:$K$1019</c:f>
              <c:numCache>
                <c:formatCode>0</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'SSP3 34'!$B$1028:$K$1028</c:f>
              <c:numCache>
                <c:formatCode>0.00</c:formatCode>
                <c:ptCount val="10"/>
                <c:pt idx="0">
                  <c:v>2.6559611357643917</c:v>
                </c:pt>
                <c:pt idx="1">
                  <c:v>3.3305461088157413</c:v>
                </c:pt>
                <c:pt idx="2">
                  <c:v>3.7219943186160052</c:v>
                </c:pt>
                <c:pt idx="3">
                  <c:v>3.879141784268322</c:v>
                </c:pt>
                <c:pt idx="4">
                  <c:v>3.9834856251112805</c:v>
                </c:pt>
                <c:pt idx="5">
                  <c:v>3.8304286646884615</c:v>
                </c:pt>
                <c:pt idx="6">
                  <c:v>3.6078829004932658</c:v>
                </c:pt>
                <c:pt idx="7">
                  <c:v>3.8590530571275439</c:v>
                </c:pt>
                <c:pt idx="8">
                  <c:v>4.1241071585634792</c:v>
                </c:pt>
                <c:pt idx="9">
                  <c:v>4.4039038663178349</c:v>
                </c:pt>
              </c:numCache>
            </c:numRef>
          </c:val>
          <c:extLst>
            <c:ext xmlns:c16="http://schemas.microsoft.com/office/drawing/2014/chart" uri="{C3380CC4-5D6E-409C-BE32-E72D297353CC}">
              <c16:uniqueId val="{00000008-38BE-4DB6-961C-69A637B46BC0}"/>
            </c:ext>
          </c:extLst>
        </c:ser>
        <c:ser>
          <c:idx val="9"/>
          <c:order val="9"/>
          <c:tx>
            <c:strRef>
              <c:f>'SSP3 34'!$A$1029</c:f>
              <c:strCache>
                <c:ptCount val="1"/>
                <c:pt idx="0">
                  <c:v>SAS</c:v>
                </c:pt>
              </c:strCache>
            </c:strRef>
          </c:tx>
          <c:spPr>
            <a:solidFill>
              <a:schemeClr val="accent4">
                <a:lumMod val="60000"/>
              </a:schemeClr>
            </a:solidFill>
            <a:ln>
              <a:noFill/>
            </a:ln>
            <a:effectLst/>
          </c:spPr>
          <c:cat>
            <c:numRef>
              <c:f>'SSP3 34'!$B$1019:$K$1019</c:f>
              <c:numCache>
                <c:formatCode>0</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'SSP3 34'!$B$1029:$K$1029</c:f>
              <c:numCache>
                <c:formatCode>0.00</c:formatCode>
                <c:ptCount val="10"/>
                <c:pt idx="0">
                  <c:v>2.939738435129243</c:v>
                </c:pt>
                <c:pt idx="1">
                  <c:v>3.6773901013899426</c:v>
                </c:pt>
                <c:pt idx="2">
                  <c:v>4.1507788701951531</c:v>
                </c:pt>
                <c:pt idx="3">
                  <c:v>4.5835538424312681</c:v>
                </c:pt>
                <c:pt idx="4">
                  <c:v>4.9351673061982453</c:v>
                </c:pt>
                <c:pt idx="5">
                  <c:v>5.197458951573827</c:v>
                </c:pt>
                <c:pt idx="6">
                  <c:v>5.2600750288225537</c:v>
                </c:pt>
                <c:pt idx="7">
                  <c:v>5.9491698948442098</c:v>
                </c:pt>
                <c:pt idx="8">
                  <c:v>6.7186309247747102</c:v>
                </c:pt>
                <c:pt idx="9">
                  <c:v>7.57809789572054</c:v>
                </c:pt>
              </c:numCache>
            </c:numRef>
          </c:val>
          <c:extLst>
            <c:ext xmlns:c16="http://schemas.microsoft.com/office/drawing/2014/chart" uri="{C3380CC4-5D6E-409C-BE32-E72D297353CC}">
              <c16:uniqueId val="{00000009-38BE-4DB6-961C-69A637B46BC0}"/>
            </c:ext>
          </c:extLst>
        </c:ser>
        <c:dLbls>
          <c:showLegendKey val="0"/>
          <c:showVal val="0"/>
          <c:showCatName val="0"/>
          <c:showSerName val="0"/>
          <c:showPercent val="0"/>
          <c:showBubbleSize val="0"/>
        </c:dLbls>
        <c:axId val="301859400"/>
        <c:axId val="301859792"/>
        <c:extLst>
          <c:ext xmlns:c15="http://schemas.microsoft.com/office/drawing/2012/chart" uri="{02D57815-91ED-43cb-92C2-25804820EDAC}">
            <c15:filteredAreaSeries>
              <c15:ser>
                <c:idx val="10"/>
                <c:order val="10"/>
                <c:tx>
                  <c:strRef>
                    <c:extLst>
                      <c:ext uri="{02D57815-91ED-43cb-92C2-25804820EDAC}">
                        <c15:formulaRef>
                          <c15:sqref>'SSP3 34'!$A$1030</c15:sqref>
                        </c15:formulaRef>
                      </c:ext>
                    </c:extLst>
                    <c:strCache>
                      <c:ptCount val="1"/>
                      <c:pt idx="0">
                        <c:v>World</c:v>
                      </c:pt>
                    </c:strCache>
                  </c:strRef>
                </c:tx>
                <c:spPr>
                  <a:solidFill>
                    <a:schemeClr val="accent5">
                      <a:lumMod val="60000"/>
                    </a:schemeClr>
                  </a:solidFill>
                  <a:ln w="25400">
                    <a:noFill/>
                  </a:ln>
                  <a:effectLst/>
                </c:spPr>
                <c:cat>
                  <c:numRef>
                    <c:extLst>
                      <c:ext uri="{02D57815-91ED-43cb-92C2-25804820EDAC}">
                        <c15:formulaRef>
                          <c15:sqref>'SSP3 34'!$B$1019:$K$1019</c15:sqref>
                        </c15:formulaRef>
                      </c:ext>
                    </c:extLst>
                    <c:numCache>
                      <c:formatCode>0</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extLst>
                      <c:ext uri="{02D57815-91ED-43cb-92C2-25804820EDAC}">
                        <c15:formulaRef>
                          <c15:sqref>'SSP3 34'!$B$1030:$K$1030</c15:sqref>
                        </c15:formulaRef>
                      </c:ext>
                    </c:extLst>
                    <c:numCache>
                      <c:formatCode>0.00</c:formatCode>
                      <c:ptCount val="10"/>
                      <c:pt idx="0">
                        <c:v>35.488902767172576</c:v>
                      </c:pt>
                      <c:pt idx="1">
                        <c:v>42.754795285871111</c:v>
                      </c:pt>
                      <c:pt idx="2">
                        <c:v>47.454307279407971</c:v>
                      </c:pt>
                      <c:pt idx="3">
                        <c:v>50.109935459538562</c:v>
                      </c:pt>
                      <c:pt idx="4">
                        <c:v>52.220866963007978</c:v>
                      </c:pt>
                      <c:pt idx="5">
                        <c:v>52.144630952546116</c:v>
                      </c:pt>
                      <c:pt idx="6">
                        <c:v>48.803975040102124</c:v>
                      </c:pt>
                      <c:pt idx="7">
                        <c:v>52.459584757146111</c:v>
                      </c:pt>
                      <c:pt idx="8">
                        <c:v>56.477866722745254</c:v>
                      </c:pt>
                      <c:pt idx="9">
                        <c:v>60.91311202463443</c:v>
                      </c:pt>
                    </c:numCache>
                  </c:numRef>
                </c:val>
                <c:extLst>
                  <c:ext xmlns:c16="http://schemas.microsoft.com/office/drawing/2014/chart" uri="{C3380CC4-5D6E-409C-BE32-E72D297353CC}">
                    <c16:uniqueId val="{0000000A-38BE-4DB6-961C-69A637B46BC0}"/>
                  </c:ext>
                </c:extLst>
              </c15:ser>
            </c15:filteredAreaSeries>
          </c:ext>
        </c:extLst>
      </c:areaChart>
      <c:catAx>
        <c:axId val="301859400"/>
        <c:scaling>
          <c:orientation val="minMax"/>
        </c:scaling>
        <c:delete val="0"/>
        <c:axPos val="b"/>
        <c:numFmt formatCode="0"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v-SE"/>
          </a:p>
        </c:txPr>
        <c:crossAx val="301859792"/>
        <c:crosses val="autoZero"/>
        <c:auto val="1"/>
        <c:lblAlgn val="ctr"/>
        <c:lblOffset val="100"/>
        <c:noMultiLvlLbl val="0"/>
      </c:catAx>
      <c:valAx>
        <c:axId val="30185979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v-SE"/>
          </a:p>
        </c:txPr>
        <c:crossAx val="30185940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v-SE"/>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sv-SE"/>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sv-SE"/>
              <a:t>Transport demand categories (EJ/year)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sv-SE"/>
        </a:p>
      </c:txPr>
    </c:title>
    <c:autoTitleDeleted val="0"/>
    <c:plotArea>
      <c:layout/>
      <c:areaChart>
        <c:grouping val="stacked"/>
        <c:varyColors val="0"/>
        <c:ser>
          <c:idx val="0"/>
          <c:order val="0"/>
          <c:tx>
            <c:strRef>
              <c:f>'SSP3 34'!$A$1126</c:f>
              <c:strCache>
                <c:ptCount val="1"/>
                <c:pt idx="0">
                  <c:v>Cars</c:v>
                </c:pt>
              </c:strCache>
            </c:strRef>
          </c:tx>
          <c:spPr>
            <a:pattFill prst="pct90">
              <a:fgClr>
                <a:srgbClr val="FF0000"/>
              </a:fgClr>
              <a:bgClr>
                <a:schemeClr val="bg1"/>
              </a:bgClr>
            </a:pattFill>
            <a:ln>
              <a:noFill/>
            </a:ln>
            <a:effectLst/>
          </c:spPr>
          <c:cat>
            <c:numRef>
              <c:f>'SSP3 34'!$B$1125:$K$1125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'SSP3 34'!$B$1126:$K$1126</c:f>
              <c:numCache>
                <c:formatCode>0</c:formatCode>
                <c:ptCount val="10"/>
                <c:pt idx="0">
                  <c:v>32.985703766599492</c:v>
                </c:pt>
                <c:pt idx="1">
                  <c:v>37.71659300955266</c:v>
                </c:pt>
                <c:pt idx="2">
                  <c:v>38.735697820231358</c:v>
                </c:pt>
                <c:pt idx="3">
                  <c:v>40.532828989089317</c:v>
                </c:pt>
                <c:pt idx="4">
                  <c:v>42.994784906357374</c:v>
                </c:pt>
                <c:pt idx="5">
                  <c:v>46.342790570838282</c:v>
                </c:pt>
                <c:pt idx="6">
                  <c:v>50.856028906036684</c:v>
                </c:pt>
                <c:pt idx="7">
                  <c:v>63.719051070628254</c:v>
                </c:pt>
                <c:pt idx="8">
                  <c:v>72.49455729950715</c:v>
                </c:pt>
                <c:pt idx="9">
                  <c:v>79.569929506828743</c:v>
                </c:pt>
              </c:numCache>
            </c:numRef>
          </c:val>
          <c:extLst>
            <c:ext xmlns:c16="http://schemas.microsoft.com/office/drawing/2014/chart" uri="{C3380CC4-5D6E-409C-BE32-E72D297353CC}">
              <c16:uniqueId val="{00000000-53E4-4F62-ACBD-3C1B7D252D78}"/>
            </c:ext>
          </c:extLst>
        </c:ser>
        <c:ser>
          <c:idx val="1"/>
          <c:order val="1"/>
          <c:tx>
            <c:strRef>
              <c:f>'SSP3 34'!$A$1127</c:f>
              <c:strCache>
                <c:ptCount val="1"/>
                <c:pt idx="0">
                  <c:v>Busses</c:v>
                </c:pt>
              </c:strCache>
            </c:strRef>
          </c:tx>
          <c:spPr>
            <a:pattFill prst="pct90">
              <a:fgClr>
                <a:schemeClr val="accent3"/>
              </a:fgClr>
              <a:bgClr>
                <a:schemeClr val="bg1"/>
              </a:bgClr>
            </a:pattFill>
            <a:ln>
              <a:noFill/>
            </a:ln>
            <a:effectLst/>
          </c:spPr>
          <c:cat>
            <c:numRef>
              <c:f>'SSP3 34'!$B$1125:$K$1125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'SSP3 34'!$B$1127:$K$1127</c:f>
              <c:numCache>
                <c:formatCode>0.00</c:formatCode>
                <c:ptCount val="10"/>
                <c:pt idx="0">
                  <c:v>5.6663980693561236</c:v>
                </c:pt>
                <c:pt idx="1">
                  <c:v>6.8256269467952011</c:v>
                </c:pt>
                <c:pt idx="2">
                  <c:v>7.9901239531773225</c:v>
                </c:pt>
                <c:pt idx="3">
                  <c:v>8.760361926646361</c:v>
                </c:pt>
                <c:pt idx="4">
                  <c:v>9.3762610499771402</c:v>
                </c:pt>
                <c:pt idx="5">
                  <c:v>10.063457076091941</c:v>
                </c:pt>
                <c:pt idx="6">
                  <c:v>10.720267548260908</c:v>
                </c:pt>
                <c:pt idx="7">
                  <c:v>11.010592422476732</c:v>
                </c:pt>
                <c:pt idx="8">
                  <c:v>10.673373244640793</c:v>
                </c:pt>
                <c:pt idx="9">
                  <c:v>10.274346040856766</c:v>
                </c:pt>
              </c:numCache>
            </c:numRef>
          </c:val>
          <c:extLst>
            <c:ext xmlns:c16="http://schemas.microsoft.com/office/drawing/2014/chart" uri="{C3380CC4-5D6E-409C-BE32-E72D297353CC}">
              <c16:uniqueId val="{00000001-53E4-4F62-ACBD-3C1B7D252D78}"/>
            </c:ext>
          </c:extLst>
        </c:ser>
        <c:ser>
          <c:idx val="2"/>
          <c:order val="2"/>
          <c:tx>
            <c:strRef>
              <c:f>'SSP3 34'!$A$1128</c:f>
              <c:strCache>
                <c:ptCount val="1"/>
                <c:pt idx="0">
                  <c:v>Rail (passenger)</c:v>
                </c:pt>
              </c:strCache>
            </c:strRef>
          </c:tx>
          <c:spPr>
            <a:pattFill prst="pct90">
              <a:fgClr>
                <a:schemeClr val="accent4"/>
              </a:fgClr>
              <a:bgClr>
                <a:schemeClr val="bg1"/>
              </a:bgClr>
            </a:pattFill>
            <a:ln>
              <a:noFill/>
            </a:ln>
            <a:effectLst/>
          </c:spPr>
          <c:cat>
            <c:numRef>
              <c:f>'SSP3 34'!$B$1125:$K$1125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'SSP3 34'!$B$1128:$K$1128</c:f>
              <c:numCache>
                <c:formatCode>0.00</c:formatCode>
                <c:ptCount val="10"/>
                <c:pt idx="0">
                  <c:v>0.88006508144125006</c:v>
                </c:pt>
                <c:pt idx="1">
                  <c:v>0.9851741745248217</c:v>
                </c:pt>
                <c:pt idx="2">
                  <c:v>1.0847174927002936</c:v>
                </c:pt>
                <c:pt idx="3">
                  <c:v>1.1742775581964884</c:v>
                </c:pt>
                <c:pt idx="4">
                  <c:v>1.2628314970389507</c:v>
                </c:pt>
                <c:pt idx="5">
                  <c:v>1.3753096960610625</c:v>
                </c:pt>
                <c:pt idx="6">
                  <c:v>1.5108702530547973</c:v>
                </c:pt>
                <c:pt idx="7">
                  <c:v>1.6343295085216778</c:v>
                </c:pt>
                <c:pt idx="8">
                  <c:v>1.7808393509599405</c:v>
                </c:pt>
                <c:pt idx="9">
                  <c:v>1.9562334838774658</c:v>
                </c:pt>
              </c:numCache>
            </c:numRef>
          </c:val>
          <c:extLst>
            <c:ext xmlns:c16="http://schemas.microsoft.com/office/drawing/2014/chart" uri="{C3380CC4-5D6E-409C-BE32-E72D297353CC}">
              <c16:uniqueId val="{00000002-53E4-4F62-ACBD-3C1B7D252D78}"/>
            </c:ext>
          </c:extLst>
        </c:ser>
        <c:ser>
          <c:idx val="3"/>
          <c:order val="3"/>
          <c:tx>
            <c:strRef>
              <c:f>'SSP3 34'!$A$1129</c:f>
              <c:strCache>
                <c:ptCount val="1"/>
                <c:pt idx="0">
                  <c:v>Short distance aircraft</c:v>
                </c:pt>
              </c:strCache>
            </c:strRef>
          </c:tx>
          <c:spPr>
            <a:pattFill prst="pct90">
              <a:fgClr>
                <a:schemeClr val="accent6">
                  <a:lumMod val="40000"/>
                  <a:lumOff val="60000"/>
                </a:schemeClr>
              </a:fgClr>
              <a:bgClr>
                <a:schemeClr val="bg1"/>
              </a:bgClr>
            </a:pattFill>
            <a:ln>
              <a:noFill/>
            </a:ln>
            <a:effectLst/>
          </c:spPr>
          <c:cat>
            <c:numRef>
              <c:f>'SSP3 34'!$B$1125:$K$1125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'SSP3 34'!$B$1129:$K$1129</c:f>
              <c:numCache>
                <c:formatCode>0.00</c:formatCode>
                <c:ptCount val="10"/>
                <c:pt idx="0">
                  <c:v>1.0584548065286032</c:v>
                </c:pt>
                <c:pt idx="1">
                  <c:v>1.417161756966471</c:v>
                </c:pt>
                <c:pt idx="2">
                  <c:v>1.7295029391914407</c:v>
                </c:pt>
                <c:pt idx="3">
                  <c:v>2.0159124847402525</c:v>
                </c:pt>
                <c:pt idx="4">
                  <c:v>2.2156740035721971</c:v>
                </c:pt>
                <c:pt idx="5">
                  <c:v>2.39510339796252</c:v>
                </c:pt>
                <c:pt idx="6">
                  <c:v>2.6995117309242591</c:v>
                </c:pt>
                <c:pt idx="7">
                  <c:v>3.0290017424131888</c:v>
                </c:pt>
                <c:pt idx="8">
                  <c:v>3.5166746093036583</c:v>
                </c:pt>
                <c:pt idx="9">
                  <c:v>4.29050529782885</c:v>
                </c:pt>
              </c:numCache>
            </c:numRef>
          </c:val>
          <c:extLst>
            <c:ext xmlns:c16="http://schemas.microsoft.com/office/drawing/2014/chart" uri="{C3380CC4-5D6E-409C-BE32-E72D297353CC}">
              <c16:uniqueId val="{00000003-53E4-4F62-ACBD-3C1B7D252D78}"/>
            </c:ext>
          </c:extLst>
        </c:ser>
        <c:ser>
          <c:idx val="4"/>
          <c:order val="4"/>
          <c:tx>
            <c:strRef>
              <c:f>'SSP3 34'!$A$1130</c:f>
              <c:strCache>
                <c:ptCount val="1"/>
                <c:pt idx="0">
                  <c:v>Medium distance aircraft</c:v>
                </c:pt>
              </c:strCache>
            </c:strRef>
          </c:tx>
          <c:spPr>
            <a:pattFill prst="pct90">
              <a:fgClr>
                <a:schemeClr val="accent6">
                  <a:lumMod val="60000"/>
                  <a:lumOff val="40000"/>
                </a:schemeClr>
              </a:fgClr>
              <a:bgClr>
                <a:schemeClr val="bg1"/>
              </a:bgClr>
            </a:pattFill>
            <a:ln>
              <a:noFill/>
            </a:ln>
            <a:effectLst/>
          </c:spPr>
          <c:cat>
            <c:numRef>
              <c:f>'SSP3 34'!$B$1125:$K$1125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'SSP3 34'!$B$1130:$K$1130</c:f>
              <c:numCache>
                <c:formatCode>0.00</c:formatCode>
                <c:ptCount val="10"/>
                <c:pt idx="0">
                  <c:v>7.5743500195270128</c:v>
                </c:pt>
                <c:pt idx="1">
                  <c:v>10.141273028705218</c:v>
                </c:pt>
                <c:pt idx="2">
                  <c:v>12.376400523136278</c:v>
                </c:pt>
                <c:pt idx="3">
                  <c:v>14.425960063647224</c:v>
                </c:pt>
                <c:pt idx="4">
                  <c:v>15.85546244271228</c:v>
                </c:pt>
                <c:pt idx="5">
                  <c:v>17.139467228293398</c:v>
                </c:pt>
                <c:pt idx="6">
                  <c:v>19.317826897965915</c:v>
                </c:pt>
                <c:pt idx="7">
                  <c:v>21.675672182962202</c:v>
                </c:pt>
                <c:pt idx="8">
                  <c:v>25.165481068585891</c:v>
                </c:pt>
                <c:pt idx="9">
                  <c:v>30.703048147112824</c:v>
                </c:pt>
              </c:numCache>
            </c:numRef>
          </c:val>
          <c:extLst>
            <c:ext xmlns:c16="http://schemas.microsoft.com/office/drawing/2014/chart" uri="{C3380CC4-5D6E-409C-BE32-E72D297353CC}">
              <c16:uniqueId val="{00000004-53E4-4F62-ACBD-3C1B7D252D78}"/>
            </c:ext>
          </c:extLst>
        </c:ser>
        <c:ser>
          <c:idx val="5"/>
          <c:order val="5"/>
          <c:tx>
            <c:strRef>
              <c:f>'SSP3 34'!$A$1131</c:f>
              <c:strCache>
                <c:ptCount val="1"/>
                <c:pt idx="0">
                  <c:v>Long distance aircraft</c:v>
                </c:pt>
              </c:strCache>
            </c:strRef>
          </c:tx>
          <c:spPr>
            <a:pattFill prst="pct90">
              <a:fgClr>
                <a:schemeClr val="accent6"/>
              </a:fgClr>
              <a:bgClr>
                <a:schemeClr val="bg1"/>
              </a:bgClr>
            </a:pattFill>
            <a:ln>
              <a:noFill/>
            </a:ln>
            <a:effectLst/>
          </c:spPr>
          <c:cat>
            <c:numRef>
              <c:f>'SSP3 34'!$B$1125:$K$1125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'SSP3 34'!$B$1131:$K$1131</c:f>
              <c:numCache>
                <c:formatCode>0.00</c:formatCode>
                <c:ptCount val="10"/>
                <c:pt idx="0">
                  <c:v>2.2436461870332072</c:v>
                </c:pt>
                <c:pt idx="1">
                  <c:v>3.0040107076987219</c:v>
                </c:pt>
                <c:pt idx="2">
                  <c:v>3.6660919777066918</c:v>
                </c:pt>
                <c:pt idx="3">
                  <c:v>4.2732049888970653</c:v>
                </c:pt>
                <c:pt idx="4">
                  <c:v>4.6966469415234506</c:v>
                </c:pt>
                <c:pt idx="5">
                  <c:v>5.0769901305594081</c:v>
                </c:pt>
                <c:pt idx="6">
                  <c:v>5.7222558436895845</c:v>
                </c:pt>
                <c:pt idx="7">
                  <c:v>6.4206881276027721</c:v>
                </c:pt>
                <c:pt idx="8">
                  <c:v>7.4544265182921876</c:v>
                </c:pt>
                <c:pt idx="9">
                  <c:v>9.0947443315893111</c:v>
                </c:pt>
              </c:numCache>
            </c:numRef>
          </c:val>
          <c:extLst>
            <c:ext xmlns:c16="http://schemas.microsoft.com/office/drawing/2014/chart" uri="{C3380CC4-5D6E-409C-BE32-E72D297353CC}">
              <c16:uniqueId val="{00000005-53E4-4F62-ACBD-3C1B7D252D78}"/>
            </c:ext>
          </c:extLst>
        </c:ser>
        <c:ser>
          <c:idx val="6"/>
          <c:order val="6"/>
          <c:tx>
            <c:strRef>
              <c:f>'SSP3 34'!$A$1132</c:f>
              <c:strCache>
                <c:ptCount val="1"/>
                <c:pt idx="0">
                  <c:v>Rail (freight)</c:v>
                </c:pt>
              </c:strCache>
            </c:strRef>
          </c:tx>
          <c:spPr>
            <a:solidFill>
              <a:srgbClr val="FFC000"/>
            </a:solidFill>
            <a:ln>
              <a:noFill/>
            </a:ln>
            <a:effectLst/>
          </c:spPr>
          <c:cat>
            <c:numRef>
              <c:f>'SSP3 34'!$B$1125:$K$1125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'SSP3 34'!$B$1132:$K$1132</c:f>
              <c:numCache>
                <c:formatCode>0.00</c:formatCode>
                <c:ptCount val="10"/>
                <c:pt idx="0">
                  <c:v>3.6795089574156954</c:v>
                </c:pt>
                <c:pt idx="1">
                  <c:v>5.4896592792969132</c:v>
                </c:pt>
                <c:pt idx="2">
                  <c:v>6.3329156856238376</c:v>
                </c:pt>
                <c:pt idx="3">
                  <c:v>6.3298173684732859</c:v>
                </c:pt>
                <c:pt idx="4">
                  <c:v>5.857332352490543</c:v>
                </c:pt>
                <c:pt idx="5">
                  <c:v>5.2667266745810704</c:v>
                </c:pt>
                <c:pt idx="6">
                  <c:v>4.6550998111600626</c:v>
                </c:pt>
                <c:pt idx="7">
                  <c:v>4.1408259080193224</c:v>
                </c:pt>
                <c:pt idx="8">
                  <c:v>3.6919589746143173</c:v>
                </c:pt>
                <c:pt idx="9">
                  <c:v>3.3150088532625261</c:v>
                </c:pt>
              </c:numCache>
            </c:numRef>
          </c:val>
          <c:extLst>
            <c:ext xmlns:c16="http://schemas.microsoft.com/office/drawing/2014/chart" uri="{C3380CC4-5D6E-409C-BE32-E72D297353CC}">
              <c16:uniqueId val="{00000006-53E4-4F62-ACBD-3C1B7D252D78}"/>
            </c:ext>
          </c:extLst>
        </c:ser>
        <c:ser>
          <c:idx val="7"/>
          <c:order val="7"/>
          <c:tx>
            <c:strRef>
              <c:f>'SSP3 34'!$A$1133</c:f>
              <c:strCache>
                <c:ptCount val="1"/>
                <c:pt idx="0">
                  <c:v>Container vessels</c:v>
                </c:pt>
              </c:strCache>
            </c:strRef>
          </c:tx>
          <c:spPr>
            <a:solidFill>
              <a:schemeClr val="accent5">
                <a:lumMod val="20000"/>
                <a:lumOff val="80000"/>
              </a:schemeClr>
            </a:solidFill>
            <a:ln>
              <a:noFill/>
            </a:ln>
            <a:effectLst/>
          </c:spPr>
          <c:cat>
            <c:numRef>
              <c:f>'SSP3 34'!$B$1125:$K$1125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'SSP3 34'!$B$1133:$K$1133</c:f>
              <c:numCache>
                <c:formatCode>0.00</c:formatCode>
                <c:ptCount val="10"/>
                <c:pt idx="0">
                  <c:v>2.8959128538384054</c:v>
                </c:pt>
                <c:pt idx="1">
                  <c:v>4.6935740770715455</c:v>
                </c:pt>
                <c:pt idx="2">
                  <c:v>5.4114978856197684</c:v>
                </c:pt>
                <c:pt idx="3">
                  <c:v>5.5841821595994583</c:v>
                </c:pt>
                <c:pt idx="4">
                  <c:v>5.414781706010988</c:v>
                </c:pt>
                <c:pt idx="5">
                  <c:v>5.077559648637811</c:v>
                </c:pt>
                <c:pt idx="6">
                  <c:v>4.7625842821922939</c:v>
                </c:pt>
                <c:pt idx="7">
                  <c:v>5.0962889842059829</c:v>
                </c:pt>
                <c:pt idx="8">
                  <c:v>4.2168562217795023</c:v>
                </c:pt>
                <c:pt idx="9">
                  <c:v>4.0136540620666148</c:v>
                </c:pt>
              </c:numCache>
            </c:numRef>
          </c:val>
          <c:extLst>
            <c:ext xmlns:c16="http://schemas.microsoft.com/office/drawing/2014/chart" uri="{C3380CC4-5D6E-409C-BE32-E72D297353CC}">
              <c16:uniqueId val="{00000007-53E4-4F62-ACBD-3C1B7D252D78}"/>
            </c:ext>
          </c:extLst>
        </c:ser>
        <c:ser>
          <c:idx val="8"/>
          <c:order val="8"/>
          <c:tx>
            <c:strRef>
              <c:f>'SSP3 34'!$A$1134</c:f>
              <c:strCache>
                <c:ptCount val="1"/>
                <c:pt idx="0">
                  <c:v>Deep sea vessels</c:v>
                </c:pt>
              </c:strCache>
            </c:strRef>
          </c:tx>
          <c:spPr>
            <a:solidFill>
              <a:schemeClr val="accent5">
                <a:lumMod val="60000"/>
                <a:lumOff val="40000"/>
              </a:schemeClr>
            </a:solidFill>
            <a:ln>
              <a:noFill/>
            </a:ln>
            <a:effectLst/>
          </c:spPr>
          <c:cat>
            <c:numRef>
              <c:f>'SSP3 34'!$B$1125:$K$1125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'SSP3 34'!$B$1134:$K$1134</c:f>
              <c:numCache>
                <c:formatCode>0.00</c:formatCode>
                <c:ptCount val="10"/>
                <c:pt idx="0">
                  <c:v>6.141056700146402</c:v>
                </c:pt>
                <c:pt idx="1">
                  <c:v>8.1527987718920709</c:v>
                </c:pt>
                <c:pt idx="2">
                  <c:v>8.7489808665368187</c:v>
                </c:pt>
                <c:pt idx="3">
                  <c:v>8.26638403630621</c:v>
                </c:pt>
                <c:pt idx="4">
                  <c:v>7.6871974077121141</c:v>
                </c:pt>
                <c:pt idx="5">
                  <c:v>6.9589696360197335</c:v>
                </c:pt>
                <c:pt idx="6">
                  <c:v>6.2040587046670046</c:v>
                </c:pt>
                <c:pt idx="7">
                  <c:v>5.9280047337405559</c:v>
                </c:pt>
                <c:pt idx="8">
                  <c:v>5.0539830234539878</c:v>
                </c:pt>
                <c:pt idx="9">
                  <c:v>4.6569253410423066</c:v>
                </c:pt>
              </c:numCache>
            </c:numRef>
          </c:val>
          <c:extLst>
            <c:ext xmlns:c16="http://schemas.microsoft.com/office/drawing/2014/chart" uri="{C3380CC4-5D6E-409C-BE32-E72D297353CC}">
              <c16:uniqueId val="{00000008-53E4-4F62-ACBD-3C1B7D252D78}"/>
            </c:ext>
          </c:extLst>
        </c:ser>
        <c:ser>
          <c:idx val="9"/>
          <c:order val="9"/>
          <c:tx>
            <c:strRef>
              <c:f>'SSP3 34'!$A$1135</c:f>
              <c:strCache>
                <c:ptCount val="1"/>
                <c:pt idx="0">
                  <c:v>Short sea vessels</c:v>
                </c:pt>
              </c:strCache>
            </c:strRef>
          </c:tx>
          <c:spPr>
            <a:solidFill>
              <a:schemeClr val="accent5">
                <a:lumMod val="75000"/>
              </a:schemeClr>
            </a:solidFill>
            <a:ln>
              <a:noFill/>
            </a:ln>
            <a:effectLst/>
          </c:spPr>
          <c:cat>
            <c:numRef>
              <c:f>'SSP3 34'!$B$1125:$K$1125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'SSP3 34'!$B$1135:$K$1135</c:f>
              <c:numCache>
                <c:formatCode>0.00</c:formatCode>
                <c:ptCount val="10"/>
                <c:pt idx="0">
                  <c:v>5.400180192648957</c:v>
                </c:pt>
                <c:pt idx="1">
                  <c:v>7.3886833162143652</c:v>
                </c:pt>
                <c:pt idx="2">
                  <c:v>8.5188480008299248</c:v>
                </c:pt>
                <c:pt idx="3">
                  <c:v>8.7906897557857544</c:v>
                </c:pt>
                <c:pt idx="4">
                  <c:v>8.5240174321715045</c:v>
                </c:pt>
                <c:pt idx="5">
                  <c:v>7.9931582301522077</c:v>
                </c:pt>
                <c:pt idx="6">
                  <c:v>7.4973200486599172</c:v>
                </c:pt>
                <c:pt idx="7">
                  <c:v>7.0369526472625212</c:v>
                </c:pt>
                <c:pt idx="8">
                  <c:v>6.6382280754747764</c:v>
                </c:pt>
                <c:pt idx="9">
                  <c:v>6.3183446811498056</c:v>
                </c:pt>
              </c:numCache>
            </c:numRef>
          </c:val>
          <c:extLst>
            <c:ext xmlns:c16="http://schemas.microsoft.com/office/drawing/2014/chart" uri="{C3380CC4-5D6E-409C-BE32-E72D297353CC}">
              <c16:uniqueId val="{00000009-53E4-4F62-ACBD-3C1B7D252D78}"/>
            </c:ext>
          </c:extLst>
        </c:ser>
        <c:ser>
          <c:idx val="10"/>
          <c:order val="10"/>
          <c:tx>
            <c:strRef>
              <c:f>'SSP3 34'!$A$1136</c:f>
              <c:strCache>
                <c:ptCount val="1"/>
                <c:pt idx="0">
                  <c:v>Trucks</c:v>
                </c:pt>
              </c:strCache>
            </c:strRef>
          </c:tx>
          <c:spPr>
            <a:solidFill>
              <a:srgbClr val="92D050"/>
            </a:solidFill>
            <a:ln w="25400">
              <a:noFill/>
            </a:ln>
            <a:effectLst/>
          </c:spPr>
          <c:cat>
            <c:numRef>
              <c:f>'SSP3 34'!$B$1125:$K$1125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'SSP3 34'!$B$1136:$K$1136</c:f>
              <c:numCache>
                <c:formatCode>0.00</c:formatCode>
                <c:ptCount val="10"/>
                <c:pt idx="0">
                  <c:v>35.488902767172576</c:v>
                </c:pt>
                <c:pt idx="1">
                  <c:v>42.754795285871111</c:v>
                </c:pt>
                <c:pt idx="2">
                  <c:v>47.454307279407971</c:v>
                </c:pt>
                <c:pt idx="3">
                  <c:v>50.109935459538562</c:v>
                </c:pt>
                <c:pt idx="4">
                  <c:v>52.220866963007978</c:v>
                </c:pt>
                <c:pt idx="5">
                  <c:v>52.144630952546116</c:v>
                </c:pt>
                <c:pt idx="6">
                  <c:v>48.803975040102124</c:v>
                </c:pt>
                <c:pt idx="7">
                  <c:v>52.459584757146111</c:v>
                </c:pt>
                <c:pt idx="8">
                  <c:v>56.477866722745254</c:v>
                </c:pt>
                <c:pt idx="9">
                  <c:v>60.91311202463443</c:v>
                </c:pt>
              </c:numCache>
            </c:numRef>
          </c:val>
          <c:extLst>
            <c:ext xmlns:c16="http://schemas.microsoft.com/office/drawing/2014/chart" uri="{C3380CC4-5D6E-409C-BE32-E72D297353CC}">
              <c16:uniqueId val="{0000000A-53E4-4F62-ACBD-3C1B7D252D78}"/>
            </c:ext>
          </c:extLst>
        </c:ser>
        <c:ser>
          <c:idx val="11"/>
          <c:order val="11"/>
          <c:tx>
            <c:strRef>
              <c:f>'SSP3 34'!$A$1137</c:f>
              <c:strCache>
                <c:ptCount val="1"/>
                <c:pt idx="0">
                  <c:v>Cargo aircraft</c:v>
                </c:pt>
              </c:strCache>
            </c:strRef>
          </c:tx>
          <c:spPr>
            <a:solidFill>
              <a:schemeClr val="accent6"/>
            </a:solidFill>
            <a:ln w="25400">
              <a:noFill/>
            </a:ln>
            <a:effectLst/>
          </c:spPr>
          <c:cat>
            <c:numRef>
              <c:f>'SSP3 34'!$B$1125:$K$1125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'SSP3 34'!$B$1137:$K$1137</c:f>
              <c:numCache>
                <c:formatCode>0.00</c:formatCode>
                <c:ptCount val="10"/>
                <c:pt idx="0">
                  <c:v>0.80294691591704748</c:v>
                </c:pt>
                <c:pt idx="1">
                  <c:v>0.84976425741235817</c:v>
                </c:pt>
                <c:pt idx="2">
                  <c:v>1.0548184891184427</c:v>
                </c:pt>
                <c:pt idx="3">
                  <c:v>1.3358967006675768</c:v>
                </c:pt>
                <c:pt idx="4">
                  <c:v>1.6621003730827664</c:v>
                </c:pt>
                <c:pt idx="5">
                  <c:v>2.0123035914655065</c:v>
                </c:pt>
                <c:pt idx="6">
                  <c:v>2.3734630780433301</c:v>
                </c:pt>
                <c:pt idx="7">
                  <c:v>2.7382811710496933</c:v>
                </c:pt>
                <c:pt idx="8">
                  <c:v>3.1035130384359753</c:v>
                </c:pt>
                <c:pt idx="9">
                  <c:v>3.4693642394161177</c:v>
                </c:pt>
              </c:numCache>
            </c:numRef>
          </c:val>
          <c:extLst>
            <c:ext xmlns:c16="http://schemas.microsoft.com/office/drawing/2014/chart" uri="{C3380CC4-5D6E-409C-BE32-E72D297353CC}">
              <c16:uniqueId val="{0000000B-53E4-4F62-ACBD-3C1B7D252D78}"/>
            </c:ext>
          </c:extLst>
        </c:ser>
        <c:dLbls>
          <c:showLegendKey val="0"/>
          <c:showVal val="0"/>
          <c:showCatName val="0"/>
          <c:showSerName val="0"/>
          <c:showPercent val="0"/>
          <c:showBubbleSize val="0"/>
        </c:dLbls>
        <c:axId val="621058576"/>
        <c:axId val="621055296"/>
      </c:areaChart>
      <c:catAx>
        <c:axId val="62105857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v-SE"/>
          </a:p>
        </c:txPr>
        <c:crossAx val="621055296"/>
        <c:crosses val="autoZero"/>
        <c:auto val="1"/>
        <c:lblAlgn val="ctr"/>
        <c:lblOffset val="100"/>
        <c:noMultiLvlLbl val="0"/>
      </c:catAx>
      <c:valAx>
        <c:axId val="62105529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v-SE"/>
          </a:p>
        </c:txPr>
        <c:crossAx val="62105857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v-SE"/>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sv-SE"/>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sv-SE"/>
        </a:p>
      </c:txPr>
    </c:title>
    <c:autoTitleDeleted val="0"/>
    <c:plotArea>
      <c:layout/>
      <c:areaChart>
        <c:grouping val="stacked"/>
        <c:varyColors val="0"/>
        <c:ser>
          <c:idx val="0"/>
          <c:order val="0"/>
          <c:tx>
            <c:strRef>
              <c:f>'SSP2 26 (base)'!$A$1170</c:f>
              <c:strCache>
                <c:ptCount val="1"/>
                <c:pt idx="0">
                  <c:v>10^5 cars</c:v>
                </c:pt>
              </c:strCache>
            </c:strRef>
          </c:tx>
          <c:spPr>
            <a:solidFill>
              <a:schemeClr val="accent1"/>
            </a:solidFill>
            <a:ln>
              <a:noFill/>
            </a:ln>
            <a:effectLst/>
          </c:spPr>
          <c:val>
            <c:numRef>
              <c:f>'SSP2 26 (base)'!$B$1170:$K$1170</c:f>
            </c:numRef>
          </c:val>
          <c:extLst>
            <c:ext xmlns:c16="http://schemas.microsoft.com/office/drawing/2014/chart" uri="{C3380CC4-5D6E-409C-BE32-E72D297353CC}">
              <c16:uniqueId val="{00000000-C3A8-44DE-8E19-BECAC88F4982}"/>
            </c:ext>
          </c:extLst>
        </c:ser>
        <c:ser>
          <c:idx val="1"/>
          <c:order val="1"/>
          <c:tx>
            <c:strRef>
              <c:f>'SSP2 26 (base)'!$A$1171</c:f>
              <c:strCache>
                <c:ptCount val="1"/>
                <c:pt idx="0">
                  <c:v>10^4 busses</c:v>
                </c:pt>
              </c:strCache>
            </c:strRef>
          </c:tx>
          <c:spPr>
            <a:solidFill>
              <a:schemeClr val="accent2"/>
            </a:solidFill>
            <a:ln>
              <a:noFill/>
            </a:ln>
            <a:effectLst/>
          </c:spPr>
          <c:val>
            <c:numRef>
              <c:f>'SSP2 26 (base)'!$B$1171:$K$1171</c:f>
            </c:numRef>
          </c:val>
          <c:extLst>
            <c:ext xmlns:c16="http://schemas.microsoft.com/office/drawing/2014/chart" uri="{C3380CC4-5D6E-409C-BE32-E72D297353CC}">
              <c16:uniqueId val="{00000001-C3A8-44DE-8E19-BECAC88F4982}"/>
            </c:ext>
          </c:extLst>
        </c:ser>
        <c:ser>
          <c:idx val="2"/>
          <c:order val="2"/>
          <c:tx>
            <c:strRef>
              <c:f>'SSP2 26 (base)'!$A$1172</c:f>
              <c:strCache>
                <c:ptCount val="1"/>
                <c:pt idx="0">
                  <c:v>Short distance aircraft</c:v>
                </c:pt>
              </c:strCache>
            </c:strRef>
          </c:tx>
          <c:spPr>
            <a:solidFill>
              <a:schemeClr val="accent3"/>
            </a:solidFill>
            <a:ln>
              <a:noFill/>
            </a:ln>
            <a:effectLst/>
          </c:spPr>
          <c:val>
            <c:numRef>
              <c:f>'SSP2 26 (base)'!$B$1172:$K$1172</c:f>
            </c:numRef>
          </c:val>
          <c:extLst>
            <c:ext xmlns:c16="http://schemas.microsoft.com/office/drawing/2014/chart" uri="{C3380CC4-5D6E-409C-BE32-E72D297353CC}">
              <c16:uniqueId val="{00000002-C3A8-44DE-8E19-BECAC88F4982}"/>
            </c:ext>
          </c:extLst>
        </c:ser>
        <c:ser>
          <c:idx val="3"/>
          <c:order val="3"/>
          <c:tx>
            <c:strRef>
              <c:f>'SSP2 26 (base)'!$A$1173</c:f>
              <c:strCache>
                <c:ptCount val="1"/>
                <c:pt idx="0">
                  <c:v>10 medium distance aircraft</c:v>
                </c:pt>
              </c:strCache>
            </c:strRef>
          </c:tx>
          <c:spPr>
            <a:solidFill>
              <a:schemeClr val="accent4"/>
            </a:solidFill>
            <a:ln>
              <a:noFill/>
            </a:ln>
            <a:effectLst/>
          </c:spPr>
          <c:val>
            <c:numRef>
              <c:f>'SSP2 26 (base)'!$B$1173:$K$1173</c:f>
            </c:numRef>
          </c:val>
          <c:extLst>
            <c:ext xmlns:c16="http://schemas.microsoft.com/office/drawing/2014/chart" uri="{C3380CC4-5D6E-409C-BE32-E72D297353CC}">
              <c16:uniqueId val="{00000003-C3A8-44DE-8E19-BECAC88F4982}"/>
            </c:ext>
          </c:extLst>
        </c:ser>
        <c:ser>
          <c:idx val="4"/>
          <c:order val="4"/>
          <c:tx>
            <c:strRef>
              <c:f>'SSP2 26 (base)'!$A$1174</c:f>
              <c:strCache>
                <c:ptCount val="1"/>
                <c:pt idx="0">
                  <c:v>long distance aircraft</c:v>
                </c:pt>
              </c:strCache>
            </c:strRef>
          </c:tx>
          <c:spPr>
            <a:solidFill>
              <a:schemeClr val="accent5"/>
            </a:solidFill>
            <a:ln>
              <a:noFill/>
            </a:ln>
            <a:effectLst/>
          </c:spPr>
          <c:val>
            <c:numRef>
              <c:f>'SSP2 26 (base)'!$B$1174:$K$1174</c:f>
            </c:numRef>
          </c:val>
          <c:extLst>
            <c:ext xmlns:c16="http://schemas.microsoft.com/office/drawing/2014/chart" uri="{C3380CC4-5D6E-409C-BE32-E72D297353CC}">
              <c16:uniqueId val="{00000004-C3A8-44DE-8E19-BECAC88F4982}"/>
            </c:ext>
          </c:extLst>
        </c:ser>
        <c:ser>
          <c:idx val="5"/>
          <c:order val="5"/>
          <c:tx>
            <c:strRef>
              <c:f>'SSP2 26 (base)'!$A$1175</c:f>
              <c:strCache>
                <c:ptCount val="1"/>
                <c:pt idx="0">
                  <c:v>container vessels</c:v>
                </c:pt>
              </c:strCache>
            </c:strRef>
          </c:tx>
          <c:spPr>
            <a:solidFill>
              <a:schemeClr val="accent6"/>
            </a:solidFill>
            <a:ln>
              <a:noFill/>
            </a:ln>
            <a:effectLst/>
          </c:spPr>
          <c:val>
            <c:numRef>
              <c:f>'SSP2 26 (base)'!$B$1175:$K$1175</c:f>
            </c:numRef>
          </c:val>
          <c:extLst>
            <c:ext xmlns:c16="http://schemas.microsoft.com/office/drawing/2014/chart" uri="{C3380CC4-5D6E-409C-BE32-E72D297353CC}">
              <c16:uniqueId val="{00000005-C3A8-44DE-8E19-BECAC88F4982}"/>
            </c:ext>
          </c:extLst>
        </c:ser>
        <c:ser>
          <c:idx val="6"/>
          <c:order val="6"/>
          <c:tx>
            <c:strRef>
              <c:f>'SSP2 26 (base)'!$A$1176</c:f>
              <c:strCache>
                <c:ptCount val="1"/>
                <c:pt idx="0">
                  <c:v>10 deep sea vessels</c:v>
                </c:pt>
              </c:strCache>
            </c:strRef>
          </c:tx>
          <c:spPr>
            <a:solidFill>
              <a:schemeClr val="accent1">
                <a:lumMod val="60000"/>
              </a:schemeClr>
            </a:solidFill>
            <a:ln>
              <a:noFill/>
            </a:ln>
            <a:effectLst/>
          </c:spPr>
          <c:val>
            <c:numRef>
              <c:f>'SSP2 26 (base)'!$B$1176:$K$1176</c:f>
            </c:numRef>
          </c:val>
          <c:extLst>
            <c:ext xmlns:c16="http://schemas.microsoft.com/office/drawing/2014/chart" uri="{C3380CC4-5D6E-409C-BE32-E72D297353CC}">
              <c16:uniqueId val="{00000006-C3A8-44DE-8E19-BECAC88F4982}"/>
            </c:ext>
          </c:extLst>
        </c:ser>
        <c:ser>
          <c:idx val="7"/>
          <c:order val="7"/>
          <c:tx>
            <c:strRef>
              <c:f>'SSP2 26 (base)'!$A$1177</c:f>
              <c:strCache>
                <c:ptCount val="1"/>
                <c:pt idx="0">
                  <c:v>10 short sea vessels</c:v>
                </c:pt>
              </c:strCache>
            </c:strRef>
          </c:tx>
          <c:spPr>
            <a:solidFill>
              <a:schemeClr val="accent2">
                <a:lumMod val="60000"/>
              </a:schemeClr>
            </a:solidFill>
            <a:ln>
              <a:noFill/>
            </a:ln>
            <a:effectLst/>
          </c:spPr>
          <c:val>
            <c:numRef>
              <c:f>'SSP2 26 (base)'!$B$1177:$K$1177</c:f>
            </c:numRef>
          </c:val>
          <c:extLst>
            <c:ext xmlns:c16="http://schemas.microsoft.com/office/drawing/2014/chart" uri="{C3380CC4-5D6E-409C-BE32-E72D297353CC}">
              <c16:uniqueId val="{00000007-C3A8-44DE-8E19-BECAC88F4982}"/>
            </c:ext>
          </c:extLst>
        </c:ser>
        <c:ser>
          <c:idx val="8"/>
          <c:order val="8"/>
          <c:tx>
            <c:strRef>
              <c:f>'SSP2 26 (base)'!$A$1178</c:f>
              <c:strCache>
                <c:ptCount val="1"/>
                <c:pt idx="0">
                  <c:v>10^5 trucks</c:v>
                </c:pt>
              </c:strCache>
            </c:strRef>
          </c:tx>
          <c:spPr>
            <a:solidFill>
              <a:schemeClr val="accent3">
                <a:lumMod val="60000"/>
              </a:schemeClr>
            </a:solidFill>
            <a:ln>
              <a:noFill/>
            </a:ln>
            <a:effectLst/>
          </c:spPr>
          <c:val>
            <c:numRef>
              <c:f>'SSP2 26 (base)'!$B$1178:$K$1178</c:f>
            </c:numRef>
          </c:val>
          <c:extLst>
            <c:ext xmlns:c16="http://schemas.microsoft.com/office/drawing/2014/chart" uri="{C3380CC4-5D6E-409C-BE32-E72D297353CC}">
              <c16:uniqueId val="{00000008-C3A8-44DE-8E19-BECAC88F4982}"/>
            </c:ext>
          </c:extLst>
        </c:ser>
        <c:ser>
          <c:idx val="9"/>
          <c:order val="9"/>
          <c:tx>
            <c:strRef>
              <c:f>'SSP2 26 (base)'!$A$1179</c:f>
              <c:strCache>
                <c:ptCount val="1"/>
                <c:pt idx="0">
                  <c:v>Cargo aircraft</c:v>
                </c:pt>
              </c:strCache>
            </c:strRef>
          </c:tx>
          <c:spPr>
            <a:solidFill>
              <a:schemeClr val="accent4">
                <a:lumMod val="60000"/>
              </a:schemeClr>
            </a:solidFill>
            <a:ln>
              <a:noFill/>
            </a:ln>
            <a:effectLst/>
          </c:spPr>
          <c:val>
            <c:numRef>
              <c:f>'SSP2 26 (base)'!$B$1179:$K$1179</c:f>
            </c:numRef>
          </c:val>
          <c:extLst>
            <c:ext xmlns:c16="http://schemas.microsoft.com/office/drawing/2014/chart" uri="{C3380CC4-5D6E-409C-BE32-E72D297353CC}">
              <c16:uniqueId val="{00000009-C3A8-44DE-8E19-BECAC88F4982}"/>
            </c:ext>
          </c:extLst>
        </c:ser>
        <c:dLbls>
          <c:showLegendKey val="0"/>
          <c:showVal val="0"/>
          <c:showCatName val="0"/>
          <c:showSerName val="0"/>
          <c:showPercent val="0"/>
          <c:showBubbleSize val="0"/>
        </c:dLbls>
        <c:axId val="657281592"/>
        <c:axId val="657282904"/>
      </c:areaChart>
      <c:catAx>
        <c:axId val="657281592"/>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v-SE"/>
          </a:p>
        </c:txPr>
        <c:crossAx val="657282904"/>
        <c:crosses val="autoZero"/>
        <c:auto val="1"/>
        <c:lblAlgn val="ctr"/>
        <c:lblOffset val="100"/>
        <c:noMultiLvlLbl val="0"/>
      </c:catAx>
      <c:valAx>
        <c:axId val="65728290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v-SE"/>
          </a:p>
        </c:txPr>
        <c:crossAx val="65728159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v-SE"/>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sv-SE"/>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r>
              <a:rPr lang="sv-SE" sz="1000"/>
              <a:t>SSP3</a:t>
            </a:r>
            <a:r>
              <a:rPr lang="sv-SE" sz="1000" baseline="0"/>
              <a:t> 3.4</a:t>
            </a:r>
            <a:r>
              <a:rPr lang="sv-SE" sz="1000"/>
              <a:t> </a:t>
            </a:r>
          </a:p>
        </c:rich>
      </c:tx>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endParaRPr lang="sv-SE"/>
        </a:p>
      </c:txPr>
    </c:title>
    <c:autoTitleDeleted val="0"/>
    <c:plotArea>
      <c:layout/>
      <c:areaChart>
        <c:grouping val="stacked"/>
        <c:varyColors val="0"/>
        <c:ser>
          <c:idx val="0"/>
          <c:order val="0"/>
          <c:tx>
            <c:strRef>
              <c:f>'SSP3 34'!$A$1126</c:f>
              <c:strCache>
                <c:ptCount val="1"/>
                <c:pt idx="0">
                  <c:v>Cars</c:v>
                </c:pt>
              </c:strCache>
            </c:strRef>
          </c:tx>
          <c:spPr>
            <a:pattFill prst="pct90">
              <a:fgClr>
                <a:srgbClr val="FF0000"/>
              </a:fgClr>
              <a:bgClr>
                <a:schemeClr val="bg1"/>
              </a:bgClr>
            </a:pattFill>
            <a:ln>
              <a:noFill/>
            </a:ln>
            <a:effectLst/>
          </c:spPr>
          <c:cat>
            <c:numRef>
              <c:f>'SSP3 34'!$B$1125:$K$1125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'SSP3 34'!$B$1126:$K$1126</c:f>
              <c:numCache>
                <c:formatCode>0</c:formatCode>
                <c:ptCount val="10"/>
                <c:pt idx="0">
                  <c:v>32.985703766599492</c:v>
                </c:pt>
                <c:pt idx="1">
                  <c:v>37.71659300955266</c:v>
                </c:pt>
                <c:pt idx="2">
                  <c:v>38.735697820231358</c:v>
                </c:pt>
                <c:pt idx="3">
                  <c:v>40.532828989089317</c:v>
                </c:pt>
                <c:pt idx="4">
                  <c:v>42.994784906357374</c:v>
                </c:pt>
                <c:pt idx="5">
                  <c:v>46.342790570838282</c:v>
                </c:pt>
                <c:pt idx="6">
                  <c:v>50.856028906036684</c:v>
                </c:pt>
                <c:pt idx="7">
                  <c:v>63.719051070628254</c:v>
                </c:pt>
                <c:pt idx="8">
                  <c:v>72.49455729950715</c:v>
                </c:pt>
                <c:pt idx="9">
                  <c:v>79.569929506828743</c:v>
                </c:pt>
              </c:numCache>
            </c:numRef>
          </c:val>
          <c:extLst>
            <c:ext xmlns:c16="http://schemas.microsoft.com/office/drawing/2014/chart" uri="{C3380CC4-5D6E-409C-BE32-E72D297353CC}">
              <c16:uniqueId val="{00000000-7C58-4A39-B052-9B8CFD12AC82}"/>
            </c:ext>
          </c:extLst>
        </c:ser>
        <c:ser>
          <c:idx val="1"/>
          <c:order val="1"/>
          <c:tx>
            <c:strRef>
              <c:f>'SSP3 34'!$A$1127</c:f>
              <c:strCache>
                <c:ptCount val="1"/>
                <c:pt idx="0">
                  <c:v>Busses</c:v>
                </c:pt>
              </c:strCache>
            </c:strRef>
          </c:tx>
          <c:spPr>
            <a:pattFill prst="pct90">
              <a:fgClr>
                <a:schemeClr val="accent3"/>
              </a:fgClr>
              <a:bgClr>
                <a:schemeClr val="bg1"/>
              </a:bgClr>
            </a:pattFill>
            <a:ln>
              <a:noFill/>
            </a:ln>
            <a:effectLst/>
          </c:spPr>
          <c:cat>
            <c:numRef>
              <c:f>'SSP3 34'!$B$1125:$K$1125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'SSP3 34'!$B$1127:$K$1127</c:f>
              <c:numCache>
                <c:formatCode>0.00</c:formatCode>
                <c:ptCount val="10"/>
                <c:pt idx="0">
                  <c:v>5.6663980693561236</c:v>
                </c:pt>
                <c:pt idx="1">
                  <c:v>6.8256269467952011</c:v>
                </c:pt>
                <c:pt idx="2">
                  <c:v>7.9901239531773225</c:v>
                </c:pt>
                <c:pt idx="3">
                  <c:v>8.760361926646361</c:v>
                </c:pt>
                <c:pt idx="4">
                  <c:v>9.3762610499771402</c:v>
                </c:pt>
                <c:pt idx="5">
                  <c:v>10.063457076091941</c:v>
                </c:pt>
                <c:pt idx="6">
                  <c:v>10.720267548260908</c:v>
                </c:pt>
                <c:pt idx="7">
                  <c:v>11.010592422476732</c:v>
                </c:pt>
                <c:pt idx="8">
                  <c:v>10.673373244640793</c:v>
                </c:pt>
                <c:pt idx="9">
                  <c:v>10.274346040856766</c:v>
                </c:pt>
              </c:numCache>
            </c:numRef>
          </c:val>
          <c:extLst>
            <c:ext xmlns:c16="http://schemas.microsoft.com/office/drawing/2014/chart" uri="{C3380CC4-5D6E-409C-BE32-E72D297353CC}">
              <c16:uniqueId val="{00000001-7C58-4A39-B052-9B8CFD12AC82}"/>
            </c:ext>
          </c:extLst>
        </c:ser>
        <c:ser>
          <c:idx val="2"/>
          <c:order val="2"/>
          <c:tx>
            <c:strRef>
              <c:f>'SSP3 34'!$A$1128</c:f>
              <c:strCache>
                <c:ptCount val="1"/>
                <c:pt idx="0">
                  <c:v>Rail (passenger)</c:v>
                </c:pt>
              </c:strCache>
            </c:strRef>
          </c:tx>
          <c:spPr>
            <a:pattFill prst="pct90">
              <a:fgClr>
                <a:schemeClr val="accent4"/>
              </a:fgClr>
              <a:bgClr>
                <a:schemeClr val="bg1"/>
              </a:bgClr>
            </a:pattFill>
            <a:ln>
              <a:noFill/>
            </a:ln>
            <a:effectLst/>
          </c:spPr>
          <c:cat>
            <c:numRef>
              <c:f>'SSP3 34'!$B$1125:$K$1125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'SSP3 34'!$B$1128:$K$1128</c:f>
              <c:numCache>
                <c:formatCode>0.00</c:formatCode>
                <c:ptCount val="10"/>
                <c:pt idx="0">
                  <c:v>0.88006508144125006</c:v>
                </c:pt>
                <c:pt idx="1">
                  <c:v>0.9851741745248217</c:v>
                </c:pt>
                <c:pt idx="2">
                  <c:v>1.0847174927002936</c:v>
                </c:pt>
                <c:pt idx="3">
                  <c:v>1.1742775581964884</c:v>
                </c:pt>
                <c:pt idx="4">
                  <c:v>1.2628314970389507</c:v>
                </c:pt>
                <c:pt idx="5">
                  <c:v>1.3753096960610625</c:v>
                </c:pt>
                <c:pt idx="6">
                  <c:v>1.5108702530547973</c:v>
                </c:pt>
                <c:pt idx="7">
                  <c:v>1.6343295085216778</c:v>
                </c:pt>
                <c:pt idx="8">
                  <c:v>1.7808393509599405</c:v>
                </c:pt>
                <c:pt idx="9">
                  <c:v>1.9562334838774658</c:v>
                </c:pt>
              </c:numCache>
            </c:numRef>
          </c:val>
          <c:extLst>
            <c:ext xmlns:c16="http://schemas.microsoft.com/office/drawing/2014/chart" uri="{C3380CC4-5D6E-409C-BE32-E72D297353CC}">
              <c16:uniqueId val="{00000002-7C58-4A39-B052-9B8CFD12AC82}"/>
            </c:ext>
          </c:extLst>
        </c:ser>
        <c:ser>
          <c:idx val="3"/>
          <c:order val="3"/>
          <c:tx>
            <c:strRef>
              <c:f>'SSP3 34'!$A$1129</c:f>
              <c:strCache>
                <c:ptCount val="1"/>
                <c:pt idx="0">
                  <c:v>Short distance aircraft</c:v>
                </c:pt>
              </c:strCache>
            </c:strRef>
          </c:tx>
          <c:spPr>
            <a:pattFill prst="pct90">
              <a:fgClr>
                <a:schemeClr val="accent6">
                  <a:lumMod val="40000"/>
                  <a:lumOff val="60000"/>
                </a:schemeClr>
              </a:fgClr>
              <a:bgClr>
                <a:schemeClr val="bg1"/>
              </a:bgClr>
            </a:pattFill>
            <a:ln>
              <a:noFill/>
            </a:ln>
            <a:effectLst/>
          </c:spPr>
          <c:cat>
            <c:numRef>
              <c:f>'SSP3 34'!$B$1125:$K$1125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'SSP3 34'!$B$1129:$K$1129</c:f>
              <c:numCache>
                <c:formatCode>0.00</c:formatCode>
                <c:ptCount val="10"/>
                <c:pt idx="0">
                  <c:v>1.0584548065286032</c:v>
                </c:pt>
                <c:pt idx="1">
                  <c:v>1.417161756966471</c:v>
                </c:pt>
                <c:pt idx="2">
                  <c:v>1.7295029391914407</c:v>
                </c:pt>
                <c:pt idx="3">
                  <c:v>2.0159124847402525</c:v>
                </c:pt>
                <c:pt idx="4">
                  <c:v>2.2156740035721971</c:v>
                </c:pt>
                <c:pt idx="5">
                  <c:v>2.39510339796252</c:v>
                </c:pt>
                <c:pt idx="6">
                  <c:v>2.6995117309242591</c:v>
                </c:pt>
                <c:pt idx="7">
                  <c:v>3.0290017424131888</c:v>
                </c:pt>
                <c:pt idx="8">
                  <c:v>3.5166746093036583</c:v>
                </c:pt>
                <c:pt idx="9">
                  <c:v>4.29050529782885</c:v>
                </c:pt>
              </c:numCache>
            </c:numRef>
          </c:val>
          <c:extLst>
            <c:ext xmlns:c16="http://schemas.microsoft.com/office/drawing/2014/chart" uri="{C3380CC4-5D6E-409C-BE32-E72D297353CC}">
              <c16:uniqueId val="{00000003-7C58-4A39-B052-9B8CFD12AC82}"/>
            </c:ext>
          </c:extLst>
        </c:ser>
        <c:ser>
          <c:idx val="4"/>
          <c:order val="4"/>
          <c:tx>
            <c:strRef>
              <c:f>'SSP3 34'!$A$1130</c:f>
              <c:strCache>
                <c:ptCount val="1"/>
                <c:pt idx="0">
                  <c:v>Medium distance aircraft</c:v>
                </c:pt>
              </c:strCache>
            </c:strRef>
          </c:tx>
          <c:spPr>
            <a:pattFill prst="pct90">
              <a:fgClr>
                <a:schemeClr val="accent6">
                  <a:lumMod val="60000"/>
                  <a:lumOff val="40000"/>
                </a:schemeClr>
              </a:fgClr>
              <a:bgClr>
                <a:schemeClr val="bg1"/>
              </a:bgClr>
            </a:pattFill>
            <a:ln>
              <a:noFill/>
            </a:ln>
            <a:effectLst/>
          </c:spPr>
          <c:cat>
            <c:numRef>
              <c:f>'SSP3 34'!$B$1125:$K$1125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'SSP3 34'!$B$1130:$K$1130</c:f>
              <c:numCache>
                <c:formatCode>0.00</c:formatCode>
                <c:ptCount val="10"/>
                <c:pt idx="0">
                  <c:v>7.5743500195270128</c:v>
                </c:pt>
                <c:pt idx="1">
                  <c:v>10.141273028705218</c:v>
                </c:pt>
                <c:pt idx="2">
                  <c:v>12.376400523136278</c:v>
                </c:pt>
                <c:pt idx="3">
                  <c:v>14.425960063647224</c:v>
                </c:pt>
                <c:pt idx="4">
                  <c:v>15.85546244271228</c:v>
                </c:pt>
                <c:pt idx="5">
                  <c:v>17.139467228293398</c:v>
                </c:pt>
                <c:pt idx="6">
                  <c:v>19.317826897965915</c:v>
                </c:pt>
                <c:pt idx="7">
                  <c:v>21.675672182962202</c:v>
                </c:pt>
                <c:pt idx="8">
                  <c:v>25.165481068585891</c:v>
                </c:pt>
                <c:pt idx="9">
                  <c:v>30.703048147112824</c:v>
                </c:pt>
              </c:numCache>
            </c:numRef>
          </c:val>
          <c:extLst>
            <c:ext xmlns:c16="http://schemas.microsoft.com/office/drawing/2014/chart" uri="{C3380CC4-5D6E-409C-BE32-E72D297353CC}">
              <c16:uniqueId val="{00000004-7C58-4A39-B052-9B8CFD12AC82}"/>
            </c:ext>
          </c:extLst>
        </c:ser>
        <c:ser>
          <c:idx val="5"/>
          <c:order val="5"/>
          <c:tx>
            <c:strRef>
              <c:f>'SSP3 34'!$A$1131</c:f>
              <c:strCache>
                <c:ptCount val="1"/>
                <c:pt idx="0">
                  <c:v>Long distance aircraft</c:v>
                </c:pt>
              </c:strCache>
            </c:strRef>
          </c:tx>
          <c:spPr>
            <a:pattFill prst="pct90">
              <a:fgClr>
                <a:schemeClr val="accent6"/>
              </a:fgClr>
              <a:bgClr>
                <a:schemeClr val="bg1"/>
              </a:bgClr>
            </a:pattFill>
            <a:ln>
              <a:noFill/>
            </a:ln>
            <a:effectLst/>
          </c:spPr>
          <c:cat>
            <c:numRef>
              <c:f>'SSP3 34'!$B$1125:$K$1125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'SSP3 34'!$B$1131:$K$1131</c:f>
              <c:numCache>
                <c:formatCode>0.00</c:formatCode>
                <c:ptCount val="10"/>
                <c:pt idx="0">
                  <c:v>2.2436461870332072</c:v>
                </c:pt>
                <c:pt idx="1">
                  <c:v>3.0040107076987219</c:v>
                </c:pt>
                <c:pt idx="2">
                  <c:v>3.6660919777066918</c:v>
                </c:pt>
                <c:pt idx="3">
                  <c:v>4.2732049888970653</c:v>
                </c:pt>
                <c:pt idx="4">
                  <c:v>4.6966469415234506</c:v>
                </c:pt>
                <c:pt idx="5">
                  <c:v>5.0769901305594081</c:v>
                </c:pt>
                <c:pt idx="6">
                  <c:v>5.7222558436895845</c:v>
                </c:pt>
                <c:pt idx="7">
                  <c:v>6.4206881276027721</c:v>
                </c:pt>
                <c:pt idx="8">
                  <c:v>7.4544265182921876</c:v>
                </c:pt>
                <c:pt idx="9">
                  <c:v>9.0947443315893111</c:v>
                </c:pt>
              </c:numCache>
            </c:numRef>
          </c:val>
          <c:extLst>
            <c:ext xmlns:c16="http://schemas.microsoft.com/office/drawing/2014/chart" uri="{C3380CC4-5D6E-409C-BE32-E72D297353CC}">
              <c16:uniqueId val="{00000005-7C58-4A39-B052-9B8CFD12AC82}"/>
            </c:ext>
          </c:extLst>
        </c:ser>
        <c:ser>
          <c:idx val="6"/>
          <c:order val="6"/>
          <c:tx>
            <c:strRef>
              <c:f>'SSP3 34'!$A$1132</c:f>
              <c:strCache>
                <c:ptCount val="1"/>
                <c:pt idx="0">
                  <c:v>Rail (freight)</c:v>
                </c:pt>
              </c:strCache>
            </c:strRef>
          </c:tx>
          <c:spPr>
            <a:solidFill>
              <a:schemeClr val="accent4"/>
            </a:solidFill>
            <a:ln>
              <a:noFill/>
            </a:ln>
            <a:effectLst/>
          </c:spPr>
          <c:cat>
            <c:numRef>
              <c:f>'SSP3 34'!$B$1125:$K$1125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'SSP3 34'!$B$1132:$K$1132</c:f>
              <c:numCache>
                <c:formatCode>0.00</c:formatCode>
                <c:ptCount val="10"/>
                <c:pt idx="0">
                  <c:v>3.6795089574156954</c:v>
                </c:pt>
                <c:pt idx="1">
                  <c:v>5.4896592792969132</c:v>
                </c:pt>
                <c:pt idx="2">
                  <c:v>6.3329156856238376</c:v>
                </c:pt>
                <c:pt idx="3">
                  <c:v>6.3298173684732859</c:v>
                </c:pt>
                <c:pt idx="4">
                  <c:v>5.857332352490543</c:v>
                </c:pt>
                <c:pt idx="5">
                  <c:v>5.2667266745810704</c:v>
                </c:pt>
                <c:pt idx="6">
                  <c:v>4.6550998111600626</c:v>
                </c:pt>
                <c:pt idx="7">
                  <c:v>4.1408259080193224</c:v>
                </c:pt>
                <c:pt idx="8">
                  <c:v>3.6919589746143173</c:v>
                </c:pt>
                <c:pt idx="9">
                  <c:v>3.3150088532625261</c:v>
                </c:pt>
              </c:numCache>
            </c:numRef>
          </c:val>
          <c:extLst>
            <c:ext xmlns:c16="http://schemas.microsoft.com/office/drawing/2014/chart" uri="{C3380CC4-5D6E-409C-BE32-E72D297353CC}">
              <c16:uniqueId val="{00000006-7C58-4A39-B052-9B8CFD12AC82}"/>
            </c:ext>
          </c:extLst>
        </c:ser>
        <c:ser>
          <c:idx val="7"/>
          <c:order val="7"/>
          <c:tx>
            <c:strRef>
              <c:f>'SSP3 34'!$A$1133</c:f>
              <c:strCache>
                <c:ptCount val="1"/>
                <c:pt idx="0">
                  <c:v>Container vessels</c:v>
                </c:pt>
              </c:strCache>
            </c:strRef>
          </c:tx>
          <c:spPr>
            <a:solidFill>
              <a:schemeClr val="accent5">
                <a:lumMod val="20000"/>
                <a:lumOff val="80000"/>
              </a:schemeClr>
            </a:solidFill>
            <a:ln>
              <a:noFill/>
            </a:ln>
            <a:effectLst/>
          </c:spPr>
          <c:cat>
            <c:numRef>
              <c:f>'SSP3 34'!$B$1125:$K$1125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'SSP3 34'!$B$1133:$K$1133</c:f>
              <c:numCache>
                <c:formatCode>0.00</c:formatCode>
                <c:ptCount val="10"/>
                <c:pt idx="0">
                  <c:v>2.8959128538384054</c:v>
                </c:pt>
                <c:pt idx="1">
                  <c:v>4.6935740770715455</c:v>
                </c:pt>
                <c:pt idx="2">
                  <c:v>5.4114978856197684</c:v>
                </c:pt>
                <c:pt idx="3">
                  <c:v>5.5841821595994583</c:v>
                </c:pt>
                <c:pt idx="4">
                  <c:v>5.414781706010988</c:v>
                </c:pt>
                <c:pt idx="5">
                  <c:v>5.077559648637811</c:v>
                </c:pt>
                <c:pt idx="6">
                  <c:v>4.7625842821922939</c:v>
                </c:pt>
                <c:pt idx="7">
                  <c:v>5.0962889842059829</c:v>
                </c:pt>
                <c:pt idx="8">
                  <c:v>4.2168562217795023</c:v>
                </c:pt>
                <c:pt idx="9">
                  <c:v>4.0136540620666148</c:v>
                </c:pt>
              </c:numCache>
            </c:numRef>
          </c:val>
          <c:extLst>
            <c:ext xmlns:c16="http://schemas.microsoft.com/office/drawing/2014/chart" uri="{C3380CC4-5D6E-409C-BE32-E72D297353CC}">
              <c16:uniqueId val="{00000007-7C58-4A39-B052-9B8CFD12AC82}"/>
            </c:ext>
          </c:extLst>
        </c:ser>
        <c:ser>
          <c:idx val="8"/>
          <c:order val="8"/>
          <c:tx>
            <c:strRef>
              <c:f>'SSP3 34'!$A$1134</c:f>
              <c:strCache>
                <c:ptCount val="1"/>
                <c:pt idx="0">
                  <c:v>Deep sea vessels</c:v>
                </c:pt>
              </c:strCache>
            </c:strRef>
          </c:tx>
          <c:spPr>
            <a:solidFill>
              <a:schemeClr val="accent5">
                <a:lumMod val="60000"/>
                <a:lumOff val="40000"/>
              </a:schemeClr>
            </a:solidFill>
            <a:ln>
              <a:noFill/>
            </a:ln>
            <a:effectLst/>
          </c:spPr>
          <c:cat>
            <c:numRef>
              <c:f>'SSP3 34'!$B$1125:$K$1125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'SSP3 34'!$B$1134:$K$1134</c:f>
              <c:numCache>
                <c:formatCode>0.00</c:formatCode>
                <c:ptCount val="10"/>
                <c:pt idx="0">
                  <c:v>6.141056700146402</c:v>
                </c:pt>
                <c:pt idx="1">
                  <c:v>8.1527987718920709</c:v>
                </c:pt>
                <c:pt idx="2">
                  <c:v>8.7489808665368187</c:v>
                </c:pt>
                <c:pt idx="3">
                  <c:v>8.26638403630621</c:v>
                </c:pt>
                <c:pt idx="4">
                  <c:v>7.6871974077121141</c:v>
                </c:pt>
                <c:pt idx="5">
                  <c:v>6.9589696360197335</c:v>
                </c:pt>
                <c:pt idx="6">
                  <c:v>6.2040587046670046</c:v>
                </c:pt>
                <c:pt idx="7">
                  <c:v>5.9280047337405559</c:v>
                </c:pt>
                <c:pt idx="8">
                  <c:v>5.0539830234539878</c:v>
                </c:pt>
                <c:pt idx="9">
                  <c:v>4.6569253410423066</c:v>
                </c:pt>
              </c:numCache>
            </c:numRef>
          </c:val>
          <c:extLst>
            <c:ext xmlns:c16="http://schemas.microsoft.com/office/drawing/2014/chart" uri="{C3380CC4-5D6E-409C-BE32-E72D297353CC}">
              <c16:uniqueId val="{00000008-7C58-4A39-B052-9B8CFD12AC82}"/>
            </c:ext>
          </c:extLst>
        </c:ser>
        <c:ser>
          <c:idx val="9"/>
          <c:order val="9"/>
          <c:tx>
            <c:strRef>
              <c:f>'SSP3 34'!$A$1135</c:f>
              <c:strCache>
                <c:ptCount val="1"/>
                <c:pt idx="0">
                  <c:v>Short sea vessels</c:v>
                </c:pt>
              </c:strCache>
            </c:strRef>
          </c:tx>
          <c:spPr>
            <a:solidFill>
              <a:schemeClr val="accent5">
                <a:lumMod val="75000"/>
              </a:schemeClr>
            </a:solidFill>
            <a:ln>
              <a:noFill/>
            </a:ln>
            <a:effectLst/>
          </c:spPr>
          <c:cat>
            <c:numRef>
              <c:f>'SSP3 34'!$B$1125:$K$1125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'SSP3 34'!$B$1135:$K$1135</c:f>
              <c:numCache>
                <c:formatCode>0.00</c:formatCode>
                <c:ptCount val="10"/>
                <c:pt idx="0">
                  <c:v>5.400180192648957</c:v>
                </c:pt>
                <c:pt idx="1">
                  <c:v>7.3886833162143652</c:v>
                </c:pt>
                <c:pt idx="2">
                  <c:v>8.5188480008299248</c:v>
                </c:pt>
                <c:pt idx="3">
                  <c:v>8.7906897557857544</c:v>
                </c:pt>
                <c:pt idx="4">
                  <c:v>8.5240174321715045</c:v>
                </c:pt>
                <c:pt idx="5">
                  <c:v>7.9931582301522077</c:v>
                </c:pt>
                <c:pt idx="6">
                  <c:v>7.4973200486599172</c:v>
                </c:pt>
                <c:pt idx="7">
                  <c:v>7.0369526472625212</c:v>
                </c:pt>
                <c:pt idx="8">
                  <c:v>6.6382280754747764</c:v>
                </c:pt>
                <c:pt idx="9">
                  <c:v>6.3183446811498056</c:v>
                </c:pt>
              </c:numCache>
            </c:numRef>
          </c:val>
          <c:extLst>
            <c:ext xmlns:c16="http://schemas.microsoft.com/office/drawing/2014/chart" uri="{C3380CC4-5D6E-409C-BE32-E72D297353CC}">
              <c16:uniqueId val="{00000009-7C58-4A39-B052-9B8CFD12AC82}"/>
            </c:ext>
          </c:extLst>
        </c:ser>
        <c:ser>
          <c:idx val="10"/>
          <c:order val="10"/>
          <c:tx>
            <c:strRef>
              <c:f>'SSP3 34'!$A$1136</c:f>
              <c:strCache>
                <c:ptCount val="1"/>
                <c:pt idx="0">
                  <c:v>Trucks</c:v>
                </c:pt>
              </c:strCache>
            </c:strRef>
          </c:tx>
          <c:spPr>
            <a:solidFill>
              <a:srgbClr val="92D050"/>
            </a:solidFill>
            <a:ln w="25400">
              <a:noFill/>
            </a:ln>
            <a:effectLst/>
          </c:spPr>
          <c:cat>
            <c:numRef>
              <c:f>'SSP3 34'!$B$1125:$K$1125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'SSP3 34'!$B$1136:$K$1136</c:f>
              <c:numCache>
                <c:formatCode>0.00</c:formatCode>
                <c:ptCount val="10"/>
                <c:pt idx="0">
                  <c:v>35.488902767172576</c:v>
                </c:pt>
                <c:pt idx="1">
                  <c:v>42.754795285871111</c:v>
                </c:pt>
                <c:pt idx="2">
                  <c:v>47.454307279407971</c:v>
                </c:pt>
                <c:pt idx="3">
                  <c:v>50.109935459538562</c:v>
                </c:pt>
                <c:pt idx="4">
                  <c:v>52.220866963007978</c:v>
                </c:pt>
                <c:pt idx="5">
                  <c:v>52.144630952546116</c:v>
                </c:pt>
                <c:pt idx="6">
                  <c:v>48.803975040102124</c:v>
                </c:pt>
                <c:pt idx="7">
                  <c:v>52.459584757146111</c:v>
                </c:pt>
                <c:pt idx="8">
                  <c:v>56.477866722745254</c:v>
                </c:pt>
                <c:pt idx="9">
                  <c:v>60.91311202463443</c:v>
                </c:pt>
              </c:numCache>
            </c:numRef>
          </c:val>
          <c:extLst>
            <c:ext xmlns:c16="http://schemas.microsoft.com/office/drawing/2014/chart" uri="{C3380CC4-5D6E-409C-BE32-E72D297353CC}">
              <c16:uniqueId val="{0000000A-7C58-4A39-B052-9B8CFD12AC82}"/>
            </c:ext>
          </c:extLst>
        </c:ser>
        <c:ser>
          <c:idx val="11"/>
          <c:order val="11"/>
          <c:tx>
            <c:strRef>
              <c:f>'SSP3 34'!$A$1137</c:f>
              <c:strCache>
                <c:ptCount val="1"/>
                <c:pt idx="0">
                  <c:v>Cargo aircraft</c:v>
                </c:pt>
              </c:strCache>
            </c:strRef>
          </c:tx>
          <c:spPr>
            <a:solidFill>
              <a:schemeClr val="accent6"/>
            </a:solidFill>
            <a:ln w="25400">
              <a:noFill/>
            </a:ln>
            <a:effectLst/>
          </c:spPr>
          <c:cat>
            <c:numRef>
              <c:f>'SSP3 34'!$B$1125:$K$1125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'SSP3 34'!$B$1137:$K$1137</c:f>
              <c:numCache>
                <c:formatCode>0.00</c:formatCode>
                <c:ptCount val="10"/>
                <c:pt idx="0">
                  <c:v>0.80294691591704748</c:v>
                </c:pt>
                <c:pt idx="1">
                  <c:v>0.84976425741235817</c:v>
                </c:pt>
                <c:pt idx="2">
                  <c:v>1.0548184891184427</c:v>
                </c:pt>
                <c:pt idx="3">
                  <c:v>1.3358967006675768</c:v>
                </c:pt>
                <c:pt idx="4">
                  <c:v>1.6621003730827664</c:v>
                </c:pt>
                <c:pt idx="5">
                  <c:v>2.0123035914655065</c:v>
                </c:pt>
                <c:pt idx="6">
                  <c:v>2.3734630780433301</c:v>
                </c:pt>
                <c:pt idx="7">
                  <c:v>2.7382811710496933</c:v>
                </c:pt>
                <c:pt idx="8">
                  <c:v>3.1035130384359753</c:v>
                </c:pt>
                <c:pt idx="9">
                  <c:v>3.4693642394161177</c:v>
                </c:pt>
              </c:numCache>
            </c:numRef>
          </c:val>
          <c:extLst>
            <c:ext xmlns:c16="http://schemas.microsoft.com/office/drawing/2014/chart" uri="{C3380CC4-5D6E-409C-BE32-E72D297353CC}">
              <c16:uniqueId val="{0000000B-7C58-4A39-B052-9B8CFD12AC82}"/>
            </c:ext>
          </c:extLst>
        </c:ser>
        <c:dLbls>
          <c:showLegendKey val="0"/>
          <c:showVal val="0"/>
          <c:showCatName val="0"/>
          <c:showSerName val="0"/>
          <c:showPercent val="0"/>
          <c:showBubbleSize val="0"/>
        </c:dLbls>
        <c:axId val="621058576"/>
        <c:axId val="621055296"/>
      </c:areaChart>
      <c:catAx>
        <c:axId val="62105857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v-SE"/>
          </a:p>
        </c:txPr>
        <c:crossAx val="621055296"/>
        <c:crosses val="autoZero"/>
        <c:auto val="1"/>
        <c:lblAlgn val="ctr"/>
        <c:lblOffset val="100"/>
        <c:tickLblSkip val="2"/>
        <c:noMultiLvlLbl val="0"/>
      </c:catAx>
      <c:valAx>
        <c:axId val="62105529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v-SE"/>
          </a:p>
        </c:txPr>
        <c:crossAx val="62105857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sv-SE"/>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sv-SE"/>
        </a:p>
      </c:txPr>
    </c:title>
    <c:autoTitleDeleted val="0"/>
    <c:plotArea>
      <c:layout/>
      <c:areaChart>
        <c:grouping val="stacked"/>
        <c:varyColors val="0"/>
        <c:ser>
          <c:idx val="0"/>
          <c:order val="0"/>
          <c:tx>
            <c:strRef>
              <c:f>'SSP3 45'!$A$1020</c:f>
              <c:strCache>
                <c:ptCount val="1"/>
                <c:pt idx="0">
                  <c:v>AFR</c:v>
                </c:pt>
              </c:strCache>
            </c:strRef>
          </c:tx>
          <c:spPr>
            <a:solidFill>
              <a:schemeClr val="accent1"/>
            </a:solidFill>
            <a:ln>
              <a:noFill/>
            </a:ln>
            <a:effectLst/>
          </c:spPr>
          <c:cat>
            <c:numRef>
              <c:f>'SSP3 45'!$B$1019:$K$1019</c:f>
              <c:numCache>
                <c:formatCode>0</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'SSP3 45'!$B$1020:$K$1020</c:f>
              <c:numCache>
                <c:formatCode>0.00</c:formatCode>
                <c:ptCount val="10"/>
                <c:pt idx="0">
                  <c:v>2.0482223950355727</c:v>
                </c:pt>
                <c:pt idx="1">
                  <c:v>2.6688674233245555</c:v>
                </c:pt>
                <c:pt idx="2">
                  <c:v>3.0918806597646298</c:v>
                </c:pt>
                <c:pt idx="3">
                  <c:v>3.4512031374179424</c:v>
                </c:pt>
                <c:pt idx="4">
                  <c:v>3.7497090860162801</c:v>
                </c:pt>
                <c:pt idx="5">
                  <c:v>3.9175067133545385</c:v>
                </c:pt>
                <c:pt idx="6">
                  <c:v>3.8914589515938625</c:v>
                </c:pt>
                <c:pt idx="7">
                  <c:v>4.7350519284190646</c:v>
                </c:pt>
                <c:pt idx="8">
                  <c:v>5.7542681310610275</c:v>
                </c:pt>
                <c:pt idx="9">
                  <c:v>6.9858767842252512</c:v>
                </c:pt>
              </c:numCache>
            </c:numRef>
          </c:val>
          <c:extLst>
            <c:ext xmlns:c16="http://schemas.microsoft.com/office/drawing/2014/chart" uri="{C3380CC4-5D6E-409C-BE32-E72D297353CC}">
              <c16:uniqueId val="{00000000-B28D-4911-9E94-3D04C33ABE33}"/>
            </c:ext>
          </c:extLst>
        </c:ser>
        <c:ser>
          <c:idx val="1"/>
          <c:order val="1"/>
          <c:tx>
            <c:strRef>
              <c:f>'SSP3 45'!$A$1021</c:f>
              <c:strCache>
                <c:ptCount val="1"/>
                <c:pt idx="0">
                  <c:v>CPA</c:v>
                </c:pt>
              </c:strCache>
            </c:strRef>
          </c:tx>
          <c:spPr>
            <a:solidFill>
              <a:schemeClr val="accent2"/>
            </a:solidFill>
            <a:ln>
              <a:noFill/>
            </a:ln>
            <a:effectLst/>
          </c:spPr>
          <c:cat>
            <c:numRef>
              <c:f>'SSP3 45'!$B$1019:$K$1019</c:f>
              <c:numCache>
                <c:formatCode>0</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'SSP3 45'!$B$1021:$K$1021</c:f>
              <c:numCache>
                <c:formatCode>0.00</c:formatCode>
                <c:ptCount val="10"/>
                <c:pt idx="0">
                  <c:v>6.1043427908813426</c:v>
                </c:pt>
                <c:pt idx="1">
                  <c:v>8.1115279077118352</c:v>
                </c:pt>
                <c:pt idx="2">
                  <c:v>9.4510551222125958</c:v>
                </c:pt>
                <c:pt idx="3">
                  <c:v>10.015311828031157</c:v>
                </c:pt>
                <c:pt idx="4">
                  <c:v>10.406268880838851</c:v>
                </c:pt>
                <c:pt idx="5">
                  <c:v>10.003259985338973</c:v>
                </c:pt>
                <c:pt idx="6">
                  <c:v>9.3719284914043168</c:v>
                </c:pt>
                <c:pt idx="7">
                  <c:v>9.8086070734636586</c:v>
                </c:pt>
                <c:pt idx="8">
                  <c:v>10.257258890369625</c:v>
                </c:pt>
                <c:pt idx="9">
                  <c:v>10.71839770126523</c:v>
                </c:pt>
              </c:numCache>
            </c:numRef>
          </c:val>
          <c:extLst>
            <c:ext xmlns:c16="http://schemas.microsoft.com/office/drawing/2014/chart" uri="{C3380CC4-5D6E-409C-BE32-E72D297353CC}">
              <c16:uniqueId val="{00000001-B28D-4911-9E94-3D04C33ABE33}"/>
            </c:ext>
          </c:extLst>
        </c:ser>
        <c:ser>
          <c:idx val="2"/>
          <c:order val="2"/>
          <c:tx>
            <c:strRef>
              <c:f>'SSP3 45'!$A$1022</c:f>
              <c:strCache>
                <c:ptCount val="1"/>
                <c:pt idx="0">
                  <c:v>EUR</c:v>
                </c:pt>
              </c:strCache>
            </c:strRef>
          </c:tx>
          <c:spPr>
            <a:solidFill>
              <a:schemeClr val="accent3"/>
            </a:solidFill>
            <a:ln>
              <a:noFill/>
            </a:ln>
            <a:effectLst/>
          </c:spPr>
          <c:cat>
            <c:numRef>
              <c:f>'SSP3 45'!$B$1019:$K$1019</c:f>
              <c:numCache>
                <c:formatCode>0</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'SSP3 45'!$B$1022:$K$1022</c:f>
              <c:numCache>
                <c:formatCode>0.00</c:formatCode>
                <c:ptCount val="10"/>
                <c:pt idx="0">
                  <c:v>4.0040461234169795</c:v>
                </c:pt>
                <c:pt idx="1">
                  <c:v>4.3145499167671515</c:v>
                </c:pt>
                <c:pt idx="2">
                  <c:v>4.4830547874698956</c:v>
                </c:pt>
                <c:pt idx="3">
                  <c:v>4.5231602870524998</c:v>
                </c:pt>
                <c:pt idx="4">
                  <c:v>4.541843319620261</c:v>
                </c:pt>
                <c:pt idx="5">
                  <c:v>4.4361542583486893</c:v>
                </c:pt>
                <c:pt idx="6">
                  <c:v>4.3004380950316587</c:v>
                </c:pt>
                <c:pt idx="7">
                  <c:v>4.4427021316535891</c:v>
                </c:pt>
                <c:pt idx="8">
                  <c:v>4.5885648610765033</c:v>
                </c:pt>
                <c:pt idx="9">
                  <c:v>4.7382026777965738</c:v>
                </c:pt>
              </c:numCache>
            </c:numRef>
          </c:val>
          <c:extLst>
            <c:ext xmlns:c16="http://schemas.microsoft.com/office/drawing/2014/chart" uri="{C3380CC4-5D6E-409C-BE32-E72D297353CC}">
              <c16:uniqueId val="{00000002-B28D-4911-9E94-3D04C33ABE33}"/>
            </c:ext>
          </c:extLst>
        </c:ser>
        <c:ser>
          <c:idx val="3"/>
          <c:order val="3"/>
          <c:tx>
            <c:strRef>
              <c:f>'SSP3 45'!$A$1023</c:f>
              <c:strCache>
                <c:ptCount val="1"/>
                <c:pt idx="0">
                  <c:v>FSU</c:v>
                </c:pt>
              </c:strCache>
            </c:strRef>
          </c:tx>
          <c:spPr>
            <a:solidFill>
              <a:schemeClr val="accent4"/>
            </a:solidFill>
            <a:ln>
              <a:noFill/>
            </a:ln>
            <a:effectLst/>
          </c:spPr>
          <c:cat>
            <c:numRef>
              <c:f>'SSP3 45'!$B$1019:$K$1019</c:f>
              <c:numCache>
                <c:formatCode>0</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'SSP3 45'!$B$1023:$K$1023</c:f>
              <c:numCache>
                <c:formatCode>0.00</c:formatCode>
                <c:ptCount val="10"/>
                <c:pt idx="0">
                  <c:v>1.1962298740219861</c:v>
                </c:pt>
                <c:pt idx="1">
                  <c:v>1.4151486925915484</c:v>
                </c:pt>
                <c:pt idx="2">
                  <c:v>1.6006912262210526</c:v>
                </c:pt>
                <c:pt idx="3">
                  <c:v>1.7458415646418999</c:v>
                </c:pt>
                <c:pt idx="4">
                  <c:v>1.8616976091462354</c:v>
                </c:pt>
                <c:pt idx="5">
                  <c:v>1.8536551301395798</c:v>
                </c:pt>
                <c:pt idx="6">
                  <c:v>1.7960394342817974</c:v>
                </c:pt>
                <c:pt idx="7">
                  <c:v>1.9050845584687834</c:v>
                </c:pt>
                <c:pt idx="8">
                  <c:v>2.0184406965406589</c:v>
                </c:pt>
                <c:pt idx="9">
                  <c:v>2.1363306088199518</c:v>
                </c:pt>
              </c:numCache>
            </c:numRef>
          </c:val>
          <c:extLst>
            <c:ext xmlns:c16="http://schemas.microsoft.com/office/drawing/2014/chart" uri="{C3380CC4-5D6E-409C-BE32-E72D297353CC}">
              <c16:uniqueId val="{00000003-B28D-4911-9E94-3D04C33ABE33}"/>
            </c:ext>
          </c:extLst>
        </c:ser>
        <c:ser>
          <c:idx val="4"/>
          <c:order val="4"/>
          <c:tx>
            <c:strRef>
              <c:f>'SSP3 45'!$A$1024</c:f>
              <c:strCache>
                <c:ptCount val="1"/>
                <c:pt idx="0">
                  <c:v>LAM</c:v>
                </c:pt>
              </c:strCache>
            </c:strRef>
          </c:tx>
          <c:spPr>
            <a:solidFill>
              <a:schemeClr val="accent5"/>
            </a:solidFill>
            <a:ln>
              <a:noFill/>
            </a:ln>
            <a:effectLst/>
          </c:spPr>
          <c:cat>
            <c:numRef>
              <c:f>'SSP3 45'!$B$1019:$K$1019</c:f>
              <c:numCache>
                <c:formatCode>0</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'SSP3 45'!$B$1024:$K$1024</c:f>
              <c:numCache>
                <c:formatCode>0.00</c:formatCode>
                <c:ptCount val="10"/>
                <c:pt idx="0">
                  <c:v>4.5980837377877775</c:v>
                </c:pt>
                <c:pt idx="1">
                  <c:v>5.4456456351143423</c:v>
                </c:pt>
                <c:pt idx="2">
                  <c:v>5.8886849456992376</c:v>
                </c:pt>
                <c:pt idx="3">
                  <c:v>6.150872233881417</c:v>
                </c:pt>
                <c:pt idx="4">
                  <c:v>6.3361149407062829</c:v>
                </c:pt>
                <c:pt idx="5">
                  <c:v>6.1990739603917646</c:v>
                </c:pt>
                <c:pt idx="6">
                  <c:v>5.9414963443638156</c:v>
                </c:pt>
                <c:pt idx="7">
                  <c:v>6.3572101828707561</c:v>
                </c:pt>
                <c:pt idx="8">
                  <c:v>6.7983383106028725</c:v>
                </c:pt>
                <c:pt idx="9">
                  <c:v>7.2665334576937592</c:v>
                </c:pt>
              </c:numCache>
            </c:numRef>
          </c:val>
          <c:extLst>
            <c:ext xmlns:c16="http://schemas.microsoft.com/office/drawing/2014/chart" uri="{C3380CC4-5D6E-409C-BE32-E72D297353CC}">
              <c16:uniqueId val="{00000004-B28D-4911-9E94-3D04C33ABE33}"/>
            </c:ext>
          </c:extLst>
        </c:ser>
        <c:ser>
          <c:idx val="5"/>
          <c:order val="5"/>
          <c:tx>
            <c:strRef>
              <c:f>'SSP3 45'!$A$1025</c:f>
              <c:strCache>
                <c:ptCount val="1"/>
                <c:pt idx="0">
                  <c:v>MEA</c:v>
                </c:pt>
              </c:strCache>
            </c:strRef>
          </c:tx>
          <c:spPr>
            <a:solidFill>
              <a:schemeClr val="accent6"/>
            </a:solidFill>
            <a:ln>
              <a:noFill/>
            </a:ln>
            <a:effectLst/>
          </c:spPr>
          <c:cat>
            <c:numRef>
              <c:f>'SSP3 45'!$B$1019:$K$1019</c:f>
              <c:numCache>
                <c:formatCode>0</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'SSP3 45'!$B$1025:$K$1025</c:f>
              <c:numCache>
                <c:formatCode>0.00</c:formatCode>
                <c:ptCount val="10"/>
                <c:pt idx="0">
                  <c:v>3.2979810469396336</c:v>
                </c:pt>
                <c:pt idx="1">
                  <c:v>4.134054737529655</c:v>
                </c:pt>
                <c:pt idx="2">
                  <c:v>4.7094666133693144</c:v>
                </c:pt>
                <c:pt idx="3">
                  <c:v>5.1390658777167531</c:v>
                </c:pt>
                <c:pt idx="4">
                  <c:v>5.5259312414802357</c:v>
                </c:pt>
                <c:pt idx="5">
                  <c:v>5.6503746224191831</c:v>
                </c:pt>
                <c:pt idx="6">
                  <c:v>5.6388542500286825</c:v>
                </c:pt>
                <c:pt idx="7">
                  <c:v>6.1622710718812677</c:v>
                </c:pt>
                <c:pt idx="8">
                  <c:v>6.7332641528910271</c:v>
                </c:pt>
                <c:pt idx="9">
                  <c:v>7.3561873574448065</c:v>
                </c:pt>
              </c:numCache>
            </c:numRef>
          </c:val>
          <c:extLst>
            <c:ext xmlns:c16="http://schemas.microsoft.com/office/drawing/2014/chart" uri="{C3380CC4-5D6E-409C-BE32-E72D297353CC}">
              <c16:uniqueId val="{00000005-B28D-4911-9E94-3D04C33ABE33}"/>
            </c:ext>
          </c:extLst>
        </c:ser>
        <c:ser>
          <c:idx val="6"/>
          <c:order val="6"/>
          <c:tx>
            <c:strRef>
              <c:f>'SSP3 45'!$A$1026</c:f>
              <c:strCache>
                <c:ptCount val="1"/>
                <c:pt idx="0">
                  <c:v>NAM</c:v>
                </c:pt>
              </c:strCache>
            </c:strRef>
          </c:tx>
          <c:spPr>
            <a:solidFill>
              <a:schemeClr val="accent1">
                <a:lumMod val="60000"/>
              </a:schemeClr>
            </a:solidFill>
            <a:ln>
              <a:noFill/>
            </a:ln>
            <a:effectLst/>
          </c:spPr>
          <c:cat>
            <c:numRef>
              <c:f>'SSP3 45'!$B$1019:$K$1019</c:f>
              <c:numCache>
                <c:formatCode>0</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'SSP3 45'!$B$1026:$K$1026</c:f>
              <c:numCache>
                <c:formatCode>0.00</c:formatCode>
                <c:ptCount val="10"/>
                <c:pt idx="0">
                  <c:v>7.1406244596847497</c:v>
                </c:pt>
                <c:pt idx="1">
                  <c:v>8.1030603125641925</c:v>
                </c:pt>
                <c:pt idx="2">
                  <c:v>8.9062852345381156</c:v>
                </c:pt>
                <c:pt idx="3">
                  <c:v>9.3109350517203318</c:v>
                </c:pt>
                <c:pt idx="4">
                  <c:v>9.7189853841740366</c:v>
                </c:pt>
                <c:pt idx="5">
                  <c:v>10.064624142262646</c:v>
                </c:pt>
                <c:pt idx="6">
                  <c:v>8.18006916558768</c:v>
                </c:pt>
                <c:pt idx="7">
                  <c:v>8.4146141803364767</c:v>
                </c:pt>
                <c:pt idx="8">
                  <c:v>8.649098122336575</c:v>
                </c:pt>
                <c:pt idx="9">
                  <c:v>8.8836221335576369</c:v>
                </c:pt>
              </c:numCache>
            </c:numRef>
          </c:val>
          <c:extLst>
            <c:ext xmlns:c16="http://schemas.microsoft.com/office/drawing/2014/chart" uri="{C3380CC4-5D6E-409C-BE32-E72D297353CC}">
              <c16:uniqueId val="{00000006-B28D-4911-9E94-3D04C33ABE33}"/>
            </c:ext>
          </c:extLst>
        </c:ser>
        <c:ser>
          <c:idx val="7"/>
          <c:order val="7"/>
          <c:tx>
            <c:strRef>
              <c:f>'SSP3 45'!$A$1027</c:f>
              <c:strCache>
                <c:ptCount val="1"/>
                <c:pt idx="0">
                  <c:v>PAO</c:v>
                </c:pt>
              </c:strCache>
            </c:strRef>
          </c:tx>
          <c:spPr>
            <a:solidFill>
              <a:schemeClr val="accent2">
                <a:lumMod val="60000"/>
              </a:schemeClr>
            </a:solidFill>
            <a:ln>
              <a:noFill/>
            </a:ln>
            <a:effectLst/>
          </c:spPr>
          <c:cat>
            <c:numRef>
              <c:f>'SSP3 45'!$B$1019:$K$1019</c:f>
              <c:numCache>
                <c:formatCode>0</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'SSP3 45'!$B$1027:$K$1027</c:f>
              <c:numCache>
                <c:formatCode>0.00</c:formatCode>
                <c:ptCount val="10"/>
                <c:pt idx="0">
                  <c:v>1.5036727685109073</c:v>
                </c:pt>
                <c:pt idx="1">
                  <c:v>1.5540044500621475</c:v>
                </c:pt>
                <c:pt idx="2">
                  <c:v>1.4504155013219699</c:v>
                </c:pt>
                <c:pt idx="3">
                  <c:v>1.3108498523769776</c:v>
                </c:pt>
                <c:pt idx="4">
                  <c:v>1.1616635697162681</c:v>
                </c:pt>
                <c:pt idx="5">
                  <c:v>0.99209452402845477</c:v>
                </c:pt>
                <c:pt idx="6">
                  <c:v>0.81573237849448699</c:v>
                </c:pt>
                <c:pt idx="7">
                  <c:v>0.82582067808075754</c:v>
                </c:pt>
                <c:pt idx="8">
                  <c:v>0.8358954745287801</c:v>
                </c:pt>
                <c:pt idx="9">
                  <c:v>0.84595954179284594</c:v>
                </c:pt>
              </c:numCache>
            </c:numRef>
          </c:val>
          <c:extLst>
            <c:ext xmlns:c16="http://schemas.microsoft.com/office/drawing/2014/chart" uri="{C3380CC4-5D6E-409C-BE32-E72D297353CC}">
              <c16:uniqueId val="{00000007-B28D-4911-9E94-3D04C33ABE33}"/>
            </c:ext>
          </c:extLst>
        </c:ser>
        <c:ser>
          <c:idx val="8"/>
          <c:order val="8"/>
          <c:tx>
            <c:strRef>
              <c:f>'SSP3 45'!$A$1028</c:f>
              <c:strCache>
                <c:ptCount val="1"/>
                <c:pt idx="0">
                  <c:v>PAS</c:v>
                </c:pt>
              </c:strCache>
            </c:strRef>
          </c:tx>
          <c:spPr>
            <a:solidFill>
              <a:schemeClr val="accent3">
                <a:lumMod val="60000"/>
              </a:schemeClr>
            </a:solidFill>
            <a:ln>
              <a:noFill/>
            </a:ln>
            <a:effectLst/>
          </c:spPr>
          <c:cat>
            <c:numRef>
              <c:f>'SSP3 45'!$B$1019:$K$1019</c:f>
              <c:numCache>
                <c:formatCode>0</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'SSP3 45'!$B$1028:$K$1028</c:f>
              <c:numCache>
                <c:formatCode>0.00</c:formatCode>
                <c:ptCount val="10"/>
                <c:pt idx="0">
                  <c:v>2.6559611357643917</c:v>
                </c:pt>
                <c:pt idx="1">
                  <c:v>3.3305461088157413</c:v>
                </c:pt>
                <c:pt idx="2">
                  <c:v>3.7219943186160052</c:v>
                </c:pt>
                <c:pt idx="3">
                  <c:v>3.879141784268322</c:v>
                </c:pt>
                <c:pt idx="4">
                  <c:v>3.9834856251112805</c:v>
                </c:pt>
                <c:pt idx="5">
                  <c:v>3.8304286646884615</c:v>
                </c:pt>
                <c:pt idx="6">
                  <c:v>3.6078829004932658</c:v>
                </c:pt>
                <c:pt idx="7">
                  <c:v>3.8590530571275439</c:v>
                </c:pt>
                <c:pt idx="8">
                  <c:v>4.1241071585634792</c:v>
                </c:pt>
                <c:pt idx="9">
                  <c:v>4.4039038663178349</c:v>
                </c:pt>
              </c:numCache>
            </c:numRef>
          </c:val>
          <c:extLst>
            <c:ext xmlns:c16="http://schemas.microsoft.com/office/drawing/2014/chart" uri="{C3380CC4-5D6E-409C-BE32-E72D297353CC}">
              <c16:uniqueId val="{00000008-B28D-4911-9E94-3D04C33ABE33}"/>
            </c:ext>
          </c:extLst>
        </c:ser>
        <c:ser>
          <c:idx val="9"/>
          <c:order val="9"/>
          <c:tx>
            <c:strRef>
              <c:f>'SSP3 45'!$A$1029</c:f>
              <c:strCache>
                <c:ptCount val="1"/>
                <c:pt idx="0">
                  <c:v>SAS</c:v>
                </c:pt>
              </c:strCache>
            </c:strRef>
          </c:tx>
          <c:spPr>
            <a:solidFill>
              <a:schemeClr val="accent4">
                <a:lumMod val="60000"/>
              </a:schemeClr>
            </a:solidFill>
            <a:ln>
              <a:noFill/>
            </a:ln>
            <a:effectLst/>
          </c:spPr>
          <c:cat>
            <c:numRef>
              <c:f>'SSP3 45'!$B$1019:$K$1019</c:f>
              <c:numCache>
                <c:formatCode>0</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'SSP3 45'!$B$1029:$K$1029</c:f>
              <c:numCache>
                <c:formatCode>0.00</c:formatCode>
                <c:ptCount val="10"/>
                <c:pt idx="0">
                  <c:v>2.939738435129243</c:v>
                </c:pt>
                <c:pt idx="1">
                  <c:v>3.6773901013899426</c:v>
                </c:pt>
                <c:pt idx="2">
                  <c:v>4.1507788701951531</c:v>
                </c:pt>
                <c:pt idx="3">
                  <c:v>4.5835538424312681</c:v>
                </c:pt>
                <c:pt idx="4">
                  <c:v>4.9351673061982453</c:v>
                </c:pt>
                <c:pt idx="5">
                  <c:v>5.197458951573827</c:v>
                </c:pt>
                <c:pt idx="6">
                  <c:v>5.2600750288225537</c:v>
                </c:pt>
                <c:pt idx="7">
                  <c:v>5.9491698948442098</c:v>
                </c:pt>
                <c:pt idx="8">
                  <c:v>6.7186309247747102</c:v>
                </c:pt>
                <c:pt idx="9">
                  <c:v>7.57809789572054</c:v>
                </c:pt>
              </c:numCache>
            </c:numRef>
          </c:val>
          <c:extLst>
            <c:ext xmlns:c16="http://schemas.microsoft.com/office/drawing/2014/chart" uri="{C3380CC4-5D6E-409C-BE32-E72D297353CC}">
              <c16:uniqueId val="{00000009-B28D-4911-9E94-3D04C33ABE33}"/>
            </c:ext>
          </c:extLst>
        </c:ser>
        <c:dLbls>
          <c:showLegendKey val="0"/>
          <c:showVal val="0"/>
          <c:showCatName val="0"/>
          <c:showSerName val="0"/>
          <c:showPercent val="0"/>
          <c:showBubbleSize val="0"/>
        </c:dLbls>
        <c:axId val="301859400"/>
        <c:axId val="301859792"/>
        <c:extLst>
          <c:ext xmlns:c15="http://schemas.microsoft.com/office/drawing/2012/chart" uri="{02D57815-91ED-43cb-92C2-25804820EDAC}">
            <c15:filteredAreaSeries>
              <c15:ser>
                <c:idx val="10"/>
                <c:order val="10"/>
                <c:tx>
                  <c:strRef>
                    <c:extLst>
                      <c:ext uri="{02D57815-91ED-43cb-92C2-25804820EDAC}">
                        <c15:formulaRef>
                          <c15:sqref>'SSP3 45'!$A$1030</c15:sqref>
                        </c15:formulaRef>
                      </c:ext>
                    </c:extLst>
                    <c:strCache>
                      <c:ptCount val="1"/>
                      <c:pt idx="0">
                        <c:v>World</c:v>
                      </c:pt>
                    </c:strCache>
                  </c:strRef>
                </c:tx>
                <c:spPr>
                  <a:solidFill>
                    <a:schemeClr val="accent5">
                      <a:lumMod val="60000"/>
                    </a:schemeClr>
                  </a:solidFill>
                  <a:ln w="25400">
                    <a:noFill/>
                  </a:ln>
                  <a:effectLst/>
                </c:spPr>
                <c:cat>
                  <c:numRef>
                    <c:extLst>
                      <c:ext uri="{02D57815-91ED-43cb-92C2-25804820EDAC}">
                        <c15:formulaRef>
                          <c15:sqref>'SSP3 45'!$B$1019:$K$1019</c15:sqref>
                        </c15:formulaRef>
                      </c:ext>
                    </c:extLst>
                    <c:numCache>
                      <c:formatCode>0</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extLst>
                      <c:ext uri="{02D57815-91ED-43cb-92C2-25804820EDAC}">
                        <c15:formulaRef>
                          <c15:sqref>'SSP3 45'!$B$1030:$K$1030</c15:sqref>
                        </c15:formulaRef>
                      </c:ext>
                    </c:extLst>
                    <c:numCache>
                      <c:formatCode>0.00</c:formatCode>
                      <c:ptCount val="10"/>
                      <c:pt idx="0">
                        <c:v>35.488902767172576</c:v>
                      </c:pt>
                      <c:pt idx="1">
                        <c:v>42.754795285871111</c:v>
                      </c:pt>
                      <c:pt idx="2">
                        <c:v>47.454307279407971</c:v>
                      </c:pt>
                      <c:pt idx="3">
                        <c:v>50.109935459538562</c:v>
                      </c:pt>
                      <c:pt idx="4">
                        <c:v>52.220866963007978</c:v>
                      </c:pt>
                      <c:pt idx="5">
                        <c:v>52.144630952546116</c:v>
                      </c:pt>
                      <c:pt idx="6">
                        <c:v>48.803975040102124</c:v>
                      </c:pt>
                      <c:pt idx="7">
                        <c:v>52.459584757146111</c:v>
                      </c:pt>
                      <c:pt idx="8">
                        <c:v>56.477866722745254</c:v>
                      </c:pt>
                      <c:pt idx="9">
                        <c:v>60.91311202463443</c:v>
                      </c:pt>
                    </c:numCache>
                  </c:numRef>
                </c:val>
                <c:extLst>
                  <c:ext xmlns:c16="http://schemas.microsoft.com/office/drawing/2014/chart" uri="{C3380CC4-5D6E-409C-BE32-E72D297353CC}">
                    <c16:uniqueId val="{0000000A-B28D-4911-9E94-3D04C33ABE33}"/>
                  </c:ext>
                </c:extLst>
              </c15:ser>
            </c15:filteredAreaSeries>
          </c:ext>
        </c:extLst>
      </c:areaChart>
      <c:catAx>
        <c:axId val="301859400"/>
        <c:scaling>
          <c:orientation val="minMax"/>
        </c:scaling>
        <c:delete val="0"/>
        <c:axPos val="b"/>
        <c:numFmt formatCode="0"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v-SE"/>
          </a:p>
        </c:txPr>
        <c:crossAx val="301859792"/>
        <c:crosses val="autoZero"/>
        <c:auto val="1"/>
        <c:lblAlgn val="ctr"/>
        <c:lblOffset val="100"/>
        <c:noMultiLvlLbl val="0"/>
      </c:catAx>
      <c:valAx>
        <c:axId val="30185979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v-SE"/>
          </a:p>
        </c:txPr>
        <c:crossAx val="30185940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v-SE"/>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sv-SE"/>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sv-SE"/>
              <a:t>SSP3 45 Transport demand categories (EJ/year)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sv-SE"/>
        </a:p>
      </c:txPr>
    </c:title>
    <c:autoTitleDeleted val="0"/>
    <c:plotArea>
      <c:layout/>
      <c:areaChart>
        <c:grouping val="stacked"/>
        <c:varyColors val="0"/>
        <c:ser>
          <c:idx val="0"/>
          <c:order val="0"/>
          <c:tx>
            <c:strRef>
              <c:f>'SSP3 45'!$A$1126</c:f>
              <c:strCache>
                <c:ptCount val="1"/>
                <c:pt idx="0">
                  <c:v>Cars</c:v>
                </c:pt>
              </c:strCache>
            </c:strRef>
          </c:tx>
          <c:spPr>
            <a:pattFill prst="pct90">
              <a:fgClr>
                <a:srgbClr val="FF0000"/>
              </a:fgClr>
              <a:bgClr>
                <a:schemeClr val="bg1"/>
              </a:bgClr>
            </a:pattFill>
            <a:ln>
              <a:noFill/>
            </a:ln>
            <a:effectLst/>
          </c:spPr>
          <c:cat>
            <c:numRef>
              <c:f>'SSP3 45'!$B$1125:$K$1125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'SSP3 45'!$B$1126:$K$1126</c:f>
              <c:numCache>
                <c:formatCode>0</c:formatCode>
                <c:ptCount val="10"/>
                <c:pt idx="0">
                  <c:v>32.985703766599492</c:v>
                </c:pt>
                <c:pt idx="1">
                  <c:v>37.71659300955266</c:v>
                </c:pt>
                <c:pt idx="2">
                  <c:v>38.735697820231358</c:v>
                </c:pt>
                <c:pt idx="3">
                  <c:v>40.532828989089317</c:v>
                </c:pt>
                <c:pt idx="4">
                  <c:v>42.994784906357374</c:v>
                </c:pt>
                <c:pt idx="5">
                  <c:v>46.342790570838282</c:v>
                </c:pt>
                <c:pt idx="6">
                  <c:v>50.856028906036684</c:v>
                </c:pt>
                <c:pt idx="7">
                  <c:v>63.719051070628254</c:v>
                </c:pt>
                <c:pt idx="8">
                  <c:v>72.49455729950715</c:v>
                </c:pt>
                <c:pt idx="9">
                  <c:v>79.569929506828743</c:v>
                </c:pt>
              </c:numCache>
            </c:numRef>
          </c:val>
          <c:extLst>
            <c:ext xmlns:c16="http://schemas.microsoft.com/office/drawing/2014/chart" uri="{C3380CC4-5D6E-409C-BE32-E72D297353CC}">
              <c16:uniqueId val="{00000000-AA47-4288-B836-A4DEEFDF20C8}"/>
            </c:ext>
          </c:extLst>
        </c:ser>
        <c:ser>
          <c:idx val="1"/>
          <c:order val="1"/>
          <c:tx>
            <c:strRef>
              <c:f>'SSP3 45'!$A$1127</c:f>
              <c:strCache>
                <c:ptCount val="1"/>
                <c:pt idx="0">
                  <c:v>Busses</c:v>
                </c:pt>
              </c:strCache>
            </c:strRef>
          </c:tx>
          <c:spPr>
            <a:pattFill prst="pct90">
              <a:fgClr>
                <a:schemeClr val="accent3"/>
              </a:fgClr>
              <a:bgClr>
                <a:schemeClr val="bg1"/>
              </a:bgClr>
            </a:pattFill>
            <a:ln>
              <a:noFill/>
            </a:ln>
            <a:effectLst/>
          </c:spPr>
          <c:cat>
            <c:numRef>
              <c:f>'SSP3 45'!$B$1125:$K$1125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'SSP3 45'!$B$1127:$K$1127</c:f>
              <c:numCache>
                <c:formatCode>0.00</c:formatCode>
                <c:ptCount val="10"/>
                <c:pt idx="0">
                  <c:v>5.6663980693561236</c:v>
                </c:pt>
                <c:pt idx="1">
                  <c:v>6.8256269467952011</c:v>
                </c:pt>
                <c:pt idx="2">
                  <c:v>7.9901239531773225</c:v>
                </c:pt>
                <c:pt idx="3">
                  <c:v>8.760361926646361</c:v>
                </c:pt>
                <c:pt idx="4">
                  <c:v>9.3762610499771402</c:v>
                </c:pt>
                <c:pt idx="5">
                  <c:v>10.063457076091941</c:v>
                </c:pt>
                <c:pt idx="6">
                  <c:v>10.720267548260908</c:v>
                </c:pt>
                <c:pt idx="7">
                  <c:v>11.010592422476732</c:v>
                </c:pt>
                <c:pt idx="8">
                  <c:v>10.673373244640793</c:v>
                </c:pt>
                <c:pt idx="9">
                  <c:v>10.274346040856766</c:v>
                </c:pt>
              </c:numCache>
            </c:numRef>
          </c:val>
          <c:extLst>
            <c:ext xmlns:c16="http://schemas.microsoft.com/office/drawing/2014/chart" uri="{C3380CC4-5D6E-409C-BE32-E72D297353CC}">
              <c16:uniqueId val="{00000001-AA47-4288-B836-A4DEEFDF20C8}"/>
            </c:ext>
          </c:extLst>
        </c:ser>
        <c:ser>
          <c:idx val="2"/>
          <c:order val="2"/>
          <c:tx>
            <c:strRef>
              <c:f>'SSP3 45'!$A$1128</c:f>
              <c:strCache>
                <c:ptCount val="1"/>
                <c:pt idx="0">
                  <c:v>Rail (passenger)</c:v>
                </c:pt>
              </c:strCache>
            </c:strRef>
          </c:tx>
          <c:spPr>
            <a:pattFill prst="pct90">
              <a:fgClr>
                <a:schemeClr val="accent4"/>
              </a:fgClr>
              <a:bgClr>
                <a:schemeClr val="bg1"/>
              </a:bgClr>
            </a:pattFill>
            <a:ln>
              <a:noFill/>
            </a:ln>
            <a:effectLst/>
          </c:spPr>
          <c:cat>
            <c:numRef>
              <c:f>'SSP3 45'!$B$1125:$K$1125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'SSP3 45'!$B$1128:$K$1128</c:f>
              <c:numCache>
                <c:formatCode>0.00</c:formatCode>
                <c:ptCount val="10"/>
                <c:pt idx="0">
                  <c:v>0.88006508144125006</c:v>
                </c:pt>
                <c:pt idx="1">
                  <c:v>0.9851741745248217</c:v>
                </c:pt>
                <c:pt idx="2">
                  <c:v>1.0847174927002936</c:v>
                </c:pt>
                <c:pt idx="3">
                  <c:v>1.1742775581964884</c:v>
                </c:pt>
                <c:pt idx="4">
                  <c:v>1.2628314970389507</c:v>
                </c:pt>
                <c:pt idx="5">
                  <c:v>1.3753096960610625</c:v>
                </c:pt>
                <c:pt idx="6">
                  <c:v>1.5108702530547973</c:v>
                </c:pt>
                <c:pt idx="7">
                  <c:v>1.6343295085216778</c:v>
                </c:pt>
                <c:pt idx="8">
                  <c:v>1.7808393509599405</c:v>
                </c:pt>
                <c:pt idx="9">
                  <c:v>1.9562334838774658</c:v>
                </c:pt>
              </c:numCache>
            </c:numRef>
          </c:val>
          <c:extLst>
            <c:ext xmlns:c16="http://schemas.microsoft.com/office/drawing/2014/chart" uri="{C3380CC4-5D6E-409C-BE32-E72D297353CC}">
              <c16:uniqueId val="{00000002-AA47-4288-B836-A4DEEFDF20C8}"/>
            </c:ext>
          </c:extLst>
        </c:ser>
        <c:ser>
          <c:idx val="3"/>
          <c:order val="3"/>
          <c:tx>
            <c:strRef>
              <c:f>'SSP3 45'!$A$1129</c:f>
              <c:strCache>
                <c:ptCount val="1"/>
                <c:pt idx="0">
                  <c:v>Short distance aircraft</c:v>
                </c:pt>
              </c:strCache>
            </c:strRef>
          </c:tx>
          <c:spPr>
            <a:pattFill prst="pct90">
              <a:fgClr>
                <a:schemeClr val="accent6">
                  <a:lumMod val="40000"/>
                  <a:lumOff val="60000"/>
                </a:schemeClr>
              </a:fgClr>
              <a:bgClr>
                <a:schemeClr val="bg1"/>
              </a:bgClr>
            </a:pattFill>
            <a:ln>
              <a:noFill/>
            </a:ln>
            <a:effectLst/>
          </c:spPr>
          <c:cat>
            <c:numRef>
              <c:f>'SSP3 45'!$B$1125:$K$1125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'SSP3 45'!$B$1129:$K$1129</c:f>
              <c:numCache>
                <c:formatCode>0.00</c:formatCode>
                <c:ptCount val="10"/>
                <c:pt idx="0">
                  <c:v>1.0584548065286032</c:v>
                </c:pt>
                <c:pt idx="1">
                  <c:v>1.417161756966471</c:v>
                </c:pt>
                <c:pt idx="2">
                  <c:v>1.7295029391914407</c:v>
                </c:pt>
                <c:pt idx="3">
                  <c:v>2.0159124847402525</c:v>
                </c:pt>
                <c:pt idx="4">
                  <c:v>2.2156740035721971</c:v>
                </c:pt>
                <c:pt idx="5">
                  <c:v>2.39510339796252</c:v>
                </c:pt>
                <c:pt idx="6">
                  <c:v>2.6995117309242591</c:v>
                </c:pt>
                <c:pt idx="7">
                  <c:v>3.0290017424131888</c:v>
                </c:pt>
                <c:pt idx="8">
                  <c:v>3.5166746093036583</c:v>
                </c:pt>
                <c:pt idx="9">
                  <c:v>4.29050529782885</c:v>
                </c:pt>
              </c:numCache>
            </c:numRef>
          </c:val>
          <c:extLst>
            <c:ext xmlns:c16="http://schemas.microsoft.com/office/drawing/2014/chart" uri="{C3380CC4-5D6E-409C-BE32-E72D297353CC}">
              <c16:uniqueId val="{00000003-AA47-4288-B836-A4DEEFDF20C8}"/>
            </c:ext>
          </c:extLst>
        </c:ser>
        <c:ser>
          <c:idx val="4"/>
          <c:order val="4"/>
          <c:tx>
            <c:strRef>
              <c:f>'SSP3 45'!$A$1130</c:f>
              <c:strCache>
                <c:ptCount val="1"/>
                <c:pt idx="0">
                  <c:v>Medium distance aircraft</c:v>
                </c:pt>
              </c:strCache>
            </c:strRef>
          </c:tx>
          <c:spPr>
            <a:pattFill prst="pct90">
              <a:fgClr>
                <a:schemeClr val="accent6">
                  <a:lumMod val="60000"/>
                  <a:lumOff val="40000"/>
                </a:schemeClr>
              </a:fgClr>
              <a:bgClr>
                <a:schemeClr val="bg1"/>
              </a:bgClr>
            </a:pattFill>
            <a:ln>
              <a:noFill/>
            </a:ln>
            <a:effectLst/>
          </c:spPr>
          <c:cat>
            <c:numRef>
              <c:f>'SSP3 45'!$B$1125:$K$1125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'SSP3 45'!$B$1130:$K$1130</c:f>
              <c:numCache>
                <c:formatCode>0.00</c:formatCode>
                <c:ptCount val="10"/>
                <c:pt idx="0">
                  <c:v>7.5743500195270128</c:v>
                </c:pt>
                <c:pt idx="1">
                  <c:v>10.141273028705218</c:v>
                </c:pt>
                <c:pt idx="2">
                  <c:v>12.376400523136278</c:v>
                </c:pt>
                <c:pt idx="3">
                  <c:v>14.425960063647224</c:v>
                </c:pt>
                <c:pt idx="4">
                  <c:v>15.85546244271228</c:v>
                </c:pt>
                <c:pt idx="5">
                  <c:v>17.139467228293398</c:v>
                </c:pt>
                <c:pt idx="6">
                  <c:v>19.317826897965915</c:v>
                </c:pt>
                <c:pt idx="7">
                  <c:v>21.675672182962202</c:v>
                </c:pt>
                <c:pt idx="8">
                  <c:v>25.165481068585891</c:v>
                </c:pt>
                <c:pt idx="9">
                  <c:v>30.703048147112824</c:v>
                </c:pt>
              </c:numCache>
            </c:numRef>
          </c:val>
          <c:extLst>
            <c:ext xmlns:c16="http://schemas.microsoft.com/office/drawing/2014/chart" uri="{C3380CC4-5D6E-409C-BE32-E72D297353CC}">
              <c16:uniqueId val="{00000004-AA47-4288-B836-A4DEEFDF20C8}"/>
            </c:ext>
          </c:extLst>
        </c:ser>
        <c:ser>
          <c:idx val="5"/>
          <c:order val="5"/>
          <c:tx>
            <c:strRef>
              <c:f>'SSP3 45'!$A$1131</c:f>
              <c:strCache>
                <c:ptCount val="1"/>
                <c:pt idx="0">
                  <c:v>Long distance aircraft</c:v>
                </c:pt>
              </c:strCache>
            </c:strRef>
          </c:tx>
          <c:spPr>
            <a:pattFill prst="pct90">
              <a:fgClr>
                <a:schemeClr val="accent6"/>
              </a:fgClr>
              <a:bgClr>
                <a:schemeClr val="bg1"/>
              </a:bgClr>
            </a:pattFill>
            <a:ln>
              <a:noFill/>
            </a:ln>
            <a:effectLst/>
          </c:spPr>
          <c:cat>
            <c:numRef>
              <c:f>'SSP3 45'!$B$1125:$K$1125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'SSP3 45'!$B$1131:$K$1131</c:f>
              <c:numCache>
                <c:formatCode>0.00</c:formatCode>
                <c:ptCount val="10"/>
                <c:pt idx="0">
                  <c:v>2.2436461870332072</c:v>
                </c:pt>
                <c:pt idx="1">
                  <c:v>3.0040107076987219</c:v>
                </c:pt>
                <c:pt idx="2">
                  <c:v>3.6660919777066918</c:v>
                </c:pt>
                <c:pt idx="3">
                  <c:v>4.2732049888970653</c:v>
                </c:pt>
                <c:pt idx="4">
                  <c:v>4.6966469415234506</c:v>
                </c:pt>
                <c:pt idx="5">
                  <c:v>5.0769901305594081</c:v>
                </c:pt>
                <c:pt idx="6">
                  <c:v>5.7222558436895845</c:v>
                </c:pt>
                <c:pt idx="7">
                  <c:v>6.4206881276027721</c:v>
                </c:pt>
                <c:pt idx="8">
                  <c:v>7.4544265182921876</c:v>
                </c:pt>
                <c:pt idx="9">
                  <c:v>9.0947443315893111</c:v>
                </c:pt>
              </c:numCache>
            </c:numRef>
          </c:val>
          <c:extLst>
            <c:ext xmlns:c16="http://schemas.microsoft.com/office/drawing/2014/chart" uri="{C3380CC4-5D6E-409C-BE32-E72D297353CC}">
              <c16:uniqueId val="{00000005-AA47-4288-B836-A4DEEFDF20C8}"/>
            </c:ext>
          </c:extLst>
        </c:ser>
        <c:ser>
          <c:idx val="6"/>
          <c:order val="6"/>
          <c:tx>
            <c:strRef>
              <c:f>'SSP3 45'!$A$1132</c:f>
              <c:strCache>
                <c:ptCount val="1"/>
                <c:pt idx="0">
                  <c:v>Rail (freight)</c:v>
                </c:pt>
              </c:strCache>
            </c:strRef>
          </c:tx>
          <c:spPr>
            <a:solidFill>
              <a:srgbClr val="FFC000"/>
            </a:solidFill>
            <a:ln>
              <a:noFill/>
            </a:ln>
            <a:effectLst/>
          </c:spPr>
          <c:cat>
            <c:numRef>
              <c:f>'SSP3 45'!$B$1125:$K$1125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'SSP3 45'!$B$1132:$K$1132</c:f>
              <c:numCache>
                <c:formatCode>0.00</c:formatCode>
                <c:ptCount val="10"/>
                <c:pt idx="0">
                  <c:v>3.6795089574156954</c:v>
                </c:pt>
                <c:pt idx="1">
                  <c:v>5.4896592792969132</c:v>
                </c:pt>
                <c:pt idx="2">
                  <c:v>6.3329156856238376</c:v>
                </c:pt>
                <c:pt idx="3">
                  <c:v>6.3298173684732859</c:v>
                </c:pt>
                <c:pt idx="4">
                  <c:v>5.857332352490543</c:v>
                </c:pt>
                <c:pt idx="5">
                  <c:v>5.2667266745810704</c:v>
                </c:pt>
                <c:pt idx="6">
                  <c:v>4.6550998111600626</c:v>
                </c:pt>
                <c:pt idx="7">
                  <c:v>4.1408259080193224</c:v>
                </c:pt>
                <c:pt idx="8">
                  <c:v>3.6919589746143173</c:v>
                </c:pt>
                <c:pt idx="9">
                  <c:v>3.3150088532625261</c:v>
                </c:pt>
              </c:numCache>
            </c:numRef>
          </c:val>
          <c:extLst>
            <c:ext xmlns:c16="http://schemas.microsoft.com/office/drawing/2014/chart" uri="{C3380CC4-5D6E-409C-BE32-E72D297353CC}">
              <c16:uniqueId val="{00000006-AA47-4288-B836-A4DEEFDF20C8}"/>
            </c:ext>
          </c:extLst>
        </c:ser>
        <c:ser>
          <c:idx val="7"/>
          <c:order val="7"/>
          <c:tx>
            <c:strRef>
              <c:f>'SSP3 45'!$A$1133</c:f>
              <c:strCache>
                <c:ptCount val="1"/>
                <c:pt idx="0">
                  <c:v>Container vessels</c:v>
                </c:pt>
              </c:strCache>
            </c:strRef>
          </c:tx>
          <c:spPr>
            <a:solidFill>
              <a:schemeClr val="accent5">
                <a:lumMod val="20000"/>
                <a:lumOff val="80000"/>
              </a:schemeClr>
            </a:solidFill>
            <a:ln>
              <a:noFill/>
            </a:ln>
            <a:effectLst/>
          </c:spPr>
          <c:cat>
            <c:numRef>
              <c:f>'SSP3 45'!$B$1125:$K$1125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'SSP3 45'!$B$1133:$K$1133</c:f>
              <c:numCache>
                <c:formatCode>0.00</c:formatCode>
                <c:ptCount val="10"/>
                <c:pt idx="0">
                  <c:v>2.8959128538384054</c:v>
                </c:pt>
                <c:pt idx="1">
                  <c:v>4.6935740770715455</c:v>
                </c:pt>
                <c:pt idx="2">
                  <c:v>5.4114978856197684</c:v>
                </c:pt>
                <c:pt idx="3">
                  <c:v>5.5841821595994583</c:v>
                </c:pt>
                <c:pt idx="4">
                  <c:v>5.414781706010988</c:v>
                </c:pt>
                <c:pt idx="5">
                  <c:v>5.077559648637811</c:v>
                </c:pt>
                <c:pt idx="6">
                  <c:v>4.7625842821922939</c:v>
                </c:pt>
                <c:pt idx="7">
                  <c:v>5.0962889842059829</c:v>
                </c:pt>
                <c:pt idx="8">
                  <c:v>4.2168562217795023</c:v>
                </c:pt>
                <c:pt idx="9">
                  <c:v>4.0136540620666148</c:v>
                </c:pt>
              </c:numCache>
            </c:numRef>
          </c:val>
          <c:extLst>
            <c:ext xmlns:c16="http://schemas.microsoft.com/office/drawing/2014/chart" uri="{C3380CC4-5D6E-409C-BE32-E72D297353CC}">
              <c16:uniqueId val="{00000007-AA47-4288-B836-A4DEEFDF20C8}"/>
            </c:ext>
          </c:extLst>
        </c:ser>
        <c:ser>
          <c:idx val="8"/>
          <c:order val="8"/>
          <c:tx>
            <c:strRef>
              <c:f>'SSP3 45'!$A$1134</c:f>
              <c:strCache>
                <c:ptCount val="1"/>
                <c:pt idx="0">
                  <c:v>Deep sea vessels</c:v>
                </c:pt>
              </c:strCache>
            </c:strRef>
          </c:tx>
          <c:spPr>
            <a:solidFill>
              <a:schemeClr val="accent5">
                <a:lumMod val="60000"/>
                <a:lumOff val="40000"/>
              </a:schemeClr>
            </a:solidFill>
            <a:ln>
              <a:noFill/>
            </a:ln>
            <a:effectLst/>
          </c:spPr>
          <c:cat>
            <c:numRef>
              <c:f>'SSP3 45'!$B$1125:$K$1125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'SSP3 45'!$B$1134:$K$1134</c:f>
              <c:numCache>
                <c:formatCode>0.00</c:formatCode>
                <c:ptCount val="10"/>
                <c:pt idx="0">
                  <c:v>6.141056700146402</c:v>
                </c:pt>
                <c:pt idx="1">
                  <c:v>8.1527987718920709</c:v>
                </c:pt>
                <c:pt idx="2">
                  <c:v>8.8161055906510359</c:v>
                </c:pt>
                <c:pt idx="3">
                  <c:v>8.5915362901702128</c:v>
                </c:pt>
                <c:pt idx="4">
                  <c:v>7.9795002118034484</c:v>
                </c:pt>
                <c:pt idx="5">
                  <c:v>7.1250170227342782</c:v>
                </c:pt>
                <c:pt idx="6">
                  <c:v>6.5434656733081438</c:v>
                </c:pt>
                <c:pt idx="7">
                  <c:v>6.3321728371999573</c:v>
                </c:pt>
                <c:pt idx="8">
                  <c:v>5.4618073957339046</c:v>
                </c:pt>
                <c:pt idx="9">
                  <c:v>4.9999906998867747</c:v>
                </c:pt>
              </c:numCache>
            </c:numRef>
          </c:val>
          <c:extLst>
            <c:ext xmlns:c16="http://schemas.microsoft.com/office/drawing/2014/chart" uri="{C3380CC4-5D6E-409C-BE32-E72D297353CC}">
              <c16:uniqueId val="{00000008-AA47-4288-B836-A4DEEFDF20C8}"/>
            </c:ext>
          </c:extLst>
        </c:ser>
        <c:ser>
          <c:idx val="9"/>
          <c:order val="9"/>
          <c:tx>
            <c:strRef>
              <c:f>'SSP3 45'!$A$1135</c:f>
              <c:strCache>
                <c:ptCount val="1"/>
                <c:pt idx="0">
                  <c:v>Short sea vessels</c:v>
                </c:pt>
              </c:strCache>
            </c:strRef>
          </c:tx>
          <c:spPr>
            <a:solidFill>
              <a:schemeClr val="accent5">
                <a:lumMod val="75000"/>
              </a:schemeClr>
            </a:solidFill>
            <a:ln>
              <a:noFill/>
            </a:ln>
            <a:effectLst/>
          </c:spPr>
          <c:cat>
            <c:numRef>
              <c:f>'SSP3 45'!$B$1125:$K$1125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'SSP3 45'!$B$1135:$K$1135</c:f>
              <c:numCache>
                <c:formatCode>0.00</c:formatCode>
                <c:ptCount val="10"/>
                <c:pt idx="0">
                  <c:v>5.400180192648957</c:v>
                </c:pt>
                <c:pt idx="1">
                  <c:v>7.3886833162143652</c:v>
                </c:pt>
                <c:pt idx="2">
                  <c:v>8.5188480008299248</c:v>
                </c:pt>
                <c:pt idx="3">
                  <c:v>8.7906897557857544</c:v>
                </c:pt>
                <c:pt idx="4">
                  <c:v>8.5240174321715045</c:v>
                </c:pt>
                <c:pt idx="5">
                  <c:v>7.9931582301522077</c:v>
                </c:pt>
                <c:pt idx="6">
                  <c:v>7.4973200486599172</c:v>
                </c:pt>
                <c:pt idx="7">
                  <c:v>7.0369526472625212</c:v>
                </c:pt>
                <c:pt idx="8">
                  <c:v>6.6382280754747764</c:v>
                </c:pt>
                <c:pt idx="9">
                  <c:v>6.3183446811498056</c:v>
                </c:pt>
              </c:numCache>
            </c:numRef>
          </c:val>
          <c:extLst>
            <c:ext xmlns:c16="http://schemas.microsoft.com/office/drawing/2014/chart" uri="{C3380CC4-5D6E-409C-BE32-E72D297353CC}">
              <c16:uniqueId val="{00000009-AA47-4288-B836-A4DEEFDF20C8}"/>
            </c:ext>
          </c:extLst>
        </c:ser>
        <c:ser>
          <c:idx val="10"/>
          <c:order val="10"/>
          <c:tx>
            <c:strRef>
              <c:f>'SSP3 45'!$A$1136</c:f>
              <c:strCache>
                <c:ptCount val="1"/>
                <c:pt idx="0">
                  <c:v>Trucks</c:v>
                </c:pt>
              </c:strCache>
            </c:strRef>
          </c:tx>
          <c:spPr>
            <a:solidFill>
              <a:srgbClr val="92D050"/>
            </a:solidFill>
            <a:ln w="25400">
              <a:noFill/>
            </a:ln>
            <a:effectLst/>
          </c:spPr>
          <c:cat>
            <c:numRef>
              <c:f>'SSP3 45'!$B$1125:$K$1125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'SSP3 45'!$B$1136:$K$1136</c:f>
              <c:numCache>
                <c:formatCode>0.00</c:formatCode>
                <c:ptCount val="10"/>
                <c:pt idx="0">
                  <c:v>35.488902767172576</c:v>
                </c:pt>
                <c:pt idx="1">
                  <c:v>42.754795285871111</c:v>
                </c:pt>
                <c:pt idx="2">
                  <c:v>47.454307279407971</c:v>
                </c:pt>
                <c:pt idx="3">
                  <c:v>50.109935459538562</c:v>
                </c:pt>
                <c:pt idx="4">
                  <c:v>52.220866963007978</c:v>
                </c:pt>
                <c:pt idx="5">
                  <c:v>52.144630952546116</c:v>
                </c:pt>
                <c:pt idx="6">
                  <c:v>48.803975040102124</c:v>
                </c:pt>
                <c:pt idx="7">
                  <c:v>52.459584757146111</c:v>
                </c:pt>
                <c:pt idx="8">
                  <c:v>56.477866722745254</c:v>
                </c:pt>
                <c:pt idx="9">
                  <c:v>60.91311202463443</c:v>
                </c:pt>
              </c:numCache>
            </c:numRef>
          </c:val>
          <c:extLst>
            <c:ext xmlns:c16="http://schemas.microsoft.com/office/drawing/2014/chart" uri="{C3380CC4-5D6E-409C-BE32-E72D297353CC}">
              <c16:uniqueId val="{0000000A-AA47-4288-B836-A4DEEFDF20C8}"/>
            </c:ext>
          </c:extLst>
        </c:ser>
        <c:ser>
          <c:idx val="11"/>
          <c:order val="11"/>
          <c:tx>
            <c:strRef>
              <c:f>'SSP3 45'!$A$1137</c:f>
              <c:strCache>
                <c:ptCount val="1"/>
                <c:pt idx="0">
                  <c:v>Cargo aircraft</c:v>
                </c:pt>
              </c:strCache>
            </c:strRef>
          </c:tx>
          <c:spPr>
            <a:solidFill>
              <a:schemeClr val="accent6"/>
            </a:solidFill>
            <a:ln w="25400">
              <a:noFill/>
            </a:ln>
            <a:effectLst/>
          </c:spPr>
          <c:cat>
            <c:numRef>
              <c:f>'SSP3 45'!$B$1125:$K$1125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'SSP3 45'!$B$1137:$K$1137</c:f>
              <c:numCache>
                <c:formatCode>0.00</c:formatCode>
                <c:ptCount val="10"/>
                <c:pt idx="0">
                  <c:v>0.80294691591704748</c:v>
                </c:pt>
                <c:pt idx="1">
                  <c:v>0.84976425741235817</c:v>
                </c:pt>
                <c:pt idx="2">
                  <c:v>1.0548184891184427</c:v>
                </c:pt>
                <c:pt idx="3">
                  <c:v>1.3358967006675768</c:v>
                </c:pt>
                <c:pt idx="4">
                  <c:v>1.6621003730827664</c:v>
                </c:pt>
                <c:pt idx="5">
                  <c:v>2.0123035914655065</c:v>
                </c:pt>
                <c:pt idx="6">
                  <c:v>2.3734630780433301</c:v>
                </c:pt>
                <c:pt idx="7">
                  <c:v>2.7382811710496933</c:v>
                </c:pt>
                <c:pt idx="8">
                  <c:v>3.1035130384359753</c:v>
                </c:pt>
                <c:pt idx="9">
                  <c:v>3.4693642394161177</c:v>
                </c:pt>
              </c:numCache>
            </c:numRef>
          </c:val>
          <c:extLst>
            <c:ext xmlns:c16="http://schemas.microsoft.com/office/drawing/2014/chart" uri="{C3380CC4-5D6E-409C-BE32-E72D297353CC}">
              <c16:uniqueId val="{0000000B-AA47-4288-B836-A4DEEFDF20C8}"/>
            </c:ext>
          </c:extLst>
        </c:ser>
        <c:dLbls>
          <c:showLegendKey val="0"/>
          <c:showVal val="0"/>
          <c:showCatName val="0"/>
          <c:showSerName val="0"/>
          <c:showPercent val="0"/>
          <c:showBubbleSize val="0"/>
        </c:dLbls>
        <c:axId val="621058576"/>
        <c:axId val="621055296"/>
      </c:areaChart>
      <c:catAx>
        <c:axId val="62105857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v-SE"/>
          </a:p>
        </c:txPr>
        <c:crossAx val="621055296"/>
        <c:crosses val="autoZero"/>
        <c:auto val="1"/>
        <c:lblAlgn val="ctr"/>
        <c:lblOffset val="100"/>
        <c:noMultiLvlLbl val="0"/>
      </c:catAx>
      <c:valAx>
        <c:axId val="62105529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v-SE"/>
          </a:p>
        </c:txPr>
        <c:crossAx val="621058576"/>
        <c:crosses val="autoZero"/>
        <c:crossBetween val="midCat"/>
      </c:valAx>
      <c:spPr>
        <a:noFill/>
        <a:ln>
          <a:noFill/>
        </a:ln>
        <a:effectLst/>
      </c:spPr>
    </c:plotArea>
    <c:legend>
      <c:legendPos val="b"/>
      <c:layout>
        <c:manualLayout>
          <c:xMode val="edge"/>
          <c:yMode val="edge"/>
          <c:x val="3.1486205069436744E-2"/>
          <c:y val="0.72665894240697393"/>
          <c:w val="0.93494083192652566"/>
          <c:h val="0.24931703356900206"/>
        </c:manualLayout>
      </c:layout>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sv-SE"/>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sv-SE"/>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sv-SE"/>
        </a:p>
      </c:txPr>
    </c:title>
    <c:autoTitleDeleted val="0"/>
    <c:plotArea>
      <c:layout/>
      <c:areaChart>
        <c:grouping val="stacked"/>
        <c:varyColors val="0"/>
        <c:ser>
          <c:idx val="0"/>
          <c:order val="0"/>
          <c:tx>
            <c:strRef>
              <c:f>'SSP2 26 (base)'!$A$1170</c:f>
              <c:strCache>
                <c:ptCount val="1"/>
                <c:pt idx="0">
                  <c:v>10^5 cars</c:v>
                </c:pt>
              </c:strCache>
            </c:strRef>
          </c:tx>
          <c:spPr>
            <a:solidFill>
              <a:schemeClr val="accent1"/>
            </a:solidFill>
            <a:ln>
              <a:noFill/>
            </a:ln>
            <a:effectLst/>
          </c:spPr>
          <c:val>
            <c:numRef>
              <c:f>'SSP2 26 (base)'!$B$1170:$K$1170</c:f>
            </c:numRef>
          </c:val>
          <c:extLst>
            <c:ext xmlns:c16="http://schemas.microsoft.com/office/drawing/2014/chart" uri="{C3380CC4-5D6E-409C-BE32-E72D297353CC}">
              <c16:uniqueId val="{00000000-D9C5-4911-B74E-A24A3D190A91}"/>
            </c:ext>
          </c:extLst>
        </c:ser>
        <c:ser>
          <c:idx val="1"/>
          <c:order val="1"/>
          <c:tx>
            <c:strRef>
              <c:f>'SSP2 26 (base)'!$A$1171</c:f>
              <c:strCache>
                <c:ptCount val="1"/>
                <c:pt idx="0">
                  <c:v>10^4 busses</c:v>
                </c:pt>
              </c:strCache>
            </c:strRef>
          </c:tx>
          <c:spPr>
            <a:solidFill>
              <a:schemeClr val="accent2"/>
            </a:solidFill>
            <a:ln>
              <a:noFill/>
            </a:ln>
            <a:effectLst/>
          </c:spPr>
          <c:val>
            <c:numRef>
              <c:f>'SSP2 26 (base)'!$B$1171:$K$1171</c:f>
            </c:numRef>
          </c:val>
          <c:extLst>
            <c:ext xmlns:c16="http://schemas.microsoft.com/office/drawing/2014/chart" uri="{C3380CC4-5D6E-409C-BE32-E72D297353CC}">
              <c16:uniqueId val="{00000001-D9C5-4911-B74E-A24A3D190A91}"/>
            </c:ext>
          </c:extLst>
        </c:ser>
        <c:ser>
          <c:idx val="2"/>
          <c:order val="2"/>
          <c:tx>
            <c:strRef>
              <c:f>'SSP2 26 (base)'!$A$1172</c:f>
              <c:strCache>
                <c:ptCount val="1"/>
                <c:pt idx="0">
                  <c:v>Short distance aircraft</c:v>
                </c:pt>
              </c:strCache>
            </c:strRef>
          </c:tx>
          <c:spPr>
            <a:solidFill>
              <a:schemeClr val="accent3"/>
            </a:solidFill>
            <a:ln>
              <a:noFill/>
            </a:ln>
            <a:effectLst/>
          </c:spPr>
          <c:val>
            <c:numRef>
              <c:f>'SSP2 26 (base)'!$B$1172:$K$1172</c:f>
            </c:numRef>
          </c:val>
          <c:extLst>
            <c:ext xmlns:c16="http://schemas.microsoft.com/office/drawing/2014/chart" uri="{C3380CC4-5D6E-409C-BE32-E72D297353CC}">
              <c16:uniqueId val="{00000002-D9C5-4911-B74E-A24A3D190A91}"/>
            </c:ext>
          </c:extLst>
        </c:ser>
        <c:ser>
          <c:idx val="3"/>
          <c:order val="3"/>
          <c:tx>
            <c:strRef>
              <c:f>'SSP2 26 (base)'!$A$1173</c:f>
              <c:strCache>
                <c:ptCount val="1"/>
                <c:pt idx="0">
                  <c:v>10 medium distance aircraft</c:v>
                </c:pt>
              </c:strCache>
            </c:strRef>
          </c:tx>
          <c:spPr>
            <a:solidFill>
              <a:schemeClr val="accent4"/>
            </a:solidFill>
            <a:ln>
              <a:noFill/>
            </a:ln>
            <a:effectLst/>
          </c:spPr>
          <c:val>
            <c:numRef>
              <c:f>'SSP2 26 (base)'!$B$1173:$K$1173</c:f>
            </c:numRef>
          </c:val>
          <c:extLst>
            <c:ext xmlns:c16="http://schemas.microsoft.com/office/drawing/2014/chart" uri="{C3380CC4-5D6E-409C-BE32-E72D297353CC}">
              <c16:uniqueId val="{00000003-D9C5-4911-B74E-A24A3D190A91}"/>
            </c:ext>
          </c:extLst>
        </c:ser>
        <c:ser>
          <c:idx val="4"/>
          <c:order val="4"/>
          <c:tx>
            <c:strRef>
              <c:f>'SSP2 26 (base)'!$A$1174</c:f>
              <c:strCache>
                <c:ptCount val="1"/>
                <c:pt idx="0">
                  <c:v>long distance aircraft</c:v>
                </c:pt>
              </c:strCache>
            </c:strRef>
          </c:tx>
          <c:spPr>
            <a:solidFill>
              <a:schemeClr val="accent5"/>
            </a:solidFill>
            <a:ln>
              <a:noFill/>
            </a:ln>
            <a:effectLst/>
          </c:spPr>
          <c:val>
            <c:numRef>
              <c:f>'SSP2 26 (base)'!$B$1174:$K$1174</c:f>
            </c:numRef>
          </c:val>
          <c:extLst>
            <c:ext xmlns:c16="http://schemas.microsoft.com/office/drawing/2014/chart" uri="{C3380CC4-5D6E-409C-BE32-E72D297353CC}">
              <c16:uniqueId val="{00000004-D9C5-4911-B74E-A24A3D190A91}"/>
            </c:ext>
          </c:extLst>
        </c:ser>
        <c:ser>
          <c:idx val="5"/>
          <c:order val="5"/>
          <c:tx>
            <c:strRef>
              <c:f>'SSP2 26 (base)'!$A$1175</c:f>
              <c:strCache>
                <c:ptCount val="1"/>
                <c:pt idx="0">
                  <c:v>container vessels</c:v>
                </c:pt>
              </c:strCache>
            </c:strRef>
          </c:tx>
          <c:spPr>
            <a:solidFill>
              <a:schemeClr val="accent6"/>
            </a:solidFill>
            <a:ln>
              <a:noFill/>
            </a:ln>
            <a:effectLst/>
          </c:spPr>
          <c:val>
            <c:numRef>
              <c:f>'SSP2 26 (base)'!$B$1175:$K$1175</c:f>
            </c:numRef>
          </c:val>
          <c:extLst>
            <c:ext xmlns:c16="http://schemas.microsoft.com/office/drawing/2014/chart" uri="{C3380CC4-5D6E-409C-BE32-E72D297353CC}">
              <c16:uniqueId val="{00000005-D9C5-4911-B74E-A24A3D190A91}"/>
            </c:ext>
          </c:extLst>
        </c:ser>
        <c:ser>
          <c:idx val="6"/>
          <c:order val="6"/>
          <c:tx>
            <c:strRef>
              <c:f>'SSP2 26 (base)'!$A$1176</c:f>
              <c:strCache>
                <c:ptCount val="1"/>
                <c:pt idx="0">
                  <c:v>10 deep sea vessels</c:v>
                </c:pt>
              </c:strCache>
            </c:strRef>
          </c:tx>
          <c:spPr>
            <a:solidFill>
              <a:schemeClr val="accent1">
                <a:lumMod val="60000"/>
              </a:schemeClr>
            </a:solidFill>
            <a:ln>
              <a:noFill/>
            </a:ln>
            <a:effectLst/>
          </c:spPr>
          <c:val>
            <c:numRef>
              <c:f>'SSP2 26 (base)'!$B$1176:$K$1176</c:f>
            </c:numRef>
          </c:val>
          <c:extLst>
            <c:ext xmlns:c16="http://schemas.microsoft.com/office/drawing/2014/chart" uri="{C3380CC4-5D6E-409C-BE32-E72D297353CC}">
              <c16:uniqueId val="{00000006-D9C5-4911-B74E-A24A3D190A91}"/>
            </c:ext>
          </c:extLst>
        </c:ser>
        <c:ser>
          <c:idx val="7"/>
          <c:order val="7"/>
          <c:tx>
            <c:strRef>
              <c:f>'SSP2 26 (base)'!$A$1177</c:f>
              <c:strCache>
                <c:ptCount val="1"/>
                <c:pt idx="0">
                  <c:v>10 short sea vessels</c:v>
                </c:pt>
              </c:strCache>
            </c:strRef>
          </c:tx>
          <c:spPr>
            <a:solidFill>
              <a:schemeClr val="accent2">
                <a:lumMod val="60000"/>
              </a:schemeClr>
            </a:solidFill>
            <a:ln>
              <a:noFill/>
            </a:ln>
            <a:effectLst/>
          </c:spPr>
          <c:val>
            <c:numRef>
              <c:f>'SSP2 26 (base)'!$B$1177:$K$1177</c:f>
            </c:numRef>
          </c:val>
          <c:extLst>
            <c:ext xmlns:c16="http://schemas.microsoft.com/office/drawing/2014/chart" uri="{C3380CC4-5D6E-409C-BE32-E72D297353CC}">
              <c16:uniqueId val="{00000007-D9C5-4911-B74E-A24A3D190A91}"/>
            </c:ext>
          </c:extLst>
        </c:ser>
        <c:ser>
          <c:idx val="8"/>
          <c:order val="8"/>
          <c:tx>
            <c:strRef>
              <c:f>'SSP2 26 (base)'!$A$1178</c:f>
              <c:strCache>
                <c:ptCount val="1"/>
                <c:pt idx="0">
                  <c:v>10^5 trucks</c:v>
                </c:pt>
              </c:strCache>
            </c:strRef>
          </c:tx>
          <c:spPr>
            <a:solidFill>
              <a:schemeClr val="accent3">
                <a:lumMod val="60000"/>
              </a:schemeClr>
            </a:solidFill>
            <a:ln>
              <a:noFill/>
            </a:ln>
            <a:effectLst/>
          </c:spPr>
          <c:val>
            <c:numRef>
              <c:f>'SSP2 26 (base)'!$B$1178:$K$1178</c:f>
            </c:numRef>
          </c:val>
          <c:extLst>
            <c:ext xmlns:c16="http://schemas.microsoft.com/office/drawing/2014/chart" uri="{C3380CC4-5D6E-409C-BE32-E72D297353CC}">
              <c16:uniqueId val="{00000008-D9C5-4911-B74E-A24A3D190A91}"/>
            </c:ext>
          </c:extLst>
        </c:ser>
        <c:ser>
          <c:idx val="9"/>
          <c:order val="9"/>
          <c:tx>
            <c:strRef>
              <c:f>'SSP2 26 (base)'!$A$1179</c:f>
              <c:strCache>
                <c:ptCount val="1"/>
                <c:pt idx="0">
                  <c:v>Cargo aircraft</c:v>
                </c:pt>
              </c:strCache>
            </c:strRef>
          </c:tx>
          <c:spPr>
            <a:solidFill>
              <a:schemeClr val="accent4">
                <a:lumMod val="60000"/>
              </a:schemeClr>
            </a:solidFill>
            <a:ln>
              <a:noFill/>
            </a:ln>
            <a:effectLst/>
          </c:spPr>
          <c:val>
            <c:numRef>
              <c:f>'SSP2 26 (base)'!$B$1179:$K$1179</c:f>
            </c:numRef>
          </c:val>
          <c:extLst>
            <c:ext xmlns:c16="http://schemas.microsoft.com/office/drawing/2014/chart" uri="{C3380CC4-5D6E-409C-BE32-E72D297353CC}">
              <c16:uniqueId val="{00000009-D9C5-4911-B74E-A24A3D190A91}"/>
            </c:ext>
          </c:extLst>
        </c:ser>
        <c:dLbls>
          <c:showLegendKey val="0"/>
          <c:showVal val="0"/>
          <c:showCatName val="0"/>
          <c:showSerName val="0"/>
          <c:showPercent val="0"/>
          <c:showBubbleSize val="0"/>
        </c:dLbls>
        <c:axId val="657281592"/>
        <c:axId val="657282904"/>
      </c:areaChart>
      <c:catAx>
        <c:axId val="657281592"/>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v-SE"/>
          </a:p>
        </c:txPr>
        <c:crossAx val="657282904"/>
        <c:crosses val="autoZero"/>
        <c:auto val="1"/>
        <c:lblAlgn val="ctr"/>
        <c:lblOffset val="100"/>
        <c:noMultiLvlLbl val="0"/>
      </c:catAx>
      <c:valAx>
        <c:axId val="65728290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v-SE"/>
          </a:p>
        </c:txPr>
        <c:crossAx val="65728159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v-SE"/>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sv-SE"/>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r>
              <a:rPr lang="sv-SE" sz="1000"/>
              <a:t>SSP3</a:t>
            </a:r>
            <a:r>
              <a:rPr lang="sv-SE" sz="1000" baseline="0"/>
              <a:t> 4.5</a:t>
            </a:r>
            <a:r>
              <a:rPr lang="sv-SE" sz="1000"/>
              <a:t> </a:t>
            </a:r>
          </a:p>
        </c:rich>
      </c:tx>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endParaRPr lang="sv-SE"/>
        </a:p>
      </c:txPr>
    </c:title>
    <c:autoTitleDeleted val="0"/>
    <c:plotArea>
      <c:layout/>
      <c:areaChart>
        <c:grouping val="stacked"/>
        <c:varyColors val="0"/>
        <c:ser>
          <c:idx val="0"/>
          <c:order val="0"/>
          <c:tx>
            <c:strRef>
              <c:f>'SSP3 45'!$A$1126</c:f>
              <c:strCache>
                <c:ptCount val="1"/>
                <c:pt idx="0">
                  <c:v>Cars</c:v>
                </c:pt>
              </c:strCache>
            </c:strRef>
          </c:tx>
          <c:spPr>
            <a:pattFill prst="pct90">
              <a:fgClr>
                <a:srgbClr val="FF0000"/>
              </a:fgClr>
              <a:bgClr>
                <a:schemeClr val="bg1"/>
              </a:bgClr>
            </a:pattFill>
            <a:ln>
              <a:noFill/>
            </a:ln>
            <a:effectLst/>
          </c:spPr>
          <c:cat>
            <c:numRef>
              <c:f>'SSP3 45'!$B$1125:$K$1125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'SSP3 45'!$B$1126:$K$1126</c:f>
              <c:numCache>
                <c:formatCode>0</c:formatCode>
                <c:ptCount val="10"/>
                <c:pt idx="0">
                  <c:v>32.985703766599492</c:v>
                </c:pt>
                <c:pt idx="1">
                  <c:v>37.71659300955266</c:v>
                </c:pt>
                <c:pt idx="2">
                  <c:v>38.735697820231358</c:v>
                </c:pt>
                <c:pt idx="3">
                  <c:v>40.532828989089317</c:v>
                </c:pt>
                <c:pt idx="4">
                  <c:v>42.994784906357374</c:v>
                </c:pt>
                <c:pt idx="5">
                  <c:v>46.342790570838282</c:v>
                </c:pt>
                <c:pt idx="6">
                  <c:v>50.856028906036684</c:v>
                </c:pt>
                <c:pt idx="7">
                  <c:v>63.719051070628254</c:v>
                </c:pt>
                <c:pt idx="8">
                  <c:v>72.49455729950715</c:v>
                </c:pt>
                <c:pt idx="9">
                  <c:v>79.569929506828743</c:v>
                </c:pt>
              </c:numCache>
            </c:numRef>
          </c:val>
          <c:extLst>
            <c:ext xmlns:c16="http://schemas.microsoft.com/office/drawing/2014/chart" uri="{C3380CC4-5D6E-409C-BE32-E72D297353CC}">
              <c16:uniqueId val="{00000000-9059-4108-970A-BD63D3FA0FDD}"/>
            </c:ext>
          </c:extLst>
        </c:ser>
        <c:ser>
          <c:idx val="1"/>
          <c:order val="1"/>
          <c:tx>
            <c:strRef>
              <c:f>'SSP3 45'!$A$1127</c:f>
              <c:strCache>
                <c:ptCount val="1"/>
                <c:pt idx="0">
                  <c:v>Busses</c:v>
                </c:pt>
              </c:strCache>
            </c:strRef>
          </c:tx>
          <c:spPr>
            <a:pattFill prst="pct90">
              <a:fgClr>
                <a:schemeClr val="accent3"/>
              </a:fgClr>
              <a:bgClr>
                <a:schemeClr val="bg1"/>
              </a:bgClr>
            </a:pattFill>
            <a:ln>
              <a:noFill/>
            </a:ln>
            <a:effectLst/>
          </c:spPr>
          <c:cat>
            <c:numRef>
              <c:f>'SSP3 45'!$B$1125:$K$1125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'SSP3 45'!$B$1127:$K$1127</c:f>
              <c:numCache>
                <c:formatCode>0.00</c:formatCode>
                <c:ptCount val="10"/>
                <c:pt idx="0">
                  <c:v>5.6663980693561236</c:v>
                </c:pt>
                <c:pt idx="1">
                  <c:v>6.8256269467952011</c:v>
                </c:pt>
                <c:pt idx="2">
                  <c:v>7.9901239531773225</c:v>
                </c:pt>
                <c:pt idx="3">
                  <c:v>8.760361926646361</c:v>
                </c:pt>
                <c:pt idx="4">
                  <c:v>9.3762610499771402</c:v>
                </c:pt>
                <c:pt idx="5">
                  <c:v>10.063457076091941</c:v>
                </c:pt>
                <c:pt idx="6">
                  <c:v>10.720267548260908</c:v>
                </c:pt>
                <c:pt idx="7">
                  <c:v>11.010592422476732</c:v>
                </c:pt>
                <c:pt idx="8">
                  <c:v>10.673373244640793</c:v>
                </c:pt>
                <c:pt idx="9">
                  <c:v>10.274346040856766</c:v>
                </c:pt>
              </c:numCache>
            </c:numRef>
          </c:val>
          <c:extLst>
            <c:ext xmlns:c16="http://schemas.microsoft.com/office/drawing/2014/chart" uri="{C3380CC4-5D6E-409C-BE32-E72D297353CC}">
              <c16:uniqueId val="{00000001-9059-4108-970A-BD63D3FA0FDD}"/>
            </c:ext>
          </c:extLst>
        </c:ser>
        <c:ser>
          <c:idx val="2"/>
          <c:order val="2"/>
          <c:tx>
            <c:strRef>
              <c:f>'SSP3 45'!$A$1128</c:f>
              <c:strCache>
                <c:ptCount val="1"/>
                <c:pt idx="0">
                  <c:v>Rail (passenger)</c:v>
                </c:pt>
              </c:strCache>
            </c:strRef>
          </c:tx>
          <c:spPr>
            <a:pattFill prst="pct90">
              <a:fgClr>
                <a:schemeClr val="accent4"/>
              </a:fgClr>
              <a:bgClr>
                <a:schemeClr val="bg1"/>
              </a:bgClr>
            </a:pattFill>
            <a:ln>
              <a:noFill/>
            </a:ln>
            <a:effectLst/>
          </c:spPr>
          <c:cat>
            <c:numRef>
              <c:f>'SSP3 45'!$B$1125:$K$1125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'SSP3 45'!$B$1128:$K$1128</c:f>
              <c:numCache>
                <c:formatCode>0.00</c:formatCode>
                <c:ptCount val="10"/>
                <c:pt idx="0">
                  <c:v>0.88006508144125006</c:v>
                </c:pt>
                <c:pt idx="1">
                  <c:v>0.9851741745248217</c:v>
                </c:pt>
                <c:pt idx="2">
                  <c:v>1.0847174927002936</c:v>
                </c:pt>
                <c:pt idx="3">
                  <c:v>1.1742775581964884</c:v>
                </c:pt>
                <c:pt idx="4">
                  <c:v>1.2628314970389507</c:v>
                </c:pt>
                <c:pt idx="5">
                  <c:v>1.3753096960610625</c:v>
                </c:pt>
                <c:pt idx="6">
                  <c:v>1.5108702530547973</c:v>
                </c:pt>
                <c:pt idx="7">
                  <c:v>1.6343295085216778</c:v>
                </c:pt>
                <c:pt idx="8">
                  <c:v>1.7808393509599405</c:v>
                </c:pt>
                <c:pt idx="9">
                  <c:v>1.9562334838774658</c:v>
                </c:pt>
              </c:numCache>
            </c:numRef>
          </c:val>
          <c:extLst>
            <c:ext xmlns:c16="http://schemas.microsoft.com/office/drawing/2014/chart" uri="{C3380CC4-5D6E-409C-BE32-E72D297353CC}">
              <c16:uniqueId val="{00000002-9059-4108-970A-BD63D3FA0FDD}"/>
            </c:ext>
          </c:extLst>
        </c:ser>
        <c:ser>
          <c:idx val="3"/>
          <c:order val="3"/>
          <c:tx>
            <c:strRef>
              <c:f>'SSP3 45'!$A$1129</c:f>
              <c:strCache>
                <c:ptCount val="1"/>
                <c:pt idx="0">
                  <c:v>Short distance aircraft</c:v>
                </c:pt>
              </c:strCache>
            </c:strRef>
          </c:tx>
          <c:spPr>
            <a:pattFill prst="pct90">
              <a:fgClr>
                <a:schemeClr val="accent6">
                  <a:lumMod val="40000"/>
                  <a:lumOff val="60000"/>
                </a:schemeClr>
              </a:fgClr>
              <a:bgClr>
                <a:schemeClr val="bg1"/>
              </a:bgClr>
            </a:pattFill>
            <a:ln>
              <a:noFill/>
            </a:ln>
            <a:effectLst/>
          </c:spPr>
          <c:cat>
            <c:numRef>
              <c:f>'SSP3 45'!$B$1125:$K$1125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'SSP3 45'!$B$1129:$K$1129</c:f>
              <c:numCache>
                <c:formatCode>0.00</c:formatCode>
                <c:ptCount val="10"/>
                <c:pt idx="0">
                  <c:v>1.0584548065286032</c:v>
                </c:pt>
                <c:pt idx="1">
                  <c:v>1.417161756966471</c:v>
                </c:pt>
                <c:pt idx="2">
                  <c:v>1.7295029391914407</c:v>
                </c:pt>
                <c:pt idx="3">
                  <c:v>2.0159124847402525</c:v>
                </c:pt>
                <c:pt idx="4">
                  <c:v>2.2156740035721971</c:v>
                </c:pt>
                <c:pt idx="5">
                  <c:v>2.39510339796252</c:v>
                </c:pt>
                <c:pt idx="6">
                  <c:v>2.6995117309242591</c:v>
                </c:pt>
                <c:pt idx="7">
                  <c:v>3.0290017424131888</c:v>
                </c:pt>
                <c:pt idx="8">
                  <c:v>3.5166746093036583</c:v>
                </c:pt>
                <c:pt idx="9">
                  <c:v>4.29050529782885</c:v>
                </c:pt>
              </c:numCache>
            </c:numRef>
          </c:val>
          <c:extLst>
            <c:ext xmlns:c16="http://schemas.microsoft.com/office/drawing/2014/chart" uri="{C3380CC4-5D6E-409C-BE32-E72D297353CC}">
              <c16:uniqueId val="{00000003-9059-4108-970A-BD63D3FA0FDD}"/>
            </c:ext>
          </c:extLst>
        </c:ser>
        <c:ser>
          <c:idx val="4"/>
          <c:order val="4"/>
          <c:tx>
            <c:strRef>
              <c:f>'SSP3 45'!$A$1130</c:f>
              <c:strCache>
                <c:ptCount val="1"/>
                <c:pt idx="0">
                  <c:v>Medium distance aircraft</c:v>
                </c:pt>
              </c:strCache>
            </c:strRef>
          </c:tx>
          <c:spPr>
            <a:pattFill prst="pct90">
              <a:fgClr>
                <a:schemeClr val="accent6">
                  <a:lumMod val="60000"/>
                  <a:lumOff val="40000"/>
                </a:schemeClr>
              </a:fgClr>
              <a:bgClr>
                <a:schemeClr val="bg1"/>
              </a:bgClr>
            </a:pattFill>
            <a:ln>
              <a:noFill/>
            </a:ln>
            <a:effectLst/>
          </c:spPr>
          <c:cat>
            <c:numRef>
              <c:f>'SSP3 45'!$B$1125:$K$1125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'SSP3 45'!$B$1130:$K$1130</c:f>
              <c:numCache>
                <c:formatCode>0.00</c:formatCode>
                <c:ptCount val="10"/>
                <c:pt idx="0">
                  <c:v>7.5743500195270128</c:v>
                </c:pt>
                <c:pt idx="1">
                  <c:v>10.141273028705218</c:v>
                </c:pt>
                <c:pt idx="2">
                  <c:v>12.376400523136278</c:v>
                </c:pt>
                <c:pt idx="3">
                  <c:v>14.425960063647224</c:v>
                </c:pt>
                <c:pt idx="4">
                  <c:v>15.85546244271228</c:v>
                </c:pt>
                <c:pt idx="5">
                  <c:v>17.139467228293398</c:v>
                </c:pt>
                <c:pt idx="6">
                  <c:v>19.317826897965915</c:v>
                </c:pt>
                <c:pt idx="7">
                  <c:v>21.675672182962202</c:v>
                </c:pt>
                <c:pt idx="8">
                  <c:v>25.165481068585891</c:v>
                </c:pt>
                <c:pt idx="9">
                  <c:v>30.703048147112824</c:v>
                </c:pt>
              </c:numCache>
            </c:numRef>
          </c:val>
          <c:extLst>
            <c:ext xmlns:c16="http://schemas.microsoft.com/office/drawing/2014/chart" uri="{C3380CC4-5D6E-409C-BE32-E72D297353CC}">
              <c16:uniqueId val="{00000004-9059-4108-970A-BD63D3FA0FDD}"/>
            </c:ext>
          </c:extLst>
        </c:ser>
        <c:ser>
          <c:idx val="5"/>
          <c:order val="5"/>
          <c:tx>
            <c:strRef>
              <c:f>'SSP3 45'!$A$1131</c:f>
              <c:strCache>
                <c:ptCount val="1"/>
                <c:pt idx="0">
                  <c:v>Long distance aircraft</c:v>
                </c:pt>
              </c:strCache>
            </c:strRef>
          </c:tx>
          <c:spPr>
            <a:pattFill prst="pct90">
              <a:fgClr>
                <a:schemeClr val="accent6"/>
              </a:fgClr>
              <a:bgClr>
                <a:schemeClr val="bg1"/>
              </a:bgClr>
            </a:pattFill>
            <a:ln>
              <a:noFill/>
            </a:ln>
            <a:effectLst/>
          </c:spPr>
          <c:cat>
            <c:numRef>
              <c:f>'SSP3 45'!$B$1125:$K$1125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'SSP3 45'!$B$1131:$K$1131</c:f>
              <c:numCache>
                <c:formatCode>0.00</c:formatCode>
                <c:ptCount val="10"/>
                <c:pt idx="0">
                  <c:v>2.2436461870332072</c:v>
                </c:pt>
                <c:pt idx="1">
                  <c:v>3.0040107076987219</c:v>
                </c:pt>
                <c:pt idx="2">
                  <c:v>3.6660919777066918</c:v>
                </c:pt>
                <c:pt idx="3">
                  <c:v>4.2732049888970653</c:v>
                </c:pt>
                <c:pt idx="4">
                  <c:v>4.6966469415234506</c:v>
                </c:pt>
                <c:pt idx="5">
                  <c:v>5.0769901305594081</c:v>
                </c:pt>
                <c:pt idx="6">
                  <c:v>5.7222558436895845</c:v>
                </c:pt>
                <c:pt idx="7">
                  <c:v>6.4206881276027721</c:v>
                </c:pt>
                <c:pt idx="8">
                  <c:v>7.4544265182921876</c:v>
                </c:pt>
                <c:pt idx="9">
                  <c:v>9.0947443315893111</c:v>
                </c:pt>
              </c:numCache>
            </c:numRef>
          </c:val>
          <c:extLst>
            <c:ext xmlns:c16="http://schemas.microsoft.com/office/drawing/2014/chart" uri="{C3380CC4-5D6E-409C-BE32-E72D297353CC}">
              <c16:uniqueId val="{00000005-9059-4108-970A-BD63D3FA0FDD}"/>
            </c:ext>
          </c:extLst>
        </c:ser>
        <c:ser>
          <c:idx val="6"/>
          <c:order val="6"/>
          <c:tx>
            <c:strRef>
              <c:f>'SSP3 45'!$A$1132</c:f>
              <c:strCache>
                <c:ptCount val="1"/>
                <c:pt idx="0">
                  <c:v>Rail (freight)</c:v>
                </c:pt>
              </c:strCache>
            </c:strRef>
          </c:tx>
          <c:spPr>
            <a:solidFill>
              <a:schemeClr val="accent4"/>
            </a:solidFill>
            <a:ln>
              <a:noFill/>
            </a:ln>
            <a:effectLst/>
          </c:spPr>
          <c:cat>
            <c:numRef>
              <c:f>'SSP3 45'!$B$1125:$K$1125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'SSP3 45'!$B$1132:$K$1132</c:f>
              <c:numCache>
                <c:formatCode>0.00</c:formatCode>
                <c:ptCount val="10"/>
                <c:pt idx="0">
                  <c:v>3.6795089574156954</c:v>
                </c:pt>
                <c:pt idx="1">
                  <c:v>5.4896592792969132</c:v>
                </c:pt>
                <c:pt idx="2">
                  <c:v>6.3329156856238376</c:v>
                </c:pt>
                <c:pt idx="3">
                  <c:v>6.3298173684732859</c:v>
                </c:pt>
                <c:pt idx="4">
                  <c:v>5.857332352490543</c:v>
                </c:pt>
                <c:pt idx="5">
                  <c:v>5.2667266745810704</c:v>
                </c:pt>
                <c:pt idx="6">
                  <c:v>4.6550998111600626</c:v>
                </c:pt>
                <c:pt idx="7">
                  <c:v>4.1408259080193224</c:v>
                </c:pt>
                <c:pt idx="8">
                  <c:v>3.6919589746143173</c:v>
                </c:pt>
                <c:pt idx="9">
                  <c:v>3.3150088532625261</c:v>
                </c:pt>
              </c:numCache>
            </c:numRef>
          </c:val>
          <c:extLst>
            <c:ext xmlns:c16="http://schemas.microsoft.com/office/drawing/2014/chart" uri="{C3380CC4-5D6E-409C-BE32-E72D297353CC}">
              <c16:uniqueId val="{00000006-9059-4108-970A-BD63D3FA0FDD}"/>
            </c:ext>
          </c:extLst>
        </c:ser>
        <c:ser>
          <c:idx val="7"/>
          <c:order val="7"/>
          <c:tx>
            <c:strRef>
              <c:f>'SSP3 45'!$A$1133</c:f>
              <c:strCache>
                <c:ptCount val="1"/>
                <c:pt idx="0">
                  <c:v>Container vessels</c:v>
                </c:pt>
              </c:strCache>
            </c:strRef>
          </c:tx>
          <c:spPr>
            <a:solidFill>
              <a:schemeClr val="accent5">
                <a:lumMod val="20000"/>
                <a:lumOff val="80000"/>
              </a:schemeClr>
            </a:solidFill>
            <a:ln>
              <a:noFill/>
            </a:ln>
            <a:effectLst/>
          </c:spPr>
          <c:cat>
            <c:numRef>
              <c:f>'SSP3 45'!$B$1125:$K$1125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'SSP3 45'!$B$1133:$K$1133</c:f>
              <c:numCache>
                <c:formatCode>0.00</c:formatCode>
                <c:ptCount val="10"/>
                <c:pt idx="0">
                  <c:v>2.8959128538384054</c:v>
                </c:pt>
                <c:pt idx="1">
                  <c:v>4.6935740770715455</c:v>
                </c:pt>
                <c:pt idx="2">
                  <c:v>5.4114978856197684</c:v>
                </c:pt>
                <c:pt idx="3">
                  <c:v>5.5841821595994583</c:v>
                </c:pt>
                <c:pt idx="4">
                  <c:v>5.414781706010988</c:v>
                </c:pt>
                <c:pt idx="5">
                  <c:v>5.077559648637811</c:v>
                </c:pt>
                <c:pt idx="6">
                  <c:v>4.7625842821922939</c:v>
                </c:pt>
                <c:pt idx="7">
                  <c:v>5.0962889842059829</c:v>
                </c:pt>
                <c:pt idx="8">
                  <c:v>4.2168562217795023</c:v>
                </c:pt>
                <c:pt idx="9">
                  <c:v>4.0136540620666148</c:v>
                </c:pt>
              </c:numCache>
            </c:numRef>
          </c:val>
          <c:extLst>
            <c:ext xmlns:c16="http://schemas.microsoft.com/office/drawing/2014/chart" uri="{C3380CC4-5D6E-409C-BE32-E72D297353CC}">
              <c16:uniqueId val="{00000007-9059-4108-970A-BD63D3FA0FDD}"/>
            </c:ext>
          </c:extLst>
        </c:ser>
        <c:ser>
          <c:idx val="8"/>
          <c:order val="8"/>
          <c:tx>
            <c:strRef>
              <c:f>'SSP3 45'!$A$1134</c:f>
              <c:strCache>
                <c:ptCount val="1"/>
                <c:pt idx="0">
                  <c:v>Deep sea vessels</c:v>
                </c:pt>
              </c:strCache>
            </c:strRef>
          </c:tx>
          <c:spPr>
            <a:solidFill>
              <a:schemeClr val="accent5">
                <a:lumMod val="60000"/>
                <a:lumOff val="40000"/>
              </a:schemeClr>
            </a:solidFill>
            <a:ln>
              <a:noFill/>
            </a:ln>
            <a:effectLst/>
          </c:spPr>
          <c:cat>
            <c:numRef>
              <c:f>'SSP3 45'!$B$1125:$K$1125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'SSP3 45'!$B$1134:$K$1134</c:f>
              <c:numCache>
                <c:formatCode>0.00</c:formatCode>
                <c:ptCount val="10"/>
                <c:pt idx="0">
                  <c:v>6.141056700146402</c:v>
                </c:pt>
                <c:pt idx="1">
                  <c:v>8.1527987718920709</c:v>
                </c:pt>
                <c:pt idx="2">
                  <c:v>8.8161055906510359</c:v>
                </c:pt>
                <c:pt idx="3">
                  <c:v>8.5915362901702128</c:v>
                </c:pt>
                <c:pt idx="4">
                  <c:v>7.9795002118034484</c:v>
                </c:pt>
                <c:pt idx="5">
                  <c:v>7.1250170227342782</c:v>
                </c:pt>
                <c:pt idx="6">
                  <c:v>6.5434656733081438</c:v>
                </c:pt>
                <c:pt idx="7">
                  <c:v>6.3321728371999573</c:v>
                </c:pt>
                <c:pt idx="8">
                  <c:v>5.4618073957339046</c:v>
                </c:pt>
                <c:pt idx="9">
                  <c:v>4.9999906998867747</c:v>
                </c:pt>
              </c:numCache>
            </c:numRef>
          </c:val>
          <c:extLst>
            <c:ext xmlns:c16="http://schemas.microsoft.com/office/drawing/2014/chart" uri="{C3380CC4-5D6E-409C-BE32-E72D297353CC}">
              <c16:uniqueId val="{00000008-9059-4108-970A-BD63D3FA0FDD}"/>
            </c:ext>
          </c:extLst>
        </c:ser>
        <c:ser>
          <c:idx val="9"/>
          <c:order val="9"/>
          <c:tx>
            <c:strRef>
              <c:f>'SSP3 45'!$A$1135</c:f>
              <c:strCache>
                <c:ptCount val="1"/>
                <c:pt idx="0">
                  <c:v>Short sea vessels</c:v>
                </c:pt>
              </c:strCache>
            </c:strRef>
          </c:tx>
          <c:spPr>
            <a:solidFill>
              <a:schemeClr val="accent5">
                <a:lumMod val="75000"/>
              </a:schemeClr>
            </a:solidFill>
            <a:ln>
              <a:noFill/>
            </a:ln>
            <a:effectLst/>
          </c:spPr>
          <c:cat>
            <c:numRef>
              <c:f>'SSP3 45'!$B$1125:$K$1125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'SSP3 45'!$B$1135:$K$1135</c:f>
              <c:numCache>
                <c:formatCode>0.00</c:formatCode>
                <c:ptCount val="10"/>
                <c:pt idx="0">
                  <c:v>5.400180192648957</c:v>
                </c:pt>
                <c:pt idx="1">
                  <c:v>7.3886833162143652</c:v>
                </c:pt>
                <c:pt idx="2">
                  <c:v>8.5188480008299248</c:v>
                </c:pt>
                <c:pt idx="3">
                  <c:v>8.7906897557857544</c:v>
                </c:pt>
                <c:pt idx="4">
                  <c:v>8.5240174321715045</c:v>
                </c:pt>
                <c:pt idx="5">
                  <c:v>7.9931582301522077</c:v>
                </c:pt>
                <c:pt idx="6">
                  <c:v>7.4973200486599172</c:v>
                </c:pt>
                <c:pt idx="7">
                  <c:v>7.0369526472625212</c:v>
                </c:pt>
                <c:pt idx="8">
                  <c:v>6.6382280754747764</c:v>
                </c:pt>
                <c:pt idx="9">
                  <c:v>6.3183446811498056</c:v>
                </c:pt>
              </c:numCache>
            </c:numRef>
          </c:val>
          <c:extLst>
            <c:ext xmlns:c16="http://schemas.microsoft.com/office/drawing/2014/chart" uri="{C3380CC4-5D6E-409C-BE32-E72D297353CC}">
              <c16:uniqueId val="{00000009-9059-4108-970A-BD63D3FA0FDD}"/>
            </c:ext>
          </c:extLst>
        </c:ser>
        <c:ser>
          <c:idx val="10"/>
          <c:order val="10"/>
          <c:tx>
            <c:strRef>
              <c:f>'SSP3 45'!$A$1136</c:f>
              <c:strCache>
                <c:ptCount val="1"/>
                <c:pt idx="0">
                  <c:v>Trucks</c:v>
                </c:pt>
              </c:strCache>
            </c:strRef>
          </c:tx>
          <c:spPr>
            <a:solidFill>
              <a:srgbClr val="92D050"/>
            </a:solidFill>
            <a:ln w="25400">
              <a:noFill/>
            </a:ln>
            <a:effectLst/>
          </c:spPr>
          <c:cat>
            <c:numRef>
              <c:f>'SSP3 45'!$B$1125:$K$1125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'SSP3 45'!$B$1136:$K$1136</c:f>
              <c:numCache>
                <c:formatCode>0.00</c:formatCode>
                <c:ptCount val="10"/>
                <c:pt idx="0">
                  <c:v>35.488902767172576</c:v>
                </c:pt>
                <c:pt idx="1">
                  <c:v>42.754795285871111</c:v>
                </c:pt>
                <c:pt idx="2">
                  <c:v>47.454307279407971</c:v>
                </c:pt>
                <c:pt idx="3">
                  <c:v>50.109935459538562</c:v>
                </c:pt>
                <c:pt idx="4">
                  <c:v>52.220866963007978</c:v>
                </c:pt>
                <c:pt idx="5">
                  <c:v>52.144630952546116</c:v>
                </c:pt>
                <c:pt idx="6">
                  <c:v>48.803975040102124</c:v>
                </c:pt>
                <c:pt idx="7">
                  <c:v>52.459584757146111</c:v>
                </c:pt>
                <c:pt idx="8">
                  <c:v>56.477866722745254</c:v>
                </c:pt>
                <c:pt idx="9">
                  <c:v>60.91311202463443</c:v>
                </c:pt>
              </c:numCache>
            </c:numRef>
          </c:val>
          <c:extLst>
            <c:ext xmlns:c16="http://schemas.microsoft.com/office/drawing/2014/chart" uri="{C3380CC4-5D6E-409C-BE32-E72D297353CC}">
              <c16:uniqueId val="{0000000A-9059-4108-970A-BD63D3FA0FDD}"/>
            </c:ext>
          </c:extLst>
        </c:ser>
        <c:ser>
          <c:idx val="11"/>
          <c:order val="11"/>
          <c:tx>
            <c:strRef>
              <c:f>'SSP3 45'!$A$1137</c:f>
              <c:strCache>
                <c:ptCount val="1"/>
                <c:pt idx="0">
                  <c:v>Cargo aircraft</c:v>
                </c:pt>
              </c:strCache>
            </c:strRef>
          </c:tx>
          <c:spPr>
            <a:solidFill>
              <a:schemeClr val="accent6"/>
            </a:solidFill>
            <a:ln w="25400">
              <a:noFill/>
            </a:ln>
            <a:effectLst/>
          </c:spPr>
          <c:cat>
            <c:numRef>
              <c:f>'SSP3 45'!$B$1125:$K$1125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'SSP3 45'!$B$1137:$K$1137</c:f>
              <c:numCache>
                <c:formatCode>0.00</c:formatCode>
                <c:ptCount val="10"/>
                <c:pt idx="0">
                  <c:v>0.80294691591704748</c:v>
                </c:pt>
                <c:pt idx="1">
                  <c:v>0.84976425741235817</c:v>
                </c:pt>
                <c:pt idx="2">
                  <c:v>1.0548184891184427</c:v>
                </c:pt>
                <c:pt idx="3">
                  <c:v>1.3358967006675768</c:v>
                </c:pt>
                <c:pt idx="4">
                  <c:v>1.6621003730827664</c:v>
                </c:pt>
                <c:pt idx="5">
                  <c:v>2.0123035914655065</c:v>
                </c:pt>
                <c:pt idx="6">
                  <c:v>2.3734630780433301</c:v>
                </c:pt>
                <c:pt idx="7">
                  <c:v>2.7382811710496933</c:v>
                </c:pt>
                <c:pt idx="8">
                  <c:v>3.1035130384359753</c:v>
                </c:pt>
                <c:pt idx="9">
                  <c:v>3.4693642394161177</c:v>
                </c:pt>
              </c:numCache>
            </c:numRef>
          </c:val>
          <c:extLst>
            <c:ext xmlns:c16="http://schemas.microsoft.com/office/drawing/2014/chart" uri="{C3380CC4-5D6E-409C-BE32-E72D297353CC}">
              <c16:uniqueId val="{0000000B-9059-4108-970A-BD63D3FA0FDD}"/>
            </c:ext>
          </c:extLst>
        </c:ser>
        <c:dLbls>
          <c:showLegendKey val="0"/>
          <c:showVal val="0"/>
          <c:showCatName val="0"/>
          <c:showSerName val="0"/>
          <c:showPercent val="0"/>
          <c:showBubbleSize val="0"/>
        </c:dLbls>
        <c:axId val="621058576"/>
        <c:axId val="621055296"/>
      </c:areaChart>
      <c:catAx>
        <c:axId val="62105857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v-SE"/>
          </a:p>
        </c:txPr>
        <c:crossAx val="621055296"/>
        <c:crosses val="autoZero"/>
        <c:auto val="1"/>
        <c:lblAlgn val="ctr"/>
        <c:lblOffset val="100"/>
        <c:tickLblSkip val="2"/>
        <c:noMultiLvlLbl val="0"/>
      </c:catAx>
      <c:valAx>
        <c:axId val="62105529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v-SE"/>
          </a:p>
        </c:txPr>
        <c:crossAx val="62105857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sv-SE"/>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sv-SE"/>
        </a:p>
      </c:txPr>
    </c:title>
    <c:autoTitleDeleted val="0"/>
    <c:plotArea>
      <c:layout/>
      <c:areaChart>
        <c:grouping val="stacked"/>
        <c:varyColors val="0"/>
        <c:ser>
          <c:idx val="0"/>
          <c:order val="0"/>
          <c:tx>
            <c:strRef>
              <c:f>'SSP5 26'!$A$1020</c:f>
              <c:strCache>
                <c:ptCount val="1"/>
                <c:pt idx="0">
                  <c:v>AFR</c:v>
                </c:pt>
              </c:strCache>
            </c:strRef>
          </c:tx>
          <c:spPr>
            <a:solidFill>
              <a:schemeClr val="accent1"/>
            </a:solidFill>
            <a:ln>
              <a:noFill/>
            </a:ln>
            <a:effectLst/>
          </c:spPr>
          <c:cat>
            <c:numRef>
              <c:f>'SSP5 26'!$B$1019:$K$1019</c:f>
              <c:numCache>
                <c:formatCode>0</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'SSP5 26'!$B$1020:$K$1020</c:f>
              <c:numCache>
                <c:formatCode>0.00</c:formatCode>
                <c:ptCount val="10"/>
                <c:pt idx="0">
                  <c:v>2.0482223950355727</c:v>
                </c:pt>
                <c:pt idx="1">
                  <c:v>2.6688674233245555</c:v>
                </c:pt>
                <c:pt idx="2">
                  <c:v>3.0918806597646298</c:v>
                </c:pt>
                <c:pt idx="3">
                  <c:v>3.4512031374179424</c:v>
                </c:pt>
                <c:pt idx="4">
                  <c:v>3.7497090860162801</c:v>
                </c:pt>
                <c:pt idx="5">
                  <c:v>3.9175067133545385</c:v>
                </c:pt>
                <c:pt idx="6">
                  <c:v>3.8914589515938625</c:v>
                </c:pt>
                <c:pt idx="7">
                  <c:v>4.7350519284190646</c:v>
                </c:pt>
                <c:pt idx="8">
                  <c:v>5.7542681310610275</c:v>
                </c:pt>
                <c:pt idx="9">
                  <c:v>6.9858767842252512</c:v>
                </c:pt>
              </c:numCache>
            </c:numRef>
          </c:val>
          <c:extLst>
            <c:ext xmlns:c16="http://schemas.microsoft.com/office/drawing/2014/chart" uri="{C3380CC4-5D6E-409C-BE32-E72D297353CC}">
              <c16:uniqueId val="{00000000-FFE8-491A-8113-5C0D885C0B61}"/>
            </c:ext>
          </c:extLst>
        </c:ser>
        <c:ser>
          <c:idx val="1"/>
          <c:order val="1"/>
          <c:tx>
            <c:strRef>
              <c:f>'SSP5 26'!$A$1021</c:f>
              <c:strCache>
                <c:ptCount val="1"/>
                <c:pt idx="0">
                  <c:v>CPA</c:v>
                </c:pt>
              </c:strCache>
            </c:strRef>
          </c:tx>
          <c:spPr>
            <a:solidFill>
              <a:schemeClr val="accent2"/>
            </a:solidFill>
            <a:ln>
              <a:noFill/>
            </a:ln>
            <a:effectLst/>
          </c:spPr>
          <c:cat>
            <c:numRef>
              <c:f>'SSP5 26'!$B$1019:$K$1019</c:f>
              <c:numCache>
                <c:formatCode>0</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'SSP5 26'!$B$1021:$K$1021</c:f>
              <c:numCache>
                <c:formatCode>0.00</c:formatCode>
                <c:ptCount val="10"/>
                <c:pt idx="0">
                  <c:v>6.1043427908813426</c:v>
                </c:pt>
                <c:pt idx="1">
                  <c:v>8.1115279077118352</c:v>
                </c:pt>
                <c:pt idx="2">
                  <c:v>9.4510551222125958</c:v>
                </c:pt>
                <c:pt idx="3">
                  <c:v>10.015311828031157</c:v>
                </c:pt>
                <c:pt idx="4">
                  <c:v>10.406268880838851</c:v>
                </c:pt>
                <c:pt idx="5">
                  <c:v>10.003259985338973</c:v>
                </c:pt>
                <c:pt idx="6">
                  <c:v>9.3719284914043168</c:v>
                </c:pt>
                <c:pt idx="7">
                  <c:v>9.8086070734636586</c:v>
                </c:pt>
                <c:pt idx="8">
                  <c:v>10.257258890369625</c:v>
                </c:pt>
                <c:pt idx="9">
                  <c:v>10.71839770126523</c:v>
                </c:pt>
              </c:numCache>
            </c:numRef>
          </c:val>
          <c:extLst>
            <c:ext xmlns:c16="http://schemas.microsoft.com/office/drawing/2014/chart" uri="{C3380CC4-5D6E-409C-BE32-E72D297353CC}">
              <c16:uniqueId val="{00000001-FFE8-491A-8113-5C0D885C0B61}"/>
            </c:ext>
          </c:extLst>
        </c:ser>
        <c:ser>
          <c:idx val="2"/>
          <c:order val="2"/>
          <c:tx>
            <c:strRef>
              <c:f>'SSP5 26'!$A$1022</c:f>
              <c:strCache>
                <c:ptCount val="1"/>
                <c:pt idx="0">
                  <c:v>EUR</c:v>
                </c:pt>
              </c:strCache>
            </c:strRef>
          </c:tx>
          <c:spPr>
            <a:solidFill>
              <a:schemeClr val="accent3"/>
            </a:solidFill>
            <a:ln>
              <a:noFill/>
            </a:ln>
            <a:effectLst/>
          </c:spPr>
          <c:cat>
            <c:numRef>
              <c:f>'SSP5 26'!$B$1019:$K$1019</c:f>
              <c:numCache>
                <c:formatCode>0</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'SSP5 26'!$B$1022:$K$1022</c:f>
              <c:numCache>
                <c:formatCode>0.00</c:formatCode>
                <c:ptCount val="10"/>
                <c:pt idx="0">
                  <c:v>4.0040461234169795</c:v>
                </c:pt>
                <c:pt idx="1">
                  <c:v>4.3145499167671515</c:v>
                </c:pt>
                <c:pt idx="2">
                  <c:v>4.4830547874698956</c:v>
                </c:pt>
                <c:pt idx="3">
                  <c:v>4.5231602870524998</c:v>
                </c:pt>
                <c:pt idx="4">
                  <c:v>4.541843319620261</c:v>
                </c:pt>
                <c:pt idx="5">
                  <c:v>4.4361542583486893</c:v>
                </c:pt>
                <c:pt idx="6">
                  <c:v>4.3004380950316587</c:v>
                </c:pt>
                <c:pt idx="7">
                  <c:v>4.4427021316535891</c:v>
                </c:pt>
                <c:pt idx="8">
                  <c:v>4.5885648610765033</c:v>
                </c:pt>
                <c:pt idx="9">
                  <c:v>4.7382026777965738</c:v>
                </c:pt>
              </c:numCache>
            </c:numRef>
          </c:val>
          <c:extLst>
            <c:ext xmlns:c16="http://schemas.microsoft.com/office/drawing/2014/chart" uri="{C3380CC4-5D6E-409C-BE32-E72D297353CC}">
              <c16:uniqueId val="{00000002-FFE8-491A-8113-5C0D885C0B61}"/>
            </c:ext>
          </c:extLst>
        </c:ser>
        <c:ser>
          <c:idx val="3"/>
          <c:order val="3"/>
          <c:tx>
            <c:strRef>
              <c:f>'SSP5 26'!$A$1023</c:f>
              <c:strCache>
                <c:ptCount val="1"/>
                <c:pt idx="0">
                  <c:v>FSU</c:v>
                </c:pt>
              </c:strCache>
            </c:strRef>
          </c:tx>
          <c:spPr>
            <a:solidFill>
              <a:schemeClr val="accent4"/>
            </a:solidFill>
            <a:ln>
              <a:noFill/>
            </a:ln>
            <a:effectLst/>
          </c:spPr>
          <c:cat>
            <c:numRef>
              <c:f>'SSP5 26'!$B$1019:$K$1019</c:f>
              <c:numCache>
                <c:formatCode>0</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'SSP5 26'!$B$1023:$K$1023</c:f>
              <c:numCache>
                <c:formatCode>0.00</c:formatCode>
                <c:ptCount val="10"/>
                <c:pt idx="0">
                  <c:v>1.1962298740219861</c:v>
                </c:pt>
                <c:pt idx="1">
                  <c:v>1.4151486925915484</c:v>
                </c:pt>
                <c:pt idx="2">
                  <c:v>1.6006912262210526</c:v>
                </c:pt>
                <c:pt idx="3">
                  <c:v>1.7458415646418999</c:v>
                </c:pt>
                <c:pt idx="4">
                  <c:v>1.8616976091462354</c:v>
                </c:pt>
                <c:pt idx="5">
                  <c:v>1.8536551301395798</c:v>
                </c:pt>
                <c:pt idx="6">
                  <c:v>1.7960394342817974</c:v>
                </c:pt>
                <c:pt idx="7">
                  <c:v>1.9050845584687834</c:v>
                </c:pt>
                <c:pt idx="8">
                  <c:v>2.0184406965406589</c:v>
                </c:pt>
                <c:pt idx="9">
                  <c:v>2.1363306088199518</c:v>
                </c:pt>
              </c:numCache>
            </c:numRef>
          </c:val>
          <c:extLst>
            <c:ext xmlns:c16="http://schemas.microsoft.com/office/drawing/2014/chart" uri="{C3380CC4-5D6E-409C-BE32-E72D297353CC}">
              <c16:uniqueId val="{00000003-FFE8-491A-8113-5C0D885C0B61}"/>
            </c:ext>
          </c:extLst>
        </c:ser>
        <c:ser>
          <c:idx val="4"/>
          <c:order val="4"/>
          <c:tx>
            <c:strRef>
              <c:f>'SSP5 26'!$A$1024</c:f>
              <c:strCache>
                <c:ptCount val="1"/>
                <c:pt idx="0">
                  <c:v>LAM</c:v>
                </c:pt>
              </c:strCache>
            </c:strRef>
          </c:tx>
          <c:spPr>
            <a:solidFill>
              <a:schemeClr val="accent5"/>
            </a:solidFill>
            <a:ln>
              <a:noFill/>
            </a:ln>
            <a:effectLst/>
          </c:spPr>
          <c:cat>
            <c:numRef>
              <c:f>'SSP5 26'!$B$1019:$K$1019</c:f>
              <c:numCache>
                <c:formatCode>0</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'SSP5 26'!$B$1024:$K$1024</c:f>
              <c:numCache>
                <c:formatCode>0.00</c:formatCode>
                <c:ptCount val="10"/>
                <c:pt idx="0">
                  <c:v>4.5980837377877775</c:v>
                </c:pt>
                <c:pt idx="1">
                  <c:v>5.4456456351143423</c:v>
                </c:pt>
                <c:pt idx="2">
                  <c:v>5.8886849456992376</c:v>
                </c:pt>
                <c:pt idx="3">
                  <c:v>6.150872233881417</c:v>
                </c:pt>
                <c:pt idx="4">
                  <c:v>6.3361149407062829</c:v>
                </c:pt>
                <c:pt idx="5">
                  <c:v>6.1990739603917646</c:v>
                </c:pt>
                <c:pt idx="6">
                  <c:v>5.9414963443638156</c:v>
                </c:pt>
                <c:pt idx="7">
                  <c:v>6.3572101828707561</c:v>
                </c:pt>
                <c:pt idx="8">
                  <c:v>6.7983383106028725</c:v>
                </c:pt>
                <c:pt idx="9">
                  <c:v>7.2665334576937592</c:v>
                </c:pt>
              </c:numCache>
            </c:numRef>
          </c:val>
          <c:extLst>
            <c:ext xmlns:c16="http://schemas.microsoft.com/office/drawing/2014/chart" uri="{C3380CC4-5D6E-409C-BE32-E72D297353CC}">
              <c16:uniqueId val="{00000004-FFE8-491A-8113-5C0D885C0B61}"/>
            </c:ext>
          </c:extLst>
        </c:ser>
        <c:ser>
          <c:idx val="5"/>
          <c:order val="5"/>
          <c:tx>
            <c:strRef>
              <c:f>'SSP5 26'!$A$1025</c:f>
              <c:strCache>
                <c:ptCount val="1"/>
                <c:pt idx="0">
                  <c:v>MEA</c:v>
                </c:pt>
              </c:strCache>
            </c:strRef>
          </c:tx>
          <c:spPr>
            <a:solidFill>
              <a:schemeClr val="accent6"/>
            </a:solidFill>
            <a:ln>
              <a:noFill/>
            </a:ln>
            <a:effectLst/>
          </c:spPr>
          <c:cat>
            <c:numRef>
              <c:f>'SSP5 26'!$B$1019:$K$1019</c:f>
              <c:numCache>
                <c:formatCode>0</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'SSP5 26'!$B$1025:$K$1025</c:f>
              <c:numCache>
                <c:formatCode>0.00</c:formatCode>
                <c:ptCount val="10"/>
                <c:pt idx="0">
                  <c:v>3.2979810469396336</c:v>
                </c:pt>
                <c:pt idx="1">
                  <c:v>4.134054737529655</c:v>
                </c:pt>
                <c:pt idx="2">
                  <c:v>4.7094666133693144</c:v>
                </c:pt>
                <c:pt idx="3">
                  <c:v>5.1390658777167531</c:v>
                </c:pt>
                <c:pt idx="4">
                  <c:v>5.5259312414802357</c:v>
                </c:pt>
                <c:pt idx="5">
                  <c:v>5.6503746224191831</c:v>
                </c:pt>
                <c:pt idx="6">
                  <c:v>5.6388542500286825</c:v>
                </c:pt>
                <c:pt idx="7">
                  <c:v>6.1622710718812677</c:v>
                </c:pt>
                <c:pt idx="8">
                  <c:v>6.7332641528910271</c:v>
                </c:pt>
                <c:pt idx="9">
                  <c:v>7.3561873574448065</c:v>
                </c:pt>
              </c:numCache>
            </c:numRef>
          </c:val>
          <c:extLst>
            <c:ext xmlns:c16="http://schemas.microsoft.com/office/drawing/2014/chart" uri="{C3380CC4-5D6E-409C-BE32-E72D297353CC}">
              <c16:uniqueId val="{00000005-FFE8-491A-8113-5C0D885C0B61}"/>
            </c:ext>
          </c:extLst>
        </c:ser>
        <c:ser>
          <c:idx val="6"/>
          <c:order val="6"/>
          <c:tx>
            <c:strRef>
              <c:f>'SSP5 26'!$A$1026</c:f>
              <c:strCache>
                <c:ptCount val="1"/>
                <c:pt idx="0">
                  <c:v>NAM</c:v>
                </c:pt>
              </c:strCache>
            </c:strRef>
          </c:tx>
          <c:spPr>
            <a:solidFill>
              <a:schemeClr val="accent1">
                <a:lumMod val="60000"/>
              </a:schemeClr>
            </a:solidFill>
            <a:ln>
              <a:noFill/>
            </a:ln>
            <a:effectLst/>
          </c:spPr>
          <c:cat>
            <c:numRef>
              <c:f>'SSP5 26'!$B$1019:$K$1019</c:f>
              <c:numCache>
                <c:formatCode>0</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'SSP5 26'!$B$1026:$K$1026</c:f>
              <c:numCache>
                <c:formatCode>0.00</c:formatCode>
                <c:ptCount val="10"/>
                <c:pt idx="0">
                  <c:v>7.1406244596847497</c:v>
                </c:pt>
                <c:pt idx="1">
                  <c:v>8.1030603125641925</c:v>
                </c:pt>
                <c:pt idx="2">
                  <c:v>8.9062852345381156</c:v>
                </c:pt>
                <c:pt idx="3">
                  <c:v>9.3109350517203318</c:v>
                </c:pt>
                <c:pt idx="4">
                  <c:v>9.7189853841740366</c:v>
                </c:pt>
                <c:pt idx="5">
                  <c:v>10.064624142262646</c:v>
                </c:pt>
                <c:pt idx="6">
                  <c:v>8.18006916558768</c:v>
                </c:pt>
                <c:pt idx="7">
                  <c:v>8.4146141803364767</c:v>
                </c:pt>
                <c:pt idx="8">
                  <c:v>8.649098122336575</c:v>
                </c:pt>
                <c:pt idx="9">
                  <c:v>8.8836221335576369</c:v>
                </c:pt>
              </c:numCache>
            </c:numRef>
          </c:val>
          <c:extLst>
            <c:ext xmlns:c16="http://schemas.microsoft.com/office/drawing/2014/chart" uri="{C3380CC4-5D6E-409C-BE32-E72D297353CC}">
              <c16:uniqueId val="{00000006-FFE8-491A-8113-5C0D885C0B61}"/>
            </c:ext>
          </c:extLst>
        </c:ser>
        <c:ser>
          <c:idx val="7"/>
          <c:order val="7"/>
          <c:tx>
            <c:strRef>
              <c:f>'SSP5 26'!$A$1027</c:f>
              <c:strCache>
                <c:ptCount val="1"/>
                <c:pt idx="0">
                  <c:v>PAO</c:v>
                </c:pt>
              </c:strCache>
            </c:strRef>
          </c:tx>
          <c:spPr>
            <a:solidFill>
              <a:schemeClr val="accent2">
                <a:lumMod val="60000"/>
              </a:schemeClr>
            </a:solidFill>
            <a:ln>
              <a:noFill/>
            </a:ln>
            <a:effectLst/>
          </c:spPr>
          <c:cat>
            <c:numRef>
              <c:f>'SSP5 26'!$B$1019:$K$1019</c:f>
              <c:numCache>
                <c:formatCode>0</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'SSP5 26'!$B$1027:$K$1027</c:f>
              <c:numCache>
                <c:formatCode>0.00</c:formatCode>
                <c:ptCount val="10"/>
                <c:pt idx="0">
                  <c:v>1.5036727685109073</c:v>
                </c:pt>
                <c:pt idx="1">
                  <c:v>1.5540044500621475</c:v>
                </c:pt>
                <c:pt idx="2">
                  <c:v>1.4504155013219699</c:v>
                </c:pt>
                <c:pt idx="3">
                  <c:v>1.3108498523769776</c:v>
                </c:pt>
                <c:pt idx="4">
                  <c:v>1.1616635697162681</c:v>
                </c:pt>
                <c:pt idx="5">
                  <c:v>0.99209452402845477</c:v>
                </c:pt>
                <c:pt idx="6">
                  <c:v>0.81573237849448699</c:v>
                </c:pt>
                <c:pt idx="7">
                  <c:v>0.82582067808075754</c:v>
                </c:pt>
                <c:pt idx="8">
                  <c:v>0.8358954745287801</c:v>
                </c:pt>
                <c:pt idx="9">
                  <c:v>0.84595954179284594</c:v>
                </c:pt>
              </c:numCache>
            </c:numRef>
          </c:val>
          <c:extLst>
            <c:ext xmlns:c16="http://schemas.microsoft.com/office/drawing/2014/chart" uri="{C3380CC4-5D6E-409C-BE32-E72D297353CC}">
              <c16:uniqueId val="{00000007-FFE8-491A-8113-5C0D885C0B61}"/>
            </c:ext>
          </c:extLst>
        </c:ser>
        <c:ser>
          <c:idx val="8"/>
          <c:order val="8"/>
          <c:tx>
            <c:strRef>
              <c:f>'SSP5 26'!$A$1028</c:f>
              <c:strCache>
                <c:ptCount val="1"/>
                <c:pt idx="0">
                  <c:v>PAS</c:v>
                </c:pt>
              </c:strCache>
            </c:strRef>
          </c:tx>
          <c:spPr>
            <a:solidFill>
              <a:schemeClr val="accent3">
                <a:lumMod val="60000"/>
              </a:schemeClr>
            </a:solidFill>
            <a:ln>
              <a:noFill/>
            </a:ln>
            <a:effectLst/>
          </c:spPr>
          <c:cat>
            <c:numRef>
              <c:f>'SSP5 26'!$B$1019:$K$1019</c:f>
              <c:numCache>
                <c:formatCode>0</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'SSP5 26'!$B$1028:$K$1028</c:f>
              <c:numCache>
                <c:formatCode>0.00</c:formatCode>
                <c:ptCount val="10"/>
                <c:pt idx="0">
                  <c:v>2.6559611357643917</c:v>
                </c:pt>
                <c:pt idx="1">
                  <c:v>3.3305461088157413</c:v>
                </c:pt>
                <c:pt idx="2">
                  <c:v>3.7219943186160052</c:v>
                </c:pt>
                <c:pt idx="3">
                  <c:v>3.879141784268322</c:v>
                </c:pt>
                <c:pt idx="4">
                  <c:v>3.9834856251112805</c:v>
                </c:pt>
                <c:pt idx="5">
                  <c:v>3.8304286646884615</c:v>
                </c:pt>
                <c:pt idx="6">
                  <c:v>3.6078829004932658</c:v>
                </c:pt>
                <c:pt idx="7">
                  <c:v>3.8590530571275439</c:v>
                </c:pt>
                <c:pt idx="8">
                  <c:v>4.1241071585634792</c:v>
                </c:pt>
                <c:pt idx="9">
                  <c:v>4.4039038663178349</c:v>
                </c:pt>
              </c:numCache>
            </c:numRef>
          </c:val>
          <c:extLst>
            <c:ext xmlns:c16="http://schemas.microsoft.com/office/drawing/2014/chart" uri="{C3380CC4-5D6E-409C-BE32-E72D297353CC}">
              <c16:uniqueId val="{00000008-FFE8-491A-8113-5C0D885C0B61}"/>
            </c:ext>
          </c:extLst>
        </c:ser>
        <c:ser>
          <c:idx val="9"/>
          <c:order val="9"/>
          <c:tx>
            <c:strRef>
              <c:f>'SSP5 26'!$A$1029</c:f>
              <c:strCache>
                <c:ptCount val="1"/>
                <c:pt idx="0">
                  <c:v>SAS</c:v>
                </c:pt>
              </c:strCache>
            </c:strRef>
          </c:tx>
          <c:spPr>
            <a:solidFill>
              <a:schemeClr val="accent4">
                <a:lumMod val="60000"/>
              </a:schemeClr>
            </a:solidFill>
            <a:ln>
              <a:noFill/>
            </a:ln>
            <a:effectLst/>
          </c:spPr>
          <c:cat>
            <c:numRef>
              <c:f>'SSP5 26'!$B$1019:$K$1019</c:f>
              <c:numCache>
                <c:formatCode>0</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'SSP5 26'!$B$1029:$K$1029</c:f>
              <c:numCache>
                <c:formatCode>0.00</c:formatCode>
                <c:ptCount val="10"/>
                <c:pt idx="0">
                  <c:v>2.939738435129243</c:v>
                </c:pt>
                <c:pt idx="1">
                  <c:v>3.6773901013899426</c:v>
                </c:pt>
                <c:pt idx="2">
                  <c:v>4.1507788701951531</c:v>
                </c:pt>
                <c:pt idx="3">
                  <c:v>4.5835538424312681</c:v>
                </c:pt>
                <c:pt idx="4">
                  <c:v>4.9351673061982453</c:v>
                </c:pt>
                <c:pt idx="5">
                  <c:v>5.197458951573827</c:v>
                </c:pt>
                <c:pt idx="6">
                  <c:v>5.2600750288225537</c:v>
                </c:pt>
                <c:pt idx="7">
                  <c:v>5.9491698948442098</c:v>
                </c:pt>
                <c:pt idx="8">
                  <c:v>6.7186309247747102</c:v>
                </c:pt>
                <c:pt idx="9">
                  <c:v>7.57809789572054</c:v>
                </c:pt>
              </c:numCache>
            </c:numRef>
          </c:val>
          <c:extLst>
            <c:ext xmlns:c16="http://schemas.microsoft.com/office/drawing/2014/chart" uri="{C3380CC4-5D6E-409C-BE32-E72D297353CC}">
              <c16:uniqueId val="{00000009-FFE8-491A-8113-5C0D885C0B61}"/>
            </c:ext>
          </c:extLst>
        </c:ser>
        <c:dLbls>
          <c:showLegendKey val="0"/>
          <c:showVal val="0"/>
          <c:showCatName val="0"/>
          <c:showSerName val="0"/>
          <c:showPercent val="0"/>
          <c:showBubbleSize val="0"/>
        </c:dLbls>
        <c:axId val="301859400"/>
        <c:axId val="301859792"/>
        <c:extLst>
          <c:ext xmlns:c15="http://schemas.microsoft.com/office/drawing/2012/chart" uri="{02D57815-91ED-43cb-92C2-25804820EDAC}">
            <c15:filteredAreaSeries>
              <c15:ser>
                <c:idx val="10"/>
                <c:order val="10"/>
                <c:tx>
                  <c:strRef>
                    <c:extLst>
                      <c:ext uri="{02D57815-91ED-43cb-92C2-25804820EDAC}">
                        <c15:formulaRef>
                          <c15:sqref>'SSP5 26'!$A$1030</c15:sqref>
                        </c15:formulaRef>
                      </c:ext>
                    </c:extLst>
                    <c:strCache>
                      <c:ptCount val="1"/>
                      <c:pt idx="0">
                        <c:v>World</c:v>
                      </c:pt>
                    </c:strCache>
                  </c:strRef>
                </c:tx>
                <c:spPr>
                  <a:solidFill>
                    <a:schemeClr val="accent5">
                      <a:lumMod val="60000"/>
                    </a:schemeClr>
                  </a:solidFill>
                  <a:ln w="25400">
                    <a:noFill/>
                  </a:ln>
                  <a:effectLst/>
                </c:spPr>
                <c:cat>
                  <c:numRef>
                    <c:extLst>
                      <c:ext uri="{02D57815-91ED-43cb-92C2-25804820EDAC}">
                        <c15:formulaRef>
                          <c15:sqref>'SSP5 26'!$B$1019:$K$1019</c15:sqref>
                        </c15:formulaRef>
                      </c:ext>
                    </c:extLst>
                    <c:numCache>
                      <c:formatCode>0</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extLst>
                      <c:ext uri="{02D57815-91ED-43cb-92C2-25804820EDAC}">
                        <c15:formulaRef>
                          <c15:sqref>'SSP5 26'!$B$1030:$K$1030</c15:sqref>
                        </c15:formulaRef>
                      </c:ext>
                    </c:extLst>
                    <c:numCache>
                      <c:formatCode>0.00</c:formatCode>
                      <c:ptCount val="10"/>
                      <c:pt idx="0">
                        <c:v>35.488902767172576</c:v>
                      </c:pt>
                      <c:pt idx="1">
                        <c:v>42.754795285871111</c:v>
                      </c:pt>
                      <c:pt idx="2">
                        <c:v>47.454307279407971</c:v>
                      </c:pt>
                      <c:pt idx="3">
                        <c:v>50.109935459538562</c:v>
                      </c:pt>
                      <c:pt idx="4">
                        <c:v>52.220866963007978</c:v>
                      </c:pt>
                      <c:pt idx="5">
                        <c:v>52.144630952546116</c:v>
                      </c:pt>
                      <c:pt idx="6">
                        <c:v>48.803975040102124</c:v>
                      </c:pt>
                      <c:pt idx="7">
                        <c:v>52.459584757146111</c:v>
                      </c:pt>
                      <c:pt idx="8">
                        <c:v>56.477866722745254</c:v>
                      </c:pt>
                      <c:pt idx="9">
                        <c:v>60.91311202463443</c:v>
                      </c:pt>
                    </c:numCache>
                  </c:numRef>
                </c:val>
                <c:extLst>
                  <c:ext xmlns:c16="http://schemas.microsoft.com/office/drawing/2014/chart" uri="{C3380CC4-5D6E-409C-BE32-E72D297353CC}">
                    <c16:uniqueId val="{0000000A-FFE8-491A-8113-5C0D885C0B61}"/>
                  </c:ext>
                </c:extLst>
              </c15:ser>
            </c15:filteredAreaSeries>
          </c:ext>
        </c:extLst>
      </c:areaChart>
      <c:catAx>
        <c:axId val="301859400"/>
        <c:scaling>
          <c:orientation val="minMax"/>
        </c:scaling>
        <c:delete val="0"/>
        <c:axPos val="b"/>
        <c:numFmt formatCode="0"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v-SE"/>
          </a:p>
        </c:txPr>
        <c:crossAx val="301859792"/>
        <c:crosses val="autoZero"/>
        <c:auto val="1"/>
        <c:lblAlgn val="ctr"/>
        <c:lblOffset val="100"/>
        <c:noMultiLvlLbl val="0"/>
      </c:catAx>
      <c:valAx>
        <c:axId val="30185979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v-SE"/>
          </a:p>
        </c:txPr>
        <c:crossAx val="30185940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v-SE"/>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sv-SE"/>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sv-SE"/>
              <a:t>Transport demand categories (EJ/year)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sv-SE"/>
        </a:p>
      </c:txPr>
    </c:title>
    <c:autoTitleDeleted val="0"/>
    <c:plotArea>
      <c:layout/>
      <c:areaChart>
        <c:grouping val="stacked"/>
        <c:varyColors val="0"/>
        <c:ser>
          <c:idx val="0"/>
          <c:order val="0"/>
          <c:tx>
            <c:strRef>
              <c:f>'SSP5 26'!$A$1126</c:f>
              <c:strCache>
                <c:ptCount val="1"/>
                <c:pt idx="0">
                  <c:v>Cars</c:v>
                </c:pt>
              </c:strCache>
            </c:strRef>
          </c:tx>
          <c:spPr>
            <a:pattFill prst="pct90">
              <a:fgClr>
                <a:srgbClr val="FF0000"/>
              </a:fgClr>
              <a:bgClr>
                <a:schemeClr val="bg1"/>
              </a:bgClr>
            </a:pattFill>
            <a:ln>
              <a:noFill/>
            </a:ln>
            <a:effectLst/>
          </c:spPr>
          <c:cat>
            <c:numRef>
              <c:f>'SSP5 26'!$B$1125:$K$1125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'SSP5 26'!$B$1126:$K$1126</c:f>
              <c:numCache>
                <c:formatCode>0</c:formatCode>
                <c:ptCount val="10"/>
                <c:pt idx="0">
                  <c:v>33.066284562055543</c:v>
                </c:pt>
                <c:pt idx="1">
                  <c:v>54.048036934215979</c:v>
                </c:pt>
                <c:pt idx="2">
                  <c:v>61.572268553537548</c:v>
                </c:pt>
                <c:pt idx="3">
                  <c:v>70.303501914899741</c:v>
                </c:pt>
                <c:pt idx="4">
                  <c:v>79.377952596551168</c:v>
                </c:pt>
                <c:pt idx="5">
                  <c:v>87.891363490585647</c:v>
                </c:pt>
                <c:pt idx="6">
                  <c:v>95.326771534278393</c:v>
                </c:pt>
                <c:pt idx="7">
                  <c:v>112.0467662962715</c:v>
                </c:pt>
                <c:pt idx="8">
                  <c:v>120.59585668330845</c:v>
                </c:pt>
                <c:pt idx="9">
                  <c:v>123.02398143734079</c:v>
                </c:pt>
              </c:numCache>
            </c:numRef>
          </c:val>
          <c:extLst>
            <c:ext xmlns:c16="http://schemas.microsoft.com/office/drawing/2014/chart" uri="{C3380CC4-5D6E-409C-BE32-E72D297353CC}">
              <c16:uniqueId val="{00000000-2BA0-4F1D-B824-87294FA33890}"/>
            </c:ext>
          </c:extLst>
        </c:ser>
        <c:ser>
          <c:idx val="1"/>
          <c:order val="1"/>
          <c:tx>
            <c:strRef>
              <c:f>'SSP5 26'!$A$1127</c:f>
              <c:strCache>
                <c:ptCount val="1"/>
                <c:pt idx="0">
                  <c:v>Busses</c:v>
                </c:pt>
              </c:strCache>
            </c:strRef>
          </c:tx>
          <c:spPr>
            <a:pattFill prst="pct90">
              <a:fgClr>
                <a:schemeClr val="accent3"/>
              </a:fgClr>
              <a:bgClr>
                <a:schemeClr val="bg1"/>
              </a:bgClr>
            </a:pattFill>
            <a:ln>
              <a:noFill/>
            </a:ln>
            <a:effectLst/>
          </c:spPr>
          <c:cat>
            <c:numRef>
              <c:f>'SSP5 26'!$B$1125:$K$1125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'SSP5 26'!$B$1127:$K$1127</c:f>
              <c:numCache>
                <c:formatCode>0.00</c:formatCode>
                <c:ptCount val="10"/>
                <c:pt idx="0">
                  <c:v>5.6945285096454255</c:v>
                </c:pt>
                <c:pt idx="1">
                  <c:v>6.6964751765402202</c:v>
                </c:pt>
                <c:pt idx="2">
                  <c:v>7.5244149154787543</c:v>
                </c:pt>
                <c:pt idx="3">
                  <c:v>7.8748786310762089</c:v>
                </c:pt>
                <c:pt idx="4">
                  <c:v>7.9255938634851208</c:v>
                </c:pt>
                <c:pt idx="5">
                  <c:v>7.8827092659157429</c:v>
                </c:pt>
                <c:pt idx="6">
                  <c:v>7.6777968760590758</c:v>
                </c:pt>
                <c:pt idx="7">
                  <c:v>7.1376234122763593</c:v>
                </c:pt>
                <c:pt idx="8">
                  <c:v>6.2114433048798317</c:v>
                </c:pt>
                <c:pt idx="9">
                  <c:v>5.3132178847690446</c:v>
                </c:pt>
              </c:numCache>
            </c:numRef>
          </c:val>
          <c:extLst>
            <c:ext xmlns:c16="http://schemas.microsoft.com/office/drawing/2014/chart" uri="{C3380CC4-5D6E-409C-BE32-E72D297353CC}">
              <c16:uniqueId val="{00000001-2BA0-4F1D-B824-87294FA33890}"/>
            </c:ext>
          </c:extLst>
        </c:ser>
        <c:ser>
          <c:idx val="2"/>
          <c:order val="2"/>
          <c:tx>
            <c:strRef>
              <c:f>'SSP5 26'!$A$1128</c:f>
              <c:strCache>
                <c:ptCount val="1"/>
                <c:pt idx="0">
                  <c:v>Rail (passenger)</c:v>
                </c:pt>
              </c:strCache>
            </c:strRef>
          </c:tx>
          <c:spPr>
            <a:pattFill prst="pct90">
              <a:fgClr>
                <a:schemeClr val="accent4"/>
              </a:fgClr>
              <a:bgClr>
                <a:schemeClr val="bg1"/>
              </a:bgClr>
            </a:pattFill>
            <a:ln>
              <a:noFill/>
            </a:ln>
            <a:effectLst/>
          </c:spPr>
          <c:cat>
            <c:numRef>
              <c:f>'SSP5 26'!$B$1125:$K$1125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'SSP5 26'!$B$1128:$K$1128</c:f>
              <c:numCache>
                <c:formatCode>0.00</c:formatCode>
                <c:ptCount val="10"/>
                <c:pt idx="0">
                  <c:v>0.87881692716577631</c:v>
                </c:pt>
                <c:pt idx="1">
                  <c:v>0.98345297489910055</c:v>
                </c:pt>
                <c:pt idx="2">
                  <c:v>1.084427472129752</c:v>
                </c:pt>
                <c:pt idx="3">
                  <c:v>1.1745218869507326</c:v>
                </c:pt>
                <c:pt idx="4">
                  <c:v>1.2531672738612354</c:v>
                </c:pt>
                <c:pt idx="5">
                  <c:v>1.3329171217613416</c:v>
                </c:pt>
                <c:pt idx="6">
                  <c:v>1.4027329871304834</c:v>
                </c:pt>
                <c:pt idx="7">
                  <c:v>1.4315775686986441</c:v>
                </c:pt>
                <c:pt idx="8">
                  <c:v>1.4400924770644237</c:v>
                </c:pt>
                <c:pt idx="9">
                  <c:v>1.4329309693689218</c:v>
                </c:pt>
              </c:numCache>
            </c:numRef>
          </c:val>
          <c:extLst>
            <c:ext xmlns:c16="http://schemas.microsoft.com/office/drawing/2014/chart" uri="{C3380CC4-5D6E-409C-BE32-E72D297353CC}">
              <c16:uniqueId val="{00000002-2BA0-4F1D-B824-87294FA33890}"/>
            </c:ext>
          </c:extLst>
        </c:ser>
        <c:ser>
          <c:idx val="3"/>
          <c:order val="3"/>
          <c:tx>
            <c:strRef>
              <c:f>'SSP5 26'!$A$1129</c:f>
              <c:strCache>
                <c:ptCount val="1"/>
                <c:pt idx="0">
                  <c:v>Short distance aircraft</c:v>
                </c:pt>
              </c:strCache>
            </c:strRef>
          </c:tx>
          <c:spPr>
            <a:pattFill prst="pct90">
              <a:fgClr>
                <a:schemeClr val="accent6">
                  <a:lumMod val="40000"/>
                  <a:lumOff val="60000"/>
                </a:schemeClr>
              </a:fgClr>
              <a:bgClr>
                <a:schemeClr val="bg1"/>
              </a:bgClr>
            </a:pattFill>
            <a:ln>
              <a:noFill/>
            </a:ln>
            <a:effectLst/>
          </c:spPr>
          <c:cat>
            <c:numRef>
              <c:f>'SSP5 26'!$B$1125:$K$1125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'SSP5 26'!$B$1129:$K$1129</c:f>
              <c:numCache>
                <c:formatCode>0.00</c:formatCode>
                <c:ptCount val="10"/>
                <c:pt idx="0">
                  <c:v>1.070450362409531</c:v>
                </c:pt>
                <c:pt idx="1">
                  <c:v>1.4558206700398528</c:v>
                </c:pt>
                <c:pt idx="2">
                  <c:v>2.5073020914964932</c:v>
                </c:pt>
                <c:pt idx="3">
                  <c:v>3.9716426601110082</c:v>
                </c:pt>
                <c:pt idx="4">
                  <c:v>4.9150879875241076</c:v>
                </c:pt>
                <c:pt idx="5">
                  <c:v>5.7809823415139352</c:v>
                </c:pt>
                <c:pt idx="6">
                  <c:v>6.8280962897307989</c:v>
                </c:pt>
                <c:pt idx="7">
                  <c:v>7.7765656536630949</c:v>
                </c:pt>
                <c:pt idx="8">
                  <c:v>8.4837684023794857</c:v>
                </c:pt>
                <c:pt idx="9">
                  <c:v>9.3251705036056567</c:v>
                </c:pt>
              </c:numCache>
            </c:numRef>
          </c:val>
          <c:extLst>
            <c:ext xmlns:c16="http://schemas.microsoft.com/office/drawing/2014/chart" uri="{C3380CC4-5D6E-409C-BE32-E72D297353CC}">
              <c16:uniqueId val="{00000003-2BA0-4F1D-B824-87294FA33890}"/>
            </c:ext>
          </c:extLst>
        </c:ser>
        <c:ser>
          <c:idx val="4"/>
          <c:order val="4"/>
          <c:tx>
            <c:strRef>
              <c:f>'SSP5 26'!$A$1130</c:f>
              <c:strCache>
                <c:ptCount val="1"/>
                <c:pt idx="0">
                  <c:v>Medium distance aircraft</c:v>
                </c:pt>
              </c:strCache>
            </c:strRef>
          </c:tx>
          <c:spPr>
            <a:pattFill prst="pct90">
              <a:fgClr>
                <a:schemeClr val="accent6">
                  <a:lumMod val="60000"/>
                  <a:lumOff val="40000"/>
                </a:schemeClr>
              </a:fgClr>
              <a:bgClr>
                <a:schemeClr val="bg1"/>
              </a:bgClr>
            </a:pattFill>
            <a:ln>
              <a:noFill/>
            </a:ln>
            <a:effectLst/>
          </c:spPr>
          <c:cat>
            <c:numRef>
              <c:f>'SSP5 26'!$B$1125:$K$1125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'SSP5 26'!$B$1130:$K$1130</c:f>
              <c:numCache>
                <c:formatCode>0.00</c:formatCode>
                <c:ptCount val="10"/>
                <c:pt idx="0">
                  <c:v>8.9183144492915005</c:v>
                </c:pt>
                <c:pt idx="1">
                  <c:v>11.645258764779117</c:v>
                </c:pt>
                <c:pt idx="2">
                  <c:v>15.491759849144037</c:v>
                </c:pt>
                <c:pt idx="3">
                  <c:v>20.531038252481899</c:v>
                </c:pt>
                <c:pt idx="4">
                  <c:v>26.235024691395793</c:v>
                </c:pt>
                <c:pt idx="5">
                  <c:v>32.268276121957712</c:v>
                </c:pt>
                <c:pt idx="6">
                  <c:v>40.157261997142662</c:v>
                </c:pt>
                <c:pt idx="7">
                  <c:v>48.386774789044075</c:v>
                </c:pt>
                <c:pt idx="8">
                  <c:v>55.562264084664172</c:v>
                </c:pt>
                <c:pt idx="9">
                  <c:v>63.93166811349171</c:v>
                </c:pt>
              </c:numCache>
            </c:numRef>
          </c:val>
          <c:extLst>
            <c:ext xmlns:c16="http://schemas.microsoft.com/office/drawing/2014/chart" uri="{C3380CC4-5D6E-409C-BE32-E72D297353CC}">
              <c16:uniqueId val="{00000004-2BA0-4F1D-B824-87294FA33890}"/>
            </c:ext>
          </c:extLst>
        </c:ser>
        <c:ser>
          <c:idx val="5"/>
          <c:order val="5"/>
          <c:tx>
            <c:strRef>
              <c:f>'SSP5 26'!$A$1131</c:f>
              <c:strCache>
                <c:ptCount val="1"/>
                <c:pt idx="0">
                  <c:v>Long distance aircraft</c:v>
                </c:pt>
              </c:strCache>
            </c:strRef>
          </c:tx>
          <c:spPr>
            <a:pattFill prst="pct90">
              <a:fgClr>
                <a:schemeClr val="accent6"/>
              </a:fgClr>
              <a:bgClr>
                <a:schemeClr val="bg1"/>
              </a:bgClr>
            </a:pattFill>
            <a:ln>
              <a:noFill/>
            </a:ln>
            <a:effectLst/>
          </c:spPr>
          <c:cat>
            <c:numRef>
              <c:f>'SSP5 26'!$B$1125:$K$1125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'SSP5 26'!$B$1131:$K$1131</c:f>
              <c:numCache>
                <c:formatCode>0.00</c:formatCode>
                <c:ptCount val="10"/>
                <c:pt idx="0">
                  <c:v>2.641750401992323</c:v>
                </c:pt>
                <c:pt idx="1">
                  <c:v>3.4495158472018019</c:v>
                </c:pt>
                <c:pt idx="2">
                  <c:v>4.5889122929833457</c:v>
                </c:pt>
                <c:pt idx="3">
                  <c:v>6.0816288621806365</c:v>
                </c:pt>
                <c:pt idx="4">
                  <c:v>7.7712428081383988</c:v>
                </c:pt>
                <c:pt idx="5">
                  <c:v>9.5583904224809153</c:v>
                </c:pt>
                <c:pt idx="6">
                  <c:v>11.895236888882112</c:v>
                </c:pt>
                <c:pt idx="7">
                  <c:v>14.332952989813453</c:v>
                </c:pt>
                <c:pt idx="8">
                  <c:v>16.458450115865329</c:v>
                </c:pt>
                <c:pt idx="9">
                  <c:v>18.937604286006501</c:v>
                </c:pt>
              </c:numCache>
            </c:numRef>
          </c:val>
          <c:extLst>
            <c:ext xmlns:c16="http://schemas.microsoft.com/office/drawing/2014/chart" uri="{C3380CC4-5D6E-409C-BE32-E72D297353CC}">
              <c16:uniqueId val="{00000005-2BA0-4F1D-B824-87294FA33890}"/>
            </c:ext>
          </c:extLst>
        </c:ser>
        <c:ser>
          <c:idx val="6"/>
          <c:order val="6"/>
          <c:tx>
            <c:strRef>
              <c:f>'SSP5 26'!$A$1132</c:f>
              <c:strCache>
                <c:ptCount val="1"/>
                <c:pt idx="0">
                  <c:v>Rail (freight)</c:v>
                </c:pt>
              </c:strCache>
            </c:strRef>
          </c:tx>
          <c:spPr>
            <a:solidFill>
              <a:srgbClr val="FFC000"/>
            </a:solidFill>
            <a:ln>
              <a:noFill/>
            </a:ln>
            <a:effectLst/>
          </c:spPr>
          <c:cat>
            <c:numRef>
              <c:f>'SSP5 26'!$B$1125:$K$1125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'SSP5 26'!$B$1132:$K$1132</c:f>
              <c:numCache>
                <c:formatCode>0.00</c:formatCode>
                <c:ptCount val="10"/>
                <c:pt idx="0">
                  <c:v>3.6795089574156954</c:v>
                </c:pt>
                <c:pt idx="1">
                  <c:v>5.7140494808936531</c:v>
                </c:pt>
                <c:pt idx="2">
                  <c:v>7.4631527198120047</c:v>
                </c:pt>
                <c:pt idx="3">
                  <c:v>8.4468799092426536</c:v>
                </c:pt>
                <c:pt idx="4">
                  <c:v>8.9210308497455344</c:v>
                </c:pt>
                <c:pt idx="5">
                  <c:v>9.168645122003154</c:v>
                </c:pt>
                <c:pt idx="6">
                  <c:v>9.2143187758453013</c:v>
                </c:pt>
                <c:pt idx="7">
                  <c:v>9.1575065972990721</c:v>
                </c:pt>
                <c:pt idx="8">
                  <c:v>8.9309167953371578</c:v>
                </c:pt>
                <c:pt idx="9">
                  <c:v>8.5403905987702124</c:v>
                </c:pt>
              </c:numCache>
            </c:numRef>
          </c:val>
          <c:extLst>
            <c:ext xmlns:c16="http://schemas.microsoft.com/office/drawing/2014/chart" uri="{C3380CC4-5D6E-409C-BE32-E72D297353CC}">
              <c16:uniqueId val="{00000006-2BA0-4F1D-B824-87294FA33890}"/>
            </c:ext>
          </c:extLst>
        </c:ser>
        <c:ser>
          <c:idx val="7"/>
          <c:order val="7"/>
          <c:tx>
            <c:strRef>
              <c:f>'SSP5 26'!$A$1133</c:f>
              <c:strCache>
                <c:ptCount val="1"/>
                <c:pt idx="0">
                  <c:v>Container vessels</c:v>
                </c:pt>
              </c:strCache>
            </c:strRef>
          </c:tx>
          <c:spPr>
            <a:solidFill>
              <a:schemeClr val="accent5">
                <a:lumMod val="20000"/>
                <a:lumOff val="80000"/>
              </a:schemeClr>
            </a:solidFill>
            <a:ln>
              <a:noFill/>
            </a:ln>
            <a:effectLst/>
          </c:spPr>
          <c:cat>
            <c:numRef>
              <c:f>'SSP5 26'!$B$1125:$K$1125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'SSP5 26'!$B$1133:$K$1133</c:f>
              <c:numCache>
                <c:formatCode>0.00</c:formatCode>
                <c:ptCount val="10"/>
                <c:pt idx="0">
                  <c:v>2.8959128538384054</c:v>
                </c:pt>
                <c:pt idx="1">
                  <c:v>4.9883626071766241</c:v>
                </c:pt>
                <c:pt idx="2">
                  <c:v>6.6313722701609823</c:v>
                </c:pt>
                <c:pt idx="3">
                  <c:v>7.9082931054127021</c:v>
                </c:pt>
                <c:pt idx="4">
                  <c:v>8.8455790598135025</c:v>
                </c:pt>
                <c:pt idx="5">
                  <c:v>9.5072554398746334</c:v>
                </c:pt>
                <c:pt idx="6">
                  <c:v>10.129318070218778</c:v>
                </c:pt>
                <c:pt idx="7">
                  <c:v>12.087593676372714</c:v>
                </c:pt>
                <c:pt idx="8">
                  <c:v>10.910785112221109</c:v>
                </c:pt>
                <c:pt idx="9">
                  <c:v>11.057681589370286</c:v>
                </c:pt>
              </c:numCache>
            </c:numRef>
          </c:val>
          <c:extLst>
            <c:ext xmlns:c16="http://schemas.microsoft.com/office/drawing/2014/chart" uri="{C3380CC4-5D6E-409C-BE32-E72D297353CC}">
              <c16:uniqueId val="{00000007-2BA0-4F1D-B824-87294FA33890}"/>
            </c:ext>
          </c:extLst>
        </c:ser>
        <c:ser>
          <c:idx val="8"/>
          <c:order val="8"/>
          <c:tx>
            <c:strRef>
              <c:f>'SSP5 26'!$A$1134</c:f>
              <c:strCache>
                <c:ptCount val="1"/>
                <c:pt idx="0">
                  <c:v>Deep sea vessels</c:v>
                </c:pt>
              </c:strCache>
            </c:strRef>
          </c:tx>
          <c:spPr>
            <a:solidFill>
              <a:schemeClr val="accent5">
                <a:lumMod val="60000"/>
                <a:lumOff val="40000"/>
              </a:schemeClr>
            </a:solidFill>
            <a:ln>
              <a:noFill/>
            </a:ln>
            <a:effectLst/>
          </c:spPr>
          <c:cat>
            <c:numRef>
              <c:f>'SSP5 26'!$B$1125:$K$1125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'SSP5 26'!$B$1134:$K$1134</c:f>
              <c:numCache>
                <c:formatCode>0.00</c:formatCode>
                <c:ptCount val="10"/>
                <c:pt idx="0">
                  <c:v>6.1662707335913503</c:v>
                </c:pt>
                <c:pt idx="1">
                  <c:v>9.0123763509397588</c:v>
                </c:pt>
                <c:pt idx="2">
                  <c:v>11.308738539702645</c:v>
                </c:pt>
                <c:pt idx="3">
                  <c:v>12.179371255469665</c:v>
                </c:pt>
                <c:pt idx="4">
                  <c:v>12.10733544379541</c:v>
                </c:pt>
                <c:pt idx="5">
                  <c:v>11.584429090690866</c:v>
                </c:pt>
                <c:pt idx="6">
                  <c:v>11.487167934078395</c:v>
                </c:pt>
                <c:pt idx="7">
                  <c:v>12.291750815858851</c:v>
                </c:pt>
                <c:pt idx="8">
                  <c:v>11.451305449290093</c:v>
                </c:pt>
                <c:pt idx="9">
                  <c:v>11.499765832360691</c:v>
                </c:pt>
              </c:numCache>
            </c:numRef>
          </c:val>
          <c:extLst>
            <c:ext xmlns:c16="http://schemas.microsoft.com/office/drawing/2014/chart" uri="{C3380CC4-5D6E-409C-BE32-E72D297353CC}">
              <c16:uniqueId val="{00000008-2BA0-4F1D-B824-87294FA33890}"/>
            </c:ext>
          </c:extLst>
        </c:ser>
        <c:ser>
          <c:idx val="9"/>
          <c:order val="9"/>
          <c:tx>
            <c:strRef>
              <c:f>'SSP5 26'!$A$1135</c:f>
              <c:strCache>
                <c:ptCount val="1"/>
                <c:pt idx="0">
                  <c:v>Short sea vessels</c:v>
                </c:pt>
              </c:strCache>
            </c:strRef>
          </c:tx>
          <c:spPr>
            <a:solidFill>
              <a:schemeClr val="accent5">
                <a:lumMod val="75000"/>
              </a:schemeClr>
            </a:solidFill>
            <a:ln>
              <a:noFill/>
            </a:ln>
            <a:effectLst/>
          </c:spPr>
          <c:cat>
            <c:numRef>
              <c:f>'SSP5 26'!$B$1125:$K$1125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'SSP5 26'!$B$1135:$K$1135</c:f>
              <c:numCache>
                <c:formatCode>0.00</c:formatCode>
                <c:ptCount val="10"/>
                <c:pt idx="0">
                  <c:v>5.400180192648957</c:v>
                </c:pt>
                <c:pt idx="1">
                  <c:v>7.8527431261657883</c:v>
                </c:pt>
                <c:pt idx="2">
                  <c:v>10.43918959231932</c:v>
                </c:pt>
                <c:pt idx="3">
                  <c:v>12.449334423662327</c:v>
                </c:pt>
                <c:pt idx="4">
                  <c:v>13.924821755935167</c:v>
                </c:pt>
                <c:pt idx="5">
                  <c:v>14.966441031525923</c:v>
                </c:pt>
                <c:pt idx="6">
                  <c:v>15.945699844317879</c:v>
                </c:pt>
                <c:pt idx="7">
                  <c:v>16.690541800827106</c:v>
                </c:pt>
                <c:pt idx="8">
                  <c:v>17.175895085854705</c:v>
                </c:pt>
                <c:pt idx="9">
                  <c:v>17.407141366855122</c:v>
                </c:pt>
              </c:numCache>
            </c:numRef>
          </c:val>
          <c:extLst>
            <c:ext xmlns:c16="http://schemas.microsoft.com/office/drawing/2014/chart" uri="{C3380CC4-5D6E-409C-BE32-E72D297353CC}">
              <c16:uniqueId val="{00000009-2BA0-4F1D-B824-87294FA33890}"/>
            </c:ext>
          </c:extLst>
        </c:ser>
        <c:ser>
          <c:idx val="10"/>
          <c:order val="10"/>
          <c:tx>
            <c:strRef>
              <c:f>'SSP5 26'!$A$1136</c:f>
              <c:strCache>
                <c:ptCount val="1"/>
                <c:pt idx="0">
                  <c:v>Trucks</c:v>
                </c:pt>
              </c:strCache>
            </c:strRef>
          </c:tx>
          <c:spPr>
            <a:solidFill>
              <a:srgbClr val="92D050"/>
            </a:solidFill>
            <a:ln w="25400">
              <a:noFill/>
            </a:ln>
            <a:effectLst/>
          </c:spPr>
          <c:cat>
            <c:numRef>
              <c:f>'SSP5 26'!$B$1125:$K$1125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'SSP5 26'!$B$1136:$K$1136</c:f>
              <c:numCache>
                <c:formatCode>0.00</c:formatCode>
                <c:ptCount val="10"/>
                <c:pt idx="0">
                  <c:v>35.488902767172576</c:v>
                </c:pt>
                <c:pt idx="1">
                  <c:v>42.754795285871111</c:v>
                </c:pt>
                <c:pt idx="2">
                  <c:v>47.454307279407971</c:v>
                </c:pt>
                <c:pt idx="3">
                  <c:v>50.109935459538562</c:v>
                </c:pt>
                <c:pt idx="4">
                  <c:v>52.220866963007978</c:v>
                </c:pt>
                <c:pt idx="5">
                  <c:v>52.144630952546116</c:v>
                </c:pt>
                <c:pt idx="6">
                  <c:v>48.803975040102124</c:v>
                </c:pt>
                <c:pt idx="7">
                  <c:v>52.459584757146111</c:v>
                </c:pt>
                <c:pt idx="8">
                  <c:v>56.477866722745254</c:v>
                </c:pt>
                <c:pt idx="9">
                  <c:v>60.91311202463443</c:v>
                </c:pt>
              </c:numCache>
            </c:numRef>
          </c:val>
          <c:extLst>
            <c:ext xmlns:c16="http://schemas.microsoft.com/office/drawing/2014/chart" uri="{C3380CC4-5D6E-409C-BE32-E72D297353CC}">
              <c16:uniqueId val="{0000000A-2BA0-4F1D-B824-87294FA33890}"/>
            </c:ext>
          </c:extLst>
        </c:ser>
        <c:ser>
          <c:idx val="11"/>
          <c:order val="11"/>
          <c:tx>
            <c:strRef>
              <c:f>'SSP5 26'!$A$1137</c:f>
              <c:strCache>
                <c:ptCount val="1"/>
                <c:pt idx="0">
                  <c:v>Cargo aircraft</c:v>
                </c:pt>
              </c:strCache>
            </c:strRef>
          </c:tx>
          <c:spPr>
            <a:solidFill>
              <a:schemeClr val="accent6"/>
            </a:solidFill>
            <a:ln w="25400">
              <a:noFill/>
            </a:ln>
            <a:effectLst/>
          </c:spPr>
          <c:cat>
            <c:numRef>
              <c:f>'SSP5 26'!$B$1125:$K$1125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'SSP5 26'!$B$1137:$K$1137</c:f>
              <c:numCache>
                <c:formatCode>0.00</c:formatCode>
                <c:ptCount val="10"/>
                <c:pt idx="0">
                  <c:v>0.80294691591704748</c:v>
                </c:pt>
                <c:pt idx="1">
                  <c:v>0.8795137797200262</c:v>
                </c:pt>
                <c:pt idx="2">
                  <c:v>1.2135658804464682</c:v>
                </c:pt>
                <c:pt idx="3">
                  <c:v>1.7626364308964126</c:v>
                </c:pt>
                <c:pt idx="4">
                  <c:v>2.5170124006720243</c:v>
                </c:pt>
                <c:pt idx="5">
                  <c:v>3.4605053330873177</c:v>
                </c:pt>
                <c:pt idx="6">
                  <c:v>4.5816310646149665</c:v>
                </c:pt>
                <c:pt idx="7">
                  <c:v>5.8584201527387609</c:v>
                </c:pt>
                <c:pt idx="8">
                  <c:v>7.2629066761186412</c:v>
                </c:pt>
                <c:pt idx="9">
                  <c:v>8.7644594047294202</c:v>
                </c:pt>
              </c:numCache>
            </c:numRef>
          </c:val>
          <c:extLst>
            <c:ext xmlns:c16="http://schemas.microsoft.com/office/drawing/2014/chart" uri="{C3380CC4-5D6E-409C-BE32-E72D297353CC}">
              <c16:uniqueId val="{0000000B-2BA0-4F1D-B824-87294FA33890}"/>
            </c:ext>
          </c:extLst>
        </c:ser>
        <c:dLbls>
          <c:showLegendKey val="0"/>
          <c:showVal val="0"/>
          <c:showCatName val="0"/>
          <c:showSerName val="0"/>
          <c:showPercent val="0"/>
          <c:showBubbleSize val="0"/>
        </c:dLbls>
        <c:axId val="621058576"/>
        <c:axId val="621055296"/>
      </c:areaChart>
      <c:catAx>
        <c:axId val="62105857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v-SE"/>
          </a:p>
        </c:txPr>
        <c:crossAx val="621055296"/>
        <c:crosses val="autoZero"/>
        <c:auto val="1"/>
        <c:lblAlgn val="ctr"/>
        <c:lblOffset val="100"/>
        <c:noMultiLvlLbl val="0"/>
      </c:catAx>
      <c:valAx>
        <c:axId val="62105529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v-SE"/>
          </a:p>
        </c:txPr>
        <c:crossAx val="62105857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v-SE"/>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sv-SE"/>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sv-SE"/>
        </a:p>
      </c:txPr>
    </c:title>
    <c:autoTitleDeleted val="0"/>
    <c:plotArea>
      <c:layout/>
      <c:areaChart>
        <c:grouping val="stacked"/>
        <c:varyColors val="0"/>
        <c:ser>
          <c:idx val="0"/>
          <c:order val="0"/>
          <c:tx>
            <c:strRef>
              <c:f>'SSP2 26 (base)'!$A$1170</c:f>
              <c:strCache>
                <c:ptCount val="1"/>
                <c:pt idx="0">
                  <c:v>10^5 cars</c:v>
                </c:pt>
              </c:strCache>
            </c:strRef>
          </c:tx>
          <c:spPr>
            <a:solidFill>
              <a:schemeClr val="accent1"/>
            </a:solidFill>
            <a:ln>
              <a:noFill/>
            </a:ln>
            <a:effectLst/>
          </c:spPr>
          <c:val>
            <c:numRef>
              <c:f>'SSP2 26 (base)'!$B$1170:$K$1170</c:f>
            </c:numRef>
          </c:val>
          <c:extLst>
            <c:ext xmlns:c16="http://schemas.microsoft.com/office/drawing/2014/chart" uri="{C3380CC4-5D6E-409C-BE32-E72D297353CC}">
              <c16:uniqueId val="{00000000-CF33-414C-8F3A-877408583309}"/>
            </c:ext>
          </c:extLst>
        </c:ser>
        <c:ser>
          <c:idx val="1"/>
          <c:order val="1"/>
          <c:tx>
            <c:strRef>
              <c:f>'SSP2 26 (base)'!$A$1171</c:f>
              <c:strCache>
                <c:ptCount val="1"/>
                <c:pt idx="0">
                  <c:v>10^4 busses</c:v>
                </c:pt>
              </c:strCache>
            </c:strRef>
          </c:tx>
          <c:spPr>
            <a:solidFill>
              <a:schemeClr val="accent2"/>
            </a:solidFill>
            <a:ln>
              <a:noFill/>
            </a:ln>
            <a:effectLst/>
          </c:spPr>
          <c:val>
            <c:numRef>
              <c:f>'SSP2 26 (base)'!$B$1171:$K$1171</c:f>
            </c:numRef>
          </c:val>
          <c:extLst>
            <c:ext xmlns:c16="http://schemas.microsoft.com/office/drawing/2014/chart" uri="{C3380CC4-5D6E-409C-BE32-E72D297353CC}">
              <c16:uniqueId val="{00000001-CF33-414C-8F3A-877408583309}"/>
            </c:ext>
          </c:extLst>
        </c:ser>
        <c:ser>
          <c:idx val="2"/>
          <c:order val="2"/>
          <c:tx>
            <c:strRef>
              <c:f>'SSP2 26 (base)'!$A$1172</c:f>
              <c:strCache>
                <c:ptCount val="1"/>
                <c:pt idx="0">
                  <c:v>Short distance aircraft</c:v>
                </c:pt>
              </c:strCache>
            </c:strRef>
          </c:tx>
          <c:spPr>
            <a:solidFill>
              <a:schemeClr val="accent3"/>
            </a:solidFill>
            <a:ln>
              <a:noFill/>
            </a:ln>
            <a:effectLst/>
          </c:spPr>
          <c:val>
            <c:numRef>
              <c:f>'SSP2 26 (base)'!$B$1172:$K$1172</c:f>
            </c:numRef>
          </c:val>
          <c:extLst>
            <c:ext xmlns:c16="http://schemas.microsoft.com/office/drawing/2014/chart" uri="{C3380CC4-5D6E-409C-BE32-E72D297353CC}">
              <c16:uniqueId val="{00000002-CF33-414C-8F3A-877408583309}"/>
            </c:ext>
          </c:extLst>
        </c:ser>
        <c:ser>
          <c:idx val="3"/>
          <c:order val="3"/>
          <c:tx>
            <c:strRef>
              <c:f>'SSP2 26 (base)'!$A$1173</c:f>
              <c:strCache>
                <c:ptCount val="1"/>
                <c:pt idx="0">
                  <c:v>10 medium distance aircraft</c:v>
                </c:pt>
              </c:strCache>
            </c:strRef>
          </c:tx>
          <c:spPr>
            <a:solidFill>
              <a:schemeClr val="accent4"/>
            </a:solidFill>
            <a:ln>
              <a:noFill/>
            </a:ln>
            <a:effectLst/>
          </c:spPr>
          <c:val>
            <c:numRef>
              <c:f>'SSP2 26 (base)'!$B$1173:$K$1173</c:f>
            </c:numRef>
          </c:val>
          <c:extLst>
            <c:ext xmlns:c16="http://schemas.microsoft.com/office/drawing/2014/chart" uri="{C3380CC4-5D6E-409C-BE32-E72D297353CC}">
              <c16:uniqueId val="{00000003-CF33-414C-8F3A-877408583309}"/>
            </c:ext>
          </c:extLst>
        </c:ser>
        <c:ser>
          <c:idx val="4"/>
          <c:order val="4"/>
          <c:tx>
            <c:strRef>
              <c:f>'SSP2 26 (base)'!$A$1174</c:f>
              <c:strCache>
                <c:ptCount val="1"/>
                <c:pt idx="0">
                  <c:v>long distance aircraft</c:v>
                </c:pt>
              </c:strCache>
            </c:strRef>
          </c:tx>
          <c:spPr>
            <a:solidFill>
              <a:schemeClr val="accent5"/>
            </a:solidFill>
            <a:ln>
              <a:noFill/>
            </a:ln>
            <a:effectLst/>
          </c:spPr>
          <c:val>
            <c:numRef>
              <c:f>'SSP2 26 (base)'!$B$1174:$K$1174</c:f>
            </c:numRef>
          </c:val>
          <c:extLst>
            <c:ext xmlns:c16="http://schemas.microsoft.com/office/drawing/2014/chart" uri="{C3380CC4-5D6E-409C-BE32-E72D297353CC}">
              <c16:uniqueId val="{00000004-CF33-414C-8F3A-877408583309}"/>
            </c:ext>
          </c:extLst>
        </c:ser>
        <c:ser>
          <c:idx val="5"/>
          <c:order val="5"/>
          <c:tx>
            <c:strRef>
              <c:f>'SSP2 26 (base)'!$A$1175</c:f>
              <c:strCache>
                <c:ptCount val="1"/>
                <c:pt idx="0">
                  <c:v>container vessels</c:v>
                </c:pt>
              </c:strCache>
            </c:strRef>
          </c:tx>
          <c:spPr>
            <a:solidFill>
              <a:schemeClr val="accent6"/>
            </a:solidFill>
            <a:ln>
              <a:noFill/>
            </a:ln>
            <a:effectLst/>
          </c:spPr>
          <c:val>
            <c:numRef>
              <c:f>'SSP2 26 (base)'!$B$1175:$K$1175</c:f>
            </c:numRef>
          </c:val>
          <c:extLst>
            <c:ext xmlns:c16="http://schemas.microsoft.com/office/drawing/2014/chart" uri="{C3380CC4-5D6E-409C-BE32-E72D297353CC}">
              <c16:uniqueId val="{00000005-CF33-414C-8F3A-877408583309}"/>
            </c:ext>
          </c:extLst>
        </c:ser>
        <c:ser>
          <c:idx val="6"/>
          <c:order val="6"/>
          <c:tx>
            <c:strRef>
              <c:f>'SSP2 26 (base)'!$A$1176</c:f>
              <c:strCache>
                <c:ptCount val="1"/>
                <c:pt idx="0">
                  <c:v>10 deep sea vessels</c:v>
                </c:pt>
              </c:strCache>
            </c:strRef>
          </c:tx>
          <c:spPr>
            <a:solidFill>
              <a:schemeClr val="accent1">
                <a:lumMod val="60000"/>
              </a:schemeClr>
            </a:solidFill>
            <a:ln>
              <a:noFill/>
            </a:ln>
            <a:effectLst/>
          </c:spPr>
          <c:val>
            <c:numRef>
              <c:f>'SSP2 26 (base)'!$B$1176:$K$1176</c:f>
            </c:numRef>
          </c:val>
          <c:extLst>
            <c:ext xmlns:c16="http://schemas.microsoft.com/office/drawing/2014/chart" uri="{C3380CC4-5D6E-409C-BE32-E72D297353CC}">
              <c16:uniqueId val="{00000006-CF33-414C-8F3A-877408583309}"/>
            </c:ext>
          </c:extLst>
        </c:ser>
        <c:ser>
          <c:idx val="7"/>
          <c:order val="7"/>
          <c:tx>
            <c:strRef>
              <c:f>'SSP2 26 (base)'!$A$1177</c:f>
              <c:strCache>
                <c:ptCount val="1"/>
                <c:pt idx="0">
                  <c:v>10 short sea vessels</c:v>
                </c:pt>
              </c:strCache>
            </c:strRef>
          </c:tx>
          <c:spPr>
            <a:solidFill>
              <a:schemeClr val="accent2">
                <a:lumMod val="60000"/>
              </a:schemeClr>
            </a:solidFill>
            <a:ln>
              <a:noFill/>
            </a:ln>
            <a:effectLst/>
          </c:spPr>
          <c:val>
            <c:numRef>
              <c:f>'SSP2 26 (base)'!$B$1177:$K$1177</c:f>
            </c:numRef>
          </c:val>
          <c:extLst>
            <c:ext xmlns:c16="http://schemas.microsoft.com/office/drawing/2014/chart" uri="{C3380CC4-5D6E-409C-BE32-E72D297353CC}">
              <c16:uniqueId val="{00000007-CF33-414C-8F3A-877408583309}"/>
            </c:ext>
          </c:extLst>
        </c:ser>
        <c:ser>
          <c:idx val="8"/>
          <c:order val="8"/>
          <c:tx>
            <c:strRef>
              <c:f>'SSP2 26 (base)'!$A$1178</c:f>
              <c:strCache>
                <c:ptCount val="1"/>
                <c:pt idx="0">
                  <c:v>10^5 trucks</c:v>
                </c:pt>
              </c:strCache>
            </c:strRef>
          </c:tx>
          <c:spPr>
            <a:solidFill>
              <a:schemeClr val="accent3">
                <a:lumMod val="60000"/>
              </a:schemeClr>
            </a:solidFill>
            <a:ln>
              <a:noFill/>
            </a:ln>
            <a:effectLst/>
          </c:spPr>
          <c:val>
            <c:numRef>
              <c:f>'SSP2 26 (base)'!$B$1178:$K$1178</c:f>
            </c:numRef>
          </c:val>
          <c:extLst>
            <c:ext xmlns:c16="http://schemas.microsoft.com/office/drawing/2014/chart" uri="{C3380CC4-5D6E-409C-BE32-E72D297353CC}">
              <c16:uniqueId val="{00000008-CF33-414C-8F3A-877408583309}"/>
            </c:ext>
          </c:extLst>
        </c:ser>
        <c:ser>
          <c:idx val="9"/>
          <c:order val="9"/>
          <c:tx>
            <c:strRef>
              <c:f>'SSP2 26 (base)'!$A$1179</c:f>
              <c:strCache>
                <c:ptCount val="1"/>
                <c:pt idx="0">
                  <c:v>Cargo aircraft</c:v>
                </c:pt>
              </c:strCache>
            </c:strRef>
          </c:tx>
          <c:spPr>
            <a:solidFill>
              <a:schemeClr val="accent4">
                <a:lumMod val="60000"/>
              </a:schemeClr>
            </a:solidFill>
            <a:ln>
              <a:noFill/>
            </a:ln>
            <a:effectLst/>
          </c:spPr>
          <c:val>
            <c:numRef>
              <c:f>'SSP2 26 (base)'!$B$1179:$K$1179</c:f>
            </c:numRef>
          </c:val>
          <c:extLst>
            <c:ext xmlns:c16="http://schemas.microsoft.com/office/drawing/2014/chart" uri="{C3380CC4-5D6E-409C-BE32-E72D297353CC}">
              <c16:uniqueId val="{00000009-CF33-414C-8F3A-877408583309}"/>
            </c:ext>
          </c:extLst>
        </c:ser>
        <c:dLbls>
          <c:showLegendKey val="0"/>
          <c:showVal val="0"/>
          <c:showCatName val="0"/>
          <c:showSerName val="0"/>
          <c:showPercent val="0"/>
          <c:showBubbleSize val="0"/>
        </c:dLbls>
        <c:axId val="657281592"/>
        <c:axId val="657282904"/>
      </c:areaChart>
      <c:catAx>
        <c:axId val="657281592"/>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v-SE"/>
          </a:p>
        </c:txPr>
        <c:crossAx val="657282904"/>
        <c:crosses val="autoZero"/>
        <c:auto val="1"/>
        <c:lblAlgn val="ctr"/>
        <c:lblOffset val="100"/>
        <c:noMultiLvlLbl val="0"/>
      </c:catAx>
      <c:valAx>
        <c:axId val="65728290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v-SE"/>
          </a:p>
        </c:txPr>
        <c:crossAx val="65728159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v-SE"/>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sv-SE"/>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r>
              <a:rPr lang="sv-SE" sz="1000"/>
              <a:t>SSP5</a:t>
            </a:r>
            <a:r>
              <a:rPr lang="sv-SE" sz="1000" baseline="0"/>
              <a:t> 2.6</a:t>
            </a:r>
            <a:r>
              <a:rPr lang="sv-SE" sz="1000"/>
              <a:t> </a:t>
            </a:r>
          </a:p>
        </c:rich>
      </c:tx>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endParaRPr lang="sv-SE"/>
        </a:p>
      </c:txPr>
    </c:title>
    <c:autoTitleDeleted val="0"/>
    <c:plotArea>
      <c:layout/>
      <c:areaChart>
        <c:grouping val="stacked"/>
        <c:varyColors val="0"/>
        <c:ser>
          <c:idx val="0"/>
          <c:order val="0"/>
          <c:tx>
            <c:strRef>
              <c:f>'SSP5 26'!$A$1126</c:f>
              <c:strCache>
                <c:ptCount val="1"/>
                <c:pt idx="0">
                  <c:v>Cars</c:v>
                </c:pt>
              </c:strCache>
            </c:strRef>
          </c:tx>
          <c:spPr>
            <a:pattFill prst="pct90">
              <a:fgClr>
                <a:srgbClr val="FF0000"/>
              </a:fgClr>
              <a:bgClr>
                <a:schemeClr val="bg1"/>
              </a:bgClr>
            </a:pattFill>
            <a:ln>
              <a:noFill/>
            </a:ln>
            <a:effectLst/>
          </c:spPr>
          <c:cat>
            <c:numRef>
              <c:f>'SSP5 26'!$B$1125:$K$1125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'SSP5 26'!$B$1126:$K$1126</c:f>
              <c:numCache>
                <c:formatCode>0</c:formatCode>
                <c:ptCount val="10"/>
                <c:pt idx="0">
                  <c:v>33.066284562055543</c:v>
                </c:pt>
                <c:pt idx="1">
                  <c:v>54.048036934215979</c:v>
                </c:pt>
                <c:pt idx="2">
                  <c:v>61.572268553537548</c:v>
                </c:pt>
                <c:pt idx="3">
                  <c:v>70.303501914899741</c:v>
                </c:pt>
                <c:pt idx="4">
                  <c:v>79.377952596551168</c:v>
                </c:pt>
                <c:pt idx="5">
                  <c:v>87.891363490585647</c:v>
                </c:pt>
                <c:pt idx="6">
                  <c:v>95.326771534278393</c:v>
                </c:pt>
                <c:pt idx="7">
                  <c:v>112.0467662962715</c:v>
                </c:pt>
                <c:pt idx="8">
                  <c:v>120.59585668330845</c:v>
                </c:pt>
                <c:pt idx="9">
                  <c:v>123.02398143734079</c:v>
                </c:pt>
              </c:numCache>
            </c:numRef>
          </c:val>
          <c:extLst>
            <c:ext xmlns:c16="http://schemas.microsoft.com/office/drawing/2014/chart" uri="{C3380CC4-5D6E-409C-BE32-E72D297353CC}">
              <c16:uniqueId val="{00000000-A719-4225-81A4-01BE22CF4F6A}"/>
            </c:ext>
          </c:extLst>
        </c:ser>
        <c:ser>
          <c:idx val="1"/>
          <c:order val="1"/>
          <c:tx>
            <c:strRef>
              <c:f>'SSP5 26'!$A$1127</c:f>
              <c:strCache>
                <c:ptCount val="1"/>
                <c:pt idx="0">
                  <c:v>Busses</c:v>
                </c:pt>
              </c:strCache>
            </c:strRef>
          </c:tx>
          <c:spPr>
            <a:pattFill prst="pct90">
              <a:fgClr>
                <a:schemeClr val="accent3"/>
              </a:fgClr>
              <a:bgClr>
                <a:schemeClr val="bg1"/>
              </a:bgClr>
            </a:pattFill>
            <a:ln>
              <a:noFill/>
            </a:ln>
            <a:effectLst/>
          </c:spPr>
          <c:cat>
            <c:numRef>
              <c:f>'SSP5 26'!$B$1125:$K$1125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'SSP5 26'!$B$1127:$K$1127</c:f>
              <c:numCache>
                <c:formatCode>0.00</c:formatCode>
                <c:ptCount val="10"/>
                <c:pt idx="0">
                  <c:v>5.6945285096454255</c:v>
                </c:pt>
                <c:pt idx="1">
                  <c:v>6.6964751765402202</c:v>
                </c:pt>
                <c:pt idx="2">
                  <c:v>7.5244149154787543</c:v>
                </c:pt>
                <c:pt idx="3">
                  <c:v>7.8748786310762089</c:v>
                </c:pt>
                <c:pt idx="4">
                  <c:v>7.9255938634851208</c:v>
                </c:pt>
                <c:pt idx="5">
                  <c:v>7.8827092659157429</c:v>
                </c:pt>
                <c:pt idx="6">
                  <c:v>7.6777968760590758</c:v>
                </c:pt>
                <c:pt idx="7">
                  <c:v>7.1376234122763593</c:v>
                </c:pt>
                <c:pt idx="8">
                  <c:v>6.2114433048798317</c:v>
                </c:pt>
                <c:pt idx="9">
                  <c:v>5.3132178847690446</c:v>
                </c:pt>
              </c:numCache>
            </c:numRef>
          </c:val>
          <c:extLst>
            <c:ext xmlns:c16="http://schemas.microsoft.com/office/drawing/2014/chart" uri="{C3380CC4-5D6E-409C-BE32-E72D297353CC}">
              <c16:uniqueId val="{00000001-A719-4225-81A4-01BE22CF4F6A}"/>
            </c:ext>
          </c:extLst>
        </c:ser>
        <c:ser>
          <c:idx val="2"/>
          <c:order val="2"/>
          <c:tx>
            <c:strRef>
              <c:f>'SSP5 26'!$A$1128</c:f>
              <c:strCache>
                <c:ptCount val="1"/>
                <c:pt idx="0">
                  <c:v>Rail (passenger)</c:v>
                </c:pt>
              </c:strCache>
            </c:strRef>
          </c:tx>
          <c:spPr>
            <a:pattFill prst="pct90">
              <a:fgClr>
                <a:schemeClr val="accent4"/>
              </a:fgClr>
              <a:bgClr>
                <a:schemeClr val="bg1"/>
              </a:bgClr>
            </a:pattFill>
            <a:ln>
              <a:noFill/>
            </a:ln>
            <a:effectLst/>
          </c:spPr>
          <c:cat>
            <c:numRef>
              <c:f>'SSP5 26'!$B$1125:$K$1125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'SSP5 26'!$B$1128:$K$1128</c:f>
              <c:numCache>
                <c:formatCode>0.00</c:formatCode>
                <c:ptCount val="10"/>
                <c:pt idx="0">
                  <c:v>0.87881692716577631</c:v>
                </c:pt>
                <c:pt idx="1">
                  <c:v>0.98345297489910055</c:v>
                </c:pt>
                <c:pt idx="2">
                  <c:v>1.084427472129752</c:v>
                </c:pt>
                <c:pt idx="3">
                  <c:v>1.1745218869507326</c:v>
                </c:pt>
                <c:pt idx="4">
                  <c:v>1.2531672738612354</c:v>
                </c:pt>
                <c:pt idx="5">
                  <c:v>1.3329171217613416</c:v>
                </c:pt>
                <c:pt idx="6">
                  <c:v>1.4027329871304834</c:v>
                </c:pt>
                <c:pt idx="7">
                  <c:v>1.4315775686986441</c:v>
                </c:pt>
                <c:pt idx="8">
                  <c:v>1.4400924770644237</c:v>
                </c:pt>
                <c:pt idx="9">
                  <c:v>1.4329309693689218</c:v>
                </c:pt>
              </c:numCache>
            </c:numRef>
          </c:val>
          <c:extLst>
            <c:ext xmlns:c16="http://schemas.microsoft.com/office/drawing/2014/chart" uri="{C3380CC4-5D6E-409C-BE32-E72D297353CC}">
              <c16:uniqueId val="{00000002-A719-4225-81A4-01BE22CF4F6A}"/>
            </c:ext>
          </c:extLst>
        </c:ser>
        <c:ser>
          <c:idx val="3"/>
          <c:order val="3"/>
          <c:tx>
            <c:strRef>
              <c:f>'SSP5 26'!$A$1129</c:f>
              <c:strCache>
                <c:ptCount val="1"/>
                <c:pt idx="0">
                  <c:v>Short distance aircraft</c:v>
                </c:pt>
              </c:strCache>
            </c:strRef>
          </c:tx>
          <c:spPr>
            <a:pattFill prst="pct90">
              <a:fgClr>
                <a:schemeClr val="accent6">
                  <a:lumMod val="40000"/>
                  <a:lumOff val="60000"/>
                </a:schemeClr>
              </a:fgClr>
              <a:bgClr>
                <a:schemeClr val="bg1"/>
              </a:bgClr>
            </a:pattFill>
            <a:ln>
              <a:noFill/>
            </a:ln>
            <a:effectLst/>
          </c:spPr>
          <c:cat>
            <c:numRef>
              <c:f>'SSP5 26'!$B$1125:$K$1125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'SSP5 26'!$B$1129:$K$1129</c:f>
              <c:numCache>
                <c:formatCode>0.00</c:formatCode>
                <c:ptCount val="10"/>
                <c:pt idx="0">
                  <c:v>1.070450362409531</c:v>
                </c:pt>
                <c:pt idx="1">
                  <c:v>1.4558206700398528</c:v>
                </c:pt>
                <c:pt idx="2">
                  <c:v>2.5073020914964932</c:v>
                </c:pt>
                <c:pt idx="3">
                  <c:v>3.9716426601110082</c:v>
                </c:pt>
                <c:pt idx="4">
                  <c:v>4.9150879875241076</c:v>
                </c:pt>
                <c:pt idx="5">
                  <c:v>5.7809823415139352</c:v>
                </c:pt>
                <c:pt idx="6">
                  <c:v>6.8280962897307989</c:v>
                </c:pt>
                <c:pt idx="7">
                  <c:v>7.7765656536630949</c:v>
                </c:pt>
                <c:pt idx="8">
                  <c:v>8.4837684023794857</c:v>
                </c:pt>
                <c:pt idx="9">
                  <c:v>9.3251705036056567</c:v>
                </c:pt>
              </c:numCache>
            </c:numRef>
          </c:val>
          <c:extLst>
            <c:ext xmlns:c16="http://schemas.microsoft.com/office/drawing/2014/chart" uri="{C3380CC4-5D6E-409C-BE32-E72D297353CC}">
              <c16:uniqueId val="{00000003-A719-4225-81A4-01BE22CF4F6A}"/>
            </c:ext>
          </c:extLst>
        </c:ser>
        <c:ser>
          <c:idx val="4"/>
          <c:order val="4"/>
          <c:tx>
            <c:strRef>
              <c:f>'SSP5 26'!$A$1130</c:f>
              <c:strCache>
                <c:ptCount val="1"/>
                <c:pt idx="0">
                  <c:v>Medium distance aircraft</c:v>
                </c:pt>
              </c:strCache>
            </c:strRef>
          </c:tx>
          <c:spPr>
            <a:pattFill prst="pct90">
              <a:fgClr>
                <a:schemeClr val="accent6">
                  <a:lumMod val="60000"/>
                  <a:lumOff val="40000"/>
                </a:schemeClr>
              </a:fgClr>
              <a:bgClr>
                <a:schemeClr val="bg1"/>
              </a:bgClr>
            </a:pattFill>
            <a:ln>
              <a:noFill/>
            </a:ln>
            <a:effectLst/>
          </c:spPr>
          <c:cat>
            <c:numRef>
              <c:f>'SSP5 26'!$B$1125:$K$1125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'SSP5 26'!$B$1130:$K$1130</c:f>
              <c:numCache>
                <c:formatCode>0.00</c:formatCode>
                <c:ptCount val="10"/>
                <c:pt idx="0">
                  <c:v>8.9183144492915005</c:v>
                </c:pt>
                <c:pt idx="1">
                  <c:v>11.645258764779117</c:v>
                </c:pt>
                <c:pt idx="2">
                  <c:v>15.491759849144037</c:v>
                </c:pt>
                <c:pt idx="3">
                  <c:v>20.531038252481899</c:v>
                </c:pt>
                <c:pt idx="4">
                  <c:v>26.235024691395793</c:v>
                </c:pt>
                <c:pt idx="5">
                  <c:v>32.268276121957712</c:v>
                </c:pt>
                <c:pt idx="6">
                  <c:v>40.157261997142662</c:v>
                </c:pt>
                <c:pt idx="7">
                  <c:v>48.386774789044075</c:v>
                </c:pt>
                <c:pt idx="8">
                  <c:v>55.562264084664172</c:v>
                </c:pt>
                <c:pt idx="9">
                  <c:v>63.93166811349171</c:v>
                </c:pt>
              </c:numCache>
            </c:numRef>
          </c:val>
          <c:extLst>
            <c:ext xmlns:c16="http://schemas.microsoft.com/office/drawing/2014/chart" uri="{C3380CC4-5D6E-409C-BE32-E72D297353CC}">
              <c16:uniqueId val="{00000004-A719-4225-81A4-01BE22CF4F6A}"/>
            </c:ext>
          </c:extLst>
        </c:ser>
        <c:ser>
          <c:idx val="5"/>
          <c:order val="5"/>
          <c:tx>
            <c:strRef>
              <c:f>'SSP5 26'!$A$1131</c:f>
              <c:strCache>
                <c:ptCount val="1"/>
                <c:pt idx="0">
                  <c:v>Long distance aircraft</c:v>
                </c:pt>
              </c:strCache>
            </c:strRef>
          </c:tx>
          <c:spPr>
            <a:pattFill prst="pct90">
              <a:fgClr>
                <a:schemeClr val="accent6"/>
              </a:fgClr>
              <a:bgClr>
                <a:schemeClr val="bg1"/>
              </a:bgClr>
            </a:pattFill>
            <a:ln>
              <a:noFill/>
            </a:ln>
            <a:effectLst/>
          </c:spPr>
          <c:cat>
            <c:numRef>
              <c:f>'SSP5 26'!$B$1125:$K$1125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'SSP5 26'!$B$1131:$K$1131</c:f>
              <c:numCache>
                <c:formatCode>0.00</c:formatCode>
                <c:ptCount val="10"/>
                <c:pt idx="0">
                  <c:v>2.641750401992323</c:v>
                </c:pt>
                <c:pt idx="1">
                  <c:v>3.4495158472018019</c:v>
                </c:pt>
                <c:pt idx="2">
                  <c:v>4.5889122929833457</c:v>
                </c:pt>
                <c:pt idx="3">
                  <c:v>6.0816288621806365</c:v>
                </c:pt>
                <c:pt idx="4">
                  <c:v>7.7712428081383988</c:v>
                </c:pt>
                <c:pt idx="5">
                  <c:v>9.5583904224809153</c:v>
                </c:pt>
                <c:pt idx="6">
                  <c:v>11.895236888882112</c:v>
                </c:pt>
                <c:pt idx="7">
                  <c:v>14.332952989813453</c:v>
                </c:pt>
                <c:pt idx="8">
                  <c:v>16.458450115865329</c:v>
                </c:pt>
                <c:pt idx="9">
                  <c:v>18.937604286006501</c:v>
                </c:pt>
              </c:numCache>
            </c:numRef>
          </c:val>
          <c:extLst>
            <c:ext xmlns:c16="http://schemas.microsoft.com/office/drawing/2014/chart" uri="{C3380CC4-5D6E-409C-BE32-E72D297353CC}">
              <c16:uniqueId val="{00000005-A719-4225-81A4-01BE22CF4F6A}"/>
            </c:ext>
          </c:extLst>
        </c:ser>
        <c:ser>
          <c:idx val="6"/>
          <c:order val="6"/>
          <c:tx>
            <c:strRef>
              <c:f>'SSP5 26'!$A$1132</c:f>
              <c:strCache>
                <c:ptCount val="1"/>
                <c:pt idx="0">
                  <c:v>Rail (freight)</c:v>
                </c:pt>
              </c:strCache>
            </c:strRef>
          </c:tx>
          <c:spPr>
            <a:solidFill>
              <a:schemeClr val="accent4"/>
            </a:solidFill>
            <a:ln>
              <a:noFill/>
            </a:ln>
            <a:effectLst/>
          </c:spPr>
          <c:cat>
            <c:numRef>
              <c:f>'SSP5 26'!$B$1125:$K$1125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'SSP5 26'!$B$1132:$K$1132</c:f>
              <c:numCache>
                <c:formatCode>0.00</c:formatCode>
                <c:ptCount val="10"/>
                <c:pt idx="0">
                  <c:v>3.6795089574156954</c:v>
                </c:pt>
                <c:pt idx="1">
                  <c:v>5.7140494808936531</c:v>
                </c:pt>
                <c:pt idx="2">
                  <c:v>7.4631527198120047</c:v>
                </c:pt>
                <c:pt idx="3">
                  <c:v>8.4468799092426536</c:v>
                </c:pt>
                <c:pt idx="4">
                  <c:v>8.9210308497455344</c:v>
                </c:pt>
                <c:pt idx="5">
                  <c:v>9.168645122003154</c:v>
                </c:pt>
                <c:pt idx="6">
                  <c:v>9.2143187758453013</c:v>
                </c:pt>
                <c:pt idx="7">
                  <c:v>9.1575065972990721</c:v>
                </c:pt>
                <c:pt idx="8">
                  <c:v>8.9309167953371578</c:v>
                </c:pt>
                <c:pt idx="9">
                  <c:v>8.5403905987702124</c:v>
                </c:pt>
              </c:numCache>
            </c:numRef>
          </c:val>
          <c:extLst>
            <c:ext xmlns:c16="http://schemas.microsoft.com/office/drawing/2014/chart" uri="{C3380CC4-5D6E-409C-BE32-E72D297353CC}">
              <c16:uniqueId val="{00000006-A719-4225-81A4-01BE22CF4F6A}"/>
            </c:ext>
          </c:extLst>
        </c:ser>
        <c:ser>
          <c:idx val="7"/>
          <c:order val="7"/>
          <c:tx>
            <c:strRef>
              <c:f>'SSP5 26'!$A$1133</c:f>
              <c:strCache>
                <c:ptCount val="1"/>
                <c:pt idx="0">
                  <c:v>Container vessels</c:v>
                </c:pt>
              </c:strCache>
            </c:strRef>
          </c:tx>
          <c:spPr>
            <a:solidFill>
              <a:schemeClr val="accent5">
                <a:lumMod val="20000"/>
                <a:lumOff val="80000"/>
              </a:schemeClr>
            </a:solidFill>
            <a:ln>
              <a:noFill/>
            </a:ln>
            <a:effectLst/>
          </c:spPr>
          <c:cat>
            <c:numRef>
              <c:f>'SSP5 26'!$B$1125:$K$1125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'SSP5 26'!$B$1133:$K$1133</c:f>
              <c:numCache>
                <c:formatCode>0.00</c:formatCode>
                <c:ptCount val="10"/>
                <c:pt idx="0">
                  <c:v>2.8959128538384054</c:v>
                </c:pt>
                <c:pt idx="1">
                  <c:v>4.9883626071766241</c:v>
                </c:pt>
                <c:pt idx="2">
                  <c:v>6.6313722701609823</c:v>
                </c:pt>
                <c:pt idx="3">
                  <c:v>7.9082931054127021</c:v>
                </c:pt>
                <c:pt idx="4">
                  <c:v>8.8455790598135025</c:v>
                </c:pt>
                <c:pt idx="5">
                  <c:v>9.5072554398746334</c:v>
                </c:pt>
                <c:pt idx="6">
                  <c:v>10.129318070218778</c:v>
                </c:pt>
                <c:pt idx="7">
                  <c:v>12.087593676372714</c:v>
                </c:pt>
                <c:pt idx="8">
                  <c:v>10.910785112221109</c:v>
                </c:pt>
                <c:pt idx="9">
                  <c:v>11.057681589370286</c:v>
                </c:pt>
              </c:numCache>
            </c:numRef>
          </c:val>
          <c:extLst>
            <c:ext xmlns:c16="http://schemas.microsoft.com/office/drawing/2014/chart" uri="{C3380CC4-5D6E-409C-BE32-E72D297353CC}">
              <c16:uniqueId val="{00000007-A719-4225-81A4-01BE22CF4F6A}"/>
            </c:ext>
          </c:extLst>
        </c:ser>
        <c:ser>
          <c:idx val="8"/>
          <c:order val="8"/>
          <c:tx>
            <c:strRef>
              <c:f>'SSP5 26'!$A$1134</c:f>
              <c:strCache>
                <c:ptCount val="1"/>
                <c:pt idx="0">
                  <c:v>Deep sea vessels</c:v>
                </c:pt>
              </c:strCache>
            </c:strRef>
          </c:tx>
          <c:spPr>
            <a:solidFill>
              <a:schemeClr val="accent5">
                <a:lumMod val="60000"/>
                <a:lumOff val="40000"/>
              </a:schemeClr>
            </a:solidFill>
            <a:ln>
              <a:noFill/>
            </a:ln>
            <a:effectLst/>
          </c:spPr>
          <c:cat>
            <c:numRef>
              <c:f>'SSP5 26'!$B$1125:$K$1125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'SSP5 26'!$B$1134:$K$1134</c:f>
              <c:numCache>
                <c:formatCode>0.00</c:formatCode>
                <c:ptCount val="10"/>
                <c:pt idx="0">
                  <c:v>6.1662707335913503</c:v>
                </c:pt>
                <c:pt idx="1">
                  <c:v>9.0123763509397588</c:v>
                </c:pt>
                <c:pt idx="2">
                  <c:v>11.308738539702645</c:v>
                </c:pt>
                <c:pt idx="3">
                  <c:v>12.179371255469665</c:v>
                </c:pt>
                <c:pt idx="4">
                  <c:v>12.10733544379541</c:v>
                </c:pt>
                <c:pt idx="5">
                  <c:v>11.584429090690866</c:v>
                </c:pt>
                <c:pt idx="6">
                  <c:v>11.487167934078395</c:v>
                </c:pt>
                <c:pt idx="7">
                  <c:v>12.291750815858851</c:v>
                </c:pt>
                <c:pt idx="8">
                  <c:v>11.451305449290093</c:v>
                </c:pt>
                <c:pt idx="9">
                  <c:v>11.499765832360691</c:v>
                </c:pt>
              </c:numCache>
            </c:numRef>
          </c:val>
          <c:extLst>
            <c:ext xmlns:c16="http://schemas.microsoft.com/office/drawing/2014/chart" uri="{C3380CC4-5D6E-409C-BE32-E72D297353CC}">
              <c16:uniqueId val="{00000008-A719-4225-81A4-01BE22CF4F6A}"/>
            </c:ext>
          </c:extLst>
        </c:ser>
        <c:ser>
          <c:idx val="9"/>
          <c:order val="9"/>
          <c:tx>
            <c:strRef>
              <c:f>'SSP5 26'!$A$1135</c:f>
              <c:strCache>
                <c:ptCount val="1"/>
                <c:pt idx="0">
                  <c:v>Short sea vessels</c:v>
                </c:pt>
              </c:strCache>
            </c:strRef>
          </c:tx>
          <c:spPr>
            <a:solidFill>
              <a:schemeClr val="accent5">
                <a:lumMod val="75000"/>
              </a:schemeClr>
            </a:solidFill>
            <a:ln>
              <a:noFill/>
            </a:ln>
            <a:effectLst/>
          </c:spPr>
          <c:cat>
            <c:numRef>
              <c:f>'SSP5 26'!$B$1125:$K$1125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'SSP5 26'!$B$1135:$K$1135</c:f>
              <c:numCache>
                <c:formatCode>0.00</c:formatCode>
                <c:ptCount val="10"/>
                <c:pt idx="0">
                  <c:v>5.400180192648957</c:v>
                </c:pt>
                <c:pt idx="1">
                  <c:v>7.8527431261657883</c:v>
                </c:pt>
                <c:pt idx="2">
                  <c:v>10.43918959231932</c:v>
                </c:pt>
                <c:pt idx="3">
                  <c:v>12.449334423662327</c:v>
                </c:pt>
                <c:pt idx="4">
                  <c:v>13.924821755935167</c:v>
                </c:pt>
                <c:pt idx="5">
                  <c:v>14.966441031525923</c:v>
                </c:pt>
                <c:pt idx="6">
                  <c:v>15.945699844317879</c:v>
                </c:pt>
                <c:pt idx="7">
                  <c:v>16.690541800827106</c:v>
                </c:pt>
                <c:pt idx="8">
                  <c:v>17.175895085854705</c:v>
                </c:pt>
                <c:pt idx="9">
                  <c:v>17.407141366855122</c:v>
                </c:pt>
              </c:numCache>
            </c:numRef>
          </c:val>
          <c:extLst>
            <c:ext xmlns:c16="http://schemas.microsoft.com/office/drawing/2014/chart" uri="{C3380CC4-5D6E-409C-BE32-E72D297353CC}">
              <c16:uniqueId val="{00000009-A719-4225-81A4-01BE22CF4F6A}"/>
            </c:ext>
          </c:extLst>
        </c:ser>
        <c:ser>
          <c:idx val="10"/>
          <c:order val="10"/>
          <c:tx>
            <c:strRef>
              <c:f>'SSP5 26'!$A$1136</c:f>
              <c:strCache>
                <c:ptCount val="1"/>
                <c:pt idx="0">
                  <c:v>Trucks</c:v>
                </c:pt>
              </c:strCache>
            </c:strRef>
          </c:tx>
          <c:spPr>
            <a:solidFill>
              <a:srgbClr val="92D050"/>
            </a:solidFill>
            <a:ln w="25400">
              <a:noFill/>
            </a:ln>
            <a:effectLst/>
          </c:spPr>
          <c:cat>
            <c:numRef>
              <c:f>'SSP5 26'!$B$1125:$K$1125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'SSP5 26'!$B$1136:$K$1136</c:f>
              <c:numCache>
                <c:formatCode>0.00</c:formatCode>
                <c:ptCount val="10"/>
                <c:pt idx="0">
                  <c:v>35.488902767172576</c:v>
                </c:pt>
                <c:pt idx="1">
                  <c:v>42.754795285871111</c:v>
                </c:pt>
                <c:pt idx="2">
                  <c:v>47.454307279407971</c:v>
                </c:pt>
                <c:pt idx="3">
                  <c:v>50.109935459538562</c:v>
                </c:pt>
                <c:pt idx="4">
                  <c:v>52.220866963007978</c:v>
                </c:pt>
                <c:pt idx="5">
                  <c:v>52.144630952546116</c:v>
                </c:pt>
                <c:pt idx="6">
                  <c:v>48.803975040102124</c:v>
                </c:pt>
                <c:pt idx="7">
                  <c:v>52.459584757146111</c:v>
                </c:pt>
                <c:pt idx="8">
                  <c:v>56.477866722745254</c:v>
                </c:pt>
                <c:pt idx="9">
                  <c:v>60.91311202463443</c:v>
                </c:pt>
              </c:numCache>
            </c:numRef>
          </c:val>
          <c:extLst>
            <c:ext xmlns:c16="http://schemas.microsoft.com/office/drawing/2014/chart" uri="{C3380CC4-5D6E-409C-BE32-E72D297353CC}">
              <c16:uniqueId val="{0000000A-A719-4225-81A4-01BE22CF4F6A}"/>
            </c:ext>
          </c:extLst>
        </c:ser>
        <c:ser>
          <c:idx val="11"/>
          <c:order val="11"/>
          <c:tx>
            <c:strRef>
              <c:f>'SSP5 26'!$A$1137</c:f>
              <c:strCache>
                <c:ptCount val="1"/>
                <c:pt idx="0">
                  <c:v>Cargo aircraft</c:v>
                </c:pt>
              </c:strCache>
            </c:strRef>
          </c:tx>
          <c:spPr>
            <a:solidFill>
              <a:schemeClr val="accent6"/>
            </a:solidFill>
            <a:ln w="25400">
              <a:noFill/>
            </a:ln>
            <a:effectLst/>
          </c:spPr>
          <c:cat>
            <c:numRef>
              <c:f>'SSP5 26'!$B$1125:$K$1125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'SSP5 26'!$B$1137:$K$1137</c:f>
              <c:numCache>
                <c:formatCode>0.00</c:formatCode>
                <c:ptCount val="10"/>
                <c:pt idx="0">
                  <c:v>0.80294691591704748</c:v>
                </c:pt>
                <c:pt idx="1">
                  <c:v>0.8795137797200262</c:v>
                </c:pt>
                <c:pt idx="2">
                  <c:v>1.2135658804464682</c:v>
                </c:pt>
                <c:pt idx="3">
                  <c:v>1.7626364308964126</c:v>
                </c:pt>
                <c:pt idx="4">
                  <c:v>2.5170124006720243</c:v>
                </c:pt>
                <c:pt idx="5">
                  <c:v>3.4605053330873177</c:v>
                </c:pt>
                <c:pt idx="6">
                  <c:v>4.5816310646149665</c:v>
                </c:pt>
                <c:pt idx="7">
                  <c:v>5.8584201527387609</c:v>
                </c:pt>
                <c:pt idx="8">
                  <c:v>7.2629066761186412</c:v>
                </c:pt>
                <c:pt idx="9">
                  <c:v>8.7644594047294202</c:v>
                </c:pt>
              </c:numCache>
            </c:numRef>
          </c:val>
          <c:extLst>
            <c:ext xmlns:c16="http://schemas.microsoft.com/office/drawing/2014/chart" uri="{C3380CC4-5D6E-409C-BE32-E72D297353CC}">
              <c16:uniqueId val="{0000000B-A719-4225-81A4-01BE22CF4F6A}"/>
            </c:ext>
          </c:extLst>
        </c:ser>
        <c:dLbls>
          <c:showLegendKey val="0"/>
          <c:showVal val="0"/>
          <c:showCatName val="0"/>
          <c:showSerName val="0"/>
          <c:showPercent val="0"/>
          <c:showBubbleSize val="0"/>
        </c:dLbls>
        <c:axId val="621058576"/>
        <c:axId val="621055296"/>
      </c:areaChart>
      <c:catAx>
        <c:axId val="62105857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v-SE"/>
          </a:p>
        </c:txPr>
        <c:crossAx val="621055296"/>
        <c:crosses val="autoZero"/>
        <c:auto val="1"/>
        <c:lblAlgn val="ctr"/>
        <c:lblOffset val="100"/>
        <c:tickLblSkip val="2"/>
        <c:noMultiLvlLbl val="0"/>
      </c:catAx>
      <c:valAx>
        <c:axId val="62105529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v-SE"/>
          </a:p>
        </c:txPr>
        <c:crossAx val="62105857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sv-SE"/>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sv-SE"/>
        </a:p>
      </c:txPr>
    </c:title>
    <c:autoTitleDeleted val="0"/>
    <c:plotArea>
      <c:layout/>
      <c:areaChart>
        <c:grouping val="stacked"/>
        <c:varyColors val="0"/>
        <c:ser>
          <c:idx val="0"/>
          <c:order val="0"/>
          <c:tx>
            <c:strRef>
              <c:f>'SSP5 34'!$A$1020</c:f>
              <c:strCache>
                <c:ptCount val="1"/>
                <c:pt idx="0">
                  <c:v>AFR</c:v>
                </c:pt>
              </c:strCache>
            </c:strRef>
          </c:tx>
          <c:spPr>
            <a:solidFill>
              <a:schemeClr val="accent1"/>
            </a:solidFill>
            <a:ln>
              <a:noFill/>
            </a:ln>
            <a:effectLst/>
          </c:spPr>
          <c:cat>
            <c:numRef>
              <c:f>'SSP5 34'!$B$1019:$K$1019</c:f>
              <c:numCache>
                <c:formatCode>0</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'SSP5 34'!$B$1020:$K$1020</c:f>
              <c:numCache>
                <c:formatCode>0.00</c:formatCode>
                <c:ptCount val="10"/>
                <c:pt idx="0">
                  <c:v>2.0482223950355727</c:v>
                </c:pt>
                <c:pt idx="1">
                  <c:v>2.6688674233245555</c:v>
                </c:pt>
                <c:pt idx="2">
                  <c:v>3.0918806597646298</c:v>
                </c:pt>
                <c:pt idx="3">
                  <c:v>3.4512031374179424</c:v>
                </c:pt>
                <c:pt idx="4">
                  <c:v>3.7497090860162801</c:v>
                </c:pt>
                <c:pt idx="5">
                  <c:v>3.9175067133545385</c:v>
                </c:pt>
                <c:pt idx="6">
                  <c:v>3.8914589515938625</c:v>
                </c:pt>
                <c:pt idx="7">
                  <c:v>4.7350519284190646</c:v>
                </c:pt>
                <c:pt idx="8">
                  <c:v>5.7542681310610275</c:v>
                </c:pt>
                <c:pt idx="9">
                  <c:v>6.9858767842252512</c:v>
                </c:pt>
              </c:numCache>
            </c:numRef>
          </c:val>
          <c:extLst>
            <c:ext xmlns:c16="http://schemas.microsoft.com/office/drawing/2014/chart" uri="{C3380CC4-5D6E-409C-BE32-E72D297353CC}">
              <c16:uniqueId val="{00000000-AD82-4618-BEF5-3052FD7424FB}"/>
            </c:ext>
          </c:extLst>
        </c:ser>
        <c:ser>
          <c:idx val="1"/>
          <c:order val="1"/>
          <c:tx>
            <c:strRef>
              <c:f>'SSP5 34'!$A$1021</c:f>
              <c:strCache>
                <c:ptCount val="1"/>
                <c:pt idx="0">
                  <c:v>CPA</c:v>
                </c:pt>
              </c:strCache>
            </c:strRef>
          </c:tx>
          <c:spPr>
            <a:solidFill>
              <a:schemeClr val="accent2"/>
            </a:solidFill>
            <a:ln>
              <a:noFill/>
            </a:ln>
            <a:effectLst/>
          </c:spPr>
          <c:cat>
            <c:numRef>
              <c:f>'SSP5 34'!$B$1019:$K$1019</c:f>
              <c:numCache>
                <c:formatCode>0</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'SSP5 34'!$B$1021:$K$1021</c:f>
              <c:numCache>
                <c:formatCode>0.00</c:formatCode>
                <c:ptCount val="10"/>
                <c:pt idx="0">
                  <c:v>6.1043427908813426</c:v>
                </c:pt>
                <c:pt idx="1">
                  <c:v>8.1115279077118352</c:v>
                </c:pt>
                <c:pt idx="2">
                  <c:v>9.4510551222125958</c:v>
                </c:pt>
                <c:pt idx="3">
                  <c:v>10.015311828031157</c:v>
                </c:pt>
                <c:pt idx="4">
                  <c:v>10.406268880838851</c:v>
                </c:pt>
                <c:pt idx="5">
                  <c:v>10.003259985338973</c:v>
                </c:pt>
                <c:pt idx="6">
                  <c:v>9.3719284914043168</c:v>
                </c:pt>
                <c:pt idx="7">
                  <c:v>9.8086070734636586</c:v>
                </c:pt>
                <c:pt idx="8">
                  <c:v>10.257258890369625</c:v>
                </c:pt>
                <c:pt idx="9">
                  <c:v>10.71839770126523</c:v>
                </c:pt>
              </c:numCache>
            </c:numRef>
          </c:val>
          <c:extLst>
            <c:ext xmlns:c16="http://schemas.microsoft.com/office/drawing/2014/chart" uri="{C3380CC4-5D6E-409C-BE32-E72D297353CC}">
              <c16:uniqueId val="{00000001-AD82-4618-BEF5-3052FD7424FB}"/>
            </c:ext>
          </c:extLst>
        </c:ser>
        <c:ser>
          <c:idx val="2"/>
          <c:order val="2"/>
          <c:tx>
            <c:strRef>
              <c:f>'SSP5 34'!$A$1022</c:f>
              <c:strCache>
                <c:ptCount val="1"/>
                <c:pt idx="0">
                  <c:v>EUR</c:v>
                </c:pt>
              </c:strCache>
            </c:strRef>
          </c:tx>
          <c:spPr>
            <a:solidFill>
              <a:schemeClr val="accent3"/>
            </a:solidFill>
            <a:ln>
              <a:noFill/>
            </a:ln>
            <a:effectLst/>
          </c:spPr>
          <c:cat>
            <c:numRef>
              <c:f>'SSP5 34'!$B$1019:$K$1019</c:f>
              <c:numCache>
                <c:formatCode>0</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'SSP5 34'!$B$1022:$K$1022</c:f>
              <c:numCache>
                <c:formatCode>0.00</c:formatCode>
                <c:ptCount val="10"/>
                <c:pt idx="0">
                  <c:v>4.0040461234169795</c:v>
                </c:pt>
                <c:pt idx="1">
                  <c:v>4.3145499167671515</c:v>
                </c:pt>
                <c:pt idx="2">
                  <c:v>4.4830547874698956</c:v>
                </c:pt>
                <c:pt idx="3">
                  <c:v>4.5231602870524998</c:v>
                </c:pt>
                <c:pt idx="4">
                  <c:v>4.541843319620261</c:v>
                </c:pt>
                <c:pt idx="5">
                  <c:v>4.4361542583486893</c:v>
                </c:pt>
                <c:pt idx="6">
                  <c:v>4.3004380950316587</c:v>
                </c:pt>
                <c:pt idx="7">
                  <c:v>4.4427021316535891</c:v>
                </c:pt>
                <c:pt idx="8">
                  <c:v>4.5885648610765033</c:v>
                </c:pt>
                <c:pt idx="9">
                  <c:v>4.7382026777965738</c:v>
                </c:pt>
              </c:numCache>
            </c:numRef>
          </c:val>
          <c:extLst>
            <c:ext xmlns:c16="http://schemas.microsoft.com/office/drawing/2014/chart" uri="{C3380CC4-5D6E-409C-BE32-E72D297353CC}">
              <c16:uniqueId val="{00000002-AD82-4618-BEF5-3052FD7424FB}"/>
            </c:ext>
          </c:extLst>
        </c:ser>
        <c:ser>
          <c:idx val="3"/>
          <c:order val="3"/>
          <c:tx>
            <c:strRef>
              <c:f>'SSP5 34'!$A$1023</c:f>
              <c:strCache>
                <c:ptCount val="1"/>
                <c:pt idx="0">
                  <c:v>FSU</c:v>
                </c:pt>
              </c:strCache>
            </c:strRef>
          </c:tx>
          <c:spPr>
            <a:solidFill>
              <a:schemeClr val="accent4"/>
            </a:solidFill>
            <a:ln>
              <a:noFill/>
            </a:ln>
            <a:effectLst/>
          </c:spPr>
          <c:cat>
            <c:numRef>
              <c:f>'SSP5 34'!$B$1019:$K$1019</c:f>
              <c:numCache>
                <c:formatCode>0</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'SSP5 34'!$B$1023:$K$1023</c:f>
              <c:numCache>
                <c:formatCode>0.00</c:formatCode>
                <c:ptCount val="10"/>
                <c:pt idx="0">
                  <c:v>1.1962298740219861</c:v>
                </c:pt>
                <c:pt idx="1">
                  <c:v>1.4151486925915484</c:v>
                </c:pt>
                <c:pt idx="2">
                  <c:v>1.6006912262210526</c:v>
                </c:pt>
                <c:pt idx="3">
                  <c:v>1.7458415646418999</c:v>
                </c:pt>
                <c:pt idx="4">
                  <c:v>1.8616976091462354</c:v>
                </c:pt>
                <c:pt idx="5">
                  <c:v>1.8536551301395798</c:v>
                </c:pt>
                <c:pt idx="6">
                  <c:v>1.7960394342817974</c:v>
                </c:pt>
                <c:pt idx="7">
                  <c:v>1.9050845584687834</c:v>
                </c:pt>
                <c:pt idx="8">
                  <c:v>2.0184406965406589</c:v>
                </c:pt>
                <c:pt idx="9">
                  <c:v>2.1363306088199518</c:v>
                </c:pt>
              </c:numCache>
            </c:numRef>
          </c:val>
          <c:extLst>
            <c:ext xmlns:c16="http://schemas.microsoft.com/office/drawing/2014/chart" uri="{C3380CC4-5D6E-409C-BE32-E72D297353CC}">
              <c16:uniqueId val="{00000003-AD82-4618-BEF5-3052FD7424FB}"/>
            </c:ext>
          </c:extLst>
        </c:ser>
        <c:ser>
          <c:idx val="4"/>
          <c:order val="4"/>
          <c:tx>
            <c:strRef>
              <c:f>'SSP5 34'!$A$1024</c:f>
              <c:strCache>
                <c:ptCount val="1"/>
                <c:pt idx="0">
                  <c:v>LAM</c:v>
                </c:pt>
              </c:strCache>
            </c:strRef>
          </c:tx>
          <c:spPr>
            <a:solidFill>
              <a:schemeClr val="accent5"/>
            </a:solidFill>
            <a:ln>
              <a:noFill/>
            </a:ln>
            <a:effectLst/>
          </c:spPr>
          <c:cat>
            <c:numRef>
              <c:f>'SSP5 34'!$B$1019:$K$1019</c:f>
              <c:numCache>
                <c:formatCode>0</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'SSP5 34'!$B$1024:$K$1024</c:f>
              <c:numCache>
                <c:formatCode>0.00</c:formatCode>
                <c:ptCount val="10"/>
                <c:pt idx="0">
                  <c:v>4.5980837377877775</c:v>
                </c:pt>
                <c:pt idx="1">
                  <c:v>5.4456456351143423</c:v>
                </c:pt>
                <c:pt idx="2">
                  <c:v>5.8886849456992376</c:v>
                </c:pt>
                <c:pt idx="3">
                  <c:v>6.150872233881417</c:v>
                </c:pt>
                <c:pt idx="4">
                  <c:v>6.3361149407062829</c:v>
                </c:pt>
                <c:pt idx="5">
                  <c:v>6.1990739603917646</c:v>
                </c:pt>
                <c:pt idx="6">
                  <c:v>5.9414963443638156</c:v>
                </c:pt>
                <c:pt idx="7">
                  <c:v>6.3572101828707561</c:v>
                </c:pt>
                <c:pt idx="8">
                  <c:v>6.7983383106028725</c:v>
                </c:pt>
                <c:pt idx="9">
                  <c:v>7.2665334576937592</c:v>
                </c:pt>
              </c:numCache>
            </c:numRef>
          </c:val>
          <c:extLst>
            <c:ext xmlns:c16="http://schemas.microsoft.com/office/drawing/2014/chart" uri="{C3380CC4-5D6E-409C-BE32-E72D297353CC}">
              <c16:uniqueId val="{00000004-AD82-4618-BEF5-3052FD7424FB}"/>
            </c:ext>
          </c:extLst>
        </c:ser>
        <c:ser>
          <c:idx val="5"/>
          <c:order val="5"/>
          <c:tx>
            <c:strRef>
              <c:f>'SSP5 34'!$A$1025</c:f>
              <c:strCache>
                <c:ptCount val="1"/>
                <c:pt idx="0">
                  <c:v>MEA</c:v>
                </c:pt>
              </c:strCache>
            </c:strRef>
          </c:tx>
          <c:spPr>
            <a:solidFill>
              <a:schemeClr val="accent6"/>
            </a:solidFill>
            <a:ln>
              <a:noFill/>
            </a:ln>
            <a:effectLst/>
          </c:spPr>
          <c:cat>
            <c:numRef>
              <c:f>'SSP5 34'!$B$1019:$K$1019</c:f>
              <c:numCache>
                <c:formatCode>0</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'SSP5 34'!$B$1025:$K$1025</c:f>
              <c:numCache>
                <c:formatCode>0.00</c:formatCode>
                <c:ptCount val="10"/>
                <c:pt idx="0">
                  <c:v>3.2979810469396336</c:v>
                </c:pt>
                <c:pt idx="1">
                  <c:v>4.134054737529655</c:v>
                </c:pt>
                <c:pt idx="2">
                  <c:v>4.7094666133693144</c:v>
                </c:pt>
                <c:pt idx="3">
                  <c:v>5.1390658777167531</c:v>
                </c:pt>
                <c:pt idx="4">
                  <c:v>5.5259312414802357</c:v>
                </c:pt>
                <c:pt idx="5">
                  <c:v>5.6503746224191831</c:v>
                </c:pt>
                <c:pt idx="6">
                  <c:v>5.6388542500286825</c:v>
                </c:pt>
                <c:pt idx="7">
                  <c:v>6.1622710718812677</c:v>
                </c:pt>
                <c:pt idx="8">
                  <c:v>6.7332641528910271</c:v>
                </c:pt>
                <c:pt idx="9">
                  <c:v>7.3561873574448065</c:v>
                </c:pt>
              </c:numCache>
            </c:numRef>
          </c:val>
          <c:extLst>
            <c:ext xmlns:c16="http://schemas.microsoft.com/office/drawing/2014/chart" uri="{C3380CC4-5D6E-409C-BE32-E72D297353CC}">
              <c16:uniqueId val="{00000005-AD82-4618-BEF5-3052FD7424FB}"/>
            </c:ext>
          </c:extLst>
        </c:ser>
        <c:ser>
          <c:idx val="6"/>
          <c:order val="6"/>
          <c:tx>
            <c:strRef>
              <c:f>'SSP5 34'!$A$1026</c:f>
              <c:strCache>
                <c:ptCount val="1"/>
                <c:pt idx="0">
                  <c:v>NAM</c:v>
                </c:pt>
              </c:strCache>
            </c:strRef>
          </c:tx>
          <c:spPr>
            <a:solidFill>
              <a:schemeClr val="accent1">
                <a:lumMod val="60000"/>
              </a:schemeClr>
            </a:solidFill>
            <a:ln>
              <a:noFill/>
            </a:ln>
            <a:effectLst/>
          </c:spPr>
          <c:cat>
            <c:numRef>
              <c:f>'SSP5 34'!$B$1019:$K$1019</c:f>
              <c:numCache>
                <c:formatCode>0</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'SSP5 34'!$B$1026:$K$1026</c:f>
              <c:numCache>
                <c:formatCode>0.00</c:formatCode>
                <c:ptCount val="10"/>
                <c:pt idx="0">
                  <c:v>7.1406244596847497</c:v>
                </c:pt>
                <c:pt idx="1">
                  <c:v>8.1030603125641925</c:v>
                </c:pt>
                <c:pt idx="2">
                  <c:v>8.9062852345381156</c:v>
                </c:pt>
                <c:pt idx="3">
                  <c:v>9.3109350517203318</c:v>
                </c:pt>
                <c:pt idx="4">
                  <c:v>9.7189853841740366</c:v>
                </c:pt>
                <c:pt idx="5">
                  <c:v>10.064624142262646</c:v>
                </c:pt>
                <c:pt idx="6">
                  <c:v>8.18006916558768</c:v>
                </c:pt>
                <c:pt idx="7">
                  <c:v>8.4146141803364767</c:v>
                </c:pt>
                <c:pt idx="8">
                  <c:v>8.649098122336575</c:v>
                </c:pt>
                <c:pt idx="9">
                  <c:v>8.8836221335576369</c:v>
                </c:pt>
              </c:numCache>
            </c:numRef>
          </c:val>
          <c:extLst>
            <c:ext xmlns:c16="http://schemas.microsoft.com/office/drawing/2014/chart" uri="{C3380CC4-5D6E-409C-BE32-E72D297353CC}">
              <c16:uniqueId val="{00000006-AD82-4618-BEF5-3052FD7424FB}"/>
            </c:ext>
          </c:extLst>
        </c:ser>
        <c:ser>
          <c:idx val="7"/>
          <c:order val="7"/>
          <c:tx>
            <c:strRef>
              <c:f>'SSP5 34'!$A$1027</c:f>
              <c:strCache>
                <c:ptCount val="1"/>
                <c:pt idx="0">
                  <c:v>PAO</c:v>
                </c:pt>
              </c:strCache>
            </c:strRef>
          </c:tx>
          <c:spPr>
            <a:solidFill>
              <a:schemeClr val="accent2">
                <a:lumMod val="60000"/>
              </a:schemeClr>
            </a:solidFill>
            <a:ln>
              <a:noFill/>
            </a:ln>
            <a:effectLst/>
          </c:spPr>
          <c:cat>
            <c:numRef>
              <c:f>'SSP5 34'!$B$1019:$K$1019</c:f>
              <c:numCache>
                <c:formatCode>0</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'SSP5 34'!$B$1027:$K$1027</c:f>
              <c:numCache>
                <c:formatCode>0.00</c:formatCode>
                <c:ptCount val="10"/>
                <c:pt idx="0">
                  <c:v>1.5036727685109073</c:v>
                </c:pt>
                <c:pt idx="1">
                  <c:v>1.5540044500621475</c:v>
                </c:pt>
                <c:pt idx="2">
                  <c:v>1.4504155013219699</c:v>
                </c:pt>
                <c:pt idx="3">
                  <c:v>1.3108498523769776</c:v>
                </c:pt>
                <c:pt idx="4">
                  <c:v>1.1616635697162681</c:v>
                </c:pt>
                <c:pt idx="5">
                  <c:v>0.99209452402845477</c:v>
                </c:pt>
                <c:pt idx="6">
                  <c:v>0.81573237849448699</c:v>
                </c:pt>
                <c:pt idx="7">
                  <c:v>0.82582067808075754</c:v>
                </c:pt>
                <c:pt idx="8">
                  <c:v>0.8358954745287801</c:v>
                </c:pt>
                <c:pt idx="9">
                  <c:v>0.84595954179284594</c:v>
                </c:pt>
              </c:numCache>
            </c:numRef>
          </c:val>
          <c:extLst>
            <c:ext xmlns:c16="http://schemas.microsoft.com/office/drawing/2014/chart" uri="{C3380CC4-5D6E-409C-BE32-E72D297353CC}">
              <c16:uniqueId val="{00000007-AD82-4618-BEF5-3052FD7424FB}"/>
            </c:ext>
          </c:extLst>
        </c:ser>
        <c:ser>
          <c:idx val="8"/>
          <c:order val="8"/>
          <c:tx>
            <c:strRef>
              <c:f>'SSP5 34'!$A$1028</c:f>
              <c:strCache>
                <c:ptCount val="1"/>
                <c:pt idx="0">
                  <c:v>PAS</c:v>
                </c:pt>
              </c:strCache>
            </c:strRef>
          </c:tx>
          <c:spPr>
            <a:solidFill>
              <a:schemeClr val="accent3">
                <a:lumMod val="60000"/>
              </a:schemeClr>
            </a:solidFill>
            <a:ln>
              <a:noFill/>
            </a:ln>
            <a:effectLst/>
          </c:spPr>
          <c:cat>
            <c:numRef>
              <c:f>'SSP5 34'!$B$1019:$K$1019</c:f>
              <c:numCache>
                <c:formatCode>0</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'SSP5 34'!$B$1028:$K$1028</c:f>
              <c:numCache>
                <c:formatCode>0.00</c:formatCode>
                <c:ptCount val="10"/>
                <c:pt idx="0">
                  <c:v>2.6559611357643917</c:v>
                </c:pt>
                <c:pt idx="1">
                  <c:v>3.3305461088157413</c:v>
                </c:pt>
                <c:pt idx="2">
                  <c:v>3.7219943186160052</c:v>
                </c:pt>
                <c:pt idx="3">
                  <c:v>3.879141784268322</c:v>
                </c:pt>
                <c:pt idx="4">
                  <c:v>3.9834856251112805</c:v>
                </c:pt>
                <c:pt idx="5">
                  <c:v>3.8304286646884615</c:v>
                </c:pt>
                <c:pt idx="6">
                  <c:v>3.6078829004932658</c:v>
                </c:pt>
                <c:pt idx="7">
                  <c:v>3.8590530571275439</c:v>
                </c:pt>
                <c:pt idx="8">
                  <c:v>4.1241071585634792</c:v>
                </c:pt>
                <c:pt idx="9">
                  <c:v>4.4039038663178349</c:v>
                </c:pt>
              </c:numCache>
            </c:numRef>
          </c:val>
          <c:extLst>
            <c:ext xmlns:c16="http://schemas.microsoft.com/office/drawing/2014/chart" uri="{C3380CC4-5D6E-409C-BE32-E72D297353CC}">
              <c16:uniqueId val="{00000008-AD82-4618-BEF5-3052FD7424FB}"/>
            </c:ext>
          </c:extLst>
        </c:ser>
        <c:ser>
          <c:idx val="9"/>
          <c:order val="9"/>
          <c:tx>
            <c:strRef>
              <c:f>'SSP5 34'!$A$1029</c:f>
              <c:strCache>
                <c:ptCount val="1"/>
                <c:pt idx="0">
                  <c:v>SAS</c:v>
                </c:pt>
              </c:strCache>
            </c:strRef>
          </c:tx>
          <c:spPr>
            <a:solidFill>
              <a:schemeClr val="accent4">
                <a:lumMod val="60000"/>
              </a:schemeClr>
            </a:solidFill>
            <a:ln>
              <a:noFill/>
            </a:ln>
            <a:effectLst/>
          </c:spPr>
          <c:cat>
            <c:numRef>
              <c:f>'SSP5 34'!$B$1019:$K$1019</c:f>
              <c:numCache>
                <c:formatCode>0</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'SSP5 34'!$B$1029:$K$1029</c:f>
              <c:numCache>
                <c:formatCode>0.00</c:formatCode>
                <c:ptCount val="10"/>
                <c:pt idx="0">
                  <c:v>2.939738435129243</c:v>
                </c:pt>
                <c:pt idx="1">
                  <c:v>3.6773901013899426</c:v>
                </c:pt>
                <c:pt idx="2">
                  <c:v>4.1507788701951531</c:v>
                </c:pt>
                <c:pt idx="3">
                  <c:v>4.5835538424312681</c:v>
                </c:pt>
                <c:pt idx="4">
                  <c:v>4.9351673061982453</c:v>
                </c:pt>
                <c:pt idx="5">
                  <c:v>5.197458951573827</c:v>
                </c:pt>
                <c:pt idx="6">
                  <c:v>5.2600750288225537</c:v>
                </c:pt>
                <c:pt idx="7">
                  <c:v>5.9491698948442098</c:v>
                </c:pt>
                <c:pt idx="8">
                  <c:v>6.7186309247747102</c:v>
                </c:pt>
                <c:pt idx="9">
                  <c:v>7.57809789572054</c:v>
                </c:pt>
              </c:numCache>
            </c:numRef>
          </c:val>
          <c:extLst>
            <c:ext xmlns:c16="http://schemas.microsoft.com/office/drawing/2014/chart" uri="{C3380CC4-5D6E-409C-BE32-E72D297353CC}">
              <c16:uniqueId val="{00000009-AD82-4618-BEF5-3052FD7424FB}"/>
            </c:ext>
          </c:extLst>
        </c:ser>
        <c:dLbls>
          <c:showLegendKey val="0"/>
          <c:showVal val="0"/>
          <c:showCatName val="0"/>
          <c:showSerName val="0"/>
          <c:showPercent val="0"/>
          <c:showBubbleSize val="0"/>
        </c:dLbls>
        <c:axId val="301859400"/>
        <c:axId val="301859792"/>
        <c:extLst>
          <c:ext xmlns:c15="http://schemas.microsoft.com/office/drawing/2012/chart" uri="{02D57815-91ED-43cb-92C2-25804820EDAC}">
            <c15:filteredAreaSeries>
              <c15:ser>
                <c:idx val="10"/>
                <c:order val="10"/>
                <c:tx>
                  <c:strRef>
                    <c:extLst>
                      <c:ext uri="{02D57815-91ED-43cb-92C2-25804820EDAC}">
                        <c15:formulaRef>
                          <c15:sqref>'SSP5 34'!$A$1030</c15:sqref>
                        </c15:formulaRef>
                      </c:ext>
                    </c:extLst>
                    <c:strCache>
                      <c:ptCount val="1"/>
                      <c:pt idx="0">
                        <c:v>World</c:v>
                      </c:pt>
                    </c:strCache>
                  </c:strRef>
                </c:tx>
                <c:spPr>
                  <a:solidFill>
                    <a:schemeClr val="accent5">
                      <a:lumMod val="60000"/>
                    </a:schemeClr>
                  </a:solidFill>
                  <a:ln w="25400">
                    <a:noFill/>
                  </a:ln>
                  <a:effectLst/>
                </c:spPr>
                <c:cat>
                  <c:numRef>
                    <c:extLst>
                      <c:ext uri="{02D57815-91ED-43cb-92C2-25804820EDAC}">
                        <c15:formulaRef>
                          <c15:sqref>'SSP5 34'!$B$1019:$K$1019</c15:sqref>
                        </c15:formulaRef>
                      </c:ext>
                    </c:extLst>
                    <c:numCache>
                      <c:formatCode>0</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extLst>
                      <c:ext uri="{02D57815-91ED-43cb-92C2-25804820EDAC}">
                        <c15:formulaRef>
                          <c15:sqref>'SSP5 34'!$B$1030:$K$1030</c15:sqref>
                        </c15:formulaRef>
                      </c:ext>
                    </c:extLst>
                    <c:numCache>
                      <c:formatCode>0.00</c:formatCode>
                      <c:ptCount val="10"/>
                      <c:pt idx="0">
                        <c:v>35.488902767172576</c:v>
                      </c:pt>
                      <c:pt idx="1">
                        <c:v>42.754795285871111</c:v>
                      </c:pt>
                      <c:pt idx="2">
                        <c:v>47.454307279407971</c:v>
                      </c:pt>
                      <c:pt idx="3">
                        <c:v>50.109935459538562</c:v>
                      </c:pt>
                      <c:pt idx="4">
                        <c:v>52.220866963007978</c:v>
                      </c:pt>
                      <c:pt idx="5">
                        <c:v>52.144630952546116</c:v>
                      </c:pt>
                      <c:pt idx="6">
                        <c:v>48.803975040102124</c:v>
                      </c:pt>
                      <c:pt idx="7">
                        <c:v>52.459584757146111</c:v>
                      </c:pt>
                      <c:pt idx="8">
                        <c:v>56.477866722745254</c:v>
                      </c:pt>
                      <c:pt idx="9">
                        <c:v>60.91311202463443</c:v>
                      </c:pt>
                    </c:numCache>
                  </c:numRef>
                </c:val>
                <c:extLst>
                  <c:ext xmlns:c16="http://schemas.microsoft.com/office/drawing/2014/chart" uri="{C3380CC4-5D6E-409C-BE32-E72D297353CC}">
                    <c16:uniqueId val="{0000000A-AD82-4618-BEF5-3052FD7424FB}"/>
                  </c:ext>
                </c:extLst>
              </c15:ser>
            </c15:filteredAreaSeries>
          </c:ext>
        </c:extLst>
      </c:areaChart>
      <c:catAx>
        <c:axId val="301859400"/>
        <c:scaling>
          <c:orientation val="minMax"/>
        </c:scaling>
        <c:delete val="0"/>
        <c:axPos val="b"/>
        <c:numFmt formatCode="0"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v-SE"/>
          </a:p>
        </c:txPr>
        <c:crossAx val="301859792"/>
        <c:crosses val="autoZero"/>
        <c:auto val="1"/>
        <c:lblAlgn val="ctr"/>
        <c:lblOffset val="100"/>
        <c:noMultiLvlLbl val="0"/>
      </c:catAx>
      <c:valAx>
        <c:axId val="30185979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v-SE"/>
          </a:p>
        </c:txPr>
        <c:crossAx val="30185940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v-SE"/>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sv-SE"/>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sv-SE"/>
              <a:t>Transport demand categories (EJ/year)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sv-SE"/>
        </a:p>
      </c:txPr>
    </c:title>
    <c:autoTitleDeleted val="0"/>
    <c:plotArea>
      <c:layout/>
      <c:areaChart>
        <c:grouping val="stacked"/>
        <c:varyColors val="0"/>
        <c:ser>
          <c:idx val="0"/>
          <c:order val="0"/>
          <c:tx>
            <c:strRef>
              <c:f>'SSP5 34'!$A$1126</c:f>
              <c:strCache>
                <c:ptCount val="1"/>
                <c:pt idx="0">
                  <c:v>Cars</c:v>
                </c:pt>
              </c:strCache>
            </c:strRef>
          </c:tx>
          <c:spPr>
            <a:pattFill prst="pct90">
              <a:fgClr>
                <a:srgbClr val="FF0000"/>
              </a:fgClr>
              <a:bgClr>
                <a:schemeClr val="bg1"/>
              </a:bgClr>
            </a:pattFill>
            <a:ln>
              <a:noFill/>
            </a:ln>
            <a:effectLst/>
          </c:spPr>
          <c:cat>
            <c:numRef>
              <c:f>'SSP5 34'!$B$1125:$K$1125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'SSP5 34'!$B$1126:$K$1126</c:f>
              <c:numCache>
                <c:formatCode>0</c:formatCode>
                <c:ptCount val="10"/>
                <c:pt idx="0">
                  <c:v>33.066284562055543</c:v>
                </c:pt>
                <c:pt idx="1">
                  <c:v>54.048036934215979</c:v>
                </c:pt>
                <c:pt idx="2">
                  <c:v>61.572268553537548</c:v>
                </c:pt>
                <c:pt idx="3">
                  <c:v>70.303501914899741</c:v>
                </c:pt>
                <c:pt idx="4">
                  <c:v>79.377952596551168</c:v>
                </c:pt>
                <c:pt idx="5">
                  <c:v>87.891363490585647</c:v>
                </c:pt>
                <c:pt idx="6">
                  <c:v>95.326771534278393</c:v>
                </c:pt>
                <c:pt idx="7">
                  <c:v>112.0467662962715</c:v>
                </c:pt>
                <c:pt idx="8">
                  <c:v>120.59585668330845</c:v>
                </c:pt>
                <c:pt idx="9">
                  <c:v>123.02398143734079</c:v>
                </c:pt>
              </c:numCache>
            </c:numRef>
          </c:val>
          <c:extLst>
            <c:ext xmlns:c16="http://schemas.microsoft.com/office/drawing/2014/chart" uri="{C3380CC4-5D6E-409C-BE32-E72D297353CC}">
              <c16:uniqueId val="{00000000-2A37-4A47-995A-D1C4DD47372B}"/>
            </c:ext>
          </c:extLst>
        </c:ser>
        <c:ser>
          <c:idx val="1"/>
          <c:order val="1"/>
          <c:tx>
            <c:strRef>
              <c:f>'SSP5 34'!$A$1127</c:f>
              <c:strCache>
                <c:ptCount val="1"/>
                <c:pt idx="0">
                  <c:v>Busses</c:v>
                </c:pt>
              </c:strCache>
            </c:strRef>
          </c:tx>
          <c:spPr>
            <a:pattFill prst="pct90">
              <a:fgClr>
                <a:schemeClr val="accent3"/>
              </a:fgClr>
              <a:bgClr>
                <a:schemeClr val="bg1"/>
              </a:bgClr>
            </a:pattFill>
            <a:ln>
              <a:noFill/>
            </a:ln>
            <a:effectLst/>
          </c:spPr>
          <c:cat>
            <c:numRef>
              <c:f>'SSP5 34'!$B$1125:$K$1125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'SSP5 34'!$B$1127:$K$1127</c:f>
              <c:numCache>
                <c:formatCode>0.00</c:formatCode>
                <c:ptCount val="10"/>
                <c:pt idx="0">
                  <c:v>5.6945285096454255</c:v>
                </c:pt>
                <c:pt idx="1">
                  <c:v>6.6964751765402202</c:v>
                </c:pt>
                <c:pt idx="2">
                  <c:v>7.5244149154787543</c:v>
                </c:pt>
                <c:pt idx="3">
                  <c:v>7.8748786310762089</c:v>
                </c:pt>
                <c:pt idx="4">
                  <c:v>7.9255938634851208</c:v>
                </c:pt>
                <c:pt idx="5">
                  <c:v>7.8827092659157429</c:v>
                </c:pt>
                <c:pt idx="6">
                  <c:v>7.6777968760590758</c:v>
                </c:pt>
                <c:pt idx="7">
                  <c:v>7.1376234122763593</c:v>
                </c:pt>
                <c:pt idx="8">
                  <c:v>6.2114433048798317</c:v>
                </c:pt>
                <c:pt idx="9">
                  <c:v>5.3132178847690446</c:v>
                </c:pt>
              </c:numCache>
            </c:numRef>
          </c:val>
          <c:extLst>
            <c:ext xmlns:c16="http://schemas.microsoft.com/office/drawing/2014/chart" uri="{C3380CC4-5D6E-409C-BE32-E72D297353CC}">
              <c16:uniqueId val="{00000001-2A37-4A47-995A-D1C4DD47372B}"/>
            </c:ext>
          </c:extLst>
        </c:ser>
        <c:ser>
          <c:idx val="2"/>
          <c:order val="2"/>
          <c:tx>
            <c:strRef>
              <c:f>'SSP5 34'!$A$1128</c:f>
              <c:strCache>
                <c:ptCount val="1"/>
                <c:pt idx="0">
                  <c:v>Rail (passenger)</c:v>
                </c:pt>
              </c:strCache>
            </c:strRef>
          </c:tx>
          <c:spPr>
            <a:pattFill prst="pct90">
              <a:fgClr>
                <a:schemeClr val="accent4"/>
              </a:fgClr>
              <a:bgClr>
                <a:schemeClr val="bg1"/>
              </a:bgClr>
            </a:pattFill>
            <a:ln>
              <a:noFill/>
            </a:ln>
            <a:effectLst/>
          </c:spPr>
          <c:cat>
            <c:numRef>
              <c:f>'SSP5 34'!$B$1125:$K$1125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'SSP5 34'!$B$1128:$K$1128</c:f>
              <c:numCache>
                <c:formatCode>0.00</c:formatCode>
                <c:ptCount val="10"/>
                <c:pt idx="0">
                  <c:v>0.87881692716577631</c:v>
                </c:pt>
                <c:pt idx="1">
                  <c:v>0.98345297489910055</c:v>
                </c:pt>
                <c:pt idx="2">
                  <c:v>1.084427472129752</c:v>
                </c:pt>
                <c:pt idx="3">
                  <c:v>1.1745218869507326</c:v>
                </c:pt>
                <c:pt idx="4">
                  <c:v>1.2531672738612354</c:v>
                </c:pt>
                <c:pt idx="5">
                  <c:v>1.3329171217613416</c:v>
                </c:pt>
                <c:pt idx="6">
                  <c:v>1.4027329871304834</c:v>
                </c:pt>
                <c:pt idx="7">
                  <c:v>1.4315775686986441</c:v>
                </c:pt>
                <c:pt idx="8">
                  <c:v>1.4400924770644237</c:v>
                </c:pt>
                <c:pt idx="9">
                  <c:v>1.4329309693689218</c:v>
                </c:pt>
              </c:numCache>
            </c:numRef>
          </c:val>
          <c:extLst>
            <c:ext xmlns:c16="http://schemas.microsoft.com/office/drawing/2014/chart" uri="{C3380CC4-5D6E-409C-BE32-E72D297353CC}">
              <c16:uniqueId val="{00000002-2A37-4A47-995A-D1C4DD47372B}"/>
            </c:ext>
          </c:extLst>
        </c:ser>
        <c:ser>
          <c:idx val="3"/>
          <c:order val="3"/>
          <c:tx>
            <c:strRef>
              <c:f>'SSP5 34'!$A$1129</c:f>
              <c:strCache>
                <c:ptCount val="1"/>
                <c:pt idx="0">
                  <c:v>Short distance aircraft</c:v>
                </c:pt>
              </c:strCache>
            </c:strRef>
          </c:tx>
          <c:spPr>
            <a:pattFill prst="pct90">
              <a:fgClr>
                <a:schemeClr val="accent6">
                  <a:lumMod val="40000"/>
                  <a:lumOff val="60000"/>
                </a:schemeClr>
              </a:fgClr>
              <a:bgClr>
                <a:schemeClr val="bg1"/>
              </a:bgClr>
            </a:pattFill>
            <a:ln>
              <a:noFill/>
            </a:ln>
            <a:effectLst/>
          </c:spPr>
          <c:cat>
            <c:numRef>
              <c:f>'SSP5 34'!$B$1125:$K$1125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'SSP5 34'!$B$1129:$K$1129</c:f>
              <c:numCache>
                <c:formatCode>0.00</c:formatCode>
                <c:ptCount val="10"/>
                <c:pt idx="0">
                  <c:v>1.070450362409531</c:v>
                </c:pt>
                <c:pt idx="1">
                  <c:v>1.4558206700398528</c:v>
                </c:pt>
                <c:pt idx="2">
                  <c:v>2.5073020914964932</c:v>
                </c:pt>
                <c:pt idx="3">
                  <c:v>3.9716426601110082</c:v>
                </c:pt>
                <c:pt idx="4">
                  <c:v>4.9150879875241076</c:v>
                </c:pt>
                <c:pt idx="5">
                  <c:v>5.7809823415139352</c:v>
                </c:pt>
                <c:pt idx="6">
                  <c:v>6.8280962897307989</c:v>
                </c:pt>
                <c:pt idx="7">
                  <c:v>7.7765656536630949</c:v>
                </c:pt>
                <c:pt idx="8">
                  <c:v>8.4837684023794857</c:v>
                </c:pt>
                <c:pt idx="9">
                  <c:v>9.3251705036056567</c:v>
                </c:pt>
              </c:numCache>
            </c:numRef>
          </c:val>
          <c:extLst>
            <c:ext xmlns:c16="http://schemas.microsoft.com/office/drawing/2014/chart" uri="{C3380CC4-5D6E-409C-BE32-E72D297353CC}">
              <c16:uniqueId val="{00000003-2A37-4A47-995A-D1C4DD47372B}"/>
            </c:ext>
          </c:extLst>
        </c:ser>
        <c:ser>
          <c:idx val="4"/>
          <c:order val="4"/>
          <c:tx>
            <c:strRef>
              <c:f>'SSP5 34'!$A$1130</c:f>
              <c:strCache>
                <c:ptCount val="1"/>
                <c:pt idx="0">
                  <c:v>Medium distance aircraft</c:v>
                </c:pt>
              </c:strCache>
            </c:strRef>
          </c:tx>
          <c:spPr>
            <a:pattFill prst="pct90">
              <a:fgClr>
                <a:schemeClr val="accent6">
                  <a:lumMod val="60000"/>
                  <a:lumOff val="40000"/>
                </a:schemeClr>
              </a:fgClr>
              <a:bgClr>
                <a:schemeClr val="bg1"/>
              </a:bgClr>
            </a:pattFill>
            <a:ln>
              <a:noFill/>
            </a:ln>
            <a:effectLst/>
          </c:spPr>
          <c:cat>
            <c:numRef>
              <c:f>'SSP5 34'!$B$1125:$K$1125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'SSP5 34'!$B$1130:$K$1130</c:f>
              <c:numCache>
                <c:formatCode>0.00</c:formatCode>
                <c:ptCount val="10"/>
                <c:pt idx="0">
                  <c:v>8.9183144492915005</c:v>
                </c:pt>
                <c:pt idx="1">
                  <c:v>11.645258764779117</c:v>
                </c:pt>
                <c:pt idx="2">
                  <c:v>15.491759849144037</c:v>
                </c:pt>
                <c:pt idx="3">
                  <c:v>20.531038252481899</c:v>
                </c:pt>
                <c:pt idx="4">
                  <c:v>26.235024691395793</c:v>
                </c:pt>
                <c:pt idx="5">
                  <c:v>32.268276121957712</c:v>
                </c:pt>
                <c:pt idx="6">
                  <c:v>40.157261997142662</c:v>
                </c:pt>
                <c:pt idx="7">
                  <c:v>48.386774789044075</c:v>
                </c:pt>
                <c:pt idx="8">
                  <c:v>55.562264084664172</c:v>
                </c:pt>
                <c:pt idx="9">
                  <c:v>63.93166811349171</c:v>
                </c:pt>
              </c:numCache>
            </c:numRef>
          </c:val>
          <c:extLst>
            <c:ext xmlns:c16="http://schemas.microsoft.com/office/drawing/2014/chart" uri="{C3380CC4-5D6E-409C-BE32-E72D297353CC}">
              <c16:uniqueId val="{00000004-2A37-4A47-995A-D1C4DD47372B}"/>
            </c:ext>
          </c:extLst>
        </c:ser>
        <c:ser>
          <c:idx val="5"/>
          <c:order val="5"/>
          <c:tx>
            <c:strRef>
              <c:f>'SSP5 34'!$A$1131</c:f>
              <c:strCache>
                <c:ptCount val="1"/>
                <c:pt idx="0">
                  <c:v>Long distance aircraft</c:v>
                </c:pt>
              </c:strCache>
            </c:strRef>
          </c:tx>
          <c:spPr>
            <a:pattFill prst="pct90">
              <a:fgClr>
                <a:schemeClr val="accent6"/>
              </a:fgClr>
              <a:bgClr>
                <a:schemeClr val="bg1"/>
              </a:bgClr>
            </a:pattFill>
            <a:ln>
              <a:noFill/>
            </a:ln>
            <a:effectLst/>
          </c:spPr>
          <c:cat>
            <c:numRef>
              <c:f>'SSP5 34'!$B$1125:$K$1125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'SSP5 34'!$B$1131:$K$1131</c:f>
              <c:numCache>
                <c:formatCode>0.00</c:formatCode>
                <c:ptCount val="10"/>
                <c:pt idx="0">
                  <c:v>2.641750401992323</c:v>
                </c:pt>
                <c:pt idx="1">
                  <c:v>3.4495158472018019</c:v>
                </c:pt>
                <c:pt idx="2">
                  <c:v>4.5889122929833457</c:v>
                </c:pt>
                <c:pt idx="3">
                  <c:v>6.0816288621806365</c:v>
                </c:pt>
                <c:pt idx="4">
                  <c:v>7.7712428081383988</c:v>
                </c:pt>
                <c:pt idx="5">
                  <c:v>9.5583904224809153</c:v>
                </c:pt>
                <c:pt idx="6">
                  <c:v>11.895236888882112</c:v>
                </c:pt>
                <c:pt idx="7">
                  <c:v>14.332952989813453</c:v>
                </c:pt>
                <c:pt idx="8">
                  <c:v>16.458450115865329</c:v>
                </c:pt>
                <c:pt idx="9">
                  <c:v>18.937604286006501</c:v>
                </c:pt>
              </c:numCache>
            </c:numRef>
          </c:val>
          <c:extLst>
            <c:ext xmlns:c16="http://schemas.microsoft.com/office/drawing/2014/chart" uri="{C3380CC4-5D6E-409C-BE32-E72D297353CC}">
              <c16:uniqueId val="{00000005-2A37-4A47-995A-D1C4DD47372B}"/>
            </c:ext>
          </c:extLst>
        </c:ser>
        <c:ser>
          <c:idx val="6"/>
          <c:order val="6"/>
          <c:tx>
            <c:strRef>
              <c:f>'SSP5 34'!$A$1132</c:f>
              <c:strCache>
                <c:ptCount val="1"/>
                <c:pt idx="0">
                  <c:v>Rail (freight)</c:v>
                </c:pt>
              </c:strCache>
            </c:strRef>
          </c:tx>
          <c:spPr>
            <a:solidFill>
              <a:srgbClr val="FFC000"/>
            </a:solidFill>
            <a:ln>
              <a:noFill/>
            </a:ln>
            <a:effectLst/>
          </c:spPr>
          <c:cat>
            <c:numRef>
              <c:f>'SSP5 34'!$B$1125:$K$1125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'SSP5 34'!$B$1132:$K$1132</c:f>
              <c:numCache>
                <c:formatCode>0.00</c:formatCode>
                <c:ptCount val="10"/>
                <c:pt idx="0">
                  <c:v>3.6795089574156954</c:v>
                </c:pt>
                <c:pt idx="1">
                  <c:v>5.7140494808936531</c:v>
                </c:pt>
                <c:pt idx="2">
                  <c:v>7.4631527198120047</c:v>
                </c:pt>
                <c:pt idx="3">
                  <c:v>8.4468799092426536</c:v>
                </c:pt>
                <c:pt idx="4">
                  <c:v>8.9210308497455344</c:v>
                </c:pt>
                <c:pt idx="5">
                  <c:v>9.168645122003154</c:v>
                </c:pt>
                <c:pt idx="6">
                  <c:v>9.2143187758453013</c:v>
                </c:pt>
                <c:pt idx="7">
                  <c:v>9.1575065972990721</c:v>
                </c:pt>
                <c:pt idx="8">
                  <c:v>8.9309167953371578</c:v>
                </c:pt>
                <c:pt idx="9">
                  <c:v>8.5403905987702124</c:v>
                </c:pt>
              </c:numCache>
            </c:numRef>
          </c:val>
          <c:extLst>
            <c:ext xmlns:c16="http://schemas.microsoft.com/office/drawing/2014/chart" uri="{C3380CC4-5D6E-409C-BE32-E72D297353CC}">
              <c16:uniqueId val="{00000006-2A37-4A47-995A-D1C4DD47372B}"/>
            </c:ext>
          </c:extLst>
        </c:ser>
        <c:ser>
          <c:idx val="7"/>
          <c:order val="7"/>
          <c:tx>
            <c:strRef>
              <c:f>'SSP5 34'!$A$1133</c:f>
              <c:strCache>
                <c:ptCount val="1"/>
                <c:pt idx="0">
                  <c:v>Container vessels</c:v>
                </c:pt>
              </c:strCache>
            </c:strRef>
          </c:tx>
          <c:spPr>
            <a:solidFill>
              <a:schemeClr val="accent5">
                <a:lumMod val="20000"/>
                <a:lumOff val="80000"/>
              </a:schemeClr>
            </a:solidFill>
            <a:ln>
              <a:noFill/>
            </a:ln>
            <a:effectLst/>
          </c:spPr>
          <c:cat>
            <c:numRef>
              <c:f>'SSP5 34'!$B$1125:$K$1125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'SSP5 34'!$B$1133:$K$1133</c:f>
              <c:numCache>
                <c:formatCode>0.00</c:formatCode>
                <c:ptCount val="10"/>
                <c:pt idx="0">
                  <c:v>2.8959128538384054</c:v>
                </c:pt>
                <c:pt idx="1">
                  <c:v>4.9883626071766241</c:v>
                </c:pt>
                <c:pt idx="2">
                  <c:v>6.6313722701609823</c:v>
                </c:pt>
                <c:pt idx="3">
                  <c:v>7.9082931054127021</c:v>
                </c:pt>
                <c:pt idx="4">
                  <c:v>8.8455790598135025</c:v>
                </c:pt>
                <c:pt idx="5">
                  <c:v>9.5072554398746334</c:v>
                </c:pt>
                <c:pt idx="6">
                  <c:v>10.129318070218778</c:v>
                </c:pt>
                <c:pt idx="7">
                  <c:v>12.087593676372714</c:v>
                </c:pt>
                <c:pt idx="8">
                  <c:v>10.910785112221109</c:v>
                </c:pt>
                <c:pt idx="9">
                  <c:v>11.057681589370286</c:v>
                </c:pt>
              </c:numCache>
            </c:numRef>
          </c:val>
          <c:extLst>
            <c:ext xmlns:c16="http://schemas.microsoft.com/office/drawing/2014/chart" uri="{C3380CC4-5D6E-409C-BE32-E72D297353CC}">
              <c16:uniqueId val="{00000007-2A37-4A47-995A-D1C4DD47372B}"/>
            </c:ext>
          </c:extLst>
        </c:ser>
        <c:ser>
          <c:idx val="8"/>
          <c:order val="8"/>
          <c:tx>
            <c:strRef>
              <c:f>'SSP5 34'!$A$1134</c:f>
              <c:strCache>
                <c:ptCount val="1"/>
                <c:pt idx="0">
                  <c:v>Deep sea vessels</c:v>
                </c:pt>
              </c:strCache>
            </c:strRef>
          </c:tx>
          <c:spPr>
            <a:solidFill>
              <a:schemeClr val="accent5">
                <a:lumMod val="60000"/>
                <a:lumOff val="40000"/>
              </a:schemeClr>
            </a:solidFill>
            <a:ln>
              <a:noFill/>
            </a:ln>
            <a:effectLst/>
          </c:spPr>
          <c:cat>
            <c:numRef>
              <c:f>'SSP5 34'!$B$1125:$K$1125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'SSP5 34'!$B$1134:$K$1134</c:f>
              <c:numCache>
                <c:formatCode>0.00</c:formatCode>
                <c:ptCount val="10"/>
                <c:pt idx="0">
                  <c:v>6.1662707335913503</c:v>
                </c:pt>
                <c:pt idx="1">
                  <c:v>9.0123763509397588</c:v>
                </c:pt>
                <c:pt idx="2">
                  <c:v>11.378197574702783</c:v>
                </c:pt>
                <c:pt idx="3">
                  <c:v>12.679433000314148</c:v>
                </c:pt>
                <c:pt idx="4">
                  <c:v>13.17019018642724</c:v>
                </c:pt>
                <c:pt idx="5">
                  <c:v>12.91731361252142</c:v>
                </c:pt>
                <c:pt idx="6">
                  <c:v>12.559169430019102</c:v>
                </c:pt>
                <c:pt idx="7">
                  <c:v>13.009309535569182</c:v>
                </c:pt>
                <c:pt idx="8">
                  <c:v>11.859568316375004</c:v>
                </c:pt>
                <c:pt idx="9">
                  <c:v>11.765581988728552</c:v>
                </c:pt>
              </c:numCache>
            </c:numRef>
          </c:val>
          <c:extLst>
            <c:ext xmlns:c16="http://schemas.microsoft.com/office/drawing/2014/chart" uri="{C3380CC4-5D6E-409C-BE32-E72D297353CC}">
              <c16:uniqueId val="{00000008-2A37-4A47-995A-D1C4DD47372B}"/>
            </c:ext>
          </c:extLst>
        </c:ser>
        <c:ser>
          <c:idx val="9"/>
          <c:order val="9"/>
          <c:tx>
            <c:strRef>
              <c:f>'SSP5 34'!$A$1135</c:f>
              <c:strCache>
                <c:ptCount val="1"/>
                <c:pt idx="0">
                  <c:v>Short sea vessels</c:v>
                </c:pt>
              </c:strCache>
            </c:strRef>
          </c:tx>
          <c:spPr>
            <a:solidFill>
              <a:schemeClr val="accent5">
                <a:lumMod val="75000"/>
              </a:schemeClr>
            </a:solidFill>
            <a:ln>
              <a:noFill/>
            </a:ln>
            <a:effectLst/>
          </c:spPr>
          <c:cat>
            <c:numRef>
              <c:f>'SSP5 34'!$B$1125:$K$1125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'SSP5 34'!$B$1135:$K$1135</c:f>
              <c:numCache>
                <c:formatCode>0.00</c:formatCode>
                <c:ptCount val="10"/>
                <c:pt idx="0">
                  <c:v>5.400180192648957</c:v>
                </c:pt>
                <c:pt idx="1">
                  <c:v>7.8527431261657883</c:v>
                </c:pt>
                <c:pt idx="2">
                  <c:v>10.43918959231932</c:v>
                </c:pt>
                <c:pt idx="3">
                  <c:v>12.449334423662327</c:v>
                </c:pt>
                <c:pt idx="4">
                  <c:v>13.924821755935167</c:v>
                </c:pt>
                <c:pt idx="5">
                  <c:v>14.966441031525923</c:v>
                </c:pt>
                <c:pt idx="6">
                  <c:v>15.945699844317879</c:v>
                </c:pt>
                <c:pt idx="7">
                  <c:v>16.690541800827106</c:v>
                </c:pt>
                <c:pt idx="8">
                  <c:v>17.175895085854705</c:v>
                </c:pt>
                <c:pt idx="9">
                  <c:v>17.407141366855122</c:v>
                </c:pt>
              </c:numCache>
            </c:numRef>
          </c:val>
          <c:extLst>
            <c:ext xmlns:c16="http://schemas.microsoft.com/office/drawing/2014/chart" uri="{C3380CC4-5D6E-409C-BE32-E72D297353CC}">
              <c16:uniqueId val="{00000009-2A37-4A47-995A-D1C4DD47372B}"/>
            </c:ext>
          </c:extLst>
        </c:ser>
        <c:ser>
          <c:idx val="10"/>
          <c:order val="10"/>
          <c:tx>
            <c:strRef>
              <c:f>'SSP5 34'!$A$1136</c:f>
              <c:strCache>
                <c:ptCount val="1"/>
                <c:pt idx="0">
                  <c:v>Trucks</c:v>
                </c:pt>
              </c:strCache>
            </c:strRef>
          </c:tx>
          <c:spPr>
            <a:solidFill>
              <a:srgbClr val="92D050"/>
            </a:solidFill>
            <a:ln w="25400">
              <a:noFill/>
            </a:ln>
            <a:effectLst/>
          </c:spPr>
          <c:cat>
            <c:numRef>
              <c:f>'SSP5 34'!$B$1125:$K$1125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'SSP5 34'!$B$1136:$K$1136</c:f>
              <c:numCache>
                <c:formatCode>0.00</c:formatCode>
                <c:ptCount val="10"/>
                <c:pt idx="0">
                  <c:v>35.488902767172576</c:v>
                </c:pt>
                <c:pt idx="1">
                  <c:v>42.754795285871111</c:v>
                </c:pt>
                <c:pt idx="2">
                  <c:v>47.454307279407971</c:v>
                </c:pt>
                <c:pt idx="3">
                  <c:v>50.109935459538562</c:v>
                </c:pt>
                <c:pt idx="4">
                  <c:v>52.220866963007978</c:v>
                </c:pt>
                <c:pt idx="5">
                  <c:v>52.144630952546116</c:v>
                </c:pt>
                <c:pt idx="6">
                  <c:v>48.803975040102124</c:v>
                </c:pt>
                <c:pt idx="7">
                  <c:v>52.459584757146111</c:v>
                </c:pt>
                <c:pt idx="8">
                  <c:v>56.477866722745254</c:v>
                </c:pt>
                <c:pt idx="9">
                  <c:v>60.91311202463443</c:v>
                </c:pt>
              </c:numCache>
            </c:numRef>
          </c:val>
          <c:extLst>
            <c:ext xmlns:c16="http://schemas.microsoft.com/office/drawing/2014/chart" uri="{C3380CC4-5D6E-409C-BE32-E72D297353CC}">
              <c16:uniqueId val="{0000000A-2A37-4A47-995A-D1C4DD47372B}"/>
            </c:ext>
          </c:extLst>
        </c:ser>
        <c:ser>
          <c:idx val="11"/>
          <c:order val="11"/>
          <c:tx>
            <c:strRef>
              <c:f>'SSP5 34'!$A$1137</c:f>
              <c:strCache>
                <c:ptCount val="1"/>
                <c:pt idx="0">
                  <c:v>Cargo aircraft</c:v>
                </c:pt>
              </c:strCache>
            </c:strRef>
          </c:tx>
          <c:spPr>
            <a:solidFill>
              <a:schemeClr val="accent6"/>
            </a:solidFill>
            <a:ln w="25400">
              <a:noFill/>
            </a:ln>
            <a:effectLst/>
          </c:spPr>
          <c:cat>
            <c:numRef>
              <c:f>'SSP5 34'!$B$1125:$K$1125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'SSP5 34'!$B$1137:$K$1137</c:f>
              <c:numCache>
                <c:formatCode>0.00</c:formatCode>
                <c:ptCount val="10"/>
                <c:pt idx="0">
                  <c:v>0.80294691591704748</c:v>
                </c:pt>
                <c:pt idx="1">
                  <c:v>0.8795137797200262</c:v>
                </c:pt>
                <c:pt idx="2">
                  <c:v>1.2135658804464682</c:v>
                </c:pt>
                <c:pt idx="3">
                  <c:v>1.7626364308964126</c:v>
                </c:pt>
                <c:pt idx="4">
                  <c:v>2.5170124006720243</c:v>
                </c:pt>
                <c:pt idx="5">
                  <c:v>3.4605053330873177</c:v>
                </c:pt>
                <c:pt idx="6">
                  <c:v>4.5816310646149665</c:v>
                </c:pt>
                <c:pt idx="7">
                  <c:v>5.8584201527387609</c:v>
                </c:pt>
                <c:pt idx="8">
                  <c:v>7.2629066761186412</c:v>
                </c:pt>
                <c:pt idx="9">
                  <c:v>8.7644594047294202</c:v>
                </c:pt>
              </c:numCache>
            </c:numRef>
          </c:val>
          <c:extLst>
            <c:ext xmlns:c16="http://schemas.microsoft.com/office/drawing/2014/chart" uri="{C3380CC4-5D6E-409C-BE32-E72D297353CC}">
              <c16:uniqueId val="{0000000B-2A37-4A47-995A-D1C4DD47372B}"/>
            </c:ext>
          </c:extLst>
        </c:ser>
        <c:dLbls>
          <c:showLegendKey val="0"/>
          <c:showVal val="0"/>
          <c:showCatName val="0"/>
          <c:showSerName val="0"/>
          <c:showPercent val="0"/>
          <c:showBubbleSize val="0"/>
        </c:dLbls>
        <c:axId val="621058576"/>
        <c:axId val="621055296"/>
      </c:areaChart>
      <c:catAx>
        <c:axId val="62105857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v-SE"/>
          </a:p>
        </c:txPr>
        <c:crossAx val="621055296"/>
        <c:crosses val="autoZero"/>
        <c:auto val="1"/>
        <c:lblAlgn val="ctr"/>
        <c:lblOffset val="100"/>
        <c:noMultiLvlLbl val="0"/>
      </c:catAx>
      <c:valAx>
        <c:axId val="62105529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v-SE"/>
          </a:p>
        </c:txPr>
        <c:crossAx val="62105857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v-SE"/>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sv-SE"/>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sv-SE"/>
        </a:p>
      </c:txPr>
    </c:title>
    <c:autoTitleDeleted val="0"/>
    <c:plotArea>
      <c:layout/>
      <c:areaChart>
        <c:grouping val="stacked"/>
        <c:varyColors val="0"/>
        <c:ser>
          <c:idx val="0"/>
          <c:order val="0"/>
          <c:tx>
            <c:strRef>
              <c:f>'SSP2 26 (base)'!$A$1170</c:f>
              <c:strCache>
                <c:ptCount val="1"/>
                <c:pt idx="0">
                  <c:v>10^5 cars</c:v>
                </c:pt>
              </c:strCache>
            </c:strRef>
          </c:tx>
          <c:spPr>
            <a:solidFill>
              <a:schemeClr val="accent1"/>
            </a:solidFill>
            <a:ln>
              <a:noFill/>
            </a:ln>
            <a:effectLst/>
          </c:spPr>
          <c:val>
            <c:numRef>
              <c:f>'SSP2 26 (base)'!$B$1170:$K$1170</c:f>
            </c:numRef>
          </c:val>
          <c:extLst>
            <c:ext xmlns:c16="http://schemas.microsoft.com/office/drawing/2014/chart" uri="{C3380CC4-5D6E-409C-BE32-E72D297353CC}">
              <c16:uniqueId val="{00000000-DE5E-4C2B-B99E-458847031072}"/>
            </c:ext>
          </c:extLst>
        </c:ser>
        <c:ser>
          <c:idx val="1"/>
          <c:order val="1"/>
          <c:tx>
            <c:strRef>
              <c:f>'SSP2 26 (base)'!$A$1171</c:f>
              <c:strCache>
                <c:ptCount val="1"/>
                <c:pt idx="0">
                  <c:v>10^4 busses</c:v>
                </c:pt>
              </c:strCache>
            </c:strRef>
          </c:tx>
          <c:spPr>
            <a:solidFill>
              <a:schemeClr val="accent2"/>
            </a:solidFill>
            <a:ln>
              <a:noFill/>
            </a:ln>
            <a:effectLst/>
          </c:spPr>
          <c:val>
            <c:numRef>
              <c:f>'SSP2 26 (base)'!$B$1171:$K$1171</c:f>
            </c:numRef>
          </c:val>
          <c:extLst>
            <c:ext xmlns:c16="http://schemas.microsoft.com/office/drawing/2014/chart" uri="{C3380CC4-5D6E-409C-BE32-E72D297353CC}">
              <c16:uniqueId val="{00000001-DE5E-4C2B-B99E-458847031072}"/>
            </c:ext>
          </c:extLst>
        </c:ser>
        <c:ser>
          <c:idx val="2"/>
          <c:order val="2"/>
          <c:tx>
            <c:strRef>
              <c:f>'SSP2 26 (base)'!$A$1172</c:f>
              <c:strCache>
                <c:ptCount val="1"/>
                <c:pt idx="0">
                  <c:v>Short distance aircraft</c:v>
                </c:pt>
              </c:strCache>
            </c:strRef>
          </c:tx>
          <c:spPr>
            <a:solidFill>
              <a:schemeClr val="accent3"/>
            </a:solidFill>
            <a:ln>
              <a:noFill/>
            </a:ln>
            <a:effectLst/>
          </c:spPr>
          <c:val>
            <c:numRef>
              <c:f>'SSP2 26 (base)'!$B$1172:$K$1172</c:f>
            </c:numRef>
          </c:val>
          <c:extLst>
            <c:ext xmlns:c16="http://schemas.microsoft.com/office/drawing/2014/chart" uri="{C3380CC4-5D6E-409C-BE32-E72D297353CC}">
              <c16:uniqueId val="{00000002-DE5E-4C2B-B99E-458847031072}"/>
            </c:ext>
          </c:extLst>
        </c:ser>
        <c:ser>
          <c:idx val="3"/>
          <c:order val="3"/>
          <c:tx>
            <c:strRef>
              <c:f>'SSP2 26 (base)'!$A$1173</c:f>
              <c:strCache>
                <c:ptCount val="1"/>
                <c:pt idx="0">
                  <c:v>10 medium distance aircraft</c:v>
                </c:pt>
              </c:strCache>
            </c:strRef>
          </c:tx>
          <c:spPr>
            <a:solidFill>
              <a:schemeClr val="accent4"/>
            </a:solidFill>
            <a:ln>
              <a:noFill/>
            </a:ln>
            <a:effectLst/>
          </c:spPr>
          <c:val>
            <c:numRef>
              <c:f>'SSP2 26 (base)'!$B$1173:$K$1173</c:f>
            </c:numRef>
          </c:val>
          <c:extLst>
            <c:ext xmlns:c16="http://schemas.microsoft.com/office/drawing/2014/chart" uri="{C3380CC4-5D6E-409C-BE32-E72D297353CC}">
              <c16:uniqueId val="{00000003-DE5E-4C2B-B99E-458847031072}"/>
            </c:ext>
          </c:extLst>
        </c:ser>
        <c:ser>
          <c:idx val="4"/>
          <c:order val="4"/>
          <c:tx>
            <c:strRef>
              <c:f>'SSP2 26 (base)'!$A$1174</c:f>
              <c:strCache>
                <c:ptCount val="1"/>
                <c:pt idx="0">
                  <c:v>long distance aircraft</c:v>
                </c:pt>
              </c:strCache>
            </c:strRef>
          </c:tx>
          <c:spPr>
            <a:solidFill>
              <a:schemeClr val="accent5"/>
            </a:solidFill>
            <a:ln>
              <a:noFill/>
            </a:ln>
            <a:effectLst/>
          </c:spPr>
          <c:val>
            <c:numRef>
              <c:f>'SSP2 26 (base)'!$B$1174:$K$1174</c:f>
            </c:numRef>
          </c:val>
          <c:extLst>
            <c:ext xmlns:c16="http://schemas.microsoft.com/office/drawing/2014/chart" uri="{C3380CC4-5D6E-409C-BE32-E72D297353CC}">
              <c16:uniqueId val="{00000004-DE5E-4C2B-B99E-458847031072}"/>
            </c:ext>
          </c:extLst>
        </c:ser>
        <c:ser>
          <c:idx val="5"/>
          <c:order val="5"/>
          <c:tx>
            <c:strRef>
              <c:f>'SSP2 26 (base)'!$A$1175</c:f>
              <c:strCache>
                <c:ptCount val="1"/>
                <c:pt idx="0">
                  <c:v>container vessels</c:v>
                </c:pt>
              </c:strCache>
            </c:strRef>
          </c:tx>
          <c:spPr>
            <a:solidFill>
              <a:schemeClr val="accent6"/>
            </a:solidFill>
            <a:ln>
              <a:noFill/>
            </a:ln>
            <a:effectLst/>
          </c:spPr>
          <c:val>
            <c:numRef>
              <c:f>'SSP2 26 (base)'!$B$1175:$K$1175</c:f>
            </c:numRef>
          </c:val>
          <c:extLst>
            <c:ext xmlns:c16="http://schemas.microsoft.com/office/drawing/2014/chart" uri="{C3380CC4-5D6E-409C-BE32-E72D297353CC}">
              <c16:uniqueId val="{00000005-DE5E-4C2B-B99E-458847031072}"/>
            </c:ext>
          </c:extLst>
        </c:ser>
        <c:ser>
          <c:idx val="6"/>
          <c:order val="6"/>
          <c:tx>
            <c:strRef>
              <c:f>'SSP2 26 (base)'!$A$1176</c:f>
              <c:strCache>
                <c:ptCount val="1"/>
                <c:pt idx="0">
                  <c:v>10 deep sea vessels</c:v>
                </c:pt>
              </c:strCache>
            </c:strRef>
          </c:tx>
          <c:spPr>
            <a:solidFill>
              <a:schemeClr val="accent1">
                <a:lumMod val="60000"/>
              </a:schemeClr>
            </a:solidFill>
            <a:ln>
              <a:noFill/>
            </a:ln>
            <a:effectLst/>
          </c:spPr>
          <c:val>
            <c:numRef>
              <c:f>'SSP2 26 (base)'!$B$1176:$K$1176</c:f>
            </c:numRef>
          </c:val>
          <c:extLst>
            <c:ext xmlns:c16="http://schemas.microsoft.com/office/drawing/2014/chart" uri="{C3380CC4-5D6E-409C-BE32-E72D297353CC}">
              <c16:uniqueId val="{00000006-DE5E-4C2B-B99E-458847031072}"/>
            </c:ext>
          </c:extLst>
        </c:ser>
        <c:ser>
          <c:idx val="7"/>
          <c:order val="7"/>
          <c:tx>
            <c:strRef>
              <c:f>'SSP2 26 (base)'!$A$1177</c:f>
              <c:strCache>
                <c:ptCount val="1"/>
                <c:pt idx="0">
                  <c:v>10 short sea vessels</c:v>
                </c:pt>
              </c:strCache>
            </c:strRef>
          </c:tx>
          <c:spPr>
            <a:solidFill>
              <a:schemeClr val="accent2">
                <a:lumMod val="60000"/>
              </a:schemeClr>
            </a:solidFill>
            <a:ln>
              <a:noFill/>
            </a:ln>
            <a:effectLst/>
          </c:spPr>
          <c:val>
            <c:numRef>
              <c:f>'SSP2 26 (base)'!$B$1177:$K$1177</c:f>
            </c:numRef>
          </c:val>
          <c:extLst>
            <c:ext xmlns:c16="http://schemas.microsoft.com/office/drawing/2014/chart" uri="{C3380CC4-5D6E-409C-BE32-E72D297353CC}">
              <c16:uniqueId val="{00000007-DE5E-4C2B-B99E-458847031072}"/>
            </c:ext>
          </c:extLst>
        </c:ser>
        <c:ser>
          <c:idx val="8"/>
          <c:order val="8"/>
          <c:tx>
            <c:strRef>
              <c:f>'SSP2 26 (base)'!$A$1178</c:f>
              <c:strCache>
                <c:ptCount val="1"/>
                <c:pt idx="0">
                  <c:v>10^5 trucks</c:v>
                </c:pt>
              </c:strCache>
            </c:strRef>
          </c:tx>
          <c:spPr>
            <a:solidFill>
              <a:schemeClr val="accent3">
                <a:lumMod val="60000"/>
              </a:schemeClr>
            </a:solidFill>
            <a:ln>
              <a:noFill/>
            </a:ln>
            <a:effectLst/>
          </c:spPr>
          <c:val>
            <c:numRef>
              <c:f>'SSP2 26 (base)'!$B$1178:$K$1178</c:f>
            </c:numRef>
          </c:val>
          <c:extLst>
            <c:ext xmlns:c16="http://schemas.microsoft.com/office/drawing/2014/chart" uri="{C3380CC4-5D6E-409C-BE32-E72D297353CC}">
              <c16:uniqueId val="{00000008-DE5E-4C2B-B99E-458847031072}"/>
            </c:ext>
          </c:extLst>
        </c:ser>
        <c:ser>
          <c:idx val="9"/>
          <c:order val="9"/>
          <c:tx>
            <c:strRef>
              <c:f>'SSP2 26 (base)'!$A$1179</c:f>
              <c:strCache>
                <c:ptCount val="1"/>
                <c:pt idx="0">
                  <c:v>Cargo aircraft</c:v>
                </c:pt>
              </c:strCache>
            </c:strRef>
          </c:tx>
          <c:spPr>
            <a:solidFill>
              <a:schemeClr val="accent4">
                <a:lumMod val="60000"/>
              </a:schemeClr>
            </a:solidFill>
            <a:ln>
              <a:noFill/>
            </a:ln>
            <a:effectLst/>
          </c:spPr>
          <c:val>
            <c:numRef>
              <c:f>'SSP2 26 (base)'!$B$1179:$K$1179</c:f>
            </c:numRef>
          </c:val>
          <c:extLst>
            <c:ext xmlns:c16="http://schemas.microsoft.com/office/drawing/2014/chart" uri="{C3380CC4-5D6E-409C-BE32-E72D297353CC}">
              <c16:uniqueId val="{00000009-DE5E-4C2B-B99E-458847031072}"/>
            </c:ext>
          </c:extLst>
        </c:ser>
        <c:dLbls>
          <c:showLegendKey val="0"/>
          <c:showVal val="0"/>
          <c:showCatName val="0"/>
          <c:showSerName val="0"/>
          <c:showPercent val="0"/>
          <c:showBubbleSize val="0"/>
        </c:dLbls>
        <c:axId val="657281592"/>
        <c:axId val="657282904"/>
      </c:areaChart>
      <c:catAx>
        <c:axId val="657281592"/>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v-SE"/>
          </a:p>
        </c:txPr>
        <c:crossAx val="657282904"/>
        <c:crosses val="autoZero"/>
        <c:auto val="1"/>
        <c:lblAlgn val="ctr"/>
        <c:lblOffset val="100"/>
        <c:noMultiLvlLbl val="0"/>
      </c:catAx>
      <c:valAx>
        <c:axId val="65728290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v-SE"/>
          </a:p>
        </c:txPr>
        <c:crossAx val="65728159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v-SE"/>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sv-SE"/>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r>
              <a:rPr lang="sv-SE" sz="1000"/>
              <a:t>SSP5</a:t>
            </a:r>
            <a:r>
              <a:rPr lang="sv-SE" sz="1000" baseline="0"/>
              <a:t> 3.4</a:t>
            </a:r>
            <a:r>
              <a:rPr lang="sv-SE" sz="1000"/>
              <a:t> </a:t>
            </a:r>
          </a:p>
        </c:rich>
      </c:tx>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endParaRPr lang="sv-SE"/>
        </a:p>
      </c:txPr>
    </c:title>
    <c:autoTitleDeleted val="0"/>
    <c:plotArea>
      <c:layout/>
      <c:areaChart>
        <c:grouping val="stacked"/>
        <c:varyColors val="0"/>
        <c:ser>
          <c:idx val="0"/>
          <c:order val="0"/>
          <c:tx>
            <c:strRef>
              <c:f>'SSP5 34'!$A$1126</c:f>
              <c:strCache>
                <c:ptCount val="1"/>
                <c:pt idx="0">
                  <c:v>Cars</c:v>
                </c:pt>
              </c:strCache>
            </c:strRef>
          </c:tx>
          <c:spPr>
            <a:pattFill prst="pct90">
              <a:fgClr>
                <a:srgbClr val="FF0000"/>
              </a:fgClr>
              <a:bgClr>
                <a:schemeClr val="bg1"/>
              </a:bgClr>
            </a:pattFill>
            <a:ln>
              <a:noFill/>
            </a:ln>
            <a:effectLst/>
          </c:spPr>
          <c:cat>
            <c:numRef>
              <c:f>'SSP5 34'!$B$1125:$K$1125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'SSP5 34'!$B$1126:$K$1126</c:f>
              <c:numCache>
                <c:formatCode>0</c:formatCode>
                <c:ptCount val="10"/>
                <c:pt idx="0">
                  <c:v>33.066284562055543</c:v>
                </c:pt>
                <c:pt idx="1">
                  <c:v>54.048036934215979</c:v>
                </c:pt>
                <c:pt idx="2">
                  <c:v>61.572268553537548</c:v>
                </c:pt>
                <c:pt idx="3">
                  <c:v>70.303501914899741</c:v>
                </c:pt>
                <c:pt idx="4">
                  <c:v>79.377952596551168</c:v>
                </c:pt>
                <c:pt idx="5">
                  <c:v>87.891363490585647</c:v>
                </c:pt>
                <c:pt idx="6">
                  <c:v>95.326771534278393</c:v>
                </c:pt>
                <c:pt idx="7">
                  <c:v>112.0467662962715</c:v>
                </c:pt>
                <c:pt idx="8">
                  <c:v>120.59585668330845</c:v>
                </c:pt>
                <c:pt idx="9">
                  <c:v>123.02398143734079</c:v>
                </c:pt>
              </c:numCache>
            </c:numRef>
          </c:val>
          <c:extLst>
            <c:ext xmlns:c16="http://schemas.microsoft.com/office/drawing/2014/chart" uri="{C3380CC4-5D6E-409C-BE32-E72D297353CC}">
              <c16:uniqueId val="{00000000-A709-46BD-84D4-E62CC7B7A0A6}"/>
            </c:ext>
          </c:extLst>
        </c:ser>
        <c:ser>
          <c:idx val="1"/>
          <c:order val="1"/>
          <c:tx>
            <c:strRef>
              <c:f>'SSP5 34'!$A$1127</c:f>
              <c:strCache>
                <c:ptCount val="1"/>
                <c:pt idx="0">
                  <c:v>Busses</c:v>
                </c:pt>
              </c:strCache>
            </c:strRef>
          </c:tx>
          <c:spPr>
            <a:pattFill prst="pct90">
              <a:fgClr>
                <a:schemeClr val="accent3"/>
              </a:fgClr>
              <a:bgClr>
                <a:schemeClr val="bg1"/>
              </a:bgClr>
            </a:pattFill>
            <a:ln>
              <a:noFill/>
            </a:ln>
            <a:effectLst/>
          </c:spPr>
          <c:cat>
            <c:numRef>
              <c:f>'SSP5 34'!$B$1125:$K$1125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'SSP5 34'!$B$1127:$K$1127</c:f>
              <c:numCache>
                <c:formatCode>0.00</c:formatCode>
                <c:ptCount val="10"/>
                <c:pt idx="0">
                  <c:v>5.6945285096454255</c:v>
                </c:pt>
                <c:pt idx="1">
                  <c:v>6.6964751765402202</c:v>
                </c:pt>
                <c:pt idx="2">
                  <c:v>7.5244149154787543</c:v>
                </c:pt>
                <c:pt idx="3">
                  <c:v>7.8748786310762089</c:v>
                </c:pt>
                <c:pt idx="4">
                  <c:v>7.9255938634851208</c:v>
                </c:pt>
                <c:pt idx="5">
                  <c:v>7.8827092659157429</c:v>
                </c:pt>
                <c:pt idx="6">
                  <c:v>7.6777968760590758</c:v>
                </c:pt>
                <c:pt idx="7">
                  <c:v>7.1376234122763593</c:v>
                </c:pt>
                <c:pt idx="8">
                  <c:v>6.2114433048798317</c:v>
                </c:pt>
                <c:pt idx="9">
                  <c:v>5.3132178847690446</c:v>
                </c:pt>
              </c:numCache>
            </c:numRef>
          </c:val>
          <c:extLst>
            <c:ext xmlns:c16="http://schemas.microsoft.com/office/drawing/2014/chart" uri="{C3380CC4-5D6E-409C-BE32-E72D297353CC}">
              <c16:uniqueId val="{00000001-A709-46BD-84D4-E62CC7B7A0A6}"/>
            </c:ext>
          </c:extLst>
        </c:ser>
        <c:ser>
          <c:idx val="2"/>
          <c:order val="2"/>
          <c:tx>
            <c:strRef>
              <c:f>'SSP5 34'!$A$1128</c:f>
              <c:strCache>
                <c:ptCount val="1"/>
                <c:pt idx="0">
                  <c:v>Rail (passenger)</c:v>
                </c:pt>
              </c:strCache>
            </c:strRef>
          </c:tx>
          <c:spPr>
            <a:pattFill prst="pct90">
              <a:fgClr>
                <a:schemeClr val="accent4"/>
              </a:fgClr>
              <a:bgClr>
                <a:schemeClr val="bg1"/>
              </a:bgClr>
            </a:pattFill>
            <a:ln>
              <a:noFill/>
            </a:ln>
            <a:effectLst/>
          </c:spPr>
          <c:cat>
            <c:numRef>
              <c:f>'SSP5 34'!$B$1125:$K$1125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'SSP5 34'!$B$1128:$K$1128</c:f>
              <c:numCache>
                <c:formatCode>0.00</c:formatCode>
                <c:ptCount val="10"/>
                <c:pt idx="0">
                  <c:v>0.87881692716577631</c:v>
                </c:pt>
                <c:pt idx="1">
                  <c:v>0.98345297489910055</c:v>
                </c:pt>
                <c:pt idx="2">
                  <c:v>1.084427472129752</c:v>
                </c:pt>
                <c:pt idx="3">
                  <c:v>1.1745218869507326</c:v>
                </c:pt>
                <c:pt idx="4">
                  <c:v>1.2531672738612354</c:v>
                </c:pt>
                <c:pt idx="5">
                  <c:v>1.3329171217613416</c:v>
                </c:pt>
                <c:pt idx="6">
                  <c:v>1.4027329871304834</c:v>
                </c:pt>
                <c:pt idx="7">
                  <c:v>1.4315775686986441</c:v>
                </c:pt>
                <c:pt idx="8">
                  <c:v>1.4400924770644237</c:v>
                </c:pt>
                <c:pt idx="9">
                  <c:v>1.4329309693689218</c:v>
                </c:pt>
              </c:numCache>
            </c:numRef>
          </c:val>
          <c:extLst>
            <c:ext xmlns:c16="http://schemas.microsoft.com/office/drawing/2014/chart" uri="{C3380CC4-5D6E-409C-BE32-E72D297353CC}">
              <c16:uniqueId val="{00000002-A709-46BD-84D4-E62CC7B7A0A6}"/>
            </c:ext>
          </c:extLst>
        </c:ser>
        <c:ser>
          <c:idx val="3"/>
          <c:order val="3"/>
          <c:tx>
            <c:strRef>
              <c:f>'SSP5 34'!$A$1129</c:f>
              <c:strCache>
                <c:ptCount val="1"/>
                <c:pt idx="0">
                  <c:v>Short distance aircraft</c:v>
                </c:pt>
              </c:strCache>
            </c:strRef>
          </c:tx>
          <c:spPr>
            <a:pattFill prst="pct90">
              <a:fgClr>
                <a:schemeClr val="accent6">
                  <a:lumMod val="40000"/>
                  <a:lumOff val="60000"/>
                </a:schemeClr>
              </a:fgClr>
              <a:bgClr>
                <a:schemeClr val="bg1"/>
              </a:bgClr>
            </a:pattFill>
            <a:ln>
              <a:noFill/>
            </a:ln>
            <a:effectLst/>
          </c:spPr>
          <c:cat>
            <c:numRef>
              <c:f>'SSP5 34'!$B$1125:$K$1125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'SSP5 34'!$B$1129:$K$1129</c:f>
              <c:numCache>
                <c:formatCode>0.00</c:formatCode>
                <c:ptCount val="10"/>
                <c:pt idx="0">
                  <c:v>1.070450362409531</c:v>
                </c:pt>
                <c:pt idx="1">
                  <c:v>1.4558206700398528</c:v>
                </c:pt>
                <c:pt idx="2">
                  <c:v>2.5073020914964932</c:v>
                </c:pt>
                <c:pt idx="3">
                  <c:v>3.9716426601110082</c:v>
                </c:pt>
                <c:pt idx="4">
                  <c:v>4.9150879875241076</c:v>
                </c:pt>
                <c:pt idx="5">
                  <c:v>5.7809823415139352</c:v>
                </c:pt>
                <c:pt idx="6">
                  <c:v>6.8280962897307989</c:v>
                </c:pt>
                <c:pt idx="7">
                  <c:v>7.7765656536630949</c:v>
                </c:pt>
                <c:pt idx="8">
                  <c:v>8.4837684023794857</c:v>
                </c:pt>
                <c:pt idx="9">
                  <c:v>9.3251705036056567</c:v>
                </c:pt>
              </c:numCache>
            </c:numRef>
          </c:val>
          <c:extLst>
            <c:ext xmlns:c16="http://schemas.microsoft.com/office/drawing/2014/chart" uri="{C3380CC4-5D6E-409C-BE32-E72D297353CC}">
              <c16:uniqueId val="{00000003-A709-46BD-84D4-E62CC7B7A0A6}"/>
            </c:ext>
          </c:extLst>
        </c:ser>
        <c:ser>
          <c:idx val="4"/>
          <c:order val="4"/>
          <c:tx>
            <c:strRef>
              <c:f>'SSP5 34'!$A$1130</c:f>
              <c:strCache>
                <c:ptCount val="1"/>
                <c:pt idx="0">
                  <c:v>Medium distance aircraft</c:v>
                </c:pt>
              </c:strCache>
            </c:strRef>
          </c:tx>
          <c:spPr>
            <a:pattFill prst="pct90">
              <a:fgClr>
                <a:schemeClr val="accent6">
                  <a:lumMod val="60000"/>
                  <a:lumOff val="40000"/>
                </a:schemeClr>
              </a:fgClr>
              <a:bgClr>
                <a:schemeClr val="bg1"/>
              </a:bgClr>
            </a:pattFill>
            <a:ln>
              <a:noFill/>
            </a:ln>
            <a:effectLst/>
          </c:spPr>
          <c:cat>
            <c:numRef>
              <c:f>'SSP5 34'!$B$1125:$K$1125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'SSP5 34'!$B$1130:$K$1130</c:f>
              <c:numCache>
                <c:formatCode>0.00</c:formatCode>
                <c:ptCount val="10"/>
                <c:pt idx="0">
                  <c:v>8.9183144492915005</c:v>
                </c:pt>
                <c:pt idx="1">
                  <c:v>11.645258764779117</c:v>
                </c:pt>
                <c:pt idx="2">
                  <c:v>15.491759849144037</c:v>
                </c:pt>
                <c:pt idx="3">
                  <c:v>20.531038252481899</c:v>
                </c:pt>
                <c:pt idx="4">
                  <c:v>26.235024691395793</c:v>
                </c:pt>
                <c:pt idx="5">
                  <c:v>32.268276121957712</c:v>
                </c:pt>
                <c:pt idx="6">
                  <c:v>40.157261997142662</c:v>
                </c:pt>
                <c:pt idx="7">
                  <c:v>48.386774789044075</c:v>
                </c:pt>
                <c:pt idx="8">
                  <c:v>55.562264084664172</c:v>
                </c:pt>
                <c:pt idx="9">
                  <c:v>63.93166811349171</c:v>
                </c:pt>
              </c:numCache>
            </c:numRef>
          </c:val>
          <c:extLst>
            <c:ext xmlns:c16="http://schemas.microsoft.com/office/drawing/2014/chart" uri="{C3380CC4-5D6E-409C-BE32-E72D297353CC}">
              <c16:uniqueId val="{00000004-A709-46BD-84D4-E62CC7B7A0A6}"/>
            </c:ext>
          </c:extLst>
        </c:ser>
        <c:ser>
          <c:idx val="5"/>
          <c:order val="5"/>
          <c:tx>
            <c:strRef>
              <c:f>'SSP5 34'!$A$1131</c:f>
              <c:strCache>
                <c:ptCount val="1"/>
                <c:pt idx="0">
                  <c:v>Long distance aircraft</c:v>
                </c:pt>
              </c:strCache>
            </c:strRef>
          </c:tx>
          <c:spPr>
            <a:pattFill prst="pct90">
              <a:fgClr>
                <a:schemeClr val="accent6"/>
              </a:fgClr>
              <a:bgClr>
                <a:schemeClr val="bg1"/>
              </a:bgClr>
            </a:pattFill>
            <a:ln>
              <a:noFill/>
            </a:ln>
            <a:effectLst/>
          </c:spPr>
          <c:cat>
            <c:numRef>
              <c:f>'SSP5 34'!$B$1125:$K$1125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'SSP5 34'!$B$1131:$K$1131</c:f>
              <c:numCache>
                <c:formatCode>0.00</c:formatCode>
                <c:ptCount val="10"/>
                <c:pt idx="0">
                  <c:v>2.641750401992323</c:v>
                </c:pt>
                <c:pt idx="1">
                  <c:v>3.4495158472018019</c:v>
                </c:pt>
                <c:pt idx="2">
                  <c:v>4.5889122929833457</c:v>
                </c:pt>
                <c:pt idx="3">
                  <c:v>6.0816288621806365</c:v>
                </c:pt>
                <c:pt idx="4">
                  <c:v>7.7712428081383988</c:v>
                </c:pt>
                <c:pt idx="5">
                  <c:v>9.5583904224809153</c:v>
                </c:pt>
                <c:pt idx="6">
                  <c:v>11.895236888882112</c:v>
                </c:pt>
                <c:pt idx="7">
                  <c:v>14.332952989813453</c:v>
                </c:pt>
                <c:pt idx="8">
                  <c:v>16.458450115865329</c:v>
                </c:pt>
                <c:pt idx="9">
                  <c:v>18.937604286006501</c:v>
                </c:pt>
              </c:numCache>
            </c:numRef>
          </c:val>
          <c:extLst>
            <c:ext xmlns:c16="http://schemas.microsoft.com/office/drawing/2014/chart" uri="{C3380CC4-5D6E-409C-BE32-E72D297353CC}">
              <c16:uniqueId val="{00000005-A709-46BD-84D4-E62CC7B7A0A6}"/>
            </c:ext>
          </c:extLst>
        </c:ser>
        <c:ser>
          <c:idx val="6"/>
          <c:order val="6"/>
          <c:tx>
            <c:strRef>
              <c:f>'SSP5 34'!$A$1132</c:f>
              <c:strCache>
                <c:ptCount val="1"/>
                <c:pt idx="0">
                  <c:v>Rail (freight)</c:v>
                </c:pt>
              </c:strCache>
            </c:strRef>
          </c:tx>
          <c:spPr>
            <a:solidFill>
              <a:schemeClr val="accent4"/>
            </a:solidFill>
            <a:ln>
              <a:noFill/>
            </a:ln>
            <a:effectLst/>
          </c:spPr>
          <c:cat>
            <c:numRef>
              <c:f>'SSP5 34'!$B$1125:$K$1125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'SSP5 34'!$B$1132:$K$1132</c:f>
              <c:numCache>
                <c:formatCode>0.00</c:formatCode>
                <c:ptCount val="10"/>
                <c:pt idx="0">
                  <c:v>3.6795089574156954</c:v>
                </c:pt>
                <c:pt idx="1">
                  <c:v>5.7140494808936531</c:v>
                </c:pt>
                <c:pt idx="2">
                  <c:v>7.4631527198120047</c:v>
                </c:pt>
                <c:pt idx="3">
                  <c:v>8.4468799092426536</c:v>
                </c:pt>
                <c:pt idx="4">
                  <c:v>8.9210308497455344</c:v>
                </c:pt>
                <c:pt idx="5">
                  <c:v>9.168645122003154</c:v>
                </c:pt>
                <c:pt idx="6">
                  <c:v>9.2143187758453013</c:v>
                </c:pt>
                <c:pt idx="7">
                  <c:v>9.1575065972990721</c:v>
                </c:pt>
                <c:pt idx="8">
                  <c:v>8.9309167953371578</c:v>
                </c:pt>
                <c:pt idx="9">
                  <c:v>8.5403905987702124</c:v>
                </c:pt>
              </c:numCache>
            </c:numRef>
          </c:val>
          <c:extLst>
            <c:ext xmlns:c16="http://schemas.microsoft.com/office/drawing/2014/chart" uri="{C3380CC4-5D6E-409C-BE32-E72D297353CC}">
              <c16:uniqueId val="{00000006-A709-46BD-84D4-E62CC7B7A0A6}"/>
            </c:ext>
          </c:extLst>
        </c:ser>
        <c:ser>
          <c:idx val="7"/>
          <c:order val="7"/>
          <c:tx>
            <c:strRef>
              <c:f>'SSP5 34'!$A$1133</c:f>
              <c:strCache>
                <c:ptCount val="1"/>
                <c:pt idx="0">
                  <c:v>Container vessels</c:v>
                </c:pt>
              </c:strCache>
            </c:strRef>
          </c:tx>
          <c:spPr>
            <a:solidFill>
              <a:schemeClr val="accent5">
                <a:lumMod val="20000"/>
                <a:lumOff val="80000"/>
              </a:schemeClr>
            </a:solidFill>
            <a:ln>
              <a:noFill/>
            </a:ln>
            <a:effectLst/>
          </c:spPr>
          <c:cat>
            <c:numRef>
              <c:f>'SSP5 34'!$B$1125:$K$1125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'SSP5 34'!$B$1133:$K$1133</c:f>
              <c:numCache>
                <c:formatCode>0.00</c:formatCode>
                <c:ptCount val="10"/>
                <c:pt idx="0">
                  <c:v>2.8959128538384054</c:v>
                </c:pt>
                <c:pt idx="1">
                  <c:v>4.9883626071766241</c:v>
                </c:pt>
                <c:pt idx="2">
                  <c:v>6.6313722701609823</c:v>
                </c:pt>
                <c:pt idx="3">
                  <c:v>7.9082931054127021</c:v>
                </c:pt>
                <c:pt idx="4">
                  <c:v>8.8455790598135025</c:v>
                </c:pt>
                <c:pt idx="5">
                  <c:v>9.5072554398746334</c:v>
                </c:pt>
                <c:pt idx="6">
                  <c:v>10.129318070218778</c:v>
                </c:pt>
                <c:pt idx="7">
                  <c:v>12.087593676372714</c:v>
                </c:pt>
                <c:pt idx="8">
                  <c:v>10.910785112221109</c:v>
                </c:pt>
                <c:pt idx="9">
                  <c:v>11.057681589370286</c:v>
                </c:pt>
              </c:numCache>
            </c:numRef>
          </c:val>
          <c:extLst>
            <c:ext xmlns:c16="http://schemas.microsoft.com/office/drawing/2014/chart" uri="{C3380CC4-5D6E-409C-BE32-E72D297353CC}">
              <c16:uniqueId val="{00000007-A709-46BD-84D4-E62CC7B7A0A6}"/>
            </c:ext>
          </c:extLst>
        </c:ser>
        <c:ser>
          <c:idx val="8"/>
          <c:order val="8"/>
          <c:tx>
            <c:strRef>
              <c:f>'SSP5 34'!$A$1134</c:f>
              <c:strCache>
                <c:ptCount val="1"/>
                <c:pt idx="0">
                  <c:v>Deep sea vessels</c:v>
                </c:pt>
              </c:strCache>
            </c:strRef>
          </c:tx>
          <c:spPr>
            <a:solidFill>
              <a:schemeClr val="accent5">
                <a:lumMod val="60000"/>
                <a:lumOff val="40000"/>
              </a:schemeClr>
            </a:solidFill>
            <a:ln>
              <a:noFill/>
            </a:ln>
            <a:effectLst/>
          </c:spPr>
          <c:cat>
            <c:numRef>
              <c:f>'SSP5 34'!$B$1125:$K$1125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'SSP5 34'!$B$1134:$K$1134</c:f>
              <c:numCache>
                <c:formatCode>0.00</c:formatCode>
                <c:ptCount val="10"/>
                <c:pt idx="0">
                  <c:v>6.1662707335913503</c:v>
                </c:pt>
                <c:pt idx="1">
                  <c:v>9.0123763509397588</c:v>
                </c:pt>
                <c:pt idx="2">
                  <c:v>11.378197574702783</c:v>
                </c:pt>
                <c:pt idx="3">
                  <c:v>12.679433000314148</c:v>
                </c:pt>
                <c:pt idx="4">
                  <c:v>13.17019018642724</c:v>
                </c:pt>
                <c:pt idx="5">
                  <c:v>12.91731361252142</c:v>
                </c:pt>
                <c:pt idx="6">
                  <c:v>12.559169430019102</c:v>
                </c:pt>
                <c:pt idx="7">
                  <c:v>13.009309535569182</c:v>
                </c:pt>
                <c:pt idx="8">
                  <c:v>11.859568316375004</c:v>
                </c:pt>
                <c:pt idx="9">
                  <c:v>11.765581988728552</c:v>
                </c:pt>
              </c:numCache>
            </c:numRef>
          </c:val>
          <c:extLst>
            <c:ext xmlns:c16="http://schemas.microsoft.com/office/drawing/2014/chart" uri="{C3380CC4-5D6E-409C-BE32-E72D297353CC}">
              <c16:uniqueId val="{00000008-A709-46BD-84D4-E62CC7B7A0A6}"/>
            </c:ext>
          </c:extLst>
        </c:ser>
        <c:ser>
          <c:idx val="9"/>
          <c:order val="9"/>
          <c:tx>
            <c:strRef>
              <c:f>'SSP5 34'!$A$1135</c:f>
              <c:strCache>
                <c:ptCount val="1"/>
                <c:pt idx="0">
                  <c:v>Short sea vessels</c:v>
                </c:pt>
              </c:strCache>
            </c:strRef>
          </c:tx>
          <c:spPr>
            <a:solidFill>
              <a:schemeClr val="accent5">
                <a:lumMod val="75000"/>
              </a:schemeClr>
            </a:solidFill>
            <a:ln>
              <a:noFill/>
            </a:ln>
            <a:effectLst/>
          </c:spPr>
          <c:cat>
            <c:numRef>
              <c:f>'SSP5 34'!$B$1125:$K$1125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'SSP5 34'!$B$1135:$K$1135</c:f>
              <c:numCache>
                <c:formatCode>0.00</c:formatCode>
                <c:ptCount val="10"/>
                <c:pt idx="0">
                  <c:v>5.400180192648957</c:v>
                </c:pt>
                <c:pt idx="1">
                  <c:v>7.8527431261657883</c:v>
                </c:pt>
                <c:pt idx="2">
                  <c:v>10.43918959231932</c:v>
                </c:pt>
                <c:pt idx="3">
                  <c:v>12.449334423662327</c:v>
                </c:pt>
                <c:pt idx="4">
                  <c:v>13.924821755935167</c:v>
                </c:pt>
                <c:pt idx="5">
                  <c:v>14.966441031525923</c:v>
                </c:pt>
                <c:pt idx="6">
                  <c:v>15.945699844317879</c:v>
                </c:pt>
                <c:pt idx="7">
                  <c:v>16.690541800827106</c:v>
                </c:pt>
                <c:pt idx="8">
                  <c:v>17.175895085854705</c:v>
                </c:pt>
                <c:pt idx="9">
                  <c:v>17.407141366855122</c:v>
                </c:pt>
              </c:numCache>
            </c:numRef>
          </c:val>
          <c:extLst>
            <c:ext xmlns:c16="http://schemas.microsoft.com/office/drawing/2014/chart" uri="{C3380CC4-5D6E-409C-BE32-E72D297353CC}">
              <c16:uniqueId val="{00000009-A709-46BD-84D4-E62CC7B7A0A6}"/>
            </c:ext>
          </c:extLst>
        </c:ser>
        <c:ser>
          <c:idx val="10"/>
          <c:order val="10"/>
          <c:tx>
            <c:strRef>
              <c:f>'SSP5 34'!$A$1136</c:f>
              <c:strCache>
                <c:ptCount val="1"/>
                <c:pt idx="0">
                  <c:v>Trucks</c:v>
                </c:pt>
              </c:strCache>
            </c:strRef>
          </c:tx>
          <c:spPr>
            <a:solidFill>
              <a:srgbClr val="92D050"/>
            </a:solidFill>
            <a:ln w="25400">
              <a:noFill/>
            </a:ln>
            <a:effectLst/>
          </c:spPr>
          <c:cat>
            <c:numRef>
              <c:f>'SSP5 34'!$B$1125:$K$1125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'SSP5 34'!$B$1136:$K$1136</c:f>
              <c:numCache>
                <c:formatCode>0.00</c:formatCode>
                <c:ptCount val="10"/>
                <c:pt idx="0">
                  <c:v>35.488902767172576</c:v>
                </c:pt>
                <c:pt idx="1">
                  <c:v>42.754795285871111</c:v>
                </c:pt>
                <c:pt idx="2">
                  <c:v>47.454307279407971</c:v>
                </c:pt>
                <c:pt idx="3">
                  <c:v>50.109935459538562</c:v>
                </c:pt>
                <c:pt idx="4">
                  <c:v>52.220866963007978</c:v>
                </c:pt>
                <c:pt idx="5">
                  <c:v>52.144630952546116</c:v>
                </c:pt>
                <c:pt idx="6">
                  <c:v>48.803975040102124</c:v>
                </c:pt>
                <c:pt idx="7">
                  <c:v>52.459584757146111</c:v>
                </c:pt>
                <c:pt idx="8">
                  <c:v>56.477866722745254</c:v>
                </c:pt>
                <c:pt idx="9">
                  <c:v>60.91311202463443</c:v>
                </c:pt>
              </c:numCache>
            </c:numRef>
          </c:val>
          <c:extLst>
            <c:ext xmlns:c16="http://schemas.microsoft.com/office/drawing/2014/chart" uri="{C3380CC4-5D6E-409C-BE32-E72D297353CC}">
              <c16:uniqueId val="{0000000A-A709-46BD-84D4-E62CC7B7A0A6}"/>
            </c:ext>
          </c:extLst>
        </c:ser>
        <c:ser>
          <c:idx val="11"/>
          <c:order val="11"/>
          <c:tx>
            <c:strRef>
              <c:f>'SSP5 34'!$A$1137</c:f>
              <c:strCache>
                <c:ptCount val="1"/>
                <c:pt idx="0">
                  <c:v>Cargo aircraft</c:v>
                </c:pt>
              </c:strCache>
            </c:strRef>
          </c:tx>
          <c:spPr>
            <a:solidFill>
              <a:schemeClr val="accent6"/>
            </a:solidFill>
            <a:ln w="25400">
              <a:noFill/>
            </a:ln>
            <a:effectLst/>
          </c:spPr>
          <c:cat>
            <c:numRef>
              <c:f>'SSP5 34'!$B$1125:$K$1125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'SSP5 34'!$B$1137:$K$1137</c:f>
              <c:numCache>
                <c:formatCode>0.00</c:formatCode>
                <c:ptCount val="10"/>
                <c:pt idx="0">
                  <c:v>0.80294691591704748</c:v>
                </c:pt>
                <c:pt idx="1">
                  <c:v>0.8795137797200262</c:v>
                </c:pt>
                <c:pt idx="2">
                  <c:v>1.2135658804464682</c:v>
                </c:pt>
                <c:pt idx="3">
                  <c:v>1.7626364308964126</c:v>
                </c:pt>
                <c:pt idx="4">
                  <c:v>2.5170124006720243</c:v>
                </c:pt>
                <c:pt idx="5">
                  <c:v>3.4605053330873177</c:v>
                </c:pt>
                <c:pt idx="6">
                  <c:v>4.5816310646149665</c:v>
                </c:pt>
                <c:pt idx="7">
                  <c:v>5.8584201527387609</c:v>
                </c:pt>
                <c:pt idx="8">
                  <c:v>7.2629066761186412</c:v>
                </c:pt>
                <c:pt idx="9">
                  <c:v>8.7644594047294202</c:v>
                </c:pt>
              </c:numCache>
            </c:numRef>
          </c:val>
          <c:extLst>
            <c:ext xmlns:c16="http://schemas.microsoft.com/office/drawing/2014/chart" uri="{C3380CC4-5D6E-409C-BE32-E72D297353CC}">
              <c16:uniqueId val="{0000000B-A709-46BD-84D4-E62CC7B7A0A6}"/>
            </c:ext>
          </c:extLst>
        </c:ser>
        <c:dLbls>
          <c:showLegendKey val="0"/>
          <c:showVal val="0"/>
          <c:showCatName val="0"/>
          <c:showSerName val="0"/>
          <c:showPercent val="0"/>
          <c:showBubbleSize val="0"/>
        </c:dLbls>
        <c:axId val="621058576"/>
        <c:axId val="621055296"/>
      </c:areaChart>
      <c:catAx>
        <c:axId val="62105857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v-SE"/>
          </a:p>
        </c:txPr>
        <c:crossAx val="621055296"/>
        <c:crosses val="autoZero"/>
        <c:auto val="1"/>
        <c:lblAlgn val="ctr"/>
        <c:lblOffset val="100"/>
        <c:tickLblSkip val="2"/>
        <c:noMultiLvlLbl val="0"/>
      </c:catAx>
      <c:valAx>
        <c:axId val="62105529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v-SE"/>
          </a:p>
        </c:txPr>
        <c:crossAx val="62105857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sv-SE"/>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sv-SE"/>
        </a:p>
      </c:txPr>
    </c:title>
    <c:autoTitleDeleted val="0"/>
    <c:plotArea>
      <c:layout/>
      <c:areaChart>
        <c:grouping val="stacked"/>
        <c:varyColors val="0"/>
        <c:ser>
          <c:idx val="0"/>
          <c:order val="0"/>
          <c:tx>
            <c:strRef>
              <c:f>'SSP5 34'!$A$1228</c:f>
              <c:strCache>
                <c:ptCount val="1"/>
                <c:pt idx="0">
                  <c:v>Fossil liquid fuel</c:v>
                </c:pt>
              </c:strCache>
            </c:strRef>
          </c:tx>
          <c:spPr>
            <a:solidFill>
              <a:schemeClr val="accent1"/>
            </a:solidFill>
            <a:ln>
              <a:noFill/>
            </a:ln>
            <a:effectLst/>
          </c:spPr>
          <c:val>
            <c:numRef>
              <c:f>'SSP5 34'!$B$1228:$H$1228</c:f>
              <c:numCache>
                <c:formatCode>0</c:formatCode>
                <c:ptCount val="7"/>
                <c:pt idx="0">
                  <c:v>20.339384195894873</c:v>
                </c:pt>
                <c:pt idx="1">
                  <c:v>27.17053052618952</c:v>
                </c:pt>
                <c:pt idx="2">
                  <c:v>27.626709506329448</c:v>
                </c:pt>
                <c:pt idx="3">
                  <c:v>23.576255730427047</c:v>
                </c:pt>
                <c:pt idx="4">
                  <c:v>8.7489830736473344</c:v>
                </c:pt>
                <c:pt idx="5">
                  <c:v>16.505609965611495</c:v>
                </c:pt>
                <c:pt idx="6">
                  <c:v>19.413801478865924</c:v>
                </c:pt>
              </c:numCache>
            </c:numRef>
          </c:val>
          <c:extLst>
            <c:ext xmlns:c16="http://schemas.microsoft.com/office/drawing/2014/chart" uri="{C3380CC4-5D6E-409C-BE32-E72D297353CC}">
              <c16:uniqueId val="{00000000-28B8-4DC8-8DE7-0C66755C8094}"/>
            </c:ext>
          </c:extLst>
        </c:ser>
        <c:ser>
          <c:idx val="1"/>
          <c:order val="1"/>
          <c:tx>
            <c:strRef>
              <c:f>'SSP5 34'!$A$1229</c:f>
              <c:strCache>
                <c:ptCount val="1"/>
                <c:pt idx="0">
                  <c:v>Fossil gas</c:v>
                </c:pt>
              </c:strCache>
            </c:strRef>
          </c:tx>
          <c:spPr>
            <a:solidFill>
              <a:schemeClr val="accent2"/>
            </a:solidFill>
            <a:ln>
              <a:noFill/>
            </a:ln>
            <a:effectLst/>
          </c:spPr>
          <c:val>
            <c:numRef>
              <c:f>'SSP5 34'!$B$1229:$H$1229</c:f>
              <c:numCache>
                <c:formatCode>0.0</c:formatCode>
                <c:ptCount val="7"/>
                <c:pt idx="0">
                  <c:v>0</c:v>
                </c:pt>
                <c:pt idx="1">
                  <c:v>0.20947017931935979</c:v>
                </c:pt>
                <c:pt idx="2">
                  <c:v>0.49549847289931387</c:v>
                </c:pt>
                <c:pt idx="3">
                  <c:v>1.6879202900474606</c:v>
                </c:pt>
                <c:pt idx="4">
                  <c:v>3.0530236080071331</c:v>
                </c:pt>
                <c:pt idx="5">
                  <c:v>2.2475829114747912</c:v>
                </c:pt>
                <c:pt idx="6">
                  <c:v>1.9374137280520602</c:v>
                </c:pt>
              </c:numCache>
            </c:numRef>
          </c:val>
          <c:extLst>
            <c:ext xmlns:c16="http://schemas.microsoft.com/office/drawing/2014/chart" uri="{C3380CC4-5D6E-409C-BE32-E72D297353CC}">
              <c16:uniqueId val="{00000001-28B8-4DC8-8DE7-0C66755C8094}"/>
            </c:ext>
          </c:extLst>
        </c:ser>
        <c:ser>
          <c:idx val="2"/>
          <c:order val="2"/>
          <c:tx>
            <c:strRef>
              <c:f>'SSP5 34'!$A$1230</c:f>
              <c:strCache>
                <c:ptCount val="1"/>
                <c:pt idx="0">
                  <c:v>Renewable liquid fuel</c:v>
                </c:pt>
              </c:strCache>
            </c:strRef>
          </c:tx>
          <c:spPr>
            <a:solidFill>
              <a:schemeClr val="accent3"/>
            </a:solidFill>
            <a:ln>
              <a:noFill/>
            </a:ln>
            <a:effectLst/>
          </c:spPr>
          <c:val>
            <c:numRef>
              <c:f>'SSP5 34'!$B$1230:$H$1230</c:f>
              <c:numCache>
                <c:formatCode>0.0</c:formatCode>
                <c:ptCount val="7"/>
                <c:pt idx="0">
                  <c:v>0.50519343481169876</c:v>
                </c:pt>
                <c:pt idx="1">
                  <c:v>1.0559996435478094</c:v>
                </c:pt>
                <c:pt idx="2">
                  <c:v>1.9443533473610386</c:v>
                </c:pt>
                <c:pt idx="3">
                  <c:v>4.485638896419891</c:v>
                </c:pt>
                <c:pt idx="4">
                  <c:v>8.36202873483602</c:v>
                </c:pt>
                <c:pt idx="5">
                  <c:v>1.976449787906942</c:v>
                </c:pt>
                <c:pt idx="6">
                  <c:v>1.8981237154441537</c:v>
                </c:pt>
              </c:numCache>
            </c:numRef>
          </c:val>
          <c:extLst>
            <c:ext xmlns:c16="http://schemas.microsoft.com/office/drawing/2014/chart" uri="{C3380CC4-5D6E-409C-BE32-E72D297353CC}">
              <c16:uniqueId val="{00000002-28B8-4DC8-8DE7-0C66755C8094}"/>
            </c:ext>
          </c:extLst>
        </c:ser>
        <c:ser>
          <c:idx val="3"/>
          <c:order val="3"/>
          <c:tx>
            <c:strRef>
              <c:f>'SSP5 34'!$A$1231</c:f>
              <c:strCache>
                <c:ptCount val="1"/>
                <c:pt idx="0">
                  <c:v>Renewable gaseous fuel</c:v>
                </c:pt>
              </c:strCache>
            </c:strRef>
          </c:tx>
          <c:spPr>
            <a:solidFill>
              <a:schemeClr val="accent4"/>
            </a:solidFill>
            <a:ln>
              <a:noFill/>
            </a:ln>
            <a:effectLst/>
          </c:spPr>
          <c:val>
            <c:numRef>
              <c:f>'SSP5 34'!$B$1231:$H$1231</c:f>
              <c:numCache>
                <c:formatCode>0.00</c:formatCode>
                <c:ptCount val="7"/>
                <c:pt idx="0">
                  <c:v>0</c:v>
                </c:pt>
                <c:pt idx="1">
                  <c:v>0</c:v>
                </c:pt>
                <c:pt idx="2">
                  <c:v>0</c:v>
                </c:pt>
                <c:pt idx="3">
                  <c:v>9.3773349447081156E-2</c:v>
                </c:pt>
                <c:pt idx="4">
                  <c:v>0.79200054312805124</c:v>
                </c:pt>
                <c:pt idx="5">
                  <c:v>0.83296764833956805</c:v>
                </c:pt>
                <c:pt idx="6">
                  <c:v>1.7913817588065721</c:v>
                </c:pt>
              </c:numCache>
            </c:numRef>
          </c:val>
          <c:extLst>
            <c:ext xmlns:c16="http://schemas.microsoft.com/office/drawing/2014/chart" uri="{C3380CC4-5D6E-409C-BE32-E72D297353CC}">
              <c16:uniqueId val="{00000003-28B8-4DC8-8DE7-0C66755C8094}"/>
            </c:ext>
          </c:extLst>
        </c:ser>
        <c:ser>
          <c:idx val="4"/>
          <c:order val="4"/>
          <c:tx>
            <c:strRef>
              <c:f>'SSP5 34'!$A$1232</c:f>
              <c:strCache>
                <c:ptCount val="1"/>
                <c:pt idx="0">
                  <c:v>Electricty</c:v>
                </c:pt>
              </c:strCache>
            </c:strRef>
          </c:tx>
          <c:spPr>
            <a:solidFill>
              <a:schemeClr val="accent5"/>
            </a:solidFill>
            <a:ln>
              <a:noFill/>
            </a:ln>
            <a:effectLst/>
          </c:spPr>
          <c:val>
            <c:numRef>
              <c:f>'SSP5 34'!$B$1232:$H$1232</c:f>
              <c:numCache>
                <c:formatCode>General</c:formatCode>
                <c:ptCount val="7"/>
                <c:pt idx="0">
                  <c:v>0</c:v>
                </c:pt>
                <c:pt idx="1">
                  <c:v>0.1725555942062747</c:v>
                </c:pt>
                <c:pt idx="2">
                  <c:v>1.1902328538853419</c:v>
                </c:pt>
                <c:pt idx="3">
                  <c:v>3.2779767390488868</c:v>
                </c:pt>
                <c:pt idx="4">
                  <c:v>9.9782443679357335</c:v>
                </c:pt>
                <c:pt idx="5">
                  <c:v>11.359020255524277</c:v>
                </c:pt>
                <c:pt idx="6">
                  <c:v>11.478600318344249</c:v>
                </c:pt>
              </c:numCache>
            </c:numRef>
          </c:val>
          <c:extLst>
            <c:ext xmlns:c16="http://schemas.microsoft.com/office/drawing/2014/chart" uri="{C3380CC4-5D6E-409C-BE32-E72D297353CC}">
              <c16:uniqueId val="{00000004-28B8-4DC8-8DE7-0C66755C8094}"/>
            </c:ext>
          </c:extLst>
        </c:ser>
        <c:dLbls>
          <c:showLegendKey val="0"/>
          <c:showVal val="0"/>
          <c:showCatName val="0"/>
          <c:showSerName val="0"/>
          <c:showPercent val="0"/>
          <c:showBubbleSize val="0"/>
        </c:dLbls>
        <c:axId val="598068328"/>
        <c:axId val="598061112"/>
      </c:areaChart>
      <c:catAx>
        <c:axId val="598068328"/>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v-SE"/>
          </a:p>
        </c:txPr>
        <c:crossAx val="598061112"/>
        <c:crosses val="autoZero"/>
        <c:auto val="1"/>
        <c:lblAlgn val="ctr"/>
        <c:lblOffset val="100"/>
        <c:noMultiLvlLbl val="0"/>
      </c:catAx>
      <c:valAx>
        <c:axId val="59806111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v-SE"/>
          </a:p>
        </c:txPr>
        <c:crossAx val="598068328"/>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v-SE"/>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sv-SE"/>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sv-SE"/>
        </a:p>
      </c:txPr>
    </c:title>
    <c:autoTitleDeleted val="0"/>
    <c:plotArea>
      <c:layout/>
      <c:areaChart>
        <c:grouping val="stacked"/>
        <c:varyColors val="0"/>
        <c:ser>
          <c:idx val="0"/>
          <c:order val="0"/>
          <c:tx>
            <c:strRef>
              <c:f>'SSP5 45'!$A$1020</c:f>
              <c:strCache>
                <c:ptCount val="1"/>
                <c:pt idx="0">
                  <c:v>AFR</c:v>
                </c:pt>
              </c:strCache>
            </c:strRef>
          </c:tx>
          <c:spPr>
            <a:solidFill>
              <a:schemeClr val="accent1"/>
            </a:solidFill>
            <a:ln>
              <a:noFill/>
            </a:ln>
            <a:effectLst/>
          </c:spPr>
          <c:cat>
            <c:numRef>
              <c:f>'SSP5 45'!$B$1019:$K$1019</c:f>
              <c:numCache>
                <c:formatCode>0</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'SSP5 45'!$B$1020:$K$1020</c:f>
              <c:numCache>
                <c:formatCode>0.00</c:formatCode>
                <c:ptCount val="10"/>
                <c:pt idx="0">
                  <c:v>2.0482223950355727</c:v>
                </c:pt>
                <c:pt idx="1">
                  <c:v>2.6688674233245555</c:v>
                </c:pt>
                <c:pt idx="2">
                  <c:v>3.0918806597646298</c:v>
                </c:pt>
                <c:pt idx="3">
                  <c:v>3.4512031374179424</c:v>
                </c:pt>
                <c:pt idx="4">
                  <c:v>3.7497090860162801</c:v>
                </c:pt>
                <c:pt idx="5">
                  <c:v>3.9175067133545385</c:v>
                </c:pt>
                <c:pt idx="6">
                  <c:v>3.8914589515938625</c:v>
                </c:pt>
                <c:pt idx="7">
                  <c:v>4.7350519284190646</c:v>
                </c:pt>
                <c:pt idx="8">
                  <c:v>5.7542681310610275</c:v>
                </c:pt>
                <c:pt idx="9">
                  <c:v>6.9858767842252512</c:v>
                </c:pt>
              </c:numCache>
            </c:numRef>
          </c:val>
          <c:extLst>
            <c:ext xmlns:c16="http://schemas.microsoft.com/office/drawing/2014/chart" uri="{C3380CC4-5D6E-409C-BE32-E72D297353CC}">
              <c16:uniqueId val="{00000000-9A1D-44E9-8519-C14C626BE836}"/>
            </c:ext>
          </c:extLst>
        </c:ser>
        <c:ser>
          <c:idx val="1"/>
          <c:order val="1"/>
          <c:tx>
            <c:strRef>
              <c:f>'SSP5 45'!$A$1021</c:f>
              <c:strCache>
                <c:ptCount val="1"/>
                <c:pt idx="0">
                  <c:v>CPA</c:v>
                </c:pt>
              </c:strCache>
            </c:strRef>
          </c:tx>
          <c:spPr>
            <a:solidFill>
              <a:schemeClr val="accent2"/>
            </a:solidFill>
            <a:ln>
              <a:noFill/>
            </a:ln>
            <a:effectLst/>
          </c:spPr>
          <c:cat>
            <c:numRef>
              <c:f>'SSP5 45'!$B$1019:$K$1019</c:f>
              <c:numCache>
                <c:formatCode>0</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'SSP5 45'!$B$1021:$K$1021</c:f>
              <c:numCache>
                <c:formatCode>0.00</c:formatCode>
                <c:ptCount val="10"/>
                <c:pt idx="0">
                  <c:v>6.1043427908813426</c:v>
                </c:pt>
                <c:pt idx="1">
                  <c:v>8.1115279077118352</c:v>
                </c:pt>
                <c:pt idx="2">
                  <c:v>9.4510551222125958</c:v>
                </c:pt>
                <c:pt idx="3">
                  <c:v>10.015311828031157</c:v>
                </c:pt>
                <c:pt idx="4">
                  <c:v>10.406268880838851</c:v>
                </c:pt>
                <c:pt idx="5">
                  <c:v>10.003259985338973</c:v>
                </c:pt>
                <c:pt idx="6">
                  <c:v>9.3719284914043168</c:v>
                </c:pt>
                <c:pt idx="7">
                  <c:v>9.8086070734636586</c:v>
                </c:pt>
                <c:pt idx="8">
                  <c:v>10.257258890369625</c:v>
                </c:pt>
                <c:pt idx="9">
                  <c:v>10.71839770126523</c:v>
                </c:pt>
              </c:numCache>
            </c:numRef>
          </c:val>
          <c:extLst>
            <c:ext xmlns:c16="http://schemas.microsoft.com/office/drawing/2014/chart" uri="{C3380CC4-5D6E-409C-BE32-E72D297353CC}">
              <c16:uniqueId val="{00000001-9A1D-44E9-8519-C14C626BE836}"/>
            </c:ext>
          </c:extLst>
        </c:ser>
        <c:ser>
          <c:idx val="2"/>
          <c:order val="2"/>
          <c:tx>
            <c:strRef>
              <c:f>'SSP5 45'!$A$1022</c:f>
              <c:strCache>
                <c:ptCount val="1"/>
                <c:pt idx="0">
                  <c:v>EUR</c:v>
                </c:pt>
              </c:strCache>
            </c:strRef>
          </c:tx>
          <c:spPr>
            <a:solidFill>
              <a:schemeClr val="accent3"/>
            </a:solidFill>
            <a:ln>
              <a:noFill/>
            </a:ln>
            <a:effectLst/>
          </c:spPr>
          <c:cat>
            <c:numRef>
              <c:f>'SSP5 45'!$B$1019:$K$1019</c:f>
              <c:numCache>
                <c:formatCode>0</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'SSP5 45'!$B$1022:$K$1022</c:f>
              <c:numCache>
                <c:formatCode>0.00</c:formatCode>
                <c:ptCount val="10"/>
                <c:pt idx="0">
                  <c:v>4.0040461234169795</c:v>
                </c:pt>
                <c:pt idx="1">
                  <c:v>4.3145499167671515</c:v>
                </c:pt>
                <c:pt idx="2">
                  <c:v>4.4830547874698956</c:v>
                </c:pt>
                <c:pt idx="3">
                  <c:v>4.5231602870524998</c:v>
                </c:pt>
                <c:pt idx="4">
                  <c:v>4.541843319620261</c:v>
                </c:pt>
                <c:pt idx="5">
                  <c:v>4.4361542583486893</c:v>
                </c:pt>
                <c:pt idx="6">
                  <c:v>4.3004380950316587</c:v>
                </c:pt>
                <c:pt idx="7">
                  <c:v>4.4427021316535891</c:v>
                </c:pt>
                <c:pt idx="8">
                  <c:v>4.5885648610765033</c:v>
                </c:pt>
                <c:pt idx="9">
                  <c:v>4.7382026777965738</c:v>
                </c:pt>
              </c:numCache>
            </c:numRef>
          </c:val>
          <c:extLst>
            <c:ext xmlns:c16="http://schemas.microsoft.com/office/drawing/2014/chart" uri="{C3380CC4-5D6E-409C-BE32-E72D297353CC}">
              <c16:uniqueId val="{00000002-9A1D-44E9-8519-C14C626BE836}"/>
            </c:ext>
          </c:extLst>
        </c:ser>
        <c:ser>
          <c:idx val="3"/>
          <c:order val="3"/>
          <c:tx>
            <c:strRef>
              <c:f>'SSP5 45'!$A$1023</c:f>
              <c:strCache>
                <c:ptCount val="1"/>
                <c:pt idx="0">
                  <c:v>FSU</c:v>
                </c:pt>
              </c:strCache>
            </c:strRef>
          </c:tx>
          <c:spPr>
            <a:solidFill>
              <a:schemeClr val="accent4"/>
            </a:solidFill>
            <a:ln>
              <a:noFill/>
            </a:ln>
            <a:effectLst/>
          </c:spPr>
          <c:cat>
            <c:numRef>
              <c:f>'SSP5 45'!$B$1019:$K$1019</c:f>
              <c:numCache>
                <c:formatCode>0</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'SSP5 45'!$B$1023:$K$1023</c:f>
              <c:numCache>
                <c:formatCode>0.00</c:formatCode>
                <c:ptCount val="10"/>
                <c:pt idx="0">
                  <c:v>1.1962298740219861</c:v>
                </c:pt>
                <c:pt idx="1">
                  <c:v>1.4151486925915484</c:v>
                </c:pt>
                <c:pt idx="2">
                  <c:v>1.6006912262210526</c:v>
                </c:pt>
                <c:pt idx="3">
                  <c:v>1.7458415646418999</c:v>
                </c:pt>
                <c:pt idx="4">
                  <c:v>1.8616976091462354</c:v>
                </c:pt>
                <c:pt idx="5">
                  <c:v>1.8536551301395798</c:v>
                </c:pt>
                <c:pt idx="6">
                  <c:v>1.7960394342817974</c:v>
                </c:pt>
                <c:pt idx="7">
                  <c:v>1.9050845584687834</c:v>
                </c:pt>
                <c:pt idx="8">
                  <c:v>2.0184406965406589</c:v>
                </c:pt>
                <c:pt idx="9">
                  <c:v>2.1363306088199518</c:v>
                </c:pt>
              </c:numCache>
            </c:numRef>
          </c:val>
          <c:extLst>
            <c:ext xmlns:c16="http://schemas.microsoft.com/office/drawing/2014/chart" uri="{C3380CC4-5D6E-409C-BE32-E72D297353CC}">
              <c16:uniqueId val="{00000003-9A1D-44E9-8519-C14C626BE836}"/>
            </c:ext>
          </c:extLst>
        </c:ser>
        <c:ser>
          <c:idx val="4"/>
          <c:order val="4"/>
          <c:tx>
            <c:strRef>
              <c:f>'SSP5 45'!$A$1024</c:f>
              <c:strCache>
                <c:ptCount val="1"/>
                <c:pt idx="0">
                  <c:v>LAM</c:v>
                </c:pt>
              </c:strCache>
            </c:strRef>
          </c:tx>
          <c:spPr>
            <a:solidFill>
              <a:schemeClr val="accent5"/>
            </a:solidFill>
            <a:ln>
              <a:noFill/>
            </a:ln>
            <a:effectLst/>
          </c:spPr>
          <c:cat>
            <c:numRef>
              <c:f>'SSP5 45'!$B$1019:$K$1019</c:f>
              <c:numCache>
                <c:formatCode>0</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'SSP5 45'!$B$1024:$K$1024</c:f>
              <c:numCache>
                <c:formatCode>0.00</c:formatCode>
                <c:ptCount val="10"/>
                <c:pt idx="0">
                  <c:v>4.5980837377877775</c:v>
                </c:pt>
                <c:pt idx="1">
                  <c:v>5.4456456351143423</c:v>
                </c:pt>
                <c:pt idx="2">
                  <c:v>5.8886849456992376</c:v>
                </c:pt>
                <c:pt idx="3">
                  <c:v>6.150872233881417</c:v>
                </c:pt>
                <c:pt idx="4">
                  <c:v>6.3361149407062829</c:v>
                </c:pt>
                <c:pt idx="5">
                  <c:v>6.1990739603917646</c:v>
                </c:pt>
                <c:pt idx="6">
                  <c:v>5.9414963443638156</c:v>
                </c:pt>
                <c:pt idx="7">
                  <c:v>6.3572101828707561</c:v>
                </c:pt>
                <c:pt idx="8">
                  <c:v>6.7983383106028725</c:v>
                </c:pt>
                <c:pt idx="9">
                  <c:v>7.2665334576937592</c:v>
                </c:pt>
              </c:numCache>
            </c:numRef>
          </c:val>
          <c:extLst>
            <c:ext xmlns:c16="http://schemas.microsoft.com/office/drawing/2014/chart" uri="{C3380CC4-5D6E-409C-BE32-E72D297353CC}">
              <c16:uniqueId val="{00000004-9A1D-44E9-8519-C14C626BE836}"/>
            </c:ext>
          </c:extLst>
        </c:ser>
        <c:ser>
          <c:idx val="5"/>
          <c:order val="5"/>
          <c:tx>
            <c:strRef>
              <c:f>'SSP5 45'!$A$1025</c:f>
              <c:strCache>
                <c:ptCount val="1"/>
                <c:pt idx="0">
                  <c:v>MEA</c:v>
                </c:pt>
              </c:strCache>
            </c:strRef>
          </c:tx>
          <c:spPr>
            <a:solidFill>
              <a:schemeClr val="accent6"/>
            </a:solidFill>
            <a:ln>
              <a:noFill/>
            </a:ln>
            <a:effectLst/>
          </c:spPr>
          <c:cat>
            <c:numRef>
              <c:f>'SSP5 45'!$B$1019:$K$1019</c:f>
              <c:numCache>
                <c:formatCode>0</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'SSP5 45'!$B$1025:$K$1025</c:f>
              <c:numCache>
                <c:formatCode>0.00</c:formatCode>
                <c:ptCount val="10"/>
                <c:pt idx="0">
                  <c:v>3.2979810469396336</c:v>
                </c:pt>
                <c:pt idx="1">
                  <c:v>4.134054737529655</c:v>
                </c:pt>
                <c:pt idx="2">
                  <c:v>4.7094666133693144</c:v>
                </c:pt>
                <c:pt idx="3">
                  <c:v>5.1390658777167531</c:v>
                </c:pt>
                <c:pt idx="4">
                  <c:v>5.5259312414802357</c:v>
                </c:pt>
                <c:pt idx="5">
                  <c:v>5.6503746224191831</c:v>
                </c:pt>
                <c:pt idx="6">
                  <c:v>5.6388542500286825</c:v>
                </c:pt>
                <c:pt idx="7">
                  <c:v>6.1622710718812677</c:v>
                </c:pt>
                <c:pt idx="8">
                  <c:v>6.7332641528910271</c:v>
                </c:pt>
                <c:pt idx="9">
                  <c:v>7.3561873574448065</c:v>
                </c:pt>
              </c:numCache>
            </c:numRef>
          </c:val>
          <c:extLst>
            <c:ext xmlns:c16="http://schemas.microsoft.com/office/drawing/2014/chart" uri="{C3380CC4-5D6E-409C-BE32-E72D297353CC}">
              <c16:uniqueId val="{00000005-9A1D-44E9-8519-C14C626BE836}"/>
            </c:ext>
          </c:extLst>
        </c:ser>
        <c:ser>
          <c:idx val="6"/>
          <c:order val="6"/>
          <c:tx>
            <c:strRef>
              <c:f>'SSP5 45'!$A$1026</c:f>
              <c:strCache>
                <c:ptCount val="1"/>
                <c:pt idx="0">
                  <c:v>NAM</c:v>
                </c:pt>
              </c:strCache>
            </c:strRef>
          </c:tx>
          <c:spPr>
            <a:solidFill>
              <a:schemeClr val="accent1">
                <a:lumMod val="60000"/>
              </a:schemeClr>
            </a:solidFill>
            <a:ln>
              <a:noFill/>
            </a:ln>
            <a:effectLst/>
          </c:spPr>
          <c:cat>
            <c:numRef>
              <c:f>'SSP5 45'!$B$1019:$K$1019</c:f>
              <c:numCache>
                <c:formatCode>0</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'SSP5 45'!$B$1026:$K$1026</c:f>
              <c:numCache>
                <c:formatCode>0.00</c:formatCode>
                <c:ptCount val="10"/>
                <c:pt idx="0">
                  <c:v>7.1406244596847497</c:v>
                </c:pt>
                <c:pt idx="1">
                  <c:v>8.1030603125641925</c:v>
                </c:pt>
                <c:pt idx="2">
                  <c:v>8.9062852345381156</c:v>
                </c:pt>
                <c:pt idx="3">
                  <c:v>9.3109350517203318</c:v>
                </c:pt>
                <c:pt idx="4">
                  <c:v>9.7189853841740366</c:v>
                </c:pt>
                <c:pt idx="5">
                  <c:v>10.064624142262646</c:v>
                </c:pt>
                <c:pt idx="6">
                  <c:v>8.18006916558768</c:v>
                </c:pt>
                <c:pt idx="7">
                  <c:v>8.4146141803364767</c:v>
                </c:pt>
                <c:pt idx="8">
                  <c:v>8.649098122336575</c:v>
                </c:pt>
                <c:pt idx="9">
                  <c:v>8.8836221335576369</c:v>
                </c:pt>
              </c:numCache>
            </c:numRef>
          </c:val>
          <c:extLst>
            <c:ext xmlns:c16="http://schemas.microsoft.com/office/drawing/2014/chart" uri="{C3380CC4-5D6E-409C-BE32-E72D297353CC}">
              <c16:uniqueId val="{00000006-9A1D-44E9-8519-C14C626BE836}"/>
            </c:ext>
          </c:extLst>
        </c:ser>
        <c:ser>
          <c:idx val="7"/>
          <c:order val="7"/>
          <c:tx>
            <c:strRef>
              <c:f>'SSP5 45'!$A$1027</c:f>
              <c:strCache>
                <c:ptCount val="1"/>
                <c:pt idx="0">
                  <c:v>PAO</c:v>
                </c:pt>
              </c:strCache>
            </c:strRef>
          </c:tx>
          <c:spPr>
            <a:solidFill>
              <a:schemeClr val="accent2">
                <a:lumMod val="60000"/>
              </a:schemeClr>
            </a:solidFill>
            <a:ln>
              <a:noFill/>
            </a:ln>
            <a:effectLst/>
          </c:spPr>
          <c:cat>
            <c:numRef>
              <c:f>'SSP5 45'!$B$1019:$K$1019</c:f>
              <c:numCache>
                <c:formatCode>0</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'SSP5 45'!$B$1027:$K$1027</c:f>
              <c:numCache>
                <c:formatCode>0.00</c:formatCode>
                <c:ptCount val="10"/>
                <c:pt idx="0">
                  <c:v>1.5036727685109073</c:v>
                </c:pt>
                <c:pt idx="1">
                  <c:v>1.5540044500621475</c:v>
                </c:pt>
                <c:pt idx="2">
                  <c:v>1.4504155013219699</c:v>
                </c:pt>
                <c:pt idx="3">
                  <c:v>1.3108498523769776</c:v>
                </c:pt>
                <c:pt idx="4">
                  <c:v>1.1616635697162681</c:v>
                </c:pt>
                <c:pt idx="5">
                  <c:v>0.99209452402845477</c:v>
                </c:pt>
                <c:pt idx="6">
                  <c:v>0.81573237849448699</c:v>
                </c:pt>
                <c:pt idx="7">
                  <c:v>0.82582067808075754</c:v>
                </c:pt>
                <c:pt idx="8">
                  <c:v>0.8358954745287801</c:v>
                </c:pt>
                <c:pt idx="9">
                  <c:v>0.84595954179284594</c:v>
                </c:pt>
              </c:numCache>
            </c:numRef>
          </c:val>
          <c:extLst>
            <c:ext xmlns:c16="http://schemas.microsoft.com/office/drawing/2014/chart" uri="{C3380CC4-5D6E-409C-BE32-E72D297353CC}">
              <c16:uniqueId val="{00000007-9A1D-44E9-8519-C14C626BE836}"/>
            </c:ext>
          </c:extLst>
        </c:ser>
        <c:ser>
          <c:idx val="8"/>
          <c:order val="8"/>
          <c:tx>
            <c:strRef>
              <c:f>'SSP5 45'!$A$1028</c:f>
              <c:strCache>
                <c:ptCount val="1"/>
                <c:pt idx="0">
                  <c:v>PAS</c:v>
                </c:pt>
              </c:strCache>
            </c:strRef>
          </c:tx>
          <c:spPr>
            <a:solidFill>
              <a:schemeClr val="accent3">
                <a:lumMod val="60000"/>
              </a:schemeClr>
            </a:solidFill>
            <a:ln>
              <a:noFill/>
            </a:ln>
            <a:effectLst/>
          </c:spPr>
          <c:cat>
            <c:numRef>
              <c:f>'SSP5 45'!$B$1019:$K$1019</c:f>
              <c:numCache>
                <c:formatCode>0</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'SSP5 45'!$B$1028:$K$1028</c:f>
              <c:numCache>
                <c:formatCode>0.00</c:formatCode>
                <c:ptCount val="10"/>
                <c:pt idx="0">
                  <c:v>2.6559611357643917</c:v>
                </c:pt>
                <c:pt idx="1">
                  <c:v>3.3305461088157413</c:v>
                </c:pt>
                <c:pt idx="2">
                  <c:v>3.7219943186160052</c:v>
                </c:pt>
                <c:pt idx="3">
                  <c:v>3.879141784268322</c:v>
                </c:pt>
                <c:pt idx="4">
                  <c:v>3.9834856251112805</c:v>
                </c:pt>
                <c:pt idx="5">
                  <c:v>3.8304286646884615</c:v>
                </c:pt>
                <c:pt idx="6">
                  <c:v>3.6078829004932658</c:v>
                </c:pt>
                <c:pt idx="7">
                  <c:v>3.8590530571275439</c:v>
                </c:pt>
                <c:pt idx="8">
                  <c:v>4.1241071585634792</c:v>
                </c:pt>
                <c:pt idx="9">
                  <c:v>4.4039038663178349</c:v>
                </c:pt>
              </c:numCache>
            </c:numRef>
          </c:val>
          <c:extLst>
            <c:ext xmlns:c16="http://schemas.microsoft.com/office/drawing/2014/chart" uri="{C3380CC4-5D6E-409C-BE32-E72D297353CC}">
              <c16:uniqueId val="{00000008-9A1D-44E9-8519-C14C626BE836}"/>
            </c:ext>
          </c:extLst>
        </c:ser>
        <c:ser>
          <c:idx val="9"/>
          <c:order val="9"/>
          <c:tx>
            <c:strRef>
              <c:f>'SSP5 45'!$A$1029</c:f>
              <c:strCache>
                <c:ptCount val="1"/>
                <c:pt idx="0">
                  <c:v>SAS</c:v>
                </c:pt>
              </c:strCache>
            </c:strRef>
          </c:tx>
          <c:spPr>
            <a:solidFill>
              <a:schemeClr val="accent4">
                <a:lumMod val="60000"/>
              </a:schemeClr>
            </a:solidFill>
            <a:ln>
              <a:noFill/>
            </a:ln>
            <a:effectLst/>
          </c:spPr>
          <c:cat>
            <c:numRef>
              <c:f>'SSP5 45'!$B$1019:$K$1019</c:f>
              <c:numCache>
                <c:formatCode>0</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'SSP5 45'!$B$1029:$K$1029</c:f>
              <c:numCache>
                <c:formatCode>0.00</c:formatCode>
                <c:ptCount val="10"/>
                <c:pt idx="0">
                  <c:v>2.939738435129243</c:v>
                </c:pt>
                <c:pt idx="1">
                  <c:v>3.6773901013899426</c:v>
                </c:pt>
                <c:pt idx="2">
                  <c:v>4.1507788701951531</c:v>
                </c:pt>
                <c:pt idx="3">
                  <c:v>4.5835538424312681</c:v>
                </c:pt>
                <c:pt idx="4">
                  <c:v>4.9351673061982453</c:v>
                </c:pt>
                <c:pt idx="5">
                  <c:v>5.197458951573827</c:v>
                </c:pt>
                <c:pt idx="6">
                  <c:v>5.2600750288225537</c:v>
                </c:pt>
                <c:pt idx="7">
                  <c:v>5.9491698948442098</c:v>
                </c:pt>
                <c:pt idx="8">
                  <c:v>6.7186309247747102</c:v>
                </c:pt>
                <c:pt idx="9">
                  <c:v>7.57809789572054</c:v>
                </c:pt>
              </c:numCache>
            </c:numRef>
          </c:val>
          <c:extLst>
            <c:ext xmlns:c16="http://schemas.microsoft.com/office/drawing/2014/chart" uri="{C3380CC4-5D6E-409C-BE32-E72D297353CC}">
              <c16:uniqueId val="{00000009-9A1D-44E9-8519-C14C626BE836}"/>
            </c:ext>
          </c:extLst>
        </c:ser>
        <c:dLbls>
          <c:showLegendKey val="0"/>
          <c:showVal val="0"/>
          <c:showCatName val="0"/>
          <c:showSerName val="0"/>
          <c:showPercent val="0"/>
          <c:showBubbleSize val="0"/>
        </c:dLbls>
        <c:axId val="301859400"/>
        <c:axId val="301859792"/>
        <c:extLst>
          <c:ext xmlns:c15="http://schemas.microsoft.com/office/drawing/2012/chart" uri="{02D57815-91ED-43cb-92C2-25804820EDAC}">
            <c15:filteredAreaSeries>
              <c15:ser>
                <c:idx val="10"/>
                <c:order val="10"/>
                <c:tx>
                  <c:strRef>
                    <c:extLst>
                      <c:ext uri="{02D57815-91ED-43cb-92C2-25804820EDAC}">
                        <c15:formulaRef>
                          <c15:sqref>'SSP5 45'!$A$1030</c15:sqref>
                        </c15:formulaRef>
                      </c:ext>
                    </c:extLst>
                    <c:strCache>
                      <c:ptCount val="1"/>
                      <c:pt idx="0">
                        <c:v>World</c:v>
                      </c:pt>
                    </c:strCache>
                  </c:strRef>
                </c:tx>
                <c:spPr>
                  <a:solidFill>
                    <a:schemeClr val="accent5">
                      <a:lumMod val="60000"/>
                    </a:schemeClr>
                  </a:solidFill>
                  <a:ln w="25400">
                    <a:noFill/>
                  </a:ln>
                  <a:effectLst/>
                </c:spPr>
                <c:cat>
                  <c:numRef>
                    <c:extLst>
                      <c:ext uri="{02D57815-91ED-43cb-92C2-25804820EDAC}">
                        <c15:formulaRef>
                          <c15:sqref>'SSP5 45'!$B$1019:$K$1019</c15:sqref>
                        </c15:formulaRef>
                      </c:ext>
                    </c:extLst>
                    <c:numCache>
                      <c:formatCode>0</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extLst>
                      <c:ext uri="{02D57815-91ED-43cb-92C2-25804820EDAC}">
                        <c15:formulaRef>
                          <c15:sqref>'SSP5 45'!$B$1030:$K$1030</c15:sqref>
                        </c15:formulaRef>
                      </c:ext>
                    </c:extLst>
                    <c:numCache>
                      <c:formatCode>0.00</c:formatCode>
                      <c:ptCount val="10"/>
                      <c:pt idx="0">
                        <c:v>35.488902767172576</c:v>
                      </c:pt>
                      <c:pt idx="1">
                        <c:v>42.754795285871111</c:v>
                      </c:pt>
                      <c:pt idx="2">
                        <c:v>47.454307279407971</c:v>
                      </c:pt>
                      <c:pt idx="3">
                        <c:v>50.109935459538562</c:v>
                      </c:pt>
                      <c:pt idx="4">
                        <c:v>52.220866963007978</c:v>
                      </c:pt>
                      <c:pt idx="5">
                        <c:v>52.144630952546116</c:v>
                      </c:pt>
                      <c:pt idx="6">
                        <c:v>48.803975040102124</c:v>
                      </c:pt>
                      <c:pt idx="7">
                        <c:v>52.459584757146111</c:v>
                      </c:pt>
                      <c:pt idx="8">
                        <c:v>56.477866722745254</c:v>
                      </c:pt>
                      <c:pt idx="9">
                        <c:v>60.91311202463443</c:v>
                      </c:pt>
                    </c:numCache>
                  </c:numRef>
                </c:val>
                <c:extLst>
                  <c:ext xmlns:c16="http://schemas.microsoft.com/office/drawing/2014/chart" uri="{C3380CC4-5D6E-409C-BE32-E72D297353CC}">
                    <c16:uniqueId val="{0000000A-9A1D-44E9-8519-C14C626BE836}"/>
                  </c:ext>
                </c:extLst>
              </c15:ser>
            </c15:filteredAreaSeries>
          </c:ext>
        </c:extLst>
      </c:areaChart>
      <c:catAx>
        <c:axId val="301859400"/>
        <c:scaling>
          <c:orientation val="minMax"/>
        </c:scaling>
        <c:delete val="0"/>
        <c:axPos val="b"/>
        <c:numFmt formatCode="0"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v-SE"/>
          </a:p>
        </c:txPr>
        <c:crossAx val="301859792"/>
        <c:crosses val="autoZero"/>
        <c:auto val="1"/>
        <c:lblAlgn val="ctr"/>
        <c:lblOffset val="100"/>
        <c:noMultiLvlLbl val="0"/>
      </c:catAx>
      <c:valAx>
        <c:axId val="30185979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v-SE"/>
          </a:p>
        </c:txPr>
        <c:crossAx val="30185940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v-SE"/>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sv-SE"/>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sv-SE"/>
              <a:t>Transport demand categories (EJ/year)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sv-SE"/>
        </a:p>
      </c:txPr>
    </c:title>
    <c:autoTitleDeleted val="0"/>
    <c:plotArea>
      <c:layout/>
      <c:areaChart>
        <c:grouping val="stacked"/>
        <c:varyColors val="0"/>
        <c:ser>
          <c:idx val="0"/>
          <c:order val="0"/>
          <c:tx>
            <c:strRef>
              <c:f>'SSP5 45'!$A$1126</c:f>
              <c:strCache>
                <c:ptCount val="1"/>
                <c:pt idx="0">
                  <c:v>Cars</c:v>
                </c:pt>
              </c:strCache>
            </c:strRef>
          </c:tx>
          <c:spPr>
            <a:pattFill prst="pct90">
              <a:fgClr>
                <a:srgbClr val="FF0000"/>
              </a:fgClr>
              <a:bgClr>
                <a:schemeClr val="bg1"/>
              </a:bgClr>
            </a:pattFill>
            <a:ln>
              <a:noFill/>
            </a:ln>
            <a:effectLst/>
          </c:spPr>
          <c:cat>
            <c:numRef>
              <c:f>'SSP5 45'!$B$1125:$K$1125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'SSP5 45'!$B$1126:$K$1126</c:f>
              <c:numCache>
                <c:formatCode>0</c:formatCode>
                <c:ptCount val="10"/>
                <c:pt idx="0">
                  <c:v>33.066284562055543</c:v>
                </c:pt>
                <c:pt idx="1">
                  <c:v>54.048036934215979</c:v>
                </c:pt>
                <c:pt idx="2">
                  <c:v>61.572268553537548</c:v>
                </c:pt>
                <c:pt idx="3">
                  <c:v>70.303501914899741</c:v>
                </c:pt>
                <c:pt idx="4">
                  <c:v>79.377952596551168</c:v>
                </c:pt>
                <c:pt idx="5">
                  <c:v>87.891363490585647</c:v>
                </c:pt>
                <c:pt idx="6">
                  <c:v>95.326771534278393</c:v>
                </c:pt>
                <c:pt idx="7">
                  <c:v>112.0467662962715</c:v>
                </c:pt>
                <c:pt idx="8">
                  <c:v>120.59585668330845</c:v>
                </c:pt>
                <c:pt idx="9">
                  <c:v>123.02398143734079</c:v>
                </c:pt>
              </c:numCache>
            </c:numRef>
          </c:val>
          <c:extLst>
            <c:ext xmlns:c16="http://schemas.microsoft.com/office/drawing/2014/chart" uri="{C3380CC4-5D6E-409C-BE32-E72D297353CC}">
              <c16:uniqueId val="{00000000-D5B7-4769-9EF4-4C280F5EF7A2}"/>
            </c:ext>
          </c:extLst>
        </c:ser>
        <c:ser>
          <c:idx val="1"/>
          <c:order val="1"/>
          <c:tx>
            <c:strRef>
              <c:f>'SSP5 45'!$A$1127</c:f>
              <c:strCache>
                <c:ptCount val="1"/>
                <c:pt idx="0">
                  <c:v>Busses</c:v>
                </c:pt>
              </c:strCache>
            </c:strRef>
          </c:tx>
          <c:spPr>
            <a:pattFill prst="pct90">
              <a:fgClr>
                <a:schemeClr val="accent3"/>
              </a:fgClr>
              <a:bgClr>
                <a:schemeClr val="bg1"/>
              </a:bgClr>
            </a:pattFill>
            <a:ln>
              <a:noFill/>
            </a:ln>
            <a:effectLst/>
          </c:spPr>
          <c:cat>
            <c:numRef>
              <c:f>'SSP5 45'!$B$1125:$K$1125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'SSP5 45'!$B$1127:$K$1127</c:f>
              <c:numCache>
                <c:formatCode>0.00</c:formatCode>
                <c:ptCount val="10"/>
                <c:pt idx="0">
                  <c:v>5.6945285096454255</c:v>
                </c:pt>
                <c:pt idx="1">
                  <c:v>6.6964751765402202</c:v>
                </c:pt>
                <c:pt idx="2">
                  <c:v>7.5244149154787543</c:v>
                </c:pt>
                <c:pt idx="3">
                  <c:v>7.8748786310762089</c:v>
                </c:pt>
                <c:pt idx="4">
                  <c:v>7.9255938634851208</c:v>
                </c:pt>
                <c:pt idx="5">
                  <c:v>7.8827092659157429</c:v>
                </c:pt>
                <c:pt idx="6">
                  <c:v>7.6777968760590758</c:v>
                </c:pt>
                <c:pt idx="7">
                  <c:v>7.1376234122763593</c:v>
                </c:pt>
                <c:pt idx="8">
                  <c:v>6.2114433048798317</c:v>
                </c:pt>
                <c:pt idx="9">
                  <c:v>5.3132178847690446</c:v>
                </c:pt>
              </c:numCache>
            </c:numRef>
          </c:val>
          <c:extLst>
            <c:ext xmlns:c16="http://schemas.microsoft.com/office/drawing/2014/chart" uri="{C3380CC4-5D6E-409C-BE32-E72D297353CC}">
              <c16:uniqueId val="{00000001-D5B7-4769-9EF4-4C280F5EF7A2}"/>
            </c:ext>
          </c:extLst>
        </c:ser>
        <c:ser>
          <c:idx val="2"/>
          <c:order val="2"/>
          <c:tx>
            <c:strRef>
              <c:f>'SSP5 45'!$A$1128</c:f>
              <c:strCache>
                <c:ptCount val="1"/>
                <c:pt idx="0">
                  <c:v>Rail (passenger)</c:v>
                </c:pt>
              </c:strCache>
            </c:strRef>
          </c:tx>
          <c:spPr>
            <a:pattFill prst="pct90">
              <a:fgClr>
                <a:schemeClr val="accent4"/>
              </a:fgClr>
              <a:bgClr>
                <a:schemeClr val="bg1"/>
              </a:bgClr>
            </a:pattFill>
            <a:ln>
              <a:noFill/>
            </a:ln>
            <a:effectLst/>
          </c:spPr>
          <c:cat>
            <c:numRef>
              <c:f>'SSP5 45'!$B$1125:$K$1125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'SSP5 45'!$B$1128:$K$1128</c:f>
              <c:numCache>
                <c:formatCode>0.00</c:formatCode>
                <c:ptCount val="10"/>
                <c:pt idx="0">
                  <c:v>0.87881692716577631</c:v>
                </c:pt>
                <c:pt idx="1">
                  <c:v>0.98345297489910055</c:v>
                </c:pt>
                <c:pt idx="2">
                  <c:v>1.084427472129752</c:v>
                </c:pt>
                <c:pt idx="3">
                  <c:v>1.1745218869507326</c:v>
                </c:pt>
                <c:pt idx="4">
                  <c:v>1.2531672738612354</c:v>
                </c:pt>
                <c:pt idx="5">
                  <c:v>1.3329171217613416</c:v>
                </c:pt>
                <c:pt idx="6">
                  <c:v>1.4027329871304834</c:v>
                </c:pt>
                <c:pt idx="7">
                  <c:v>1.4315775686986441</c:v>
                </c:pt>
                <c:pt idx="8">
                  <c:v>1.4400924770644237</c:v>
                </c:pt>
                <c:pt idx="9">
                  <c:v>1.4329309693689218</c:v>
                </c:pt>
              </c:numCache>
            </c:numRef>
          </c:val>
          <c:extLst>
            <c:ext xmlns:c16="http://schemas.microsoft.com/office/drawing/2014/chart" uri="{C3380CC4-5D6E-409C-BE32-E72D297353CC}">
              <c16:uniqueId val="{00000002-D5B7-4769-9EF4-4C280F5EF7A2}"/>
            </c:ext>
          </c:extLst>
        </c:ser>
        <c:ser>
          <c:idx val="3"/>
          <c:order val="3"/>
          <c:tx>
            <c:strRef>
              <c:f>'SSP5 45'!$A$1129</c:f>
              <c:strCache>
                <c:ptCount val="1"/>
                <c:pt idx="0">
                  <c:v>Short distance aircraft</c:v>
                </c:pt>
              </c:strCache>
            </c:strRef>
          </c:tx>
          <c:spPr>
            <a:pattFill prst="pct90">
              <a:fgClr>
                <a:schemeClr val="accent6">
                  <a:lumMod val="40000"/>
                  <a:lumOff val="60000"/>
                </a:schemeClr>
              </a:fgClr>
              <a:bgClr>
                <a:schemeClr val="bg1"/>
              </a:bgClr>
            </a:pattFill>
            <a:ln>
              <a:noFill/>
            </a:ln>
            <a:effectLst/>
          </c:spPr>
          <c:cat>
            <c:numRef>
              <c:f>'SSP5 45'!$B$1125:$K$1125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'SSP5 45'!$B$1129:$K$1129</c:f>
              <c:numCache>
                <c:formatCode>0.00</c:formatCode>
                <c:ptCount val="10"/>
                <c:pt idx="0">
                  <c:v>1.070450362409531</c:v>
                </c:pt>
                <c:pt idx="1">
                  <c:v>1.4558206700398528</c:v>
                </c:pt>
                <c:pt idx="2">
                  <c:v>2.5073020914964932</c:v>
                </c:pt>
                <c:pt idx="3">
                  <c:v>3.9716426601110082</c:v>
                </c:pt>
                <c:pt idx="4">
                  <c:v>4.9150879875241076</c:v>
                </c:pt>
                <c:pt idx="5">
                  <c:v>5.7809823415139352</c:v>
                </c:pt>
                <c:pt idx="6">
                  <c:v>6.8280962897307989</c:v>
                </c:pt>
                <c:pt idx="7">
                  <c:v>7.7765656536630949</c:v>
                </c:pt>
                <c:pt idx="8">
                  <c:v>8.4837684023794857</c:v>
                </c:pt>
                <c:pt idx="9">
                  <c:v>9.3251705036056567</c:v>
                </c:pt>
              </c:numCache>
            </c:numRef>
          </c:val>
          <c:extLst>
            <c:ext xmlns:c16="http://schemas.microsoft.com/office/drawing/2014/chart" uri="{C3380CC4-5D6E-409C-BE32-E72D297353CC}">
              <c16:uniqueId val="{00000003-D5B7-4769-9EF4-4C280F5EF7A2}"/>
            </c:ext>
          </c:extLst>
        </c:ser>
        <c:ser>
          <c:idx val="4"/>
          <c:order val="4"/>
          <c:tx>
            <c:strRef>
              <c:f>'SSP5 45'!$A$1130</c:f>
              <c:strCache>
                <c:ptCount val="1"/>
                <c:pt idx="0">
                  <c:v>Medium distance aircraft</c:v>
                </c:pt>
              </c:strCache>
            </c:strRef>
          </c:tx>
          <c:spPr>
            <a:pattFill prst="pct90">
              <a:fgClr>
                <a:schemeClr val="accent6">
                  <a:lumMod val="60000"/>
                  <a:lumOff val="40000"/>
                </a:schemeClr>
              </a:fgClr>
              <a:bgClr>
                <a:schemeClr val="bg1"/>
              </a:bgClr>
            </a:pattFill>
            <a:ln>
              <a:noFill/>
            </a:ln>
            <a:effectLst/>
          </c:spPr>
          <c:cat>
            <c:numRef>
              <c:f>'SSP5 45'!$B$1125:$K$1125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'SSP5 45'!$B$1130:$K$1130</c:f>
              <c:numCache>
                <c:formatCode>0.00</c:formatCode>
                <c:ptCount val="10"/>
                <c:pt idx="0">
                  <c:v>8.9183144492915005</c:v>
                </c:pt>
                <c:pt idx="1">
                  <c:v>11.645258764779117</c:v>
                </c:pt>
                <c:pt idx="2">
                  <c:v>15.491759849144037</c:v>
                </c:pt>
                <c:pt idx="3">
                  <c:v>20.531038252481899</c:v>
                </c:pt>
                <c:pt idx="4">
                  <c:v>26.235024691395793</c:v>
                </c:pt>
                <c:pt idx="5">
                  <c:v>32.268276121957712</c:v>
                </c:pt>
                <c:pt idx="6">
                  <c:v>40.157261997142662</c:v>
                </c:pt>
                <c:pt idx="7">
                  <c:v>48.386774789044075</c:v>
                </c:pt>
                <c:pt idx="8">
                  <c:v>55.562264084664172</c:v>
                </c:pt>
                <c:pt idx="9">
                  <c:v>63.93166811349171</c:v>
                </c:pt>
              </c:numCache>
            </c:numRef>
          </c:val>
          <c:extLst>
            <c:ext xmlns:c16="http://schemas.microsoft.com/office/drawing/2014/chart" uri="{C3380CC4-5D6E-409C-BE32-E72D297353CC}">
              <c16:uniqueId val="{00000004-D5B7-4769-9EF4-4C280F5EF7A2}"/>
            </c:ext>
          </c:extLst>
        </c:ser>
        <c:ser>
          <c:idx val="5"/>
          <c:order val="5"/>
          <c:tx>
            <c:strRef>
              <c:f>'SSP5 45'!$A$1131</c:f>
              <c:strCache>
                <c:ptCount val="1"/>
                <c:pt idx="0">
                  <c:v>Long distance aircraft</c:v>
                </c:pt>
              </c:strCache>
            </c:strRef>
          </c:tx>
          <c:spPr>
            <a:pattFill prst="pct90">
              <a:fgClr>
                <a:schemeClr val="accent6"/>
              </a:fgClr>
              <a:bgClr>
                <a:schemeClr val="bg1"/>
              </a:bgClr>
            </a:pattFill>
            <a:ln>
              <a:noFill/>
            </a:ln>
            <a:effectLst/>
          </c:spPr>
          <c:cat>
            <c:numRef>
              <c:f>'SSP5 45'!$B$1125:$K$1125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'SSP5 45'!$B$1131:$K$1131</c:f>
              <c:numCache>
                <c:formatCode>0.00</c:formatCode>
                <c:ptCount val="10"/>
                <c:pt idx="0">
                  <c:v>2.641750401992323</c:v>
                </c:pt>
                <c:pt idx="1">
                  <c:v>3.4495158472018019</c:v>
                </c:pt>
                <c:pt idx="2">
                  <c:v>4.5889122929833457</c:v>
                </c:pt>
                <c:pt idx="3">
                  <c:v>6.0816288621806365</c:v>
                </c:pt>
                <c:pt idx="4">
                  <c:v>7.7712428081383988</c:v>
                </c:pt>
                <c:pt idx="5">
                  <c:v>9.5583904224809153</c:v>
                </c:pt>
                <c:pt idx="6">
                  <c:v>11.895236888882112</c:v>
                </c:pt>
                <c:pt idx="7">
                  <c:v>14.332952989813453</c:v>
                </c:pt>
                <c:pt idx="8">
                  <c:v>16.458450115865329</c:v>
                </c:pt>
                <c:pt idx="9">
                  <c:v>18.937604286006501</c:v>
                </c:pt>
              </c:numCache>
            </c:numRef>
          </c:val>
          <c:extLst>
            <c:ext xmlns:c16="http://schemas.microsoft.com/office/drawing/2014/chart" uri="{C3380CC4-5D6E-409C-BE32-E72D297353CC}">
              <c16:uniqueId val="{00000005-D5B7-4769-9EF4-4C280F5EF7A2}"/>
            </c:ext>
          </c:extLst>
        </c:ser>
        <c:ser>
          <c:idx val="6"/>
          <c:order val="6"/>
          <c:tx>
            <c:strRef>
              <c:f>'SSP5 45'!$A$1132</c:f>
              <c:strCache>
                <c:ptCount val="1"/>
                <c:pt idx="0">
                  <c:v>Rail (freight)</c:v>
                </c:pt>
              </c:strCache>
            </c:strRef>
          </c:tx>
          <c:spPr>
            <a:solidFill>
              <a:srgbClr val="FFC000"/>
            </a:solidFill>
            <a:ln>
              <a:noFill/>
            </a:ln>
            <a:effectLst/>
          </c:spPr>
          <c:cat>
            <c:numRef>
              <c:f>'SSP5 45'!$B$1125:$K$1125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'SSP5 45'!$B$1132:$K$1132</c:f>
              <c:numCache>
                <c:formatCode>0.00</c:formatCode>
                <c:ptCount val="10"/>
                <c:pt idx="0">
                  <c:v>3.6795089574156954</c:v>
                </c:pt>
                <c:pt idx="1">
                  <c:v>5.7140494808936531</c:v>
                </c:pt>
                <c:pt idx="2">
                  <c:v>7.4631527198120047</c:v>
                </c:pt>
                <c:pt idx="3">
                  <c:v>8.4468799092426536</c:v>
                </c:pt>
                <c:pt idx="4">
                  <c:v>8.9210308497455344</c:v>
                </c:pt>
                <c:pt idx="5">
                  <c:v>9.168645122003154</c:v>
                </c:pt>
                <c:pt idx="6">
                  <c:v>9.2143187758453013</c:v>
                </c:pt>
                <c:pt idx="7">
                  <c:v>9.1575065972990721</c:v>
                </c:pt>
                <c:pt idx="8">
                  <c:v>8.9309167953371578</c:v>
                </c:pt>
                <c:pt idx="9">
                  <c:v>8.5403905987702124</c:v>
                </c:pt>
              </c:numCache>
            </c:numRef>
          </c:val>
          <c:extLst>
            <c:ext xmlns:c16="http://schemas.microsoft.com/office/drawing/2014/chart" uri="{C3380CC4-5D6E-409C-BE32-E72D297353CC}">
              <c16:uniqueId val="{00000006-D5B7-4769-9EF4-4C280F5EF7A2}"/>
            </c:ext>
          </c:extLst>
        </c:ser>
        <c:ser>
          <c:idx val="7"/>
          <c:order val="7"/>
          <c:tx>
            <c:strRef>
              <c:f>'SSP5 45'!$A$1133</c:f>
              <c:strCache>
                <c:ptCount val="1"/>
                <c:pt idx="0">
                  <c:v>Container vessels</c:v>
                </c:pt>
              </c:strCache>
            </c:strRef>
          </c:tx>
          <c:spPr>
            <a:solidFill>
              <a:schemeClr val="accent5">
                <a:lumMod val="20000"/>
                <a:lumOff val="80000"/>
              </a:schemeClr>
            </a:solidFill>
            <a:ln>
              <a:noFill/>
            </a:ln>
            <a:effectLst/>
          </c:spPr>
          <c:cat>
            <c:numRef>
              <c:f>'SSP5 45'!$B$1125:$K$1125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'SSP5 45'!$B$1133:$K$1133</c:f>
              <c:numCache>
                <c:formatCode>0.00</c:formatCode>
                <c:ptCount val="10"/>
                <c:pt idx="0">
                  <c:v>2.8959128538384054</c:v>
                </c:pt>
                <c:pt idx="1">
                  <c:v>4.9883626071766241</c:v>
                </c:pt>
                <c:pt idx="2">
                  <c:v>6.6313722701609823</c:v>
                </c:pt>
                <c:pt idx="3">
                  <c:v>7.9082931054127021</c:v>
                </c:pt>
                <c:pt idx="4">
                  <c:v>8.8455790598135025</c:v>
                </c:pt>
                <c:pt idx="5">
                  <c:v>9.5072554398746334</c:v>
                </c:pt>
                <c:pt idx="6">
                  <c:v>10.129318070218778</c:v>
                </c:pt>
                <c:pt idx="7">
                  <c:v>12.087593676372714</c:v>
                </c:pt>
                <c:pt idx="8">
                  <c:v>10.910785112221109</c:v>
                </c:pt>
                <c:pt idx="9">
                  <c:v>11.057681589370286</c:v>
                </c:pt>
              </c:numCache>
            </c:numRef>
          </c:val>
          <c:extLst>
            <c:ext xmlns:c16="http://schemas.microsoft.com/office/drawing/2014/chart" uri="{C3380CC4-5D6E-409C-BE32-E72D297353CC}">
              <c16:uniqueId val="{00000007-D5B7-4769-9EF4-4C280F5EF7A2}"/>
            </c:ext>
          </c:extLst>
        </c:ser>
        <c:ser>
          <c:idx val="8"/>
          <c:order val="8"/>
          <c:tx>
            <c:strRef>
              <c:f>'SSP5 45'!$A$1134</c:f>
              <c:strCache>
                <c:ptCount val="1"/>
                <c:pt idx="0">
                  <c:v>Deep sea vessels</c:v>
                </c:pt>
              </c:strCache>
            </c:strRef>
          </c:tx>
          <c:spPr>
            <a:solidFill>
              <a:schemeClr val="accent5">
                <a:lumMod val="60000"/>
                <a:lumOff val="40000"/>
              </a:schemeClr>
            </a:solidFill>
            <a:ln>
              <a:noFill/>
            </a:ln>
            <a:effectLst/>
          </c:spPr>
          <c:cat>
            <c:numRef>
              <c:f>'SSP5 45'!$B$1125:$K$1125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'SSP5 45'!$B$1134:$K$1134</c:f>
              <c:numCache>
                <c:formatCode>0.00</c:formatCode>
                <c:ptCount val="10"/>
                <c:pt idx="0">
                  <c:v>6.1662707335913503</c:v>
                </c:pt>
                <c:pt idx="1">
                  <c:v>9.0123763509397588</c:v>
                </c:pt>
                <c:pt idx="2">
                  <c:v>11.37062359215299</c:v>
                </c:pt>
                <c:pt idx="3">
                  <c:v>12.708900015593432</c:v>
                </c:pt>
                <c:pt idx="4">
                  <c:v>13.295777806074204</c:v>
                </c:pt>
                <c:pt idx="5">
                  <c:v>13.224372542700015</c:v>
                </c:pt>
                <c:pt idx="6">
                  <c:v>13.12230536571815</c:v>
                </c:pt>
                <c:pt idx="7">
                  <c:v>13.872580795302239</c:v>
                </c:pt>
                <c:pt idx="8">
                  <c:v>12.824900446130194</c:v>
                </c:pt>
                <c:pt idx="9">
                  <c:v>12.747890971013783</c:v>
                </c:pt>
              </c:numCache>
            </c:numRef>
          </c:val>
          <c:extLst>
            <c:ext xmlns:c16="http://schemas.microsoft.com/office/drawing/2014/chart" uri="{C3380CC4-5D6E-409C-BE32-E72D297353CC}">
              <c16:uniqueId val="{00000008-D5B7-4769-9EF4-4C280F5EF7A2}"/>
            </c:ext>
          </c:extLst>
        </c:ser>
        <c:ser>
          <c:idx val="9"/>
          <c:order val="9"/>
          <c:tx>
            <c:strRef>
              <c:f>'SSP5 45'!$A$1135</c:f>
              <c:strCache>
                <c:ptCount val="1"/>
                <c:pt idx="0">
                  <c:v>Short sea vessels</c:v>
                </c:pt>
              </c:strCache>
            </c:strRef>
          </c:tx>
          <c:spPr>
            <a:solidFill>
              <a:schemeClr val="accent5">
                <a:lumMod val="75000"/>
              </a:schemeClr>
            </a:solidFill>
            <a:ln>
              <a:noFill/>
            </a:ln>
            <a:effectLst/>
          </c:spPr>
          <c:cat>
            <c:numRef>
              <c:f>'SSP5 45'!$B$1125:$K$1125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'SSP5 45'!$B$1135:$K$1135</c:f>
              <c:numCache>
                <c:formatCode>0.00</c:formatCode>
                <c:ptCount val="10"/>
                <c:pt idx="0">
                  <c:v>5.400180192648957</c:v>
                </c:pt>
                <c:pt idx="1">
                  <c:v>7.8527431261657883</c:v>
                </c:pt>
                <c:pt idx="2">
                  <c:v>10.43918959231932</c:v>
                </c:pt>
                <c:pt idx="3">
                  <c:v>12.449334423662327</c:v>
                </c:pt>
                <c:pt idx="4">
                  <c:v>13.924821755935167</c:v>
                </c:pt>
                <c:pt idx="5">
                  <c:v>14.966441031525923</c:v>
                </c:pt>
                <c:pt idx="6">
                  <c:v>15.945699844317879</c:v>
                </c:pt>
                <c:pt idx="7">
                  <c:v>16.690541800827106</c:v>
                </c:pt>
                <c:pt idx="8">
                  <c:v>17.175895085854705</c:v>
                </c:pt>
                <c:pt idx="9">
                  <c:v>17.407141366855122</c:v>
                </c:pt>
              </c:numCache>
            </c:numRef>
          </c:val>
          <c:extLst>
            <c:ext xmlns:c16="http://schemas.microsoft.com/office/drawing/2014/chart" uri="{C3380CC4-5D6E-409C-BE32-E72D297353CC}">
              <c16:uniqueId val="{00000009-D5B7-4769-9EF4-4C280F5EF7A2}"/>
            </c:ext>
          </c:extLst>
        </c:ser>
        <c:ser>
          <c:idx val="10"/>
          <c:order val="10"/>
          <c:tx>
            <c:strRef>
              <c:f>'SSP5 45'!$A$1136</c:f>
              <c:strCache>
                <c:ptCount val="1"/>
                <c:pt idx="0">
                  <c:v>Trucks</c:v>
                </c:pt>
              </c:strCache>
            </c:strRef>
          </c:tx>
          <c:spPr>
            <a:solidFill>
              <a:srgbClr val="92D050"/>
            </a:solidFill>
            <a:ln w="25400">
              <a:noFill/>
            </a:ln>
            <a:effectLst/>
          </c:spPr>
          <c:cat>
            <c:numRef>
              <c:f>'SSP5 45'!$B$1125:$K$1125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'SSP5 45'!$B$1136:$K$1136</c:f>
              <c:numCache>
                <c:formatCode>0.00</c:formatCode>
                <c:ptCount val="10"/>
                <c:pt idx="0">
                  <c:v>35.488902767172576</c:v>
                </c:pt>
                <c:pt idx="1">
                  <c:v>42.754795285871111</c:v>
                </c:pt>
                <c:pt idx="2">
                  <c:v>47.454307279407971</c:v>
                </c:pt>
                <c:pt idx="3">
                  <c:v>50.109935459538562</c:v>
                </c:pt>
                <c:pt idx="4">
                  <c:v>52.220866963007978</c:v>
                </c:pt>
                <c:pt idx="5">
                  <c:v>52.144630952546116</c:v>
                </c:pt>
                <c:pt idx="6">
                  <c:v>48.803975040102124</c:v>
                </c:pt>
                <c:pt idx="7">
                  <c:v>52.459584757146111</c:v>
                </c:pt>
                <c:pt idx="8">
                  <c:v>56.477866722745254</c:v>
                </c:pt>
                <c:pt idx="9">
                  <c:v>60.91311202463443</c:v>
                </c:pt>
              </c:numCache>
            </c:numRef>
          </c:val>
          <c:extLst>
            <c:ext xmlns:c16="http://schemas.microsoft.com/office/drawing/2014/chart" uri="{C3380CC4-5D6E-409C-BE32-E72D297353CC}">
              <c16:uniqueId val="{0000000A-D5B7-4769-9EF4-4C280F5EF7A2}"/>
            </c:ext>
          </c:extLst>
        </c:ser>
        <c:ser>
          <c:idx val="11"/>
          <c:order val="11"/>
          <c:tx>
            <c:strRef>
              <c:f>'SSP5 45'!$A$1137</c:f>
              <c:strCache>
                <c:ptCount val="1"/>
                <c:pt idx="0">
                  <c:v>Cargo aircraft</c:v>
                </c:pt>
              </c:strCache>
            </c:strRef>
          </c:tx>
          <c:spPr>
            <a:solidFill>
              <a:schemeClr val="accent6"/>
            </a:solidFill>
            <a:ln w="25400">
              <a:noFill/>
            </a:ln>
            <a:effectLst/>
          </c:spPr>
          <c:cat>
            <c:numRef>
              <c:f>'SSP5 45'!$B$1125:$K$1125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'SSP5 45'!$B$1137:$K$1137</c:f>
              <c:numCache>
                <c:formatCode>0.00</c:formatCode>
                <c:ptCount val="10"/>
                <c:pt idx="0">
                  <c:v>0.80294691591704748</c:v>
                </c:pt>
                <c:pt idx="1">
                  <c:v>0.8795137797200262</c:v>
                </c:pt>
                <c:pt idx="2">
                  <c:v>1.2135658804464682</c:v>
                </c:pt>
                <c:pt idx="3">
                  <c:v>1.7626364308964126</c:v>
                </c:pt>
                <c:pt idx="4">
                  <c:v>2.5170124006720243</c:v>
                </c:pt>
                <c:pt idx="5">
                  <c:v>3.4605053330873177</c:v>
                </c:pt>
                <c:pt idx="6">
                  <c:v>4.5816310646149665</c:v>
                </c:pt>
                <c:pt idx="7">
                  <c:v>5.8584201527387609</c:v>
                </c:pt>
                <c:pt idx="8">
                  <c:v>7.2629066761186412</c:v>
                </c:pt>
                <c:pt idx="9">
                  <c:v>8.7644594047294202</c:v>
                </c:pt>
              </c:numCache>
            </c:numRef>
          </c:val>
          <c:extLst>
            <c:ext xmlns:c16="http://schemas.microsoft.com/office/drawing/2014/chart" uri="{C3380CC4-5D6E-409C-BE32-E72D297353CC}">
              <c16:uniqueId val="{0000000B-D5B7-4769-9EF4-4C280F5EF7A2}"/>
            </c:ext>
          </c:extLst>
        </c:ser>
        <c:dLbls>
          <c:showLegendKey val="0"/>
          <c:showVal val="0"/>
          <c:showCatName val="0"/>
          <c:showSerName val="0"/>
          <c:showPercent val="0"/>
          <c:showBubbleSize val="0"/>
        </c:dLbls>
        <c:axId val="621058576"/>
        <c:axId val="621055296"/>
      </c:areaChart>
      <c:catAx>
        <c:axId val="62105857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v-SE"/>
          </a:p>
        </c:txPr>
        <c:crossAx val="621055296"/>
        <c:crosses val="autoZero"/>
        <c:auto val="1"/>
        <c:lblAlgn val="ctr"/>
        <c:lblOffset val="100"/>
        <c:noMultiLvlLbl val="0"/>
      </c:catAx>
      <c:valAx>
        <c:axId val="62105529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v-SE"/>
          </a:p>
        </c:txPr>
        <c:crossAx val="62105857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v-SE"/>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sv-SE"/>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sv-SE"/>
        </a:p>
      </c:txPr>
    </c:title>
    <c:autoTitleDeleted val="0"/>
    <c:plotArea>
      <c:layout/>
      <c:areaChart>
        <c:grouping val="stacked"/>
        <c:varyColors val="0"/>
        <c:ser>
          <c:idx val="0"/>
          <c:order val="0"/>
          <c:tx>
            <c:strRef>
              <c:f>'SSP2 26 (base)'!$A$1170</c:f>
              <c:strCache>
                <c:ptCount val="1"/>
                <c:pt idx="0">
                  <c:v>10^5 cars</c:v>
                </c:pt>
              </c:strCache>
            </c:strRef>
          </c:tx>
          <c:spPr>
            <a:solidFill>
              <a:schemeClr val="accent1"/>
            </a:solidFill>
            <a:ln>
              <a:noFill/>
            </a:ln>
            <a:effectLst/>
          </c:spPr>
          <c:val>
            <c:numRef>
              <c:f>'SSP2 26 (base)'!$B$1170:$K$1170</c:f>
            </c:numRef>
          </c:val>
          <c:extLst>
            <c:ext xmlns:c16="http://schemas.microsoft.com/office/drawing/2014/chart" uri="{C3380CC4-5D6E-409C-BE32-E72D297353CC}">
              <c16:uniqueId val="{00000000-510F-4F71-B27E-606263006613}"/>
            </c:ext>
          </c:extLst>
        </c:ser>
        <c:ser>
          <c:idx val="1"/>
          <c:order val="1"/>
          <c:tx>
            <c:strRef>
              <c:f>'SSP2 26 (base)'!$A$1171</c:f>
              <c:strCache>
                <c:ptCount val="1"/>
                <c:pt idx="0">
                  <c:v>10^4 busses</c:v>
                </c:pt>
              </c:strCache>
            </c:strRef>
          </c:tx>
          <c:spPr>
            <a:solidFill>
              <a:schemeClr val="accent2"/>
            </a:solidFill>
            <a:ln>
              <a:noFill/>
            </a:ln>
            <a:effectLst/>
          </c:spPr>
          <c:val>
            <c:numRef>
              <c:f>'SSP2 26 (base)'!$B$1171:$K$1171</c:f>
            </c:numRef>
          </c:val>
          <c:extLst>
            <c:ext xmlns:c16="http://schemas.microsoft.com/office/drawing/2014/chart" uri="{C3380CC4-5D6E-409C-BE32-E72D297353CC}">
              <c16:uniqueId val="{00000001-510F-4F71-B27E-606263006613}"/>
            </c:ext>
          </c:extLst>
        </c:ser>
        <c:ser>
          <c:idx val="2"/>
          <c:order val="2"/>
          <c:tx>
            <c:strRef>
              <c:f>'SSP2 26 (base)'!$A$1172</c:f>
              <c:strCache>
                <c:ptCount val="1"/>
                <c:pt idx="0">
                  <c:v>Short distance aircraft</c:v>
                </c:pt>
              </c:strCache>
            </c:strRef>
          </c:tx>
          <c:spPr>
            <a:solidFill>
              <a:schemeClr val="accent3"/>
            </a:solidFill>
            <a:ln>
              <a:noFill/>
            </a:ln>
            <a:effectLst/>
          </c:spPr>
          <c:val>
            <c:numRef>
              <c:f>'SSP2 26 (base)'!$B$1172:$K$1172</c:f>
            </c:numRef>
          </c:val>
          <c:extLst>
            <c:ext xmlns:c16="http://schemas.microsoft.com/office/drawing/2014/chart" uri="{C3380CC4-5D6E-409C-BE32-E72D297353CC}">
              <c16:uniqueId val="{00000002-510F-4F71-B27E-606263006613}"/>
            </c:ext>
          </c:extLst>
        </c:ser>
        <c:ser>
          <c:idx val="3"/>
          <c:order val="3"/>
          <c:tx>
            <c:strRef>
              <c:f>'SSP2 26 (base)'!$A$1173</c:f>
              <c:strCache>
                <c:ptCount val="1"/>
                <c:pt idx="0">
                  <c:v>10 medium distance aircraft</c:v>
                </c:pt>
              </c:strCache>
            </c:strRef>
          </c:tx>
          <c:spPr>
            <a:solidFill>
              <a:schemeClr val="accent4"/>
            </a:solidFill>
            <a:ln>
              <a:noFill/>
            </a:ln>
            <a:effectLst/>
          </c:spPr>
          <c:val>
            <c:numRef>
              <c:f>'SSP2 26 (base)'!$B$1173:$K$1173</c:f>
            </c:numRef>
          </c:val>
          <c:extLst>
            <c:ext xmlns:c16="http://schemas.microsoft.com/office/drawing/2014/chart" uri="{C3380CC4-5D6E-409C-BE32-E72D297353CC}">
              <c16:uniqueId val="{00000003-510F-4F71-B27E-606263006613}"/>
            </c:ext>
          </c:extLst>
        </c:ser>
        <c:ser>
          <c:idx val="4"/>
          <c:order val="4"/>
          <c:tx>
            <c:strRef>
              <c:f>'SSP2 26 (base)'!$A$1174</c:f>
              <c:strCache>
                <c:ptCount val="1"/>
                <c:pt idx="0">
                  <c:v>long distance aircraft</c:v>
                </c:pt>
              </c:strCache>
            </c:strRef>
          </c:tx>
          <c:spPr>
            <a:solidFill>
              <a:schemeClr val="accent5"/>
            </a:solidFill>
            <a:ln>
              <a:noFill/>
            </a:ln>
            <a:effectLst/>
          </c:spPr>
          <c:val>
            <c:numRef>
              <c:f>'SSP2 26 (base)'!$B$1174:$K$1174</c:f>
            </c:numRef>
          </c:val>
          <c:extLst>
            <c:ext xmlns:c16="http://schemas.microsoft.com/office/drawing/2014/chart" uri="{C3380CC4-5D6E-409C-BE32-E72D297353CC}">
              <c16:uniqueId val="{00000004-510F-4F71-B27E-606263006613}"/>
            </c:ext>
          </c:extLst>
        </c:ser>
        <c:ser>
          <c:idx val="5"/>
          <c:order val="5"/>
          <c:tx>
            <c:strRef>
              <c:f>'SSP2 26 (base)'!$A$1175</c:f>
              <c:strCache>
                <c:ptCount val="1"/>
                <c:pt idx="0">
                  <c:v>container vessels</c:v>
                </c:pt>
              </c:strCache>
            </c:strRef>
          </c:tx>
          <c:spPr>
            <a:solidFill>
              <a:schemeClr val="accent6"/>
            </a:solidFill>
            <a:ln>
              <a:noFill/>
            </a:ln>
            <a:effectLst/>
          </c:spPr>
          <c:val>
            <c:numRef>
              <c:f>'SSP2 26 (base)'!$B$1175:$K$1175</c:f>
            </c:numRef>
          </c:val>
          <c:extLst>
            <c:ext xmlns:c16="http://schemas.microsoft.com/office/drawing/2014/chart" uri="{C3380CC4-5D6E-409C-BE32-E72D297353CC}">
              <c16:uniqueId val="{00000005-510F-4F71-B27E-606263006613}"/>
            </c:ext>
          </c:extLst>
        </c:ser>
        <c:ser>
          <c:idx val="6"/>
          <c:order val="6"/>
          <c:tx>
            <c:strRef>
              <c:f>'SSP2 26 (base)'!$A$1176</c:f>
              <c:strCache>
                <c:ptCount val="1"/>
                <c:pt idx="0">
                  <c:v>10 deep sea vessels</c:v>
                </c:pt>
              </c:strCache>
            </c:strRef>
          </c:tx>
          <c:spPr>
            <a:solidFill>
              <a:schemeClr val="accent1">
                <a:lumMod val="60000"/>
              </a:schemeClr>
            </a:solidFill>
            <a:ln>
              <a:noFill/>
            </a:ln>
            <a:effectLst/>
          </c:spPr>
          <c:val>
            <c:numRef>
              <c:f>'SSP2 26 (base)'!$B$1176:$K$1176</c:f>
            </c:numRef>
          </c:val>
          <c:extLst>
            <c:ext xmlns:c16="http://schemas.microsoft.com/office/drawing/2014/chart" uri="{C3380CC4-5D6E-409C-BE32-E72D297353CC}">
              <c16:uniqueId val="{00000006-510F-4F71-B27E-606263006613}"/>
            </c:ext>
          </c:extLst>
        </c:ser>
        <c:ser>
          <c:idx val="7"/>
          <c:order val="7"/>
          <c:tx>
            <c:strRef>
              <c:f>'SSP2 26 (base)'!$A$1177</c:f>
              <c:strCache>
                <c:ptCount val="1"/>
                <c:pt idx="0">
                  <c:v>10 short sea vessels</c:v>
                </c:pt>
              </c:strCache>
            </c:strRef>
          </c:tx>
          <c:spPr>
            <a:solidFill>
              <a:schemeClr val="accent2">
                <a:lumMod val="60000"/>
              </a:schemeClr>
            </a:solidFill>
            <a:ln>
              <a:noFill/>
            </a:ln>
            <a:effectLst/>
          </c:spPr>
          <c:val>
            <c:numRef>
              <c:f>'SSP2 26 (base)'!$B$1177:$K$1177</c:f>
            </c:numRef>
          </c:val>
          <c:extLst>
            <c:ext xmlns:c16="http://schemas.microsoft.com/office/drawing/2014/chart" uri="{C3380CC4-5D6E-409C-BE32-E72D297353CC}">
              <c16:uniqueId val="{00000007-510F-4F71-B27E-606263006613}"/>
            </c:ext>
          </c:extLst>
        </c:ser>
        <c:ser>
          <c:idx val="8"/>
          <c:order val="8"/>
          <c:tx>
            <c:strRef>
              <c:f>'SSP2 26 (base)'!$A$1178</c:f>
              <c:strCache>
                <c:ptCount val="1"/>
                <c:pt idx="0">
                  <c:v>10^5 trucks</c:v>
                </c:pt>
              </c:strCache>
            </c:strRef>
          </c:tx>
          <c:spPr>
            <a:solidFill>
              <a:schemeClr val="accent3">
                <a:lumMod val="60000"/>
              </a:schemeClr>
            </a:solidFill>
            <a:ln>
              <a:noFill/>
            </a:ln>
            <a:effectLst/>
          </c:spPr>
          <c:val>
            <c:numRef>
              <c:f>'SSP2 26 (base)'!$B$1178:$K$1178</c:f>
            </c:numRef>
          </c:val>
          <c:extLst>
            <c:ext xmlns:c16="http://schemas.microsoft.com/office/drawing/2014/chart" uri="{C3380CC4-5D6E-409C-BE32-E72D297353CC}">
              <c16:uniqueId val="{00000008-510F-4F71-B27E-606263006613}"/>
            </c:ext>
          </c:extLst>
        </c:ser>
        <c:ser>
          <c:idx val="9"/>
          <c:order val="9"/>
          <c:tx>
            <c:strRef>
              <c:f>'SSP2 26 (base)'!$A$1179</c:f>
              <c:strCache>
                <c:ptCount val="1"/>
                <c:pt idx="0">
                  <c:v>Cargo aircraft</c:v>
                </c:pt>
              </c:strCache>
            </c:strRef>
          </c:tx>
          <c:spPr>
            <a:solidFill>
              <a:schemeClr val="accent4">
                <a:lumMod val="60000"/>
              </a:schemeClr>
            </a:solidFill>
            <a:ln>
              <a:noFill/>
            </a:ln>
            <a:effectLst/>
          </c:spPr>
          <c:val>
            <c:numRef>
              <c:f>'SSP2 26 (base)'!$B$1179:$K$1179</c:f>
            </c:numRef>
          </c:val>
          <c:extLst>
            <c:ext xmlns:c16="http://schemas.microsoft.com/office/drawing/2014/chart" uri="{C3380CC4-5D6E-409C-BE32-E72D297353CC}">
              <c16:uniqueId val="{00000009-510F-4F71-B27E-606263006613}"/>
            </c:ext>
          </c:extLst>
        </c:ser>
        <c:dLbls>
          <c:showLegendKey val="0"/>
          <c:showVal val="0"/>
          <c:showCatName val="0"/>
          <c:showSerName val="0"/>
          <c:showPercent val="0"/>
          <c:showBubbleSize val="0"/>
        </c:dLbls>
        <c:axId val="657281592"/>
        <c:axId val="657282904"/>
      </c:areaChart>
      <c:catAx>
        <c:axId val="657281592"/>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v-SE"/>
          </a:p>
        </c:txPr>
        <c:crossAx val="657282904"/>
        <c:crosses val="autoZero"/>
        <c:auto val="1"/>
        <c:lblAlgn val="ctr"/>
        <c:lblOffset val="100"/>
        <c:noMultiLvlLbl val="0"/>
      </c:catAx>
      <c:valAx>
        <c:axId val="65728290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v-SE"/>
          </a:p>
        </c:txPr>
        <c:crossAx val="65728159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v-SE"/>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sv-SE"/>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r>
              <a:rPr lang="sv-SE" sz="1000"/>
              <a:t>SSP5</a:t>
            </a:r>
            <a:r>
              <a:rPr lang="sv-SE" sz="1000" baseline="0"/>
              <a:t> 4.5</a:t>
            </a:r>
            <a:r>
              <a:rPr lang="sv-SE" sz="1000"/>
              <a:t> </a:t>
            </a:r>
          </a:p>
        </c:rich>
      </c:tx>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endParaRPr lang="sv-SE"/>
        </a:p>
      </c:txPr>
    </c:title>
    <c:autoTitleDeleted val="0"/>
    <c:plotArea>
      <c:layout/>
      <c:areaChart>
        <c:grouping val="stacked"/>
        <c:varyColors val="0"/>
        <c:ser>
          <c:idx val="0"/>
          <c:order val="0"/>
          <c:tx>
            <c:strRef>
              <c:f>'SSP5 34'!$A$1126</c:f>
              <c:strCache>
                <c:ptCount val="1"/>
                <c:pt idx="0">
                  <c:v>Cars</c:v>
                </c:pt>
              </c:strCache>
            </c:strRef>
          </c:tx>
          <c:spPr>
            <a:pattFill prst="pct90">
              <a:fgClr>
                <a:srgbClr val="FF0000"/>
              </a:fgClr>
              <a:bgClr>
                <a:schemeClr val="bg1"/>
              </a:bgClr>
            </a:pattFill>
            <a:ln>
              <a:noFill/>
            </a:ln>
            <a:effectLst/>
          </c:spPr>
          <c:cat>
            <c:numRef>
              <c:f>'SSP5 45'!$B$1125:$K$1125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'SSP5 34'!$B$1126:$K$1126</c:f>
              <c:numCache>
                <c:formatCode>0</c:formatCode>
                <c:ptCount val="10"/>
                <c:pt idx="0">
                  <c:v>33.066284562055543</c:v>
                </c:pt>
                <c:pt idx="1">
                  <c:v>54.048036934215979</c:v>
                </c:pt>
                <c:pt idx="2">
                  <c:v>61.572268553537548</c:v>
                </c:pt>
                <c:pt idx="3">
                  <c:v>70.303501914899741</c:v>
                </c:pt>
                <c:pt idx="4">
                  <c:v>79.377952596551168</c:v>
                </c:pt>
                <c:pt idx="5">
                  <c:v>87.891363490585647</c:v>
                </c:pt>
                <c:pt idx="6">
                  <c:v>95.326771534278393</c:v>
                </c:pt>
                <c:pt idx="7">
                  <c:v>112.0467662962715</c:v>
                </c:pt>
                <c:pt idx="8">
                  <c:v>120.59585668330845</c:v>
                </c:pt>
                <c:pt idx="9">
                  <c:v>123.02398143734079</c:v>
                </c:pt>
              </c:numCache>
            </c:numRef>
          </c:val>
          <c:extLst>
            <c:ext xmlns:c16="http://schemas.microsoft.com/office/drawing/2014/chart" uri="{C3380CC4-5D6E-409C-BE32-E72D297353CC}">
              <c16:uniqueId val="{00000000-28CB-4214-86BE-71D89E8D8A6C}"/>
            </c:ext>
          </c:extLst>
        </c:ser>
        <c:ser>
          <c:idx val="1"/>
          <c:order val="1"/>
          <c:tx>
            <c:strRef>
              <c:f>'SSP5 34'!$A$1127</c:f>
              <c:strCache>
                <c:ptCount val="1"/>
                <c:pt idx="0">
                  <c:v>Busses</c:v>
                </c:pt>
              </c:strCache>
            </c:strRef>
          </c:tx>
          <c:spPr>
            <a:pattFill prst="pct90">
              <a:fgClr>
                <a:schemeClr val="accent3"/>
              </a:fgClr>
              <a:bgClr>
                <a:schemeClr val="bg1"/>
              </a:bgClr>
            </a:pattFill>
            <a:ln>
              <a:noFill/>
            </a:ln>
            <a:effectLst/>
          </c:spPr>
          <c:cat>
            <c:numRef>
              <c:f>'SSP5 45'!$B$1125:$K$1125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'SSP5 34'!$B$1127:$K$1127</c:f>
              <c:numCache>
                <c:formatCode>0.00</c:formatCode>
                <c:ptCount val="10"/>
                <c:pt idx="0">
                  <c:v>5.6945285096454255</c:v>
                </c:pt>
                <c:pt idx="1">
                  <c:v>6.6964751765402202</c:v>
                </c:pt>
                <c:pt idx="2">
                  <c:v>7.5244149154787543</c:v>
                </c:pt>
                <c:pt idx="3">
                  <c:v>7.8748786310762089</c:v>
                </c:pt>
                <c:pt idx="4">
                  <c:v>7.9255938634851208</c:v>
                </c:pt>
                <c:pt idx="5">
                  <c:v>7.8827092659157429</c:v>
                </c:pt>
                <c:pt idx="6">
                  <c:v>7.6777968760590758</c:v>
                </c:pt>
                <c:pt idx="7">
                  <c:v>7.1376234122763593</c:v>
                </c:pt>
                <c:pt idx="8">
                  <c:v>6.2114433048798317</c:v>
                </c:pt>
                <c:pt idx="9">
                  <c:v>5.3132178847690446</c:v>
                </c:pt>
              </c:numCache>
            </c:numRef>
          </c:val>
          <c:extLst>
            <c:ext xmlns:c16="http://schemas.microsoft.com/office/drawing/2014/chart" uri="{C3380CC4-5D6E-409C-BE32-E72D297353CC}">
              <c16:uniqueId val="{00000001-28CB-4214-86BE-71D89E8D8A6C}"/>
            </c:ext>
          </c:extLst>
        </c:ser>
        <c:ser>
          <c:idx val="2"/>
          <c:order val="2"/>
          <c:tx>
            <c:strRef>
              <c:f>'SSP5 34'!$A$1128</c:f>
              <c:strCache>
                <c:ptCount val="1"/>
                <c:pt idx="0">
                  <c:v>Rail (passenger)</c:v>
                </c:pt>
              </c:strCache>
            </c:strRef>
          </c:tx>
          <c:spPr>
            <a:pattFill prst="pct90">
              <a:fgClr>
                <a:schemeClr val="accent4"/>
              </a:fgClr>
              <a:bgClr>
                <a:schemeClr val="bg1"/>
              </a:bgClr>
            </a:pattFill>
            <a:ln>
              <a:noFill/>
            </a:ln>
            <a:effectLst/>
          </c:spPr>
          <c:cat>
            <c:numRef>
              <c:f>'SSP5 45'!$B$1125:$K$1125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'SSP5 34'!$B$1128:$K$1128</c:f>
              <c:numCache>
                <c:formatCode>0.00</c:formatCode>
                <c:ptCount val="10"/>
                <c:pt idx="0">
                  <c:v>0.87881692716577631</c:v>
                </c:pt>
                <c:pt idx="1">
                  <c:v>0.98345297489910055</c:v>
                </c:pt>
                <c:pt idx="2">
                  <c:v>1.084427472129752</c:v>
                </c:pt>
                <c:pt idx="3">
                  <c:v>1.1745218869507326</c:v>
                </c:pt>
                <c:pt idx="4">
                  <c:v>1.2531672738612354</c:v>
                </c:pt>
                <c:pt idx="5">
                  <c:v>1.3329171217613416</c:v>
                </c:pt>
                <c:pt idx="6">
                  <c:v>1.4027329871304834</c:v>
                </c:pt>
                <c:pt idx="7">
                  <c:v>1.4315775686986441</c:v>
                </c:pt>
                <c:pt idx="8">
                  <c:v>1.4400924770644237</c:v>
                </c:pt>
                <c:pt idx="9">
                  <c:v>1.4329309693689218</c:v>
                </c:pt>
              </c:numCache>
            </c:numRef>
          </c:val>
          <c:extLst>
            <c:ext xmlns:c16="http://schemas.microsoft.com/office/drawing/2014/chart" uri="{C3380CC4-5D6E-409C-BE32-E72D297353CC}">
              <c16:uniqueId val="{00000002-28CB-4214-86BE-71D89E8D8A6C}"/>
            </c:ext>
          </c:extLst>
        </c:ser>
        <c:ser>
          <c:idx val="3"/>
          <c:order val="3"/>
          <c:tx>
            <c:strRef>
              <c:f>'SSP5 34'!$A$1129</c:f>
              <c:strCache>
                <c:ptCount val="1"/>
                <c:pt idx="0">
                  <c:v>Short distance aircraft</c:v>
                </c:pt>
              </c:strCache>
            </c:strRef>
          </c:tx>
          <c:spPr>
            <a:pattFill prst="pct90">
              <a:fgClr>
                <a:schemeClr val="accent6">
                  <a:lumMod val="40000"/>
                  <a:lumOff val="60000"/>
                </a:schemeClr>
              </a:fgClr>
              <a:bgClr>
                <a:schemeClr val="bg1"/>
              </a:bgClr>
            </a:pattFill>
            <a:ln>
              <a:noFill/>
            </a:ln>
            <a:effectLst/>
          </c:spPr>
          <c:cat>
            <c:numRef>
              <c:f>'SSP5 45'!$B$1125:$K$1125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'SSP5 34'!$B$1129:$K$1129</c:f>
              <c:numCache>
                <c:formatCode>0.00</c:formatCode>
                <c:ptCount val="10"/>
                <c:pt idx="0">
                  <c:v>1.070450362409531</c:v>
                </c:pt>
                <c:pt idx="1">
                  <c:v>1.4558206700398528</c:v>
                </c:pt>
                <c:pt idx="2">
                  <c:v>2.5073020914964932</c:v>
                </c:pt>
                <c:pt idx="3">
                  <c:v>3.9716426601110082</c:v>
                </c:pt>
                <c:pt idx="4">
                  <c:v>4.9150879875241076</c:v>
                </c:pt>
                <c:pt idx="5">
                  <c:v>5.7809823415139352</c:v>
                </c:pt>
                <c:pt idx="6">
                  <c:v>6.8280962897307989</c:v>
                </c:pt>
                <c:pt idx="7">
                  <c:v>7.7765656536630949</c:v>
                </c:pt>
                <c:pt idx="8">
                  <c:v>8.4837684023794857</c:v>
                </c:pt>
                <c:pt idx="9">
                  <c:v>9.3251705036056567</c:v>
                </c:pt>
              </c:numCache>
            </c:numRef>
          </c:val>
          <c:extLst>
            <c:ext xmlns:c16="http://schemas.microsoft.com/office/drawing/2014/chart" uri="{C3380CC4-5D6E-409C-BE32-E72D297353CC}">
              <c16:uniqueId val="{00000003-28CB-4214-86BE-71D89E8D8A6C}"/>
            </c:ext>
          </c:extLst>
        </c:ser>
        <c:ser>
          <c:idx val="4"/>
          <c:order val="4"/>
          <c:tx>
            <c:strRef>
              <c:f>'SSP5 34'!$A$1130</c:f>
              <c:strCache>
                <c:ptCount val="1"/>
                <c:pt idx="0">
                  <c:v>Medium distance aircraft</c:v>
                </c:pt>
              </c:strCache>
            </c:strRef>
          </c:tx>
          <c:spPr>
            <a:pattFill prst="pct90">
              <a:fgClr>
                <a:schemeClr val="accent6">
                  <a:lumMod val="60000"/>
                  <a:lumOff val="40000"/>
                </a:schemeClr>
              </a:fgClr>
              <a:bgClr>
                <a:schemeClr val="bg1"/>
              </a:bgClr>
            </a:pattFill>
            <a:ln>
              <a:noFill/>
            </a:ln>
            <a:effectLst/>
          </c:spPr>
          <c:cat>
            <c:numRef>
              <c:f>'SSP5 45'!$B$1125:$K$1125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'SSP5 34'!$B$1130:$K$1130</c:f>
              <c:numCache>
                <c:formatCode>0.00</c:formatCode>
                <c:ptCount val="10"/>
                <c:pt idx="0">
                  <c:v>8.9183144492915005</c:v>
                </c:pt>
                <c:pt idx="1">
                  <c:v>11.645258764779117</c:v>
                </c:pt>
                <c:pt idx="2">
                  <c:v>15.491759849144037</c:v>
                </c:pt>
                <c:pt idx="3">
                  <c:v>20.531038252481899</c:v>
                </c:pt>
                <c:pt idx="4">
                  <c:v>26.235024691395793</c:v>
                </c:pt>
                <c:pt idx="5">
                  <c:v>32.268276121957712</c:v>
                </c:pt>
                <c:pt idx="6">
                  <c:v>40.157261997142662</c:v>
                </c:pt>
                <c:pt idx="7">
                  <c:v>48.386774789044075</c:v>
                </c:pt>
                <c:pt idx="8">
                  <c:v>55.562264084664172</c:v>
                </c:pt>
                <c:pt idx="9">
                  <c:v>63.93166811349171</c:v>
                </c:pt>
              </c:numCache>
            </c:numRef>
          </c:val>
          <c:extLst>
            <c:ext xmlns:c16="http://schemas.microsoft.com/office/drawing/2014/chart" uri="{C3380CC4-5D6E-409C-BE32-E72D297353CC}">
              <c16:uniqueId val="{00000004-28CB-4214-86BE-71D89E8D8A6C}"/>
            </c:ext>
          </c:extLst>
        </c:ser>
        <c:ser>
          <c:idx val="5"/>
          <c:order val="5"/>
          <c:tx>
            <c:strRef>
              <c:f>'SSP5 34'!$A$1131</c:f>
              <c:strCache>
                <c:ptCount val="1"/>
                <c:pt idx="0">
                  <c:v>Long distance aircraft</c:v>
                </c:pt>
              </c:strCache>
            </c:strRef>
          </c:tx>
          <c:spPr>
            <a:pattFill prst="pct90">
              <a:fgClr>
                <a:schemeClr val="accent6"/>
              </a:fgClr>
              <a:bgClr>
                <a:schemeClr val="bg1"/>
              </a:bgClr>
            </a:pattFill>
            <a:ln>
              <a:noFill/>
            </a:ln>
            <a:effectLst/>
          </c:spPr>
          <c:cat>
            <c:numRef>
              <c:f>'SSP5 45'!$B$1125:$K$1125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'SSP5 34'!$B$1131:$K$1131</c:f>
              <c:numCache>
                <c:formatCode>0.00</c:formatCode>
                <c:ptCount val="10"/>
                <c:pt idx="0">
                  <c:v>2.641750401992323</c:v>
                </c:pt>
                <c:pt idx="1">
                  <c:v>3.4495158472018019</c:v>
                </c:pt>
                <c:pt idx="2">
                  <c:v>4.5889122929833457</c:v>
                </c:pt>
                <c:pt idx="3">
                  <c:v>6.0816288621806365</c:v>
                </c:pt>
                <c:pt idx="4">
                  <c:v>7.7712428081383988</c:v>
                </c:pt>
                <c:pt idx="5">
                  <c:v>9.5583904224809153</c:v>
                </c:pt>
                <c:pt idx="6">
                  <c:v>11.895236888882112</c:v>
                </c:pt>
                <c:pt idx="7">
                  <c:v>14.332952989813453</c:v>
                </c:pt>
                <c:pt idx="8">
                  <c:v>16.458450115865329</c:v>
                </c:pt>
                <c:pt idx="9">
                  <c:v>18.937604286006501</c:v>
                </c:pt>
              </c:numCache>
            </c:numRef>
          </c:val>
          <c:extLst>
            <c:ext xmlns:c16="http://schemas.microsoft.com/office/drawing/2014/chart" uri="{C3380CC4-5D6E-409C-BE32-E72D297353CC}">
              <c16:uniqueId val="{00000005-28CB-4214-86BE-71D89E8D8A6C}"/>
            </c:ext>
          </c:extLst>
        </c:ser>
        <c:ser>
          <c:idx val="6"/>
          <c:order val="6"/>
          <c:tx>
            <c:strRef>
              <c:f>'SSP5 34'!$A$1132</c:f>
              <c:strCache>
                <c:ptCount val="1"/>
                <c:pt idx="0">
                  <c:v>Rail (freight)</c:v>
                </c:pt>
              </c:strCache>
            </c:strRef>
          </c:tx>
          <c:spPr>
            <a:solidFill>
              <a:schemeClr val="accent4"/>
            </a:solidFill>
            <a:ln>
              <a:noFill/>
            </a:ln>
            <a:effectLst/>
          </c:spPr>
          <c:cat>
            <c:numRef>
              <c:f>'SSP5 45'!$B$1125:$K$1125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'SSP5 34'!$B$1132:$K$1132</c:f>
              <c:numCache>
                <c:formatCode>0.00</c:formatCode>
                <c:ptCount val="10"/>
                <c:pt idx="0">
                  <c:v>3.6795089574156954</c:v>
                </c:pt>
                <c:pt idx="1">
                  <c:v>5.7140494808936531</c:v>
                </c:pt>
                <c:pt idx="2">
                  <c:v>7.4631527198120047</c:v>
                </c:pt>
                <c:pt idx="3">
                  <c:v>8.4468799092426536</c:v>
                </c:pt>
                <c:pt idx="4">
                  <c:v>8.9210308497455344</c:v>
                </c:pt>
                <c:pt idx="5">
                  <c:v>9.168645122003154</c:v>
                </c:pt>
                <c:pt idx="6">
                  <c:v>9.2143187758453013</c:v>
                </c:pt>
                <c:pt idx="7">
                  <c:v>9.1575065972990721</c:v>
                </c:pt>
                <c:pt idx="8">
                  <c:v>8.9309167953371578</c:v>
                </c:pt>
                <c:pt idx="9">
                  <c:v>8.5403905987702124</c:v>
                </c:pt>
              </c:numCache>
            </c:numRef>
          </c:val>
          <c:extLst>
            <c:ext xmlns:c16="http://schemas.microsoft.com/office/drawing/2014/chart" uri="{C3380CC4-5D6E-409C-BE32-E72D297353CC}">
              <c16:uniqueId val="{00000006-28CB-4214-86BE-71D89E8D8A6C}"/>
            </c:ext>
          </c:extLst>
        </c:ser>
        <c:ser>
          <c:idx val="7"/>
          <c:order val="7"/>
          <c:tx>
            <c:strRef>
              <c:f>'SSP5 34'!$A$1133</c:f>
              <c:strCache>
                <c:ptCount val="1"/>
                <c:pt idx="0">
                  <c:v>Container vessels</c:v>
                </c:pt>
              </c:strCache>
            </c:strRef>
          </c:tx>
          <c:spPr>
            <a:solidFill>
              <a:schemeClr val="accent5">
                <a:lumMod val="20000"/>
                <a:lumOff val="80000"/>
              </a:schemeClr>
            </a:solidFill>
            <a:ln>
              <a:noFill/>
            </a:ln>
            <a:effectLst/>
          </c:spPr>
          <c:cat>
            <c:numRef>
              <c:f>'SSP5 45'!$B$1125:$K$1125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'SSP5 34'!$B$1133:$K$1133</c:f>
              <c:numCache>
                <c:formatCode>0.00</c:formatCode>
                <c:ptCount val="10"/>
                <c:pt idx="0">
                  <c:v>2.8959128538384054</c:v>
                </c:pt>
                <c:pt idx="1">
                  <c:v>4.9883626071766241</c:v>
                </c:pt>
                <c:pt idx="2">
                  <c:v>6.6313722701609823</c:v>
                </c:pt>
                <c:pt idx="3">
                  <c:v>7.9082931054127021</c:v>
                </c:pt>
                <c:pt idx="4">
                  <c:v>8.8455790598135025</c:v>
                </c:pt>
                <c:pt idx="5">
                  <c:v>9.5072554398746334</c:v>
                </c:pt>
                <c:pt idx="6">
                  <c:v>10.129318070218778</c:v>
                </c:pt>
                <c:pt idx="7">
                  <c:v>12.087593676372714</c:v>
                </c:pt>
                <c:pt idx="8">
                  <c:v>10.910785112221109</c:v>
                </c:pt>
                <c:pt idx="9">
                  <c:v>11.057681589370286</c:v>
                </c:pt>
              </c:numCache>
            </c:numRef>
          </c:val>
          <c:extLst>
            <c:ext xmlns:c16="http://schemas.microsoft.com/office/drawing/2014/chart" uri="{C3380CC4-5D6E-409C-BE32-E72D297353CC}">
              <c16:uniqueId val="{00000007-28CB-4214-86BE-71D89E8D8A6C}"/>
            </c:ext>
          </c:extLst>
        </c:ser>
        <c:ser>
          <c:idx val="8"/>
          <c:order val="8"/>
          <c:tx>
            <c:strRef>
              <c:f>'SSP5 34'!$A$1134</c:f>
              <c:strCache>
                <c:ptCount val="1"/>
                <c:pt idx="0">
                  <c:v>Deep sea vessels</c:v>
                </c:pt>
              </c:strCache>
            </c:strRef>
          </c:tx>
          <c:spPr>
            <a:solidFill>
              <a:schemeClr val="accent5">
                <a:lumMod val="60000"/>
                <a:lumOff val="40000"/>
              </a:schemeClr>
            </a:solidFill>
            <a:ln>
              <a:noFill/>
            </a:ln>
            <a:effectLst/>
          </c:spPr>
          <c:cat>
            <c:numRef>
              <c:f>'SSP5 45'!$B$1125:$K$1125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'SSP5 34'!$B$1134:$K$1134</c:f>
              <c:numCache>
                <c:formatCode>0.00</c:formatCode>
                <c:ptCount val="10"/>
                <c:pt idx="0">
                  <c:v>6.1662707335913503</c:v>
                </c:pt>
                <c:pt idx="1">
                  <c:v>9.0123763509397588</c:v>
                </c:pt>
                <c:pt idx="2">
                  <c:v>11.378197574702783</c:v>
                </c:pt>
                <c:pt idx="3">
                  <c:v>12.679433000314148</c:v>
                </c:pt>
                <c:pt idx="4">
                  <c:v>13.17019018642724</c:v>
                </c:pt>
                <c:pt idx="5">
                  <c:v>12.91731361252142</c:v>
                </c:pt>
                <c:pt idx="6">
                  <c:v>12.559169430019102</c:v>
                </c:pt>
                <c:pt idx="7">
                  <c:v>13.009309535569182</c:v>
                </c:pt>
                <c:pt idx="8">
                  <c:v>11.859568316375004</c:v>
                </c:pt>
                <c:pt idx="9">
                  <c:v>11.765581988728552</c:v>
                </c:pt>
              </c:numCache>
            </c:numRef>
          </c:val>
          <c:extLst>
            <c:ext xmlns:c16="http://schemas.microsoft.com/office/drawing/2014/chart" uri="{C3380CC4-5D6E-409C-BE32-E72D297353CC}">
              <c16:uniqueId val="{00000008-28CB-4214-86BE-71D89E8D8A6C}"/>
            </c:ext>
          </c:extLst>
        </c:ser>
        <c:ser>
          <c:idx val="9"/>
          <c:order val="9"/>
          <c:tx>
            <c:strRef>
              <c:f>'SSP5 34'!$A$1135</c:f>
              <c:strCache>
                <c:ptCount val="1"/>
                <c:pt idx="0">
                  <c:v>Short sea vessels</c:v>
                </c:pt>
              </c:strCache>
            </c:strRef>
          </c:tx>
          <c:spPr>
            <a:solidFill>
              <a:schemeClr val="accent5">
                <a:lumMod val="75000"/>
              </a:schemeClr>
            </a:solidFill>
            <a:ln>
              <a:noFill/>
            </a:ln>
            <a:effectLst/>
          </c:spPr>
          <c:cat>
            <c:numRef>
              <c:f>'SSP5 45'!$B$1125:$K$1125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'SSP5 34'!$B$1135:$K$1135</c:f>
              <c:numCache>
                <c:formatCode>0.00</c:formatCode>
                <c:ptCount val="10"/>
                <c:pt idx="0">
                  <c:v>5.400180192648957</c:v>
                </c:pt>
                <c:pt idx="1">
                  <c:v>7.8527431261657883</c:v>
                </c:pt>
                <c:pt idx="2">
                  <c:v>10.43918959231932</c:v>
                </c:pt>
                <c:pt idx="3">
                  <c:v>12.449334423662327</c:v>
                </c:pt>
                <c:pt idx="4">
                  <c:v>13.924821755935167</c:v>
                </c:pt>
                <c:pt idx="5">
                  <c:v>14.966441031525923</c:v>
                </c:pt>
                <c:pt idx="6">
                  <c:v>15.945699844317879</c:v>
                </c:pt>
                <c:pt idx="7">
                  <c:v>16.690541800827106</c:v>
                </c:pt>
                <c:pt idx="8">
                  <c:v>17.175895085854705</c:v>
                </c:pt>
                <c:pt idx="9">
                  <c:v>17.407141366855122</c:v>
                </c:pt>
              </c:numCache>
            </c:numRef>
          </c:val>
          <c:extLst>
            <c:ext xmlns:c16="http://schemas.microsoft.com/office/drawing/2014/chart" uri="{C3380CC4-5D6E-409C-BE32-E72D297353CC}">
              <c16:uniqueId val="{00000009-28CB-4214-86BE-71D89E8D8A6C}"/>
            </c:ext>
          </c:extLst>
        </c:ser>
        <c:ser>
          <c:idx val="10"/>
          <c:order val="10"/>
          <c:tx>
            <c:strRef>
              <c:f>'SSP5 34'!$A$1136</c:f>
              <c:strCache>
                <c:ptCount val="1"/>
                <c:pt idx="0">
                  <c:v>Trucks</c:v>
                </c:pt>
              </c:strCache>
            </c:strRef>
          </c:tx>
          <c:spPr>
            <a:solidFill>
              <a:srgbClr val="92D050"/>
            </a:solidFill>
            <a:ln w="25400">
              <a:noFill/>
            </a:ln>
            <a:effectLst/>
          </c:spPr>
          <c:cat>
            <c:numRef>
              <c:f>'SSP5 45'!$B$1125:$K$1125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'SSP5 34'!$B$1136:$K$1136</c:f>
              <c:numCache>
                <c:formatCode>0.00</c:formatCode>
                <c:ptCount val="10"/>
                <c:pt idx="0">
                  <c:v>35.488902767172576</c:v>
                </c:pt>
                <c:pt idx="1">
                  <c:v>42.754795285871111</c:v>
                </c:pt>
                <c:pt idx="2">
                  <c:v>47.454307279407971</c:v>
                </c:pt>
                <c:pt idx="3">
                  <c:v>50.109935459538562</c:v>
                </c:pt>
                <c:pt idx="4">
                  <c:v>52.220866963007978</c:v>
                </c:pt>
                <c:pt idx="5">
                  <c:v>52.144630952546116</c:v>
                </c:pt>
                <c:pt idx="6">
                  <c:v>48.803975040102124</c:v>
                </c:pt>
                <c:pt idx="7">
                  <c:v>52.459584757146111</c:v>
                </c:pt>
                <c:pt idx="8">
                  <c:v>56.477866722745254</c:v>
                </c:pt>
                <c:pt idx="9">
                  <c:v>60.91311202463443</c:v>
                </c:pt>
              </c:numCache>
            </c:numRef>
          </c:val>
          <c:extLst>
            <c:ext xmlns:c16="http://schemas.microsoft.com/office/drawing/2014/chart" uri="{C3380CC4-5D6E-409C-BE32-E72D297353CC}">
              <c16:uniqueId val="{0000000A-28CB-4214-86BE-71D89E8D8A6C}"/>
            </c:ext>
          </c:extLst>
        </c:ser>
        <c:ser>
          <c:idx val="11"/>
          <c:order val="11"/>
          <c:tx>
            <c:strRef>
              <c:f>'SSP5 34'!$A$1137</c:f>
              <c:strCache>
                <c:ptCount val="1"/>
                <c:pt idx="0">
                  <c:v>Cargo aircraft</c:v>
                </c:pt>
              </c:strCache>
            </c:strRef>
          </c:tx>
          <c:spPr>
            <a:solidFill>
              <a:schemeClr val="accent6"/>
            </a:solidFill>
            <a:ln w="25400">
              <a:noFill/>
            </a:ln>
            <a:effectLst/>
          </c:spPr>
          <c:cat>
            <c:numRef>
              <c:f>'SSP5 45'!$B$1125:$K$1125</c:f>
              <c:numCache>
                <c:formatCode>General</c:formatCode>
                <c:ptCount val="10"/>
                <c:pt idx="0">
                  <c:v>2010</c:v>
                </c:pt>
                <c:pt idx="1">
                  <c:v>2020</c:v>
                </c:pt>
                <c:pt idx="2">
                  <c:v>2030</c:v>
                </c:pt>
                <c:pt idx="3">
                  <c:v>2040</c:v>
                </c:pt>
                <c:pt idx="4">
                  <c:v>2050</c:v>
                </c:pt>
                <c:pt idx="5">
                  <c:v>2060</c:v>
                </c:pt>
                <c:pt idx="6">
                  <c:v>2070</c:v>
                </c:pt>
                <c:pt idx="7">
                  <c:v>2080</c:v>
                </c:pt>
                <c:pt idx="8">
                  <c:v>2090</c:v>
                </c:pt>
                <c:pt idx="9">
                  <c:v>2100</c:v>
                </c:pt>
              </c:numCache>
            </c:numRef>
          </c:cat>
          <c:val>
            <c:numRef>
              <c:f>'SSP5 34'!$B$1137:$K$1137</c:f>
              <c:numCache>
                <c:formatCode>0.00</c:formatCode>
                <c:ptCount val="10"/>
                <c:pt idx="0">
                  <c:v>0.80294691591704748</c:v>
                </c:pt>
                <c:pt idx="1">
                  <c:v>0.8795137797200262</c:v>
                </c:pt>
                <c:pt idx="2">
                  <c:v>1.2135658804464682</c:v>
                </c:pt>
                <c:pt idx="3">
                  <c:v>1.7626364308964126</c:v>
                </c:pt>
                <c:pt idx="4">
                  <c:v>2.5170124006720243</c:v>
                </c:pt>
                <c:pt idx="5">
                  <c:v>3.4605053330873177</c:v>
                </c:pt>
                <c:pt idx="6">
                  <c:v>4.5816310646149665</c:v>
                </c:pt>
                <c:pt idx="7">
                  <c:v>5.8584201527387609</c:v>
                </c:pt>
                <c:pt idx="8">
                  <c:v>7.2629066761186412</c:v>
                </c:pt>
                <c:pt idx="9">
                  <c:v>8.7644594047294202</c:v>
                </c:pt>
              </c:numCache>
            </c:numRef>
          </c:val>
          <c:extLst>
            <c:ext xmlns:c16="http://schemas.microsoft.com/office/drawing/2014/chart" uri="{C3380CC4-5D6E-409C-BE32-E72D297353CC}">
              <c16:uniqueId val="{0000000B-28CB-4214-86BE-71D89E8D8A6C}"/>
            </c:ext>
          </c:extLst>
        </c:ser>
        <c:dLbls>
          <c:showLegendKey val="0"/>
          <c:showVal val="0"/>
          <c:showCatName val="0"/>
          <c:showSerName val="0"/>
          <c:showPercent val="0"/>
          <c:showBubbleSize val="0"/>
        </c:dLbls>
        <c:axId val="621058576"/>
        <c:axId val="621055296"/>
      </c:areaChart>
      <c:catAx>
        <c:axId val="62105857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v-SE"/>
          </a:p>
        </c:txPr>
        <c:crossAx val="621055296"/>
        <c:crosses val="autoZero"/>
        <c:auto val="1"/>
        <c:lblAlgn val="ctr"/>
        <c:lblOffset val="100"/>
        <c:tickLblSkip val="2"/>
        <c:noMultiLvlLbl val="0"/>
      </c:catAx>
      <c:valAx>
        <c:axId val="62105529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v-SE"/>
          </a:p>
        </c:txPr>
        <c:crossAx val="62105857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sv-SE"/>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sv-SE"/>
              <a:t>"Hållbarhetsdriven</a:t>
            </a:r>
            <a:r>
              <a:rPr lang="sv-SE" baseline="0"/>
              <a:t> utveckling"</a:t>
            </a:r>
            <a:endParaRPr lang="sv-SE"/>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sv-SE"/>
        </a:p>
      </c:txPr>
    </c:title>
    <c:autoTitleDeleted val="0"/>
    <c:plotArea>
      <c:layout/>
      <c:areaChart>
        <c:grouping val="stacked"/>
        <c:varyColors val="0"/>
        <c:ser>
          <c:idx val="0"/>
          <c:order val="0"/>
          <c:tx>
            <c:strRef>
              <c:f>'Liquid fuels'!$A$51</c:f>
              <c:strCache>
                <c:ptCount val="1"/>
                <c:pt idx="0">
                  <c:v>Fossil liquid fuel</c:v>
                </c:pt>
              </c:strCache>
            </c:strRef>
          </c:tx>
          <c:spPr>
            <a:solidFill>
              <a:schemeClr val="accent1"/>
            </a:solidFill>
            <a:ln>
              <a:noFill/>
            </a:ln>
            <a:effectLst/>
          </c:spPr>
          <c:cat>
            <c:numRef>
              <c:f>'Liquid fuels'!$B$50:$H$50</c:f>
              <c:numCache>
                <c:formatCode>General</c:formatCode>
                <c:ptCount val="7"/>
                <c:pt idx="0">
                  <c:v>2010</c:v>
                </c:pt>
                <c:pt idx="1">
                  <c:v>2020</c:v>
                </c:pt>
                <c:pt idx="2">
                  <c:v>2030</c:v>
                </c:pt>
                <c:pt idx="3">
                  <c:v>2040</c:v>
                </c:pt>
                <c:pt idx="4">
                  <c:v>2050</c:v>
                </c:pt>
                <c:pt idx="5">
                  <c:v>2060</c:v>
                </c:pt>
                <c:pt idx="6">
                  <c:v>2070</c:v>
                </c:pt>
              </c:numCache>
            </c:numRef>
          </c:cat>
          <c:val>
            <c:numRef>
              <c:f>'Liquid fuels'!$B$51:$H$51</c:f>
              <c:numCache>
                <c:formatCode>0</c:formatCode>
                <c:ptCount val="7"/>
                <c:pt idx="0">
                  <c:v>20.341653336306329</c:v>
                </c:pt>
                <c:pt idx="1">
                  <c:v>19.760156273190134</c:v>
                </c:pt>
                <c:pt idx="2">
                  <c:v>18.816204004673104</c:v>
                </c:pt>
                <c:pt idx="3">
                  <c:v>10.928373246452596</c:v>
                </c:pt>
                <c:pt idx="4">
                  <c:v>4.4074636279886965</c:v>
                </c:pt>
                <c:pt idx="5">
                  <c:v>3.6795092978663066</c:v>
                </c:pt>
                <c:pt idx="6">
                  <c:v>1.7406071242210555</c:v>
                </c:pt>
              </c:numCache>
            </c:numRef>
          </c:val>
          <c:extLst>
            <c:ext xmlns:c16="http://schemas.microsoft.com/office/drawing/2014/chart" uri="{C3380CC4-5D6E-409C-BE32-E72D297353CC}">
              <c16:uniqueId val="{00000000-CFCA-4E83-9A8D-DD290872F53D}"/>
            </c:ext>
          </c:extLst>
        </c:ser>
        <c:ser>
          <c:idx val="1"/>
          <c:order val="1"/>
          <c:tx>
            <c:strRef>
              <c:f>'Liquid fuels'!$A$52</c:f>
              <c:strCache>
                <c:ptCount val="1"/>
                <c:pt idx="0">
                  <c:v>Fossil gas</c:v>
                </c:pt>
              </c:strCache>
            </c:strRef>
          </c:tx>
          <c:spPr>
            <a:solidFill>
              <a:schemeClr val="accent2"/>
            </a:solidFill>
            <a:ln>
              <a:noFill/>
            </a:ln>
            <a:effectLst/>
          </c:spPr>
          <c:cat>
            <c:numRef>
              <c:f>'Liquid fuels'!$B$50:$H$50</c:f>
              <c:numCache>
                <c:formatCode>General</c:formatCode>
                <c:ptCount val="7"/>
                <c:pt idx="0">
                  <c:v>2010</c:v>
                </c:pt>
                <c:pt idx="1">
                  <c:v>2020</c:v>
                </c:pt>
                <c:pt idx="2">
                  <c:v>2030</c:v>
                </c:pt>
                <c:pt idx="3">
                  <c:v>2040</c:v>
                </c:pt>
                <c:pt idx="4">
                  <c:v>2050</c:v>
                </c:pt>
                <c:pt idx="5">
                  <c:v>2060</c:v>
                </c:pt>
                <c:pt idx="6">
                  <c:v>2070</c:v>
                </c:pt>
              </c:numCache>
            </c:numRef>
          </c:cat>
          <c:val>
            <c:numRef>
              <c:f>'Liquid fuels'!$B$52:$H$52</c:f>
              <c:numCache>
                <c:formatCode>0.0</c:formatCode>
                <c:ptCount val="7"/>
                <c:pt idx="0">
                  <c:v>0</c:v>
                </c:pt>
                <c:pt idx="1">
                  <c:v>0.19947877612320836</c:v>
                </c:pt>
                <c:pt idx="2">
                  <c:v>0.52475827753090964</c:v>
                </c:pt>
                <c:pt idx="3">
                  <c:v>1.4509496415432939</c:v>
                </c:pt>
                <c:pt idx="4">
                  <c:v>2.2419175339291475</c:v>
                </c:pt>
                <c:pt idx="5">
                  <c:v>1.3982459352548857</c:v>
                </c:pt>
                <c:pt idx="6">
                  <c:v>1.267738295640874</c:v>
                </c:pt>
              </c:numCache>
            </c:numRef>
          </c:val>
          <c:extLst>
            <c:ext xmlns:c16="http://schemas.microsoft.com/office/drawing/2014/chart" uri="{C3380CC4-5D6E-409C-BE32-E72D297353CC}">
              <c16:uniqueId val="{00000001-CFCA-4E83-9A8D-DD290872F53D}"/>
            </c:ext>
          </c:extLst>
        </c:ser>
        <c:ser>
          <c:idx val="2"/>
          <c:order val="2"/>
          <c:tx>
            <c:strRef>
              <c:f>'Liquid fuels'!$A$53</c:f>
              <c:strCache>
                <c:ptCount val="1"/>
                <c:pt idx="0">
                  <c:v>Renewable liquid fuel</c:v>
                </c:pt>
              </c:strCache>
            </c:strRef>
          </c:tx>
          <c:spPr>
            <a:solidFill>
              <a:schemeClr val="accent3"/>
            </a:solidFill>
            <a:ln>
              <a:noFill/>
            </a:ln>
            <a:effectLst/>
          </c:spPr>
          <c:cat>
            <c:numRef>
              <c:f>'Liquid fuels'!$B$50:$H$50</c:f>
              <c:numCache>
                <c:formatCode>General</c:formatCode>
                <c:ptCount val="7"/>
                <c:pt idx="0">
                  <c:v>2010</c:v>
                </c:pt>
                <c:pt idx="1">
                  <c:v>2020</c:v>
                </c:pt>
                <c:pt idx="2">
                  <c:v>2030</c:v>
                </c:pt>
                <c:pt idx="3">
                  <c:v>2040</c:v>
                </c:pt>
                <c:pt idx="4">
                  <c:v>2050</c:v>
                </c:pt>
                <c:pt idx="5">
                  <c:v>2060</c:v>
                </c:pt>
                <c:pt idx="6">
                  <c:v>2070</c:v>
                </c:pt>
              </c:numCache>
            </c:numRef>
          </c:cat>
          <c:val>
            <c:numRef>
              <c:f>'Liquid fuels'!$B$53:$H$53</c:f>
              <c:numCache>
                <c:formatCode>0.0</c:formatCode>
                <c:ptCount val="7"/>
                <c:pt idx="0">
                  <c:v>0.50519343481169876</c:v>
                </c:pt>
                <c:pt idx="1">
                  <c:v>0.95476877576203767</c:v>
                </c:pt>
                <c:pt idx="2">
                  <c:v>1.278327711189488</c:v>
                </c:pt>
                <c:pt idx="3">
                  <c:v>3.4749528435145129</c:v>
                </c:pt>
                <c:pt idx="4">
                  <c:v>5.3933589655346958</c:v>
                </c:pt>
                <c:pt idx="5">
                  <c:v>5.4649255330117885</c:v>
                </c:pt>
                <c:pt idx="6">
                  <c:v>6.4326100118493041</c:v>
                </c:pt>
              </c:numCache>
            </c:numRef>
          </c:val>
          <c:extLst>
            <c:ext xmlns:c16="http://schemas.microsoft.com/office/drawing/2014/chart" uri="{C3380CC4-5D6E-409C-BE32-E72D297353CC}">
              <c16:uniqueId val="{00000002-CFCA-4E83-9A8D-DD290872F53D}"/>
            </c:ext>
          </c:extLst>
        </c:ser>
        <c:ser>
          <c:idx val="3"/>
          <c:order val="3"/>
          <c:tx>
            <c:strRef>
              <c:f>'Liquid fuels'!$A$54</c:f>
              <c:strCache>
                <c:ptCount val="1"/>
                <c:pt idx="0">
                  <c:v>Reneweable gas</c:v>
                </c:pt>
              </c:strCache>
            </c:strRef>
          </c:tx>
          <c:spPr>
            <a:solidFill>
              <a:schemeClr val="accent4"/>
            </a:solidFill>
            <a:ln>
              <a:noFill/>
            </a:ln>
            <a:effectLst/>
          </c:spPr>
          <c:cat>
            <c:numRef>
              <c:f>'Liquid fuels'!$B$50:$H$50</c:f>
              <c:numCache>
                <c:formatCode>General</c:formatCode>
                <c:ptCount val="7"/>
                <c:pt idx="0">
                  <c:v>2010</c:v>
                </c:pt>
                <c:pt idx="1">
                  <c:v>2020</c:v>
                </c:pt>
                <c:pt idx="2">
                  <c:v>2030</c:v>
                </c:pt>
                <c:pt idx="3">
                  <c:v>2040</c:v>
                </c:pt>
                <c:pt idx="4">
                  <c:v>2050</c:v>
                </c:pt>
                <c:pt idx="5">
                  <c:v>2060</c:v>
                </c:pt>
                <c:pt idx="6">
                  <c:v>2070</c:v>
                </c:pt>
              </c:numCache>
            </c:numRef>
          </c:cat>
          <c:val>
            <c:numRef>
              <c:f>'Liquid fuels'!$B$54:$H$54</c:f>
              <c:numCache>
                <c:formatCode>0.00</c:formatCode>
                <c:ptCount val="7"/>
                <c:pt idx="0">
                  <c:v>0</c:v>
                </c:pt>
                <c:pt idx="1">
                  <c:v>0</c:v>
                </c:pt>
                <c:pt idx="2">
                  <c:v>5.8331992871385553E-2</c:v>
                </c:pt>
                <c:pt idx="3">
                  <c:v>0.35210752281971769</c:v>
                </c:pt>
                <c:pt idx="4">
                  <c:v>0.90129225336942942</c:v>
                </c:pt>
                <c:pt idx="5">
                  <c:v>1.287473172934728</c:v>
                </c:pt>
                <c:pt idx="6">
                  <c:v>2.6601786826816141</c:v>
                </c:pt>
              </c:numCache>
            </c:numRef>
          </c:val>
          <c:extLst>
            <c:ext xmlns:c16="http://schemas.microsoft.com/office/drawing/2014/chart" uri="{C3380CC4-5D6E-409C-BE32-E72D297353CC}">
              <c16:uniqueId val="{00000003-CFCA-4E83-9A8D-DD290872F53D}"/>
            </c:ext>
          </c:extLst>
        </c:ser>
        <c:ser>
          <c:idx val="4"/>
          <c:order val="4"/>
          <c:tx>
            <c:strRef>
              <c:f>'Liquid fuels'!$A$55</c:f>
              <c:strCache>
                <c:ptCount val="1"/>
                <c:pt idx="0">
                  <c:v>Electricty</c:v>
                </c:pt>
              </c:strCache>
            </c:strRef>
          </c:tx>
          <c:spPr>
            <a:solidFill>
              <a:schemeClr val="accent5"/>
            </a:solidFill>
            <a:ln w="25400">
              <a:noFill/>
            </a:ln>
            <a:effectLst/>
          </c:spPr>
          <c:cat>
            <c:numRef>
              <c:f>'Liquid fuels'!$B$50:$H$50</c:f>
              <c:numCache>
                <c:formatCode>General</c:formatCode>
                <c:ptCount val="7"/>
                <c:pt idx="0">
                  <c:v>2010</c:v>
                </c:pt>
                <c:pt idx="1">
                  <c:v>2020</c:v>
                </c:pt>
                <c:pt idx="2">
                  <c:v>2030</c:v>
                </c:pt>
                <c:pt idx="3">
                  <c:v>2040</c:v>
                </c:pt>
                <c:pt idx="4">
                  <c:v>2050</c:v>
                </c:pt>
                <c:pt idx="5">
                  <c:v>2060</c:v>
                </c:pt>
                <c:pt idx="6">
                  <c:v>2070</c:v>
                </c:pt>
              </c:numCache>
            </c:numRef>
          </c:cat>
          <c:val>
            <c:numRef>
              <c:f>'Liquid fuels'!$B$55:$H$55</c:f>
              <c:numCache>
                <c:formatCode>General</c:formatCode>
                <c:ptCount val="7"/>
                <c:pt idx="0">
                  <c:v>0</c:v>
                </c:pt>
                <c:pt idx="1">
                  <c:v>9.8199223818225989E-2</c:v>
                </c:pt>
                <c:pt idx="2">
                  <c:v>1.0799882645781489</c:v>
                </c:pt>
                <c:pt idx="3">
                  <c:v>3.9607344312639245</c:v>
                </c:pt>
                <c:pt idx="4">
                  <c:v>6.1016106491793138</c:v>
                </c:pt>
                <c:pt idx="5">
                  <c:v>6.5071818796517729</c:v>
                </c:pt>
                <c:pt idx="6">
                  <c:v>6.1058966762785509</c:v>
                </c:pt>
              </c:numCache>
            </c:numRef>
          </c:val>
          <c:extLst>
            <c:ext xmlns:c16="http://schemas.microsoft.com/office/drawing/2014/chart" uri="{C3380CC4-5D6E-409C-BE32-E72D297353CC}">
              <c16:uniqueId val="{00000004-CFCA-4E83-9A8D-DD290872F53D}"/>
            </c:ext>
          </c:extLst>
        </c:ser>
        <c:dLbls>
          <c:showLegendKey val="0"/>
          <c:showVal val="0"/>
          <c:showCatName val="0"/>
          <c:showSerName val="0"/>
          <c:showPercent val="0"/>
          <c:showBubbleSize val="0"/>
        </c:dLbls>
        <c:axId val="481670720"/>
        <c:axId val="481639888"/>
      </c:areaChart>
      <c:catAx>
        <c:axId val="48167072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v-SE"/>
          </a:p>
        </c:txPr>
        <c:crossAx val="481639888"/>
        <c:crosses val="autoZero"/>
        <c:auto val="1"/>
        <c:lblAlgn val="ctr"/>
        <c:lblOffset val="100"/>
        <c:noMultiLvlLbl val="0"/>
      </c:catAx>
      <c:valAx>
        <c:axId val="481639888"/>
        <c:scaling>
          <c:orientation val="minMax"/>
          <c:max val="4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sv-SE"/>
                  <a:t>EJ</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sv-S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v-SE"/>
          </a:p>
        </c:txPr>
        <c:crossAx val="48167072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v-SE"/>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sv-SE"/>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sv-SE"/>
              <a:t>"Mitt på vägen"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sv-SE"/>
        </a:p>
      </c:txPr>
    </c:title>
    <c:autoTitleDeleted val="0"/>
    <c:plotArea>
      <c:layout/>
      <c:areaChart>
        <c:grouping val="stacked"/>
        <c:varyColors val="0"/>
        <c:ser>
          <c:idx val="0"/>
          <c:order val="0"/>
          <c:tx>
            <c:strRef>
              <c:f>'Liquid fuels'!$I$51</c:f>
              <c:strCache>
                <c:ptCount val="1"/>
                <c:pt idx="0">
                  <c:v>Fossil liquid fuel</c:v>
                </c:pt>
              </c:strCache>
            </c:strRef>
          </c:tx>
          <c:spPr>
            <a:solidFill>
              <a:schemeClr val="accent1"/>
            </a:solidFill>
            <a:ln>
              <a:noFill/>
            </a:ln>
            <a:effectLst/>
          </c:spPr>
          <c:cat>
            <c:numRef>
              <c:f>'Liquid fuels'!$J$50:$P$50</c:f>
              <c:numCache>
                <c:formatCode>General</c:formatCode>
                <c:ptCount val="7"/>
                <c:pt idx="0">
                  <c:v>2010</c:v>
                </c:pt>
                <c:pt idx="1">
                  <c:v>2020</c:v>
                </c:pt>
                <c:pt idx="2">
                  <c:v>2030</c:v>
                </c:pt>
                <c:pt idx="3">
                  <c:v>2040</c:v>
                </c:pt>
                <c:pt idx="4">
                  <c:v>2050</c:v>
                </c:pt>
                <c:pt idx="5">
                  <c:v>2060</c:v>
                </c:pt>
                <c:pt idx="6">
                  <c:v>2070</c:v>
                </c:pt>
              </c:numCache>
            </c:numRef>
          </c:cat>
          <c:val>
            <c:numRef>
              <c:f>'Liquid fuels'!$J$51:$P$51</c:f>
              <c:numCache>
                <c:formatCode>0</c:formatCode>
                <c:ptCount val="7"/>
                <c:pt idx="0">
                  <c:v>20.423120898778116</c:v>
                </c:pt>
                <c:pt idx="1">
                  <c:v>22.245147216558536</c:v>
                </c:pt>
                <c:pt idx="2">
                  <c:v>22.387645807211264</c:v>
                </c:pt>
                <c:pt idx="3">
                  <c:v>17.865806976318812</c:v>
                </c:pt>
                <c:pt idx="4">
                  <c:v>6.4838749726193061</c:v>
                </c:pt>
                <c:pt idx="5">
                  <c:v>4.9737902156927589</c:v>
                </c:pt>
                <c:pt idx="6">
                  <c:v>1.8577423060252904</c:v>
                </c:pt>
              </c:numCache>
            </c:numRef>
          </c:val>
          <c:extLst>
            <c:ext xmlns:c16="http://schemas.microsoft.com/office/drawing/2014/chart" uri="{C3380CC4-5D6E-409C-BE32-E72D297353CC}">
              <c16:uniqueId val="{00000000-4B92-4012-904F-ACB0B0077966}"/>
            </c:ext>
          </c:extLst>
        </c:ser>
        <c:ser>
          <c:idx val="1"/>
          <c:order val="1"/>
          <c:tx>
            <c:strRef>
              <c:f>'Liquid fuels'!$I$52</c:f>
              <c:strCache>
                <c:ptCount val="1"/>
                <c:pt idx="0">
                  <c:v>Fossil gas</c:v>
                </c:pt>
              </c:strCache>
            </c:strRef>
          </c:tx>
          <c:spPr>
            <a:solidFill>
              <a:schemeClr val="accent2"/>
            </a:solidFill>
            <a:ln>
              <a:noFill/>
            </a:ln>
            <a:effectLst/>
          </c:spPr>
          <c:cat>
            <c:numRef>
              <c:f>'Liquid fuels'!$J$50:$P$50</c:f>
              <c:numCache>
                <c:formatCode>General</c:formatCode>
                <c:ptCount val="7"/>
                <c:pt idx="0">
                  <c:v>2010</c:v>
                </c:pt>
                <c:pt idx="1">
                  <c:v>2020</c:v>
                </c:pt>
                <c:pt idx="2">
                  <c:v>2030</c:v>
                </c:pt>
                <c:pt idx="3">
                  <c:v>2040</c:v>
                </c:pt>
                <c:pt idx="4">
                  <c:v>2050</c:v>
                </c:pt>
                <c:pt idx="5">
                  <c:v>2060</c:v>
                </c:pt>
                <c:pt idx="6">
                  <c:v>2070</c:v>
                </c:pt>
              </c:numCache>
            </c:numRef>
          </c:cat>
          <c:val>
            <c:numRef>
              <c:f>'Liquid fuels'!$J$52:$P$52</c:f>
              <c:numCache>
                <c:formatCode>0.0</c:formatCode>
                <c:ptCount val="7"/>
                <c:pt idx="0">
                  <c:v>0</c:v>
                </c:pt>
                <c:pt idx="1">
                  <c:v>0.19935878722740505</c:v>
                </c:pt>
                <c:pt idx="2">
                  <c:v>0.43408776278252104</c:v>
                </c:pt>
                <c:pt idx="3">
                  <c:v>1.3627377253022703</c:v>
                </c:pt>
                <c:pt idx="4">
                  <c:v>2.2529864042701044</c:v>
                </c:pt>
                <c:pt idx="5">
                  <c:v>1.520911919639925</c:v>
                </c:pt>
                <c:pt idx="6">
                  <c:v>1.2017046530326003</c:v>
                </c:pt>
              </c:numCache>
            </c:numRef>
          </c:val>
          <c:extLst>
            <c:ext xmlns:c16="http://schemas.microsoft.com/office/drawing/2014/chart" uri="{C3380CC4-5D6E-409C-BE32-E72D297353CC}">
              <c16:uniqueId val="{00000001-4B92-4012-904F-ACB0B0077966}"/>
            </c:ext>
          </c:extLst>
        </c:ser>
        <c:ser>
          <c:idx val="2"/>
          <c:order val="2"/>
          <c:tx>
            <c:strRef>
              <c:f>'Liquid fuels'!$I$53</c:f>
              <c:strCache>
                <c:ptCount val="1"/>
                <c:pt idx="0">
                  <c:v>Renewable liquid fuel</c:v>
                </c:pt>
              </c:strCache>
            </c:strRef>
          </c:tx>
          <c:spPr>
            <a:solidFill>
              <a:schemeClr val="accent3"/>
            </a:solidFill>
            <a:ln>
              <a:noFill/>
            </a:ln>
            <a:effectLst/>
          </c:spPr>
          <c:cat>
            <c:numRef>
              <c:f>'Liquid fuels'!$J$50:$P$50</c:f>
              <c:numCache>
                <c:formatCode>General</c:formatCode>
                <c:ptCount val="7"/>
                <c:pt idx="0">
                  <c:v>2010</c:v>
                </c:pt>
                <c:pt idx="1">
                  <c:v>2020</c:v>
                </c:pt>
                <c:pt idx="2">
                  <c:v>2030</c:v>
                </c:pt>
                <c:pt idx="3">
                  <c:v>2040</c:v>
                </c:pt>
                <c:pt idx="4">
                  <c:v>2050</c:v>
                </c:pt>
                <c:pt idx="5">
                  <c:v>2060</c:v>
                </c:pt>
                <c:pt idx="6">
                  <c:v>2070</c:v>
                </c:pt>
              </c:numCache>
            </c:numRef>
          </c:cat>
          <c:val>
            <c:numRef>
              <c:f>'Liquid fuels'!$J$53:$P$53</c:f>
              <c:numCache>
                <c:formatCode>0.0</c:formatCode>
                <c:ptCount val="7"/>
                <c:pt idx="0">
                  <c:v>0.50519343481169876</c:v>
                </c:pt>
                <c:pt idx="1">
                  <c:v>1.225225227774037</c:v>
                </c:pt>
                <c:pt idx="2">
                  <c:v>1.4912835917362353</c:v>
                </c:pt>
                <c:pt idx="3">
                  <c:v>3.7145623145794469</c:v>
                </c:pt>
                <c:pt idx="4">
                  <c:v>6.2943618843341094</c:v>
                </c:pt>
                <c:pt idx="5">
                  <c:v>6.6294364690945393</c:v>
                </c:pt>
                <c:pt idx="6">
                  <c:v>7.8146412360897717</c:v>
                </c:pt>
              </c:numCache>
            </c:numRef>
          </c:val>
          <c:extLst>
            <c:ext xmlns:c16="http://schemas.microsoft.com/office/drawing/2014/chart" uri="{C3380CC4-5D6E-409C-BE32-E72D297353CC}">
              <c16:uniqueId val="{00000002-4B92-4012-904F-ACB0B0077966}"/>
            </c:ext>
          </c:extLst>
        </c:ser>
        <c:ser>
          <c:idx val="3"/>
          <c:order val="3"/>
          <c:tx>
            <c:strRef>
              <c:f>'Liquid fuels'!$I$54</c:f>
              <c:strCache>
                <c:ptCount val="1"/>
                <c:pt idx="0">
                  <c:v>Renewable gaseous fuel</c:v>
                </c:pt>
              </c:strCache>
            </c:strRef>
          </c:tx>
          <c:spPr>
            <a:solidFill>
              <a:schemeClr val="accent4"/>
            </a:solidFill>
            <a:ln>
              <a:noFill/>
            </a:ln>
            <a:effectLst/>
          </c:spPr>
          <c:cat>
            <c:numRef>
              <c:f>'Liquid fuels'!$J$50:$P$50</c:f>
              <c:numCache>
                <c:formatCode>General</c:formatCode>
                <c:ptCount val="7"/>
                <c:pt idx="0">
                  <c:v>2010</c:v>
                </c:pt>
                <c:pt idx="1">
                  <c:v>2020</c:v>
                </c:pt>
                <c:pt idx="2">
                  <c:v>2030</c:v>
                </c:pt>
                <c:pt idx="3">
                  <c:v>2040</c:v>
                </c:pt>
                <c:pt idx="4">
                  <c:v>2050</c:v>
                </c:pt>
                <c:pt idx="5">
                  <c:v>2060</c:v>
                </c:pt>
                <c:pt idx="6">
                  <c:v>2070</c:v>
                </c:pt>
              </c:numCache>
            </c:numRef>
          </c:cat>
          <c:val>
            <c:numRef>
              <c:f>'Liquid fuels'!$J$54:$P$54</c:f>
              <c:numCache>
                <c:formatCode>0.00</c:formatCode>
                <c:ptCount val="7"/>
                <c:pt idx="0">
                  <c:v>0</c:v>
                </c:pt>
                <c:pt idx="1">
                  <c:v>0</c:v>
                </c:pt>
                <c:pt idx="2">
                  <c:v>0</c:v>
                </c:pt>
                <c:pt idx="3">
                  <c:v>7.570765140568167E-2</c:v>
                </c:pt>
                <c:pt idx="4">
                  <c:v>0.58348873996214945</c:v>
                </c:pt>
                <c:pt idx="5">
                  <c:v>1.0912408834897693</c:v>
                </c:pt>
                <c:pt idx="6">
                  <c:v>3.0081443647196839</c:v>
                </c:pt>
              </c:numCache>
            </c:numRef>
          </c:val>
          <c:extLst>
            <c:ext xmlns:c16="http://schemas.microsoft.com/office/drawing/2014/chart" uri="{C3380CC4-5D6E-409C-BE32-E72D297353CC}">
              <c16:uniqueId val="{00000003-4B92-4012-904F-ACB0B0077966}"/>
            </c:ext>
          </c:extLst>
        </c:ser>
        <c:ser>
          <c:idx val="4"/>
          <c:order val="4"/>
          <c:tx>
            <c:strRef>
              <c:f>'Liquid fuels'!$I$55</c:f>
              <c:strCache>
                <c:ptCount val="1"/>
                <c:pt idx="0">
                  <c:v>Electricty</c:v>
                </c:pt>
              </c:strCache>
            </c:strRef>
          </c:tx>
          <c:spPr>
            <a:solidFill>
              <a:schemeClr val="accent5"/>
            </a:solidFill>
            <a:ln w="25400">
              <a:noFill/>
            </a:ln>
            <a:effectLst/>
          </c:spPr>
          <c:cat>
            <c:numRef>
              <c:f>'Liquid fuels'!$J$50:$P$50</c:f>
              <c:numCache>
                <c:formatCode>General</c:formatCode>
                <c:ptCount val="7"/>
                <c:pt idx="0">
                  <c:v>2010</c:v>
                </c:pt>
                <c:pt idx="1">
                  <c:v>2020</c:v>
                </c:pt>
                <c:pt idx="2">
                  <c:v>2030</c:v>
                </c:pt>
                <c:pt idx="3">
                  <c:v>2040</c:v>
                </c:pt>
                <c:pt idx="4">
                  <c:v>2050</c:v>
                </c:pt>
                <c:pt idx="5">
                  <c:v>2060</c:v>
                </c:pt>
                <c:pt idx="6">
                  <c:v>2070</c:v>
                </c:pt>
              </c:numCache>
            </c:numRef>
          </c:cat>
          <c:val>
            <c:numRef>
              <c:f>'Liquid fuels'!$J$55:$P$55</c:f>
              <c:numCache>
                <c:formatCode>General</c:formatCode>
                <c:ptCount val="7"/>
                <c:pt idx="0">
                  <c:v>0</c:v>
                </c:pt>
                <c:pt idx="1">
                  <c:v>0.12522565641099229</c:v>
                </c:pt>
                <c:pt idx="2">
                  <c:v>0.85038323313016806</c:v>
                </c:pt>
                <c:pt idx="3">
                  <c:v>2.3344522467774538</c:v>
                </c:pt>
                <c:pt idx="4">
                  <c:v>6.7581147077415604</c:v>
                </c:pt>
                <c:pt idx="5">
                  <c:v>7.4064853623988451</c:v>
                </c:pt>
                <c:pt idx="6">
                  <c:v>7.3519860569154005</c:v>
                </c:pt>
              </c:numCache>
            </c:numRef>
          </c:val>
          <c:extLst>
            <c:ext xmlns:c16="http://schemas.microsoft.com/office/drawing/2014/chart" uri="{C3380CC4-5D6E-409C-BE32-E72D297353CC}">
              <c16:uniqueId val="{00000006-4B92-4012-904F-ACB0B0077966}"/>
            </c:ext>
          </c:extLst>
        </c:ser>
        <c:dLbls>
          <c:showLegendKey val="0"/>
          <c:showVal val="0"/>
          <c:showCatName val="0"/>
          <c:showSerName val="0"/>
          <c:showPercent val="0"/>
          <c:showBubbleSize val="0"/>
        </c:dLbls>
        <c:axId val="481670720"/>
        <c:axId val="481639888"/>
      </c:areaChart>
      <c:catAx>
        <c:axId val="48167072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v-SE"/>
          </a:p>
        </c:txPr>
        <c:crossAx val="481639888"/>
        <c:crosses val="autoZero"/>
        <c:auto val="1"/>
        <c:lblAlgn val="ctr"/>
        <c:lblOffset val="100"/>
        <c:noMultiLvlLbl val="0"/>
      </c:catAx>
      <c:valAx>
        <c:axId val="481639888"/>
        <c:scaling>
          <c:orientation val="minMax"/>
          <c:max val="4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sv-SE"/>
                  <a:t>EJ</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sv-S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v-SE"/>
          </a:p>
        </c:txPr>
        <c:crossAx val="48167072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v-SE"/>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sv-SE"/>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sv-SE"/>
              <a:t>"Varje region för sig"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sv-SE"/>
        </a:p>
      </c:txPr>
    </c:title>
    <c:autoTitleDeleted val="0"/>
    <c:plotArea>
      <c:layout/>
      <c:areaChart>
        <c:grouping val="stacked"/>
        <c:varyColors val="0"/>
        <c:ser>
          <c:idx val="0"/>
          <c:order val="0"/>
          <c:tx>
            <c:strRef>
              <c:f>'Liquid fuels'!$Q$51</c:f>
              <c:strCache>
                <c:ptCount val="1"/>
                <c:pt idx="0">
                  <c:v>Fossil liquid fuel</c:v>
                </c:pt>
              </c:strCache>
            </c:strRef>
          </c:tx>
          <c:spPr>
            <a:solidFill>
              <a:schemeClr val="accent1"/>
            </a:solidFill>
            <a:ln>
              <a:noFill/>
            </a:ln>
            <a:effectLst/>
          </c:spPr>
          <c:cat>
            <c:numRef>
              <c:f>'Liquid fuels'!$R$50:$X$50</c:f>
              <c:numCache>
                <c:formatCode>General</c:formatCode>
                <c:ptCount val="7"/>
                <c:pt idx="0">
                  <c:v>2010</c:v>
                </c:pt>
                <c:pt idx="1">
                  <c:v>2020</c:v>
                </c:pt>
                <c:pt idx="2">
                  <c:v>2030</c:v>
                </c:pt>
                <c:pt idx="3">
                  <c:v>2040</c:v>
                </c:pt>
                <c:pt idx="4">
                  <c:v>2050</c:v>
                </c:pt>
                <c:pt idx="5">
                  <c:v>2060</c:v>
                </c:pt>
                <c:pt idx="6">
                  <c:v>2070</c:v>
                </c:pt>
              </c:numCache>
            </c:numRef>
          </c:cat>
          <c:val>
            <c:numRef>
              <c:f>'Liquid fuels'!$R$51:$X$51</c:f>
              <c:numCache>
                <c:formatCode>0</c:formatCode>
                <c:ptCount val="7"/>
                <c:pt idx="0">
                  <c:v>20.003741411102535</c:v>
                </c:pt>
                <c:pt idx="1">
                  <c:v>21.292463625069807</c:v>
                </c:pt>
                <c:pt idx="2">
                  <c:v>19.831025435278157</c:v>
                </c:pt>
                <c:pt idx="3">
                  <c:v>14.887574114546926</c:v>
                </c:pt>
                <c:pt idx="4">
                  <c:v>5.4000955228159011</c:v>
                </c:pt>
                <c:pt idx="5">
                  <c:v>3.8578583711732741</c:v>
                </c:pt>
                <c:pt idx="6">
                  <c:v>1.2710173223879679</c:v>
                </c:pt>
              </c:numCache>
            </c:numRef>
          </c:val>
          <c:extLst>
            <c:ext xmlns:c16="http://schemas.microsoft.com/office/drawing/2014/chart" uri="{C3380CC4-5D6E-409C-BE32-E72D297353CC}">
              <c16:uniqueId val="{00000000-CB2B-4E37-939D-7028EA77936E}"/>
            </c:ext>
          </c:extLst>
        </c:ser>
        <c:ser>
          <c:idx val="1"/>
          <c:order val="1"/>
          <c:tx>
            <c:strRef>
              <c:f>'Liquid fuels'!$Q$52</c:f>
              <c:strCache>
                <c:ptCount val="1"/>
                <c:pt idx="0">
                  <c:v>Fossil gas</c:v>
                </c:pt>
              </c:strCache>
            </c:strRef>
          </c:tx>
          <c:spPr>
            <a:solidFill>
              <a:schemeClr val="accent2"/>
            </a:solidFill>
            <a:ln>
              <a:noFill/>
            </a:ln>
            <a:effectLst/>
          </c:spPr>
          <c:cat>
            <c:numRef>
              <c:f>'Liquid fuels'!$R$50:$X$50</c:f>
              <c:numCache>
                <c:formatCode>General</c:formatCode>
                <c:ptCount val="7"/>
                <c:pt idx="0">
                  <c:v>2010</c:v>
                </c:pt>
                <c:pt idx="1">
                  <c:v>2020</c:v>
                </c:pt>
                <c:pt idx="2">
                  <c:v>2030</c:v>
                </c:pt>
                <c:pt idx="3">
                  <c:v>2040</c:v>
                </c:pt>
                <c:pt idx="4">
                  <c:v>2050</c:v>
                </c:pt>
                <c:pt idx="5">
                  <c:v>2060</c:v>
                </c:pt>
                <c:pt idx="6">
                  <c:v>2070</c:v>
                </c:pt>
              </c:numCache>
            </c:numRef>
          </c:cat>
          <c:val>
            <c:numRef>
              <c:f>'Liquid fuels'!$R$52:$X$52</c:f>
              <c:numCache>
                <c:formatCode>0.0</c:formatCode>
                <c:ptCount val="7"/>
                <c:pt idx="0">
                  <c:v>0</c:v>
                </c:pt>
                <c:pt idx="1">
                  <c:v>0.17863831931485749</c:v>
                </c:pt>
                <c:pt idx="2">
                  <c:v>0.33153090269031005</c:v>
                </c:pt>
                <c:pt idx="3">
                  <c:v>0.90824963455043306</c:v>
                </c:pt>
                <c:pt idx="4">
                  <c:v>1.3814833048673436</c:v>
                </c:pt>
                <c:pt idx="5">
                  <c:v>0.86763466070467665</c:v>
                </c:pt>
                <c:pt idx="6">
                  <c:v>0.64285173685359442</c:v>
                </c:pt>
              </c:numCache>
            </c:numRef>
          </c:val>
          <c:extLst>
            <c:ext xmlns:c16="http://schemas.microsoft.com/office/drawing/2014/chart" uri="{C3380CC4-5D6E-409C-BE32-E72D297353CC}">
              <c16:uniqueId val="{00000001-CB2B-4E37-939D-7028EA77936E}"/>
            </c:ext>
          </c:extLst>
        </c:ser>
        <c:ser>
          <c:idx val="2"/>
          <c:order val="2"/>
          <c:tx>
            <c:strRef>
              <c:f>'Liquid fuels'!$Q$53</c:f>
              <c:strCache>
                <c:ptCount val="1"/>
                <c:pt idx="0">
                  <c:v>Renewable liquid fuel</c:v>
                </c:pt>
              </c:strCache>
            </c:strRef>
          </c:tx>
          <c:spPr>
            <a:solidFill>
              <a:schemeClr val="accent3"/>
            </a:solidFill>
            <a:ln>
              <a:noFill/>
            </a:ln>
            <a:effectLst/>
          </c:spPr>
          <c:cat>
            <c:numRef>
              <c:f>'Liquid fuels'!$R$50:$X$50</c:f>
              <c:numCache>
                <c:formatCode>General</c:formatCode>
                <c:ptCount val="7"/>
                <c:pt idx="0">
                  <c:v>2010</c:v>
                </c:pt>
                <c:pt idx="1">
                  <c:v>2020</c:v>
                </c:pt>
                <c:pt idx="2">
                  <c:v>2030</c:v>
                </c:pt>
                <c:pt idx="3">
                  <c:v>2040</c:v>
                </c:pt>
                <c:pt idx="4">
                  <c:v>2050</c:v>
                </c:pt>
                <c:pt idx="5">
                  <c:v>2060</c:v>
                </c:pt>
                <c:pt idx="6">
                  <c:v>2070</c:v>
                </c:pt>
              </c:numCache>
            </c:numRef>
          </c:cat>
          <c:val>
            <c:numRef>
              <c:f>'Liquid fuels'!$R$53:$X$53</c:f>
              <c:numCache>
                <c:formatCode>0.0</c:formatCode>
                <c:ptCount val="7"/>
                <c:pt idx="0">
                  <c:v>0.50519343481169876</c:v>
                </c:pt>
                <c:pt idx="1">
                  <c:v>1.2124902243957858</c:v>
                </c:pt>
                <c:pt idx="2">
                  <c:v>1.3581587932911425</c:v>
                </c:pt>
                <c:pt idx="3">
                  <c:v>2.9918634352256044</c:v>
                </c:pt>
                <c:pt idx="4">
                  <c:v>4.8834577346924295</c:v>
                </c:pt>
                <c:pt idx="5">
                  <c:v>5.0747441261288708</c:v>
                </c:pt>
                <c:pt idx="6">
                  <c:v>5.6392985326541964</c:v>
                </c:pt>
              </c:numCache>
            </c:numRef>
          </c:val>
          <c:extLst>
            <c:ext xmlns:c16="http://schemas.microsoft.com/office/drawing/2014/chart" uri="{C3380CC4-5D6E-409C-BE32-E72D297353CC}">
              <c16:uniqueId val="{00000002-CB2B-4E37-939D-7028EA77936E}"/>
            </c:ext>
          </c:extLst>
        </c:ser>
        <c:ser>
          <c:idx val="3"/>
          <c:order val="3"/>
          <c:tx>
            <c:strRef>
              <c:f>'Liquid fuels'!$Q$54</c:f>
              <c:strCache>
                <c:ptCount val="1"/>
                <c:pt idx="0">
                  <c:v>Renewable gaseous fuel</c:v>
                </c:pt>
              </c:strCache>
            </c:strRef>
          </c:tx>
          <c:spPr>
            <a:solidFill>
              <a:schemeClr val="accent4"/>
            </a:solidFill>
            <a:ln>
              <a:noFill/>
            </a:ln>
            <a:effectLst/>
          </c:spPr>
          <c:cat>
            <c:numRef>
              <c:f>'Liquid fuels'!$R$50:$X$50</c:f>
              <c:numCache>
                <c:formatCode>General</c:formatCode>
                <c:ptCount val="7"/>
                <c:pt idx="0">
                  <c:v>2010</c:v>
                </c:pt>
                <c:pt idx="1">
                  <c:v>2020</c:v>
                </c:pt>
                <c:pt idx="2">
                  <c:v>2030</c:v>
                </c:pt>
                <c:pt idx="3">
                  <c:v>2040</c:v>
                </c:pt>
                <c:pt idx="4">
                  <c:v>2050</c:v>
                </c:pt>
                <c:pt idx="5">
                  <c:v>2060</c:v>
                </c:pt>
                <c:pt idx="6">
                  <c:v>2070</c:v>
                </c:pt>
              </c:numCache>
            </c:numRef>
          </c:cat>
          <c:val>
            <c:numRef>
              <c:f>'Liquid fuels'!$R$54:$X$54</c:f>
              <c:numCache>
                <c:formatCode>0.00</c:formatCode>
                <c:ptCount val="7"/>
                <c:pt idx="0">
                  <c:v>0</c:v>
                </c:pt>
                <c:pt idx="1">
                  <c:v>0</c:v>
                </c:pt>
                <c:pt idx="2">
                  <c:v>0</c:v>
                </c:pt>
                <c:pt idx="3">
                  <c:v>5.0458313030579627E-2</c:v>
                </c:pt>
                <c:pt idx="4">
                  <c:v>0.39232596370331629</c:v>
                </c:pt>
                <c:pt idx="5">
                  <c:v>0.76430559328167036</c:v>
                </c:pt>
                <c:pt idx="6">
                  <c:v>2.060439429265136</c:v>
                </c:pt>
              </c:numCache>
            </c:numRef>
          </c:val>
          <c:extLst>
            <c:ext xmlns:c16="http://schemas.microsoft.com/office/drawing/2014/chart" uri="{C3380CC4-5D6E-409C-BE32-E72D297353CC}">
              <c16:uniqueId val="{00000003-CB2B-4E37-939D-7028EA77936E}"/>
            </c:ext>
          </c:extLst>
        </c:ser>
        <c:ser>
          <c:idx val="4"/>
          <c:order val="4"/>
          <c:tx>
            <c:strRef>
              <c:f>'Liquid fuels'!$Q$55</c:f>
              <c:strCache>
                <c:ptCount val="1"/>
                <c:pt idx="0">
                  <c:v>Electricty</c:v>
                </c:pt>
              </c:strCache>
            </c:strRef>
          </c:tx>
          <c:spPr>
            <a:solidFill>
              <a:schemeClr val="accent5"/>
            </a:solidFill>
            <a:ln w="25400">
              <a:noFill/>
            </a:ln>
            <a:effectLst/>
          </c:spPr>
          <c:cat>
            <c:numRef>
              <c:f>'Liquid fuels'!$R$50:$X$50</c:f>
              <c:numCache>
                <c:formatCode>General</c:formatCode>
                <c:ptCount val="7"/>
                <c:pt idx="0">
                  <c:v>2010</c:v>
                </c:pt>
                <c:pt idx="1">
                  <c:v>2020</c:v>
                </c:pt>
                <c:pt idx="2">
                  <c:v>2030</c:v>
                </c:pt>
                <c:pt idx="3">
                  <c:v>2040</c:v>
                </c:pt>
                <c:pt idx="4">
                  <c:v>2050</c:v>
                </c:pt>
                <c:pt idx="5">
                  <c:v>2060</c:v>
                </c:pt>
                <c:pt idx="6">
                  <c:v>2070</c:v>
                </c:pt>
              </c:numCache>
            </c:numRef>
          </c:cat>
          <c:val>
            <c:numRef>
              <c:f>'Liquid fuels'!$R$55:$X$55</c:f>
              <c:numCache>
                <c:formatCode>General</c:formatCode>
                <c:ptCount val="7"/>
                <c:pt idx="0">
                  <c:v>0</c:v>
                </c:pt>
                <c:pt idx="1">
                  <c:v>0.12309073317367353</c:v>
                </c:pt>
                <c:pt idx="2">
                  <c:v>0.76845135193961422</c:v>
                </c:pt>
                <c:pt idx="3">
                  <c:v>1.953872904317852</c:v>
                </c:pt>
                <c:pt idx="4">
                  <c:v>5.1343707897059589</c:v>
                </c:pt>
                <c:pt idx="5">
                  <c:v>5.1530834842917859</c:v>
                </c:pt>
                <c:pt idx="6">
                  <c:v>4.8703378132175246</c:v>
                </c:pt>
              </c:numCache>
            </c:numRef>
          </c:val>
          <c:extLst>
            <c:ext xmlns:c16="http://schemas.microsoft.com/office/drawing/2014/chart" uri="{C3380CC4-5D6E-409C-BE32-E72D297353CC}">
              <c16:uniqueId val="{00000004-CB2B-4E37-939D-7028EA77936E}"/>
            </c:ext>
          </c:extLst>
        </c:ser>
        <c:dLbls>
          <c:showLegendKey val="0"/>
          <c:showVal val="0"/>
          <c:showCatName val="0"/>
          <c:showSerName val="0"/>
          <c:showPercent val="0"/>
          <c:showBubbleSize val="0"/>
        </c:dLbls>
        <c:axId val="481670720"/>
        <c:axId val="481639888"/>
      </c:areaChart>
      <c:catAx>
        <c:axId val="48167072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v-SE"/>
          </a:p>
        </c:txPr>
        <c:crossAx val="481639888"/>
        <c:crosses val="autoZero"/>
        <c:auto val="1"/>
        <c:lblAlgn val="ctr"/>
        <c:lblOffset val="100"/>
        <c:noMultiLvlLbl val="0"/>
      </c:catAx>
      <c:valAx>
        <c:axId val="481639888"/>
        <c:scaling>
          <c:orientation val="minMax"/>
          <c:max val="35"/>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sv-SE"/>
                  <a:t>EJ</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sv-S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v-SE"/>
          </a:p>
        </c:txPr>
        <c:crossAx val="48167072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v-SE"/>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sv-SE"/>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sv-SE"/>
              <a:t>"Fossildriven utveckling"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sv-SE"/>
        </a:p>
      </c:txPr>
    </c:title>
    <c:autoTitleDeleted val="0"/>
    <c:plotArea>
      <c:layout/>
      <c:areaChart>
        <c:grouping val="stacked"/>
        <c:varyColors val="0"/>
        <c:ser>
          <c:idx val="0"/>
          <c:order val="0"/>
          <c:tx>
            <c:strRef>
              <c:f>'Liquid fuels'!$Y$51</c:f>
              <c:strCache>
                <c:ptCount val="1"/>
                <c:pt idx="0">
                  <c:v>Fossil liquid fuel</c:v>
                </c:pt>
              </c:strCache>
            </c:strRef>
          </c:tx>
          <c:spPr>
            <a:solidFill>
              <a:schemeClr val="accent1"/>
            </a:solidFill>
            <a:ln>
              <a:noFill/>
            </a:ln>
            <a:effectLst/>
          </c:spPr>
          <c:cat>
            <c:numRef>
              <c:f>'Liquid fuels'!$Z$50:$AF$50</c:f>
              <c:numCache>
                <c:formatCode>General</c:formatCode>
                <c:ptCount val="7"/>
                <c:pt idx="0">
                  <c:v>2010</c:v>
                </c:pt>
                <c:pt idx="1">
                  <c:v>2020</c:v>
                </c:pt>
                <c:pt idx="2">
                  <c:v>2030</c:v>
                </c:pt>
                <c:pt idx="3">
                  <c:v>2040</c:v>
                </c:pt>
                <c:pt idx="4">
                  <c:v>2050</c:v>
                </c:pt>
                <c:pt idx="5">
                  <c:v>2060</c:v>
                </c:pt>
                <c:pt idx="6">
                  <c:v>2070</c:v>
                </c:pt>
              </c:numCache>
            </c:numRef>
          </c:cat>
          <c:val>
            <c:numRef>
              <c:f>'Liquid fuels'!$Z$51:$AF$51</c:f>
              <c:numCache>
                <c:formatCode>0</c:formatCode>
                <c:ptCount val="7"/>
                <c:pt idx="0">
                  <c:v>20.339384195894873</c:v>
                </c:pt>
                <c:pt idx="1">
                  <c:v>26.529287007683298</c:v>
                </c:pt>
                <c:pt idx="2">
                  <c:v>26.635561200492052</c:v>
                </c:pt>
                <c:pt idx="3">
                  <c:v>24.073400199461624</c:v>
                </c:pt>
                <c:pt idx="4">
                  <c:v>10.119761901610055</c:v>
                </c:pt>
                <c:pt idx="5">
                  <c:v>8.9211946138241576</c:v>
                </c:pt>
                <c:pt idx="6">
                  <c:v>3.8322738020286176</c:v>
                </c:pt>
              </c:numCache>
            </c:numRef>
          </c:val>
          <c:extLst>
            <c:ext xmlns:c16="http://schemas.microsoft.com/office/drawing/2014/chart" uri="{C3380CC4-5D6E-409C-BE32-E72D297353CC}">
              <c16:uniqueId val="{00000000-A4E8-41DB-A1BD-7C30AC8DFAA5}"/>
            </c:ext>
          </c:extLst>
        </c:ser>
        <c:ser>
          <c:idx val="1"/>
          <c:order val="1"/>
          <c:tx>
            <c:strRef>
              <c:f>'Liquid fuels'!$Y$52</c:f>
              <c:strCache>
                <c:ptCount val="1"/>
                <c:pt idx="0">
                  <c:v>Fossil gas</c:v>
                </c:pt>
              </c:strCache>
            </c:strRef>
          </c:tx>
          <c:spPr>
            <a:solidFill>
              <a:schemeClr val="accent2"/>
            </a:solidFill>
            <a:ln>
              <a:noFill/>
            </a:ln>
            <a:effectLst/>
          </c:spPr>
          <c:cat>
            <c:numRef>
              <c:f>'Liquid fuels'!$Z$50:$AF$50</c:f>
              <c:numCache>
                <c:formatCode>General</c:formatCode>
                <c:ptCount val="7"/>
                <c:pt idx="0">
                  <c:v>2010</c:v>
                </c:pt>
                <c:pt idx="1">
                  <c:v>2020</c:v>
                </c:pt>
                <c:pt idx="2">
                  <c:v>2030</c:v>
                </c:pt>
                <c:pt idx="3">
                  <c:v>2040</c:v>
                </c:pt>
                <c:pt idx="4">
                  <c:v>2050</c:v>
                </c:pt>
                <c:pt idx="5">
                  <c:v>2060</c:v>
                </c:pt>
                <c:pt idx="6">
                  <c:v>2070</c:v>
                </c:pt>
              </c:numCache>
            </c:numRef>
          </c:cat>
          <c:val>
            <c:numRef>
              <c:f>'Liquid fuels'!$Z$52:$AF$52</c:f>
              <c:numCache>
                <c:formatCode>0.0</c:formatCode>
                <c:ptCount val="7"/>
                <c:pt idx="0">
                  <c:v>0</c:v>
                </c:pt>
                <c:pt idx="1">
                  <c:v>0.20947017931935979</c:v>
                </c:pt>
                <c:pt idx="2">
                  <c:v>0.49535533575893903</c:v>
                </c:pt>
                <c:pt idx="3">
                  <c:v>1.6893655518844968</c:v>
                </c:pt>
                <c:pt idx="4">
                  <c:v>3.0635695465669324</c:v>
                </c:pt>
                <c:pt idx="5">
                  <c:v>2.2659728466670948</c:v>
                </c:pt>
                <c:pt idx="6">
                  <c:v>1.971665742025615</c:v>
                </c:pt>
              </c:numCache>
            </c:numRef>
          </c:val>
          <c:extLst>
            <c:ext xmlns:c16="http://schemas.microsoft.com/office/drawing/2014/chart" uri="{C3380CC4-5D6E-409C-BE32-E72D297353CC}">
              <c16:uniqueId val="{00000001-A4E8-41DB-A1BD-7C30AC8DFAA5}"/>
            </c:ext>
          </c:extLst>
        </c:ser>
        <c:ser>
          <c:idx val="2"/>
          <c:order val="2"/>
          <c:tx>
            <c:strRef>
              <c:f>'Liquid fuels'!$Y$53</c:f>
              <c:strCache>
                <c:ptCount val="1"/>
                <c:pt idx="0">
                  <c:v>Renewable liquid fuel</c:v>
                </c:pt>
              </c:strCache>
            </c:strRef>
          </c:tx>
          <c:spPr>
            <a:solidFill>
              <a:schemeClr val="accent3"/>
            </a:solidFill>
            <a:ln>
              <a:noFill/>
            </a:ln>
            <a:effectLst/>
          </c:spPr>
          <c:cat>
            <c:numRef>
              <c:f>'Liquid fuels'!$Z$50:$AF$50</c:f>
              <c:numCache>
                <c:formatCode>General</c:formatCode>
                <c:ptCount val="7"/>
                <c:pt idx="0">
                  <c:v>2010</c:v>
                </c:pt>
                <c:pt idx="1">
                  <c:v>2020</c:v>
                </c:pt>
                <c:pt idx="2">
                  <c:v>2030</c:v>
                </c:pt>
                <c:pt idx="3">
                  <c:v>2040</c:v>
                </c:pt>
                <c:pt idx="4">
                  <c:v>2050</c:v>
                </c:pt>
                <c:pt idx="5">
                  <c:v>2060</c:v>
                </c:pt>
                <c:pt idx="6">
                  <c:v>2070</c:v>
                </c:pt>
              </c:numCache>
            </c:numRef>
          </c:cat>
          <c:val>
            <c:numRef>
              <c:f>'Liquid fuels'!$Z$53:$AF$53</c:f>
              <c:numCache>
                <c:formatCode>0.0</c:formatCode>
                <c:ptCount val="7"/>
                <c:pt idx="0">
                  <c:v>0.50519343481169876</c:v>
                </c:pt>
                <c:pt idx="1">
                  <c:v>1.6972431620540336</c:v>
                </c:pt>
                <c:pt idx="2">
                  <c:v>3.1551936560359337</c:v>
                </c:pt>
                <c:pt idx="3">
                  <c:v>5.0395517497707871</c:v>
                </c:pt>
                <c:pt idx="4">
                  <c:v>8.5912300885289934</c:v>
                </c:pt>
                <c:pt idx="5">
                  <c:v>10.551119849087129</c:v>
                </c:pt>
                <c:pt idx="6">
                  <c:v>16.188198439376535</c:v>
                </c:pt>
              </c:numCache>
            </c:numRef>
          </c:val>
          <c:extLst>
            <c:ext xmlns:c16="http://schemas.microsoft.com/office/drawing/2014/chart" uri="{C3380CC4-5D6E-409C-BE32-E72D297353CC}">
              <c16:uniqueId val="{00000002-A4E8-41DB-A1BD-7C30AC8DFAA5}"/>
            </c:ext>
          </c:extLst>
        </c:ser>
        <c:ser>
          <c:idx val="3"/>
          <c:order val="3"/>
          <c:tx>
            <c:strRef>
              <c:f>'Liquid fuels'!$Y$54</c:f>
              <c:strCache>
                <c:ptCount val="1"/>
                <c:pt idx="0">
                  <c:v>Renewable gaseous fuel</c:v>
                </c:pt>
              </c:strCache>
            </c:strRef>
          </c:tx>
          <c:spPr>
            <a:solidFill>
              <a:schemeClr val="accent4"/>
            </a:solidFill>
            <a:ln>
              <a:noFill/>
            </a:ln>
            <a:effectLst/>
          </c:spPr>
          <c:cat>
            <c:numRef>
              <c:f>'Liquid fuels'!$Z$50:$AF$50</c:f>
              <c:numCache>
                <c:formatCode>General</c:formatCode>
                <c:ptCount val="7"/>
                <c:pt idx="0">
                  <c:v>2010</c:v>
                </c:pt>
                <c:pt idx="1">
                  <c:v>2020</c:v>
                </c:pt>
                <c:pt idx="2">
                  <c:v>2030</c:v>
                </c:pt>
                <c:pt idx="3">
                  <c:v>2040</c:v>
                </c:pt>
                <c:pt idx="4">
                  <c:v>2050</c:v>
                </c:pt>
                <c:pt idx="5">
                  <c:v>2060</c:v>
                </c:pt>
                <c:pt idx="6">
                  <c:v>2070</c:v>
                </c:pt>
              </c:numCache>
            </c:numRef>
          </c:cat>
          <c:val>
            <c:numRef>
              <c:f>'Liquid fuels'!$Z$54:$AF$54</c:f>
              <c:numCache>
                <c:formatCode>0.00</c:formatCode>
                <c:ptCount val="7"/>
                <c:pt idx="0">
                  <c:v>0</c:v>
                </c:pt>
                <c:pt idx="1">
                  <c:v>0</c:v>
                </c:pt>
                <c:pt idx="2">
                  <c:v>0</c:v>
                </c:pt>
                <c:pt idx="3">
                  <c:v>9.3853641771360935E-2</c:v>
                </c:pt>
                <c:pt idx="4">
                  <c:v>0.79393396519734782</c:v>
                </c:pt>
                <c:pt idx="5">
                  <c:v>1.6504516678722678</c:v>
                </c:pt>
                <c:pt idx="6">
                  <c:v>5.6079524819122586</c:v>
                </c:pt>
              </c:numCache>
            </c:numRef>
          </c:val>
          <c:extLst>
            <c:ext xmlns:c16="http://schemas.microsoft.com/office/drawing/2014/chart" uri="{C3380CC4-5D6E-409C-BE32-E72D297353CC}">
              <c16:uniqueId val="{00000003-A4E8-41DB-A1BD-7C30AC8DFAA5}"/>
            </c:ext>
          </c:extLst>
        </c:ser>
        <c:ser>
          <c:idx val="4"/>
          <c:order val="4"/>
          <c:tx>
            <c:strRef>
              <c:f>'Liquid fuels'!$Y$55</c:f>
              <c:strCache>
                <c:ptCount val="1"/>
                <c:pt idx="0">
                  <c:v>Electricty</c:v>
                </c:pt>
              </c:strCache>
            </c:strRef>
          </c:tx>
          <c:spPr>
            <a:solidFill>
              <a:schemeClr val="accent5"/>
            </a:solidFill>
            <a:ln>
              <a:noFill/>
            </a:ln>
            <a:effectLst/>
          </c:spPr>
          <c:cat>
            <c:numRef>
              <c:f>'Liquid fuels'!$Z$50:$AF$50</c:f>
              <c:numCache>
                <c:formatCode>General</c:formatCode>
                <c:ptCount val="7"/>
                <c:pt idx="0">
                  <c:v>2010</c:v>
                </c:pt>
                <c:pt idx="1">
                  <c:v>2020</c:v>
                </c:pt>
                <c:pt idx="2">
                  <c:v>2030</c:v>
                </c:pt>
                <c:pt idx="3">
                  <c:v>2040</c:v>
                </c:pt>
                <c:pt idx="4">
                  <c:v>2050</c:v>
                </c:pt>
                <c:pt idx="5">
                  <c:v>2060</c:v>
                </c:pt>
                <c:pt idx="6">
                  <c:v>2070</c:v>
                </c:pt>
              </c:numCache>
            </c:numRef>
          </c:cat>
          <c:val>
            <c:numRef>
              <c:f>'Liquid fuels'!$Z$55:$AF$55</c:f>
              <c:numCache>
                <c:formatCode>General</c:formatCode>
                <c:ptCount val="7"/>
                <c:pt idx="0">
                  <c:v>0</c:v>
                </c:pt>
                <c:pt idx="1">
                  <c:v>0.1725555942062747</c:v>
                </c:pt>
                <c:pt idx="2">
                  <c:v>1.0797427353349043</c:v>
                </c:pt>
                <c:pt idx="3">
                  <c:v>2.7541342166660296</c:v>
                </c:pt>
                <c:pt idx="4">
                  <c:v>9.183421787002187</c:v>
                </c:pt>
                <c:pt idx="5">
                  <c:v>10.471789403854538</c:v>
                </c:pt>
                <c:pt idx="6">
                  <c:v>10.188468889834752</c:v>
                </c:pt>
              </c:numCache>
            </c:numRef>
          </c:val>
          <c:extLst>
            <c:ext xmlns:c16="http://schemas.microsoft.com/office/drawing/2014/chart" uri="{C3380CC4-5D6E-409C-BE32-E72D297353CC}">
              <c16:uniqueId val="{00000004-A4E8-41DB-A1BD-7C30AC8DFAA5}"/>
            </c:ext>
          </c:extLst>
        </c:ser>
        <c:dLbls>
          <c:showLegendKey val="0"/>
          <c:showVal val="0"/>
          <c:showCatName val="0"/>
          <c:showSerName val="0"/>
          <c:showPercent val="0"/>
          <c:showBubbleSize val="0"/>
        </c:dLbls>
        <c:axId val="481670720"/>
        <c:axId val="481639888"/>
      </c:areaChart>
      <c:catAx>
        <c:axId val="48167072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v-SE"/>
          </a:p>
        </c:txPr>
        <c:crossAx val="481639888"/>
        <c:crosses val="autoZero"/>
        <c:auto val="1"/>
        <c:lblAlgn val="ctr"/>
        <c:lblOffset val="100"/>
        <c:noMultiLvlLbl val="0"/>
      </c:catAx>
      <c:valAx>
        <c:axId val="48163988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sv-SE"/>
                  <a:t>EJ</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sv-S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v-SE"/>
          </a:p>
        </c:txPr>
        <c:crossAx val="48167072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v-SE"/>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sv-SE"/>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image" Target="../media/image2.tmp"/><Relationship Id="rId2" Type="http://schemas.openxmlformats.org/officeDocument/2006/relationships/image" Target="../media/image1.png"/><Relationship Id="rId1" Type="http://schemas.openxmlformats.org/officeDocument/2006/relationships/chart" Target="../charts/chart5.xml"/><Relationship Id="rId4" Type="http://schemas.openxmlformats.org/officeDocument/2006/relationships/chart" Target="../charts/chart6.xml"/></Relationships>
</file>

<file path=xl/drawings/_rels/drawing3.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5.xml"/><Relationship Id="rId2" Type="http://schemas.openxmlformats.org/officeDocument/2006/relationships/chart" Target="../charts/chart14.xml"/><Relationship Id="rId1" Type="http://schemas.openxmlformats.org/officeDocument/2006/relationships/chart" Target="../charts/chart13.xml"/><Relationship Id="rId5" Type="http://schemas.openxmlformats.org/officeDocument/2006/relationships/chart" Target="../charts/chart17.xml"/><Relationship Id="rId4" Type="http://schemas.openxmlformats.org/officeDocument/2006/relationships/chart" Target="../charts/chart16.xml"/></Relationships>
</file>

<file path=xl/drawings/_rels/drawing5.xml.rels><?xml version="1.0" encoding="UTF-8" standalone="yes"?>
<Relationships xmlns="http://schemas.openxmlformats.org/package/2006/relationships"><Relationship Id="rId3" Type="http://schemas.openxmlformats.org/officeDocument/2006/relationships/chart" Target="../charts/chart20.xml"/><Relationship Id="rId2" Type="http://schemas.openxmlformats.org/officeDocument/2006/relationships/chart" Target="../charts/chart19.xml"/><Relationship Id="rId1" Type="http://schemas.openxmlformats.org/officeDocument/2006/relationships/chart" Target="../charts/chart18.xml"/><Relationship Id="rId6" Type="http://schemas.openxmlformats.org/officeDocument/2006/relationships/chart" Target="../charts/chart23.xml"/><Relationship Id="rId5" Type="http://schemas.openxmlformats.org/officeDocument/2006/relationships/chart" Target="../charts/chart22.xml"/><Relationship Id="rId4" Type="http://schemas.openxmlformats.org/officeDocument/2006/relationships/chart" Target="../charts/chart21.xml"/></Relationships>
</file>

<file path=xl/drawings/_rels/drawing6.xml.rels><?xml version="1.0" encoding="UTF-8" standalone="yes"?>
<Relationships xmlns="http://schemas.openxmlformats.org/package/2006/relationships"><Relationship Id="rId3" Type="http://schemas.openxmlformats.org/officeDocument/2006/relationships/chart" Target="../charts/chart26.xml"/><Relationship Id="rId2" Type="http://schemas.openxmlformats.org/officeDocument/2006/relationships/chart" Target="../charts/chart25.xml"/><Relationship Id="rId1" Type="http://schemas.openxmlformats.org/officeDocument/2006/relationships/chart" Target="../charts/chart24.xml"/><Relationship Id="rId4" Type="http://schemas.openxmlformats.org/officeDocument/2006/relationships/chart" Target="../charts/chart27.xml"/></Relationships>
</file>

<file path=xl/drawings/_rels/drawing7.xml.rels><?xml version="1.0" encoding="UTF-8" standalone="yes"?>
<Relationships xmlns="http://schemas.openxmlformats.org/package/2006/relationships"><Relationship Id="rId3" Type="http://schemas.openxmlformats.org/officeDocument/2006/relationships/chart" Target="../charts/chart30.xml"/><Relationship Id="rId2" Type="http://schemas.openxmlformats.org/officeDocument/2006/relationships/chart" Target="../charts/chart29.xml"/><Relationship Id="rId1" Type="http://schemas.openxmlformats.org/officeDocument/2006/relationships/chart" Target="../charts/chart28.xml"/><Relationship Id="rId4" Type="http://schemas.openxmlformats.org/officeDocument/2006/relationships/chart" Target="../charts/chart31.xml"/></Relationships>
</file>

<file path=xl/drawings/_rels/drawing8.xml.rels><?xml version="1.0" encoding="UTF-8" standalone="yes"?>
<Relationships xmlns="http://schemas.openxmlformats.org/package/2006/relationships"><Relationship Id="rId3" Type="http://schemas.openxmlformats.org/officeDocument/2006/relationships/chart" Target="../charts/chart34.xml"/><Relationship Id="rId2" Type="http://schemas.openxmlformats.org/officeDocument/2006/relationships/chart" Target="../charts/chart33.xml"/><Relationship Id="rId1" Type="http://schemas.openxmlformats.org/officeDocument/2006/relationships/chart" Target="../charts/chart32.xml"/><Relationship Id="rId4" Type="http://schemas.openxmlformats.org/officeDocument/2006/relationships/chart" Target="../charts/chart35.xml"/></Relationships>
</file>

<file path=xl/drawings/_rels/drawing9.xml.rels><?xml version="1.0" encoding="UTF-8" standalone="yes"?>
<Relationships xmlns="http://schemas.openxmlformats.org/package/2006/relationships"><Relationship Id="rId3" Type="http://schemas.openxmlformats.org/officeDocument/2006/relationships/chart" Target="../charts/chart38.xml"/><Relationship Id="rId2" Type="http://schemas.openxmlformats.org/officeDocument/2006/relationships/chart" Target="../charts/chart37.xml"/><Relationship Id="rId1" Type="http://schemas.openxmlformats.org/officeDocument/2006/relationships/chart" Target="../charts/chart36.xml"/><Relationship Id="rId4" Type="http://schemas.openxmlformats.org/officeDocument/2006/relationships/chart" Target="../charts/chart39.xml"/></Relationships>
</file>

<file path=xl/drawings/_rels/drawing10.xml.rels><?xml version="1.0" encoding="UTF-8" standalone="yes"?>
<Relationships xmlns="http://schemas.openxmlformats.org/package/2006/relationships"><Relationship Id="rId3" Type="http://schemas.openxmlformats.org/officeDocument/2006/relationships/chart" Target="../charts/chart42.xml"/><Relationship Id="rId2" Type="http://schemas.openxmlformats.org/officeDocument/2006/relationships/chart" Target="../charts/chart41.xml"/><Relationship Id="rId1" Type="http://schemas.openxmlformats.org/officeDocument/2006/relationships/chart" Target="../charts/chart40.xml"/><Relationship Id="rId5" Type="http://schemas.openxmlformats.org/officeDocument/2006/relationships/chart" Target="../charts/chart44.xml"/><Relationship Id="rId4" Type="http://schemas.openxmlformats.org/officeDocument/2006/relationships/chart" Target="../charts/chart43.xml"/></Relationships>
</file>

<file path=xl/drawings/_rels/drawing11.xml.rels><?xml version="1.0" encoding="UTF-8" standalone="yes"?>
<Relationships xmlns="http://schemas.openxmlformats.org/package/2006/relationships"><Relationship Id="rId3" Type="http://schemas.openxmlformats.org/officeDocument/2006/relationships/chart" Target="../charts/chart47.xml"/><Relationship Id="rId2" Type="http://schemas.openxmlformats.org/officeDocument/2006/relationships/chart" Target="../charts/chart46.xml"/><Relationship Id="rId1" Type="http://schemas.openxmlformats.org/officeDocument/2006/relationships/chart" Target="../charts/chart45.xml"/><Relationship Id="rId4" Type="http://schemas.openxmlformats.org/officeDocument/2006/relationships/chart" Target="../charts/chart48.xml"/></Relationships>
</file>

<file path=xl/drawings/_rels/drawing12.xml.rels><?xml version="1.0" encoding="UTF-8" standalone="yes"?>
<Relationships xmlns="http://schemas.openxmlformats.org/package/2006/relationships"><Relationship Id="rId3" Type="http://schemas.openxmlformats.org/officeDocument/2006/relationships/chart" Target="../charts/chart51.xml"/><Relationship Id="rId2" Type="http://schemas.openxmlformats.org/officeDocument/2006/relationships/chart" Target="../charts/chart50.xml"/><Relationship Id="rId1" Type="http://schemas.openxmlformats.org/officeDocument/2006/relationships/chart" Target="../charts/chart49.xml"/><Relationship Id="rId4" Type="http://schemas.openxmlformats.org/officeDocument/2006/relationships/chart" Target="../charts/chart52.xml"/></Relationships>
</file>

<file path=xl/drawings/drawing1.xml><?xml version="1.0" encoding="utf-8"?>
<xdr:wsDr xmlns:xdr="http://schemas.openxmlformats.org/drawingml/2006/spreadsheetDrawing" xmlns:a="http://schemas.openxmlformats.org/drawingml/2006/main">
  <xdr:twoCellAnchor>
    <xdr:from>
      <xdr:col>24</xdr:col>
      <xdr:colOff>400050</xdr:colOff>
      <xdr:row>0</xdr:row>
      <xdr:rowOff>33337</xdr:rowOff>
    </xdr:from>
    <xdr:to>
      <xdr:col>32</xdr:col>
      <xdr:colOff>95250</xdr:colOff>
      <xdr:row>14</xdr:row>
      <xdr:rowOff>109537</xdr:rowOff>
    </xdr:to>
    <xdr:graphicFrame macro="">
      <xdr:nvGraphicFramePr>
        <xdr:cNvPr id="2" name="Chart 1">
          <a:extLst>
            <a:ext uri="{FF2B5EF4-FFF2-40B4-BE49-F238E27FC236}">
              <a16:creationId xmlns:a16="http://schemas.microsoft.com/office/drawing/2014/main" id="{F838A9E9-17C7-46E5-B6F6-7BEACDBFEE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24</xdr:col>
      <xdr:colOff>390525</xdr:colOff>
      <xdr:row>30</xdr:row>
      <xdr:rowOff>23812</xdr:rowOff>
    </xdr:from>
    <xdr:to>
      <xdr:col>32</xdr:col>
      <xdr:colOff>85725</xdr:colOff>
      <xdr:row>44</xdr:row>
      <xdr:rowOff>100012</xdr:rowOff>
    </xdr:to>
    <xdr:graphicFrame macro="">
      <xdr:nvGraphicFramePr>
        <xdr:cNvPr id="3" name="Chart 2">
          <a:extLst>
            <a:ext uri="{FF2B5EF4-FFF2-40B4-BE49-F238E27FC236}">
              <a16:creationId xmlns:a16="http://schemas.microsoft.com/office/drawing/2014/main" id="{C50CE820-C1BD-4385-89B0-F17F7D9DFD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24</xdr:col>
      <xdr:colOff>438150</xdr:colOff>
      <xdr:row>15</xdr:row>
      <xdr:rowOff>23812</xdr:rowOff>
    </xdr:from>
    <xdr:to>
      <xdr:col>32</xdr:col>
      <xdr:colOff>133350</xdr:colOff>
      <xdr:row>29</xdr:row>
      <xdr:rowOff>100012</xdr:rowOff>
    </xdr:to>
    <xdr:graphicFrame macro="">
      <xdr:nvGraphicFramePr>
        <xdr:cNvPr id="4" name="Chart 3">
          <a:extLst>
            <a:ext uri="{FF2B5EF4-FFF2-40B4-BE49-F238E27FC236}">
              <a16:creationId xmlns:a16="http://schemas.microsoft.com/office/drawing/2014/main" id="{35E44EF9-776C-4A94-BC47-4CE4E67D37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24</xdr:col>
      <xdr:colOff>390525</xdr:colOff>
      <xdr:row>45</xdr:row>
      <xdr:rowOff>33337</xdr:rowOff>
    </xdr:from>
    <xdr:to>
      <xdr:col>32</xdr:col>
      <xdr:colOff>85725</xdr:colOff>
      <xdr:row>59</xdr:row>
      <xdr:rowOff>109537</xdr:rowOff>
    </xdr:to>
    <xdr:graphicFrame macro="">
      <xdr:nvGraphicFramePr>
        <xdr:cNvPr id="5" name="Chart 4">
          <a:extLst>
            <a:ext uri="{FF2B5EF4-FFF2-40B4-BE49-F238E27FC236}">
              <a16:creationId xmlns:a16="http://schemas.microsoft.com/office/drawing/2014/main" id="{670C739D-754B-4108-B127-3CDB7FF19E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467915</xdr:colOff>
      <xdr:row>35</xdr:row>
      <xdr:rowOff>1194</xdr:rowOff>
    </xdr:from>
    <xdr:to>
      <xdr:col>15</xdr:col>
      <xdr:colOff>563165</xdr:colOff>
      <xdr:row>196</xdr:row>
      <xdr:rowOff>117872</xdr:rowOff>
    </xdr:to>
    <xdr:graphicFrame macro="">
      <xdr:nvGraphicFramePr>
        <xdr:cNvPr id="2" name="Chart 1">
          <a:extLst>
            <a:ext uri="{FF2B5EF4-FFF2-40B4-BE49-F238E27FC236}">
              <a16:creationId xmlns:a16="http://schemas.microsoft.com/office/drawing/2014/main" id="{2D49C60C-E733-4513-A1D7-D4D0D8A231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26</xdr:col>
      <xdr:colOff>9525</xdr:colOff>
      <xdr:row>0</xdr:row>
      <xdr:rowOff>0</xdr:rowOff>
    </xdr:from>
    <xdr:to>
      <xdr:col>38</xdr:col>
      <xdr:colOff>95250</xdr:colOff>
      <xdr:row>27</xdr:row>
      <xdr:rowOff>76454</xdr:rowOff>
    </xdr:to>
    <xdr:pic>
      <xdr:nvPicPr>
        <xdr:cNvPr id="5" name="Picture 4">
          <a:extLst>
            <a:ext uri="{FF2B5EF4-FFF2-40B4-BE49-F238E27FC236}">
              <a16:creationId xmlns:a16="http://schemas.microsoft.com/office/drawing/2014/main" id="{F3F1045C-BB75-497B-98B0-9BA671304380}"/>
            </a:ext>
          </a:extLst>
        </xdr:cNvPr>
        <xdr:cNvPicPr>
          <a:picLocks noChangeAspect="1"/>
        </xdr:cNvPicPr>
      </xdr:nvPicPr>
      <xdr:blipFill>
        <a:blip xmlns:r="http://schemas.openxmlformats.org/officeDocument/2006/relationships" r:embed="rId2"/>
        <a:stretch>
          <a:fillRect/>
        </a:stretch>
      </xdr:blipFill>
      <xdr:spPr>
        <a:xfrm>
          <a:off x="15859125" y="0"/>
          <a:ext cx="7400925" cy="4448429"/>
        </a:xfrm>
        <a:prstGeom prst="rect">
          <a:avLst/>
        </a:prstGeom>
      </xdr:spPr>
    </xdr:pic>
    <xdr:clientData/>
  </xdr:twoCellAnchor>
  <xdr:twoCellAnchor editAs="oneCell">
    <xdr:from>
      <xdr:col>18</xdr:col>
      <xdr:colOff>114300</xdr:colOff>
      <xdr:row>183</xdr:row>
      <xdr:rowOff>19050</xdr:rowOff>
    </xdr:from>
    <xdr:to>
      <xdr:col>30</xdr:col>
      <xdr:colOff>63500</xdr:colOff>
      <xdr:row>224</xdr:row>
      <xdr:rowOff>139701</xdr:rowOff>
    </xdr:to>
    <xdr:pic>
      <xdr:nvPicPr>
        <xdr:cNvPr id="4" name="Picture 3">
          <a:extLst>
            <a:ext uri="{FF2B5EF4-FFF2-40B4-BE49-F238E27FC236}">
              <a16:creationId xmlns:a16="http://schemas.microsoft.com/office/drawing/2014/main" id="{19415BDC-E8FB-4466-88D8-67CA9C4DDC90}"/>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22208" t="28310" r="38386" b="3612"/>
        <a:stretch/>
      </xdr:blipFill>
      <xdr:spPr>
        <a:xfrm>
          <a:off x="11087100" y="2990850"/>
          <a:ext cx="7267575" cy="6848476"/>
        </a:xfrm>
        <a:prstGeom prst="rect">
          <a:avLst/>
        </a:prstGeom>
      </xdr:spPr>
    </xdr:pic>
    <xdr:clientData/>
  </xdr:twoCellAnchor>
  <xdr:twoCellAnchor>
    <xdr:from>
      <xdr:col>11</xdr:col>
      <xdr:colOff>304800</xdr:colOff>
      <xdr:row>18</xdr:row>
      <xdr:rowOff>23812</xdr:rowOff>
    </xdr:from>
    <xdr:to>
      <xdr:col>22</xdr:col>
      <xdr:colOff>476250</xdr:colOff>
      <xdr:row>30</xdr:row>
      <xdr:rowOff>0</xdr:rowOff>
    </xdr:to>
    <xdr:graphicFrame macro="">
      <xdr:nvGraphicFramePr>
        <xdr:cNvPr id="7" name="Chart 6">
          <a:extLst>
            <a:ext uri="{FF2B5EF4-FFF2-40B4-BE49-F238E27FC236}">
              <a16:creationId xmlns:a16="http://schemas.microsoft.com/office/drawing/2014/main" id="{55C74A11-FB5E-4101-B98F-4A3330DE42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405765</xdr:colOff>
      <xdr:row>1015</xdr:row>
      <xdr:rowOff>26670</xdr:rowOff>
    </xdr:from>
    <xdr:to>
      <xdr:col>19</xdr:col>
      <xdr:colOff>24765</xdr:colOff>
      <xdr:row>1030</xdr:row>
      <xdr:rowOff>57150</xdr:rowOff>
    </xdr:to>
    <xdr:graphicFrame macro="">
      <xdr:nvGraphicFramePr>
        <xdr:cNvPr id="2" name="Chart 1">
          <a:extLst>
            <a:ext uri="{FF2B5EF4-FFF2-40B4-BE49-F238E27FC236}">
              <a16:creationId xmlns:a16="http://schemas.microsoft.com/office/drawing/2014/main" id="{7BD7C6FC-B773-4ADC-9F3A-54A55A7DF3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428625</xdr:colOff>
      <xdr:row>946</xdr:row>
      <xdr:rowOff>142875</xdr:rowOff>
    </xdr:from>
    <xdr:to>
      <xdr:col>20</xdr:col>
      <xdr:colOff>19050</xdr:colOff>
      <xdr:row>961</xdr:row>
      <xdr:rowOff>144780</xdr:rowOff>
    </xdr:to>
    <xdr:graphicFrame macro="">
      <xdr:nvGraphicFramePr>
        <xdr:cNvPr id="3" name="Chart 2">
          <a:extLst>
            <a:ext uri="{FF2B5EF4-FFF2-40B4-BE49-F238E27FC236}">
              <a16:creationId xmlns:a16="http://schemas.microsoft.com/office/drawing/2014/main" id="{6752B25F-018F-4C8B-A49D-30BEC288DD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609599</xdr:colOff>
      <xdr:row>1123</xdr:row>
      <xdr:rowOff>0</xdr:rowOff>
    </xdr:from>
    <xdr:to>
      <xdr:col>20</xdr:col>
      <xdr:colOff>514349</xdr:colOff>
      <xdr:row>1144</xdr:row>
      <xdr:rowOff>123825</xdr:rowOff>
    </xdr:to>
    <xdr:graphicFrame macro="">
      <xdr:nvGraphicFramePr>
        <xdr:cNvPr id="4" name="Chart 3">
          <a:extLst>
            <a:ext uri="{FF2B5EF4-FFF2-40B4-BE49-F238E27FC236}">
              <a16:creationId xmlns:a16="http://schemas.microsoft.com/office/drawing/2014/main" id="{CF4940F1-E612-499F-BE0C-89E6CAC560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190500</xdr:colOff>
      <xdr:row>1162</xdr:row>
      <xdr:rowOff>9525</xdr:rowOff>
    </xdr:from>
    <xdr:to>
      <xdr:col>20</xdr:col>
      <xdr:colOff>390525</xdr:colOff>
      <xdr:row>1179</xdr:row>
      <xdr:rowOff>0</xdr:rowOff>
    </xdr:to>
    <xdr:graphicFrame macro="">
      <xdr:nvGraphicFramePr>
        <xdr:cNvPr id="5" name="Chart 4">
          <a:extLst>
            <a:ext uri="{FF2B5EF4-FFF2-40B4-BE49-F238E27FC236}">
              <a16:creationId xmlns:a16="http://schemas.microsoft.com/office/drawing/2014/main" id="{8605D0AE-700F-4094-B55C-54D938D863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0</xdr:colOff>
      <xdr:row>1146</xdr:row>
      <xdr:rowOff>0</xdr:rowOff>
    </xdr:from>
    <xdr:to>
      <xdr:col>16</xdr:col>
      <xdr:colOff>161925</xdr:colOff>
      <xdr:row>1158</xdr:row>
      <xdr:rowOff>152400</xdr:rowOff>
    </xdr:to>
    <xdr:graphicFrame macro="">
      <xdr:nvGraphicFramePr>
        <xdr:cNvPr id="7" name="Chart 6">
          <a:extLst>
            <a:ext uri="{FF2B5EF4-FFF2-40B4-BE49-F238E27FC236}">
              <a16:creationId xmlns:a16="http://schemas.microsoft.com/office/drawing/2014/main" id="{57E5B437-7E7B-4021-B121-BBB65D394A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298450</xdr:colOff>
      <xdr:row>1222</xdr:row>
      <xdr:rowOff>66675</xdr:rowOff>
    </xdr:from>
    <xdr:to>
      <xdr:col>19</xdr:col>
      <xdr:colOff>25400</xdr:colOff>
      <xdr:row>1239</xdr:row>
      <xdr:rowOff>3175</xdr:rowOff>
    </xdr:to>
    <xdr:graphicFrame macro="">
      <xdr:nvGraphicFramePr>
        <xdr:cNvPr id="6" name="Chart 5">
          <a:extLst>
            <a:ext uri="{FF2B5EF4-FFF2-40B4-BE49-F238E27FC236}">
              <a16:creationId xmlns:a16="http://schemas.microsoft.com/office/drawing/2014/main" id="{3A9126E7-4A1D-40E4-B133-181D4ABFAE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11</xdr:col>
      <xdr:colOff>405765</xdr:colOff>
      <xdr:row>1015</xdr:row>
      <xdr:rowOff>26670</xdr:rowOff>
    </xdr:from>
    <xdr:to>
      <xdr:col>19</xdr:col>
      <xdr:colOff>24765</xdr:colOff>
      <xdr:row>1030</xdr:row>
      <xdr:rowOff>57150</xdr:rowOff>
    </xdr:to>
    <xdr:graphicFrame macro="">
      <xdr:nvGraphicFramePr>
        <xdr:cNvPr id="2" name="Chart 1">
          <a:extLst>
            <a:ext uri="{FF2B5EF4-FFF2-40B4-BE49-F238E27FC236}">
              <a16:creationId xmlns:a16="http://schemas.microsoft.com/office/drawing/2014/main" id="{DB9FCF92-42A7-45F1-AF5D-0D4E894F1D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428625</xdr:colOff>
      <xdr:row>946</xdr:row>
      <xdr:rowOff>142875</xdr:rowOff>
    </xdr:from>
    <xdr:to>
      <xdr:col>20</xdr:col>
      <xdr:colOff>19050</xdr:colOff>
      <xdr:row>961</xdr:row>
      <xdr:rowOff>144780</xdr:rowOff>
    </xdr:to>
    <xdr:graphicFrame macro="">
      <xdr:nvGraphicFramePr>
        <xdr:cNvPr id="3" name="Chart 2">
          <a:extLst>
            <a:ext uri="{FF2B5EF4-FFF2-40B4-BE49-F238E27FC236}">
              <a16:creationId xmlns:a16="http://schemas.microsoft.com/office/drawing/2014/main" id="{03A0F8B6-96C0-468B-BE20-1C4FA05A93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400050</xdr:colOff>
      <xdr:row>1118</xdr:row>
      <xdr:rowOff>133350</xdr:rowOff>
    </xdr:from>
    <xdr:to>
      <xdr:col>19</xdr:col>
      <xdr:colOff>133350</xdr:colOff>
      <xdr:row>1140</xdr:row>
      <xdr:rowOff>38100</xdr:rowOff>
    </xdr:to>
    <xdr:graphicFrame macro="">
      <xdr:nvGraphicFramePr>
        <xdr:cNvPr id="5" name="Chart 4">
          <a:extLst>
            <a:ext uri="{FF2B5EF4-FFF2-40B4-BE49-F238E27FC236}">
              <a16:creationId xmlns:a16="http://schemas.microsoft.com/office/drawing/2014/main" id="{28CB3A60-414E-411A-9BF2-82768068C3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190500</xdr:colOff>
      <xdr:row>1162</xdr:row>
      <xdr:rowOff>9525</xdr:rowOff>
    </xdr:from>
    <xdr:to>
      <xdr:col>20</xdr:col>
      <xdr:colOff>390525</xdr:colOff>
      <xdr:row>1179</xdr:row>
      <xdr:rowOff>0</xdr:rowOff>
    </xdr:to>
    <xdr:graphicFrame macro="">
      <xdr:nvGraphicFramePr>
        <xdr:cNvPr id="6" name="Chart 5">
          <a:extLst>
            <a:ext uri="{FF2B5EF4-FFF2-40B4-BE49-F238E27FC236}">
              <a16:creationId xmlns:a16="http://schemas.microsoft.com/office/drawing/2014/main" id="{7BEF3AEA-FA10-4D27-877F-EC4B83459D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0</xdr:colOff>
      <xdr:row>1141</xdr:row>
      <xdr:rowOff>0</xdr:rowOff>
    </xdr:from>
    <xdr:to>
      <xdr:col>16</xdr:col>
      <xdr:colOff>161925</xdr:colOff>
      <xdr:row>1153</xdr:row>
      <xdr:rowOff>152400</xdr:rowOff>
    </xdr:to>
    <xdr:graphicFrame macro="">
      <xdr:nvGraphicFramePr>
        <xdr:cNvPr id="7" name="Chart 6">
          <a:extLst>
            <a:ext uri="{FF2B5EF4-FFF2-40B4-BE49-F238E27FC236}">
              <a16:creationId xmlns:a16="http://schemas.microsoft.com/office/drawing/2014/main" id="{EB6D0043-97F8-4015-B15D-C7DFC1CEFF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12</xdr:col>
      <xdr:colOff>367665</xdr:colOff>
      <xdr:row>1017</xdr:row>
      <xdr:rowOff>66674</xdr:rowOff>
    </xdr:from>
    <xdr:to>
      <xdr:col>19</xdr:col>
      <xdr:colOff>596265</xdr:colOff>
      <xdr:row>1029</xdr:row>
      <xdr:rowOff>152399</xdr:rowOff>
    </xdr:to>
    <xdr:graphicFrame macro="">
      <xdr:nvGraphicFramePr>
        <xdr:cNvPr id="2" name="Chart 1">
          <a:extLst>
            <a:ext uri="{FF2B5EF4-FFF2-40B4-BE49-F238E27FC236}">
              <a16:creationId xmlns:a16="http://schemas.microsoft.com/office/drawing/2014/main" id="{29E49AB3-E335-4493-A4E0-E1DA8CB2FF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0</xdr:colOff>
      <xdr:row>1122</xdr:row>
      <xdr:rowOff>0</xdr:rowOff>
    </xdr:from>
    <xdr:to>
      <xdr:col>19</xdr:col>
      <xdr:colOff>152400</xdr:colOff>
      <xdr:row>1143</xdr:row>
      <xdr:rowOff>123825</xdr:rowOff>
    </xdr:to>
    <xdr:graphicFrame macro="">
      <xdr:nvGraphicFramePr>
        <xdr:cNvPr id="3" name="Chart 2">
          <a:extLst>
            <a:ext uri="{FF2B5EF4-FFF2-40B4-BE49-F238E27FC236}">
              <a16:creationId xmlns:a16="http://schemas.microsoft.com/office/drawing/2014/main" id="{DE65E28E-B497-4EE2-991F-66D9F96D6D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190500</xdr:colOff>
      <xdr:row>1162</xdr:row>
      <xdr:rowOff>9525</xdr:rowOff>
    </xdr:from>
    <xdr:to>
      <xdr:col>20</xdr:col>
      <xdr:colOff>390525</xdr:colOff>
      <xdr:row>1179</xdr:row>
      <xdr:rowOff>0</xdr:rowOff>
    </xdr:to>
    <xdr:graphicFrame macro="">
      <xdr:nvGraphicFramePr>
        <xdr:cNvPr id="5" name="Chart 4">
          <a:extLst>
            <a:ext uri="{FF2B5EF4-FFF2-40B4-BE49-F238E27FC236}">
              <a16:creationId xmlns:a16="http://schemas.microsoft.com/office/drawing/2014/main" id="{DD9900F6-01EC-434D-A23C-A53732B1C4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619125</xdr:colOff>
      <xdr:row>1131</xdr:row>
      <xdr:rowOff>0</xdr:rowOff>
    </xdr:from>
    <xdr:to>
      <xdr:col>23</xdr:col>
      <xdr:colOff>590550</xdr:colOff>
      <xdr:row>1143</xdr:row>
      <xdr:rowOff>152400</xdr:rowOff>
    </xdr:to>
    <xdr:graphicFrame macro="">
      <xdr:nvGraphicFramePr>
        <xdr:cNvPr id="6" name="Chart 5">
          <a:extLst>
            <a:ext uri="{FF2B5EF4-FFF2-40B4-BE49-F238E27FC236}">
              <a16:creationId xmlns:a16="http://schemas.microsoft.com/office/drawing/2014/main" id="{7EE536C9-DF04-4D90-B494-EC060EED02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183172</xdr:colOff>
      <xdr:row>1090</xdr:row>
      <xdr:rowOff>148735</xdr:rowOff>
    </xdr:from>
    <xdr:to>
      <xdr:col>20</xdr:col>
      <xdr:colOff>527538</xdr:colOff>
      <xdr:row>1105</xdr:row>
      <xdr:rowOff>93050</xdr:rowOff>
    </xdr:to>
    <xdr:graphicFrame macro="">
      <xdr:nvGraphicFramePr>
        <xdr:cNvPr id="7" name="Chart 6">
          <a:extLst>
            <a:ext uri="{FF2B5EF4-FFF2-40B4-BE49-F238E27FC236}">
              <a16:creationId xmlns:a16="http://schemas.microsoft.com/office/drawing/2014/main" id="{704721A0-A366-4150-9694-973DFF6D05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163635</xdr:colOff>
      <xdr:row>1219</xdr:row>
      <xdr:rowOff>112350</xdr:rowOff>
    </xdr:from>
    <xdr:to>
      <xdr:col>18</xdr:col>
      <xdr:colOff>269387</xdr:colOff>
      <xdr:row>1236</xdr:row>
      <xdr:rowOff>38593</xdr:rowOff>
    </xdr:to>
    <xdr:graphicFrame macro="">
      <xdr:nvGraphicFramePr>
        <xdr:cNvPr id="4" name="Chart 3">
          <a:extLst>
            <a:ext uri="{FF2B5EF4-FFF2-40B4-BE49-F238E27FC236}">
              <a16:creationId xmlns:a16="http://schemas.microsoft.com/office/drawing/2014/main" id="{CF545A62-3CAE-4756-A452-56A72627D5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11</xdr:col>
      <xdr:colOff>396240</xdr:colOff>
      <xdr:row>1016</xdr:row>
      <xdr:rowOff>45720</xdr:rowOff>
    </xdr:from>
    <xdr:to>
      <xdr:col>19</xdr:col>
      <xdr:colOff>15240</xdr:colOff>
      <xdr:row>1047</xdr:row>
      <xdr:rowOff>76200</xdr:rowOff>
    </xdr:to>
    <xdr:graphicFrame macro="">
      <xdr:nvGraphicFramePr>
        <xdr:cNvPr id="2" name="Chart 1">
          <a:extLst>
            <a:ext uri="{FF2B5EF4-FFF2-40B4-BE49-F238E27FC236}">
              <a16:creationId xmlns:a16="http://schemas.microsoft.com/office/drawing/2014/main" id="{E71EEE37-E2A9-4E40-A8A4-F96D2EC87D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257175</xdr:colOff>
      <xdr:row>1121</xdr:row>
      <xdr:rowOff>76200</xdr:rowOff>
    </xdr:from>
    <xdr:to>
      <xdr:col>18</xdr:col>
      <xdr:colOff>561975</xdr:colOff>
      <xdr:row>1143</xdr:row>
      <xdr:rowOff>38100</xdr:rowOff>
    </xdr:to>
    <xdr:graphicFrame macro="">
      <xdr:nvGraphicFramePr>
        <xdr:cNvPr id="3" name="Chart 2">
          <a:extLst>
            <a:ext uri="{FF2B5EF4-FFF2-40B4-BE49-F238E27FC236}">
              <a16:creationId xmlns:a16="http://schemas.microsoft.com/office/drawing/2014/main" id="{E7B2102B-C3D5-40D8-BDE3-0C7A49D9CF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190500</xdr:colOff>
      <xdr:row>1162</xdr:row>
      <xdr:rowOff>9525</xdr:rowOff>
    </xdr:from>
    <xdr:to>
      <xdr:col>20</xdr:col>
      <xdr:colOff>390525</xdr:colOff>
      <xdr:row>1179</xdr:row>
      <xdr:rowOff>0</xdr:rowOff>
    </xdr:to>
    <xdr:graphicFrame macro="">
      <xdr:nvGraphicFramePr>
        <xdr:cNvPr id="4" name="Chart 3">
          <a:extLst>
            <a:ext uri="{FF2B5EF4-FFF2-40B4-BE49-F238E27FC236}">
              <a16:creationId xmlns:a16="http://schemas.microsoft.com/office/drawing/2014/main" id="{9BAC63D9-91C3-4999-A6E7-BB0C583EBA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0</xdr:colOff>
      <xdr:row>1144</xdr:row>
      <xdr:rowOff>0</xdr:rowOff>
    </xdr:from>
    <xdr:to>
      <xdr:col>16</xdr:col>
      <xdr:colOff>161925</xdr:colOff>
      <xdr:row>1156</xdr:row>
      <xdr:rowOff>152400</xdr:rowOff>
    </xdr:to>
    <xdr:graphicFrame macro="">
      <xdr:nvGraphicFramePr>
        <xdr:cNvPr id="8" name="Chart 7">
          <a:extLst>
            <a:ext uri="{FF2B5EF4-FFF2-40B4-BE49-F238E27FC236}">
              <a16:creationId xmlns:a16="http://schemas.microsoft.com/office/drawing/2014/main" id="{667938EA-C5AC-4032-B6BF-401661F6B7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11</xdr:col>
      <xdr:colOff>396240</xdr:colOff>
      <xdr:row>1016</xdr:row>
      <xdr:rowOff>45720</xdr:rowOff>
    </xdr:from>
    <xdr:to>
      <xdr:col>19</xdr:col>
      <xdr:colOff>15240</xdr:colOff>
      <xdr:row>1047</xdr:row>
      <xdr:rowOff>76200</xdr:rowOff>
    </xdr:to>
    <xdr:graphicFrame macro="">
      <xdr:nvGraphicFramePr>
        <xdr:cNvPr id="2" name="Chart 1">
          <a:extLst>
            <a:ext uri="{FF2B5EF4-FFF2-40B4-BE49-F238E27FC236}">
              <a16:creationId xmlns:a16="http://schemas.microsoft.com/office/drawing/2014/main" id="{921E8803-3EB4-473E-A670-698819B122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0</xdr:colOff>
      <xdr:row>1122</xdr:row>
      <xdr:rowOff>0</xdr:rowOff>
    </xdr:from>
    <xdr:to>
      <xdr:col>19</xdr:col>
      <xdr:colOff>342900</xdr:colOff>
      <xdr:row>1143</xdr:row>
      <xdr:rowOff>123825</xdr:rowOff>
    </xdr:to>
    <xdr:graphicFrame macro="">
      <xdr:nvGraphicFramePr>
        <xdr:cNvPr id="3" name="Chart 2">
          <a:extLst>
            <a:ext uri="{FF2B5EF4-FFF2-40B4-BE49-F238E27FC236}">
              <a16:creationId xmlns:a16="http://schemas.microsoft.com/office/drawing/2014/main" id="{9C79BCCA-3FD6-4D75-8980-937A7D1AE4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190500</xdr:colOff>
      <xdr:row>1162</xdr:row>
      <xdr:rowOff>9525</xdr:rowOff>
    </xdr:from>
    <xdr:to>
      <xdr:col>20</xdr:col>
      <xdr:colOff>390525</xdr:colOff>
      <xdr:row>1179</xdr:row>
      <xdr:rowOff>0</xdr:rowOff>
    </xdr:to>
    <xdr:graphicFrame macro="">
      <xdr:nvGraphicFramePr>
        <xdr:cNvPr id="4" name="Chart 3">
          <a:extLst>
            <a:ext uri="{FF2B5EF4-FFF2-40B4-BE49-F238E27FC236}">
              <a16:creationId xmlns:a16="http://schemas.microsoft.com/office/drawing/2014/main" id="{FE2EB5DE-E0B4-4822-BD1D-E8857F095B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0</xdr:colOff>
      <xdr:row>1146</xdr:row>
      <xdr:rowOff>0</xdr:rowOff>
    </xdr:from>
    <xdr:to>
      <xdr:col>16</xdr:col>
      <xdr:colOff>161925</xdr:colOff>
      <xdr:row>1158</xdr:row>
      <xdr:rowOff>152400</xdr:rowOff>
    </xdr:to>
    <xdr:graphicFrame macro="">
      <xdr:nvGraphicFramePr>
        <xdr:cNvPr id="5" name="Chart 4">
          <a:extLst>
            <a:ext uri="{FF2B5EF4-FFF2-40B4-BE49-F238E27FC236}">
              <a16:creationId xmlns:a16="http://schemas.microsoft.com/office/drawing/2014/main" id="{98DC0F7A-2AF5-4B93-9A18-817FDD631F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11</xdr:col>
      <xdr:colOff>396240</xdr:colOff>
      <xdr:row>1016</xdr:row>
      <xdr:rowOff>45720</xdr:rowOff>
    </xdr:from>
    <xdr:to>
      <xdr:col>19</xdr:col>
      <xdr:colOff>15240</xdr:colOff>
      <xdr:row>1047</xdr:row>
      <xdr:rowOff>76200</xdr:rowOff>
    </xdr:to>
    <xdr:graphicFrame macro="">
      <xdr:nvGraphicFramePr>
        <xdr:cNvPr id="2" name="Chart 1">
          <a:extLst>
            <a:ext uri="{FF2B5EF4-FFF2-40B4-BE49-F238E27FC236}">
              <a16:creationId xmlns:a16="http://schemas.microsoft.com/office/drawing/2014/main" id="{080D65DD-3B0D-48AD-B40E-96B0BC13EB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609599</xdr:colOff>
      <xdr:row>1123</xdr:row>
      <xdr:rowOff>0</xdr:rowOff>
    </xdr:from>
    <xdr:to>
      <xdr:col>21</xdr:col>
      <xdr:colOff>561974</xdr:colOff>
      <xdr:row>1142</xdr:row>
      <xdr:rowOff>66675</xdr:rowOff>
    </xdr:to>
    <xdr:graphicFrame macro="">
      <xdr:nvGraphicFramePr>
        <xdr:cNvPr id="3" name="Chart 2">
          <a:extLst>
            <a:ext uri="{FF2B5EF4-FFF2-40B4-BE49-F238E27FC236}">
              <a16:creationId xmlns:a16="http://schemas.microsoft.com/office/drawing/2014/main" id="{5006B2D8-BAA7-486B-956A-08A3EB7E6E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190500</xdr:colOff>
      <xdr:row>1162</xdr:row>
      <xdr:rowOff>9525</xdr:rowOff>
    </xdr:from>
    <xdr:to>
      <xdr:col>20</xdr:col>
      <xdr:colOff>390525</xdr:colOff>
      <xdr:row>1179</xdr:row>
      <xdr:rowOff>0</xdr:rowOff>
    </xdr:to>
    <xdr:graphicFrame macro="">
      <xdr:nvGraphicFramePr>
        <xdr:cNvPr id="4" name="Chart 3">
          <a:extLst>
            <a:ext uri="{FF2B5EF4-FFF2-40B4-BE49-F238E27FC236}">
              <a16:creationId xmlns:a16="http://schemas.microsoft.com/office/drawing/2014/main" id="{3F7992A8-9EF6-4D3D-9EB0-E686BA21F8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0</xdr:colOff>
      <xdr:row>1144</xdr:row>
      <xdr:rowOff>0</xdr:rowOff>
    </xdr:from>
    <xdr:to>
      <xdr:col>16</xdr:col>
      <xdr:colOff>155122</xdr:colOff>
      <xdr:row>1156</xdr:row>
      <xdr:rowOff>136072</xdr:rowOff>
    </xdr:to>
    <xdr:graphicFrame macro="">
      <xdr:nvGraphicFramePr>
        <xdr:cNvPr id="5" name="Chart 4">
          <a:extLst>
            <a:ext uri="{FF2B5EF4-FFF2-40B4-BE49-F238E27FC236}">
              <a16:creationId xmlns:a16="http://schemas.microsoft.com/office/drawing/2014/main" id="{1123B406-E932-417D-9BAD-C08DF50E6A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11</xdr:col>
      <xdr:colOff>396240</xdr:colOff>
      <xdr:row>1016</xdr:row>
      <xdr:rowOff>45720</xdr:rowOff>
    </xdr:from>
    <xdr:to>
      <xdr:col>19</xdr:col>
      <xdr:colOff>15240</xdr:colOff>
      <xdr:row>1047</xdr:row>
      <xdr:rowOff>76200</xdr:rowOff>
    </xdr:to>
    <xdr:graphicFrame macro="">
      <xdr:nvGraphicFramePr>
        <xdr:cNvPr id="2" name="Chart 1">
          <a:extLst>
            <a:ext uri="{FF2B5EF4-FFF2-40B4-BE49-F238E27FC236}">
              <a16:creationId xmlns:a16="http://schemas.microsoft.com/office/drawing/2014/main" id="{7F9DFF38-D4B1-45F4-BA7C-D9924A5216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0</xdr:colOff>
      <xdr:row>1123</xdr:row>
      <xdr:rowOff>0</xdr:rowOff>
    </xdr:from>
    <xdr:to>
      <xdr:col>19</xdr:col>
      <xdr:colOff>342900</xdr:colOff>
      <xdr:row>1145</xdr:row>
      <xdr:rowOff>123825</xdr:rowOff>
    </xdr:to>
    <xdr:graphicFrame macro="">
      <xdr:nvGraphicFramePr>
        <xdr:cNvPr id="3" name="Chart 2">
          <a:extLst>
            <a:ext uri="{FF2B5EF4-FFF2-40B4-BE49-F238E27FC236}">
              <a16:creationId xmlns:a16="http://schemas.microsoft.com/office/drawing/2014/main" id="{88422115-F84F-49D9-BB29-8E6065D248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190500</xdr:colOff>
      <xdr:row>1162</xdr:row>
      <xdr:rowOff>9525</xdr:rowOff>
    </xdr:from>
    <xdr:to>
      <xdr:col>20</xdr:col>
      <xdr:colOff>390525</xdr:colOff>
      <xdr:row>1179</xdr:row>
      <xdr:rowOff>0</xdr:rowOff>
    </xdr:to>
    <xdr:graphicFrame macro="">
      <xdr:nvGraphicFramePr>
        <xdr:cNvPr id="4" name="Chart 3">
          <a:extLst>
            <a:ext uri="{FF2B5EF4-FFF2-40B4-BE49-F238E27FC236}">
              <a16:creationId xmlns:a16="http://schemas.microsoft.com/office/drawing/2014/main" id="{1980ADB2-5F4A-41B0-BB35-9719C18C6F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20</xdr:col>
      <xdr:colOff>0</xdr:colOff>
      <xdr:row>1124</xdr:row>
      <xdr:rowOff>0</xdr:rowOff>
    </xdr:from>
    <xdr:to>
      <xdr:col>24</xdr:col>
      <xdr:colOff>9525</xdr:colOff>
      <xdr:row>1136</xdr:row>
      <xdr:rowOff>152400</xdr:rowOff>
    </xdr:to>
    <xdr:graphicFrame macro="">
      <xdr:nvGraphicFramePr>
        <xdr:cNvPr id="5" name="Chart 4">
          <a:extLst>
            <a:ext uri="{FF2B5EF4-FFF2-40B4-BE49-F238E27FC236}">
              <a16:creationId xmlns:a16="http://schemas.microsoft.com/office/drawing/2014/main" id="{3EF64B2D-E9B4-4805-BF30-6E730FCB27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11</xdr:col>
      <xdr:colOff>396240</xdr:colOff>
      <xdr:row>1016</xdr:row>
      <xdr:rowOff>45720</xdr:rowOff>
    </xdr:from>
    <xdr:to>
      <xdr:col>19</xdr:col>
      <xdr:colOff>15240</xdr:colOff>
      <xdr:row>1047</xdr:row>
      <xdr:rowOff>76200</xdr:rowOff>
    </xdr:to>
    <xdr:graphicFrame macro="">
      <xdr:nvGraphicFramePr>
        <xdr:cNvPr id="2" name="Chart 1">
          <a:extLst>
            <a:ext uri="{FF2B5EF4-FFF2-40B4-BE49-F238E27FC236}">
              <a16:creationId xmlns:a16="http://schemas.microsoft.com/office/drawing/2014/main" id="{AE61B00D-1D1C-4F2C-BD77-DBDDC5FEFA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0</xdr:colOff>
      <xdr:row>1123</xdr:row>
      <xdr:rowOff>0</xdr:rowOff>
    </xdr:from>
    <xdr:to>
      <xdr:col>19</xdr:col>
      <xdr:colOff>342900</xdr:colOff>
      <xdr:row>1144</xdr:row>
      <xdr:rowOff>123825</xdr:rowOff>
    </xdr:to>
    <xdr:graphicFrame macro="">
      <xdr:nvGraphicFramePr>
        <xdr:cNvPr id="3" name="Chart 2">
          <a:extLst>
            <a:ext uri="{FF2B5EF4-FFF2-40B4-BE49-F238E27FC236}">
              <a16:creationId xmlns:a16="http://schemas.microsoft.com/office/drawing/2014/main" id="{CA3998F5-9CCC-46E1-9B9A-BBC134BB05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190500</xdr:colOff>
      <xdr:row>1162</xdr:row>
      <xdr:rowOff>9525</xdr:rowOff>
    </xdr:from>
    <xdr:to>
      <xdr:col>20</xdr:col>
      <xdr:colOff>390525</xdr:colOff>
      <xdr:row>1179</xdr:row>
      <xdr:rowOff>0</xdr:rowOff>
    </xdr:to>
    <xdr:graphicFrame macro="">
      <xdr:nvGraphicFramePr>
        <xdr:cNvPr id="4" name="Chart 3">
          <a:extLst>
            <a:ext uri="{FF2B5EF4-FFF2-40B4-BE49-F238E27FC236}">
              <a16:creationId xmlns:a16="http://schemas.microsoft.com/office/drawing/2014/main" id="{73B3A878-AFF0-4837-A31B-AA92F28080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20</xdr:col>
      <xdr:colOff>0</xdr:colOff>
      <xdr:row>1124</xdr:row>
      <xdr:rowOff>0</xdr:rowOff>
    </xdr:from>
    <xdr:to>
      <xdr:col>24</xdr:col>
      <xdr:colOff>9525</xdr:colOff>
      <xdr:row>1136</xdr:row>
      <xdr:rowOff>152400</xdr:rowOff>
    </xdr:to>
    <xdr:graphicFrame macro="">
      <xdr:nvGraphicFramePr>
        <xdr:cNvPr id="5" name="Chart 4">
          <a:extLst>
            <a:ext uri="{FF2B5EF4-FFF2-40B4-BE49-F238E27FC236}">
              <a16:creationId xmlns:a16="http://schemas.microsoft.com/office/drawing/2014/main" id="{EBA77452-57CA-4E3B-A000-E9144778AC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400050</xdr:colOff>
      <xdr:row>1219</xdr:row>
      <xdr:rowOff>26987</xdr:rowOff>
    </xdr:from>
    <xdr:to>
      <xdr:col>18</xdr:col>
      <xdr:colOff>533400</xdr:colOff>
      <xdr:row>1236</xdr:row>
      <xdr:rowOff>20637</xdr:rowOff>
    </xdr:to>
    <xdr:graphicFrame macro="">
      <xdr:nvGraphicFramePr>
        <xdr:cNvPr id="6" name="Chart 5">
          <a:extLst>
            <a:ext uri="{FF2B5EF4-FFF2-40B4-BE49-F238E27FC236}">
              <a16:creationId xmlns:a16="http://schemas.microsoft.com/office/drawing/2014/main" id="{1B6DAFA4-DF11-43BE-B681-E9417EBF17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11</xdr:col>
      <xdr:colOff>396240</xdr:colOff>
      <xdr:row>1016</xdr:row>
      <xdr:rowOff>45720</xdr:rowOff>
    </xdr:from>
    <xdr:to>
      <xdr:col>19</xdr:col>
      <xdr:colOff>15240</xdr:colOff>
      <xdr:row>1047</xdr:row>
      <xdr:rowOff>76200</xdr:rowOff>
    </xdr:to>
    <xdr:graphicFrame macro="">
      <xdr:nvGraphicFramePr>
        <xdr:cNvPr id="2" name="Chart 1">
          <a:extLst>
            <a:ext uri="{FF2B5EF4-FFF2-40B4-BE49-F238E27FC236}">
              <a16:creationId xmlns:a16="http://schemas.microsoft.com/office/drawing/2014/main" id="{5CA48313-3BD7-4BF0-BC97-E874635510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0</xdr:colOff>
      <xdr:row>1123</xdr:row>
      <xdr:rowOff>0</xdr:rowOff>
    </xdr:from>
    <xdr:to>
      <xdr:col>19</xdr:col>
      <xdr:colOff>342900</xdr:colOff>
      <xdr:row>1144</xdr:row>
      <xdr:rowOff>123825</xdr:rowOff>
    </xdr:to>
    <xdr:graphicFrame macro="">
      <xdr:nvGraphicFramePr>
        <xdr:cNvPr id="3" name="Chart 2">
          <a:extLst>
            <a:ext uri="{FF2B5EF4-FFF2-40B4-BE49-F238E27FC236}">
              <a16:creationId xmlns:a16="http://schemas.microsoft.com/office/drawing/2014/main" id="{0FAD5158-4B46-4594-8B75-806F1E74E2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190500</xdr:colOff>
      <xdr:row>1162</xdr:row>
      <xdr:rowOff>9525</xdr:rowOff>
    </xdr:from>
    <xdr:to>
      <xdr:col>20</xdr:col>
      <xdr:colOff>390525</xdr:colOff>
      <xdr:row>1179</xdr:row>
      <xdr:rowOff>0</xdr:rowOff>
    </xdr:to>
    <xdr:graphicFrame macro="">
      <xdr:nvGraphicFramePr>
        <xdr:cNvPr id="4" name="Chart 3">
          <a:extLst>
            <a:ext uri="{FF2B5EF4-FFF2-40B4-BE49-F238E27FC236}">
              <a16:creationId xmlns:a16="http://schemas.microsoft.com/office/drawing/2014/main" id="{3F807430-5A05-4CD2-9CAD-95AE6F3D9D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20</xdr:col>
      <xdr:colOff>0</xdr:colOff>
      <xdr:row>1123</xdr:row>
      <xdr:rowOff>0</xdr:rowOff>
    </xdr:from>
    <xdr:to>
      <xdr:col>24</xdr:col>
      <xdr:colOff>9525</xdr:colOff>
      <xdr:row>1135</xdr:row>
      <xdr:rowOff>152400</xdr:rowOff>
    </xdr:to>
    <xdr:graphicFrame macro="">
      <xdr:nvGraphicFramePr>
        <xdr:cNvPr id="5" name="Chart 4">
          <a:extLst>
            <a:ext uri="{FF2B5EF4-FFF2-40B4-BE49-F238E27FC236}">
              <a16:creationId xmlns:a16="http://schemas.microsoft.com/office/drawing/2014/main" id="{F8AF865B-15EA-4696-95CD-5A440C25D3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1</xdr:col>
      <xdr:colOff>0</xdr:colOff>
      <xdr:row>56</xdr:row>
      <xdr:rowOff>151653</xdr:rowOff>
    </xdr:from>
    <xdr:to>
      <xdr:col>8</xdr:col>
      <xdr:colOff>0</xdr:colOff>
      <xdr:row>74</xdr:row>
      <xdr:rowOff>77321</xdr:rowOff>
    </xdr:to>
    <xdr:graphicFrame macro="">
      <xdr:nvGraphicFramePr>
        <xdr:cNvPr id="2" name="Chart 1">
          <a:extLst>
            <a:ext uri="{FF2B5EF4-FFF2-40B4-BE49-F238E27FC236}">
              <a16:creationId xmlns:a16="http://schemas.microsoft.com/office/drawing/2014/main" id="{E1F30937-69C1-41E0-BA8E-9897C284E8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0</xdr:colOff>
      <xdr:row>57</xdr:row>
      <xdr:rowOff>0</xdr:rowOff>
    </xdr:from>
    <xdr:to>
      <xdr:col>16</xdr:col>
      <xdr:colOff>0</xdr:colOff>
      <xdr:row>74</xdr:row>
      <xdr:rowOff>82550</xdr:rowOff>
    </xdr:to>
    <xdr:graphicFrame macro="">
      <xdr:nvGraphicFramePr>
        <xdr:cNvPr id="3" name="Chart 2">
          <a:extLst>
            <a:ext uri="{FF2B5EF4-FFF2-40B4-BE49-F238E27FC236}">
              <a16:creationId xmlns:a16="http://schemas.microsoft.com/office/drawing/2014/main" id="{BBC1566A-930B-49EA-9F6D-B03FE10DAD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0</xdr:colOff>
      <xdr:row>57</xdr:row>
      <xdr:rowOff>0</xdr:rowOff>
    </xdr:from>
    <xdr:to>
      <xdr:col>24</xdr:col>
      <xdr:colOff>0</xdr:colOff>
      <xdr:row>74</xdr:row>
      <xdr:rowOff>85725</xdr:rowOff>
    </xdr:to>
    <xdr:graphicFrame macro="">
      <xdr:nvGraphicFramePr>
        <xdr:cNvPr id="4" name="Chart 3">
          <a:extLst>
            <a:ext uri="{FF2B5EF4-FFF2-40B4-BE49-F238E27FC236}">
              <a16:creationId xmlns:a16="http://schemas.microsoft.com/office/drawing/2014/main" id="{391AE88B-AB26-4825-B185-54F623BAF4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25</xdr:col>
      <xdr:colOff>0</xdr:colOff>
      <xdr:row>57</xdr:row>
      <xdr:rowOff>0</xdr:rowOff>
    </xdr:from>
    <xdr:to>
      <xdr:col>31</xdr:col>
      <xdr:colOff>605117</xdr:colOff>
      <xdr:row>74</xdr:row>
      <xdr:rowOff>82550</xdr:rowOff>
    </xdr:to>
    <xdr:graphicFrame macro="">
      <xdr:nvGraphicFramePr>
        <xdr:cNvPr id="5" name="Chart 4">
          <a:extLst>
            <a:ext uri="{FF2B5EF4-FFF2-40B4-BE49-F238E27FC236}">
              <a16:creationId xmlns:a16="http://schemas.microsoft.com/office/drawing/2014/main" id="{026FDD2A-9BB0-4266-95F1-8E9C2377AB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selmab/Box/Team%20Grahn%20&amp;%20Brynolf,%20electrofuels,%20shipping,%20transport,%20propulsion%20systems%20(shared%20folder)/Tools/GET/200603%20version/Data/pkmSchafer.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ivlse-my.sharepoint.com/Users/selmab/Box/Team%20Grahn%20&amp;%20Brynolf,%20electrofuels,%20shipping,%20transport,%20propulsion%20systems%20(shared%20folder)/Tools/GET/200603%20version/Data/pkmSchafer.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selmab/Box/Projekt/G&#246;teborgs%20energihamn%20-%20Scenarier/SSPs/Primary%20energy%20use%20from%20SSP%20database.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D:\Users\selmab.NET\BoxSync\Documents\3.%20Tools\GET\Ongoing%20work%20with%20GET\GET%20electrofuels%20-2018-01-16\Data\Shipping%20demand.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SSP%20data/SSPA%20data%20for%2010%20regions%20in%20GET.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SSP%20data/SSP/SSPA%20data%20for%2010%20regions%20in%20GET.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data,%20reports%20and,%20historical%20statistics/Freight%20aviation.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Shipping%20demand.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D:\Users\selmab.NET\BoxSync\Documents\3.%20Tools\GET\Ongoing%20work%20with%20GET\GET%20electrofuels%20-2018-01-16\Data\Freight_Schafer.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orld"/>
      <sheetName val="nam"/>
      <sheetName val="lam"/>
      <sheetName val="weu"/>
      <sheetName val="eeu"/>
      <sheetName val="fsu"/>
      <sheetName val="mea"/>
      <sheetName val="afr"/>
      <sheetName val="cpa"/>
      <sheetName val="sas"/>
      <sheetName val="pas"/>
      <sheetName val="pao"/>
      <sheetName val="pop"/>
    </sheetNames>
    <sheetDataSet>
      <sheetData sheetId="0"/>
      <sheetData sheetId="1">
        <row r="55">
          <cell r="M55">
            <v>35920.322436131435</v>
          </cell>
        </row>
        <row r="95">
          <cell r="M95">
            <v>58149.307712765789</v>
          </cell>
        </row>
      </sheetData>
      <sheetData sheetId="2"/>
      <sheetData sheetId="3">
        <row r="55">
          <cell r="M55">
            <v>17488.910313630055</v>
          </cell>
        </row>
        <row r="95">
          <cell r="M95">
            <v>34021.645865149258</v>
          </cell>
        </row>
      </sheetData>
      <sheetData sheetId="4">
        <row r="55">
          <cell r="M55">
            <v>5206.4376103043915</v>
          </cell>
        </row>
        <row r="95">
          <cell r="M95">
            <v>11640.040411308602</v>
          </cell>
        </row>
      </sheetData>
      <sheetData sheetId="5">
        <row r="55">
          <cell r="M55">
            <v>6223.156803985773</v>
          </cell>
        </row>
        <row r="95">
          <cell r="M95">
            <v>13671.883899195411</v>
          </cell>
        </row>
      </sheetData>
      <sheetData sheetId="6">
        <row r="55">
          <cell r="M55">
            <v>5186.2645475994059</v>
          </cell>
        </row>
        <row r="95">
          <cell r="M95">
            <v>8799.6612136162348</v>
          </cell>
        </row>
      </sheetData>
      <sheetData sheetId="7">
        <row r="55">
          <cell r="M55">
            <v>1662.9902806049579</v>
          </cell>
        </row>
        <row r="95">
          <cell r="M95">
            <v>2572.774345883081</v>
          </cell>
        </row>
      </sheetData>
      <sheetData sheetId="8">
        <row r="55">
          <cell r="N55">
            <v>1234.7556241913649</v>
          </cell>
        </row>
        <row r="95">
          <cell r="N95">
            <v>5464.3150622095209</v>
          </cell>
        </row>
      </sheetData>
      <sheetData sheetId="9">
        <row r="55">
          <cell r="M55">
            <v>2443.083457268925</v>
          </cell>
        </row>
        <row r="95">
          <cell r="M95">
            <v>5951.9846988517793</v>
          </cell>
        </row>
      </sheetData>
      <sheetData sheetId="10">
        <row r="55">
          <cell r="M55">
            <v>4835.2937800421523</v>
          </cell>
        </row>
        <row r="95">
          <cell r="M95">
            <v>11665.479302459344</v>
          </cell>
        </row>
      </sheetData>
      <sheetData sheetId="11">
        <row r="55">
          <cell r="M55">
            <v>19816.094111040144</v>
          </cell>
        </row>
        <row r="95">
          <cell r="M95">
            <v>39559.157117735878</v>
          </cell>
        </row>
      </sheetData>
      <sheetData sheetId="1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orld"/>
      <sheetName val="nam"/>
      <sheetName val="lam"/>
      <sheetName val="weu"/>
      <sheetName val="eeu"/>
      <sheetName val="fsu"/>
      <sheetName val="mea"/>
      <sheetName val="afr"/>
      <sheetName val="cpa"/>
      <sheetName val="sas"/>
      <sheetName val="pas"/>
      <sheetName val="pao"/>
      <sheetName val="pop"/>
    </sheetNames>
    <sheetDataSet>
      <sheetData sheetId="0"/>
      <sheetData sheetId="1">
        <row r="55">
          <cell r="M55">
            <v>35920.322436131435</v>
          </cell>
        </row>
        <row r="95">
          <cell r="M95">
            <v>58149.307712765789</v>
          </cell>
        </row>
      </sheetData>
      <sheetData sheetId="2"/>
      <sheetData sheetId="3">
        <row r="55">
          <cell r="M55">
            <v>17488.910313630055</v>
          </cell>
        </row>
        <row r="95">
          <cell r="M95">
            <v>34021.645865149258</v>
          </cell>
        </row>
      </sheetData>
      <sheetData sheetId="4">
        <row r="55">
          <cell r="M55">
            <v>5206.4376103043915</v>
          </cell>
        </row>
        <row r="95">
          <cell r="M95">
            <v>11640.040411308602</v>
          </cell>
        </row>
      </sheetData>
      <sheetData sheetId="5">
        <row r="55">
          <cell r="M55">
            <v>6223.156803985773</v>
          </cell>
        </row>
        <row r="95">
          <cell r="M95">
            <v>13671.883899195411</v>
          </cell>
        </row>
      </sheetData>
      <sheetData sheetId="6">
        <row r="55">
          <cell r="M55">
            <v>5186.2645475994059</v>
          </cell>
        </row>
        <row r="95">
          <cell r="M95">
            <v>8799.6612136162348</v>
          </cell>
        </row>
      </sheetData>
      <sheetData sheetId="7">
        <row r="55">
          <cell r="M55">
            <v>1662.9902806049579</v>
          </cell>
        </row>
        <row r="95">
          <cell r="M95">
            <v>2572.774345883081</v>
          </cell>
        </row>
      </sheetData>
      <sheetData sheetId="8">
        <row r="55">
          <cell r="N55">
            <v>1234.7556241913649</v>
          </cell>
        </row>
        <row r="95">
          <cell r="N95">
            <v>5464.3150622095209</v>
          </cell>
        </row>
      </sheetData>
      <sheetData sheetId="9">
        <row r="55">
          <cell r="M55">
            <v>2443.083457268925</v>
          </cell>
        </row>
        <row r="95">
          <cell r="M95">
            <v>5951.9846988517793</v>
          </cell>
        </row>
      </sheetData>
      <sheetData sheetId="10">
        <row r="55">
          <cell r="M55">
            <v>4835.2937800421523</v>
          </cell>
        </row>
        <row r="95">
          <cell r="M95">
            <v>11665.479302459344</v>
          </cell>
        </row>
      </sheetData>
      <sheetData sheetId="11">
        <row r="55">
          <cell r="M55">
            <v>19816.094111040144</v>
          </cell>
        </row>
        <row r="95">
          <cell r="M95">
            <v>39559.157117735878</v>
          </cell>
        </row>
      </sheetData>
      <sheetData sheetId="12"/>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omass"/>
      <sheetName val="Coal"/>
      <sheetName val="Oil"/>
      <sheetName val="Gas"/>
      <sheetName val="Recommended Citation"/>
    </sheetNames>
    <sheetDataSet>
      <sheetData sheetId="0">
        <row r="2">
          <cell r="G2">
            <v>49.3797</v>
          </cell>
          <cell r="H2">
            <v>58.070799999999998</v>
          </cell>
          <cell r="I2">
            <v>69.422799999999995</v>
          </cell>
          <cell r="J2">
            <v>95.179299999999998</v>
          </cell>
          <cell r="K2">
            <v>138.01390000000001</v>
          </cell>
          <cell r="L2">
            <v>176.37119999999999</v>
          </cell>
        </row>
        <row r="3">
          <cell r="G3">
            <v>49.3797</v>
          </cell>
          <cell r="H3">
            <v>58.070799999999998</v>
          </cell>
          <cell r="I3">
            <v>68.257099999999994</v>
          </cell>
          <cell r="J3">
            <v>84.627899999999997</v>
          </cell>
          <cell r="K3">
            <v>119.1789</v>
          </cell>
          <cell r="L3">
            <v>169.64709999999999</v>
          </cell>
          <cell r="M3">
            <v>195.50319999999999</v>
          </cell>
        </row>
        <row r="12">
          <cell r="G12">
            <v>52.718281250000004</v>
          </cell>
          <cell r="H12">
            <v>39.653148437500001</v>
          </cell>
          <cell r="I12">
            <v>44.603260742187501</v>
          </cell>
          <cell r="J12">
            <v>65.272861328125003</v>
          </cell>
          <cell r="K12">
            <v>84.471213867187501</v>
          </cell>
          <cell r="L12">
            <v>118.33945068359375</v>
          </cell>
          <cell r="M12">
            <v>149.55576611328127</v>
          </cell>
        </row>
        <row r="14">
          <cell r="G14">
            <v>52.728821289062502</v>
          </cell>
          <cell r="H14">
            <v>41.026861328125001</v>
          </cell>
          <cell r="I14">
            <v>46.718269531250002</v>
          </cell>
          <cell r="J14">
            <v>66.5106015625</v>
          </cell>
          <cell r="K14">
            <v>79.935069335937499</v>
          </cell>
          <cell r="L14">
            <v>89.588573242187508</v>
          </cell>
          <cell r="M14">
            <v>104.9666533203125</v>
          </cell>
          <cell r="N14">
            <v>126.61788037109375</v>
          </cell>
          <cell r="O14">
            <v>145.91813427734374</v>
          </cell>
          <cell r="P14">
            <v>163.35502685546876</v>
          </cell>
        </row>
        <row r="17">
          <cell r="G17">
            <v>54.988</v>
          </cell>
          <cell r="H17">
            <v>64.072000000000003</v>
          </cell>
          <cell r="I17">
            <v>69.826000000000008</v>
          </cell>
          <cell r="J17">
            <v>75.619</v>
          </cell>
          <cell r="K17">
            <v>87.283999999999978</v>
          </cell>
          <cell r="L17">
            <v>102.91800000000001</v>
          </cell>
          <cell r="M17">
            <v>128.494</v>
          </cell>
          <cell r="N17">
            <v>156.72200000000001</v>
          </cell>
          <cell r="O17">
            <v>183.922</v>
          </cell>
          <cell r="P17">
            <v>206.10599999999999</v>
          </cell>
        </row>
        <row r="19">
          <cell r="G19">
            <v>55.002000000000002</v>
          </cell>
          <cell r="H19">
            <v>62.533000000000001</v>
          </cell>
          <cell r="I19">
            <v>61.779000000000003</v>
          </cell>
          <cell r="J19">
            <v>61.517000000000003</v>
          </cell>
          <cell r="K19">
            <v>66.513999999999996</v>
          </cell>
          <cell r="L19">
            <v>72.635000000000005</v>
          </cell>
          <cell r="M19">
            <v>80.134999999999977</v>
          </cell>
          <cell r="N19">
            <v>88.542000000000002</v>
          </cell>
          <cell r="O19">
            <v>100.212</v>
          </cell>
          <cell r="P19">
            <v>116.02500000000001</v>
          </cell>
        </row>
        <row r="23">
          <cell r="G23">
            <v>59.83</v>
          </cell>
          <cell r="H23">
            <v>65.8</v>
          </cell>
          <cell r="I23">
            <v>54.2</v>
          </cell>
          <cell r="J23">
            <v>67.55</v>
          </cell>
          <cell r="K23">
            <v>178.4</v>
          </cell>
        </row>
        <row r="24">
          <cell r="G24">
            <v>59.83</v>
          </cell>
          <cell r="H24">
            <v>65.8</v>
          </cell>
          <cell r="I24">
            <v>54.05</v>
          </cell>
          <cell r="J24">
            <v>45.42</v>
          </cell>
          <cell r="K24">
            <v>67.7</v>
          </cell>
          <cell r="L24">
            <v>141.69999999999999</v>
          </cell>
        </row>
        <row r="25">
          <cell r="G25">
            <v>59.83</v>
          </cell>
          <cell r="H25">
            <v>65.8</v>
          </cell>
          <cell r="I25">
            <v>56.09</v>
          </cell>
          <cell r="J25">
            <v>48.99</v>
          </cell>
          <cell r="K25">
            <v>67.819999999999993</v>
          </cell>
          <cell r="L25">
            <v>117.2</v>
          </cell>
          <cell r="M25">
            <v>166.1</v>
          </cell>
        </row>
      </sheetData>
      <sheetData sheetId="1">
        <row r="2">
          <cell r="G2">
            <v>133.4735</v>
          </cell>
          <cell r="H2">
            <v>163.2603</v>
          </cell>
          <cell r="I2">
            <v>170.68260000000001</v>
          </cell>
          <cell r="J2">
            <v>94.187799999999996</v>
          </cell>
          <cell r="K2">
            <v>97.087999999999994</v>
          </cell>
          <cell r="L2">
            <v>109.4796</v>
          </cell>
          <cell r="M2">
            <v>87.105500000000006</v>
          </cell>
          <cell r="N2">
            <v>70.1267</v>
          </cell>
          <cell r="O2">
            <v>55.841000000000001</v>
          </cell>
          <cell r="P2">
            <v>44.248800000000003</v>
          </cell>
        </row>
        <row r="3">
          <cell r="G3">
            <v>133.4735</v>
          </cell>
          <cell r="H3">
            <v>163.2603</v>
          </cell>
          <cell r="I3">
            <v>185.7636</v>
          </cell>
          <cell r="J3">
            <v>137.76329999999999</v>
          </cell>
          <cell r="K3">
            <v>126.9653</v>
          </cell>
          <cell r="L3">
            <v>124.5249</v>
          </cell>
          <cell r="M3">
            <v>124.5048</v>
          </cell>
          <cell r="N3">
            <v>124.0677</v>
          </cell>
          <cell r="O3">
            <v>117.38939999999999</v>
          </cell>
          <cell r="P3">
            <v>101.12269999999999</v>
          </cell>
        </row>
        <row r="12">
          <cell r="G12">
            <v>144.98440625000001</v>
          </cell>
          <cell r="H12">
            <v>152.22940625000001</v>
          </cell>
          <cell r="I12">
            <v>132.40990625000001</v>
          </cell>
          <cell r="J12">
            <v>97.026773437499997</v>
          </cell>
          <cell r="K12">
            <v>66.740843749999996</v>
          </cell>
          <cell r="L12">
            <v>54.053878906249999</v>
          </cell>
          <cell r="M12">
            <v>51.723718750000003</v>
          </cell>
          <cell r="N12">
            <v>45.2810390625</v>
          </cell>
          <cell r="O12">
            <v>40.541609375</v>
          </cell>
          <cell r="P12">
            <v>30.018019531250001</v>
          </cell>
        </row>
        <row r="14">
          <cell r="G14">
            <v>144.98440625000001</v>
          </cell>
          <cell r="H14">
            <v>158.78490625000001</v>
          </cell>
          <cell r="I14">
            <v>169.035</v>
          </cell>
          <cell r="J14">
            <v>173.833703125</v>
          </cell>
          <cell r="K14">
            <v>168.18190625</v>
          </cell>
          <cell r="L14">
            <v>160.28040625</v>
          </cell>
          <cell r="M14">
            <v>134.92240624999999</v>
          </cell>
          <cell r="N14">
            <v>101.1408984375</v>
          </cell>
          <cell r="O14">
            <v>76.040718749999996</v>
          </cell>
          <cell r="P14">
            <v>56.417390625000003</v>
          </cell>
        </row>
        <row r="17">
          <cell r="G17">
            <v>139.727</v>
          </cell>
          <cell r="H17">
            <v>135.20400000000001</v>
          </cell>
          <cell r="I17">
            <v>82.915999999999997</v>
          </cell>
          <cell r="J17">
            <v>47.033999999999999</v>
          </cell>
          <cell r="K17">
            <v>55.597000000000001</v>
          </cell>
          <cell r="L17">
            <v>87.217999999999975</v>
          </cell>
          <cell r="M17">
            <v>129.21</v>
          </cell>
          <cell r="N17">
            <v>132.43600000000001</v>
          </cell>
          <cell r="O17">
            <v>111.742</v>
          </cell>
          <cell r="P17">
            <v>86.657999999999987</v>
          </cell>
        </row>
        <row r="19">
          <cell r="G19">
            <v>139.727</v>
          </cell>
          <cell r="H19">
            <v>138.07400000000001</v>
          </cell>
          <cell r="I19">
            <v>139.464</v>
          </cell>
          <cell r="J19">
            <v>120.545</v>
          </cell>
          <cell r="K19">
            <v>111.271</v>
          </cell>
          <cell r="L19">
            <v>120.238</v>
          </cell>
          <cell r="M19">
            <v>137.779</v>
          </cell>
          <cell r="N19">
            <v>156.83500000000001</v>
          </cell>
          <cell r="O19">
            <v>192.09</v>
          </cell>
          <cell r="P19">
            <v>247.4</v>
          </cell>
        </row>
        <row r="23">
          <cell r="G23">
            <v>135.4</v>
          </cell>
          <cell r="H23">
            <v>118.4</v>
          </cell>
          <cell r="I23">
            <v>60.48</v>
          </cell>
          <cell r="J23">
            <v>19.62</v>
          </cell>
          <cell r="K23">
            <v>5.8520000000000003</v>
          </cell>
          <cell r="L23">
            <v>3.516</v>
          </cell>
          <cell r="M23">
            <v>3.0289999999999999</v>
          </cell>
          <cell r="N23">
            <v>3.008</v>
          </cell>
          <cell r="O23">
            <v>2.8650000000000002</v>
          </cell>
          <cell r="P23">
            <v>2.6320000000000001</v>
          </cell>
        </row>
        <row r="24">
          <cell r="G24">
            <v>135.4</v>
          </cell>
          <cell r="H24">
            <v>118.4</v>
          </cell>
          <cell r="I24">
            <v>73.930000000000007</v>
          </cell>
          <cell r="J24">
            <v>41.06</v>
          </cell>
          <cell r="K24">
            <v>44.46</v>
          </cell>
          <cell r="L24">
            <v>50.96</v>
          </cell>
          <cell r="M24">
            <v>44.15</v>
          </cell>
          <cell r="N24">
            <v>29.81</v>
          </cell>
          <cell r="O24">
            <v>12.27</v>
          </cell>
          <cell r="P24">
            <v>5.399</v>
          </cell>
        </row>
        <row r="25">
          <cell r="G25">
            <v>135.4</v>
          </cell>
          <cell r="H25">
            <v>118.4</v>
          </cell>
          <cell r="I25">
            <v>79.260000000000005</v>
          </cell>
          <cell r="J25">
            <v>60.25</v>
          </cell>
          <cell r="K25">
            <v>87.4</v>
          </cell>
          <cell r="L25">
            <v>126.2</v>
          </cell>
          <cell r="M25">
            <v>140.19999999999999</v>
          </cell>
          <cell r="N25">
            <v>129.80000000000001</v>
          </cell>
          <cell r="O25">
            <v>110.1</v>
          </cell>
          <cell r="P25">
            <v>107.4</v>
          </cell>
        </row>
      </sheetData>
      <sheetData sheetId="2">
        <row r="2">
          <cell r="G2">
            <v>176.21270000000001</v>
          </cell>
          <cell r="H2">
            <v>213.48009999999999</v>
          </cell>
          <cell r="I2">
            <v>229.8295</v>
          </cell>
          <cell r="J2">
            <v>216.17769999999999</v>
          </cell>
          <cell r="K2">
            <v>206.22800000000001</v>
          </cell>
          <cell r="L2">
            <v>188.69370000000001</v>
          </cell>
          <cell r="M2">
            <v>159.3578</v>
          </cell>
          <cell r="N2">
            <v>132.9205</v>
          </cell>
          <cell r="O2">
            <v>109.18980000000001</v>
          </cell>
          <cell r="P2">
            <v>91.0745</v>
          </cell>
        </row>
        <row r="3">
          <cell r="G3">
            <v>176.21270000000001</v>
          </cell>
          <cell r="H3">
            <v>213.48009999999999</v>
          </cell>
          <cell r="I3">
            <v>237.4898</v>
          </cell>
          <cell r="J3">
            <v>241.11799999999999</v>
          </cell>
          <cell r="K3">
            <v>232.28299999999999</v>
          </cell>
          <cell r="L3">
            <v>206.6712</v>
          </cell>
          <cell r="M3">
            <v>196.8475</v>
          </cell>
          <cell r="N3">
            <v>181.64840000000001</v>
          </cell>
          <cell r="O3">
            <v>163.77340000000001</v>
          </cell>
          <cell r="P3">
            <v>142.52289999999999</v>
          </cell>
        </row>
        <row r="12">
          <cell r="G12">
            <v>171.722796875</v>
          </cell>
          <cell r="H12">
            <v>171.15259374999999</v>
          </cell>
          <cell r="I12">
            <v>149.20429687500001</v>
          </cell>
          <cell r="J12">
            <v>122.015</v>
          </cell>
          <cell r="K12">
            <v>110.055796875</v>
          </cell>
          <cell r="L12">
            <v>99.495296875000008</v>
          </cell>
          <cell r="M12">
            <v>83.872710937500003</v>
          </cell>
          <cell r="N12">
            <v>54.576460937500002</v>
          </cell>
          <cell r="O12">
            <v>38.570949218750002</v>
          </cell>
          <cell r="P12">
            <v>36.877570312499998</v>
          </cell>
        </row>
        <row r="14">
          <cell r="G14">
            <v>171.722796875</v>
          </cell>
        </row>
        <row r="17">
          <cell r="G17">
            <v>173.11800000000011</v>
          </cell>
          <cell r="H17">
            <v>207.35400000000001</v>
          </cell>
          <cell r="I17">
            <v>205.36600000000001</v>
          </cell>
          <cell r="J17">
            <v>191.53700000000001</v>
          </cell>
          <cell r="K17">
            <v>141.239</v>
          </cell>
          <cell r="L17">
            <v>95.578999999999994</v>
          </cell>
          <cell r="M17">
            <v>41.281000000000013</v>
          </cell>
          <cell r="N17">
            <v>13.4</v>
          </cell>
          <cell r="O17">
            <v>5.25</v>
          </cell>
          <cell r="P17">
            <v>2.3879999999999999</v>
          </cell>
        </row>
        <row r="19">
          <cell r="G19">
            <v>173.11800000000011</v>
          </cell>
          <cell r="H19">
            <v>207.589</v>
          </cell>
          <cell r="I19">
            <v>222.99799999999999</v>
          </cell>
          <cell r="J19">
            <v>233.55699999999999</v>
          </cell>
          <cell r="K19">
            <v>231.06100000000001</v>
          </cell>
          <cell r="L19">
            <v>198.697</v>
          </cell>
          <cell r="M19">
            <v>153.48099999999999</v>
          </cell>
          <cell r="N19">
            <v>115.849</v>
          </cell>
          <cell r="O19">
            <v>78.167000000000002</v>
          </cell>
          <cell r="P19">
            <v>51.652999999999999</v>
          </cell>
        </row>
        <row r="23">
          <cell r="G23">
            <v>171.5</v>
          </cell>
          <cell r="H23">
            <v>236.4</v>
          </cell>
          <cell r="I23">
            <v>334</v>
          </cell>
          <cell r="J23">
            <v>342.9</v>
          </cell>
          <cell r="K23">
            <v>273.10000000000002</v>
          </cell>
          <cell r="L23">
            <v>151.80000000000001</v>
          </cell>
          <cell r="M23">
            <v>67.55</v>
          </cell>
          <cell r="N23">
            <v>27.64</v>
          </cell>
          <cell r="O23">
            <v>11.05</v>
          </cell>
          <cell r="P23">
            <v>9.0340000000000007</v>
          </cell>
        </row>
        <row r="24">
          <cell r="G24">
            <v>171.5</v>
          </cell>
          <cell r="H24">
            <v>236.4</v>
          </cell>
          <cell r="I24">
            <v>317.7</v>
          </cell>
          <cell r="J24">
            <v>343.8</v>
          </cell>
          <cell r="K24">
            <v>329.9</v>
          </cell>
          <cell r="L24">
            <v>261.10000000000002</v>
          </cell>
          <cell r="M24">
            <v>160.6</v>
          </cell>
          <cell r="N24">
            <v>88.69</v>
          </cell>
          <cell r="O24">
            <v>48.77</v>
          </cell>
          <cell r="P24">
            <v>34.270000000000003</v>
          </cell>
        </row>
        <row r="25">
          <cell r="G25">
            <v>171.5</v>
          </cell>
          <cell r="H25">
            <v>236.4</v>
          </cell>
          <cell r="I25">
            <v>317</v>
          </cell>
          <cell r="J25">
            <v>343.8</v>
          </cell>
          <cell r="K25">
            <v>339.1</v>
          </cell>
          <cell r="L25">
            <v>294.8</v>
          </cell>
          <cell r="M25">
            <v>219.5</v>
          </cell>
          <cell r="N25">
            <v>180.7</v>
          </cell>
          <cell r="O25">
            <v>156.30000000000001</v>
          </cell>
          <cell r="P25">
            <v>149.1</v>
          </cell>
        </row>
      </sheetData>
      <sheetData sheetId="3">
        <row r="2">
          <cell r="G2">
            <v>106.6217</v>
          </cell>
          <cell r="H2">
            <v>131.11660000000001</v>
          </cell>
          <cell r="I2">
            <v>153.9588</v>
          </cell>
          <cell r="J2">
            <v>139.40110000000001</v>
          </cell>
          <cell r="K2">
            <v>139.0445</v>
          </cell>
          <cell r="L2">
            <v>137.92660000000001</v>
          </cell>
          <cell r="M2">
            <v>120.3282</v>
          </cell>
          <cell r="N2">
            <v>103.9143</v>
          </cell>
          <cell r="O2">
            <v>86.963899999999995</v>
          </cell>
          <cell r="P2">
            <v>73.325900000000004</v>
          </cell>
        </row>
        <row r="3">
          <cell r="G3">
            <v>106.6217</v>
          </cell>
          <cell r="H3">
            <v>131.11660000000001</v>
          </cell>
          <cell r="I3">
            <v>154.70849999999999</v>
          </cell>
          <cell r="J3">
            <v>159.9152</v>
          </cell>
          <cell r="K3">
            <v>161.10140000000001</v>
          </cell>
          <cell r="L3">
            <v>151.87379999999999</v>
          </cell>
          <cell r="M3">
            <v>156.54300000000001</v>
          </cell>
          <cell r="N3">
            <v>154.6739</v>
          </cell>
          <cell r="O3">
            <v>146.21250000000001</v>
          </cell>
          <cell r="P3">
            <v>130.4528</v>
          </cell>
        </row>
        <row r="12">
          <cell r="G12">
            <v>112.7963984375</v>
          </cell>
          <cell r="H12">
            <v>148.66300000000001</v>
          </cell>
          <cell r="I12">
            <v>185.600296875</v>
          </cell>
          <cell r="J12">
            <v>201.585796875</v>
          </cell>
          <cell r="K12">
            <v>192.82559375</v>
          </cell>
          <cell r="L12">
            <v>173.83950000000002</v>
          </cell>
          <cell r="M12">
            <v>140.327</v>
          </cell>
          <cell r="N12">
            <v>115.37810156250001</v>
          </cell>
          <cell r="O12">
            <v>100.79210156250001</v>
          </cell>
          <cell r="P12">
            <v>100.962203125</v>
          </cell>
        </row>
        <row r="14">
          <cell r="G14">
            <v>112.7963984375</v>
          </cell>
          <cell r="H14">
            <v>153.0275</v>
          </cell>
          <cell r="I14">
            <v>204.61990625000001</v>
          </cell>
          <cell r="J14">
            <v>246.57890625000002</v>
          </cell>
          <cell r="K14">
            <v>264.55118750000003</v>
          </cell>
          <cell r="L14">
            <v>267.91031250000003</v>
          </cell>
          <cell r="M14">
            <v>244.39600000000002</v>
          </cell>
          <cell r="N14">
            <v>212.96290625</v>
          </cell>
          <cell r="O14">
            <v>180.55429687500001</v>
          </cell>
          <cell r="P14">
            <v>156.63240625</v>
          </cell>
        </row>
        <row r="17">
          <cell r="G17">
            <v>105.705</v>
          </cell>
          <cell r="H17">
            <v>121.491</v>
          </cell>
          <cell r="I17">
            <v>152.869</v>
          </cell>
          <cell r="J17">
            <v>191.38399999999999</v>
          </cell>
          <cell r="K17">
            <v>214.69399999999999</v>
          </cell>
          <cell r="L17">
            <v>216.82900000000001</v>
          </cell>
          <cell r="M17">
            <v>196.965</v>
          </cell>
          <cell r="N17">
            <v>167.89099999999999</v>
          </cell>
          <cell r="O17">
            <v>134.285</v>
          </cell>
          <cell r="P17">
            <v>107.215</v>
          </cell>
        </row>
        <row r="19">
          <cell r="G19">
            <v>105.706</v>
          </cell>
          <cell r="H19">
            <v>123.163</v>
          </cell>
          <cell r="I19">
            <v>156.87799999999999</v>
          </cell>
          <cell r="J19">
            <v>204.03</v>
          </cell>
          <cell r="K19">
            <v>247.435</v>
          </cell>
          <cell r="L19">
            <v>282.524</v>
          </cell>
          <cell r="M19">
            <v>303.44400000000002</v>
          </cell>
          <cell r="N19">
            <v>316.37400000000002</v>
          </cell>
          <cell r="O19">
            <v>296.86200000000002</v>
          </cell>
          <cell r="P19">
            <v>282.65500000000009</v>
          </cell>
        </row>
        <row r="23">
          <cell r="G23">
            <v>112.2</v>
          </cell>
          <cell r="H23">
            <v>169.5</v>
          </cell>
          <cell r="I23">
            <v>219.3</v>
          </cell>
          <cell r="J23">
            <v>236.1</v>
          </cell>
          <cell r="K23">
            <v>221.1</v>
          </cell>
          <cell r="L23">
            <v>182.8</v>
          </cell>
          <cell r="M23">
            <v>149</v>
          </cell>
          <cell r="N23">
            <v>91.62</v>
          </cell>
          <cell r="O23">
            <v>37.880000000000003</v>
          </cell>
          <cell r="P23">
            <v>16.18</v>
          </cell>
        </row>
        <row r="24">
          <cell r="G24">
            <v>112.2</v>
          </cell>
          <cell r="H24">
            <v>169.5</v>
          </cell>
          <cell r="I24">
            <v>240</v>
          </cell>
          <cell r="J24">
            <v>299.7</v>
          </cell>
          <cell r="K24">
            <v>334.7</v>
          </cell>
          <cell r="L24">
            <v>326.2</v>
          </cell>
          <cell r="M24">
            <v>287.2</v>
          </cell>
          <cell r="N24">
            <v>205.3</v>
          </cell>
          <cell r="O24">
            <v>112.7</v>
          </cell>
          <cell r="P24">
            <v>73.22</v>
          </cell>
        </row>
        <row r="25">
          <cell r="G25">
            <v>112.2</v>
          </cell>
          <cell r="H25">
            <v>169.5</v>
          </cell>
          <cell r="I25">
            <v>239.6</v>
          </cell>
          <cell r="J25">
            <v>303.2</v>
          </cell>
          <cell r="K25">
            <v>345.6</v>
          </cell>
          <cell r="L25">
            <v>351.9</v>
          </cell>
          <cell r="M25">
            <v>351.4</v>
          </cell>
          <cell r="N25">
            <v>326.60000000000002</v>
          </cell>
          <cell r="O25">
            <v>274.39999999999998</v>
          </cell>
          <cell r="P25">
            <v>266.39999999999998</v>
          </cell>
        </row>
      </sheetData>
      <sheetData sheetId="4"/>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ipping energy consumption"/>
      <sheetName val="3rd GHG Study"/>
      <sheetName val="Oil tankers data"/>
      <sheetName val="Container data"/>
      <sheetName val="Bulk data"/>
      <sheetName val="Gas and chemicals data"/>
      <sheetName val="Other ships data"/>
      <sheetName val="data for regression analysis"/>
      <sheetName val="Ton-miles Fearnleys"/>
      <sheetName val="Ton-miles Clarksons"/>
      <sheetName val="Total merchant fleet"/>
      <sheetName val="Oil tankers"/>
      <sheetName val=" Container ships"/>
      <sheetName val="Bulk carriers"/>
      <sheetName val="General cargo"/>
      <sheetName val="Other types of ships"/>
      <sheetName val="World seaborne trade"/>
      <sheetName val="Number of ships"/>
      <sheetName val="Ships and regions"/>
      <sheetName val="GDP"/>
      <sheetName val="GDP per capita"/>
      <sheetName val="Sheet11"/>
    </sheetNames>
    <sheetDataSet>
      <sheetData sheetId="0" refreshError="1"/>
      <sheetData sheetId="1" refreshError="1"/>
      <sheetData sheetId="2" refreshError="1">
        <row r="45">
          <cell r="B45">
            <v>65.488120005412966</v>
          </cell>
        </row>
        <row r="46">
          <cell r="G46">
            <v>1.5080599986402388E-4</v>
          </cell>
        </row>
        <row r="51">
          <cell r="B51">
            <v>66</v>
          </cell>
          <cell r="C51">
            <v>169.98872848757674</v>
          </cell>
          <cell r="G51">
            <v>1.316269126481518E-4</v>
          </cell>
        </row>
        <row r="52">
          <cell r="B52">
            <v>66</v>
          </cell>
          <cell r="C52">
            <v>145.32581899171782</v>
          </cell>
          <cell r="G52">
            <v>1.1316366382420115E-4</v>
          </cell>
        </row>
        <row r="53">
          <cell r="B53">
            <v>66</v>
          </cell>
          <cell r="C53">
            <v>120.66290949585891</v>
          </cell>
          <cell r="G53">
            <v>9.7290246747245424E-5</v>
          </cell>
        </row>
        <row r="54">
          <cell r="B54">
            <v>66</v>
          </cell>
          <cell r="G54">
            <v>8.3643386863510477E-5</v>
          </cell>
        </row>
        <row r="55">
          <cell r="B55">
            <v>66</v>
          </cell>
          <cell r="G55">
            <v>7.1910765980218457E-5</v>
          </cell>
        </row>
        <row r="56">
          <cell r="B56">
            <v>66</v>
          </cell>
          <cell r="G56">
            <v>6.2756510785335029E-5</v>
          </cell>
        </row>
        <row r="57">
          <cell r="B57">
            <v>66</v>
          </cell>
          <cell r="G57">
            <v>5.5046029036851558E-5</v>
          </cell>
        </row>
        <row r="58">
          <cell r="B58">
            <v>66</v>
          </cell>
          <cell r="G58">
            <v>4.852825715080642E-5</v>
          </cell>
        </row>
        <row r="59">
          <cell r="B59">
            <v>66</v>
          </cell>
          <cell r="G59">
            <v>4.2999563819236659E-5</v>
          </cell>
        </row>
      </sheetData>
      <sheetData sheetId="3" refreshError="1">
        <row r="45">
          <cell r="C45">
            <v>0.11523204376466689</v>
          </cell>
        </row>
        <row r="46">
          <cell r="H46">
            <v>3.9252292421518119E-4</v>
          </cell>
        </row>
        <row r="51">
          <cell r="C51">
            <v>0.14000000000000001</v>
          </cell>
          <cell r="H51">
            <v>3.4260295150494397E-4</v>
          </cell>
        </row>
        <row r="52">
          <cell r="C52">
            <v>0.14000000000000001</v>
          </cell>
          <cell r="H52">
            <v>2.9454618701663327E-4</v>
          </cell>
        </row>
        <row r="53">
          <cell r="C53">
            <v>0.14000000000000001</v>
          </cell>
          <cell r="H53">
            <v>2.5323032362955432E-4</v>
          </cell>
        </row>
        <row r="54">
          <cell r="C54">
            <v>0.14000000000000001</v>
          </cell>
          <cell r="H54">
            <v>2.1770981812746271E-4</v>
          </cell>
        </row>
        <row r="55">
          <cell r="C55">
            <v>0.14000000000000001</v>
          </cell>
          <cell r="H55">
            <v>1.871717582228811E-4</v>
          </cell>
        </row>
        <row r="56">
          <cell r="C56">
            <v>0.14000000000000001</v>
          </cell>
          <cell r="H56">
            <v>1.6334475517693094E-4</v>
          </cell>
        </row>
        <row r="58">
          <cell r="C58">
            <v>0.14000000000000001</v>
          </cell>
          <cell r="H58">
            <v>1.2631097848279306E-4</v>
          </cell>
        </row>
        <row r="59">
          <cell r="C59">
            <v>0.14000000000000001</v>
          </cell>
          <cell r="H59">
            <v>1.1192070969008277E-4</v>
          </cell>
        </row>
      </sheetData>
      <sheetData sheetId="4" refreshError="1">
        <row r="45">
          <cell r="B45">
            <v>26</v>
          </cell>
          <cell r="G45">
            <v>0.14899999999999999</v>
          </cell>
        </row>
        <row r="46">
          <cell r="L46">
            <v>9.1150651499169954E-5</v>
          </cell>
        </row>
        <row r="51">
          <cell r="B51">
            <v>26</v>
          </cell>
          <cell r="G51">
            <v>0.17</v>
          </cell>
          <cell r="L51">
            <v>7.9558365406690772E-5</v>
          </cell>
        </row>
        <row r="52">
          <cell r="B52">
            <v>26</v>
          </cell>
          <cell r="G52">
            <v>0.17</v>
          </cell>
          <cell r="L52">
            <v>6.8398748676508773E-5</v>
          </cell>
        </row>
        <row r="53">
          <cell r="B53">
            <v>26</v>
          </cell>
          <cell r="G53">
            <v>0.17</v>
          </cell>
          <cell r="L53">
            <v>5.8804486449626851E-5</v>
          </cell>
        </row>
        <row r="54">
          <cell r="B54">
            <v>26</v>
          </cell>
          <cell r="G54">
            <v>0.17</v>
          </cell>
          <cell r="L54">
            <v>5.0556007142159485E-5</v>
          </cell>
        </row>
        <row r="55">
          <cell r="B55">
            <v>26</v>
          </cell>
          <cell r="G55">
            <v>0.17</v>
          </cell>
          <cell r="L55">
            <v>4.3464538379185169E-5</v>
          </cell>
        </row>
        <row r="56">
          <cell r="B56">
            <v>26</v>
          </cell>
          <cell r="G56">
            <v>0.17</v>
          </cell>
          <cell r="L56">
            <v>3.793149376719594E-5</v>
          </cell>
        </row>
        <row r="57">
          <cell r="B57">
            <v>26</v>
          </cell>
          <cell r="G57">
            <v>0.17</v>
          </cell>
        </row>
        <row r="58">
          <cell r="B58">
            <v>26</v>
          </cell>
          <cell r="G58">
            <v>0.17</v>
          </cell>
          <cell r="L58">
            <v>2.9331606563423577E-5</v>
          </cell>
        </row>
        <row r="59">
          <cell r="C59">
            <v>5</v>
          </cell>
          <cell r="G59">
            <v>0.17</v>
          </cell>
          <cell r="L59">
            <v>2.5989935810495397E-5</v>
          </cell>
        </row>
      </sheetData>
      <sheetData sheetId="5" refreshError="1">
        <row r="45">
          <cell r="B45">
            <v>17.485865693028746</v>
          </cell>
          <cell r="C45">
            <v>3.3235805851006453E-2</v>
          </cell>
        </row>
        <row r="46">
          <cell r="I46">
            <v>6.439029295962882E-4</v>
          </cell>
        </row>
        <row r="51">
          <cell r="B51">
            <v>19</v>
          </cell>
          <cell r="C51">
            <v>0.04</v>
          </cell>
          <cell r="I51">
            <v>5.6201314764850224E-4</v>
          </cell>
        </row>
        <row r="52">
          <cell r="B52">
            <v>19</v>
          </cell>
          <cell r="C52">
            <v>0.04</v>
          </cell>
          <cell r="I52">
            <v>4.8317981198329996E-4</v>
          </cell>
        </row>
        <row r="53">
          <cell r="B53">
            <v>19</v>
          </cell>
          <cell r="C53">
            <v>0.04</v>
          </cell>
          <cell r="I53">
            <v>4.1540439344709199E-4</v>
          </cell>
        </row>
        <row r="54">
          <cell r="B54">
            <v>19</v>
          </cell>
          <cell r="C54">
            <v>0.04</v>
          </cell>
          <cell r="I54">
            <v>3.5713580289465952E-4</v>
          </cell>
        </row>
        <row r="55">
          <cell r="B55">
            <v>19</v>
          </cell>
          <cell r="C55">
            <v>0.04</v>
          </cell>
          <cell r="I55">
            <v>3.070405217691998E-4</v>
          </cell>
        </row>
        <row r="56">
          <cell r="B56">
            <v>19</v>
          </cell>
          <cell r="C56">
            <v>0.04</v>
          </cell>
          <cell r="I56">
            <v>2.6795420064422936E-4</v>
          </cell>
        </row>
        <row r="57">
          <cell r="B57">
            <v>19</v>
          </cell>
          <cell r="C57">
            <v>0.04</v>
          </cell>
          <cell r="I57">
            <v>2.3503242173010264E-4</v>
          </cell>
        </row>
        <row r="58">
          <cell r="B58">
            <v>19</v>
          </cell>
          <cell r="C58">
            <v>0.04</v>
          </cell>
          <cell r="I58">
            <v>2.0720320793457132E-4</v>
          </cell>
        </row>
        <row r="59">
          <cell r="B59">
            <v>19</v>
          </cell>
          <cell r="C59">
            <v>0.04</v>
          </cell>
          <cell r="I59">
            <v>1.8359710581497996E-4</v>
          </cell>
        </row>
      </sheetData>
      <sheetData sheetId="6" refreshError="1">
        <row r="45">
          <cell r="B45">
            <v>0.19500000000000001</v>
          </cell>
        </row>
        <row r="46">
          <cell r="G46">
            <v>4.3254016526206475E-4</v>
          </cell>
        </row>
        <row r="51">
          <cell r="B51">
            <v>0.2</v>
          </cell>
          <cell r="G51">
            <v>3.7753091124426169E-4</v>
          </cell>
        </row>
        <row r="52">
          <cell r="B52">
            <v>0.2</v>
          </cell>
          <cell r="G52">
            <v>3.2457481729052643E-4</v>
          </cell>
        </row>
        <row r="53">
          <cell r="B53">
            <v>0.2</v>
          </cell>
          <cell r="G53">
            <v>2.7904685121536477E-4</v>
          </cell>
        </row>
        <row r="54">
          <cell r="B54">
            <v>0.2</v>
          </cell>
          <cell r="G54">
            <v>2.399050728064069E-4</v>
          </cell>
        </row>
        <row r="55">
          <cell r="B55">
            <v>0.2</v>
          </cell>
          <cell r="G55">
            <v>2.0625369434406412E-4</v>
          </cell>
        </row>
        <row r="56">
          <cell r="B56">
            <v>0.2</v>
          </cell>
          <cell r="G56">
            <v>1.7999755693297835E-4</v>
          </cell>
        </row>
        <row r="57">
          <cell r="G57">
            <v>1.5788243516894835E-4</v>
          </cell>
        </row>
        <row r="58">
          <cell r="B58">
            <v>0.2</v>
          </cell>
          <cell r="G58">
            <v>1.3918823115006073E-4</v>
          </cell>
        </row>
        <row r="59">
          <cell r="B59">
            <v>0.2</v>
          </cell>
          <cell r="G59">
            <v>1.2333089172406522E-4</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 Summary population"/>
      <sheetName val=" Summary GDP"/>
      <sheetName val="Population"/>
      <sheetName val="Urban population"/>
      <sheetName val="GDP"/>
      <sheetName val="CPI"/>
    </sheetNames>
    <sheetDataSet>
      <sheetData sheetId="0">
        <row r="2">
          <cell r="A2" t="str">
            <v>Table 1. Population (from IIASA-WiC POP SSP1 scenario)</v>
          </cell>
        </row>
      </sheetData>
      <sheetData sheetId="1">
        <row r="2">
          <cell r="A2" t="str">
            <v>Table 6. GDP PPP (IIASA GDP SSP1 scenario)</v>
          </cell>
        </row>
      </sheetData>
      <sheetData sheetId="2"/>
      <sheetData sheetId="3"/>
      <sheetData sheetId="4"/>
      <sheetData sheetId="5"/>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 Summary population"/>
      <sheetName val=" Summary GDP"/>
      <sheetName val="Population"/>
      <sheetName val="GDP"/>
    </sheetNames>
    <sheetDataSet>
      <sheetData sheetId="0">
        <row r="5">
          <cell r="B5">
            <v>856.23592500000007</v>
          </cell>
          <cell r="C5">
            <v>1051.4219503100001</v>
          </cell>
          <cell r="D5">
            <v>1239.67072435</v>
          </cell>
          <cell r="E5">
            <v>1411.57301022</v>
          </cell>
          <cell r="F5">
            <v>1550.3797935500002</v>
          </cell>
          <cell r="G5">
            <v>1651.07698327</v>
          </cell>
          <cell r="H5">
            <v>1716.0370909800001</v>
          </cell>
          <cell r="I5">
            <v>1743.2209517400001</v>
          </cell>
          <cell r="J5">
            <v>1734.7440034800002</v>
          </cell>
          <cell r="K5">
            <v>1694.4045506</v>
          </cell>
        </row>
        <row r="6">
          <cell r="B6">
            <v>1459.8755919999999</v>
          </cell>
          <cell r="C6">
            <v>1500.245915</v>
          </cell>
          <cell r="D6">
            <v>1494.2998542</v>
          </cell>
          <cell r="E6">
            <v>1445.6729439999999</v>
          </cell>
          <cell r="F6">
            <v>1359.3625651</v>
          </cell>
          <cell r="G6">
            <v>1246.6523096999999</v>
          </cell>
          <cell r="H6">
            <v>1120.7254048</v>
          </cell>
          <cell r="I6">
            <v>992.1337274</v>
          </cell>
          <cell r="J6">
            <v>861.89329171999998</v>
          </cell>
          <cell r="K6">
            <v>731.33429296999998</v>
          </cell>
        </row>
        <row r="7">
          <cell r="B7">
            <v>609.97688298000003</v>
          </cell>
          <cell r="C7">
            <v>634.46872296000004</v>
          </cell>
          <cell r="D7">
            <v>653.61940359000005</v>
          </cell>
          <cell r="E7">
            <v>669.01956330000007</v>
          </cell>
          <cell r="F7">
            <v>679.52345228000001</v>
          </cell>
          <cell r="G7">
            <v>682.75222763000011</v>
          </cell>
          <cell r="H7">
            <v>676.29671635</v>
          </cell>
          <cell r="I7">
            <v>660.15942146999998</v>
          </cell>
          <cell r="J7">
            <v>633.91517665000003</v>
          </cell>
          <cell r="K7">
            <v>600.56792224999992</v>
          </cell>
        </row>
        <row r="8">
          <cell r="B8">
            <v>278.93282198999998</v>
          </cell>
          <cell r="C8">
            <v>279.38294203999999</v>
          </cell>
          <cell r="D8">
            <v>275.40899057000001</v>
          </cell>
          <cell r="E8">
            <v>270.16681506999998</v>
          </cell>
          <cell r="F8">
            <v>262.15861249</v>
          </cell>
          <cell r="G8">
            <v>250.90127481000002</v>
          </cell>
          <cell r="H8">
            <v>237.08065836999998</v>
          </cell>
          <cell r="I8">
            <v>220.24360732999997</v>
          </cell>
          <cell r="J8">
            <v>201.50711552000001</v>
          </cell>
          <cell r="K8">
            <v>182.27929664000001</v>
          </cell>
        </row>
        <row r="9">
          <cell r="B9">
            <v>585.76546299999995</v>
          </cell>
          <cell r="C9">
            <v>635.44595456000002</v>
          </cell>
          <cell r="D9">
            <v>665.99553042000002</v>
          </cell>
          <cell r="E9">
            <v>679.39835792999997</v>
          </cell>
          <cell r="F9">
            <v>675.48105170999997</v>
          </cell>
          <cell r="G9">
            <v>656.47683952</v>
          </cell>
          <cell r="H9">
            <v>626.85699764000003</v>
          </cell>
          <cell r="I9">
            <v>588.88689787999999</v>
          </cell>
          <cell r="J9">
            <v>541.6257746</v>
          </cell>
          <cell r="K9">
            <v>485.02097470000001</v>
          </cell>
        </row>
        <row r="10">
          <cell r="B10">
            <v>380.85707100000002</v>
          </cell>
          <cell r="C10">
            <v>444.57463960000007</v>
          </cell>
          <cell r="D10">
            <v>492.73509676000003</v>
          </cell>
          <cell r="E10">
            <v>530.05917782999995</v>
          </cell>
          <cell r="F10">
            <v>553.43027964999999</v>
          </cell>
          <cell r="G10">
            <v>561.46554979999996</v>
          </cell>
          <cell r="H10">
            <v>556.54833129999997</v>
          </cell>
          <cell r="I10">
            <v>539.4508836</v>
          </cell>
          <cell r="J10">
            <v>511.85249395</v>
          </cell>
          <cell r="K10">
            <v>475.59784989000002</v>
          </cell>
        </row>
        <row r="11">
          <cell r="B11">
            <v>348.25860599999999</v>
          </cell>
          <cell r="C11">
            <v>378.35379936999999</v>
          </cell>
          <cell r="D11">
            <v>409.03464603999998</v>
          </cell>
          <cell r="E11">
            <v>437.50820713999997</v>
          </cell>
          <cell r="F11">
            <v>462.98520626000004</v>
          </cell>
          <cell r="G11">
            <v>486.83027413000002</v>
          </cell>
          <cell r="H11">
            <v>508.05182844000001</v>
          </cell>
          <cell r="I11">
            <v>523.43612651000001</v>
          </cell>
          <cell r="J11">
            <v>528.31337349</v>
          </cell>
          <cell r="K11">
            <v>522.39930814000002</v>
          </cell>
        </row>
        <row r="12">
          <cell r="B12">
            <v>126.53592</v>
          </cell>
          <cell r="C12">
            <v>125.4825501</v>
          </cell>
          <cell r="D12">
            <v>122.3723456</v>
          </cell>
          <cell r="E12">
            <v>118.29350530000001</v>
          </cell>
          <cell r="F12">
            <v>113.7136423</v>
          </cell>
          <cell r="G12">
            <v>108.5596662</v>
          </cell>
          <cell r="H12">
            <v>101.5981302</v>
          </cell>
          <cell r="I12">
            <v>93.649176550000007</v>
          </cell>
          <cell r="J12">
            <v>85.155203099999994</v>
          </cell>
          <cell r="K12">
            <v>76.935895830000007</v>
          </cell>
        </row>
        <row r="13">
          <cell r="B13">
            <v>767.907194</v>
          </cell>
          <cell r="C13">
            <v>836.46863156999996</v>
          </cell>
          <cell r="D13">
            <v>881.28575088999992</v>
          </cell>
          <cell r="E13">
            <v>902.12411060999989</v>
          </cell>
          <cell r="F13">
            <v>897.7871351</v>
          </cell>
          <cell r="G13">
            <v>871.88924787000008</v>
          </cell>
          <cell r="H13">
            <v>830.08779582</v>
          </cell>
          <cell r="I13">
            <v>775.77284871000006</v>
          </cell>
          <cell r="J13">
            <v>712.62279904999991</v>
          </cell>
          <cell r="K13">
            <v>643.95853054999998</v>
          </cell>
        </row>
        <row r="14">
          <cell r="B14">
            <v>1429.6194528999999</v>
          </cell>
          <cell r="C14">
            <v>1603.0849559000001</v>
          </cell>
          <cell r="D14">
            <v>1731.8285014000001</v>
          </cell>
          <cell r="E14">
            <v>1820.7046378999999</v>
          </cell>
          <cell r="F14">
            <v>1863.2992618999999</v>
          </cell>
          <cell r="G14">
            <v>1856.1640232</v>
          </cell>
          <cell r="H14">
            <v>1801.0369064000001</v>
          </cell>
          <cell r="I14">
            <v>1703.1398546</v>
          </cell>
          <cell r="J14">
            <v>1571.6250711</v>
          </cell>
          <cell r="K14">
            <v>1420.4508464999999</v>
          </cell>
        </row>
        <row r="15">
          <cell r="B15">
            <v>6869.3236930000003</v>
          </cell>
          <cell r="C15">
            <v>7518.4950650000001</v>
          </cell>
          <cell r="D15">
            <v>7999.9136779999999</v>
          </cell>
          <cell r="E15">
            <v>8322.0602180000005</v>
          </cell>
          <cell r="F15">
            <v>8459.4012579999999</v>
          </cell>
          <cell r="G15">
            <v>8417.4184449999993</v>
          </cell>
          <cell r="H15">
            <v>8221.4415210000006</v>
          </cell>
          <cell r="I15">
            <v>7888.5278900000003</v>
          </cell>
          <cell r="J15">
            <v>7431.525995</v>
          </cell>
          <cell r="K15">
            <v>6879.9266669999997</v>
          </cell>
        </row>
        <row r="17">
          <cell r="A17" t="str">
            <v>Table 2. Population (from IIASA-WiC POP SSP2 scenario)</v>
          </cell>
        </row>
        <row r="20">
          <cell r="B20">
            <v>856.23592500000007</v>
          </cell>
          <cell r="C20">
            <v>1076.9905208100001</v>
          </cell>
          <cell r="D20">
            <v>1314.0298154700001</v>
          </cell>
          <cell r="E20">
            <v>1552.5195571500001</v>
          </cell>
          <cell r="F20">
            <v>1777.5021190900002</v>
          </cell>
          <cell r="G20">
            <v>1971.07080862</v>
          </cell>
          <cell r="H20">
            <v>2132.71750415</v>
          </cell>
          <cell r="I20">
            <v>2259.2238163299999</v>
          </cell>
          <cell r="J20">
            <v>2347.8744507800002</v>
          </cell>
          <cell r="K20">
            <v>2401.5941733099999</v>
          </cell>
        </row>
        <row r="21">
          <cell r="B21">
            <v>1459.8755919999999</v>
          </cell>
          <cell r="C21">
            <v>1509.7155347999999</v>
          </cell>
          <cell r="D21">
            <v>1519.4124714</v>
          </cell>
          <cell r="E21">
            <v>1482.9948313</v>
          </cell>
          <cell r="F21">
            <v>1407.5707295</v>
          </cell>
          <cell r="G21">
            <v>1305.6236337999999</v>
          </cell>
          <cell r="H21">
            <v>1193.8518022999999</v>
          </cell>
          <cell r="I21">
            <v>1081.7038969</v>
          </cell>
          <cell r="J21">
            <v>974.58530489999998</v>
          </cell>
          <cell r="K21">
            <v>882.23638000000005</v>
          </cell>
        </row>
        <row r="22">
          <cell r="B22">
            <v>609.97688298000003</v>
          </cell>
          <cell r="C22">
            <v>633.71757488000003</v>
          </cell>
          <cell r="D22">
            <v>651.87770922000004</v>
          </cell>
          <cell r="E22">
            <v>664.88226708000002</v>
          </cell>
          <cell r="F22">
            <v>672.88702995000006</v>
          </cell>
          <cell r="G22">
            <v>674.61750477999999</v>
          </cell>
          <cell r="H22">
            <v>669.69213990999992</v>
          </cell>
          <cell r="I22">
            <v>660.41642490000004</v>
          </cell>
          <cell r="J22">
            <v>647.60273333999999</v>
          </cell>
          <cell r="K22">
            <v>630.41681779999999</v>
          </cell>
        </row>
        <row r="23">
          <cell r="B23">
            <v>278.93282198999998</v>
          </cell>
          <cell r="C23">
            <v>281.41127725999996</v>
          </cell>
          <cell r="D23">
            <v>280.77404132999999</v>
          </cell>
          <cell r="E23">
            <v>279.32790705000002</v>
          </cell>
          <cell r="F23">
            <v>277.27755961000003</v>
          </cell>
          <cell r="G23">
            <v>273.31447775000004</v>
          </cell>
          <cell r="H23">
            <v>267.54729653999999</v>
          </cell>
          <cell r="I23">
            <v>259.98032176999999</v>
          </cell>
          <cell r="J23">
            <v>251.07823947999998</v>
          </cell>
          <cell r="K23">
            <v>241.57269903000002</v>
          </cell>
        </row>
        <row r="24">
          <cell r="B24">
            <v>585.76546299999995</v>
          </cell>
          <cell r="C24">
            <v>644.71080170000005</v>
          </cell>
          <cell r="D24">
            <v>692.38904533999994</v>
          </cell>
          <cell r="E24">
            <v>725.24454039</v>
          </cell>
          <cell r="F24">
            <v>742.76490512999999</v>
          </cell>
          <cell r="G24">
            <v>744.80074319999994</v>
          </cell>
          <cell r="H24">
            <v>736.10155347</v>
          </cell>
          <cell r="I24">
            <v>719.31633140000008</v>
          </cell>
          <cell r="J24">
            <v>696.59886260999997</v>
          </cell>
          <cell r="K24">
            <v>671.26725537000004</v>
          </cell>
        </row>
        <row r="25">
          <cell r="B25">
            <v>380.85707100000002</v>
          </cell>
          <cell r="C25">
            <v>451.90589543000004</v>
          </cell>
          <cell r="D25">
            <v>514.41658586000005</v>
          </cell>
          <cell r="E25">
            <v>569.02647825999998</v>
          </cell>
          <cell r="F25">
            <v>613.17449839999995</v>
          </cell>
          <cell r="G25">
            <v>643.36618229999999</v>
          </cell>
          <cell r="H25">
            <v>660.11505549999993</v>
          </cell>
          <cell r="I25">
            <v>665.02515629999994</v>
          </cell>
          <cell r="J25">
            <v>661.4991225</v>
          </cell>
          <cell r="K25">
            <v>652.26759779999998</v>
          </cell>
        </row>
        <row r="26">
          <cell r="B26">
            <v>348.25860599999999</v>
          </cell>
          <cell r="C26">
            <v>377.27219005999996</v>
          </cell>
          <cell r="D26">
            <v>406.00593523999999</v>
          </cell>
          <cell r="E26">
            <v>431.13791206999997</v>
          </cell>
          <cell r="F26">
            <v>452.97646789000004</v>
          </cell>
          <cell r="G26">
            <v>474.18554769999997</v>
          </cell>
          <cell r="H26">
            <v>492.91543203999998</v>
          </cell>
          <cell r="I26">
            <v>506.14624864999996</v>
          </cell>
          <cell r="J26">
            <v>513.23915373</v>
          </cell>
          <cell r="K26">
            <v>514.89727074999996</v>
          </cell>
        </row>
        <row r="27">
          <cell r="B27">
            <v>126.53592</v>
          </cell>
          <cell r="C27">
            <v>124.81254800000001</v>
          </cell>
          <cell r="D27">
            <v>120.4098133</v>
          </cell>
          <cell r="E27">
            <v>114.7544099</v>
          </cell>
          <cell r="F27">
            <v>108.6086998</v>
          </cell>
          <cell r="G27">
            <v>102.4147418</v>
          </cell>
          <cell r="H27">
            <v>95.619122189999999</v>
          </cell>
          <cell r="I27">
            <v>88.69043997</v>
          </cell>
          <cell r="J27">
            <v>81.686361140000002</v>
          </cell>
          <cell r="K27">
            <v>74.941346350000003</v>
          </cell>
        </row>
        <row r="28">
          <cell r="B28">
            <v>767.907194</v>
          </cell>
          <cell r="C28">
            <v>846.67423405999989</v>
          </cell>
          <cell r="D28">
            <v>909.99881942000002</v>
          </cell>
          <cell r="E28">
            <v>951.54484967999997</v>
          </cell>
          <cell r="F28">
            <v>969.42531295000003</v>
          </cell>
          <cell r="G28">
            <v>966.67955221</v>
          </cell>
          <cell r="H28">
            <v>947.71895519999998</v>
          </cell>
          <cell r="I28">
            <v>917.31378997000002</v>
          </cell>
          <cell r="J28">
            <v>879.65150905999997</v>
          </cell>
          <cell r="K28">
            <v>838.57907198999999</v>
          </cell>
        </row>
        <row r="29">
          <cell r="B29">
            <v>1429.6194528999999</v>
          </cell>
          <cell r="C29">
            <v>1636.0322353000001</v>
          </cell>
          <cell r="D29">
            <v>1819.9688148</v>
          </cell>
          <cell r="E29">
            <v>1977.4620803</v>
          </cell>
          <cell r="F29">
            <v>2101.5341827000002</v>
          </cell>
          <cell r="G29">
            <v>2175.1641578999997</v>
          </cell>
          <cell r="H29">
            <v>2197.2697293000001</v>
          </cell>
          <cell r="I29">
            <v>2177.681677</v>
          </cell>
          <cell r="J29">
            <v>2122.0733900999999</v>
          </cell>
          <cell r="K29">
            <v>2042.396176</v>
          </cell>
        </row>
        <row r="30">
          <cell r="B30">
            <v>6869.3236930000003</v>
          </cell>
          <cell r="C30">
            <v>7612.7293559999998</v>
          </cell>
          <cell r="D30">
            <v>8262.7148980000002</v>
          </cell>
          <cell r="E30">
            <v>8785.9380220000003</v>
          </cell>
          <cell r="F30">
            <v>9164.2313030000005</v>
          </cell>
          <cell r="G30">
            <v>9374.8934169999993</v>
          </cell>
          <cell r="H30">
            <v>9439.6079680000003</v>
          </cell>
          <cell r="I30">
            <v>9383.1346329999997</v>
          </cell>
          <cell r="J30">
            <v>9224.1491019999994</v>
          </cell>
          <cell r="K30">
            <v>8997.9762069999997</v>
          </cell>
        </row>
        <row r="32">
          <cell r="A32" t="str">
            <v>Table 3. Population (from IIASA-WiC POP SSP3 scenario)</v>
          </cell>
        </row>
        <row r="35">
          <cell r="A35" t="str">
            <v>AFR</v>
          </cell>
          <cell r="B35">
            <v>856.23592500000007</v>
          </cell>
          <cell r="C35">
            <v>1099.7660047099998</v>
          </cell>
          <cell r="D35">
            <v>1394.4119515700002</v>
          </cell>
          <cell r="E35">
            <v>1719.33295107</v>
          </cell>
          <cell r="F35">
            <v>2066.5383597499999</v>
          </cell>
          <cell r="G35">
            <v>2410.4025507900005</v>
          </cell>
          <cell r="H35">
            <v>2737.2268109699999</v>
          </cell>
          <cell r="I35">
            <v>3046.7344419800002</v>
          </cell>
          <cell r="J35">
            <v>3332.0386369500002</v>
          </cell>
          <cell r="K35">
            <v>3590.0296438099999</v>
          </cell>
        </row>
        <row r="36">
          <cell r="B36">
            <v>1459.8755919999999</v>
          </cell>
          <cell r="C36">
            <v>1517.6957556</v>
          </cell>
          <cell r="D36">
            <v>1542.2790522999999</v>
          </cell>
          <cell r="E36">
            <v>1519.7853976000001</v>
          </cell>
          <cell r="F36">
            <v>1463.9916541</v>
          </cell>
          <cell r="G36">
            <v>1390.3348219</v>
          </cell>
          <cell r="H36">
            <v>1317.0704923999999</v>
          </cell>
          <cell r="I36">
            <v>1254.0651505000001</v>
          </cell>
          <cell r="J36">
            <v>1211.5235385000001</v>
          </cell>
          <cell r="K36">
            <v>1191.6990901000001</v>
          </cell>
        </row>
        <row r="37">
          <cell r="B37">
            <v>609.97688298000003</v>
          </cell>
          <cell r="C37">
            <v>626.63165609000009</v>
          </cell>
          <cell r="D37">
            <v>628.76661999999999</v>
          </cell>
          <cell r="E37">
            <v>621.62015560999998</v>
          </cell>
          <cell r="F37">
            <v>607.14826368000001</v>
          </cell>
          <cell r="G37">
            <v>585.66815018</v>
          </cell>
          <cell r="H37">
            <v>560.73284466999996</v>
          </cell>
          <cell r="I37">
            <v>537.04603558999997</v>
          </cell>
          <cell r="J37">
            <v>515.19526429999996</v>
          </cell>
          <cell r="K37">
            <v>494.00125508999997</v>
          </cell>
        </row>
        <row r="38">
          <cell r="B38">
            <v>278.93282198999998</v>
          </cell>
          <cell r="C38">
            <v>283.10151365000002</v>
          </cell>
          <cell r="D38">
            <v>284.81795735000003</v>
          </cell>
          <cell r="E38">
            <v>285.85793655999998</v>
          </cell>
          <cell r="F38">
            <v>289.03387502999999</v>
          </cell>
          <cell r="G38">
            <v>292.67005990000001</v>
          </cell>
          <cell r="H38">
            <v>297.23502594000001</v>
          </cell>
          <cell r="I38">
            <v>304.13741227000003</v>
          </cell>
          <cell r="J38">
            <v>312.21588960000003</v>
          </cell>
          <cell r="K38">
            <v>320.28563407000001</v>
          </cell>
        </row>
        <row r="39">
          <cell r="B39">
            <v>585.76546299999995</v>
          </cell>
          <cell r="C39">
            <v>656.92256000999998</v>
          </cell>
          <cell r="D39">
            <v>730.79205879000006</v>
          </cell>
          <cell r="E39">
            <v>796.03911784999991</v>
          </cell>
          <cell r="F39">
            <v>854.66001154999992</v>
          </cell>
          <cell r="G39">
            <v>905.0326315100001</v>
          </cell>
          <cell r="H39">
            <v>949.62224800000001</v>
          </cell>
          <cell r="I39">
            <v>992.16217359000007</v>
          </cell>
          <cell r="J39">
            <v>1035.2193892999999</v>
          </cell>
          <cell r="K39">
            <v>1080.9364002</v>
          </cell>
        </row>
        <row r="40">
          <cell r="B40">
            <v>380.85707100000002</v>
          </cell>
          <cell r="C40">
            <v>458.65197297999998</v>
          </cell>
          <cell r="D40">
            <v>538.06751749</v>
          </cell>
          <cell r="E40">
            <v>615.02345035999997</v>
          </cell>
          <cell r="F40">
            <v>691.81293675000006</v>
          </cell>
          <cell r="G40">
            <v>763.50150770000005</v>
          </cell>
          <cell r="H40">
            <v>828.9363965</v>
          </cell>
          <cell r="I40">
            <v>893.8174105999999</v>
          </cell>
          <cell r="J40">
            <v>959.95608779999998</v>
          </cell>
          <cell r="K40">
            <v>1024.7160305</v>
          </cell>
        </row>
        <row r="41">
          <cell r="B41">
            <v>348.25860599999999</v>
          </cell>
          <cell r="C41">
            <v>369.31122991999996</v>
          </cell>
          <cell r="D41">
            <v>379.06816270000002</v>
          </cell>
          <cell r="E41">
            <v>380.76161418999999</v>
          </cell>
          <cell r="F41">
            <v>375.50453928999997</v>
          </cell>
          <cell r="G41">
            <v>366.28980934000003</v>
          </cell>
          <cell r="H41">
            <v>353.92799092000001</v>
          </cell>
          <cell r="I41">
            <v>337.14859691999999</v>
          </cell>
          <cell r="J41">
            <v>316.37450683999998</v>
          </cell>
          <cell r="K41">
            <v>293.28682007999998</v>
          </cell>
        </row>
        <row r="42">
          <cell r="B42">
            <v>126.53592</v>
          </cell>
          <cell r="C42">
            <v>123.2105004</v>
          </cell>
          <cell r="D42">
            <v>115.47437669999999</v>
          </cell>
          <cell r="E42">
            <v>105.8439747</v>
          </cell>
          <cell r="F42">
            <v>95.501652140000004</v>
          </cell>
          <cell r="G42">
            <v>84.810505989999996</v>
          </cell>
          <cell r="H42">
            <v>73.789690899999997</v>
          </cell>
          <cell r="I42">
            <v>63.563159630000001</v>
          </cell>
          <cell r="J42">
            <v>54.516016489999998</v>
          </cell>
          <cell r="K42">
            <v>46.331036009999998</v>
          </cell>
        </row>
        <row r="43">
          <cell r="B43">
            <v>716.04605600000002</v>
          </cell>
          <cell r="C43">
            <v>795.99010790500006</v>
          </cell>
          <cell r="D43">
            <v>872.53295725200007</v>
          </cell>
          <cell r="E43">
            <v>930.91569186700008</v>
          </cell>
          <cell r="F43">
            <v>974.21119538799985</v>
          </cell>
          <cell r="G43">
            <v>1005.0070513759998</v>
          </cell>
          <cell r="H43">
            <v>1026.3578791590003</v>
          </cell>
          <cell r="I43">
            <v>1044.9181485260001</v>
          </cell>
          <cell r="J43">
            <v>1064.6248131950001</v>
          </cell>
          <cell r="K43">
            <v>1086.124987552</v>
          </cell>
        </row>
        <row r="44">
          <cell r="B44">
            <v>1481.4805908999999</v>
          </cell>
          <cell r="C44">
            <v>1726.9956402549999</v>
          </cell>
          <cell r="D44">
            <v>1986.9362365980001</v>
          </cell>
          <cell r="E44">
            <v>2240.9585094329996</v>
          </cell>
          <cell r="F44">
            <v>2498.848057402</v>
          </cell>
          <cell r="G44">
            <v>2733.3699882740002</v>
          </cell>
          <cell r="H44">
            <v>2939.0512166609997</v>
          </cell>
          <cell r="I44">
            <v>3131.0587583039996</v>
          </cell>
          <cell r="J44">
            <v>3308.721202915</v>
          </cell>
          <cell r="K44">
            <v>3472.7419427680002</v>
          </cell>
        </row>
        <row r="45">
          <cell r="B45">
            <v>6869.3236930000003</v>
          </cell>
          <cell r="C45">
            <v>7686.7931349999999</v>
          </cell>
          <cell r="D45">
            <v>8503.4639260000004</v>
          </cell>
          <cell r="E45">
            <v>9247.5077500000007</v>
          </cell>
          <cell r="F45">
            <v>9949.0845530000006</v>
          </cell>
          <cell r="G45">
            <v>10568.70693</v>
          </cell>
          <cell r="H45">
            <v>11114.66258</v>
          </cell>
          <cell r="I45">
            <v>11633.84944</v>
          </cell>
          <cell r="J45">
            <v>12137.546319999999</v>
          </cell>
          <cell r="K45">
            <v>12624.933000000001</v>
          </cell>
        </row>
        <row r="62">
          <cell r="A62" t="str">
            <v>Table 5. Population (from IIASA-WiC POP SSP5 scenario)</v>
          </cell>
        </row>
        <row r="63">
          <cell r="A63" t="str">
            <v>million</v>
          </cell>
        </row>
        <row r="64">
          <cell r="B64">
            <v>2010</v>
          </cell>
        </row>
        <row r="65">
          <cell r="B65">
            <v>856.23592500000007</v>
          </cell>
          <cell r="C65">
            <v>1049.86564041</v>
          </cell>
          <cell r="D65">
            <v>1233.53871037</v>
          </cell>
          <cell r="E65">
            <v>1398.9989615100001</v>
          </cell>
          <cell r="F65">
            <v>1529.5519902200001</v>
          </cell>
          <cell r="G65">
            <v>1620.72552273</v>
          </cell>
          <cell r="H65">
            <v>1677.2589287000001</v>
          </cell>
          <cell r="I65">
            <v>1698.4634723200002</v>
          </cell>
          <cell r="J65">
            <v>1686.92737975</v>
          </cell>
          <cell r="K65">
            <v>1646.62604508</v>
          </cell>
        </row>
        <row r="66">
          <cell r="B66">
            <v>1459.8755919999999</v>
          </cell>
          <cell r="C66">
            <v>1499.6579022000001</v>
          </cell>
          <cell r="D66">
            <v>1492.9138986999999</v>
          </cell>
          <cell r="E66">
            <v>1443.8053695000001</v>
          </cell>
          <cell r="F66">
            <v>1357.1940135</v>
          </cell>
          <cell r="G66">
            <v>1244.3058119</v>
          </cell>
          <cell r="H66">
            <v>1118.2572007000001</v>
          </cell>
          <cell r="I66">
            <v>989.64078801000005</v>
          </cell>
          <cell r="J66">
            <v>859.48455373000002</v>
          </cell>
          <cell r="K66">
            <v>729.06997445000002</v>
          </cell>
        </row>
        <row r="67">
          <cell r="B67">
            <v>609.97688298000003</v>
          </cell>
          <cell r="C67">
            <v>641.50003693999997</v>
          </cell>
          <cell r="D67">
            <v>676.60690785000008</v>
          </cell>
          <cell r="E67">
            <v>712.10788840999999</v>
          </cell>
          <cell r="F67">
            <v>748.82986645000005</v>
          </cell>
          <cell r="G67">
            <v>784.36046271999987</v>
          </cell>
          <cell r="H67">
            <v>812.67343822999999</v>
          </cell>
          <cell r="I67">
            <v>832.79523152000002</v>
          </cell>
          <cell r="J67">
            <v>843.69098609000002</v>
          </cell>
          <cell r="K67">
            <v>846.81681589000004</v>
          </cell>
        </row>
        <row r="68">
          <cell r="B68">
            <v>278.93282198999998</v>
          </cell>
          <cell r="C68">
            <v>279.37324795000001</v>
          </cell>
          <cell r="D68">
            <v>276.33440110000004</v>
          </cell>
          <cell r="E68">
            <v>272.51218375999997</v>
          </cell>
          <cell r="F68">
            <v>265.60918577000001</v>
          </cell>
          <cell r="G68">
            <v>255.36963985</v>
          </cell>
          <cell r="H68">
            <v>242.15097766</v>
          </cell>
          <cell r="I68">
            <v>225.25265411000001</v>
          </cell>
          <cell r="J68">
            <v>206.07135957000003</v>
          </cell>
          <cell r="K68">
            <v>186.14101635</v>
          </cell>
        </row>
        <row r="69">
          <cell r="B69">
            <v>585.76546299999995</v>
          </cell>
          <cell r="C69">
            <v>632.49250534999999</v>
          </cell>
          <cell r="D69">
            <v>656.47976646999996</v>
          </cell>
          <cell r="E69">
            <v>662.98850628999992</v>
          </cell>
          <cell r="F69">
            <v>652.37852670999996</v>
          </cell>
          <cell r="G69">
            <v>627.27339146999998</v>
          </cell>
          <cell r="H69">
            <v>593.33385012999997</v>
          </cell>
          <cell r="I69">
            <v>553.24672970999995</v>
          </cell>
          <cell r="J69">
            <v>506.13849911</v>
          </cell>
          <cell r="K69">
            <v>451.89112460000001</v>
          </cell>
        </row>
        <row r="70">
          <cell r="B70">
            <v>380.85707100000002</v>
          </cell>
          <cell r="C70">
            <v>445.34804628000001</v>
          </cell>
          <cell r="D70">
            <v>494.33808304999997</v>
          </cell>
          <cell r="E70">
            <v>532.30842231999998</v>
          </cell>
          <cell r="F70">
            <v>556.06007599999998</v>
          </cell>
          <cell r="G70">
            <v>564.29375679999998</v>
          </cell>
          <cell r="H70">
            <v>559.79420419999997</v>
          </cell>
          <cell r="I70">
            <v>543.59534099999996</v>
          </cell>
          <cell r="J70">
            <v>517.61750010000003</v>
          </cell>
          <cell r="K70">
            <v>483.81989320000002</v>
          </cell>
        </row>
        <row r="71">
          <cell r="B71">
            <v>348.25860599999999</v>
          </cell>
          <cell r="C71">
            <v>385.48144225999999</v>
          </cell>
          <cell r="D71">
            <v>433.24693431999998</v>
          </cell>
          <cell r="E71">
            <v>483.20856393000003</v>
          </cell>
          <cell r="F71">
            <v>537.05422910000004</v>
          </cell>
          <cell r="G71">
            <v>596.48630295999999</v>
          </cell>
          <cell r="H71">
            <v>656.81704467999998</v>
          </cell>
          <cell r="I71">
            <v>714.21391644999994</v>
          </cell>
          <cell r="J71">
            <v>763.56076065000002</v>
          </cell>
          <cell r="K71">
            <v>802.17352100999994</v>
          </cell>
        </row>
        <row r="72">
          <cell r="B72">
            <v>126.53592</v>
          </cell>
          <cell r="C72">
            <v>126.4258868</v>
          </cell>
          <cell r="D72">
            <v>125.3692473</v>
          </cell>
          <cell r="E72">
            <v>123.78347890000001</v>
          </cell>
          <cell r="F72">
            <v>122.3101652</v>
          </cell>
          <cell r="G72">
            <v>120.9391904</v>
          </cell>
          <cell r="H72">
            <v>117.97431229999999</v>
          </cell>
          <cell r="I72">
            <v>114.0461377</v>
          </cell>
          <cell r="J72">
            <v>109.60846479999999</v>
          </cell>
          <cell r="K72">
            <v>105.3420831</v>
          </cell>
        </row>
        <row r="73">
          <cell r="B73">
            <v>767.907194</v>
          </cell>
          <cell r="C73">
            <v>835.06440584999996</v>
          </cell>
          <cell r="D73">
            <v>877.17793272999995</v>
          </cell>
          <cell r="E73">
            <v>895.32486326000003</v>
          </cell>
          <cell r="F73">
            <v>888.67982422</v>
          </cell>
          <cell r="G73">
            <v>861.01741326000001</v>
          </cell>
          <cell r="H73">
            <v>818.39863930999991</v>
          </cell>
          <cell r="I73">
            <v>764.42358146000004</v>
          </cell>
          <cell r="J73">
            <v>702.79636747999996</v>
          </cell>
          <cell r="K73">
            <v>636.66449475000002</v>
          </cell>
        </row>
        <row r="74">
          <cell r="B74">
            <v>1429.6194528999999</v>
          </cell>
          <cell r="C74">
            <v>1601.4503722000002</v>
          </cell>
          <cell r="D74">
            <v>1726.8360697000001</v>
          </cell>
          <cell r="E74">
            <v>1811.8545930999999</v>
          </cell>
          <cell r="F74">
            <v>1850.1508954000001</v>
          </cell>
          <cell r="G74">
            <v>1838.7235269</v>
          </cell>
          <cell r="H74">
            <v>1780.2559140999999</v>
          </cell>
          <cell r="I74">
            <v>1680.4325238000001</v>
          </cell>
          <cell r="J74">
            <v>1548.5484310000002</v>
          </cell>
          <cell r="K74">
            <v>1398.4520069999999</v>
          </cell>
        </row>
        <row r="75">
          <cell r="B75">
            <v>6869.3236930000003</v>
          </cell>
          <cell r="C75">
            <v>7527.1231420000004</v>
          </cell>
          <cell r="D75">
            <v>8029.4375639999998</v>
          </cell>
          <cell r="E75">
            <v>8379.8283530000008</v>
          </cell>
          <cell r="F75">
            <v>8557.6624809999994</v>
          </cell>
          <cell r="G75">
            <v>8570.5274449999997</v>
          </cell>
          <cell r="H75">
            <v>8440.4662420000004</v>
          </cell>
          <cell r="I75">
            <v>8185.1459279999999</v>
          </cell>
          <cell r="J75">
            <v>7817.3826250000002</v>
          </cell>
          <cell r="K75">
            <v>7362.3899600000004</v>
          </cell>
        </row>
      </sheetData>
      <sheetData sheetId="1">
        <row r="5">
          <cell r="B5">
            <v>1354.55808271</v>
          </cell>
          <cell r="C5">
            <v>2564.5267598999999</v>
          </cell>
          <cell r="D5">
            <v>4557.1428054999997</v>
          </cell>
          <cell r="E5">
            <v>7734.9131545</v>
          </cell>
          <cell r="F5">
            <v>12220.628944300001</v>
          </cell>
          <cell r="G5">
            <v>17938.005235000001</v>
          </cell>
          <cell r="H5">
            <v>24495.092540000001</v>
          </cell>
          <cell r="I5">
            <v>31463.676920099999</v>
          </cell>
          <cell r="J5">
            <v>38343.3459143</v>
          </cell>
          <cell r="K5">
            <v>44519.283572299995</v>
          </cell>
        </row>
        <row r="6">
          <cell r="B6">
            <v>9672.1982558</v>
          </cell>
          <cell r="C6">
            <v>25332.0285286</v>
          </cell>
          <cell r="D6">
            <v>40565.157988999999</v>
          </cell>
          <cell r="E6">
            <v>50180.324760000003</v>
          </cell>
          <cell r="F6">
            <v>55694.570723999997</v>
          </cell>
          <cell r="G6">
            <v>58650.064736</v>
          </cell>
          <cell r="H6">
            <v>59324.84953</v>
          </cell>
          <cell r="I6">
            <v>58260.968637999998</v>
          </cell>
          <cell r="J6">
            <v>55802.393240999998</v>
          </cell>
          <cell r="K6">
            <v>51521.280666999999</v>
          </cell>
        </row>
        <row r="7">
          <cell r="B7">
            <v>15492.0866052</v>
          </cell>
          <cell r="C7">
            <v>19666.644122199999</v>
          </cell>
          <cell r="D7">
            <v>26291.282723999997</v>
          </cell>
          <cell r="E7">
            <v>33280.102029300004</v>
          </cell>
          <cell r="F7">
            <v>40012.634455200001</v>
          </cell>
          <cell r="G7">
            <v>46651.0329901</v>
          </cell>
          <cell r="H7">
            <v>52997.123846399998</v>
          </cell>
          <cell r="I7">
            <v>58848.354825299997</v>
          </cell>
          <cell r="J7">
            <v>64304.1333448</v>
          </cell>
          <cell r="K7">
            <v>69317.4678938</v>
          </cell>
        </row>
        <row r="8">
          <cell r="B8">
            <v>2904.9787287000004</v>
          </cell>
          <cell r="C8">
            <v>4934.0464283000001</v>
          </cell>
          <cell r="D8">
            <v>6903.5547320000005</v>
          </cell>
          <cell r="E8">
            <v>8065.6298020000004</v>
          </cell>
          <cell r="F8">
            <v>8683.5237699999998</v>
          </cell>
          <cell r="G8">
            <v>9334.6210260000007</v>
          </cell>
          <cell r="H8">
            <v>10155.339378999999</v>
          </cell>
          <cell r="I8">
            <v>10958.426445999999</v>
          </cell>
          <cell r="J8">
            <v>11636.139564000001</v>
          </cell>
          <cell r="K8">
            <v>12178.291682999999</v>
          </cell>
        </row>
        <row r="9">
          <cell r="B9">
            <v>5391.9801485999997</v>
          </cell>
          <cell r="C9">
            <v>7895.0707050000001</v>
          </cell>
          <cell r="D9">
            <v>10837.8485096</v>
          </cell>
          <cell r="E9">
            <v>14174.132025700001</v>
          </cell>
          <cell r="F9">
            <v>17737.045287599998</v>
          </cell>
          <cell r="G9">
            <v>20739.254728700002</v>
          </cell>
          <cell r="H9">
            <v>23204.098065999999</v>
          </cell>
          <cell r="I9">
            <v>25443.356374999999</v>
          </cell>
          <cell r="J9">
            <v>27311.493248999999</v>
          </cell>
          <cell r="K9">
            <v>28395.295972</v>
          </cell>
        </row>
        <row r="10">
          <cell r="B10">
            <v>2989.3488302999999</v>
          </cell>
          <cell r="C10">
            <v>4493.391455</v>
          </cell>
          <cell r="D10">
            <v>6585.0843779999996</v>
          </cell>
          <cell r="E10">
            <v>9196.8610509999999</v>
          </cell>
          <cell r="F10">
            <v>11939.818722</v>
          </cell>
          <cell r="G10">
            <v>14543.543713999999</v>
          </cell>
          <cell r="H10">
            <v>16910.400011999998</v>
          </cell>
          <cell r="I10">
            <v>19128.487617999999</v>
          </cell>
          <cell r="J10">
            <v>21148.453931</v>
          </cell>
          <cell r="K10">
            <v>23008.556716999999</v>
          </cell>
        </row>
        <row r="11">
          <cell r="B11">
            <v>13939.470705</v>
          </cell>
          <cell r="C11">
            <v>16681.067192000002</v>
          </cell>
          <cell r="D11">
            <v>20943.861978000001</v>
          </cell>
          <cell r="E11">
            <v>25758.603642000002</v>
          </cell>
          <cell r="F11">
            <v>30902.045077999999</v>
          </cell>
          <cell r="G11">
            <v>36425.666861999998</v>
          </cell>
          <cell r="H11">
            <v>42450.067346999997</v>
          </cell>
          <cell r="I11">
            <v>48853.609924999997</v>
          </cell>
          <cell r="J11">
            <v>55122.187690999999</v>
          </cell>
          <cell r="K11">
            <v>60789.961456999998</v>
          </cell>
        </row>
        <row r="12">
          <cell r="B12">
            <v>4064.1246529999999</v>
          </cell>
          <cell r="C12">
            <v>4130.5043900000001</v>
          </cell>
          <cell r="D12">
            <v>4481.3071579999996</v>
          </cell>
          <cell r="E12">
            <v>4939.7095230000004</v>
          </cell>
          <cell r="F12">
            <v>5401.3452880000004</v>
          </cell>
          <cell r="G12">
            <v>5862.0694489999996</v>
          </cell>
          <cell r="H12">
            <v>6273.9256779999996</v>
          </cell>
          <cell r="I12">
            <v>6564.005416</v>
          </cell>
          <cell r="J12">
            <v>6808.6590910000004</v>
          </cell>
          <cell r="K12">
            <v>7071.2558909999998</v>
          </cell>
        </row>
        <row r="13">
          <cell r="B13">
            <v>3903.5135697999999</v>
          </cell>
          <cell r="C13">
            <v>5978.5839887000002</v>
          </cell>
          <cell r="D13">
            <v>8857.794738999999</v>
          </cell>
          <cell r="E13">
            <v>12141.772093</v>
          </cell>
          <cell r="F13">
            <v>15887.473322</v>
          </cell>
          <cell r="G13">
            <v>19248.390878999999</v>
          </cell>
          <cell r="H13">
            <v>22102.009557000001</v>
          </cell>
          <cell r="I13">
            <v>24631.922168999998</v>
          </cell>
          <cell r="J13">
            <v>26638.969817999998</v>
          </cell>
          <cell r="K13">
            <v>27973.898119999998</v>
          </cell>
        </row>
        <row r="14">
          <cell r="B14">
            <v>4312.3882599999997</v>
          </cell>
          <cell r="C14">
            <v>11126.153952500001</v>
          </cell>
          <cell r="D14">
            <v>22288.967048300001</v>
          </cell>
          <cell r="E14">
            <v>32947.641217999997</v>
          </cell>
          <cell r="F14">
            <v>42368.998684000006</v>
          </cell>
          <cell r="G14">
            <v>50417.616950999996</v>
          </cell>
          <cell r="H14">
            <v>56656.881389999995</v>
          </cell>
          <cell r="I14">
            <v>62128.137254000001</v>
          </cell>
          <cell r="J14">
            <v>66446.407665999999</v>
          </cell>
          <cell r="K14">
            <v>68784.542428999994</v>
          </cell>
        </row>
        <row r="15">
          <cell r="B15">
            <v>65016.001620000003</v>
          </cell>
          <cell r="C15">
            <v>104319.1511</v>
          </cell>
          <cell r="D15">
            <v>154454.84419999999</v>
          </cell>
          <cell r="E15">
            <v>201210.03279999999</v>
          </cell>
          <cell r="F15">
            <v>244277.18840000001</v>
          </cell>
          <cell r="G15">
            <v>283875.78110000002</v>
          </cell>
          <cell r="H15">
            <v>319258.33279999997</v>
          </cell>
          <cell r="I15">
            <v>351521.42959999997</v>
          </cell>
          <cell r="J15">
            <v>379242.85350000003</v>
          </cell>
          <cell r="K15">
            <v>399566.71350000001</v>
          </cell>
        </row>
        <row r="20">
          <cell r="B20">
            <v>1354.55808271</v>
          </cell>
          <cell r="C20">
            <v>2443.1314872900002</v>
          </cell>
          <cell r="D20">
            <v>4009.8014378999997</v>
          </cell>
          <cell r="E20">
            <v>6371.3780598000003</v>
          </cell>
          <cell r="F20">
            <v>9649.9046429999999</v>
          </cell>
          <cell r="G20">
            <v>13885.320324699998</v>
          </cell>
          <cell r="H20">
            <v>19025.170969499999</v>
          </cell>
          <cell r="I20">
            <v>25036.719832500003</v>
          </cell>
          <cell r="J20">
            <v>31903.990312400001</v>
          </cell>
          <cell r="K20">
            <v>39436.704738400003</v>
          </cell>
        </row>
        <row r="21">
          <cell r="B21">
            <v>9672.1982558</v>
          </cell>
          <cell r="C21">
            <v>25191.769246700002</v>
          </cell>
          <cell r="D21">
            <v>39487.058751999997</v>
          </cell>
          <cell r="E21">
            <v>48293.493908999997</v>
          </cell>
          <cell r="F21">
            <v>53109.350097000002</v>
          </cell>
          <cell r="G21">
            <v>55265.824799000002</v>
          </cell>
          <cell r="H21">
            <v>55733.611683999996</v>
          </cell>
          <cell r="I21">
            <v>55262.293211999997</v>
          </cell>
          <cell r="J21">
            <v>54081.039173999998</v>
          </cell>
          <cell r="K21">
            <v>52758.028346000006</v>
          </cell>
        </row>
        <row r="22">
          <cell r="B22">
            <v>15492.0866052</v>
          </cell>
          <cell r="C22">
            <v>19614.537639300001</v>
          </cell>
          <cell r="D22">
            <v>25756.087697400002</v>
          </cell>
          <cell r="E22">
            <v>31914.937233199998</v>
          </cell>
          <cell r="F22">
            <v>37609.168466899995</v>
          </cell>
          <cell r="G22">
            <v>42994.350390000007</v>
          </cell>
          <cell r="H22">
            <v>48348.398729200002</v>
          </cell>
          <cell r="I22">
            <v>53548.783451399999</v>
          </cell>
          <cell r="J22">
            <v>58723.116663399996</v>
          </cell>
          <cell r="K22">
            <v>63768.9487591</v>
          </cell>
        </row>
        <row r="23">
          <cell r="B23">
            <v>2904.9787287000004</v>
          </cell>
          <cell r="C23">
            <v>4970.7510241999998</v>
          </cell>
          <cell r="D23">
            <v>6831.3068739999999</v>
          </cell>
          <cell r="E23">
            <v>8003.8019590000004</v>
          </cell>
          <cell r="F23">
            <v>8842.0832420000006</v>
          </cell>
          <cell r="G23">
            <v>9691.7958490000001</v>
          </cell>
          <cell r="H23">
            <v>10707.472453999999</v>
          </cell>
          <cell r="I23">
            <v>11783.139868</v>
          </cell>
          <cell r="J23">
            <v>12871.603134000001</v>
          </cell>
          <cell r="K23">
            <v>14026.05431</v>
          </cell>
        </row>
        <row r="24">
          <cell r="B24">
            <v>5391.9801485999997</v>
          </cell>
          <cell r="C24">
            <v>7805.1968001000005</v>
          </cell>
          <cell r="D24">
            <v>10477.5741471</v>
          </cell>
          <cell r="E24">
            <v>13312.7045282</v>
          </cell>
          <cell r="F24">
            <v>16772.218399199999</v>
          </cell>
          <cell r="G24">
            <v>20340.121316000001</v>
          </cell>
          <cell r="H24">
            <v>23500.238179600001</v>
          </cell>
          <cell r="I24">
            <v>26570.452667000001</v>
          </cell>
          <cell r="J24">
            <v>29660.661620000003</v>
          </cell>
          <cell r="K24">
            <v>32766.093739000004</v>
          </cell>
        </row>
        <row r="25">
          <cell r="B25">
            <v>2989.3488302999999</v>
          </cell>
          <cell r="C25">
            <v>4457.6096289999996</v>
          </cell>
          <cell r="D25">
            <v>6378.0619729999999</v>
          </cell>
          <cell r="E25">
            <v>8879.5561850000013</v>
          </cell>
          <cell r="F25">
            <v>11645.699495000001</v>
          </cell>
          <cell r="G25">
            <v>14455.667919</v>
          </cell>
          <cell r="H25">
            <v>17241.623959</v>
          </cell>
          <cell r="I25">
            <v>20064.947737999999</v>
          </cell>
          <cell r="J25">
            <v>23027.373786</v>
          </cell>
          <cell r="K25">
            <v>26047.539664</v>
          </cell>
        </row>
        <row r="26">
          <cell r="B26">
            <v>13939.470705</v>
          </cell>
          <cell r="C26">
            <v>16724.455942000001</v>
          </cell>
          <cell r="D26">
            <v>20760.278576000001</v>
          </cell>
          <cell r="E26">
            <v>25046.003159</v>
          </cell>
          <cell r="F26">
            <v>29472.116881000002</v>
          </cell>
          <cell r="G26">
            <v>34166.476161999999</v>
          </cell>
          <cell r="H26">
            <v>39226.293725000003</v>
          </cell>
          <cell r="I26">
            <v>44418.723873000003</v>
          </cell>
          <cell r="J26">
            <v>49504.752182000004</v>
          </cell>
          <cell r="K26">
            <v>54413.725080000004</v>
          </cell>
        </row>
        <row r="27">
          <cell r="B27">
            <v>4064.1246529999999</v>
          </cell>
          <cell r="C27">
            <v>4109.8547440000002</v>
          </cell>
          <cell r="D27">
            <v>4371.0836740000004</v>
          </cell>
          <cell r="E27">
            <v>4674.295505</v>
          </cell>
          <cell r="F27">
            <v>4946.0041789999996</v>
          </cell>
          <cell r="G27">
            <v>5216.8745410000001</v>
          </cell>
          <cell r="H27">
            <v>5469.0197580000004</v>
          </cell>
          <cell r="I27">
            <v>5660.2765849999996</v>
          </cell>
          <cell r="J27">
            <v>5841.2251429999997</v>
          </cell>
          <cell r="K27">
            <v>6034.0429809999996</v>
          </cell>
        </row>
        <row r="28">
          <cell r="B28">
            <v>3903.5135697999999</v>
          </cell>
          <cell r="C28">
            <v>5909.7207145999992</v>
          </cell>
          <cell r="D28">
            <v>8455.8808910000007</v>
          </cell>
          <cell r="E28">
            <v>11174.190130000001</v>
          </cell>
          <cell r="F28">
            <v>14045.287598000001</v>
          </cell>
          <cell r="G28">
            <v>17273.269465999998</v>
          </cell>
          <cell r="H28">
            <v>20122.143446999999</v>
          </cell>
          <cell r="I28">
            <v>22795.001533000002</v>
          </cell>
          <cell r="J28">
            <v>25553.687631000001</v>
          </cell>
          <cell r="K28">
            <v>28169.314880000002</v>
          </cell>
        </row>
        <row r="29">
          <cell r="B29">
            <v>4312.3882599999997</v>
          </cell>
          <cell r="C29">
            <v>10715.592153199999</v>
          </cell>
          <cell r="D29">
            <v>20518.2610522</v>
          </cell>
          <cell r="E29">
            <v>29784.040894999998</v>
          </cell>
          <cell r="F29">
            <v>37877.270519999998</v>
          </cell>
          <cell r="G29">
            <v>46166.624485</v>
          </cell>
          <cell r="H29">
            <v>54642.806789000002</v>
          </cell>
          <cell r="I29">
            <v>62272.158183</v>
          </cell>
          <cell r="J29">
            <v>69202.706940999997</v>
          </cell>
          <cell r="K29">
            <v>75554.868543999997</v>
          </cell>
        </row>
        <row r="30">
          <cell r="B30">
            <v>65016.001620000003</v>
          </cell>
          <cell r="C30">
            <v>103464.3999</v>
          </cell>
          <cell r="D30">
            <v>149173.74780000001</v>
          </cell>
          <cell r="E30">
            <v>190177.3702</v>
          </cell>
          <cell r="F30">
            <v>227261.71280000001</v>
          </cell>
          <cell r="G30">
            <v>263304.89370000002</v>
          </cell>
          <cell r="H30">
            <v>298401.91450000001</v>
          </cell>
          <cell r="I30">
            <v>332276.72350000002</v>
          </cell>
          <cell r="J30">
            <v>365633.61670000001</v>
          </cell>
          <cell r="K30">
            <v>398542.16320000001</v>
          </cell>
        </row>
        <row r="35">
          <cell r="B35">
            <v>1354.55808271</v>
          </cell>
          <cell r="C35">
            <v>2322.2615118100002</v>
          </cell>
          <cell r="D35">
            <v>3368.6869646999999</v>
          </cell>
          <cell r="E35">
            <v>4624.5529618999999</v>
          </cell>
          <cell r="F35">
            <v>6061.4260336000007</v>
          </cell>
          <cell r="G35">
            <v>7616.8016531000003</v>
          </cell>
          <cell r="H35">
            <v>9205.6913324999987</v>
          </cell>
          <cell r="I35">
            <v>10802.4289455</v>
          </cell>
          <cell r="J35">
            <v>12423.657233399999</v>
          </cell>
          <cell r="K35">
            <v>14088.428026199999</v>
          </cell>
        </row>
        <row r="36">
          <cell r="B36">
            <v>9672.1982558</v>
          </cell>
          <cell r="C36">
            <v>25073.712665999999</v>
          </cell>
          <cell r="D36">
            <v>37516.321341999996</v>
          </cell>
          <cell r="E36">
            <v>45082.643200999999</v>
          </cell>
          <cell r="F36">
            <v>48727.852380999997</v>
          </cell>
          <cell r="G36">
            <v>49648.588899000002</v>
          </cell>
          <cell r="H36">
            <v>49224.186071000004</v>
          </cell>
          <cell r="I36">
            <v>48730.172108999999</v>
          </cell>
          <cell r="J36">
            <v>48844.390792999999</v>
          </cell>
          <cell r="K36">
            <v>49956.416215999998</v>
          </cell>
        </row>
        <row r="37">
          <cell r="B37">
            <v>15492.0866052</v>
          </cell>
          <cell r="C37">
            <v>17321.3353871</v>
          </cell>
          <cell r="D37">
            <v>19207.811047899999</v>
          </cell>
          <cell r="E37">
            <v>21075.070535400002</v>
          </cell>
          <cell r="F37">
            <v>22710.072858200001</v>
          </cell>
          <cell r="G37">
            <v>23994.538129400004</v>
          </cell>
          <cell r="H37">
            <v>25094.903207700001</v>
          </cell>
          <cell r="I37">
            <v>26103.564526000002</v>
          </cell>
          <cell r="J37">
            <v>27036.756239599999</v>
          </cell>
          <cell r="K37">
            <v>27931.315497199997</v>
          </cell>
        </row>
        <row r="38">
          <cell r="B38">
            <v>2904.9787287000004</v>
          </cell>
          <cell r="C38">
            <v>4952.2334898999998</v>
          </cell>
          <cell r="D38">
            <v>6706.144166</v>
          </cell>
          <cell r="E38">
            <v>7778.5244870000006</v>
          </cell>
          <cell r="F38">
            <v>8612.8465959999994</v>
          </cell>
          <cell r="G38">
            <v>9490.6522409999998</v>
          </cell>
          <cell r="H38">
            <v>10589.52605</v>
          </cell>
          <cell r="I38">
            <v>11976.309003</v>
          </cell>
          <cell r="J38">
            <v>13653.326915000001</v>
          </cell>
          <cell r="K38">
            <v>15629.630732000001</v>
          </cell>
        </row>
        <row r="39">
          <cell r="B39">
            <v>5391.9801485999997</v>
          </cell>
          <cell r="C39">
            <v>7738.8293977000003</v>
          </cell>
          <cell r="D39">
            <v>10098.782509500001</v>
          </cell>
          <cell r="E39">
            <v>12515.703531199999</v>
          </cell>
          <cell r="F39">
            <v>15132.556965399999</v>
          </cell>
          <cell r="G39">
            <v>17875.132734899998</v>
          </cell>
          <cell r="H39">
            <v>20531.855752200001</v>
          </cell>
          <cell r="I39">
            <v>23283.721817899997</v>
          </cell>
          <cell r="J39">
            <v>26259.294786599999</v>
          </cell>
          <cell r="K39">
            <v>29676.088445000001</v>
          </cell>
        </row>
        <row r="40">
          <cell r="B40">
            <v>2989.3488302999999</v>
          </cell>
          <cell r="C40">
            <v>4414.6582509999998</v>
          </cell>
          <cell r="D40">
            <v>5919.9066069999999</v>
          </cell>
          <cell r="E40">
            <v>7687.7071859999996</v>
          </cell>
          <cell r="F40">
            <v>9595.6026289999991</v>
          </cell>
          <cell r="G40">
            <v>11546.909234999999</v>
          </cell>
          <cell r="H40">
            <v>13638.617259000001</v>
          </cell>
          <cell r="I40">
            <v>15876.409918000001</v>
          </cell>
          <cell r="J40">
            <v>18370.422179000001</v>
          </cell>
          <cell r="K40">
            <v>21234.513046</v>
          </cell>
        </row>
        <row r="41">
          <cell r="B41">
            <v>13939.470705</v>
          </cell>
          <cell r="C41">
            <v>15959.195057000001</v>
          </cell>
          <cell r="D41">
            <v>18217.073755999998</v>
          </cell>
          <cell r="E41">
            <v>20256.637910000001</v>
          </cell>
          <cell r="F41">
            <v>22125.455881999998</v>
          </cell>
          <cell r="G41">
            <v>23892.155299999999</v>
          </cell>
          <cell r="H41">
            <v>25602.868244999998</v>
          </cell>
          <cell r="I41">
            <v>27075.872517</v>
          </cell>
          <cell r="J41">
            <v>28168.951824000003</v>
          </cell>
          <cell r="K41">
            <v>28931.866420000002</v>
          </cell>
        </row>
        <row r="42">
          <cell r="B42">
            <v>4064.1246529999999</v>
          </cell>
          <cell r="C42">
            <v>3839.7706400000002</v>
          </cell>
          <cell r="D42">
            <v>3727.3933910000001</v>
          </cell>
          <cell r="E42">
            <v>3706.5628550000001</v>
          </cell>
          <cell r="F42">
            <v>3684.6280959999999</v>
          </cell>
          <cell r="G42">
            <v>3655.4276669999999</v>
          </cell>
          <cell r="H42">
            <v>3584.2026500000002</v>
          </cell>
          <cell r="I42">
            <v>3458.8554439999998</v>
          </cell>
          <cell r="J42">
            <v>3326.135448</v>
          </cell>
          <cell r="K42">
            <v>3187.9570869999998</v>
          </cell>
        </row>
        <row r="43">
          <cell r="B43">
            <v>3903.5135697999999</v>
          </cell>
          <cell r="C43">
            <v>5829.8464519999998</v>
          </cell>
          <cell r="D43">
            <v>7916.9514319999989</v>
          </cell>
          <cell r="E43">
            <v>9794.8736709999994</v>
          </cell>
          <cell r="F43">
            <v>11503.688511</v>
          </cell>
          <cell r="G43">
            <v>13080.372652999999</v>
          </cell>
          <cell r="H43">
            <v>14465.370475</v>
          </cell>
          <cell r="I43">
            <v>15737.908396000001</v>
          </cell>
          <cell r="J43">
            <v>17046.450992999999</v>
          </cell>
          <cell r="K43">
            <v>18518.9467731</v>
          </cell>
        </row>
        <row r="44">
          <cell r="B44">
            <v>4312.3882599999997</v>
          </cell>
          <cell r="C44">
            <v>10403.4995334</v>
          </cell>
          <cell r="D44">
            <v>18551.812189200002</v>
          </cell>
          <cell r="E44">
            <v>24990.516181799998</v>
          </cell>
          <cell r="F44">
            <v>29499.834019000002</v>
          </cell>
          <cell r="G44">
            <v>32969.483536</v>
          </cell>
          <cell r="H44">
            <v>36324.495849999999</v>
          </cell>
          <cell r="I44">
            <v>39808.953857</v>
          </cell>
          <cell r="J44">
            <v>43332.875111000001</v>
          </cell>
          <cell r="K44">
            <v>46999.017494</v>
          </cell>
        </row>
        <row r="45">
          <cell r="B45">
            <v>65016.001620000003</v>
          </cell>
          <cell r="C45">
            <v>99123.947369999994</v>
          </cell>
          <cell r="D45">
            <v>132634.10690000001</v>
          </cell>
          <cell r="E45">
            <v>159055.05780000001</v>
          </cell>
          <cell r="F45">
            <v>179343.0827</v>
          </cell>
          <cell r="G45">
            <v>195589.39569999999</v>
          </cell>
          <cell r="H45">
            <v>210186.15830000001</v>
          </cell>
          <cell r="I45">
            <v>224847.1704</v>
          </cell>
          <cell r="J45">
            <v>240478.7389</v>
          </cell>
          <cell r="K45">
            <v>258159.03839999999</v>
          </cell>
        </row>
        <row r="65">
          <cell r="B65">
            <v>1354.55808271</v>
          </cell>
          <cell r="C65">
            <v>2594.6481247000002</v>
          </cell>
          <cell r="D65">
            <v>4880.6509828999997</v>
          </cell>
          <cell r="E65">
            <v>8996.0343996000011</v>
          </cell>
          <cell r="F65">
            <v>15450.862091199999</v>
          </cell>
          <cell r="G65">
            <v>24455.744050200003</v>
          </cell>
          <cell r="H65">
            <v>35689.747933399995</v>
          </cell>
          <cell r="I65">
            <v>48507.5269319</v>
          </cell>
          <cell r="J65">
            <v>63335.137712399999</v>
          </cell>
          <cell r="K65">
            <v>81118.472380199993</v>
          </cell>
        </row>
        <row r="66">
          <cell r="B66">
            <v>9672.1982558</v>
          </cell>
          <cell r="C66">
            <v>25537.9927245</v>
          </cell>
          <cell r="D66">
            <v>42365.062400999996</v>
          </cell>
          <cell r="E66">
            <v>55321.735325999995</v>
          </cell>
          <cell r="F66">
            <v>65569.851979999992</v>
          </cell>
          <cell r="G66">
            <v>73848.967325000005</v>
          </cell>
          <cell r="H66">
            <v>79815.783169999995</v>
          </cell>
          <cell r="I66">
            <v>83555.307155999995</v>
          </cell>
          <cell r="J66">
            <v>84875.271680000005</v>
          </cell>
          <cell r="K66">
            <v>82630.289065999998</v>
          </cell>
        </row>
        <row r="67">
          <cell r="B67">
            <v>15492.0866052</v>
          </cell>
          <cell r="C67">
            <v>19966.567149300001</v>
          </cell>
          <cell r="D67">
            <v>28020.178411199999</v>
          </cell>
          <cell r="E67">
            <v>37995.083099800002</v>
          </cell>
          <cell r="F67">
            <v>49310.667582200003</v>
          </cell>
          <cell r="G67">
            <v>62318.697268900003</v>
          </cell>
          <cell r="H67">
            <v>77112.274261999992</v>
          </cell>
          <cell r="I67">
            <v>93323.918483999994</v>
          </cell>
          <cell r="J67">
            <v>111123.54210199999</v>
          </cell>
          <cell r="K67">
            <v>130721.369871</v>
          </cell>
        </row>
        <row r="68">
          <cell r="B68">
            <v>2904.9787287000004</v>
          </cell>
          <cell r="C68">
            <v>4981.1000684999999</v>
          </cell>
          <cell r="D68">
            <v>7229.5765640000009</v>
          </cell>
          <cell r="E68">
            <v>8892.6379230000002</v>
          </cell>
          <cell r="F68">
            <v>10240.553939000001</v>
          </cell>
          <cell r="G68">
            <v>11887.538430999999</v>
          </cell>
          <cell r="H68">
            <v>13912.983974000001</v>
          </cell>
          <cell r="I68">
            <v>16025.642928000001</v>
          </cell>
          <cell r="J68">
            <v>18029.388263000001</v>
          </cell>
          <cell r="K68">
            <v>19847.256730000001</v>
          </cell>
        </row>
        <row r="69">
          <cell r="B69">
            <v>5391.9801485999997</v>
          </cell>
          <cell r="C69">
            <v>7931.9335121999993</v>
          </cell>
          <cell r="D69">
            <v>11172.3972947</v>
          </cell>
          <cell r="E69">
            <v>15226.811420100001</v>
          </cell>
          <cell r="F69">
            <v>19902.337733200002</v>
          </cell>
          <cell r="G69">
            <v>24546.698452999997</v>
          </cell>
          <cell r="H69">
            <v>29397.233239999998</v>
          </cell>
          <cell r="I69">
            <v>34565.823573000001</v>
          </cell>
          <cell r="J69">
            <v>39546.097919</v>
          </cell>
          <cell r="K69">
            <v>43576.751906999998</v>
          </cell>
        </row>
        <row r="70">
          <cell r="B70">
            <v>2989.3488302999999</v>
          </cell>
          <cell r="C70">
            <v>4549.7608849999997</v>
          </cell>
          <cell r="D70">
            <v>6951.9582190000001</v>
          </cell>
          <cell r="E70">
            <v>10259.755365999999</v>
          </cell>
          <cell r="F70">
            <v>14040.094645000001</v>
          </cell>
          <cell r="G70">
            <v>18085.930602</v>
          </cell>
          <cell r="H70">
            <v>22552.964694000002</v>
          </cell>
          <cell r="I70">
            <v>27698.723230000003</v>
          </cell>
          <cell r="J70">
            <v>33484.952785000001</v>
          </cell>
          <cell r="K70">
            <v>39496.414768000002</v>
          </cell>
        </row>
        <row r="71">
          <cell r="B71">
            <v>13939.470705</v>
          </cell>
          <cell r="C71">
            <v>16998.474902999998</v>
          </cell>
          <cell r="D71">
            <v>22721.095732000002</v>
          </cell>
          <cell r="E71">
            <v>30505.228028999998</v>
          </cell>
          <cell r="F71">
            <v>40242.000667</v>
          </cell>
          <cell r="G71">
            <v>52257.328390000002</v>
          </cell>
          <cell r="H71">
            <v>67121.567077999993</v>
          </cell>
          <cell r="I71">
            <v>84871.792998999998</v>
          </cell>
          <cell r="J71">
            <v>105149.49136</v>
          </cell>
          <cell r="K71">
            <v>127695.96561</v>
          </cell>
        </row>
        <row r="72">
          <cell r="B72">
            <v>4064.1246529999999</v>
          </cell>
          <cell r="C72">
            <v>4179.9900790000002</v>
          </cell>
          <cell r="D72">
            <v>4742.0052759999999</v>
          </cell>
          <cell r="E72">
            <v>5609.6925899999997</v>
          </cell>
          <cell r="F72">
            <v>6655.3369080000002</v>
          </cell>
          <cell r="G72">
            <v>7873.1630859999996</v>
          </cell>
          <cell r="H72">
            <v>9248.4233089999998</v>
          </cell>
          <cell r="I72">
            <v>10681.703799999999</v>
          </cell>
          <cell r="J72">
            <v>12261.68511</v>
          </cell>
          <cell r="K72">
            <v>14127.55586</v>
          </cell>
        </row>
        <row r="73">
          <cell r="B73">
            <v>3903.5135697999999</v>
          </cell>
          <cell r="C73">
            <v>6037.5402930999999</v>
          </cell>
          <cell r="D73">
            <v>9305.7111789999999</v>
          </cell>
          <cell r="E73">
            <v>13517.587561999999</v>
          </cell>
          <cell r="F73">
            <v>18768.062540000003</v>
          </cell>
          <cell r="G73">
            <v>24234.214823000002</v>
          </cell>
          <cell r="H73">
            <v>30050.694302</v>
          </cell>
          <cell r="I73">
            <v>35883.487495000001</v>
          </cell>
          <cell r="J73">
            <v>41380.166152999998</v>
          </cell>
          <cell r="K73">
            <v>46830.634005999993</v>
          </cell>
        </row>
        <row r="74">
          <cell r="B74">
            <v>4312.3882599999997</v>
          </cell>
          <cell r="C74">
            <v>11223.3189373</v>
          </cell>
          <cell r="D74">
            <v>23424.665469</v>
          </cell>
          <cell r="E74">
            <v>36744.327007</v>
          </cell>
          <cell r="F74">
            <v>50035.473989999999</v>
          </cell>
          <cell r="G74">
            <v>63308.031701</v>
          </cell>
          <cell r="H74">
            <v>78040.446698</v>
          </cell>
          <cell r="I74">
            <v>93461.078689999995</v>
          </cell>
          <cell r="J74">
            <v>107816.68673</v>
          </cell>
          <cell r="K74">
            <v>119664.18088</v>
          </cell>
        </row>
        <row r="75">
          <cell r="B75">
            <v>65016.001620000003</v>
          </cell>
          <cell r="C75">
            <v>105558.4978</v>
          </cell>
          <cell r="D75">
            <v>163188.2585</v>
          </cell>
          <cell r="E75">
            <v>226469.1519</v>
          </cell>
          <cell r="F75">
            <v>294808.33140000002</v>
          </cell>
          <cell r="G75">
            <v>368790.64500000002</v>
          </cell>
          <cell r="H75">
            <v>450492.19150000002</v>
          </cell>
          <cell r="I75">
            <v>537805.27800000005</v>
          </cell>
          <cell r="J75">
            <v>627954.23289999994</v>
          </cell>
          <cell r="K75">
            <v>718410.39370000002</v>
          </cell>
        </row>
      </sheetData>
      <sheetData sheetId="2"/>
      <sheetData sheetId="3"/>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Metadata - Countries"/>
      <sheetName val="Metadata - Indicators"/>
      <sheetName val="Number of aircrafts"/>
      <sheetName val="GDP"/>
      <sheetName val="GDP per capita"/>
    </sheetNames>
    <sheetDataSet>
      <sheetData sheetId="0"/>
      <sheetData sheetId="1"/>
      <sheetData sheetId="2"/>
      <sheetData sheetId="3">
        <row r="14">
          <cell r="K14">
            <v>27492</v>
          </cell>
        </row>
        <row r="26">
          <cell r="K26">
            <v>2589</v>
          </cell>
        </row>
        <row r="27">
          <cell r="K27">
            <v>18527</v>
          </cell>
        </row>
        <row r="28">
          <cell r="K28">
            <v>5488</v>
          </cell>
        </row>
        <row r="29">
          <cell r="K29">
            <v>1800</v>
          </cell>
        </row>
        <row r="33">
          <cell r="K33">
            <v>9.7316193053676142E-2</v>
          </cell>
        </row>
        <row r="34">
          <cell r="K34">
            <v>0.69639903773868594</v>
          </cell>
        </row>
        <row r="35">
          <cell r="K35">
            <v>0.20628476920763794</v>
          </cell>
        </row>
      </sheetData>
      <sheetData sheetId="4"/>
      <sheetData sheetId="5"/>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ipping energy consumption"/>
      <sheetName val="3rd GHG Study"/>
      <sheetName val="Oil tankers data"/>
      <sheetName val="Container data"/>
      <sheetName val="Bulk data"/>
      <sheetName val="Gas and chemicals data"/>
      <sheetName val="Other ships data"/>
      <sheetName val="data for regression analysis"/>
      <sheetName val="Ton-miles Fearnleys"/>
      <sheetName val="Ton-miles Clarksons"/>
      <sheetName val="Total merchant fleet"/>
      <sheetName val="Oil tankers"/>
      <sheetName val=" Container ships"/>
      <sheetName val="Bulk carriers"/>
      <sheetName val="General cargo"/>
      <sheetName val="Other types of ships"/>
      <sheetName val="World seaborne trade"/>
      <sheetName val="Number of ships"/>
      <sheetName val="Ships and regions"/>
      <sheetName val="GDP"/>
      <sheetName val="GDP per capita"/>
      <sheetName val="Sheet11"/>
    </sheetNames>
    <sheetDataSet>
      <sheetData sheetId="0" refreshError="1"/>
      <sheetData sheetId="1">
        <row r="59">
          <cell r="D59">
            <v>78929</v>
          </cell>
        </row>
        <row r="60">
          <cell r="D60">
            <v>23048</v>
          </cell>
        </row>
        <row r="61">
          <cell r="D61">
            <v>4985</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J"/>
      <sheetName val="trucks"/>
      <sheetName val="intensities"/>
      <sheetName val="Energy intens"/>
      <sheetName val="Summary for fig"/>
      <sheetName val="Gtkm"/>
      <sheetName val="Tkmfig"/>
      <sheetName val="MODALSPLIT1"/>
      <sheetName val="air"/>
      <sheetName val="modalsplit"/>
      <sheetName val="WorldEJ"/>
      <sheetName val="tkm-USDppp"/>
      <sheetName val="GUSD"/>
      <sheetName val="Blad1"/>
      <sheetName val="GDPppp"/>
      <sheetName val="Pop"/>
      <sheetName val="GDPpppCap"/>
    </sheetNames>
    <sheetDataSet>
      <sheetData sheetId="0" refreshError="1"/>
      <sheetData sheetId="1" refreshError="1">
        <row r="15">
          <cell r="W15">
            <v>471.43534095371001</v>
          </cell>
          <cell r="X15">
            <v>633.024389798568</v>
          </cell>
          <cell r="Y15">
            <v>829.74568673600515</v>
          </cell>
          <cell r="Z15">
            <v>1066.324712181289</v>
          </cell>
          <cell r="AA15">
            <v>1365.1280878857985</v>
          </cell>
          <cell r="AB15">
            <v>1735.6962333514568</v>
          </cell>
          <cell r="AC15">
            <v>2201.9673760816909</v>
          </cell>
          <cell r="AD15">
            <v>2761.0329506059193</v>
          </cell>
          <cell r="AE15">
            <v>3457.6844363744112</v>
          </cell>
          <cell r="AF15">
            <v>4325.7816949767857</v>
          </cell>
        </row>
        <row r="16">
          <cell r="W16">
            <v>1756.2807949301623</v>
          </cell>
          <cell r="X16">
            <v>2404.9503917082129</v>
          </cell>
          <cell r="Y16">
            <v>3096.9500527228438</v>
          </cell>
          <cell r="Z16">
            <v>3667.7880368083261</v>
          </cell>
          <cell r="AA16">
            <v>4318.8548521477132</v>
          </cell>
          <cell r="AB16">
            <v>4789.9594928173246</v>
          </cell>
          <cell r="AC16">
            <v>5303.0704025775312</v>
          </cell>
          <cell r="AD16">
            <v>5719.448854792503</v>
          </cell>
          <cell r="AE16">
            <v>6163.4883215903401</v>
          </cell>
          <cell r="AF16">
            <v>6637.0263902037059</v>
          </cell>
        </row>
        <row r="17">
          <cell r="W17">
            <v>1500.9828364789353</v>
          </cell>
          <cell r="X17">
            <v>1666.7120273063058</v>
          </cell>
          <cell r="Y17">
            <v>1849.1547689734457</v>
          </cell>
          <cell r="Z17">
            <v>2001.3084488133888</v>
          </cell>
          <cell r="AA17">
            <v>2167.0934528419571</v>
          </cell>
          <cell r="AB17">
            <v>2296.6886906101377</v>
          </cell>
          <cell r="AC17">
            <v>2433.3866824523807</v>
          </cell>
          <cell r="AD17">
            <v>2590.5622917462338</v>
          </cell>
          <cell r="AE17">
            <v>2757.2245408232729</v>
          </cell>
          <cell r="AF17">
            <v>2933.9810941105093</v>
          </cell>
        </row>
        <row r="18">
          <cell r="W18">
            <v>344.16736183375639</v>
          </cell>
          <cell r="X18">
            <v>419.57106494545206</v>
          </cell>
          <cell r="Y18">
            <v>524.51929581781269</v>
          </cell>
          <cell r="Z18">
            <v>639.35870544083559</v>
          </cell>
          <cell r="AA18">
            <v>772.64981758234921</v>
          </cell>
          <cell r="AB18">
            <v>887.60394111867527</v>
          </cell>
          <cell r="AC18">
            <v>1016.2821424147157</v>
          </cell>
          <cell r="AD18">
            <v>1110.8645309786591</v>
          </cell>
          <cell r="AE18">
            <v>1212.8616225755338</v>
          </cell>
          <cell r="AF18">
            <v>1322.8546863179238</v>
          </cell>
        </row>
        <row r="19">
          <cell r="W19">
            <v>1392.542022312477</v>
          </cell>
          <cell r="X19">
            <v>1699.5315351158799</v>
          </cell>
          <cell r="Y19">
            <v>2018.8742840489679</v>
          </cell>
          <cell r="Z19">
            <v>2339.2432801270506</v>
          </cell>
          <cell r="AA19">
            <v>2705.3825155698605</v>
          </cell>
          <cell r="AB19">
            <v>3017.091262690868</v>
          </cell>
          <cell r="AC19">
            <v>3361.9733056773543</v>
          </cell>
          <cell r="AD19">
            <v>3706.9217094508281</v>
          </cell>
          <cell r="AE19">
            <v>4085.0561764568142</v>
          </cell>
          <cell r="AF19">
            <v>4499.5694009673362</v>
          </cell>
        </row>
        <row r="20">
          <cell r="W20">
            <v>948.8623056090654</v>
          </cell>
          <cell r="X20">
            <v>1225.6872778447616</v>
          </cell>
          <cell r="Y20">
            <v>1543.2121268970088</v>
          </cell>
          <cell r="Z20">
            <v>1882.0187199667835</v>
          </cell>
          <cell r="AA20">
            <v>2293.3959547062691</v>
          </cell>
          <cell r="AB20">
            <v>2705.6245264341933</v>
          </cell>
          <cell r="AC20">
            <v>3190.7244176267545</v>
          </cell>
          <cell r="AD20">
            <v>3593.2517187220237</v>
          </cell>
          <cell r="AE20">
            <v>4045.9537402815063</v>
          </cell>
          <cell r="AF20">
            <v>4555.0847228668154</v>
          </cell>
        </row>
        <row r="21">
          <cell r="W21">
            <v>2650.8767096501665</v>
          </cell>
          <cell r="X21">
            <v>3099.922416185203</v>
          </cell>
          <cell r="Y21">
            <v>3511.1288704166973</v>
          </cell>
          <cell r="Z21">
            <v>3782.6127679288411</v>
          </cell>
          <cell r="AA21">
            <v>4068.8148961242191</v>
          </cell>
          <cell r="AB21">
            <v>4342.0316192432556</v>
          </cell>
          <cell r="AC21">
            <v>4628.6612966425873</v>
          </cell>
          <cell r="AD21">
            <v>4906.6044828576687</v>
          </cell>
          <cell r="AE21">
            <v>5197.1599663298948</v>
          </cell>
          <cell r="AF21">
            <v>5500.9000584163696</v>
          </cell>
        </row>
        <row r="22">
          <cell r="W22">
            <v>376.19284665737285</v>
          </cell>
          <cell r="X22">
            <v>400.64328987563681</v>
          </cell>
          <cell r="Y22">
            <v>419.6231665488034</v>
          </cell>
          <cell r="Z22">
            <v>432.02917533874927</v>
          </cell>
          <cell r="AA22">
            <v>444.76350240721496</v>
          </cell>
          <cell r="AB22">
            <v>453.10092834410239</v>
          </cell>
          <cell r="AC22">
            <v>461.57909087610665</v>
          </cell>
          <cell r="AD22">
            <v>481.54025297753782</v>
          </cell>
          <cell r="AE22">
            <v>502.28155985860036</v>
          </cell>
          <cell r="AF22">
            <v>523.83350202250688</v>
          </cell>
        </row>
        <row r="23">
          <cell r="W23">
            <v>804.36497073455291</v>
          </cell>
          <cell r="X23">
            <v>1039.430128282849</v>
          </cell>
          <cell r="Y23">
            <v>1276.046975601605</v>
          </cell>
          <cell r="Z23">
            <v>1475.2796036837128</v>
          </cell>
          <cell r="AA23">
            <v>1700.8612473180049</v>
          </cell>
          <cell r="AB23">
            <v>1864.2708460058204</v>
          </cell>
          <cell r="AC23">
            <v>2041.5069367120718</v>
          </cell>
          <cell r="AD23">
            <v>2250.2335370212359</v>
          </cell>
          <cell r="AE23">
            <v>2478.136369616107</v>
          </cell>
          <cell r="AF23">
            <v>2726.9772026859341</v>
          </cell>
        </row>
        <row r="24">
          <cell r="W24">
            <v>751.8153816580882</v>
          </cell>
          <cell r="X24">
            <v>969.14918733741479</v>
          </cell>
          <cell r="Y24">
            <v>1224.7745829674234</v>
          </cell>
          <cell r="Z24">
            <v>1536.2612612555013</v>
          </cell>
          <cell r="AA24">
            <v>1914.2359016833675</v>
          </cell>
          <cell r="AB24">
            <v>2392.1636665920373</v>
          </cell>
          <cell r="AC24">
            <v>2976.3936233903382</v>
          </cell>
          <cell r="AD24">
            <v>3468.9913345685031</v>
          </cell>
          <cell r="AE24">
            <v>4037.1607740937498</v>
          </cell>
          <cell r="AF24">
            <v>4692.4957557329026</v>
          </cell>
        </row>
      </sheetData>
      <sheetData sheetId="2" refreshError="1"/>
      <sheetData sheetId="3" refreshError="1"/>
      <sheetData sheetId="4" refreshError="1"/>
      <sheetData sheetId="5" refreshError="1"/>
      <sheetData sheetId="6" refreshError="1"/>
      <sheetData sheetId="7" refreshError="1"/>
      <sheetData sheetId="8" refreshError="1">
        <row r="35">
          <cell r="D35">
            <v>0</v>
          </cell>
        </row>
        <row r="37">
          <cell r="D37">
            <v>36.260860063612135</v>
          </cell>
        </row>
        <row r="38">
          <cell r="D38">
            <v>3.2554784118075411</v>
          </cell>
        </row>
        <row r="42">
          <cell r="D42">
            <v>7.1936140336386982</v>
          </cell>
        </row>
        <row r="43">
          <cell r="D43">
            <v>4.2116815231702986</v>
          </cell>
        </row>
        <row r="44">
          <cell r="D44">
            <v>3.2514843291201081</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8" Type="http://schemas.openxmlformats.org/officeDocument/2006/relationships/hyperlink" Target="javascript:__doPostBack('GridView1','Sort$July')" TargetMode="External"/><Relationship Id="rId13" Type="http://schemas.openxmlformats.org/officeDocument/2006/relationships/hyperlink" Target="javascript:__doPostBack('GridView1','Sort$December')" TargetMode="External"/><Relationship Id="rId3" Type="http://schemas.openxmlformats.org/officeDocument/2006/relationships/hyperlink" Target="javascript:__doPostBack('GridView1','Sort$February')" TargetMode="External"/><Relationship Id="rId7" Type="http://schemas.openxmlformats.org/officeDocument/2006/relationships/hyperlink" Target="javascript:__doPostBack('GridView1','Sort$June')" TargetMode="External"/><Relationship Id="rId12" Type="http://schemas.openxmlformats.org/officeDocument/2006/relationships/hyperlink" Target="javascript:__doPostBack('GridView1','Sort$November')" TargetMode="External"/><Relationship Id="rId2" Type="http://schemas.openxmlformats.org/officeDocument/2006/relationships/hyperlink" Target="javascript:__doPostBack('GridView1','Sort$January')" TargetMode="External"/><Relationship Id="rId1" Type="http://schemas.openxmlformats.org/officeDocument/2006/relationships/hyperlink" Target="javascript:__doPostBack('GridView1','Sort$DataYear')" TargetMode="External"/><Relationship Id="rId6" Type="http://schemas.openxmlformats.org/officeDocument/2006/relationships/hyperlink" Target="javascript:__doPostBack('GridView1','Sort$May')" TargetMode="External"/><Relationship Id="rId11" Type="http://schemas.openxmlformats.org/officeDocument/2006/relationships/hyperlink" Target="javascript:__doPostBack('GridView1','Sort$October')" TargetMode="External"/><Relationship Id="rId5" Type="http://schemas.openxmlformats.org/officeDocument/2006/relationships/hyperlink" Target="javascript:__doPostBack('GridView1','Sort$April')" TargetMode="External"/><Relationship Id="rId10" Type="http://schemas.openxmlformats.org/officeDocument/2006/relationships/hyperlink" Target="javascript:__doPostBack('GridView1','Sort$September')" TargetMode="External"/><Relationship Id="rId4" Type="http://schemas.openxmlformats.org/officeDocument/2006/relationships/hyperlink" Target="javascript:__doPostBack('GridView1','Sort$March')" TargetMode="External"/><Relationship Id="rId9" Type="http://schemas.openxmlformats.org/officeDocument/2006/relationships/hyperlink" Target="javascript:__doPostBack('GridView1','Sort$August')" TargetMode="External"/><Relationship Id="rId14" Type="http://schemas.openxmlformats.org/officeDocument/2006/relationships/hyperlink" Target="javascript:__doPostBack('GridView1','Sort$Av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32DD37-CAA9-4BD4-A51D-6A466CC65452}">
  <dimension ref="A1:F30"/>
  <sheetViews>
    <sheetView workbookViewId="0">
      <pane xSplit="1" ySplit="1" topLeftCell="B2" activePane="bottomRight" state="frozen"/>
      <selection activeCell="A9" sqref="A9:XFD9"/>
      <selection pane="topRight" activeCell="A9" sqref="A9:XFD9"/>
      <selection pane="bottomLeft" activeCell="A9" sqref="A9:XFD9"/>
      <selection pane="bottomRight" activeCell="A9" sqref="A9:XFD9"/>
    </sheetView>
  </sheetViews>
  <sheetFormatPr defaultColWidth="9.1796875" defaultRowHeight="14.5"/>
  <cols>
    <col min="1" max="1" width="39.453125" style="156" bestFit="1" customWidth="1"/>
    <col min="2" max="2" width="55.1796875" style="156" customWidth="1"/>
    <col min="3" max="3" width="51" style="156" customWidth="1"/>
    <col min="4" max="4" width="48" style="156" customWidth="1"/>
    <col min="5" max="5" width="49.54296875" style="156" customWidth="1"/>
    <col min="6" max="6" width="52.81640625" style="156" customWidth="1"/>
    <col min="7" max="16384" width="9.1796875" style="156"/>
  </cols>
  <sheetData>
    <row r="1" spans="1:6" s="152" customFormat="1">
      <c r="A1" s="151"/>
      <c r="B1" s="151" t="s">
        <v>174</v>
      </c>
      <c r="C1" s="151" t="s">
        <v>176</v>
      </c>
      <c r="D1" s="151" t="s">
        <v>177</v>
      </c>
      <c r="E1" s="151" t="s">
        <v>178</v>
      </c>
      <c r="F1" s="151" t="s">
        <v>179</v>
      </c>
    </row>
    <row r="2" spans="1:6" s="152" customFormat="1">
      <c r="A2" s="151"/>
      <c r="B2" s="151"/>
      <c r="C2" s="151"/>
      <c r="D2" s="151"/>
      <c r="E2" s="151"/>
      <c r="F2" s="151"/>
    </row>
    <row r="3" spans="1:6" s="151" customFormat="1" ht="246.5">
      <c r="A3" s="151" t="s">
        <v>307</v>
      </c>
      <c r="B3" s="151" t="s">
        <v>308</v>
      </c>
      <c r="C3" s="151" t="s">
        <v>309</v>
      </c>
      <c r="D3" s="151" t="s">
        <v>310</v>
      </c>
      <c r="E3" s="151" t="s">
        <v>311</v>
      </c>
      <c r="F3" s="151" t="s">
        <v>312</v>
      </c>
    </row>
    <row r="4" spans="1:6" s="151" customFormat="1"/>
    <row r="5" spans="1:6" s="152" customFormat="1">
      <c r="A5" s="153" t="s">
        <v>313</v>
      </c>
      <c r="B5" s="151"/>
      <c r="C5" s="151"/>
      <c r="D5" s="151"/>
      <c r="E5" s="151"/>
      <c r="F5" s="151"/>
    </row>
    <row r="6" spans="1:6" s="152" customFormat="1">
      <c r="A6" s="154" t="s">
        <v>314</v>
      </c>
      <c r="B6" s="151"/>
      <c r="C6" s="151"/>
      <c r="D6" s="151"/>
      <c r="E6" s="151"/>
      <c r="F6" s="151"/>
    </row>
    <row r="7" spans="1:6" s="152" customFormat="1">
      <c r="A7" s="151" t="s">
        <v>315</v>
      </c>
      <c r="B7" s="151" t="s">
        <v>316</v>
      </c>
      <c r="C7" s="151" t="s">
        <v>317</v>
      </c>
      <c r="D7" s="151" t="s">
        <v>318</v>
      </c>
      <c r="E7" s="151" t="s">
        <v>319</v>
      </c>
      <c r="F7" s="151" t="s">
        <v>320</v>
      </c>
    </row>
    <row r="8" spans="1:6" s="152" customFormat="1">
      <c r="A8" s="151" t="s">
        <v>321</v>
      </c>
      <c r="B8" s="151" t="s">
        <v>322</v>
      </c>
      <c r="C8" s="151" t="s">
        <v>323</v>
      </c>
      <c r="D8" s="151" t="s">
        <v>324</v>
      </c>
      <c r="E8" s="151" t="s">
        <v>325</v>
      </c>
      <c r="F8" s="151" t="s">
        <v>326</v>
      </c>
    </row>
    <row r="9" spans="1:6" s="152" customFormat="1">
      <c r="A9" s="151" t="s">
        <v>327</v>
      </c>
      <c r="B9" s="151" t="s">
        <v>328</v>
      </c>
      <c r="C9" s="151" t="s">
        <v>328</v>
      </c>
      <c r="D9" s="151" t="s">
        <v>329</v>
      </c>
      <c r="E9" s="151" t="s">
        <v>328</v>
      </c>
      <c r="F9" s="151" t="s">
        <v>330</v>
      </c>
    </row>
    <row r="10" spans="1:6" s="152" customFormat="1">
      <c r="A10" s="151" t="s">
        <v>331</v>
      </c>
      <c r="B10" s="151" t="s">
        <v>332</v>
      </c>
      <c r="C10" s="151" t="s">
        <v>333</v>
      </c>
      <c r="D10" s="151" t="s">
        <v>334</v>
      </c>
      <c r="E10" s="151" t="s">
        <v>335</v>
      </c>
      <c r="F10" s="151" t="s">
        <v>336</v>
      </c>
    </row>
    <row r="11" spans="1:6" s="152" customFormat="1" ht="29">
      <c r="A11" s="151" t="s">
        <v>337</v>
      </c>
      <c r="B11" s="151" t="s">
        <v>338</v>
      </c>
      <c r="C11" s="151" t="s">
        <v>339</v>
      </c>
      <c r="D11" s="151" t="s">
        <v>340</v>
      </c>
      <c r="E11" s="151" t="s">
        <v>341</v>
      </c>
      <c r="F11" s="151" t="s">
        <v>342</v>
      </c>
    </row>
    <row r="12" spans="1:6" s="152" customFormat="1">
      <c r="A12" s="154" t="s">
        <v>343</v>
      </c>
      <c r="B12" s="151"/>
      <c r="C12" s="151"/>
      <c r="D12" s="151"/>
      <c r="E12" s="151"/>
      <c r="F12" s="151"/>
    </row>
    <row r="13" spans="1:6" s="152" customFormat="1" ht="29">
      <c r="A13" s="151" t="s">
        <v>344</v>
      </c>
      <c r="B13" s="151" t="s">
        <v>345</v>
      </c>
      <c r="C13" s="151" t="s">
        <v>346</v>
      </c>
      <c r="D13" s="151" t="s">
        <v>347</v>
      </c>
      <c r="E13" s="151" t="s">
        <v>348</v>
      </c>
      <c r="F13" s="151" t="s">
        <v>349</v>
      </c>
    </row>
    <row r="14" spans="1:6" s="152" customFormat="1" ht="29">
      <c r="A14" s="151" t="s">
        <v>350</v>
      </c>
      <c r="B14" s="151" t="s">
        <v>351</v>
      </c>
      <c r="C14" s="151" t="s">
        <v>352</v>
      </c>
      <c r="D14" s="151" t="s">
        <v>353</v>
      </c>
      <c r="E14" s="151" t="s">
        <v>354</v>
      </c>
      <c r="F14" s="151" t="s">
        <v>355</v>
      </c>
    </row>
    <row r="15" spans="1:6" s="152" customFormat="1">
      <c r="A15" s="151" t="s">
        <v>356</v>
      </c>
      <c r="B15" s="151" t="s">
        <v>357</v>
      </c>
      <c r="C15" s="151" t="s">
        <v>358</v>
      </c>
      <c r="D15" s="151" t="s">
        <v>359</v>
      </c>
      <c r="E15" s="151" t="s">
        <v>360</v>
      </c>
      <c r="F15" s="151" t="s">
        <v>361</v>
      </c>
    </row>
    <row r="16" spans="1:6" s="152" customFormat="1" ht="29">
      <c r="A16" s="151" t="s">
        <v>362</v>
      </c>
      <c r="B16" s="151" t="s">
        <v>363</v>
      </c>
      <c r="C16" s="151" t="s">
        <v>364</v>
      </c>
      <c r="D16" s="151" t="s">
        <v>365</v>
      </c>
      <c r="E16" s="151" t="s">
        <v>366</v>
      </c>
      <c r="F16" s="151" t="s">
        <v>367</v>
      </c>
    </row>
    <row r="17" spans="1:6" s="152" customFormat="1">
      <c r="A17" s="154" t="s">
        <v>368</v>
      </c>
      <c r="B17" s="151"/>
      <c r="C17" s="151"/>
      <c r="D17" s="151"/>
      <c r="E17" s="151"/>
      <c r="F17" s="151"/>
    </row>
    <row r="18" spans="1:6" s="152" customFormat="1">
      <c r="A18" s="151" t="s">
        <v>369</v>
      </c>
      <c r="B18" s="151" t="s">
        <v>370</v>
      </c>
      <c r="C18" s="151" t="s">
        <v>317</v>
      </c>
      <c r="D18" s="151" t="s">
        <v>318</v>
      </c>
      <c r="E18" s="151" t="s">
        <v>371</v>
      </c>
      <c r="F18" s="151" t="s">
        <v>370</v>
      </c>
    </row>
    <row r="19" spans="1:6" s="152" customFormat="1">
      <c r="A19" s="151" t="s">
        <v>372</v>
      </c>
      <c r="B19" s="151" t="s">
        <v>370</v>
      </c>
      <c r="C19" s="151" t="s">
        <v>318</v>
      </c>
      <c r="D19" s="151" t="s">
        <v>318</v>
      </c>
      <c r="E19" s="151" t="s">
        <v>373</v>
      </c>
      <c r="F19" s="151" t="s">
        <v>370</v>
      </c>
    </row>
    <row r="20" spans="1:6" s="152" customFormat="1" ht="29">
      <c r="A20" s="151" t="s">
        <v>374</v>
      </c>
      <c r="B20" s="151" t="s">
        <v>375</v>
      </c>
      <c r="C20" s="151" t="s">
        <v>376</v>
      </c>
      <c r="D20" s="151" t="s">
        <v>377</v>
      </c>
      <c r="E20" s="151" t="s">
        <v>378</v>
      </c>
      <c r="F20" s="151" t="s">
        <v>379</v>
      </c>
    </row>
    <row r="21" spans="1:6" s="152" customFormat="1">
      <c r="A21" s="151" t="s">
        <v>380</v>
      </c>
      <c r="B21" s="151" t="s">
        <v>381</v>
      </c>
      <c r="C21" s="151" t="s">
        <v>382</v>
      </c>
      <c r="D21" s="151" t="s">
        <v>383</v>
      </c>
      <c r="E21" s="151" t="s">
        <v>384</v>
      </c>
      <c r="F21" s="151" t="s">
        <v>320</v>
      </c>
    </row>
    <row r="22" spans="1:6" s="152" customFormat="1">
      <c r="A22" s="151" t="s">
        <v>385</v>
      </c>
      <c r="B22" s="151" t="s">
        <v>381</v>
      </c>
      <c r="C22" s="151" t="s">
        <v>386</v>
      </c>
      <c r="D22" s="151" t="s">
        <v>320</v>
      </c>
      <c r="E22" s="151" t="s">
        <v>384</v>
      </c>
      <c r="F22" s="151" t="s">
        <v>320</v>
      </c>
    </row>
    <row r="23" spans="1:6" s="152" customFormat="1">
      <c r="A23" s="154" t="s">
        <v>387</v>
      </c>
      <c r="B23" s="151"/>
      <c r="C23" s="151"/>
      <c r="D23" s="151"/>
      <c r="E23" s="151"/>
      <c r="F23" s="151"/>
    </row>
    <row r="24" spans="1:6" s="152" customFormat="1" ht="29">
      <c r="A24" s="151" t="s">
        <v>388</v>
      </c>
      <c r="B24" s="151" t="s">
        <v>389</v>
      </c>
      <c r="C24" s="151" t="s">
        <v>390</v>
      </c>
      <c r="D24" s="151" t="s">
        <v>391</v>
      </c>
      <c r="E24" s="151" t="s">
        <v>392</v>
      </c>
      <c r="F24" s="151" t="s">
        <v>393</v>
      </c>
    </row>
    <row r="25" spans="1:6" s="152" customFormat="1" ht="29">
      <c r="A25" s="151" t="s">
        <v>394</v>
      </c>
      <c r="B25" s="151" t="s">
        <v>395</v>
      </c>
      <c r="C25" s="151" t="s">
        <v>396</v>
      </c>
      <c r="D25" s="151" t="s">
        <v>397</v>
      </c>
      <c r="E25" s="151" t="s">
        <v>398</v>
      </c>
      <c r="F25" s="151" t="s">
        <v>399</v>
      </c>
    </row>
    <row r="26" spans="1:6" s="152" customFormat="1" ht="43.5">
      <c r="A26" s="151" t="s">
        <v>400</v>
      </c>
      <c r="B26" s="151" t="s">
        <v>401</v>
      </c>
      <c r="C26" s="151" t="s">
        <v>402</v>
      </c>
      <c r="D26" s="151" t="s">
        <v>403</v>
      </c>
      <c r="E26" s="151" t="s">
        <v>404</v>
      </c>
      <c r="F26" s="151" t="s">
        <v>402</v>
      </c>
    </row>
    <row r="27" spans="1:6" s="152" customFormat="1" ht="29">
      <c r="A27" s="151" t="s">
        <v>405</v>
      </c>
      <c r="B27" s="151" t="s">
        <v>406</v>
      </c>
      <c r="C27" s="151" t="s">
        <v>407</v>
      </c>
      <c r="D27" s="151" t="s">
        <v>408</v>
      </c>
      <c r="E27" s="151" t="s">
        <v>409</v>
      </c>
      <c r="F27" s="151" t="s">
        <v>410</v>
      </c>
    </row>
    <row r="28" spans="1:6" s="152" customFormat="1"/>
    <row r="29" spans="1:6" s="152" customFormat="1"/>
    <row r="30" spans="1:6">
      <c r="A30" s="155"/>
    </row>
  </sheetData>
  <pageMargins left="0.7" right="0.7" top="0.75" bottom="0.75" header="0.3" footer="0.3"/>
  <pageSetup paperSize="9" orientation="portrait" horizontalDpi="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4E511C-18DE-4E57-82AC-DA41D2DD6024}">
  <dimension ref="A1:X27"/>
  <sheetViews>
    <sheetView workbookViewId="0">
      <selection activeCell="A9" sqref="A9:XFD9"/>
    </sheetView>
  </sheetViews>
  <sheetFormatPr defaultColWidth="9.1796875" defaultRowHeight="14.5"/>
  <cols>
    <col min="1" max="24" width="11.54296875" style="156" customWidth="1"/>
    <col min="25" max="16384" width="9.1796875" style="156"/>
  </cols>
  <sheetData>
    <row r="1" spans="1:24">
      <c r="A1" s="157" t="s">
        <v>411</v>
      </c>
      <c r="B1" s="157" t="s">
        <v>412</v>
      </c>
      <c r="C1" s="157" t="s">
        <v>413</v>
      </c>
      <c r="D1" s="157" t="s">
        <v>414</v>
      </c>
      <c r="E1" s="157"/>
      <c r="F1" s="157">
        <v>2010</v>
      </c>
      <c r="G1" s="157">
        <v>2015</v>
      </c>
      <c r="H1" s="157">
        <v>2020</v>
      </c>
      <c r="I1" s="157">
        <v>2025</v>
      </c>
      <c r="J1" s="157">
        <v>2030</v>
      </c>
      <c r="K1" s="157">
        <v>2035</v>
      </c>
      <c r="L1" s="157">
        <v>2040</v>
      </c>
      <c r="M1" s="157">
        <v>2045</v>
      </c>
      <c r="N1" s="157">
        <v>2050</v>
      </c>
      <c r="O1" s="157">
        <v>2055</v>
      </c>
      <c r="P1" s="157">
        <v>2060</v>
      </c>
      <c r="Q1" s="157">
        <v>2065</v>
      </c>
      <c r="R1" s="157">
        <v>2070</v>
      </c>
      <c r="S1" s="157">
        <v>2075</v>
      </c>
      <c r="T1" s="157">
        <v>2080</v>
      </c>
      <c r="U1" s="157">
        <v>2085</v>
      </c>
      <c r="V1" s="157">
        <v>2090</v>
      </c>
      <c r="W1" s="157">
        <v>2095</v>
      </c>
      <c r="X1" s="157">
        <v>2100</v>
      </c>
    </row>
    <row r="2" spans="1:24">
      <c r="A2" s="158" t="s">
        <v>415</v>
      </c>
      <c r="B2" s="158" t="s">
        <v>89</v>
      </c>
      <c r="C2" s="158" t="s">
        <v>416</v>
      </c>
      <c r="D2" s="158" t="s">
        <v>417</v>
      </c>
      <c r="E2" s="158" t="s">
        <v>174</v>
      </c>
      <c r="F2" s="159">
        <v>6869.3236929699451</v>
      </c>
      <c r="G2" s="159">
        <v>7211.402787631112</v>
      </c>
      <c r="H2" s="159">
        <v>7518.4950645800836</v>
      </c>
      <c r="I2" s="159">
        <v>7783.7639462327743</v>
      </c>
      <c r="J2" s="159">
        <v>7999.9136781415809</v>
      </c>
      <c r="K2" s="159">
        <v>8181.7177331316743</v>
      </c>
      <c r="L2" s="159">
        <v>8322.0602183223273</v>
      </c>
      <c r="M2" s="159">
        <v>8415.5110467145769</v>
      </c>
      <c r="N2" s="159">
        <v>8459.4012584918219</v>
      </c>
      <c r="O2" s="159">
        <v>8459.1076672700729</v>
      </c>
      <c r="P2" s="159">
        <v>8417.4184445783285</v>
      </c>
      <c r="Q2" s="159">
        <v>8337.4018103754461</v>
      </c>
      <c r="R2" s="159">
        <v>8221.4415209049548</v>
      </c>
      <c r="S2" s="159">
        <v>8071.3747921287668</v>
      </c>
      <c r="T2" s="159">
        <v>7888.5278903918443</v>
      </c>
      <c r="U2" s="159">
        <v>7673.6904099637177</v>
      </c>
      <c r="V2" s="159">
        <v>7431.5259948792027</v>
      </c>
      <c r="W2" s="159">
        <v>7166.2585006880154</v>
      </c>
      <c r="X2" s="159">
        <v>6879.9266666062476</v>
      </c>
    </row>
    <row r="3" spans="1:24">
      <c r="A3" s="158" t="s">
        <v>415</v>
      </c>
      <c r="B3" s="158" t="s">
        <v>89</v>
      </c>
      <c r="C3" s="158" t="s">
        <v>416</v>
      </c>
      <c r="D3" s="158" t="s">
        <v>417</v>
      </c>
      <c r="E3" s="158" t="s">
        <v>176</v>
      </c>
      <c r="F3" s="159">
        <v>6869.3236929699451</v>
      </c>
      <c r="G3" s="159">
        <v>7246.6044399109551</v>
      </c>
      <c r="H3" s="159">
        <v>7612.7293559644913</v>
      </c>
      <c r="I3" s="159">
        <v>7953.4481666539377</v>
      </c>
      <c r="J3" s="159">
        <v>8262.7148978465993</v>
      </c>
      <c r="K3" s="159">
        <v>8540.8184154031587</v>
      </c>
      <c r="L3" s="159">
        <v>8785.9380224027154</v>
      </c>
      <c r="M3" s="159">
        <v>8995.1669895904924</v>
      </c>
      <c r="N3" s="159">
        <v>9164.2313025162566</v>
      </c>
      <c r="O3" s="159">
        <v>9290.3693514478346</v>
      </c>
      <c r="P3" s="159">
        <v>9374.8934167893476</v>
      </c>
      <c r="Q3" s="159">
        <v>9422.9527502803776</v>
      </c>
      <c r="R3" s="159">
        <v>9439.6079678395963</v>
      </c>
      <c r="S3" s="159">
        <v>9425.9293845713837</v>
      </c>
      <c r="T3" s="159">
        <v>9383.1346326173643</v>
      </c>
      <c r="U3" s="159">
        <v>9314.1227230402401</v>
      </c>
      <c r="V3" s="159">
        <v>9224.1491019911919</v>
      </c>
      <c r="W3" s="159">
        <v>9117.6944865284368</v>
      </c>
      <c r="X3" s="159">
        <v>8997.9762074474183</v>
      </c>
    </row>
    <row r="4" spans="1:24">
      <c r="A4" s="158" t="s">
        <v>415</v>
      </c>
      <c r="B4" s="158" t="s">
        <v>89</v>
      </c>
      <c r="C4" s="158" t="s">
        <v>416</v>
      </c>
      <c r="D4" s="158" t="s">
        <v>417</v>
      </c>
      <c r="E4" s="158" t="s">
        <v>177</v>
      </c>
      <c r="F4" s="159">
        <v>6869.3236929699451</v>
      </c>
      <c r="G4" s="159">
        <v>7270.1158687305469</v>
      </c>
      <c r="H4" s="159">
        <v>7686.793134693793</v>
      </c>
      <c r="I4" s="159">
        <v>8099.5923092521798</v>
      </c>
      <c r="J4" s="159">
        <v>8503.4639260661406</v>
      </c>
      <c r="K4" s="159">
        <v>8882.7713442629229</v>
      </c>
      <c r="L4" s="159">
        <v>9247.5077504276487</v>
      </c>
      <c r="M4" s="159">
        <v>9603.3588776412889</v>
      </c>
      <c r="N4" s="159">
        <v>9949.0845534438704</v>
      </c>
      <c r="O4" s="159">
        <v>10271.124918817241</v>
      </c>
      <c r="P4" s="159">
        <v>10568.706932676745</v>
      </c>
      <c r="Q4" s="159">
        <v>10847.300226707453</v>
      </c>
      <c r="R4" s="159">
        <v>11114.662577204412</v>
      </c>
      <c r="S4" s="159">
        <v>11376.456693544596</v>
      </c>
      <c r="T4" s="159">
        <v>11633.849440501264</v>
      </c>
      <c r="U4" s="159">
        <v>11887.952073035165</v>
      </c>
      <c r="V4" s="159">
        <v>12137.546324447245</v>
      </c>
      <c r="W4" s="159">
        <v>12384.253543246552</v>
      </c>
      <c r="X4" s="159">
        <v>12624.933004680526</v>
      </c>
    </row>
    <row r="5" spans="1:24">
      <c r="A5" s="158" t="s">
        <v>415</v>
      </c>
      <c r="B5" s="158" t="s">
        <v>89</v>
      </c>
      <c r="C5" s="158" t="s">
        <v>416</v>
      </c>
      <c r="D5" s="158" t="s">
        <v>417</v>
      </c>
      <c r="E5" s="158" t="s">
        <v>178</v>
      </c>
      <c r="F5" s="159">
        <v>6869.3236929699451</v>
      </c>
      <c r="G5" s="159">
        <v>7239.6873291227294</v>
      </c>
      <c r="H5" s="159">
        <v>7599.7329396113191</v>
      </c>
      <c r="I5" s="159">
        <v>7932.2563553283799</v>
      </c>
      <c r="J5" s="159">
        <v>8231.9013772098424</v>
      </c>
      <c r="K5" s="159">
        <v>8500.6241876777058</v>
      </c>
      <c r="L5" s="159">
        <v>8738.9884128664398</v>
      </c>
      <c r="M5" s="159">
        <v>8946.3555329635474</v>
      </c>
      <c r="N5" s="159">
        <v>9119.8373551413715</v>
      </c>
      <c r="O5" s="159">
        <v>9254.5809196203154</v>
      </c>
      <c r="P5" s="159">
        <v>9350.7833306910488</v>
      </c>
      <c r="Q5" s="159">
        <v>9412.5541021518002</v>
      </c>
      <c r="R5" s="159">
        <v>9445.9016411507255</v>
      </c>
      <c r="S5" s="159">
        <v>9455.9379409235626</v>
      </c>
      <c r="T5" s="159">
        <v>9444.8668129972684</v>
      </c>
      <c r="U5" s="159">
        <v>9417.1176355796615</v>
      </c>
      <c r="V5" s="159">
        <v>9375.0652469926536</v>
      </c>
      <c r="W5" s="159">
        <v>9324.5027549675669</v>
      </c>
      <c r="X5" s="159">
        <v>9265.9888897661695</v>
      </c>
    </row>
    <row r="6" spans="1:24">
      <c r="A6" s="158" t="s">
        <v>415</v>
      </c>
      <c r="B6" s="158" t="s">
        <v>89</v>
      </c>
      <c r="C6" s="158" t="s">
        <v>416</v>
      </c>
      <c r="D6" s="158" t="s">
        <v>417</v>
      </c>
      <c r="E6" s="158" t="s">
        <v>179</v>
      </c>
      <c r="F6" s="159">
        <v>6869.3236929699451</v>
      </c>
      <c r="G6" s="159">
        <v>7214.2378450894166</v>
      </c>
      <c r="H6" s="159">
        <v>7527.1231418540092</v>
      </c>
      <c r="I6" s="159">
        <v>7801.2586145264968</v>
      </c>
      <c r="J6" s="159">
        <v>8029.4375637277299</v>
      </c>
      <c r="K6" s="159">
        <v>8224.4077905410359</v>
      </c>
      <c r="L6" s="159">
        <v>8379.8283530274966</v>
      </c>
      <c r="M6" s="159">
        <v>8491.4683335200789</v>
      </c>
      <c r="N6" s="159">
        <v>8557.6624814579118</v>
      </c>
      <c r="O6" s="159">
        <v>8583.1950325738089</v>
      </c>
      <c r="P6" s="159">
        <v>8570.5274445477226</v>
      </c>
      <c r="Q6" s="159">
        <v>8522.2103836032493</v>
      </c>
      <c r="R6" s="159">
        <v>8440.466241704713</v>
      </c>
      <c r="S6" s="159">
        <v>8327.5650854820524</v>
      </c>
      <c r="T6" s="159">
        <v>8185.1459282521537</v>
      </c>
      <c r="U6" s="159">
        <v>8013.7324430675517</v>
      </c>
      <c r="V6" s="159">
        <v>7817.3826245557839</v>
      </c>
      <c r="W6" s="159">
        <v>7599.6998699827791</v>
      </c>
      <c r="X6" s="159">
        <v>7362.3899595019639</v>
      </c>
    </row>
    <row r="7" spans="1:24">
      <c r="A7" s="159"/>
      <c r="B7" s="159"/>
      <c r="C7" s="159"/>
      <c r="D7" s="159"/>
      <c r="E7" s="159"/>
      <c r="F7" s="159"/>
      <c r="G7" s="159"/>
      <c r="H7" s="159"/>
      <c r="I7" s="159"/>
      <c r="J7" s="159"/>
      <c r="K7" s="159"/>
      <c r="L7" s="159"/>
      <c r="M7" s="159"/>
      <c r="N7" s="159"/>
      <c r="O7" s="159"/>
      <c r="P7" s="159"/>
      <c r="Q7" s="159"/>
      <c r="R7" s="159"/>
      <c r="S7" s="159"/>
      <c r="T7" s="159"/>
      <c r="U7" s="159"/>
      <c r="V7" s="159"/>
      <c r="W7" s="159"/>
      <c r="X7" s="159"/>
    </row>
    <row r="8" spans="1:24">
      <c r="A8" s="157" t="s">
        <v>411</v>
      </c>
      <c r="B8" s="157" t="s">
        <v>412</v>
      </c>
      <c r="C8" s="157" t="s">
        <v>413</v>
      </c>
      <c r="D8" s="157" t="s">
        <v>414</v>
      </c>
      <c r="E8" s="157"/>
      <c r="F8" s="157">
        <v>2010</v>
      </c>
      <c r="G8" s="157">
        <v>2015</v>
      </c>
      <c r="H8" s="157">
        <v>2020</v>
      </c>
      <c r="I8" s="157">
        <v>2025</v>
      </c>
      <c r="J8" s="157">
        <v>2030</v>
      </c>
      <c r="K8" s="157">
        <v>2035</v>
      </c>
      <c r="L8" s="157">
        <v>2040</v>
      </c>
      <c r="M8" s="157">
        <v>2045</v>
      </c>
      <c r="N8" s="157">
        <v>2050</v>
      </c>
      <c r="O8" s="157">
        <v>2055</v>
      </c>
      <c r="P8" s="157">
        <v>2060</v>
      </c>
      <c r="Q8" s="157">
        <v>2065</v>
      </c>
      <c r="R8" s="157">
        <v>2070</v>
      </c>
      <c r="S8" s="157">
        <v>2075</v>
      </c>
      <c r="T8" s="157">
        <v>2080</v>
      </c>
      <c r="U8" s="157">
        <v>2085</v>
      </c>
      <c r="V8" s="157">
        <v>2090</v>
      </c>
      <c r="W8" s="157">
        <v>2095</v>
      </c>
      <c r="X8" s="157">
        <v>2100</v>
      </c>
    </row>
    <row r="9" spans="1:24">
      <c r="A9" s="158" t="s">
        <v>418</v>
      </c>
      <c r="B9" s="158" t="s">
        <v>89</v>
      </c>
      <c r="C9" s="158" t="s">
        <v>419</v>
      </c>
      <c r="D9" s="158" t="s">
        <v>420</v>
      </c>
      <c r="E9" s="158" t="s">
        <v>174</v>
      </c>
      <c r="F9" s="159">
        <v>66813.898999999976</v>
      </c>
      <c r="G9" s="159">
        <v>81002.41800000002</v>
      </c>
      <c r="H9" s="159">
        <v>100418.16300000003</v>
      </c>
      <c r="I9" s="159">
        <v>124024.94200000002</v>
      </c>
      <c r="J9" s="159">
        <v>152193.39799999999</v>
      </c>
      <c r="K9" s="159">
        <v>184009.36900000001</v>
      </c>
      <c r="L9" s="159">
        <v>217471.89199999996</v>
      </c>
      <c r="M9" s="159">
        <v>251456.486</v>
      </c>
      <c r="N9" s="159">
        <v>284564.6829999999</v>
      </c>
      <c r="O9" s="159">
        <v>317054.74800000008</v>
      </c>
      <c r="P9" s="159">
        <v>349864.65500000009</v>
      </c>
      <c r="Q9" s="159">
        <v>382542.47100000002</v>
      </c>
      <c r="R9" s="159">
        <v>413972.09200000018</v>
      </c>
      <c r="S9" s="159">
        <v>443368.59999999992</v>
      </c>
      <c r="T9" s="159">
        <v>471623.66999999987</v>
      </c>
      <c r="U9" s="159">
        <v>498106.26000000024</v>
      </c>
      <c r="V9" s="159">
        <v>522740.21100000018</v>
      </c>
      <c r="W9" s="159">
        <v>545301.83400000015</v>
      </c>
      <c r="X9" s="159">
        <v>564927.45399999991</v>
      </c>
    </row>
    <row r="10" spans="1:24">
      <c r="A10" s="158" t="s">
        <v>418</v>
      </c>
      <c r="B10" s="158" t="s">
        <v>89</v>
      </c>
      <c r="C10" s="158" t="s">
        <v>419</v>
      </c>
      <c r="D10" s="158" t="s">
        <v>420</v>
      </c>
      <c r="E10" s="158" t="s">
        <v>176</v>
      </c>
      <c r="F10" s="159">
        <v>66813.905999999974</v>
      </c>
      <c r="G10" s="159">
        <v>81130.572000000044</v>
      </c>
      <c r="H10" s="159">
        <v>100214.23699999994</v>
      </c>
      <c r="I10" s="159">
        <v>120783.75899999999</v>
      </c>
      <c r="J10" s="159">
        <v>141810.23300000009</v>
      </c>
      <c r="K10" s="159">
        <v>162752.924</v>
      </c>
      <c r="L10" s="159">
        <v>184491.80599999998</v>
      </c>
      <c r="M10" s="159">
        <v>206949.8660000001</v>
      </c>
      <c r="N10" s="159">
        <v>229718.39899999992</v>
      </c>
      <c r="O10" s="159">
        <v>253381.48899999991</v>
      </c>
      <c r="P10" s="159">
        <v>278906.02500000002</v>
      </c>
      <c r="Q10" s="159">
        <v>306246.12199999992</v>
      </c>
      <c r="R10" s="159">
        <v>335083.587</v>
      </c>
      <c r="S10" s="159">
        <v>365111.93299999984</v>
      </c>
      <c r="T10" s="159">
        <v>396661.788</v>
      </c>
      <c r="U10" s="159">
        <v>429535.19099999999</v>
      </c>
      <c r="V10" s="159">
        <v>463971.90699999995</v>
      </c>
      <c r="W10" s="159">
        <v>499989.05800000019</v>
      </c>
      <c r="X10" s="159">
        <v>537271.94600000011</v>
      </c>
    </row>
    <row r="11" spans="1:24">
      <c r="A11" s="158" t="s">
        <v>418</v>
      </c>
      <c r="B11" s="158" t="s">
        <v>89</v>
      </c>
      <c r="C11" s="158" t="s">
        <v>419</v>
      </c>
      <c r="D11" s="158" t="s">
        <v>420</v>
      </c>
      <c r="E11" s="158" t="s">
        <v>177</v>
      </c>
      <c r="F11" s="159">
        <v>66813.862999999968</v>
      </c>
      <c r="G11" s="159">
        <v>80993.195999999967</v>
      </c>
      <c r="H11" s="159">
        <v>99421.219999999972</v>
      </c>
      <c r="I11" s="159">
        <v>117220.02199999997</v>
      </c>
      <c r="J11" s="159">
        <v>132889.81600000005</v>
      </c>
      <c r="K11" s="159">
        <v>145864.23499999996</v>
      </c>
      <c r="L11" s="159">
        <v>157660.44400000002</v>
      </c>
      <c r="M11" s="159">
        <v>168216.4250000001</v>
      </c>
      <c r="N11" s="159">
        <v>177283.73500000007</v>
      </c>
      <c r="O11" s="159">
        <v>185633.92500000002</v>
      </c>
      <c r="P11" s="159">
        <v>194281.7099999999</v>
      </c>
      <c r="Q11" s="159">
        <v>203398.67499999999</v>
      </c>
      <c r="R11" s="159">
        <v>212778.98799999998</v>
      </c>
      <c r="S11" s="159">
        <v>222374.26300000004</v>
      </c>
      <c r="T11" s="159">
        <v>232387.72400000007</v>
      </c>
      <c r="U11" s="159">
        <v>242675.44399999993</v>
      </c>
      <c r="V11" s="159">
        <v>253606.48300000007</v>
      </c>
      <c r="W11" s="159">
        <v>265303.56799999991</v>
      </c>
      <c r="X11" s="159">
        <v>277733.41399999999</v>
      </c>
    </row>
    <row r="12" spans="1:24">
      <c r="A12" s="158" t="s">
        <v>418</v>
      </c>
      <c r="B12" s="158" t="s">
        <v>89</v>
      </c>
      <c r="C12" s="158" t="s">
        <v>419</v>
      </c>
      <c r="D12" s="158" t="s">
        <v>420</v>
      </c>
      <c r="E12" s="158" t="s">
        <v>178</v>
      </c>
      <c r="F12" s="159">
        <v>66813.905999999974</v>
      </c>
      <c r="G12" s="159">
        <v>80948.150999999998</v>
      </c>
      <c r="H12" s="159">
        <v>99677.761999999944</v>
      </c>
      <c r="I12" s="159">
        <v>119969.11299999995</v>
      </c>
      <c r="J12" s="159">
        <v>141182.024</v>
      </c>
      <c r="K12" s="159">
        <v>162083.83299999993</v>
      </c>
      <c r="L12" s="159">
        <v>182440.72599999991</v>
      </c>
      <c r="M12" s="159">
        <v>201692.05500000002</v>
      </c>
      <c r="N12" s="159">
        <v>219216.13400000005</v>
      </c>
      <c r="O12" s="159">
        <v>235586.36399999994</v>
      </c>
      <c r="P12" s="159">
        <v>251798.17800000001</v>
      </c>
      <c r="Q12" s="159">
        <v>267432.23200000013</v>
      </c>
      <c r="R12" s="159">
        <v>281944.89600000007</v>
      </c>
      <c r="S12" s="159">
        <v>295043.6509999999</v>
      </c>
      <c r="T12" s="159">
        <v>307506.36700000009</v>
      </c>
      <c r="U12" s="159">
        <v>319167.56800000003</v>
      </c>
      <c r="V12" s="159">
        <v>330467.54700000014</v>
      </c>
      <c r="W12" s="159">
        <v>341609.05199999985</v>
      </c>
      <c r="X12" s="159">
        <v>352245.929</v>
      </c>
    </row>
    <row r="13" spans="1:24">
      <c r="A13" s="158" t="s">
        <v>418</v>
      </c>
      <c r="B13" s="158" t="s">
        <v>89</v>
      </c>
      <c r="C13" s="158" t="s">
        <v>419</v>
      </c>
      <c r="D13" s="158" t="s">
        <v>420</v>
      </c>
      <c r="E13" s="158" t="s">
        <v>179</v>
      </c>
      <c r="F13" s="159">
        <v>66813.950999999972</v>
      </c>
      <c r="G13" s="159">
        <v>81230.536999999968</v>
      </c>
      <c r="H13" s="159">
        <v>101621.51199999994</v>
      </c>
      <c r="I13" s="159">
        <v>129430.44500000001</v>
      </c>
      <c r="J13" s="159">
        <v>166041.74099999986</v>
      </c>
      <c r="K13" s="159">
        <v>210194.9929999999</v>
      </c>
      <c r="L13" s="159">
        <v>258131.10600000015</v>
      </c>
      <c r="M13" s="159">
        <v>308841.28200000006</v>
      </c>
      <c r="N13" s="159">
        <v>360926.06100000005</v>
      </c>
      <c r="O13" s="159">
        <v>415072.69499999983</v>
      </c>
      <c r="P13" s="159">
        <v>472864.56199999986</v>
      </c>
      <c r="Q13" s="159">
        <v>534046.60800000024</v>
      </c>
      <c r="R13" s="159">
        <v>597415.57200000016</v>
      </c>
      <c r="S13" s="159">
        <v>662174.7799999998</v>
      </c>
      <c r="T13" s="159">
        <v>729516.9670000003</v>
      </c>
      <c r="U13" s="159">
        <v>798690.43399999978</v>
      </c>
      <c r="V13" s="159">
        <v>869603.83200000005</v>
      </c>
      <c r="W13" s="159">
        <v>942006.08700000029</v>
      </c>
      <c r="X13" s="159">
        <v>1014793.298000001</v>
      </c>
    </row>
    <row r="14" spans="1:24">
      <c r="A14" s="159"/>
      <c r="B14" s="159"/>
      <c r="C14" s="159"/>
      <c r="D14" s="159"/>
      <c r="E14" s="159"/>
      <c r="F14" s="159"/>
      <c r="G14" s="159"/>
      <c r="H14" s="159"/>
      <c r="I14" s="159"/>
      <c r="J14" s="159"/>
      <c r="K14" s="159"/>
      <c r="L14" s="159"/>
      <c r="M14" s="159"/>
      <c r="N14" s="159"/>
      <c r="O14" s="159"/>
      <c r="P14" s="159"/>
      <c r="Q14" s="159"/>
      <c r="R14" s="159"/>
      <c r="S14" s="159"/>
      <c r="T14" s="159"/>
      <c r="U14" s="159"/>
      <c r="V14" s="159"/>
      <c r="W14" s="159"/>
      <c r="X14" s="159"/>
    </row>
    <row r="15" spans="1:24">
      <c r="A15" s="157" t="s">
        <v>411</v>
      </c>
      <c r="B15" s="157" t="s">
        <v>412</v>
      </c>
      <c r="C15" s="157" t="s">
        <v>413</v>
      </c>
      <c r="D15" s="157" t="s">
        <v>414</v>
      </c>
      <c r="E15" s="157"/>
      <c r="F15" s="157">
        <v>2010</v>
      </c>
      <c r="G15" s="157">
        <v>2015</v>
      </c>
      <c r="H15" s="157">
        <v>2020</v>
      </c>
      <c r="I15" s="157">
        <v>2025</v>
      </c>
      <c r="J15" s="157">
        <v>2030</v>
      </c>
      <c r="K15" s="157">
        <v>2035</v>
      </c>
      <c r="L15" s="157">
        <v>2040</v>
      </c>
      <c r="M15" s="157">
        <v>2045</v>
      </c>
      <c r="N15" s="157">
        <v>2050</v>
      </c>
      <c r="O15" s="157">
        <v>2055</v>
      </c>
      <c r="P15" s="157">
        <v>2060</v>
      </c>
      <c r="Q15" s="157">
        <v>2065</v>
      </c>
      <c r="R15" s="157">
        <v>2070</v>
      </c>
      <c r="S15" s="157">
        <v>2075</v>
      </c>
      <c r="T15" s="157">
        <v>2080</v>
      </c>
      <c r="U15" s="157">
        <v>2085</v>
      </c>
      <c r="V15" s="157">
        <v>2090</v>
      </c>
      <c r="W15" s="157">
        <v>2095</v>
      </c>
      <c r="X15" s="157">
        <v>2100</v>
      </c>
    </row>
    <row r="16" spans="1:24">
      <c r="A16" s="158" t="s">
        <v>418</v>
      </c>
      <c r="B16" s="158" t="s">
        <v>421</v>
      </c>
      <c r="C16" s="158" t="s">
        <v>419</v>
      </c>
      <c r="D16" s="158" t="s">
        <v>420</v>
      </c>
      <c r="E16" s="158" t="s">
        <v>174</v>
      </c>
      <c r="F16" s="159">
        <v>316.69099999999997</v>
      </c>
      <c r="G16" s="159">
        <v>364.76</v>
      </c>
      <c r="H16" s="159">
        <v>413.88900000000001</v>
      </c>
      <c r="I16" s="159">
        <v>465.017</v>
      </c>
      <c r="J16" s="159">
        <v>520.59400000000005</v>
      </c>
      <c r="K16" s="159">
        <v>581.39099999999996</v>
      </c>
      <c r="L16" s="159">
        <v>647.33299999999997</v>
      </c>
      <c r="M16" s="159">
        <v>716.71699999999998</v>
      </c>
      <c r="N16" s="159">
        <v>785.58100000000002</v>
      </c>
      <c r="O16" s="159">
        <v>851.50199999999995</v>
      </c>
      <c r="P16" s="159">
        <v>920.73800000000006</v>
      </c>
      <c r="Q16" s="159">
        <v>1000.0119999999999</v>
      </c>
      <c r="R16" s="159">
        <v>1082.126</v>
      </c>
      <c r="S16" s="159">
        <v>1163.6030000000001</v>
      </c>
      <c r="T16" s="159">
        <v>1244.2629999999999</v>
      </c>
      <c r="U16" s="159">
        <v>1321.4670000000001</v>
      </c>
      <c r="V16" s="159">
        <v>1396.673</v>
      </c>
      <c r="W16" s="159">
        <v>1473.077</v>
      </c>
      <c r="X16" s="159">
        <v>1551.1420000000001</v>
      </c>
    </row>
    <row r="17" spans="1:24">
      <c r="A17" s="158" t="s">
        <v>418</v>
      </c>
      <c r="B17" s="158" t="s">
        <v>421</v>
      </c>
      <c r="C17" s="158" t="s">
        <v>419</v>
      </c>
      <c r="D17" s="158" t="s">
        <v>420</v>
      </c>
      <c r="E17" s="158" t="s">
        <v>176</v>
      </c>
      <c r="F17" s="159">
        <v>316.69099999999997</v>
      </c>
      <c r="G17" s="159">
        <v>364.12700000000001</v>
      </c>
      <c r="H17" s="159">
        <v>411.69299999999998</v>
      </c>
      <c r="I17" s="159">
        <v>458.67500000000001</v>
      </c>
      <c r="J17" s="159">
        <v>506.21600000000001</v>
      </c>
      <c r="K17" s="159">
        <v>556.31899999999996</v>
      </c>
      <c r="L17" s="159">
        <v>612.43499999999995</v>
      </c>
      <c r="M17" s="159">
        <v>674.14499999999998</v>
      </c>
      <c r="N17" s="159">
        <v>738.14099999999996</v>
      </c>
      <c r="O17" s="159">
        <v>801.68299999999999</v>
      </c>
      <c r="P17" s="159">
        <v>870.048</v>
      </c>
      <c r="Q17" s="159">
        <v>949.16499999999996</v>
      </c>
      <c r="R17" s="159">
        <v>1032.8420000000001</v>
      </c>
      <c r="S17" s="159">
        <v>1118.222</v>
      </c>
      <c r="T17" s="159">
        <v>1204.8130000000001</v>
      </c>
      <c r="U17" s="159">
        <v>1291.0640000000001</v>
      </c>
      <c r="V17" s="159">
        <v>1378.471</v>
      </c>
      <c r="W17" s="159">
        <v>1469.913</v>
      </c>
      <c r="X17" s="159">
        <v>1564.9559999999999</v>
      </c>
    </row>
    <row r="18" spans="1:24">
      <c r="A18" s="158" t="s">
        <v>418</v>
      </c>
      <c r="B18" s="158" t="s">
        <v>421</v>
      </c>
      <c r="C18" s="158" t="s">
        <v>419</v>
      </c>
      <c r="D18" s="158" t="s">
        <v>420</v>
      </c>
      <c r="E18" s="158" t="s">
        <v>177</v>
      </c>
      <c r="F18" s="159">
        <v>316.69099999999997</v>
      </c>
      <c r="G18" s="159">
        <v>360.62299999999999</v>
      </c>
      <c r="H18" s="159">
        <v>401.09300000000002</v>
      </c>
      <c r="I18" s="159">
        <v>435.99</v>
      </c>
      <c r="J18" s="159">
        <v>465.36099999999999</v>
      </c>
      <c r="K18" s="159">
        <v>490.67599999999999</v>
      </c>
      <c r="L18" s="159">
        <v>515.24400000000003</v>
      </c>
      <c r="M18" s="159">
        <v>538.22699999999998</v>
      </c>
      <c r="N18" s="159">
        <v>556.95100000000002</v>
      </c>
      <c r="O18" s="159">
        <v>569.87099999999998</v>
      </c>
      <c r="P18" s="159">
        <v>582.029</v>
      </c>
      <c r="Q18" s="159">
        <v>598.17100000000005</v>
      </c>
      <c r="R18" s="159">
        <v>611.56200000000001</v>
      </c>
      <c r="S18" s="159">
        <v>619.91200000000003</v>
      </c>
      <c r="T18" s="159">
        <v>624.54600000000005</v>
      </c>
      <c r="U18" s="159">
        <v>625.51499999999999</v>
      </c>
      <c r="V18" s="159">
        <v>625.024</v>
      </c>
      <c r="W18" s="159">
        <v>624.75800000000004</v>
      </c>
      <c r="X18" s="159">
        <v>623.053</v>
      </c>
    </row>
    <row r="19" spans="1:24">
      <c r="A19" s="158" t="s">
        <v>418</v>
      </c>
      <c r="B19" s="158" t="s">
        <v>421</v>
      </c>
      <c r="C19" s="158" t="s">
        <v>419</v>
      </c>
      <c r="D19" s="158" t="s">
        <v>420</v>
      </c>
      <c r="E19" s="158" t="s">
        <v>178</v>
      </c>
      <c r="F19" s="159">
        <v>316.69099999999997</v>
      </c>
      <c r="G19" s="159">
        <v>363.03399999999999</v>
      </c>
      <c r="H19" s="159">
        <v>409.05799999999999</v>
      </c>
      <c r="I19" s="159">
        <v>457.55599999999998</v>
      </c>
      <c r="J19" s="159">
        <v>509.85599999999999</v>
      </c>
      <c r="K19" s="159">
        <v>565.83699999999999</v>
      </c>
      <c r="L19" s="159">
        <v>624.98599999999999</v>
      </c>
      <c r="M19" s="159">
        <v>685.83</v>
      </c>
      <c r="N19" s="159">
        <v>744.70600000000002</v>
      </c>
      <c r="O19" s="159">
        <v>799.09199999999998</v>
      </c>
      <c r="P19" s="159">
        <v>854.83500000000004</v>
      </c>
      <c r="Q19" s="159">
        <v>917.13699999999994</v>
      </c>
      <c r="R19" s="159">
        <v>977.82100000000003</v>
      </c>
      <c r="S19" s="159">
        <v>1033.1949999999999</v>
      </c>
      <c r="T19" s="159">
        <v>1084.8720000000001</v>
      </c>
      <c r="U19" s="159">
        <v>1131.884</v>
      </c>
      <c r="V19" s="159">
        <v>1176.2439999999999</v>
      </c>
      <c r="W19" s="159">
        <v>1220.3109999999999</v>
      </c>
      <c r="X19" s="159">
        <v>1261.0119999999999</v>
      </c>
    </row>
    <row r="20" spans="1:24">
      <c r="A20" s="158" t="s">
        <v>418</v>
      </c>
      <c r="B20" s="158" t="s">
        <v>421</v>
      </c>
      <c r="C20" s="158" t="s">
        <v>419</v>
      </c>
      <c r="D20" s="158" t="s">
        <v>420</v>
      </c>
      <c r="E20" s="158" t="s">
        <v>179</v>
      </c>
      <c r="F20" s="159">
        <v>316.69099999999997</v>
      </c>
      <c r="G20" s="159">
        <v>367.548</v>
      </c>
      <c r="H20" s="159">
        <v>422.76</v>
      </c>
      <c r="I20" s="159">
        <v>488.584</v>
      </c>
      <c r="J20" s="159">
        <v>568.85900000000004</v>
      </c>
      <c r="K20" s="159">
        <v>664.03</v>
      </c>
      <c r="L20" s="159">
        <v>773.40200000000004</v>
      </c>
      <c r="M20" s="159">
        <v>898.12599999999998</v>
      </c>
      <c r="N20" s="159">
        <v>1035.498</v>
      </c>
      <c r="O20" s="159">
        <v>1184.0889999999999</v>
      </c>
      <c r="P20" s="159">
        <v>1353.6579999999999</v>
      </c>
      <c r="Q20" s="159">
        <v>1555.636</v>
      </c>
      <c r="R20" s="159">
        <v>1786.62</v>
      </c>
      <c r="S20" s="159">
        <v>2045.1369999999999</v>
      </c>
      <c r="T20" s="159">
        <v>2328.6410000000001</v>
      </c>
      <c r="U20" s="159">
        <v>2634.2220000000002</v>
      </c>
      <c r="V20" s="159">
        <v>2965.8440000000001</v>
      </c>
      <c r="W20" s="159">
        <v>3331.8989999999999</v>
      </c>
      <c r="X20" s="159">
        <v>3740.0349999999999</v>
      </c>
    </row>
    <row r="21" spans="1:24">
      <c r="A21" s="159"/>
      <c r="B21" s="159"/>
      <c r="C21" s="159"/>
      <c r="D21" s="159"/>
      <c r="E21" s="159"/>
      <c r="F21" s="159"/>
      <c r="G21" s="159"/>
      <c r="H21" s="159"/>
      <c r="I21" s="159"/>
      <c r="J21" s="159"/>
      <c r="K21" s="159"/>
      <c r="L21" s="159"/>
      <c r="M21" s="159"/>
      <c r="N21" s="159"/>
      <c r="O21" s="159"/>
      <c r="P21" s="159"/>
      <c r="Q21" s="159"/>
      <c r="R21" s="159"/>
      <c r="S21" s="159"/>
      <c r="T21" s="159"/>
      <c r="U21" s="159"/>
      <c r="V21" s="159"/>
      <c r="W21" s="159"/>
      <c r="X21" s="159"/>
    </row>
    <row r="22" spans="1:24">
      <c r="A22" s="157" t="s">
        <v>411</v>
      </c>
      <c r="B22" s="157" t="s">
        <v>412</v>
      </c>
      <c r="C22" s="157" t="s">
        <v>413</v>
      </c>
      <c r="D22" s="157" t="s">
        <v>414</v>
      </c>
      <c r="E22" s="157"/>
      <c r="F22" s="157">
        <v>2010</v>
      </c>
      <c r="G22" s="157">
        <v>2015</v>
      </c>
      <c r="H22" s="157">
        <v>2020</v>
      </c>
      <c r="I22" s="157">
        <v>2025</v>
      </c>
      <c r="J22" s="157">
        <v>2030</v>
      </c>
      <c r="K22" s="157">
        <v>2035</v>
      </c>
      <c r="L22" s="157">
        <v>2040</v>
      </c>
      <c r="M22" s="157">
        <v>2045</v>
      </c>
      <c r="N22" s="157">
        <v>2050</v>
      </c>
      <c r="O22" s="157">
        <v>2055</v>
      </c>
      <c r="P22" s="157">
        <v>2060</v>
      </c>
      <c r="Q22" s="157">
        <v>2065</v>
      </c>
      <c r="R22" s="157">
        <v>2070</v>
      </c>
      <c r="S22" s="157">
        <v>2075</v>
      </c>
      <c r="T22" s="157">
        <v>2080</v>
      </c>
      <c r="U22" s="157">
        <v>2085</v>
      </c>
      <c r="V22" s="157">
        <v>2090</v>
      </c>
      <c r="W22" s="157">
        <v>2095</v>
      </c>
      <c r="X22" s="157">
        <v>2100</v>
      </c>
    </row>
    <row r="23" spans="1:24">
      <c r="A23" s="158" t="s">
        <v>415</v>
      </c>
      <c r="B23" s="158" t="s">
        <v>421</v>
      </c>
      <c r="C23" s="158" t="s">
        <v>416</v>
      </c>
      <c r="D23" s="158" t="s">
        <v>417</v>
      </c>
      <c r="E23" s="158" t="s">
        <v>174</v>
      </c>
      <c r="F23" s="159">
        <v>9.3796846498169781</v>
      </c>
      <c r="G23" s="159">
        <v>9.7925302959382723</v>
      </c>
      <c r="H23" s="159">
        <v>10.233968325836877</v>
      </c>
      <c r="I23" s="159">
        <v>10.691515084177704</v>
      </c>
      <c r="J23" s="159">
        <v>11.122851370752771</v>
      </c>
      <c r="K23" s="159">
        <v>11.535346005223413</v>
      </c>
      <c r="L23" s="159">
        <v>11.959788452299339</v>
      </c>
      <c r="M23" s="159">
        <v>12.409541465542205</v>
      </c>
      <c r="N23" s="159">
        <v>12.875398915803395</v>
      </c>
      <c r="O23" s="159">
        <v>13.339844486142036</v>
      </c>
      <c r="P23" s="159">
        <v>13.787984439558402</v>
      </c>
      <c r="Q23" s="159">
        <v>14.19397732353355</v>
      </c>
      <c r="R23" s="159">
        <v>14.551831932063708</v>
      </c>
      <c r="S23" s="159">
        <v>14.857130969167804</v>
      </c>
      <c r="T23" s="159">
        <v>15.10820245154196</v>
      </c>
      <c r="U23" s="159">
        <v>15.262821436493716</v>
      </c>
      <c r="V23" s="159">
        <v>15.32434567651643</v>
      </c>
      <c r="W23" s="159">
        <v>15.311227963676018</v>
      </c>
      <c r="X23" s="159">
        <v>15.245244763176045</v>
      </c>
    </row>
    <row r="24" spans="1:24">
      <c r="A24" s="158" t="s">
        <v>415</v>
      </c>
      <c r="B24" s="158" t="s">
        <v>421</v>
      </c>
      <c r="C24" s="158" t="s">
        <v>416</v>
      </c>
      <c r="D24" s="158" t="s">
        <v>417</v>
      </c>
      <c r="E24" s="158" t="s">
        <v>176</v>
      </c>
      <c r="F24" s="159">
        <v>9.3796846498169781</v>
      </c>
      <c r="G24" s="159">
        <v>9.7755344635036767</v>
      </c>
      <c r="H24" s="159">
        <v>10.185543144583884</v>
      </c>
      <c r="I24" s="159">
        <v>10.60379038663854</v>
      </c>
      <c r="J24" s="159">
        <v>10.98627760377085</v>
      </c>
      <c r="K24" s="159">
        <v>11.340876088315675</v>
      </c>
      <c r="L24" s="159">
        <v>11.705101767715073</v>
      </c>
      <c r="M24" s="159">
        <v>12.097393162207508</v>
      </c>
      <c r="N24" s="159">
        <v>12.51171590136336</v>
      </c>
      <c r="O24" s="159">
        <v>12.926621585293102</v>
      </c>
      <c r="P24" s="159">
        <v>13.323853246221857</v>
      </c>
      <c r="Q24" s="159">
        <v>13.675006604734257</v>
      </c>
      <c r="R24" s="159">
        <v>13.994171718426976</v>
      </c>
      <c r="S24" s="159">
        <v>14.290652023214742</v>
      </c>
      <c r="T24" s="159">
        <v>14.558659379545476</v>
      </c>
      <c r="U24" s="159">
        <v>14.784342804047199</v>
      </c>
      <c r="V24" s="159">
        <v>14.958359861669361</v>
      </c>
      <c r="W24" s="159">
        <v>15.078839519723655</v>
      </c>
      <c r="X24" s="159">
        <v>15.133217903192394</v>
      </c>
    </row>
    <row r="25" spans="1:24">
      <c r="A25" s="158" t="s">
        <v>415</v>
      </c>
      <c r="B25" s="158" t="s">
        <v>421</v>
      </c>
      <c r="C25" s="158" t="s">
        <v>416</v>
      </c>
      <c r="D25" s="158" t="s">
        <v>417</v>
      </c>
      <c r="E25" s="158" t="s">
        <v>177</v>
      </c>
      <c r="F25" s="159">
        <v>9.3796846498169781</v>
      </c>
      <c r="G25" s="159">
        <v>9.681454451712515</v>
      </c>
      <c r="H25" s="159">
        <v>9.9120996481735641</v>
      </c>
      <c r="I25" s="159">
        <v>10.057340662718445</v>
      </c>
      <c r="J25" s="159">
        <v>10.119025390135747</v>
      </c>
      <c r="K25" s="159">
        <v>10.131640845256699</v>
      </c>
      <c r="L25" s="159">
        <v>10.126698400784155</v>
      </c>
      <c r="M25" s="159">
        <v>10.11270982182663</v>
      </c>
      <c r="N25" s="159">
        <v>10.079668770582149</v>
      </c>
      <c r="O25" s="159">
        <v>10.015263326846185</v>
      </c>
      <c r="P25" s="159">
        <v>9.9151559261755295</v>
      </c>
      <c r="Q25" s="159">
        <v>9.774434742273268</v>
      </c>
      <c r="R25" s="159">
        <v>9.6071641202462672</v>
      </c>
      <c r="S25" s="159">
        <v>9.4165316501189888</v>
      </c>
      <c r="T25" s="159">
        <v>9.1994174045704629</v>
      </c>
      <c r="U25" s="159">
        <v>8.9513013568260433</v>
      </c>
      <c r="V25" s="159">
        <v>8.6794894656298869</v>
      </c>
      <c r="W25" s="159">
        <v>8.387086687180048</v>
      </c>
      <c r="X25" s="159">
        <v>8.0753662193252289</v>
      </c>
    </row>
    <row r="26" spans="1:24">
      <c r="A26" s="158" t="s">
        <v>415</v>
      </c>
      <c r="B26" s="158" t="s">
        <v>421</v>
      </c>
      <c r="C26" s="158" t="s">
        <v>416</v>
      </c>
      <c r="D26" s="158" t="s">
        <v>417</v>
      </c>
      <c r="E26" s="158" t="s">
        <v>178</v>
      </c>
      <c r="F26" s="159">
        <v>9.3796846498169781</v>
      </c>
      <c r="G26" s="159">
        <v>9.7461796171402479</v>
      </c>
      <c r="H26" s="159">
        <v>10.093900225224187</v>
      </c>
      <c r="I26" s="159">
        <v>10.417145161938818</v>
      </c>
      <c r="J26" s="159">
        <v>10.675956739280483</v>
      </c>
      <c r="K26" s="159">
        <v>10.898688048698148</v>
      </c>
      <c r="L26" s="159">
        <v>11.109344644213543</v>
      </c>
      <c r="M26" s="159">
        <v>11.313109852758163</v>
      </c>
      <c r="N26" s="159">
        <v>11.497730936205679</v>
      </c>
      <c r="O26" s="159">
        <v>11.653556069642599</v>
      </c>
      <c r="P26" s="159">
        <v>11.770645170604109</v>
      </c>
      <c r="Q26" s="159">
        <v>11.827171116591471</v>
      </c>
      <c r="R26" s="159">
        <v>11.835162066476764</v>
      </c>
      <c r="S26" s="159">
        <v>11.797955841708141</v>
      </c>
      <c r="T26" s="159">
        <v>11.709702102789244</v>
      </c>
      <c r="U26" s="159">
        <v>11.564735722660577</v>
      </c>
      <c r="V26" s="159">
        <v>11.36412509203487</v>
      </c>
      <c r="W26" s="159">
        <v>11.112062675516693</v>
      </c>
      <c r="X26" s="159">
        <v>10.797164000752183</v>
      </c>
    </row>
    <row r="27" spans="1:24">
      <c r="A27" s="158" t="s">
        <v>415</v>
      </c>
      <c r="B27" s="158" t="s">
        <v>421</v>
      </c>
      <c r="C27" s="158" t="s">
        <v>416</v>
      </c>
      <c r="D27" s="158" t="s">
        <v>417</v>
      </c>
      <c r="E27" s="158" t="s">
        <v>179</v>
      </c>
      <c r="F27" s="159">
        <v>9.3796846498169781</v>
      </c>
      <c r="G27" s="159">
        <v>9.8673762009924566</v>
      </c>
      <c r="H27" s="159">
        <v>10.461404022036383</v>
      </c>
      <c r="I27" s="159">
        <v>11.158786821130862</v>
      </c>
      <c r="J27" s="159">
        <v>11.874905129010392</v>
      </c>
      <c r="K27" s="159">
        <v>12.592537683881581</v>
      </c>
      <c r="L27" s="159">
        <v>13.36220022184497</v>
      </c>
      <c r="M27" s="159">
        <v>14.21973016197796</v>
      </c>
      <c r="N27" s="159">
        <v>15.165394479942611</v>
      </c>
      <c r="O27" s="159">
        <v>16.164921456835962</v>
      </c>
      <c r="P27" s="159">
        <v>17.191919277548596</v>
      </c>
      <c r="Q27" s="159">
        <v>18.198833751244514</v>
      </c>
      <c r="R27" s="159">
        <v>19.183712537508995</v>
      </c>
      <c r="S27" s="159">
        <v>20.151432091847035</v>
      </c>
      <c r="T27" s="159">
        <v>21.099541014535458</v>
      </c>
      <c r="U27" s="159">
        <v>21.968602812025395</v>
      </c>
      <c r="V27" s="159">
        <v>22.745292645175564</v>
      </c>
      <c r="W27" s="159">
        <v>23.440890206429486</v>
      </c>
      <c r="X27" s="159">
        <v>24.079908073841409</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57F63C-DF59-4FF9-A338-A61C6CA2CE02}">
  <dimension ref="A1:AH386"/>
  <sheetViews>
    <sheetView zoomScale="85" zoomScaleNormal="85" workbookViewId="0">
      <pane xSplit="3" ySplit="1" topLeftCell="D26" activePane="bottomRight" state="frozen"/>
      <selection activeCell="A9" sqref="A9:XFD9"/>
      <selection pane="topRight" activeCell="A9" sqref="A9:XFD9"/>
      <selection pane="bottomLeft" activeCell="A9" sqref="A9:XFD9"/>
      <selection pane="bottomRight" activeCell="A9" sqref="A9:XFD9"/>
    </sheetView>
  </sheetViews>
  <sheetFormatPr defaultColWidth="9.1796875" defaultRowHeight="14.5"/>
  <cols>
    <col min="1" max="1" width="47" style="156" bestFit="1" customWidth="1"/>
    <col min="2" max="2" width="26.453125" style="163" customWidth="1"/>
    <col min="3" max="3" width="16.1796875" style="156" customWidth="1"/>
    <col min="4" max="4" width="14.26953125" style="156" customWidth="1"/>
    <col min="5" max="5" width="15.81640625" style="156" customWidth="1"/>
    <col min="6" max="6" width="14.54296875" style="156" customWidth="1"/>
    <col min="7" max="7" width="14.81640625" style="156" customWidth="1"/>
    <col min="8" max="8" width="16.26953125" style="156" customWidth="1"/>
    <col min="9" max="9" width="79" style="156" customWidth="1"/>
    <col min="10" max="12" width="9.1796875" style="156"/>
    <col min="13" max="14" width="11.7265625" style="156" bestFit="1" customWidth="1"/>
    <col min="15" max="22" width="12.7265625" style="156" bestFit="1" customWidth="1"/>
    <col min="23" max="16384" width="9.1796875" style="156"/>
  </cols>
  <sheetData>
    <row r="1" spans="1:9" s="160" customFormat="1" ht="67.5" customHeight="1" thickBot="1">
      <c r="A1" s="160" t="s">
        <v>422</v>
      </c>
      <c r="B1" s="161"/>
      <c r="C1" s="162" t="s">
        <v>423</v>
      </c>
      <c r="D1" s="160" t="s">
        <v>174</v>
      </c>
      <c r="E1" s="160" t="s">
        <v>424</v>
      </c>
      <c r="F1" s="160" t="s">
        <v>177</v>
      </c>
      <c r="G1" s="160" t="s">
        <v>178</v>
      </c>
      <c r="H1" s="160" t="s">
        <v>179</v>
      </c>
      <c r="I1" s="160" t="s">
        <v>425</v>
      </c>
    </row>
    <row r="2" spans="1:9" ht="15" thickTop="1">
      <c r="E2" s="164" t="s">
        <v>9</v>
      </c>
    </row>
    <row r="3" spans="1:9" s="165" customFormat="1">
      <c r="A3" s="165" t="s">
        <v>426</v>
      </c>
      <c r="B3" s="166"/>
    </row>
    <row r="4" spans="1:9">
      <c r="A4" s="156" t="s">
        <v>427</v>
      </c>
      <c r="C4" s="167">
        <v>0.05</v>
      </c>
      <c r="D4" s="168"/>
      <c r="E4" s="168"/>
      <c r="F4" s="168"/>
      <c r="G4" s="168"/>
      <c r="H4" s="168"/>
      <c r="I4" s="168"/>
    </row>
    <row r="5" spans="1:9">
      <c r="C5" s="167"/>
    </row>
    <row r="6" spans="1:9" s="119" customFormat="1">
      <c r="A6" s="119" t="s">
        <v>428</v>
      </c>
      <c r="B6" s="169"/>
      <c r="C6" s="170"/>
    </row>
    <row r="7" spans="1:9">
      <c r="A7" s="156" t="s">
        <v>429</v>
      </c>
      <c r="B7" s="163" t="s">
        <v>430</v>
      </c>
      <c r="C7" s="156">
        <v>96</v>
      </c>
      <c r="D7" s="168"/>
      <c r="E7" s="168"/>
      <c r="F7" s="168"/>
      <c r="G7" s="168"/>
      <c r="H7" s="168"/>
      <c r="I7" s="168"/>
    </row>
    <row r="8" spans="1:9">
      <c r="A8" s="156" t="s">
        <v>431</v>
      </c>
      <c r="B8" s="163" t="s">
        <v>430</v>
      </c>
      <c r="C8" s="156">
        <v>80</v>
      </c>
      <c r="D8" s="168"/>
      <c r="E8" s="168"/>
      <c r="F8" s="168"/>
      <c r="G8" s="168"/>
      <c r="H8" s="168"/>
      <c r="I8" s="168"/>
    </row>
    <row r="9" spans="1:9">
      <c r="A9" s="156" t="s">
        <v>432</v>
      </c>
      <c r="B9" s="163" t="s">
        <v>430</v>
      </c>
      <c r="C9" s="156">
        <v>177</v>
      </c>
      <c r="D9" s="168"/>
      <c r="E9" s="168"/>
      <c r="F9" s="168"/>
      <c r="G9" s="168"/>
      <c r="H9" s="168"/>
      <c r="I9" s="168"/>
    </row>
    <row r="10" spans="1:9">
      <c r="A10" s="156" t="s">
        <v>433</v>
      </c>
      <c r="B10" s="163" t="s">
        <v>430</v>
      </c>
      <c r="C10" s="156">
        <v>119</v>
      </c>
      <c r="D10" s="168"/>
      <c r="E10" s="168"/>
      <c r="F10" s="168"/>
      <c r="G10" s="168"/>
      <c r="H10" s="168"/>
      <c r="I10" s="168"/>
    </row>
    <row r="11" spans="1:9">
      <c r="A11" s="156" t="s">
        <v>434</v>
      </c>
      <c r="B11" s="163" t="s">
        <v>430</v>
      </c>
      <c r="C11" s="156">
        <v>0</v>
      </c>
      <c r="D11" s="168"/>
      <c r="E11" s="168"/>
      <c r="F11" s="168"/>
      <c r="G11" s="168"/>
      <c r="H11" s="168"/>
      <c r="I11" s="168"/>
    </row>
    <row r="12" spans="1:9">
      <c r="A12" s="156" t="s">
        <v>435</v>
      </c>
      <c r="B12" s="163" t="s">
        <v>430</v>
      </c>
      <c r="C12" s="156">
        <v>0</v>
      </c>
      <c r="D12" s="168"/>
      <c r="E12" s="168"/>
      <c r="F12" s="168"/>
      <c r="G12" s="168"/>
      <c r="H12" s="168"/>
      <c r="I12" s="168"/>
    </row>
    <row r="13" spans="1:9">
      <c r="A13" s="156" t="s">
        <v>436</v>
      </c>
      <c r="B13" s="163" t="s">
        <v>430</v>
      </c>
      <c r="C13" s="156">
        <v>130</v>
      </c>
      <c r="D13" s="168"/>
      <c r="E13" s="168"/>
      <c r="F13" s="168"/>
      <c r="G13" s="168"/>
      <c r="H13" s="168"/>
      <c r="I13" s="168"/>
    </row>
    <row r="14" spans="1:9">
      <c r="A14" s="156" t="s">
        <v>437</v>
      </c>
      <c r="B14" s="163" t="s">
        <v>430</v>
      </c>
      <c r="C14" s="156">
        <v>200</v>
      </c>
      <c r="D14" s="168"/>
      <c r="E14" s="168"/>
      <c r="F14" s="168"/>
      <c r="G14" s="168"/>
      <c r="H14" s="168"/>
      <c r="I14" s="168"/>
    </row>
    <row r="16" spans="1:9" s="171" customFormat="1">
      <c r="A16" s="171" t="s">
        <v>438</v>
      </c>
      <c r="B16" s="172"/>
    </row>
    <row r="17" spans="1:9">
      <c r="A17" s="173" t="s">
        <v>439</v>
      </c>
      <c r="B17" s="163" t="s">
        <v>440</v>
      </c>
      <c r="D17" s="174" t="s">
        <v>441</v>
      </c>
      <c r="E17" s="174"/>
      <c r="F17" s="174"/>
      <c r="G17" s="174"/>
      <c r="H17" s="174"/>
    </row>
    <row r="18" spans="1:9" ht="29">
      <c r="A18" s="156" t="s">
        <v>442</v>
      </c>
      <c r="B18" s="163" t="s">
        <v>443</v>
      </c>
      <c r="C18" s="156">
        <v>0.17</v>
      </c>
      <c r="D18" s="168"/>
      <c r="E18" s="168"/>
      <c r="F18" s="168"/>
      <c r="G18" s="168"/>
      <c r="H18" s="168"/>
      <c r="I18" s="168"/>
    </row>
    <row r="19" spans="1:9" ht="29">
      <c r="A19" s="156" t="s">
        <v>444</v>
      </c>
      <c r="B19" s="163" t="s">
        <v>443</v>
      </c>
      <c r="C19" s="156">
        <v>0.17</v>
      </c>
      <c r="D19" s="168"/>
      <c r="E19" s="168"/>
      <c r="F19" s="168"/>
      <c r="G19" s="168"/>
      <c r="H19" s="168"/>
      <c r="I19" s="168"/>
    </row>
    <row r="20" spans="1:9" ht="29">
      <c r="A20" s="156" t="s">
        <v>445</v>
      </c>
      <c r="B20" s="163" t="s">
        <v>443</v>
      </c>
      <c r="C20" s="156">
        <v>0.17</v>
      </c>
      <c r="D20" s="168"/>
      <c r="E20" s="168"/>
      <c r="F20" s="168"/>
      <c r="G20" s="168"/>
      <c r="H20" s="168"/>
      <c r="I20" s="168"/>
    </row>
    <row r="21" spans="1:9" ht="29">
      <c r="A21" s="156" t="s">
        <v>446</v>
      </c>
      <c r="B21" s="163" t="s">
        <v>443</v>
      </c>
      <c r="C21" s="156">
        <v>0.17</v>
      </c>
      <c r="D21" s="168"/>
      <c r="E21" s="168"/>
      <c r="F21" s="168"/>
      <c r="G21" s="168"/>
      <c r="H21" s="168"/>
      <c r="I21" s="168"/>
    </row>
    <row r="22" spans="1:9" ht="43.5">
      <c r="A22" s="156" t="s">
        <v>447</v>
      </c>
      <c r="B22" s="163" t="s">
        <v>443</v>
      </c>
      <c r="C22" s="156">
        <v>0.17</v>
      </c>
      <c r="D22" s="168"/>
      <c r="E22" s="168"/>
      <c r="F22" s="168"/>
      <c r="G22" s="168"/>
      <c r="H22" s="168"/>
      <c r="I22" s="168"/>
    </row>
    <row r="23" spans="1:9">
      <c r="A23" s="156" t="s">
        <v>448</v>
      </c>
      <c r="D23" s="168"/>
      <c r="E23" s="168"/>
      <c r="F23" s="168"/>
      <c r="G23" s="168"/>
      <c r="H23" s="168"/>
      <c r="I23" s="168"/>
    </row>
    <row r="24" spans="1:9" ht="43.5">
      <c r="A24" s="156" t="s">
        <v>449</v>
      </c>
      <c r="B24" s="163" t="s">
        <v>443</v>
      </c>
      <c r="C24" s="156">
        <v>0.17</v>
      </c>
      <c r="D24" s="168"/>
      <c r="E24" s="168"/>
      <c r="F24" s="168"/>
      <c r="G24" s="168"/>
      <c r="H24" s="168"/>
      <c r="I24" s="168"/>
    </row>
    <row r="25" spans="1:9" ht="58">
      <c r="A25" s="156" t="s">
        <v>450</v>
      </c>
      <c r="B25" s="163" t="s">
        <v>451</v>
      </c>
      <c r="C25" s="156">
        <v>66</v>
      </c>
      <c r="D25" s="168"/>
      <c r="E25" s="168"/>
      <c r="F25" s="168"/>
      <c r="G25" s="168"/>
      <c r="H25" s="168"/>
      <c r="I25" s="168"/>
    </row>
    <row r="26" spans="1:9" ht="43.5">
      <c r="A26" s="156" t="s">
        <v>452</v>
      </c>
      <c r="B26" s="163" t="s">
        <v>443</v>
      </c>
      <c r="C26" s="156">
        <v>0.04</v>
      </c>
      <c r="D26" s="168"/>
      <c r="E26" s="168"/>
      <c r="F26" s="168"/>
      <c r="G26" s="168"/>
      <c r="H26" s="168"/>
      <c r="I26" s="168"/>
    </row>
    <row r="27" spans="1:9" ht="43.5">
      <c r="A27" s="156" t="s">
        <v>453</v>
      </c>
      <c r="B27" s="163" t="s">
        <v>443</v>
      </c>
      <c r="C27" s="156">
        <v>0.04</v>
      </c>
      <c r="D27" s="168"/>
      <c r="E27" s="168"/>
      <c r="F27" s="168"/>
      <c r="G27" s="168"/>
      <c r="H27" s="168"/>
      <c r="I27" s="168"/>
    </row>
    <row r="29" spans="1:9">
      <c r="A29" s="156" t="s">
        <v>454</v>
      </c>
      <c r="D29" s="174" t="s">
        <v>441</v>
      </c>
    </row>
    <row r="30" spans="1:9" ht="43.5">
      <c r="A30" s="156" t="s">
        <v>455</v>
      </c>
      <c r="B30" s="163" t="s">
        <v>443</v>
      </c>
      <c r="C30" s="156">
        <v>0.17</v>
      </c>
      <c r="D30" s="168"/>
      <c r="E30" s="168"/>
      <c r="F30" s="168"/>
      <c r="G30" s="168"/>
      <c r="H30" s="168"/>
      <c r="I30" s="168"/>
    </row>
    <row r="31" spans="1:9" ht="43.5">
      <c r="A31" s="156" t="s">
        <v>456</v>
      </c>
      <c r="B31" s="163" t="s">
        <v>443</v>
      </c>
      <c r="D31" s="168"/>
      <c r="E31" s="168"/>
      <c r="F31" s="168"/>
      <c r="G31" s="168"/>
      <c r="H31" s="168"/>
      <c r="I31" s="168"/>
    </row>
    <row r="32" spans="1:9" ht="58">
      <c r="A32" s="156" t="s">
        <v>457</v>
      </c>
      <c r="B32" s="163" t="s">
        <v>451</v>
      </c>
      <c r="C32" s="156">
        <v>66</v>
      </c>
      <c r="D32" s="168"/>
      <c r="E32" s="168"/>
      <c r="F32" s="168"/>
      <c r="G32" s="168"/>
      <c r="H32" s="168"/>
      <c r="I32" s="168"/>
    </row>
    <row r="33" spans="1:9" ht="58">
      <c r="A33" s="156" t="s">
        <v>458</v>
      </c>
      <c r="B33" s="163" t="s">
        <v>451</v>
      </c>
      <c r="C33" s="156">
        <v>66</v>
      </c>
      <c r="D33" s="168"/>
      <c r="E33" s="168"/>
      <c r="F33" s="168"/>
      <c r="G33" s="168"/>
      <c r="H33" s="168"/>
      <c r="I33" s="168"/>
    </row>
    <row r="34" spans="1:9" ht="43.5">
      <c r="A34" s="156" t="s">
        <v>459</v>
      </c>
      <c r="B34" s="163" t="s">
        <v>443</v>
      </c>
      <c r="C34" s="156">
        <v>0.04</v>
      </c>
      <c r="D34" s="168"/>
      <c r="E34" s="168"/>
      <c r="F34" s="168"/>
      <c r="G34" s="168"/>
      <c r="H34" s="168"/>
      <c r="I34" s="168"/>
    </row>
    <row r="35" spans="1:9" ht="43.5">
      <c r="A35" s="156" t="s">
        <v>460</v>
      </c>
      <c r="B35" s="163" t="s">
        <v>461</v>
      </c>
      <c r="C35" s="156">
        <v>19</v>
      </c>
      <c r="D35" s="168"/>
      <c r="E35" s="168"/>
      <c r="F35" s="168"/>
      <c r="G35" s="168"/>
      <c r="H35" s="168"/>
      <c r="I35" s="168"/>
    </row>
    <row r="36" spans="1:9" ht="43.5">
      <c r="A36" s="156" t="s">
        <v>462</v>
      </c>
      <c r="B36" s="163" t="s">
        <v>443</v>
      </c>
      <c r="C36" s="156">
        <v>0.04</v>
      </c>
      <c r="D36" s="168"/>
      <c r="E36" s="168"/>
      <c r="F36" s="168"/>
      <c r="G36" s="168"/>
      <c r="H36" s="168"/>
      <c r="I36" s="168"/>
    </row>
    <row r="38" spans="1:9">
      <c r="A38" s="156" t="s">
        <v>463</v>
      </c>
      <c r="D38" s="174" t="s">
        <v>441</v>
      </c>
    </row>
    <row r="39" spans="1:9" ht="43.5">
      <c r="A39" s="156" t="s">
        <v>464</v>
      </c>
      <c r="B39" s="163" t="s">
        <v>443</v>
      </c>
      <c r="C39" s="156">
        <v>0.14000000000000001</v>
      </c>
      <c r="D39" s="168"/>
      <c r="E39" s="168"/>
      <c r="F39" s="168"/>
      <c r="G39" s="168"/>
      <c r="H39" s="168"/>
      <c r="I39" s="168"/>
    </row>
    <row r="42" spans="1:9">
      <c r="A42" s="173" t="s">
        <v>465</v>
      </c>
      <c r="D42" s="174" t="s">
        <v>441</v>
      </c>
    </row>
    <row r="43" spans="1:9" ht="29">
      <c r="A43" s="156" t="s">
        <v>442</v>
      </c>
      <c r="B43" s="163" t="s">
        <v>466</v>
      </c>
      <c r="C43" s="156" t="s">
        <v>467</v>
      </c>
      <c r="D43" s="168"/>
      <c r="E43" s="168"/>
      <c r="F43" s="168"/>
      <c r="G43" s="168"/>
      <c r="H43" s="168"/>
      <c r="I43" s="168"/>
    </row>
    <row r="44" spans="1:9" ht="29">
      <c r="A44" s="156" t="s">
        <v>444</v>
      </c>
      <c r="B44" s="163" t="s">
        <v>466</v>
      </c>
      <c r="C44" s="156" t="s">
        <v>467</v>
      </c>
      <c r="D44" s="168"/>
      <c r="E44" s="168"/>
      <c r="F44" s="168"/>
      <c r="G44" s="168"/>
      <c r="H44" s="168"/>
      <c r="I44" s="168"/>
    </row>
    <row r="45" spans="1:9" ht="29">
      <c r="A45" s="156" t="s">
        <v>445</v>
      </c>
      <c r="B45" s="163" t="s">
        <v>466</v>
      </c>
      <c r="C45" s="156" t="s">
        <v>467</v>
      </c>
      <c r="D45" s="168"/>
      <c r="E45" s="168"/>
      <c r="F45" s="168"/>
      <c r="G45" s="168"/>
      <c r="H45" s="168"/>
      <c r="I45" s="168"/>
    </row>
    <row r="46" spans="1:9" ht="29">
      <c r="A46" s="156" t="s">
        <v>446</v>
      </c>
      <c r="B46" s="163" t="s">
        <v>466</v>
      </c>
      <c r="C46" s="156" t="s">
        <v>467</v>
      </c>
      <c r="D46" s="168"/>
      <c r="E46" s="168"/>
      <c r="F46" s="168"/>
      <c r="G46" s="168"/>
      <c r="H46" s="168"/>
      <c r="I46" s="168"/>
    </row>
    <row r="47" spans="1:9" ht="29">
      <c r="A47" s="156" t="s">
        <v>447</v>
      </c>
      <c r="B47" s="163" t="s">
        <v>466</v>
      </c>
      <c r="C47" s="156" t="s">
        <v>467</v>
      </c>
      <c r="D47" s="168"/>
      <c r="E47" s="168"/>
      <c r="F47" s="168"/>
      <c r="G47" s="168"/>
      <c r="H47" s="168"/>
      <c r="I47" s="168"/>
    </row>
    <row r="48" spans="1:9" ht="29">
      <c r="A48" s="156" t="s">
        <v>448</v>
      </c>
      <c r="B48" s="163" t="s">
        <v>466</v>
      </c>
      <c r="C48" s="156" t="s">
        <v>467</v>
      </c>
      <c r="D48" s="168"/>
      <c r="E48" s="168"/>
      <c r="F48" s="168"/>
      <c r="G48" s="168"/>
      <c r="H48" s="168"/>
      <c r="I48" s="168"/>
    </row>
    <row r="49" spans="1:9" ht="29">
      <c r="A49" s="156" t="s">
        <v>449</v>
      </c>
      <c r="B49" s="163" t="s">
        <v>466</v>
      </c>
      <c r="C49" s="156" t="s">
        <v>467</v>
      </c>
      <c r="D49" s="168"/>
      <c r="E49" s="168"/>
      <c r="F49" s="168"/>
      <c r="G49" s="168"/>
      <c r="H49" s="168"/>
      <c r="I49" s="168"/>
    </row>
    <row r="50" spans="1:9" ht="29">
      <c r="A50" s="156" t="s">
        <v>450</v>
      </c>
      <c r="B50" s="163" t="s">
        <v>466</v>
      </c>
      <c r="C50" s="156" t="s">
        <v>467</v>
      </c>
      <c r="D50" s="168"/>
      <c r="E50" s="168"/>
      <c r="F50" s="168"/>
      <c r="G50" s="168"/>
      <c r="H50" s="168"/>
      <c r="I50" s="168"/>
    </row>
    <row r="51" spans="1:9" ht="29">
      <c r="A51" s="156" t="s">
        <v>452</v>
      </c>
      <c r="B51" s="163" t="s">
        <v>466</v>
      </c>
      <c r="C51" s="156" t="s">
        <v>467</v>
      </c>
      <c r="D51" s="168"/>
      <c r="E51" s="168"/>
      <c r="F51" s="168"/>
      <c r="G51" s="168"/>
      <c r="H51" s="168"/>
      <c r="I51" s="168"/>
    </row>
    <row r="52" spans="1:9" ht="29">
      <c r="A52" s="156" t="s">
        <v>453</v>
      </c>
      <c r="B52" s="163" t="s">
        <v>466</v>
      </c>
      <c r="C52" s="156" t="s">
        <v>467</v>
      </c>
      <c r="D52" s="168"/>
      <c r="E52" s="168"/>
      <c r="F52" s="168"/>
      <c r="G52" s="168"/>
      <c r="H52" s="168"/>
      <c r="I52" s="168"/>
    </row>
    <row r="54" spans="1:9">
      <c r="A54" s="156" t="s">
        <v>454</v>
      </c>
      <c r="D54" s="174" t="s">
        <v>441</v>
      </c>
    </row>
    <row r="55" spans="1:9" ht="29">
      <c r="A55" s="156" t="s">
        <v>455</v>
      </c>
      <c r="B55" s="163" t="s">
        <v>466</v>
      </c>
      <c r="C55" s="156" t="s">
        <v>467</v>
      </c>
      <c r="D55" s="168"/>
      <c r="E55" s="168"/>
      <c r="F55" s="168"/>
      <c r="G55" s="168"/>
      <c r="H55" s="168"/>
      <c r="I55" s="168"/>
    </row>
    <row r="56" spans="1:9" ht="29">
      <c r="A56" s="156" t="s">
        <v>456</v>
      </c>
      <c r="B56" s="163" t="s">
        <v>466</v>
      </c>
      <c r="C56" s="156" t="s">
        <v>467</v>
      </c>
      <c r="D56" s="168"/>
      <c r="E56" s="168"/>
      <c r="F56" s="168"/>
      <c r="G56" s="168"/>
      <c r="H56" s="168"/>
      <c r="I56" s="168"/>
    </row>
    <row r="57" spans="1:9" ht="29">
      <c r="A57" s="156" t="s">
        <v>457</v>
      </c>
      <c r="B57" s="163" t="s">
        <v>466</v>
      </c>
      <c r="C57" s="156" t="s">
        <v>467</v>
      </c>
      <c r="D57" s="168"/>
      <c r="E57" s="168"/>
      <c r="F57" s="168"/>
      <c r="G57" s="168"/>
      <c r="H57" s="168"/>
      <c r="I57" s="168"/>
    </row>
    <row r="58" spans="1:9" ht="29">
      <c r="A58" s="156" t="s">
        <v>458</v>
      </c>
      <c r="B58" s="163" t="s">
        <v>466</v>
      </c>
      <c r="C58" s="156" t="s">
        <v>467</v>
      </c>
      <c r="D58" s="168"/>
      <c r="E58" s="168"/>
      <c r="F58" s="168"/>
      <c r="G58" s="168"/>
      <c r="H58" s="168"/>
      <c r="I58" s="168"/>
    </row>
    <row r="59" spans="1:9" ht="29">
      <c r="A59" s="156" t="s">
        <v>459</v>
      </c>
      <c r="B59" s="163" t="s">
        <v>466</v>
      </c>
      <c r="C59" s="156" t="s">
        <v>467</v>
      </c>
      <c r="D59" s="168"/>
      <c r="E59" s="168"/>
      <c r="F59" s="168"/>
      <c r="G59" s="168"/>
      <c r="H59" s="168"/>
      <c r="I59" s="168"/>
    </row>
    <row r="60" spans="1:9" ht="29">
      <c r="A60" s="156" t="s">
        <v>460</v>
      </c>
      <c r="B60" s="163" t="s">
        <v>466</v>
      </c>
      <c r="C60" s="156" t="s">
        <v>467</v>
      </c>
      <c r="D60" s="168"/>
      <c r="E60" s="168"/>
      <c r="F60" s="168"/>
      <c r="G60" s="168"/>
      <c r="H60" s="168"/>
      <c r="I60" s="168"/>
    </row>
    <row r="61" spans="1:9" ht="29">
      <c r="A61" s="156" t="s">
        <v>462</v>
      </c>
      <c r="B61" s="163" t="s">
        <v>466</v>
      </c>
      <c r="C61" s="156" t="s">
        <v>467</v>
      </c>
      <c r="D61" s="168"/>
      <c r="E61" s="168"/>
      <c r="F61" s="168"/>
      <c r="G61" s="168"/>
      <c r="H61" s="168"/>
      <c r="I61" s="168"/>
    </row>
    <row r="63" spans="1:9">
      <c r="A63" s="156" t="s">
        <v>463</v>
      </c>
      <c r="D63" s="174" t="s">
        <v>441</v>
      </c>
    </row>
    <row r="64" spans="1:9" ht="29">
      <c r="A64" s="156" t="s">
        <v>464</v>
      </c>
      <c r="B64" s="163" t="s">
        <v>466</v>
      </c>
      <c r="C64" s="156" t="s">
        <v>467</v>
      </c>
      <c r="D64" s="168"/>
      <c r="E64" s="168"/>
      <c r="F64" s="168"/>
      <c r="G64" s="168"/>
      <c r="H64" s="168"/>
      <c r="I64" s="168"/>
    </row>
    <row r="66" spans="1:12">
      <c r="C66" s="156" t="s">
        <v>468</v>
      </c>
      <c r="J66" s="156" t="s">
        <v>469</v>
      </c>
    </row>
    <row r="67" spans="1:12">
      <c r="A67" s="173" t="s">
        <v>470</v>
      </c>
      <c r="C67" s="156" t="s">
        <v>471</v>
      </c>
      <c r="D67" s="174" t="s">
        <v>472</v>
      </c>
    </row>
    <row r="68" spans="1:12">
      <c r="A68" s="156" t="s">
        <v>473</v>
      </c>
      <c r="B68" s="163" t="s">
        <v>474</v>
      </c>
      <c r="C68" s="156">
        <v>890</v>
      </c>
      <c r="D68" s="168"/>
      <c r="E68" s="168"/>
      <c r="F68" s="168"/>
      <c r="G68" s="168"/>
      <c r="H68" s="168"/>
      <c r="I68" s="168"/>
      <c r="J68" s="156">
        <v>730</v>
      </c>
      <c r="K68" s="156" t="s">
        <v>475</v>
      </c>
      <c r="L68" s="156" t="s">
        <v>476</v>
      </c>
    </row>
    <row r="69" spans="1:12">
      <c r="A69" s="156" t="s">
        <v>477</v>
      </c>
      <c r="B69" s="163" t="s">
        <v>474</v>
      </c>
      <c r="C69" s="156">
        <v>890</v>
      </c>
      <c r="D69" s="168"/>
      <c r="E69" s="168"/>
      <c r="F69" s="168"/>
      <c r="G69" s="168"/>
      <c r="H69" s="168"/>
      <c r="I69" s="168"/>
      <c r="J69" s="156">
        <v>1280</v>
      </c>
      <c r="K69" s="156" t="s">
        <v>475</v>
      </c>
    </row>
    <row r="70" spans="1:12">
      <c r="A70" s="156" t="s">
        <v>478</v>
      </c>
      <c r="B70" s="163" t="s">
        <v>479</v>
      </c>
      <c r="C70" s="156">
        <v>300</v>
      </c>
      <c r="D70" s="168"/>
      <c r="E70" s="168"/>
      <c r="F70" s="168"/>
      <c r="G70" s="168"/>
      <c r="H70" s="168"/>
      <c r="I70" s="168"/>
      <c r="J70" s="156">
        <v>250</v>
      </c>
      <c r="K70" s="156" t="s">
        <v>480</v>
      </c>
    </row>
    <row r="71" spans="1:12">
      <c r="A71" s="156" t="s">
        <v>481</v>
      </c>
      <c r="B71" s="163" t="s">
        <v>474</v>
      </c>
      <c r="C71" s="156">
        <v>62</v>
      </c>
      <c r="D71" s="168"/>
      <c r="E71" s="168"/>
      <c r="F71" s="168"/>
      <c r="G71" s="168"/>
      <c r="H71" s="168"/>
      <c r="I71" s="168"/>
      <c r="J71" s="156">
        <v>250</v>
      </c>
      <c r="K71" s="156" t="s">
        <v>475</v>
      </c>
    </row>
    <row r="72" spans="1:12">
      <c r="A72" s="156" t="s">
        <v>482</v>
      </c>
      <c r="B72" s="163" t="s">
        <v>474</v>
      </c>
      <c r="D72" s="168"/>
      <c r="E72" s="168"/>
      <c r="F72" s="168"/>
      <c r="G72" s="168"/>
      <c r="H72" s="168"/>
      <c r="I72" s="168"/>
      <c r="J72" s="156">
        <v>460</v>
      </c>
      <c r="K72" s="156" t="s">
        <v>475</v>
      </c>
    </row>
    <row r="73" spans="1:12">
      <c r="A73" s="156" t="s">
        <v>483</v>
      </c>
      <c r="B73" s="163" t="s">
        <v>474</v>
      </c>
      <c r="C73" s="156">
        <v>350</v>
      </c>
      <c r="D73" s="168"/>
      <c r="E73" s="168"/>
      <c r="F73" s="168"/>
      <c r="G73" s="168"/>
      <c r="H73" s="168"/>
      <c r="I73" s="168"/>
      <c r="J73" s="156">
        <v>240</v>
      </c>
      <c r="K73" s="156" t="s">
        <v>475</v>
      </c>
    </row>
    <row r="74" spans="1:12">
      <c r="A74" s="156" t="s">
        <v>484</v>
      </c>
      <c r="C74" s="156">
        <v>370</v>
      </c>
      <c r="D74" s="168"/>
      <c r="E74" s="168"/>
      <c r="F74" s="168"/>
      <c r="G74" s="168"/>
      <c r="H74" s="168"/>
      <c r="I74" s="168"/>
      <c r="J74" s="156">
        <v>265</v>
      </c>
      <c r="K74" s="156" t="s">
        <v>475</v>
      </c>
    </row>
    <row r="75" spans="1:12">
      <c r="A75" s="156" t="s">
        <v>485</v>
      </c>
      <c r="B75" s="163" t="s">
        <v>474</v>
      </c>
      <c r="C75" s="156">
        <v>500</v>
      </c>
      <c r="D75" s="168"/>
      <c r="E75" s="168"/>
      <c r="F75" s="168"/>
      <c r="G75" s="168"/>
      <c r="H75" s="168"/>
      <c r="I75" s="168"/>
      <c r="J75" s="156">
        <v>470</v>
      </c>
      <c r="K75" s="156" t="s">
        <v>475</v>
      </c>
    </row>
    <row r="76" spans="1:12">
      <c r="A76" s="156" t="s">
        <v>486</v>
      </c>
      <c r="B76" s="163" t="s">
        <v>474</v>
      </c>
      <c r="C76" s="156">
        <v>600</v>
      </c>
      <c r="D76" s="168"/>
      <c r="E76" s="168"/>
      <c r="F76" s="168"/>
      <c r="G76" s="168"/>
      <c r="H76" s="168"/>
      <c r="I76" s="168"/>
      <c r="J76" s="156">
        <v>470</v>
      </c>
      <c r="K76" s="156" t="s">
        <v>475</v>
      </c>
    </row>
    <row r="77" spans="1:12">
      <c r="A77" s="156" t="s">
        <v>487</v>
      </c>
      <c r="B77" s="163" t="s">
        <v>488</v>
      </c>
      <c r="C77" s="156">
        <f>20*40.1</f>
        <v>802</v>
      </c>
      <c r="D77" s="168"/>
      <c r="E77" s="168"/>
      <c r="F77" s="168"/>
      <c r="G77" s="168"/>
      <c r="H77" s="168"/>
      <c r="I77" s="168"/>
      <c r="J77" s="156">
        <f>0.09/(3.6/1000)*40.1</f>
        <v>1002.5</v>
      </c>
      <c r="K77" s="156" t="s">
        <v>489</v>
      </c>
    </row>
    <row r="78" spans="1:12">
      <c r="A78" s="156" t="s">
        <v>490</v>
      </c>
      <c r="B78" s="163" t="s">
        <v>488</v>
      </c>
      <c r="C78" s="156">
        <f>40*17.9</f>
        <v>716</v>
      </c>
      <c r="D78" s="168"/>
      <c r="E78" s="168"/>
      <c r="F78" s="168"/>
      <c r="G78" s="168"/>
      <c r="H78" s="168"/>
      <c r="I78" s="168"/>
      <c r="J78" s="159">
        <f>0.14/(3.6/1000)*17.9</f>
        <v>696.11111111111109</v>
      </c>
      <c r="K78" s="156" t="s">
        <v>489</v>
      </c>
    </row>
    <row r="79" spans="1:12">
      <c r="A79" s="156" t="s">
        <v>491</v>
      </c>
      <c r="B79" s="163" t="s">
        <v>488</v>
      </c>
      <c r="C79" s="156">
        <f>110*27.1</f>
        <v>2981</v>
      </c>
      <c r="D79" s="168"/>
      <c r="E79" s="168"/>
      <c r="F79" s="168"/>
      <c r="G79" s="168"/>
      <c r="H79" s="168"/>
      <c r="I79" s="168"/>
      <c r="J79" s="159">
        <f>0.94/(3.6/1000)*27.1</f>
        <v>7076.1111111111104</v>
      </c>
      <c r="K79" s="156" t="s">
        <v>489</v>
      </c>
    </row>
    <row r="80" spans="1:12">
      <c r="A80" s="156" t="s">
        <v>492</v>
      </c>
      <c r="B80" s="163" t="s">
        <v>488</v>
      </c>
      <c r="C80" s="156">
        <f>300*10</f>
        <v>3000</v>
      </c>
      <c r="D80" s="168"/>
      <c r="E80" s="168"/>
      <c r="F80" s="168"/>
      <c r="G80" s="168"/>
      <c r="H80" s="168"/>
      <c r="I80" s="168"/>
      <c r="J80" s="156">
        <f>1.71/(3.6/1000)*10</f>
        <v>4750</v>
      </c>
      <c r="K80" s="156" t="s">
        <v>489</v>
      </c>
    </row>
    <row r="81" spans="1:34">
      <c r="A81" s="156" t="s">
        <v>493</v>
      </c>
      <c r="B81" s="163" t="s">
        <v>488</v>
      </c>
      <c r="C81" s="156" t="s">
        <v>494</v>
      </c>
      <c r="D81" s="168"/>
      <c r="E81" s="168"/>
      <c r="F81" s="168"/>
      <c r="G81" s="168"/>
      <c r="H81" s="168"/>
      <c r="I81" s="168"/>
      <c r="J81" s="175">
        <f>0.29/(3.6/1000)*17.9</f>
        <v>1441.9444444444443</v>
      </c>
      <c r="K81" s="156" t="s">
        <v>489</v>
      </c>
    </row>
    <row r="83" spans="1:34">
      <c r="A83" s="173" t="s">
        <v>495</v>
      </c>
      <c r="D83" s="174" t="s">
        <v>496</v>
      </c>
      <c r="I83" s="176" t="s">
        <v>497</v>
      </c>
    </row>
    <row r="84" spans="1:34">
      <c r="A84" s="156" t="s">
        <v>498</v>
      </c>
      <c r="B84" s="163" t="s">
        <v>66</v>
      </c>
      <c r="C84" s="177">
        <v>0.45</v>
      </c>
      <c r="D84" s="168"/>
      <c r="E84" s="168"/>
      <c r="F84" s="168"/>
      <c r="G84" s="168"/>
      <c r="H84" s="168"/>
      <c r="I84" s="168"/>
      <c r="J84" s="167">
        <v>0.55000000000000004</v>
      </c>
    </row>
    <row r="85" spans="1:34">
      <c r="A85" s="156" t="s">
        <v>481</v>
      </c>
      <c r="B85" s="163" t="s">
        <v>66</v>
      </c>
      <c r="C85" s="177">
        <v>0.9</v>
      </c>
      <c r="D85" s="168"/>
      <c r="E85" s="168"/>
      <c r="F85" s="168"/>
      <c r="G85" s="168"/>
      <c r="H85" s="168"/>
      <c r="I85" s="168"/>
      <c r="J85" s="167">
        <v>0.8</v>
      </c>
    </row>
    <row r="86" spans="1:34">
      <c r="A86" s="156" t="s">
        <v>482</v>
      </c>
      <c r="B86" s="163" t="s">
        <v>66</v>
      </c>
      <c r="C86" s="177">
        <v>0.45</v>
      </c>
      <c r="D86" s="168"/>
      <c r="E86" s="168"/>
      <c r="F86" s="168"/>
      <c r="G86" s="168"/>
      <c r="H86" s="168"/>
      <c r="I86" s="168"/>
      <c r="J86" s="167">
        <v>0.45</v>
      </c>
    </row>
    <row r="87" spans="1:34">
      <c r="A87" s="156" t="s">
        <v>483</v>
      </c>
      <c r="B87" s="163" t="s">
        <v>66</v>
      </c>
      <c r="C87" s="177">
        <v>0.4</v>
      </c>
      <c r="D87" s="168"/>
      <c r="E87" s="168"/>
      <c r="F87" s="168"/>
      <c r="G87" s="168"/>
      <c r="H87" s="168"/>
      <c r="I87" s="168"/>
      <c r="J87" s="167">
        <v>0.4</v>
      </c>
    </row>
    <row r="88" spans="1:34">
      <c r="A88" s="156" t="s">
        <v>499</v>
      </c>
      <c r="B88" s="163" t="s">
        <v>66</v>
      </c>
      <c r="C88" s="177">
        <v>0.4</v>
      </c>
      <c r="D88" s="168"/>
      <c r="E88" s="168"/>
      <c r="F88" s="168"/>
      <c r="G88" s="168"/>
      <c r="H88" s="168"/>
      <c r="I88" s="168"/>
      <c r="J88" s="167">
        <v>0.4</v>
      </c>
    </row>
    <row r="89" spans="1:34">
      <c r="A89" s="156" t="s">
        <v>500</v>
      </c>
      <c r="B89" s="163" t="s">
        <v>66</v>
      </c>
      <c r="C89" s="177">
        <v>0.4</v>
      </c>
      <c r="D89" s="168"/>
      <c r="E89" s="168"/>
      <c r="F89" s="168"/>
      <c r="G89" s="168"/>
      <c r="H89" s="168"/>
      <c r="I89" s="168"/>
      <c r="J89" s="167">
        <v>0.4</v>
      </c>
    </row>
    <row r="92" spans="1:34" s="178" customFormat="1">
      <c r="A92" s="178" t="s">
        <v>501</v>
      </c>
      <c r="B92" s="179"/>
    </row>
    <row r="94" spans="1:34">
      <c r="A94" s="173" t="s">
        <v>502</v>
      </c>
    </row>
    <row r="95" spans="1:34" ht="43.5">
      <c r="A95" s="163" t="s">
        <v>503</v>
      </c>
      <c r="B95" s="163" t="s">
        <v>504</v>
      </c>
      <c r="C95" s="156" t="s">
        <v>505</v>
      </c>
      <c r="D95" s="174" t="s">
        <v>506</v>
      </c>
      <c r="I95" s="156" t="s">
        <v>507</v>
      </c>
      <c r="L95" s="156" t="s">
        <v>508</v>
      </c>
      <c r="X95" s="156" t="s">
        <v>509</v>
      </c>
    </row>
    <row r="96" spans="1:34" ht="43.5">
      <c r="A96" s="163" t="s">
        <v>510</v>
      </c>
      <c r="B96" s="163" t="s">
        <v>504</v>
      </c>
      <c r="C96" s="156" t="s">
        <v>511</v>
      </c>
      <c r="D96" s="174" t="s">
        <v>506</v>
      </c>
      <c r="I96" s="156" t="s">
        <v>507</v>
      </c>
      <c r="L96" s="180" t="s">
        <v>26</v>
      </c>
      <c r="M96" s="180"/>
      <c r="N96" s="180"/>
      <c r="O96" s="180"/>
      <c r="P96" s="180"/>
      <c r="Q96" s="180"/>
      <c r="R96" s="180"/>
      <c r="S96" s="180"/>
      <c r="T96" s="180"/>
      <c r="U96" s="180"/>
      <c r="V96" s="180"/>
      <c r="X96" s="181" t="s">
        <v>45</v>
      </c>
      <c r="Y96" s="182"/>
      <c r="Z96" s="182"/>
      <c r="AA96" s="182"/>
      <c r="AB96" s="182"/>
      <c r="AC96" s="182"/>
      <c r="AD96" s="182"/>
      <c r="AE96" s="182"/>
      <c r="AF96" s="182"/>
      <c r="AG96" s="182"/>
      <c r="AH96" s="182"/>
    </row>
    <row r="97" spans="1:34" ht="43.5">
      <c r="A97" s="156" t="s">
        <v>512</v>
      </c>
      <c r="B97" s="163" t="s">
        <v>504</v>
      </c>
      <c r="D97" s="168"/>
      <c r="E97" s="168"/>
      <c r="F97" s="168"/>
      <c r="G97" s="168"/>
      <c r="H97" s="168"/>
      <c r="I97" s="168"/>
      <c r="L97" s="183"/>
      <c r="M97" s="183">
        <v>2010</v>
      </c>
      <c r="N97" s="183">
        <v>2020</v>
      </c>
      <c r="O97" s="183">
        <v>2030</v>
      </c>
      <c r="P97" s="183">
        <v>2040</v>
      </c>
      <c r="Q97" s="183">
        <v>2050</v>
      </c>
      <c r="R97" s="183">
        <v>2060</v>
      </c>
      <c r="S97" s="183">
        <v>2070</v>
      </c>
      <c r="T97" s="183">
        <v>2080</v>
      </c>
      <c r="U97" s="183">
        <v>2090</v>
      </c>
      <c r="V97" s="183">
        <v>2100</v>
      </c>
      <c r="X97" s="184"/>
      <c r="Y97" s="185">
        <v>2010</v>
      </c>
      <c r="Z97" s="185">
        <v>2020</v>
      </c>
      <c r="AA97" s="185">
        <v>2030</v>
      </c>
      <c r="AB97" s="185">
        <v>2040</v>
      </c>
      <c r="AC97" s="185">
        <v>2050</v>
      </c>
      <c r="AD97" s="185">
        <v>2060</v>
      </c>
      <c r="AE97" s="185">
        <v>2070</v>
      </c>
      <c r="AF97" s="185">
        <v>2080</v>
      </c>
      <c r="AG97" s="185">
        <v>2090</v>
      </c>
      <c r="AH97" s="185">
        <v>2100</v>
      </c>
    </row>
    <row r="98" spans="1:34" ht="43.5">
      <c r="A98" s="156" t="s">
        <v>513</v>
      </c>
      <c r="B98" s="163" t="s">
        <v>504</v>
      </c>
      <c r="D98" s="168"/>
      <c r="E98" s="168"/>
      <c r="F98" s="168"/>
      <c r="G98" s="168"/>
      <c r="H98" s="168"/>
      <c r="I98" s="168"/>
      <c r="L98" s="183" t="s">
        <v>5</v>
      </c>
      <c r="M98" s="186">
        <v>56.883845778816735</v>
      </c>
      <c r="N98" s="186">
        <v>62.02343761264008</v>
      </c>
      <c r="O98" s="186">
        <v>72.623349836111302</v>
      </c>
      <c r="P98" s="186">
        <v>97.197029627817685</v>
      </c>
      <c r="Q98" s="186">
        <v>126.20951584271597</v>
      </c>
      <c r="R98" s="186">
        <v>194.60943335173897</v>
      </c>
      <c r="S98" s="186">
        <v>279.64530790725314</v>
      </c>
      <c r="T98" s="186">
        <v>400.05732319686751</v>
      </c>
      <c r="U98" s="186">
        <v>848.6055359659448</v>
      </c>
      <c r="V98" s="186">
        <v>1633.3969273925702</v>
      </c>
      <c r="X98" s="184" t="s">
        <v>5</v>
      </c>
      <c r="Y98" s="187">
        <v>2.4081633929956068</v>
      </c>
      <c r="Z98" s="187">
        <v>2.1778998063176096</v>
      </c>
      <c r="AA98" s="187">
        <v>2.030160535540535</v>
      </c>
      <c r="AB98" s="187">
        <v>1.8924432557046535</v>
      </c>
      <c r="AC98" s="187">
        <v>1.764068118439948</v>
      </c>
      <c r="AD98" s="187">
        <v>1.6444013933392816</v>
      </c>
      <c r="AE98" s="187">
        <v>1.5328523395159479</v>
      </c>
      <c r="AF98" s="187">
        <v>1.42887028938118</v>
      </c>
      <c r="AG98" s="187">
        <v>1.3319419302455358</v>
      </c>
      <c r="AH98" s="187">
        <v>1.2415887703246482</v>
      </c>
    </row>
    <row r="99" spans="1:34" ht="43.5">
      <c r="A99" s="156" t="s">
        <v>514</v>
      </c>
      <c r="B99" s="163" t="s">
        <v>504</v>
      </c>
      <c r="D99" s="168"/>
      <c r="E99" s="168"/>
      <c r="F99" s="168"/>
      <c r="G99" s="168"/>
      <c r="H99" s="168"/>
      <c r="I99" s="168"/>
      <c r="L99" s="183" t="s">
        <v>6</v>
      </c>
      <c r="M99" s="186">
        <v>104.57796593719888</v>
      </c>
      <c r="N99" s="186">
        <v>215.8912637712186</v>
      </c>
      <c r="O99" s="186">
        <v>402.80124339868718</v>
      </c>
      <c r="P99" s="186">
        <v>655.94949222955859</v>
      </c>
      <c r="Q99" s="186">
        <v>905.91646274577204</v>
      </c>
      <c r="R99" s="186">
        <v>1166.6161467361924</v>
      </c>
      <c r="S99" s="186">
        <v>1500.0201919380295</v>
      </c>
      <c r="T99" s="186">
        <v>1836.9058756820466</v>
      </c>
      <c r="U99" s="186">
        <v>2459.4266968257666</v>
      </c>
      <c r="V99" s="186">
        <v>3307.4353610853805</v>
      </c>
      <c r="X99" s="184" t="s">
        <v>6</v>
      </c>
      <c r="Y99" s="187">
        <v>2.2320375102165686</v>
      </c>
      <c r="Z99" s="187">
        <v>1.9189505957974871</v>
      </c>
      <c r="AA99" s="187">
        <v>1.7887773156227196</v>
      </c>
      <c r="AB99" s="187">
        <v>1.6674344258230709</v>
      </c>
      <c r="AC99" s="187">
        <v>1.5543229110393804</v>
      </c>
      <c r="AD99" s="187">
        <v>1.4488843905147268</v>
      </c>
      <c r="AE99" s="187">
        <v>1.3505983616193666</v>
      </c>
      <c r="AF99" s="187">
        <v>1.2589796303629766</v>
      </c>
      <c r="AG99" s="187">
        <v>1.1735759162097956</v>
      </c>
      <c r="AH99" s="187">
        <v>1.0939656193727116</v>
      </c>
    </row>
    <row r="100" spans="1:34" ht="43.5">
      <c r="A100" s="156" t="s">
        <v>515</v>
      </c>
      <c r="B100" s="163" t="s">
        <v>443</v>
      </c>
      <c r="D100" s="168"/>
      <c r="E100" s="168"/>
      <c r="F100" s="168"/>
      <c r="G100" s="168"/>
      <c r="H100" s="168"/>
      <c r="I100" s="168"/>
      <c r="L100" s="183" t="s">
        <v>11</v>
      </c>
      <c r="M100" s="186">
        <v>1889.6980274360933</v>
      </c>
      <c r="N100" s="186">
        <v>2793.0912655820762</v>
      </c>
      <c r="O100" s="186">
        <v>3958.336417986879</v>
      </c>
      <c r="P100" s="186">
        <v>5420.6196174258594</v>
      </c>
      <c r="Q100" s="186">
        <v>7334.8887989156492</v>
      </c>
      <c r="R100" s="186">
        <v>9623.4845082044812</v>
      </c>
      <c r="S100" s="186">
        <v>12430.698531557642</v>
      </c>
      <c r="T100" s="186">
        <v>15613.560211297532</v>
      </c>
      <c r="U100" s="186">
        <v>19252.222428293302</v>
      </c>
      <c r="V100" s="186">
        <v>23360.002597772364</v>
      </c>
      <c r="X100" s="184" t="s">
        <v>11</v>
      </c>
      <c r="Y100" s="187">
        <v>2.1318423765457832</v>
      </c>
      <c r="Z100" s="187">
        <v>1.9278994566661294</v>
      </c>
      <c r="AA100" s="187">
        <v>1.7969932189137936</v>
      </c>
      <c r="AB100" s="187">
        <v>1.6748873112611131</v>
      </c>
      <c r="AC100" s="187">
        <v>1.5610798818439153</v>
      </c>
      <c r="AD100" s="187">
        <v>1.4550336309432754</v>
      </c>
      <c r="AE100" s="187">
        <v>1.3561907859891236</v>
      </c>
      <c r="AF100" s="187">
        <v>1.2641493225968123</v>
      </c>
      <c r="AG100" s="187">
        <v>1.1783535493771096</v>
      </c>
      <c r="AH100" s="187">
        <v>1.0983819803640003</v>
      </c>
    </row>
    <row r="101" spans="1:34" ht="43.5">
      <c r="A101" s="156" t="s">
        <v>516</v>
      </c>
      <c r="B101" s="163" t="s">
        <v>443</v>
      </c>
      <c r="D101" s="168"/>
      <c r="E101" s="168"/>
      <c r="F101" s="168"/>
      <c r="G101" s="168"/>
      <c r="H101" s="168"/>
      <c r="I101" s="168"/>
      <c r="L101" s="183" t="s">
        <v>2</v>
      </c>
      <c r="M101" s="186">
        <v>352.53291269352979</v>
      </c>
      <c r="N101" s="186">
        <v>436.68238054536874</v>
      </c>
      <c r="O101" s="186">
        <v>606.91723261229788</v>
      </c>
      <c r="P101" s="186">
        <v>873.60919869589043</v>
      </c>
      <c r="Q101" s="186">
        <v>1275.9786682022702</v>
      </c>
      <c r="R101" s="186">
        <v>1751.6013583352637</v>
      </c>
      <c r="S101" s="186">
        <v>2425.2333590334647</v>
      </c>
      <c r="T101" s="186">
        <v>3067.1391227035256</v>
      </c>
      <c r="U101" s="186">
        <v>3817.4670086208253</v>
      </c>
      <c r="V101" s="186">
        <v>4748.2809072968757</v>
      </c>
      <c r="X101" s="184" t="s">
        <v>2</v>
      </c>
      <c r="Y101" s="187">
        <v>2.4372780387298314</v>
      </c>
      <c r="Z101" s="187">
        <v>1.9914336082703579</v>
      </c>
      <c r="AA101" s="187">
        <v>1.8563433951056501</v>
      </c>
      <c r="AB101" s="187">
        <v>1.7304171157106134</v>
      </c>
      <c r="AC101" s="187">
        <v>1.6130331285897785</v>
      </c>
      <c r="AD101" s="187">
        <v>1.5036119617088057</v>
      </c>
      <c r="AE101" s="187">
        <v>1.4016134519012566</v>
      </c>
      <c r="AF101" s="187">
        <v>1.3065340783255963</v>
      </c>
      <c r="AG101" s="187">
        <v>1.2179044768088994</v>
      </c>
      <c r="AH101" s="187">
        <v>1.1352871228066916</v>
      </c>
    </row>
    <row r="102" spans="1:34">
      <c r="L102" s="183" t="s">
        <v>3</v>
      </c>
      <c r="M102" s="186">
        <v>325.27953980584402</v>
      </c>
      <c r="N102" s="186">
        <v>411.73096221948401</v>
      </c>
      <c r="O102" s="186">
        <v>529.13770780954223</v>
      </c>
      <c r="P102" s="186">
        <v>715.7970127395472</v>
      </c>
      <c r="Q102" s="186">
        <v>969.82197128736948</v>
      </c>
      <c r="R102" s="186">
        <v>1139.5541594472452</v>
      </c>
      <c r="S102" s="186">
        <v>1684.9673734293187</v>
      </c>
      <c r="T102" s="186">
        <v>2601.8718928558787</v>
      </c>
      <c r="U102" s="186">
        <v>4016.3149625734823</v>
      </c>
      <c r="V102" s="186">
        <v>6159.929768918154</v>
      </c>
      <c r="X102" s="184" t="s">
        <v>3</v>
      </c>
      <c r="Y102" s="187">
        <v>2.1501458866032204</v>
      </c>
      <c r="Z102" s="187">
        <v>1.9445533984978656</v>
      </c>
      <c r="AA102" s="187">
        <v>1.8126433353040488</v>
      </c>
      <c r="AB102" s="187">
        <v>1.6896814783077261</v>
      </c>
      <c r="AC102" s="187">
        <v>1.5750608200356675</v>
      </c>
      <c r="AD102" s="187">
        <v>1.4682155297672153</v>
      </c>
      <c r="AE102" s="187">
        <v>1.3686181602820959</v>
      </c>
      <c r="AF102" s="187">
        <v>1.2757770440903389</v>
      </c>
      <c r="AG102" s="187">
        <v>1.1892338662906565</v>
      </c>
      <c r="AH102" s="187">
        <v>1.1085614020755785</v>
      </c>
    </row>
    <row r="103" spans="1:34">
      <c r="A103" s="173" t="s">
        <v>465</v>
      </c>
      <c r="C103" s="156" t="s">
        <v>517</v>
      </c>
      <c r="L103" s="183" t="s">
        <v>4</v>
      </c>
      <c r="M103" s="186">
        <v>346.82524271807068</v>
      </c>
      <c r="N103" s="186">
        <v>384.07082219637203</v>
      </c>
      <c r="O103" s="186">
        <v>435.14751992565562</v>
      </c>
      <c r="P103" s="186">
        <v>521.98838622952769</v>
      </c>
      <c r="Q103" s="186">
        <v>626.67373580088395</v>
      </c>
      <c r="R103" s="186">
        <v>817.44814894407659</v>
      </c>
      <c r="S103" s="186">
        <v>1067.5511132647146</v>
      </c>
      <c r="T103" s="186">
        <v>1200</v>
      </c>
      <c r="U103" s="186">
        <v>1400</v>
      </c>
      <c r="V103" s="186">
        <v>1740.7388413721969</v>
      </c>
      <c r="X103" s="184" t="s">
        <v>4</v>
      </c>
      <c r="Y103" s="187">
        <v>2.4081633929956068</v>
      </c>
      <c r="Z103" s="187">
        <v>2.1778998063176096</v>
      </c>
      <c r="AA103" s="187">
        <v>2.030160535540535</v>
      </c>
      <c r="AB103" s="187">
        <v>1.8924432557046535</v>
      </c>
      <c r="AC103" s="187">
        <v>1.764068118439948</v>
      </c>
      <c r="AD103" s="187">
        <v>1.6444013933392816</v>
      </c>
      <c r="AE103" s="187">
        <v>1.5328523395159479</v>
      </c>
      <c r="AF103" s="187">
        <v>1.42887028938118</v>
      </c>
      <c r="AG103" s="187">
        <v>1.3319419302455358</v>
      </c>
      <c r="AH103" s="187">
        <v>1.2415887703246482</v>
      </c>
    </row>
    <row r="104" spans="1:34">
      <c r="A104" s="173"/>
      <c r="L104" s="183" t="s">
        <v>0</v>
      </c>
      <c r="M104" s="186">
        <v>5873.3445662835575</v>
      </c>
      <c r="N104" s="186">
        <v>7820.3766800359754</v>
      </c>
      <c r="O104" s="186">
        <v>10256.652380684538</v>
      </c>
      <c r="P104" s="186">
        <v>13120.391347632642</v>
      </c>
      <c r="Q104" s="186">
        <v>16596.113333454337</v>
      </c>
      <c r="R104" s="186">
        <v>20488.850296618206</v>
      </c>
      <c r="S104" s="186">
        <v>25004.728983053603</v>
      </c>
      <c r="T104" s="186">
        <v>29855.580864331936</v>
      </c>
      <c r="U104" s="186">
        <v>35261.927564424288</v>
      </c>
      <c r="V104" s="186">
        <v>41198.508889834098</v>
      </c>
      <c r="X104" s="184" t="s">
        <v>0</v>
      </c>
      <c r="Y104" s="187">
        <v>2.0641400511390917</v>
      </c>
      <c r="Z104" s="187">
        <v>1.8667712625579511</v>
      </c>
      <c r="AA104" s="187">
        <v>1.740137601891887</v>
      </c>
      <c r="AB104" s="187">
        <v>1.6220942191754173</v>
      </c>
      <c r="AC104" s="187">
        <v>1.5120583872342412</v>
      </c>
      <c r="AD104" s="187">
        <v>1.4094869085765271</v>
      </c>
      <c r="AE104" s="187">
        <v>1.3138734338708125</v>
      </c>
      <c r="AF104" s="187">
        <v>1.2247459623267256</v>
      </c>
      <c r="AG104" s="187">
        <v>1.1416645116390305</v>
      </c>
      <c r="AH104" s="187">
        <v>1.0642189459925555</v>
      </c>
    </row>
    <row r="105" spans="1:34" ht="29">
      <c r="A105" s="163" t="s">
        <v>503</v>
      </c>
      <c r="B105" s="163" t="s">
        <v>518</v>
      </c>
      <c r="C105" s="156" t="s">
        <v>519</v>
      </c>
      <c r="D105" s="174" t="s">
        <v>506</v>
      </c>
      <c r="I105" s="156" t="s">
        <v>507</v>
      </c>
      <c r="L105" s="183" t="s">
        <v>1</v>
      </c>
      <c r="M105" s="186">
        <v>3458.6525295500383</v>
      </c>
      <c r="N105" s="186">
        <v>4446.4943515349878</v>
      </c>
      <c r="O105" s="186">
        <v>5653.7798408731305</v>
      </c>
      <c r="P105" s="186">
        <v>6990.0317577321075</v>
      </c>
      <c r="Q105" s="186">
        <v>8612.9532941242633</v>
      </c>
      <c r="R105" s="186">
        <v>10265.629792665766</v>
      </c>
      <c r="S105" s="186">
        <v>12196.885493269998</v>
      </c>
      <c r="T105" s="186">
        <v>14314.576674036609</v>
      </c>
      <c r="U105" s="186">
        <v>16741.172648126449</v>
      </c>
      <c r="V105" s="186">
        <v>19503.367297925306</v>
      </c>
      <c r="X105" s="184" t="s">
        <v>1</v>
      </c>
      <c r="Y105" s="187">
        <v>1.6341108738184476</v>
      </c>
      <c r="Z105" s="187">
        <v>1.477860582858378</v>
      </c>
      <c r="AA105" s="187">
        <v>1.3776089348310772</v>
      </c>
      <c r="AB105" s="187">
        <v>1.284157923513872</v>
      </c>
      <c r="AC105" s="187">
        <v>1.1970462232271075</v>
      </c>
      <c r="AD105" s="187">
        <v>1.1158438026230839</v>
      </c>
      <c r="AE105" s="187">
        <v>1.0401498018143931</v>
      </c>
      <c r="AF105" s="187">
        <v>0.96959055350865775</v>
      </c>
      <c r="AG105" s="187">
        <v>0.90381773838089918</v>
      </c>
      <c r="AH105" s="187">
        <v>0.84250666557743981</v>
      </c>
    </row>
    <row r="106" spans="1:34" ht="29">
      <c r="A106" s="163" t="s">
        <v>510</v>
      </c>
      <c r="B106" s="163" t="s">
        <v>518</v>
      </c>
      <c r="C106" s="156" t="s">
        <v>520</v>
      </c>
      <c r="D106" s="174" t="s">
        <v>506</v>
      </c>
      <c r="I106" s="156" t="s">
        <v>521</v>
      </c>
      <c r="L106" s="183" t="s">
        <v>7</v>
      </c>
      <c r="M106" s="186">
        <v>1137.1303557131846</v>
      </c>
      <c r="N106" s="186">
        <v>1774.7306248807022</v>
      </c>
      <c r="O106" s="186">
        <v>2548.033064622688</v>
      </c>
      <c r="P106" s="186">
        <v>3385.1056842961643</v>
      </c>
      <c r="Q106" s="186">
        <v>4451.6654298902677</v>
      </c>
      <c r="R106" s="186">
        <v>5443.5518134335598</v>
      </c>
      <c r="S106" s="186">
        <v>6557.6262850083431</v>
      </c>
      <c r="T106" s="186">
        <v>8230.9552067407567</v>
      </c>
      <c r="U106" s="186">
        <v>10179.937341233392</v>
      </c>
      <c r="V106" s="186">
        <v>12449.981987709001</v>
      </c>
      <c r="X106" s="184" t="s">
        <v>7</v>
      </c>
      <c r="Y106" s="187">
        <v>2.2320375102165686</v>
      </c>
      <c r="Z106" s="187">
        <v>1.9189505957974871</v>
      </c>
      <c r="AA106" s="187">
        <v>1.7887773156227196</v>
      </c>
      <c r="AB106" s="187">
        <v>1.6674344258230709</v>
      </c>
      <c r="AC106" s="187">
        <v>1.5543229110393804</v>
      </c>
      <c r="AD106" s="187">
        <v>1.4488843905147268</v>
      </c>
      <c r="AE106" s="187">
        <v>1.3505983616193666</v>
      </c>
      <c r="AF106" s="187">
        <v>1.2589796303629766</v>
      </c>
      <c r="AG106" s="187">
        <v>1.1735759162097956</v>
      </c>
      <c r="AH106" s="187">
        <v>1.0939656193727116</v>
      </c>
    </row>
    <row r="107" spans="1:34">
      <c r="A107" s="156" t="s">
        <v>512</v>
      </c>
      <c r="D107" s="168"/>
      <c r="E107" s="168"/>
      <c r="F107" s="168"/>
      <c r="G107" s="168"/>
      <c r="H107" s="168"/>
      <c r="I107" s="168"/>
      <c r="L107" s="183" t="s">
        <v>8</v>
      </c>
      <c r="M107" s="186">
        <v>66.986485407885539</v>
      </c>
      <c r="N107" s="186">
        <v>91.203629885464636</v>
      </c>
      <c r="O107" s="186">
        <v>130.20619249693846</v>
      </c>
      <c r="P107" s="186">
        <v>209.36459926241491</v>
      </c>
      <c r="Q107" s="186">
        <v>335.83138887345433</v>
      </c>
      <c r="R107" s="186">
        <v>902.86266471918725</v>
      </c>
      <c r="S107" s="186">
        <v>1940.031327577577</v>
      </c>
      <c r="T107" s="186">
        <v>3300.9022509411811</v>
      </c>
      <c r="U107" s="186">
        <v>5584.8969235521254</v>
      </c>
      <c r="V107" s="186">
        <v>9220.9017831154706</v>
      </c>
      <c r="X107" s="184" t="s">
        <v>8</v>
      </c>
      <c r="Y107" s="187">
        <v>2.4081633929956068</v>
      </c>
      <c r="Z107" s="187">
        <v>2.1778998063176096</v>
      </c>
      <c r="AA107" s="187">
        <v>2.030160535540535</v>
      </c>
      <c r="AB107" s="187">
        <v>1.8924432557046535</v>
      </c>
      <c r="AC107" s="187">
        <v>1.764068118439948</v>
      </c>
      <c r="AD107" s="187">
        <v>1.6444013933392816</v>
      </c>
      <c r="AE107" s="187">
        <v>1.5328523395159479</v>
      </c>
      <c r="AF107" s="187">
        <v>1.42887028938118</v>
      </c>
      <c r="AG107" s="187">
        <v>1.3319419302455358</v>
      </c>
      <c r="AH107" s="187">
        <v>1.2415887703246482</v>
      </c>
    </row>
    <row r="108" spans="1:34">
      <c r="A108" s="156" t="s">
        <v>513</v>
      </c>
      <c r="D108" s="168"/>
      <c r="E108" s="168"/>
      <c r="F108" s="168"/>
      <c r="G108" s="168"/>
      <c r="H108" s="168"/>
      <c r="I108" s="168"/>
    </row>
    <row r="109" spans="1:34">
      <c r="A109" s="156" t="s">
        <v>514</v>
      </c>
      <c r="D109" s="168"/>
      <c r="E109" s="168"/>
      <c r="F109" s="168"/>
      <c r="G109" s="168"/>
      <c r="H109" s="168"/>
      <c r="I109" s="168"/>
    </row>
    <row r="110" spans="1:34">
      <c r="A110" s="156" t="s">
        <v>522</v>
      </c>
      <c r="D110" s="168"/>
      <c r="E110" s="168"/>
      <c r="F110" s="168"/>
      <c r="G110" s="168"/>
      <c r="H110" s="168"/>
      <c r="I110" s="168"/>
    </row>
    <row r="113" spans="1:9" s="188" customFormat="1">
      <c r="A113" s="188" t="s">
        <v>523</v>
      </c>
      <c r="B113" s="189"/>
    </row>
    <row r="115" spans="1:9">
      <c r="A115" s="156" t="s">
        <v>524</v>
      </c>
    </row>
    <row r="116" spans="1:9">
      <c r="A116" s="190" t="s">
        <v>5</v>
      </c>
      <c r="B116" s="163" t="s">
        <v>26</v>
      </c>
      <c r="C116" s="159">
        <v>701.03119376197026</v>
      </c>
      <c r="D116" s="168"/>
      <c r="E116" s="168"/>
      <c r="F116" s="168"/>
      <c r="G116" s="168"/>
      <c r="H116" s="168"/>
      <c r="I116" s="168"/>
    </row>
    <row r="117" spans="1:9">
      <c r="A117" s="190" t="s">
        <v>6</v>
      </c>
      <c r="B117" s="163" t="s">
        <v>26</v>
      </c>
      <c r="C117" s="159">
        <v>155.20120563263774</v>
      </c>
      <c r="D117" s="168"/>
      <c r="E117" s="168"/>
      <c r="F117" s="168"/>
      <c r="G117" s="168"/>
      <c r="H117" s="168"/>
      <c r="I117" s="168"/>
    </row>
    <row r="118" spans="1:9">
      <c r="A118" s="190" t="s">
        <v>11</v>
      </c>
      <c r="B118" s="163" t="s">
        <v>26</v>
      </c>
      <c r="C118" s="159">
        <v>8760.3528281340114</v>
      </c>
      <c r="D118" s="168"/>
      <c r="E118" s="168"/>
      <c r="F118" s="168"/>
      <c r="G118" s="168"/>
      <c r="H118" s="168"/>
      <c r="I118" s="168"/>
    </row>
    <row r="119" spans="1:9">
      <c r="A119" s="190" t="s">
        <v>2</v>
      </c>
      <c r="B119" s="163" t="s">
        <v>26</v>
      </c>
      <c r="C119" s="159">
        <v>374.52243069527373</v>
      </c>
      <c r="D119" s="168"/>
      <c r="E119" s="168"/>
      <c r="F119" s="168"/>
      <c r="G119" s="168"/>
      <c r="H119" s="168"/>
      <c r="I119" s="168"/>
    </row>
    <row r="120" spans="1:9">
      <c r="A120" s="190" t="s">
        <v>3</v>
      </c>
      <c r="B120" s="163" t="s">
        <v>26</v>
      </c>
      <c r="C120" s="159">
        <v>3608.2342050819943</v>
      </c>
      <c r="D120" s="168"/>
      <c r="E120" s="168"/>
      <c r="F120" s="168"/>
      <c r="G120" s="168"/>
      <c r="H120" s="168"/>
      <c r="I120" s="168"/>
    </row>
    <row r="121" spans="1:9">
      <c r="A121" s="190" t="s">
        <v>4</v>
      </c>
      <c r="B121" s="163" t="s">
        <v>26</v>
      </c>
      <c r="C121" s="159">
        <v>1862.5768914168536</v>
      </c>
      <c r="D121" s="168"/>
      <c r="E121" s="168"/>
      <c r="F121" s="168"/>
      <c r="G121" s="168"/>
      <c r="H121" s="168"/>
      <c r="I121" s="168"/>
    </row>
    <row r="122" spans="1:9">
      <c r="A122" s="190" t="s">
        <v>0</v>
      </c>
      <c r="B122" s="163" t="s">
        <v>26</v>
      </c>
      <c r="C122" s="159">
        <v>20436.579247338024</v>
      </c>
      <c r="D122" s="168"/>
      <c r="E122" s="168"/>
      <c r="F122" s="168"/>
      <c r="G122" s="168"/>
      <c r="H122" s="168"/>
      <c r="I122" s="168"/>
    </row>
    <row r="123" spans="1:9">
      <c r="A123" s="190" t="s">
        <v>1</v>
      </c>
      <c r="B123" s="163" t="s">
        <v>26</v>
      </c>
      <c r="C123" s="159">
        <v>7017.6688984149941</v>
      </c>
      <c r="D123" s="168"/>
      <c r="E123" s="168"/>
      <c r="F123" s="168"/>
      <c r="G123" s="168"/>
      <c r="H123" s="168"/>
      <c r="I123" s="168"/>
    </row>
    <row r="124" spans="1:9">
      <c r="A124" s="190" t="s">
        <v>7</v>
      </c>
      <c r="B124" s="163" t="s">
        <v>26</v>
      </c>
      <c r="C124" s="159">
        <v>2030.4253315218809</v>
      </c>
      <c r="D124" s="168"/>
      <c r="E124" s="168"/>
      <c r="F124" s="168"/>
      <c r="G124" s="168"/>
      <c r="H124" s="168"/>
      <c r="I124" s="168"/>
    </row>
    <row r="125" spans="1:9">
      <c r="A125" s="190" t="s">
        <v>8</v>
      </c>
      <c r="B125" s="163" t="s">
        <v>26</v>
      </c>
      <c r="C125" s="159">
        <v>209.53984510304136</v>
      </c>
      <c r="D125" s="168"/>
      <c r="E125" s="168"/>
      <c r="F125" s="168"/>
      <c r="G125" s="168"/>
      <c r="H125" s="168"/>
      <c r="I125" s="168"/>
    </row>
    <row r="127" spans="1:9">
      <c r="A127" s="156" t="s">
        <v>525</v>
      </c>
    </row>
    <row r="128" spans="1:9">
      <c r="A128" s="190" t="s">
        <v>5</v>
      </c>
      <c r="B128" s="163" t="s">
        <v>26</v>
      </c>
      <c r="C128" s="159">
        <v>1404.7104569647217</v>
      </c>
      <c r="D128" s="168"/>
      <c r="E128" s="168"/>
      <c r="F128" s="168"/>
      <c r="G128" s="168"/>
      <c r="H128" s="168"/>
      <c r="I128" s="168"/>
    </row>
    <row r="129" spans="1:9">
      <c r="A129" s="190" t="s">
        <v>6</v>
      </c>
      <c r="B129" s="163" t="s">
        <v>26</v>
      </c>
      <c r="C129" s="159">
        <v>2542.6730863994221</v>
      </c>
      <c r="D129" s="168"/>
      <c r="E129" s="168"/>
      <c r="F129" s="168"/>
      <c r="G129" s="168"/>
      <c r="H129" s="168"/>
      <c r="I129" s="168"/>
    </row>
    <row r="130" spans="1:9">
      <c r="A130" s="190" t="s">
        <v>11</v>
      </c>
      <c r="B130" s="163" t="s">
        <v>26</v>
      </c>
      <c r="C130" s="159">
        <v>12107.576639891822</v>
      </c>
      <c r="D130" s="168"/>
      <c r="E130" s="168"/>
      <c r="F130" s="168"/>
      <c r="G130" s="168"/>
      <c r="H130" s="168"/>
      <c r="I130" s="168"/>
    </row>
    <row r="131" spans="1:9">
      <c r="A131" s="190" t="s">
        <v>2</v>
      </c>
      <c r="B131" s="163" t="s">
        <v>26</v>
      </c>
      <c r="C131" s="159">
        <v>2881.9927033166105</v>
      </c>
      <c r="D131" s="168"/>
      <c r="E131" s="168"/>
      <c r="F131" s="168"/>
      <c r="G131" s="168"/>
      <c r="H131" s="168"/>
      <c r="I131" s="168"/>
    </row>
    <row r="132" spans="1:9">
      <c r="A132" s="190" t="s">
        <v>3</v>
      </c>
      <c r="B132" s="163" t="s">
        <v>26</v>
      </c>
      <c r="C132" s="159">
        <v>7209.8021902362179</v>
      </c>
      <c r="D132" s="168"/>
      <c r="E132" s="168"/>
      <c r="F132" s="168"/>
      <c r="G132" s="168"/>
      <c r="H132" s="168"/>
      <c r="I132" s="168"/>
    </row>
    <row r="133" spans="1:9">
      <c r="A133" s="190" t="s">
        <v>4</v>
      </c>
      <c r="B133" s="163" t="s">
        <v>26</v>
      </c>
      <c r="C133" s="159">
        <v>4353.3449438582702</v>
      </c>
      <c r="D133" s="168"/>
      <c r="E133" s="168"/>
      <c r="F133" s="168"/>
      <c r="G133" s="168"/>
      <c r="H133" s="168"/>
      <c r="I133" s="168"/>
    </row>
    <row r="134" spans="1:9">
      <c r="A134" s="190" t="s">
        <v>0</v>
      </c>
      <c r="B134" s="163" t="s">
        <v>26</v>
      </c>
      <c r="C134" s="159">
        <v>21641.204706317654</v>
      </c>
      <c r="D134" s="168"/>
      <c r="E134" s="168"/>
      <c r="F134" s="168"/>
      <c r="G134" s="168"/>
      <c r="H134" s="168"/>
      <c r="I134" s="168"/>
    </row>
    <row r="135" spans="1:9">
      <c r="A135" s="190" t="s">
        <v>1</v>
      </c>
      <c r="B135" s="163" t="s">
        <v>26</v>
      </c>
      <c r="C135" s="159">
        <v>8950.9754024541435</v>
      </c>
      <c r="D135" s="168"/>
      <c r="E135" s="168"/>
      <c r="F135" s="168"/>
      <c r="G135" s="168"/>
      <c r="H135" s="168"/>
      <c r="I135" s="168"/>
    </row>
    <row r="136" spans="1:9">
      <c r="A136" s="190" t="s">
        <v>7</v>
      </c>
      <c r="B136" s="163" t="s">
        <v>26</v>
      </c>
      <c r="C136" s="159">
        <v>4702.4824938036054</v>
      </c>
      <c r="D136" s="168"/>
      <c r="E136" s="168"/>
      <c r="F136" s="168"/>
      <c r="G136" s="168"/>
      <c r="H136" s="168"/>
      <c r="I136" s="168"/>
    </row>
    <row r="137" spans="1:9">
      <c r="A137" s="190" t="s">
        <v>8</v>
      </c>
      <c r="B137" s="163" t="s">
        <v>26</v>
      </c>
      <c r="C137" s="159">
        <v>2384.4351302984951</v>
      </c>
      <c r="D137" s="168"/>
      <c r="E137" s="168"/>
      <c r="F137" s="168"/>
      <c r="G137" s="168"/>
      <c r="H137" s="168"/>
      <c r="I137" s="168"/>
    </row>
    <row r="139" spans="1:9">
      <c r="A139" s="156" t="s">
        <v>526</v>
      </c>
      <c r="D139" s="174" t="s">
        <v>527</v>
      </c>
    </row>
    <row r="140" spans="1:9">
      <c r="A140" s="190" t="s">
        <v>5</v>
      </c>
      <c r="B140" s="163" t="s">
        <v>26</v>
      </c>
      <c r="C140" s="159">
        <v>9851.7586926286585</v>
      </c>
      <c r="D140" s="168"/>
      <c r="E140" s="168"/>
      <c r="F140" s="168"/>
      <c r="G140" s="168"/>
      <c r="H140" s="168"/>
      <c r="I140" s="168"/>
    </row>
    <row r="141" spans="1:9">
      <c r="A141" s="190" t="s">
        <v>6</v>
      </c>
      <c r="B141" s="163" t="s">
        <v>26</v>
      </c>
      <c r="C141" s="159">
        <v>6903.7898166194118</v>
      </c>
      <c r="D141" s="168"/>
      <c r="E141" s="168"/>
      <c r="F141" s="168"/>
      <c r="G141" s="168"/>
      <c r="H141" s="168"/>
      <c r="I141" s="168"/>
    </row>
    <row r="142" spans="1:9">
      <c r="A142" s="190" t="s">
        <v>11</v>
      </c>
      <c r="B142" s="163" t="s">
        <v>26</v>
      </c>
      <c r="C142" s="159">
        <v>11627.304388940436</v>
      </c>
      <c r="D142" s="168"/>
      <c r="E142" s="168"/>
      <c r="F142" s="168"/>
      <c r="G142" s="168"/>
      <c r="H142" s="168"/>
      <c r="I142" s="168"/>
    </row>
    <row r="143" spans="1:9">
      <c r="A143" s="190" t="s">
        <v>2</v>
      </c>
      <c r="B143" s="163" t="s">
        <v>26</v>
      </c>
      <c r="C143" s="159">
        <v>11658.47277795558</v>
      </c>
      <c r="D143" s="168"/>
      <c r="E143" s="168"/>
      <c r="F143" s="168"/>
      <c r="G143" s="168"/>
      <c r="H143" s="168"/>
      <c r="I143" s="168"/>
    </row>
    <row r="144" spans="1:9">
      <c r="A144" s="190" t="s">
        <v>3</v>
      </c>
      <c r="B144" s="163" t="s">
        <v>26</v>
      </c>
      <c r="C144" s="159">
        <v>13485.661863498462</v>
      </c>
      <c r="D144" s="168"/>
      <c r="E144" s="168"/>
      <c r="F144" s="168"/>
      <c r="G144" s="168"/>
      <c r="H144" s="168"/>
      <c r="I144" s="168"/>
    </row>
    <row r="145" spans="1:9">
      <c r="A145" s="190" t="s">
        <v>4</v>
      </c>
      <c r="B145" s="163" t="s">
        <v>26</v>
      </c>
      <c r="C145" s="159">
        <v>9564.0777739391597</v>
      </c>
      <c r="D145" s="168"/>
      <c r="E145" s="168"/>
      <c r="F145" s="168"/>
      <c r="G145" s="168"/>
      <c r="H145" s="168"/>
      <c r="I145" s="168"/>
    </row>
    <row r="146" spans="1:9">
      <c r="A146" s="190" t="s">
        <v>0</v>
      </c>
      <c r="B146" s="163" t="s">
        <v>26</v>
      </c>
      <c r="C146" s="159">
        <v>16025.096715161411</v>
      </c>
      <c r="D146" s="168"/>
      <c r="E146" s="168"/>
      <c r="F146" s="168"/>
      <c r="G146" s="168"/>
      <c r="H146" s="168"/>
      <c r="I146" s="168"/>
    </row>
    <row r="147" spans="1:9">
      <c r="A147" s="190" t="s">
        <v>1</v>
      </c>
      <c r="B147" s="163" t="s">
        <v>26</v>
      </c>
      <c r="C147" s="159">
        <v>8817.4869184918862</v>
      </c>
      <c r="D147" s="168"/>
      <c r="E147" s="168"/>
      <c r="F147" s="168"/>
      <c r="G147" s="168"/>
      <c r="H147" s="168"/>
      <c r="I147" s="168"/>
    </row>
    <row r="148" spans="1:9">
      <c r="A148" s="190" t="s">
        <v>7</v>
      </c>
      <c r="B148" s="163" t="s">
        <v>26</v>
      </c>
      <c r="C148" s="159">
        <v>9095.5798591935854</v>
      </c>
      <c r="D148" s="168"/>
      <c r="E148" s="168"/>
      <c r="F148" s="168"/>
      <c r="G148" s="168"/>
      <c r="H148" s="168"/>
      <c r="I148" s="168"/>
    </row>
    <row r="149" spans="1:9">
      <c r="A149" s="190" t="s">
        <v>8</v>
      </c>
      <c r="B149" s="163" t="s">
        <v>26</v>
      </c>
      <c r="C149" s="159">
        <v>9193.7602853010721</v>
      </c>
      <c r="D149" s="168"/>
      <c r="E149" s="168"/>
      <c r="F149" s="168"/>
      <c r="G149" s="168"/>
      <c r="H149" s="168"/>
      <c r="I149" s="168"/>
    </row>
    <row r="151" spans="1:9">
      <c r="A151" s="156" t="s">
        <v>528</v>
      </c>
    </row>
    <row r="152" spans="1:9">
      <c r="A152" s="173" t="s">
        <v>5</v>
      </c>
      <c r="B152" s="163" t="s">
        <v>28</v>
      </c>
      <c r="C152" s="191">
        <v>2.4038655635663071</v>
      </c>
      <c r="D152" s="168"/>
      <c r="E152" s="168"/>
      <c r="F152" s="168"/>
      <c r="G152" s="168"/>
      <c r="H152" s="168"/>
      <c r="I152" s="168"/>
    </row>
    <row r="153" spans="1:9">
      <c r="A153" s="173" t="s">
        <v>6</v>
      </c>
      <c r="B153" s="163" t="s">
        <v>28</v>
      </c>
      <c r="C153" s="191">
        <v>2.4261944016164243</v>
      </c>
      <c r="D153" s="168"/>
      <c r="E153" s="168"/>
      <c r="F153" s="168"/>
      <c r="G153" s="168"/>
      <c r="H153" s="168"/>
      <c r="I153" s="168"/>
    </row>
    <row r="154" spans="1:9">
      <c r="A154" s="173" t="s">
        <v>11</v>
      </c>
      <c r="B154" s="163" t="s">
        <v>28</v>
      </c>
      <c r="C154" s="191">
        <v>1.6064085358781917</v>
      </c>
      <c r="D154" s="168"/>
      <c r="E154" s="168"/>
      <c r="F154" s="168"/>
      <c r="G154" s="168"/>
      <c r="H154" s="168"/>
      <c r="I154" s="168"/>
    </row>
    <row r="155" spans="1:9">
      <c r="A155" s="173" t="s">
        <v>2</v>
      </c>
      <c r="B155" s="163" t="s">
        <v>28</v>
      </c>
      <c r="C155" s="191">
        <v>2</v>
      </c>
      <c r="D155" s="168"/>
      <c r="E155" s="168"/>
      <c r="F155" s="168"/>
      <c r="G155" s="168"/>
      <c r="H155" s="168"/>
      <c r="I155" s="168"/>
    </row>
    <row r="156" spans="1:9">
      <c r="A156" s="173" t="s">
        <v>3</v>
      </c>
      <c r="B156" s="163" t="s">
        <v>28</v>
      </c>
      <c r="C156" s="191">
        <v>1.873182310852409</v>
      </c>
      <c r="D156" s="168"/>
      <c r="E156" s="168"/>
      <c r="F156" s="168"/>
      <c r="G156" s="168"/>
      <c r="H156" s="168"/>
      <c r="I156" s="168"/>
    </row>
    <row r="157" spans="1:9">
      <c r="A157" s="173" t="s">
        <v>4</v>
      </c>
      <c r="B157" s="163" t="s">
        <v>28</v>
      </c>
      <c r="C157" s="191">
        <v>2.423092450853046</v>
      </c>
      <c r="D157" s="168"/>
      <c r="E157" s="168"/>
      <c r="F157" s="168"/>
      <c r="G157" s="168"/>
      <c r="H157" s="168"/>
      <c r="I157" s="168"/>
    </row>
    <row r="158" spans="1:9">
      <c r="A158" s="173" t="s">
        <v>0</v>
      </c>
      <c r="B158" s="163" t="s">
        <v>28</v>
      </c>
      <c r="C158" s="191">
        <v>1.5</v>
      </c>
      <c r="D158" s="168"/>
      <c r="E158" s="168"/>
      <c r="F158" s="168"/>
      <c r="G158" s="168"/>
      <c r="H158" s="168"/>
      <c r="I158" s="168"/>
    </row>
    <row r="159" spans="1:9">
      <c r="A159" s="173" t="s">
        <v>1</v>
      </c>
      <c r="B159" s="163" t="s">
        <v>28</v>
      </c>
      <c r="C159" s="191">
        <v>1.5</v>
      </c>
      <c r="D159" s="168"/>
      <c r="E159" s="168"/>
      <c r="F159" s="168"/>
      <c r="G159" s="168"/>
      <c r="H159" s="168"/>
      <c r="I159" s="168"/>
    </row>
    <row r="160" spans="1:9">
      <c r="A160" s="173" t="s">
        <v>7</v>
      </c>
      <c r="B160" s="163" t="s">
        <v>28</v>
      </c>
      <c r="C160" s="191">
        <v>2.2153309191649067</v>
      </c>
      <c r="D160" s="168"/>
      <c r="E160" s="168"/>
      <c r="F160" s="168"/>
      <c r="G160" s="168"/>
      <c r="H160" s="168"/>
      <c r="I160" s="168"/>
    </row>
    <row r="161" spans="1:9">
      <c r="A161" s="173" t="s">
        <v>8</v>
      </c>
      <c r="B161" s="163" t="s">
        <v>28</v>
      </c>
      <c r="C161" s="191">
        <v>2.4386325888010845</v>
      </c>
      <c r="D161" s="168"/>
      <c r="E161" s="168"/>
      <c r="F161" s="168"/>
      <c r="G161" s="168"/>
      <c r="H161" s="168"/>
      <c r="I161" s="168"/>
    </row>
    <row r="163" spans="1:9">
      <c r="A163" s="156" t="s">
        <v>529</v>
      </c>
    </row>
    <row r="164" spans="1:9">
      <c r="A164" s="173" t="s">
        <v>5</v>
      </c>
      <c r="B164" s="163" t="s">
        <v>28</v>
      </c>
      <c r="C164" s="191">
        <v>2.2115966906989213</v>
      </c>
      <c r="D164" s="168"/>
      <c r="E164" s="168"/>
      <c r="F164" s="168"/>
      <c r="G164" s="168"/>
      <c r="H164" s="168"/>
      <c r="I164" s="168"/>
    </row>
    <row r="165" spans="1:9">
      <c r="A165" s="173" t="s">
        <v>6</v>
      </c>
      <c r="B165" s="163" t="s">
        <v>28</v>
      </c>
      <c r="C165" s="191">
        <v>2.2785832048492729</v>
      </c>
      <c r="D165" s="168"/>
      <c r="E165" s="168"/>
      <c r="F165" s="168"/>
      <c r="G165" s="168"/>
      <c r="H165" s="168"/>
      <c r="I165" s="168"/>
    </row>
    <row r="166" spans="1:9">
      <c r="A166" s="173" t="s">
        <v>11</v>
      </c>
      <c r="B166" s="163" t="s">
        <v>28</v>
      </c>
      <c r="C166" s="191">
        <v>1.5665733253626155</v>
      </c>
      <c r="D166" s="168"/>
      <c r="E166" s="168"/>
      <c r="F166" s="168"/>
      <c r="G166" s="168"/>
      <c r="H166" s="168"/>
      <c r="I166" s="168"/>
    </row>
    <row r="167" spans="1:9">
      <c r="A167" s="173" t="s">
        <v>2</v>
      </c>
      <c r="B167" s="163" t="s">
        <v>28</v>
      </c>
      <c r="C167" s="191">
        <v>2</v>
      </c>
      <c r="D167" s="168"/>
      <c r="E167" s="168"/>
      <c r="F167" s="168"/>
      <c r="G167" s="168"/>
      <c r="H167" s="168"/>
      <c r="I167" s="168"/>
    </row>
    <row r="168" spans="1:9">
      <c r="A168" s="173" t="s">
        <v>3</v>
      </c>
      <c r="B168" s="163" t="s">
        <v>28</v>
      </c>
      <c r="C168" s="191">
        <v>1.6195469325572271</v>
      </c>
      <c r="D168" s="168"/>
      <c r="E168" s="168"/>
      <c r="F168" s="168"/>
      <c r="G168" s="168"/>
      <c r="H168" s="168"/>
      <c r="I168" s="168"/>
    </row>
    <row r="169" spans="1:9">
      <c r="A169" s="173" t="s">
        <v>4</v>
      </c>
      <c r="B169" s="163" t="s">
        <v>28</v>
      </c>
      <c r="C169" s="191">
        <v>2.2692773525591381</v>
      </c>
      <c r="D169" s="168"/>
      <c r="E169" s="168"/>
      <c r="F169" s="168"/>
      <c r="G169" s="168"/>
      <c r="H169" s="168"/>
      <c r="I169" s="168"/>
    </row>
    <row r="170" spans="1:9">
      <c r="A170" s="173" t="s">
        <v>0</v>
      </c>
      <c r="B170" s="163" t="s">
        <v>28</v>
      </c>
      <c r="C170" s="191">
        <v>1.5</v>
      </c>
      <c r="D170" s="168"/>
      <c r="E170" s="168"/>
      <c r="F170" s="168"/>
      <c r="G170" s="168"/>
      <c r="H170" s="168"/>
      <c r="I170" s="168"/>
    </row>
    <row r="171" spans="1:9">
      <c r="A171" s="173" t="s">
        <v>1</v>
      </c>
      <c r="B171" s="163" t="s">
        <v>28</v>
      </c>
      <c r="C171" s="191">
        <v>1.5</v>
      </c>
      <c r="D171" s="168"/>
      <c r="E171" s="168"/>
      <c r="F171" s="168"/>
      <c r="G171" s="168"/>
      <c r="H171" s="168"/>
      <c r="I171" s="168"/>
    </row>
    <row r="172" spans="1:9">
      <c r="A172" s="173" t="s">
        <v>7</v>
      </c>
      <c r="B172" s="163" t="s">
        <v>28</v>
      </c>
      <c r="C172" s="191">
        <v>2.0459927574947203</v>
      </c>
      <c r="D172" s="168"/>
      <c r="E172" s="168"/>
      <c r="F172" s="168"/>
      <c r="G172" s="168"/>
      <c r="H172" s="168"/>
      <c r="I172" s="168"/>
    </row>
    <row r="173" spans="1:9">
      <c r="A173" s="173" t="s">
        <v>8</v>
      </c>
      <c r="B173" s="163" t="s">
        <v>28</v>
      </c>
      <c r="C173" s="191">
        <v>2.3158977664032534</v>
      </c>
      <c r="D173" s="168"/>
      <c r="E173" s="168"/>
      <c r="F173" s="168"/>
      <c r="G173" s="168"/>
      <c r="H173" s="168"/>
      <c r="I173" s="168"/>
    </row>
    <row r="175" spans="1:9">
      <c r="A175" s="156" t="s">
        <v>530</v>
      </c>
    </row>
    <row r="176" spans="1:9">
      <c r="A176" s="173" t="s">
        <v>5</v>
      </c>
      <c r="B176" s="163" t="s">
        <v>28</v>
      </c>
      <c r="C176" s="191">
        <v>1.971260599614689</v>
      </c>
      <c r="D176" s="168"/>
      <c r="E176" s="168"/>
      <c r="F176" s="168"/>
      <c r="G176" s="168"/>
      <c r="H176" s="168"/>
      <c r="I176" s="168"/>
    </row>
    <row r="177" spans="1:11">
      <c r="A177" s="173" t="s">
        <v>6</v>
      </c>
      <c r="B177" s="163" t="s">
        <v>28</v>
      </c>
      <c r="C177" s="191">
        <v>1.5</v>
      </c>
      <c r="D177" s="168"/>
      <c r="E177" s="168"/>
      <c r="F177" s="168"/>
      <c r="G177" s="168"/>
      <c r="H177" s="168"/>
      <c r="I177" s="168"/>
    </row>
    <row r="178" spans="1:11">
      <c r="A178" s="173" t="s">
        <v>11</v>
      </c>
      <c r="B178" s="163" t="s">
        <v>28</v>
      </c>
      <c r="C178" s="191">
        <v>1.5</v>
      </c>
      <c r="D178" s="168"/>
      <c r="E178" s="168"/>
      <c r="F178" s="168"/>
      <c r="G178" s="168"/>
      <c r="H178" s="168"/>
      <c r="I178" s="168"/>
    </row>
    <row r="179" spans="1:11">
      <c r="A179" s="173" t="s">
        <v>2</v>
      </c>
      <c r="B179" s="163" t="s">
        <v>28</v>
      </c>
      <c r="C179" s="191">
        <v>1.5</v>
      </c>
      <c r="D179" s="168"/>
      <c r="E179" s="168"/>
      <c r="F179" s="168"/>
      <c r="G179" s="168"/>
      <c r="H179" s="168"/>
      <c r="I179" s="168"/>
    </row>
    <row r="180" spans="1:11">
      <c r="A180" s="173" t="s">
        <v>3</v>
      </c>
      <c r="B180" s="163" t="s">
        <v>28</v>
      </c>
      <c r="C180" s="191">
        <v>1.5</v>
      </c>
      <c r="D180" s="168"/>
      <c r="E180" s="168"/>
      <c r="F180" s="168"/>
      <c r="G180" s="168"/>
      <c r="H180" s="168"/>
      <c r="I180" s="168"/>
    </row>
    <row r="181" spans="1:11">
      <c r="A181" s="173" t="s">
        <v>4</v>
      </c>
      <c r="B181" s="163" t="s">
        <v>28</v>
      </c>
      <c r="C181" s="191">
        <v>2.0770084796917532</v>
      </c>
      <c r="D181" s="168"/>
      <c r="E181" s="168"/>
      <c r="F181" s="168"/>
      <c r="G181" s="168"/>
      <c r="H181" s="168"/>
      <c r="I181" s="168"/>
    </row>
    <row r="182" spans="1:11">
      <c r="A182" s="173" t="s">
        <v>0</v>
      </c>
      <c r="B182" s="163" t="s">
        <v>28</v>
      </c>
      <c r="C182" s="191">
        <v>1.5</v>
      </c>
      <c r="D182" s="168"/>
      <c r="E182" s="168"/>
      <c r="F182" s="168"/>
      <c r="G182" s="168"/>
      <c r="H182" s="168"/>
      <c r="I182" s="168"/>
    </row>
    <row r="183" spans="1:11">
      <c r="A183" s="173" t="s">
        <v>1</v>
      </c>
      <c r="B183" s="163" t="s">
        <v>28</v>
      </c>
      <c r="C183" s="191">
        <v>1.5</v>
      </c>
      <c r="D183" s="168"/>
      <c r="E183" s="168"/>
      <c r="F183" s="168"/>
      <c r="G183" s="168"/>
      <c r="H183" s="168"/>
      <c r="I183" s="168"/>
    </row>
    <row r="184" spans="1:11">
      <c r="A184" s="173" t="s">
        <v>7</v>
      </c>
      <c r="B184" s="163" t="s">
        <v>28</v>
      </c>
      <c r="C184" s="191">
        <v>1.5</v>
      </c>
      <c r="D184" s="168"/>
      <c r="E184" s="168"/>
      <c r="F184" s="168"/>
      <c r="G184" s="168"/>
      <c r="H184" s="168"/>
      <c r="I184" s="168"/>
    </row>
    <row r="185" spans="1:11">
      <c r="A185" s="173" t="s">
        <v>8</v>
      </c>
      <c r="B185" s="163" t="s">
        <v>28</v>
      </c>
      <c r="C185" s="191">
        <v>1.5</v>
      </c>
      <c r="D185" s="168"/>
      <c r="E185" s="168"/>
      <c r="F185" s="168"/>
      <c r="G185" s="168"/>
      <c r="H185" s="168"/>
      <c r="I185" s="168"/>
    </row>
    <row r="187" spans="1:11">
      <c r="A187" s="156" t="s">
        <v>531</v>
      </c>
      <c r="K187" s="192" t="s">
        <v>532</v>
      </c>
    </row>
    <row r="188" spans="1:11">
      <c r="A188" s="156" t="s">
        <v>5</v>
      </c>
      <c r="B188" s="163" t="s">
        <v>35</v>
      </c>
      <c r="C188" s="175">
        <v>2.1378200572916701</v>
      </c>
      <c r="D188" s="168"/>
      <c r="E188" s="168"/>
      <c r="F188" s="168"/>
      <c r="G188" s="168"/>
      <c r="H188" s="168"/>
      <c r="I188" s="168"/>
      <c r="K188" s="156" t="s">
        <v>31</v>
      </c>
    </row>
    <row r="189" spans="1:11">
      <c r="A189" s="156" t="s">
        <v>6</v>
      </c>
      <c r="B189" s="163" t="s">
        <v>35</v>
      </c>
      <c r="C189" s="175">
        <v>1.9927996227424347</v>
      </c>
      <c r="D189" s="168"/>
      <c r="E189" s="168"/>
      <c r="F189" s="168"/>
      <c r="G189" s="168"/>
      <c r="H189" s="168"/>
      <c r="I189" s="168"/>
      <c r="K189" s="156" t="s">
        <v>32</v>
      </c>
    </row>
    <row r="190" spans="1:11">
      <c r="A190" s="156" t="s">
        <v>11</v>
      </c>
      <c r="B190" s="163" t="s">
        <v>35</v>
      </c>
      <c r="C190" s="175">
        <v>3.0374470969511083</v>
      </c>
      <c r="D190" s="168"/>
      <c r="E190" s="168"/>
      <c r="F190" s="168"/>
      <c r="G190" s="168"/>
      <c r="H190" s="168"/>
      <c r="I190" s="168"/>
      <c r="K190" s="182" t="s">
        <v>148</v>
      </c>
    </row>
    <row r="191" spans="1:11">
      <c r="A191" s="156" t="s">
        <v>2</v>
      </c>
      <c r="B191" s="163" t="s">
        <v>35</v>
      </c>
      <c r="C191" s="175">
        <v>2.639329989612262</v>
      </c>
      <c r="D191" s="168"/>
      <c r="E191" s="168"/>
      <c r="F191" s="168"/>
      <c r="G191" s="168"/>
      <c r="H191" s="168"/>
      <c r="I191" s="168"/>
      <c r="K191" s="182" t="s">
        <v>151</v>
      </c>
    </row>
    <row r="192" spans="1:11">
      <c r="A192" s="156" t="s">
        <v>3</v>
      </c>
      <c r="B192" s="163" t="s">
        <v>35</v>
      </c>
      <c r="C192" s="175">
        <v>2.4602892978071242</v>
      </c>
      <c r="D192" s="168"/>
      <c r="E192" s="168"/>
      <c r="F192" s="168"/>
      <c r="G192" s="168"/>
      <c r="H192" s="168"/>
      <c r="I192" s="168"/>
    </row>
    <row r="193" spans="1:9">
      <c r="A193" s="156" t="s">
        <v>4</v>
      </c>
      <c r="B193" s="163" t="s">
        <v>35</v>
      </c>
      <c r="C193" s="175">
        <v>2.2933939494975801</v>
      </c>
      <c r="D193" s="168"/>
      <c r="E193" s="168"/>
      <c r="F193" s="168"/>
      <c r="G193" s="168"/>
      <c r="H193" s="168"/>
      <c r="I193" s="168"/>
    </row>
    <row r="194" spans="1:9">
      <c r="A194" s="156" t="s">
        <v>0</v>
      </c>
      <c r="B194" s="163" t="s">
        <v>35</v>
      </c>
      <c r="C194" s="175">
        <v>3.2584888378733448</v>
      </c>
      <c r="D194" s="168"/>
      <c r="E194" s="168"/>
      <c r="F194" s="168"/>
      <c r="G194" s="168"/>
      <c r="H194" s="168"/>
      <c r="I194" s="168"/>
    </row>
    <row r="195" spans="1:9">
      <c r="A195" s="156" t="s">
        <v>1</v>
      </c>
      <c r="B195" s="163" t="s">
        <v>35</v>
      </c>
      <c r="C195" s="175">
        <v>2.8313998684120483</v>
      </c>
      <c r="D195" s="168"/>
      <c r="E195" s="168"/>
      <c r="F195" s="168"/>
      <c r="G195" s="168"/>
      <c r="H195" s="168"/>
      <c r="I195" s="168"/>
    </row>
    <row r="196" spans="1:9">
      <c r="A196" s="156" t="s">
        <v>7</v>
      </c>
      <c r="B196" s="163" t="s">
        <v>35</v>
      </c>
      <c r="C196" s="175">
        <v>1.8576167450844432</v>
      </c>
      <c r="D196" s="168"/>
      <c r="E196" s="168"/>
      <c r="F196" s="168"/>
      <c r="G196" s="168"/>
      <c r="H196" s="168"/>
      <c r="I196" s="168"/>
    </row>
    <row r="197" spans="1:9">
      <c r="A197" s="156" t="s">
        <v>8</v>
      </c>
      <c r="B197" s="163" t="s">
        <v>35</v>
      </c>
      <c r="C197" s="175">
        <v>1.731604087153183</v>
      </c>
      <c r="D197" s="168"/>
      <c r="E197" s="168"/>
      <c r="F197" s="168"/>
      <c r="G197" s="168"/>
      <c r="H197" s="168"/>
      <c r="I197" s="168"/>
    </row>
    <row r="199" spans="1:9">
      <c r="A199" s="156" t="s">
        <v>533</v>
      </c>
    </row>
    <row r="200" spans="1:9">
      <c r="A200" s="156" t="s">
        <v>5</v>
      </c>
      <c r="B200" s="163" t="s">
        <v>35</v>
      </c>
      <c r="C200" s="175">
        <v>2.044315631897919</v>
      </c>
      <c r="D200" s="168"/>
      <c r="E200" s="168"/>
      <c r="F200" s="168"/>
      <c r="G200" s="168"/>
      <c r="H200" s="168"/>
      <c r="I200" s="168"/>
    </row>
    <row r="201" spans="1:9">
      <c r="A201" s="156" t="s">
        <v>6</v>
      </c>
      <c r="B201" s="163" t="s">
        <v>35</v>
      </c>
      <c r="C201" s="175">
        <v>1.9880243969457254</v>
      </c>
      <c r="D201" s="168"/>
      <c r="E201" s="168"/>
      <c r="F201" s="168"/>
      <c r="G201" s="168"/>
      <c r="H201" s="168"/>
      <c r="I201" s="168"/>
    </row>
    <row r="202" spans="1:9">
      <c r="A202" s="156" t="s">
        <v>11</v>
      </c>
      <c r="B202" s="163" t="s">
        <v>35</v>
      </c>
      <c r="C202" s="175">
        <v>2.393515503048647</v>
      </c>
      <c r="D202" s="168"/>
      <c r="E202" s="168"/>
      <c r="F202" s="168"/>
      <c r="G202" s="168"/>
      <c r="H202" s="168"/>
      <c r="I202" s="168"/>
    </row>
    <row r="203" spans="1:9">
      <c r="A203" s="156" t="s">
        <v>2</v>
      </c>
      <c r="B203" s="163" t="s">
        <v>35</v>
      </c>
      <c r="C203" s="175">
        <v>2.238982083690491</v>
      </c>
      <c r="D203" s="168"/>
      <c r="E203" s="168"/>
      <c r="F203" s="168"/>
      <c r="G203" s="168"/>
      <c r="H203" s="168"/>
      <c r="I203" s="168"/>
    </row>
    <row r="204" spans="1:9">
      <c r="A204" s="156" t="s">
        <v>3</v>
      </c>
      <c r="B204" s="163" t="s">
        <v>35</v>
      </c>
      <c r="C204" s="175">
        <v>2.1694855215009454</v>
      </c>
      <c r="D204" s="168"/>
      <c r="E204" s="168"/>
      <c r="F204" s="168"/>
      <c r="G204" s="168"/>
      <c r="H204" s="168"/>
      <c r="I204" s="168"/>
    </row>
    <row r="205" spans="1:9">
      <c r="A205" s="156" t="s">
        <v>4</v>
      </c>
      <c r="B205" s="163" t="s">
        <v>35</v>
      </c>
      <c r="C205" s="175">
        <v>2.1047033044753078</v>
      </c>
      <c r="D205" s="168"/>
      <c r="E205" s="168"/>
      <c r="F205" s="168"/>
      <c r="G205" s="168"/>
      <c r="H205" s="168"/>
      <c r="I205" s="168"/>
    </row>
    <row r="206" spans="1:9">
      <c r="A206" s="156" t="s">
        <v>0</v>
      </c>
      <c r="B206" s="163" t="s">
        <v>35</v>
      </c>
      <c r="C206" s="175">
        <v>2.479315222316977</v>
      </c>
      <c r="D206" s="168"/>
      <c r="E206" s="168"/>
      <c r="F206" s="168"/>
      <c r="G206" s="168"/>
      <c r="H206" s="168"/>
      <c r="I206" s="168"/>
    </row>
    <row r="207" spans="1:9">
      <c r="A207" s="156" t="s">
        <v>1</v>
      </c>
      <c r="B207" s="163" t="s">
        <v>35</v>
      </c>
      <c r="C207" s="175">
        <v>2.3135360643647616</v>
      </c>
      <c r="D207" s="168"/>
      <c r="E207" s="168"/>
      <c r="F207" s="168"/>
      <c r="G207" s="168"/>
      <c r="H207" s="168"/>
      <c r="I207" s="168"/>
    </row>
    <row r="208" spans="1:9">
      <c r="A208" s="156" t="s">
        <v>7</v>
      </c>
      <c r="B208" s="163" t="s">
        <v>35</v>
      </c>
      <c r="C208" s="175">
        <v>1.9355517150687724</v>
      </c>
      <c r="D208" s="168"/>
      <c r="E208" s="168"/>
      <c r="F208" s="168"/>
      <c r="G208" s="168"/>
      <c r="H208" s="168"/>
      <c r="I208" s="168"/>
    </row>
    <row r="209" spans="1:9">
      <c r="A209" s="156" t="s">
        <v>8</v>
      </c>
      <c r="B209" s="163" t="s">
        <v>35</v>
      </c>
      <c r="C209" s="175">
        <v>1.886638552198951</v>
      </c>
      <c r="D209" s="168"/>
      <c r="E209" s="168"/>
      <c r="F209" s="168"/>
      <c r="G209" s="168"/>
      <c r="H209" s="168"/>
      <c r="I209" s="168"/>
    </row>
    <row r="211" spans="1:9">
      <c r="A211" s="156" t="s">
        <v>534</v>
      </c>
    </row>
    <row r="212" spans="1:9">
      <c r="A212" s="156" t="s">
        <v>5</v>
      </c>
      <c r="B212" s="163" t="s">
        <v>35</v>
      </c>
      <c r="C212" s="175">
        <v>1.8496955836444693</v>
      </c>
      <c r="D212" s="168"/>
      <c r="E212" s="168"/>
      <c r="F212" s="168"/>
      <c r="G212" s="168"/>
      <c r="H212" s="168"/>
      <c r="I212" s="168"/>
    </row>
    <row r="213" spans="1:9">
      <c r="A213" s="156" t="s">
        <v>6</v>
      </c>
      <c r="B213" s="163" t="s">
        <v>35</v>
      </c>
      <c r="C213" s="175">
        <v>1.8496955836444693</v>
      </c>
      <c r="D213" s="168"/>
      <c r="E213" s="168"/>
      <c r="F213" s="168"/>
      <c r="G213" s="168"/>
      <c r="H213" s="168"/>
      <c r="I213" s="168"/>
    </row>
    <row r="214" spans="1:9">
      <c r="A214" s="156" t="s">
        <v>11</v>
      </c>
      <c r="B214" s="163" t="s">
        <v>35</v>
      </c>
      <c r="C214" s="175">
        <v>1.8496955836444693</v>
      </c>
      <c r="D214" s="168"/>
      <c r="E214" s="168"/>
      <c r="F214" s="168"/>
      <c r="G214" s="168"/>
      <c r="H214" s="168"/>
      <c r="I214" s="168"/>
    </row>
    <row r="215" spans="1:9">
      <c r="A215" s="156" t="s">
        <v>2</v>
      </c>
      <c r="B215" s="163" t="s">
        <v>35</v>
      </c>
      <c r="C215" s="175">
        <v>1.8496955836444693</v>
      </c>
      <c r="D215" s="168"/>
      <c r="E215" s="168"/>
      <c r="F215" s="168"/>
      <c r="G215" s="168"/>
      <c r="H215" s="168"/>
      <c r="I215" s="168"/>
    </row>
    <row r="216" spans="1:9">
      <c r="A216" s="156" t="s">
        <v>3</v>
      </c>
      <c r="B216" s="163" t="s">
        <v>35</v>
      </c>
      <c r="C216" s="175">
        <v>1.8496955836444693</v>
      </c>
      <c r="D216" s="168"/>
      <c r="E216" s="168"/>
      <c r="F216" s="168"/>
      <c r="G216" s="168"/>
      <c r="H216" s="168"/>
      <c r="I216" s="168"/>
    </row>
    <row r="217" spans="1:9">
      <c r="A217" s="156" t="s">
        <v>4</v>
      </c>
      <c r="B217" s="163" t="s">
        <v>35</v>
      </c>
      <c r="C217" s="175">
        <v>1.8496955836444693</v>
      </c>
      <c r="D217" s="168"/>
      <c r="E217" s="168"/>
      <c r="F217" s="168"/>
      <c r="G217" s="168"/>
      <c r="H217" s="168"/>
      <c r="I217" s="168"/>
    </row>
    <row r="218" spans="1:9">
      <c r="A218" s="156" t="s">
        <v>0</v>
      </c>
      <c r="B218" s="163" t="s">
        <v>35</v>
      </c>
      <c r="C218" s="175">
        <v>1.8496955836444693</v>
      </c>
      <c r="D218" s="168"/>
      <c r="E218" s="168"/>
      <c r="F218" s="168"/>
      <c r="G218" s="168"/>
      <c r="H218" s="168"/>
      <c r="I218" s="168"/>
    </row>
    <row r="219" spans="1:9">
      <c r="A219" s="156" t="s">
        <v>1</v>
      </c>
      <c r="B219" s="163" t="s">
        <v>35</v>
      </c>
      <c r="C219" s="175">
        <v>1.8496955836444693</v>
      </c>
      <c r="D219" s="168"/>
      <c r="E219" s="168"/>
      <c r="F219" s="168"/>
      <c r="G219" s="168"/>
      <c r="H219" s="168"/>
      <c r="I219" s="168"/>
    </row>
    <row r="220" spans="1:9">
      <c r="A220" s="156" t="s">
        <v>7</v>
      </c>
      <c r="B220" s="163" t="s">
        <v>35</v>
      </c>
      <c r="C220" s="175">
        <v>1.8496955836444693</v>
      </c>
      <c r="D220" s="168"/>
      <c r="E220" s="168"/>
      <c r="F220" s="168"/>
      <c r="G220" s="168"/>
      <c r="H220" s="168"/>
      <c r="I220" s="168"/>
    </row>
    <row r="221" spans="1:9">
      <c r="A221" s="156" t="s">
        <v>8</v>
      </c>
      <c r="B221" s="163" t="s">
        <v>35</v>
      </c>
      <c r="C221" s="175">
        <v>1.8496955836444693</v>
      </c>
      <c r="D221" s="168"/>
      <c r="E221" s="168"/>
      <c r="F221" s="168"/>
      <c r="G221" s="168"/>
      <c r="H221" s="168"/>
      <c r="I221" s="168"/>
    </row>
    <row r="224" spans="1:9">
      <c r="A224" s="156" t="s">
        <v>535</v>
      </c>
    </row>
    <row r="226" spans="1:17" s="119" customFormat="1">
      <c r="A226" s="119" t="s">
        <v>536</v>
      </c>
      <c r="B226" s="169"/>
    </row>
    <row r="228" spans="1:17">
      <c r="A228" s="156" t="s">
        <v>537</v>
      </c>
      <c r="C228" s="163"/>
      <c r="K228" s="156" t="s">
        <v>538</v>
      </c>
    </row>
    <row r="229" spans="1:17">
      <c r="A229" s="156" t="s">
        <v>5</v>
      </c>
      <c r="B229" s="163" t="s">
        <v>539</v>
      </c>
      <c r="C229" s="193">
        <v>0.36384755577654992</v>
      </c>
      <c r="D229" s="174" t="s">
        <v>540</v>
      </c>
      <c r="L229" s="194"/>
      <c r="M229" s="194"/>
      <c r="N229" s="212" t="s">
        <v>541</v>
      </c>
      <c r="O229" s="212"/>
      <c r="P229" s="212"/>
      <c r="Q229" s="212"/>
    </row>
    <row r="230" spans="1:17">
      <c r="A230" s="156" t="s">
        <v>6</v>
      </c>
      <c r="B230" s="163" t="s">
        <v>539</v>
      </c>
      <c r="C230" s="193">
        <v>0.90035291298524878</v>
      </c>
      <c r="L230" s="194" t="s">
        <v>542</v>
      </c>
      <c r="M230" s="194" t="s">
        <v>26</v>
      </c>
      <c r="N230" s="194" t="s">
        <v>543</v>
      </c>
      <c r="O230" s="194" t="s">
        <v>544</v>
      </c>
      <c r="P230" s="194" t="s">
        <v>545</v>
      </c>
      <c r="Q230" s="194" t="s">
        <v>546</v>
      </c>
    </row>
    <row r="231" spans="1:17">
      <c r="A231" s="156" t="s">
        <v>11</v>
      </c>
      <c r="B231" s="163" t="s">
        <v>539</v>
      </c>
      <c r="C231" s="193">
        <v>0.37091297137717427</v>
      </c>
      <c r="K231" s="156">
        <v>1960</v>
      </c>
      <c r="L231" s="159">
        <v>2218.9606675375553</v>
      </c>
      <c r="M231" s="159">
        <v>1806.3988295882564</v>
      </c>
      <c r="N231" s="195">
        <v>0.55399371132123776</v>
      </c>
      <c r="O231" s="195">
        <v>0.2239575653337903</v>
      </c>
      <c r="P231" s="195">
        <v>0.19842004100264177</v>
      </c>
      <c r="Q231" s="195">
        <v>2.3628682342330131E-2</v>
      </c>
    </row>
    <row r="232" spans="1:17">
      <c r="A232" s="156" t="s">
        <v>2</v>
      </c>
      <c r="B232" s="163" t="s">
        <v>539</v>
      </c>
      <c r="C232" s="193">
        <v>0.18128048429558691</v>
      </c>
      <c r="K232" s="156">
        <v>1961</v>
      </c>
      <c r="L232" s="159">
        <v>2252.2274099478068</v>
      </c>
      <c r="M232" s="159">
        <v>1866.447617675788</v>
      </c>
      <c r="N232" s="195">
        <v>0.55149492256279142</v>
      </c>
      <c r="O232" s="195">
        <v>0.22665342028710111</v>
      </c>
      <c r="P232" s="195">
        <v>0.19688226351590021</v>
      </c>
      <c r="Q232" s="195">
        <v>2.4969393634207481E-2</v>
      </c>
    </row>
    <row r="233" spans="1:17">
      <c r="A233" s="156" t="s">
        <v>3</v>
      </c>
      <c r="B233" s="163" t="s">
        <v>539</v>
      </c>
      <c r="C233" s="193">
        <v>0.62137951366222433</v>
      </c>
      <c r="K233" s="156">
        <v>1962</v>
      </c>
      <c r="L233" s="159">
        <v>2311.3062477347139</v>
      </c>
      <c r="M233" s="159">
        <v>1932.0441006235108</v>
      </c>
      <c r="N233" s="195">
        <v>0.55351687598298649</v>
      </c>
      <c r="O233" s="195">
        <v>0.23019943200253054</v>
      </c>
      <c r="P233" s="195">
        <v>0.18954683711925471</v>
      </c>
      <c r="Q233" s="195">
        <v>2.6736854895228358E-2</v>
      </c>
    </row>
    <row r="234" spans="1:17">
      <c r="A234" s="156" t="s">
        <v>4</v>
      </c>
      <c r="B234" s="163" t="s">
        <v>539</v>
      </c>
      <c r="C234" s="193">
        <v>0.51493846803384902</v>
      </c>
      <c r="K234" s="156">
        <v>1963</v>
      </c>
      <c r="L234" s="159">
        <v>2383.6482094548942</v>
      </c>
      <c r="M234" s="159">
        <v>1994.8536115681</v>
      </c>
      <c r="N234" s="195">
        <v>0.56175795240943693</v>
      </c>
      <c r="O234" s="195">
        <v>0.2341598685455486</v>
      </c>
      <c r="P234" s="195">
        <v>0.1749521609491328</v>
      </c>
      <c r="Q234" s="195">
        <v>2.9130018095881643E-2</v>
      </c>
    </row>
    <row r="235" spans="1:17">
      <c r="A235" s="156" t="s">
        <v>0</v>
      </c>
      <c r="B235" s="163" t="s">
        <v>539</v>
      </c>
      <c r="C235" s="193">
        <v>0.23864509971542083</v>
      </c>
      <c r="K235" s="156">
        <v>1964</v>
      </c>
      <c r="L235" s="159">
        <v>2502.4634155163471</v>
      </c>
      <c r="M235" s="159">
        <v>2094.0083767637479</v>
      </c>
      <c r="N235" s="195">
        <v>0.56269392522798312</v>
      </c>
      <c r="O235" s="195">
        <v>0.2339808977317421</v>
      </c>
      <c r="P235" s="195">
        <v>0.17162197839545928</v>
      </c>
      <c r="Q235" s="195">
        <v>3.1703198644815467E-2</v>
      </c>
    </row>
    <row r="236" spans="1:17">
      <c r="A236" s="156" t="s">
        <v>1</v>
      </c>
      <c r="B236" s="163" t="s">
        <v>539</v>
      </c>
      <c r="C236" s="193">
        <v>0.10136516786168313</v>
      </c>
      <c r="K236" s="156">
        <v>1965</v>
      </c>
      <c r="L236" s="159">
        <v>2587.1187130546464</v>
      </c>
      <c r="M236" s="159">
        <v>2174.9372666843769</v>
      </c>
      <c r="N236" s="195">
        <v>0.56520941503122069</v>
      </c>
      <c r="O236" s="195">
        <v>0.2346921917001534</v>
      </c>
      <c r="P236" s="195">
        <v>0.16390180864778853</v>
      </c>
      <c r="Q236" s="195">
        <v>3.6196584620837392E-2</v>
      </c>
    </row>
    <row r="237" spans="1:17">
      <c r="A237" s="156" t="s">
        <v>7</v>
      </c>
      <c r="B237" s="163" t="s">
        <v>539</v>
      </c>
      <c r="C237" s="193">
        <v>1.1102661979542006</v>
      </c>
      <c r="K237" s="156">
        <v>1966</v>
      </c>
      <c r="L237" s="159">
        <v>2665.5677228869622</v>
      </c>
      <c r="M237" s="159">
        <v>2250.2029418362322</v>
      </c>
      <c r="N237" s="195">
        <v>0.57087021687746953</v>
      </c>
      <c r="O237" s="195">
        <v>0.23084239377644522</v>
      </c>
      <c r="P237" s="195">
        <v>0.15828099488593841</v>
      </c>
      <c r="Q237" s="195">
        <v>4.0006394460146852E-2</v>
      </c>
    </row>
    <row r="238" spans="1:17">
      <c r="A238" s="156" t="s">
        <v>8</v>
      </c>
      <c r="B238" s="163" t="s">
        <v>539</v>
      </c>
      <c r="C238" s="193">
        <v>1.2915401379834883</v>
      </c>
      <c r="K238" s="156">
        <v>1967</v>
      </c>
      <c r="L238" s="159">
        <v>2714.3577579034572</v>
      </c>
      <c r="M238" s="159">
        <v>2338.8703771664186</v>
      </c>
      <c r="N238" s="195">
        <v>0.57465341359256794</v>
      </c>
      <c r="O238" s="195">
        <v>0.22763102967342697</v>
      </c>
      <c r="P238" s="195">
        <v>0.15274891390609951</v>
      </c>
      <c r="Q238" s="195">
        <v>4.4966642827905495E-2</v>
      </c>
    </row>
    <row r="239" spans="1:17">
      <c r="A239" s="156" t="s">
        <v>89</v>
      </c>
      <c r="B239" s="163" t="s">
        <v>539</v>
      </c>
      <c r="C239" s="193">
        <v>5.6945285096454255</v>
      </c>
      <c r="K239" s="156">
        <v>1968</v>
      </c>
      <c r="L239" s="159">
        <v>2816.7537461154616</v>
      </c>
      <c r="M239" s="159">
        <v>2445.376895793268</v>
      </c>
      <c r="N239" s="195">
        <v>0.57991991505335583</v>
      </c>
      <c r="O239" s="195">
        <v>0.22532049932755302</v>
      </c>
      <c r="P239" s="195">
        <v>0.14685318833885266</v>
      </c>
      <c r="Q239" s="195">
        <v>4.790639728023835E-2</v>
      </c>
    </row>
    <row r="240" spans="1:17">
      <c r="K240" s="156">
        <v>1969</v>
      </c>
      <c r="L240" s="159">
        <v>2927.4934017663477</v>
      </c>
      <c r="M240" s="159">
        <v>2555.5155949860014</v>
      </c>
      <c r="N240" s="195">
        <v>0.58386956361145437</v>
      </c>
      <c r="O240" s="195">
        <v>0.22529955841149887</v>
      </c>
      <c r="P240" s="195">
        <v>0.13995007364813575</v>
      </c>
      <c r="Q240" s="195">
        <v>5.0880804328911136E-2</v>
      </c>
    </row>
    <row r="241" spans="1:17">
      <c r="A241" s="156" t="s">
        <v>547</v>
      </c>
      <c r="C241" s="163"/>
      <c r="K241" s="156">
        <v>1970</v>
      </c>
      <c r="L241" s="159">
        <v>3041.8843178581578</v>
      </c>
      <c r="M241" s="159">
        <v>2666.3124297329118</v>
      </c>
      <c r="N241" s="195">
        <v>0.59079485775825946</v>
      </c>
      <c r="O241" s="195">
        <v>0.22249204378741166</v>
      </c>
      <c r="P241" s="195">
        <v>0.13412752142457107</v>
      </c>
      <c r="Q241" s="195">
        <v>5.2585577029757982E-2</v>
      </c>
    </row>
    <row r="242" spans="1:17">
      <c r="A242" s="156" t="s">
        <v>5</v>
      </c>
      <c r="B242" s="163" t="s">
        <v>539</v>
      </c>
      <c r="C242" s="193">
        <v>0.8539837820924433</v>
      </c>
      <c r="K242" s="156">
        <v>1971</v>
      </c>
      <c r="L242" s="159">
        <v>3105.6227634575239</v>
      </c>
      <c r="M242" s="159">
        <v>2781.1960698187982</v>
      </c>
      <c r="N242" s="195">
        <v>0.59778512561816788</v>
      </c>
      <c r="O242" s="195">
        <v>0.22164624929572327</v>
      </c>
      <c r="P242" s="195">
        <v>0.12740121224102993</v>
      </c>
      <c r="Q242" s="195">
        <v>5.3167412845078789E-2</v>
      </c>
    </row>
    <row r="243" spans="1:17">
      <c r="A243" s="156" t="s">
        <v>6</v>
      </c>
      <c r="B243" s="163" t="s">
        <v>539</v>
      </c>
      <c r="C243" s="193">
        <v>1.5093547305803343</v>
      </c>
      <c r="K243" s="156">
        <v>1972</v>
      </c>
      <c r="L243" s="159">
        <v>3186.4847667015824</v>
      </c>
      <c r="M243" s="159">
        <v>2910.7151197042576</v>
      </c>
      <c r="N243" s="195">
        <v>0.59760094831437927</v>
      </c>
      <c r="O243" s="195">
        <v>0.22235474868866739</v>
      </c>
      <c r="P243" s="195">
        <v>0.12391737326986943</v>
      </c>
      <c r="Q243" s="195">
        <v>5.6126929727083795E-2</v>
      </c>
    </row>
    <row r="244" spans="1:17">
      <c r="A244" s="156" t="s">
        <v>11</v>
      </c>
      <c r="B244" s="163" t="s">
        <v>539</v>
      </c>
      <c r="C244" s="193">
        <v>0.36840812526876104</v>
      </c>
      <c r="K244" s="156">
        <v>1973</v>
      </c>
      <c r="L244" s="159">
        <v>3331.6034718083047</v>
      </c>
      <c r="M244" s="159">
        <v>2980.5991622475576</v>
      </c>
      <c r="N244" s="195">
        <v>0.59230665855349707</v>
      </c>
      <c r="O244" s="195">
        <v>0.22595272570971456</v>
      </c>
      <c r="P244" s="195">
        <v>0.1219432350490758</v>
      </c>
      <c r="Q244" s="195">
        <v>5.9797380687712669E-2</v>
      </c>
    </row>
    <row r="245" spans="1:17">
      <c r="A245" s="156" t="s">
        <v>2</v>
      </c>
      <c r="B245" s="163" t="s">
        <v>539</v>
      </c>
      <c r="C245" s="193">
        <v>0.27537437926162417</v>
      </c>
      <c r="K245" s="156">
        <v>1974</v>
      </c>
      <c r="L245" s="159">
        <v>3354.0443103380635</v>
      </c>
      <c r="M245" s="159">
        <v>3004.3543860169357</v>
      </c>
      <c r="N245" s="195">
        <v>0.58215868489554634</v>
      </c>
      <c r="O245" s="195">
        <v>0.2347397343544711</v>
      </c>
      <c r="P245" s="195">
        <v>0.12134492075197539</v>
      </c>
      <c r="Q245" s="195">
        <v>6.1756659998007314E-2</v>
      </c>
    </row>
    <row r="246" spans="1:17">
      <c r="A246" s="156" t="s">
        <v>3</v>
      </c>
      <c r="B246" s="163" t="s">
        <v>539</v>
      </c>
      <c r="C246" s="193">
        <v>0.56907798793177256</v>
      </c>
      <c r="K246" s="156">
        <v>1975</v>
      </c>
      <c r="L246" s="159">
        <v>3341.6439487773659</v>
      </c>
      <c r="M246" s="159">
        <v>3095.6880458379719</v>
      </c>
      <c r="N246" s="195">
        <v>0.58037428430518845</v>
      </c>
      <c r="O246" s="195">
        <v>0.23857553364067585</v>
      </c>
      <c r="P246" s="195">
        <v>0.11864360610980754</v>
      </c>
      <c r="Q246" s="195">
        <v>6.2406575944328031E-2</v>
      </c>
    </row>
    <row r="247" spans="1:17">
      <c r="A247" s="156" t="s">
        <v>4</v>
      </c>
      <c r="B247" s="163" t="s">
        <v>539</v>
      </c>
      <c r="C247" s="193">
        <v>0.43171569309479513</v>
      </c>
      <c r="K247" s="156">
        <v>1976</v>
      </c>
      <c r="L247" s="159">
        <v>3444.6105858680135</v>
      </c>
      <c r="M247" s="159">
        <v>3191.8337190421098</v>
      </c>
      <c r="N247" s="195">
        <v>0.57976749431020158</v>
      </c>
      <c r="O247" s="195">
        <v>0.23950536574378894</v>
      </c>
      <c r="P247" s="195">
        <v>0.11565551626515908</v>
      </c>
      <c r="Q247" s="195">
        <v>6.507162368085033E-2</v>
      </c>
    </row>
    <row r="248" spans="1:17">
      <c r="A248" s="156" t="s">
        <v>0</v>
      </c>
      <c r="B248" s="163" t="s">
        <v>539</v>
      </c>
      <c r="C248" s="193">
        <v>0.22871601033768735</v>
      </c>
      <c r="K248" s="156">
        <v>1977</v>
      </c>
      <c r="L248" s="159">
        <v>3540.6440974743459</v>
      </c>
      <c r="M248" s="159">
        <v>3289.3082341401027</v>
      </c>
      <c r="N248" s="195">
        <v>0.57748079180615897</v>
      </c>
      <c r="O248" s="195">
        <v>0.24313924561971345</v>
      </c>
      <c r="P248" s="195">
        <v>0.11304178840098814</v>
      </c>
      <c r="Q248" s="195">
        <v>6.6338174173139516E-2</v>
      </c>
    </row>
    <row r="249" spans="1:17">
      <c r="A249" s="156" t="s">
        <v>1</v>
      </c>
      <c r="B249" s="163" t="s">
        <v>539</v>
      </c>
      <c r="C249" s="193">
        <v>9.6281857628288586E-2</v>
      </c>
      <c r="K249" s="156">
        <v>1978</v>
      </c>
      <c r="L249" s="159">
        <v>3637.0304259609829</v>
      </c>
      <c r="M249" s="159">
        <v>3423.2115420226955</v>
      </c>
      <c r="N249" s="195">
        <v>0.57371641864969147</v>
      </c>
      <c r="O249" s="195">
        <v>0.24477296676197699</v>
      </c>
      <c r="P249" s="195">
        <v>0.11120806800121773</v>
      </c>
      <c r="Q249" s="195">
        <v>7.030254658711374E-2</v>
      </c>
    </row>
    <row r="250" spans="1:17">
      <c r="A250" s="156" t="s">
        <v>7</v>
      </c>
      <c r="B250" s="163" t="s">
        <v>539</v>
      </c>
      <c r="C250" s="193">
        <v>1.2951370819847441</v>
      </c>
      <c r="K250" s="156">
        <v>1979</v>
      </c>
      <c r="L250" s="159">
        <v>3713.4874763717776</v>
      </c>
      <c r="M250" s="159">
        <v>3439.6005633020613</v>
      </c>
      <c r="N250" s="195">
        <v>0.56325255136490027</v>
      </c>
      <c r="O250" s="195">
        <v>0.25098846811418973</v>
      </c>
      <c r="P250" s="195">
        <v>0.1111724088138292</v>
      </c>
      <c r="Q250" s="195">
        <v>7.4586571707080787E-2</v>
      </c>
    </row>
    <row r="251" spans="1:17">
      <c r="A251" s="156" t="s">
        <v>8</v>
      </c>
      <c r="B251" s="163" t="s">
        <v>539</v>
      </c>
      <c r="C251" s="193">
        <v>2.2729450587603268</v>
      </c>
      <c r="K251" s="156">
        <v>1980</v>
      </c>
      <c r="L251" s="159">
        <v>3739.5949314115128</v>
      </c>
      <c r="M251" s="159">
        <v>3476.5805260804996</v>
      </c>
      <c r="N251" s="195">
        <v>0.55796961471017059</v>
      </c>
      <c r="O251" s="195">
        <v>0.25478623585765625</v>
      </c>
      <c r="P251" s="195">
        <v>0.11082039769164616</v>
      </c>
      <c r="Q251" s="195">
        <v>7.6423751740526902E-2</v>
      </c>
    </row>
    <row r="252" spans="1:17">
      <c r="A252" s="156" t="s">
        <v>89</v>
      </c>
      <c r="B252" s="163" t="s">
        <v>539</v>
      </c>
      <c r="C252" s="193">
        <v>7.9009947069407769</v>
      </c>
      <c r="K252" s="156">
        <v>1981</v>
      </c>
      <c r="L252" s="159">
        <v>3742.2631154802639</v>
      </c>
      <c r="M252" s="159">
        <v>3539.4336281815495</v>
      </c>
      <c r="N252" s="195">
        <v>0.55143725881669114</v>
      </c>
      <c r="O252" s="195">
        <v>0.26393316930459415</v>
      </c>
      <c r="P252" s="195">
        <v>0.10914941483797337</v>
      </c>
      <c r="Q252" s="195">
        <v>7.5480157040741361E-2</v>
      </c>
    </row>
    <row r="253" spans="1:17">
      <c r="K253" s="156">
        <v>1982</v>
      </c>
      <c r="L253" s="159">
        <v>3696.5495908521602</v>
      </c>
      <c r="M253" s="159">
        <v>3598.4768958458367</v>
      </c>
      <c r="N253" s="195">
        <v>0.54991863904007066</v>
      </c>
      <c r="O253" s="195">
        <v>0.26797733539934704</v>
      </c>
      <c r="P253" s="195">
        <v>0.10760726439367736</v>
      </c>
      <c r="Q253" s="195">
        <v>7.4496761166905012E-2</v>
      </c>
    </row>
    <row r="254" spans="1:17">
      <c r="A254" s="156" t="s">
        <v>548</v>
      </c>
      <c r="C254" s="163"/>
      <c r="K254" s="156">
        <v>1983</v>
      </c>
      <c r="L254" s="159">
        <v>3739.0240425481957</v>
      </c>
      <c r="M254" s="159">
        <v>3638.2459643557845</v>
      </c>
      <c r="N254" s="195">
        <v>0.5478782811450893</v>
      </c>
      <c r="O254" s="195">
        <v>0.26938211162498354</v>
      </c>
      <c r="P254" s="195">
        <v>0.1073983920382261</v>
      </c>
      <c r="Q254" s="195">
        <v>7.5341215191701116E-2</v>
      </c>
    </row>
    <row r="255" spans="1:17">
      <c r="A255" s="156" t="s">
        <v>5</v>
      </c>
      <c r="B255" s="163" t="s">
        <v>539</v>
      </c>
      <c r="C255" s="193">
        <v>1.2535460173340538</v>
      </c>
      <c r="K255" s="156">
        <v>1984</v>
      </c>
      <c r="L255" s="159">
        <v>3847.6983940539094</v>
      </c>
      <c r="M255" s="159">
        <v>3728.7283577511198</v>
      </c>
      <c r="N255" s="195">
        <v>0.54120119375289921</v>
      </c>
      <c r="O255" s="195">
        <v>0.27523535917751629</v>
      </c>
      <c r="P255" s="195">
        <v>0.10608572355011708</v>
      </c>
      <c r="Q255" s="195">
        <v>7.7477723519467537E-2</v>
      </c>
    </row>
    <row r="256" spans="1:17">
      <c r="A256" s="156" t="s">
        <v>6</v>
      </c>
      <c r="B256" s="163" t="s">
        <v>539</v>
      </c>
      <c r="C256" s="193">
        <v>0.72272849077439671</v>
      </c>
      <c r="K256" s="156">
        <v>1985</v>
      </c>
      <c r="L256" s="159">
        <v>3927.4624933059404</v>
      </c>
      <c r="M256" s="159">
        <v>3807.4781155743117</v>
      </c>
      <c r="N256" s="195">
        <v>0.5331957636469048</v>
      </c>
      <c r="O256" s="195">
        <v>0.27929077932935659</v>
      </c>
      <c r="P256" s="195">
        <v>0.10670078781672214</v>
      </c>
      <c r="Q256" s="195">
        <v>8.0812669207016435E-2</v>
      </c>
    </row>
    <row r="257" spans="1:17">
      <c r="A257" s="156" t="s">
        <v>11</v>
      </c>
      <c r="B257" s="163" t="s">
        <v>539</v>
      </c>
      <c r="C257" s="193">
        <v>0.16219649057635729</v>
      </c>
      <c r="K257" s="156">
        <v>1986</v>
      </c>
      <c r="L257" s="159">
        <v>3969.1891755593806</v>
      </c>
      <c r="M257" s="159">
        <v>3907.9659526828973</v>
      </c>
      <c r="N257" s="195">
        <v>0.53111930892670944</v>
      </c>
      <c r="O257" s="195">
        <v>0.28182963699638008</v>
      </c>
      <c r="P257" s="195">
        <v>0.1043798519856151</v>
      </c>
      <c r="Q257" s="195">
        <v>8.2671202091295248E-2</v>
      </c>
    </row>
    <row r="258" spans="1:17">
      <c r="A258" s="156" t="s">
        <v>2</v>
      </c>
      <c r="B258" s="163" t="s">
        <v>539</v>
      </c>
      <c r="C258" s="193">
        <v>2.7654873611824941E-2</v>
      </c>
      <c r="K258" s="156">
        <v>1987</v>
      </c>
      <c r="L258" s="159">
        <v>4026.8944442688426</v>
      </c>
      <c r="M258" s="159">
        <v>4011.276115789567</v>
      </c>
      <c r="N258" s="195">
        <v>0.52734633897795014</v>
      </c>
      <c r="O258" s="195">
        <v>0.28211775258886346</v>
      </c>
      <c r="P258" s="195">
        <v>0.10424509999164265</v>
      </c>
      <c r="Q258" s="195">
        <v>8.6290808441543784E-2</v>
      </c>
    </row>
    <row r="259" spans="1:17">
      <c r="A259" s="156" t="s">
        <v>3</v>
      </c>
      <c r="B259" s="163" t="s">
        <v>539</v>
      </c>
      <c r="C259" s="193">
        <v>0.33827427343460348</v>
      </c>
      <c r="K259" s="156">
        <v>1988</v>
      </c>
      <c r="L259" s="159">
        <v>4143.0179761103</v>
      </c>
      <c r="M259" s="159">
        <v>4185.2779863000605</v>
      </c>
      <c r="N259" s="195">
        <v>0.52897518268315136</v>
      </c>
      <c r="O259" s="195">
        <v>0.28089805156840919</v>
      </c>
      <c r="P259" s="195">
        <v>0.10231846902441671</v>
      </c>
      <c r="Q259" s="195">
        <v>8.7808296724022877E-2</v>
      </c>
    </row>
    <row r="260" spans="1:17">
      <c r="A260" s="156" t="s">
        <v>4</v>
      </c>
      <c r="B260" s="163" t="s">
        <v>539</v>
      </c>
      <c r="C260" s="193">
        <v>0.31304351220971122</v>
      </c>
      <c r="K260" s="156">
        <v>1989</v>
      </c>
      <c r="L260" s="159">
        <v>4213.0927000842576</v>
      </c>
      <c r="M260" s="159">
        <v>4306.7627993014385</v>
      </c>
      <c r="N260" s="195">
        <v>0.52753807323505608</v>
      </c>
      <c r="O260" s="195">
        <v>0.28663188191571731</v>
      </c>
      <c r="P260" s="195">
        <v>9.8655632769239207E-2</v>
      </c>
      <c r="Q260" s="195">
        <v>8.7174412079987496E-2</v>
      </c>
    </row>
    <row r="261" spans="1:17">
      <c r="A261" s="156" t="s">
        <v>0</v>
      </c>
      <c r="B261" s="163" t="s">
        <v>539</v>
      </c>
      <c r="C261" s="193">
        <v>0.17154637319939264</v>
      </c>
      <c r="K261" s="156">
        <v>1990</v>
      </c>
      <c r="L261" s="159">
        <v>4221.933433846425</v>
      </c>
      <c r="M261" s="159">
        <v>4372.3076076038733</v>
      </c>
      <c r="N261" s="195">
        <v>0.52575365180900702</v>
      </c>
      <c r="O261" s="195">
        <v>0.29002032117330362</v>
      </c>
      <c r="P261" s="195">
        <v>9.465405873171498E-2</v>
      </c>
      <c r="Q261" s="195">
        <v>8.9571968285974343E-2</v>
      </c>
    </row>
    <row r="262" spans="1:17">
      <c r="A262" s="156" t="s">
        <v>1</v>
      </c>
      <c r="B262" s="163" t="s">
        <v>539</v>
      </c>
      <c r="C262" s="193">
        <v>6.2493259848938512E-2</v>
      </c>
    </row>
    <row r="263" spans="1:17">
      <c r="A263" s="156" t="s">
        <v>7</v>
      </c>
      <c r="B263" s="163" t="s">
        <v>539</v>
      </c>
      <c r="C263" s="193">
        <v>0.78768793212115051</v>
      </c>
    </row>
    <row r="264" spans="1:17">
      <c r="A264" s="156" t="s">
        <v>8</v>
      </c>
      <c r="B264" s="163" t="s">
        <v>539</v>
      </c>
      <c r="C264" s="193">
        <v>1.377545106857395</v>
      </c>
    </row>
    <row r="265" spans="1:17">
      <c r="A265" s="156" t="s">
        <v>89</v>
      </c>
      <c r="B265" s="163" t="s">
        <v>539</v>
      </c>
      <c r="C265" s="193">
        <v>5.2167163299678236</v>
      </c>
    </row>
    <row r="267" spans="1:17">
      <c r="A267" s="156" t="s">
        <v>549</v>
      </c>
    </row>
    <row r="270" spans="1:17">
      <c r="A270" s="156" t="s">
        <v>550</v>
      </c>
    </row>
    <row r="271" spans="1:17">
      <c r="A271" s="156" t="s">
        <v>5</v>
      </c>
      <c r="B271" s="163" t="s">
        <v>26</v>
      </c>
      <c r="C271" s="159">
        <f>[1]afr!$M$55</f>
        <v>1662.9902806049579</v>
      </c>
      <c r="D271" s="168"/>
      <c r="E271" s="168"/>
      <c r="F271" s="168"/>
      <c r="G271" s="168"/>
      <c r="H271" s="168"/>
      <c r="I271" s="168"/>
    </row>
    <row r="272" spans="1:17">
      <c r="A272" s="156" t="s">
        <v>6</v>
      </c>
      <c r="B272" s="163" t="s">
        <v>26</v>
      </c>
      <c r="C272" s="159">
        <f>[1]cpa!$N$55</f>
        <v>1234.7556241913649</v>
      </c>
      <c r="D272" s="168"/>
      <c r="E272" s="168"/>
      <c r="F272" s="168"/>
      <c r="G272" s="168"/>
      <c r="H272" s="168"/>
      <c r="I272" s="168"/>
    </row>
    <row r="273" spans="1:9">
      <c r="A273" s="156" t="s">
        <v>11</v>
      </c>
      <c r="B273" s="163" t="s">
        <v>26</v>
      </c>
      <c r="C273" s="159">
        <f>[1]weu!$M$55+[1]eeu!$M$55</f>
        <v>22695.347923934445</v>
      </c>
      <c r="D273" s="168"/>
      <c r="E273" s="168"/>
      <c r="F273" s="168"/>
      <c r="G273" s="168"/>
      <c r="H273" s="168"/>
      <c r="I273" s="168"/>
    </row>
    <row r="274" spans="1:9">
      <c r="A274" s="156" t="s">
        <v>2</v>
      </c>
      <c r="B274" s="163" t="s">
        <v>26</v>
      </c>
      <c r="C274" s="159">
        <f>[1]fsu!$M$55</f>
        <v>6223.156803985773</v>
      </c>
      <c r="D274" s="168"/>
      <c r="E274" s="168"/>
      <c r="F274" s="168"/>
      <c r="G274" s="168"/>
      <c r="H274" s="168"/>
      <c r="I274" s="168"/>
    </row>
    <row r="275" spans="1:9">
      <c r="A275" s="156" t="s">
        <v>3</v>
      </c>
      <c r="B275" s="163" t="s">
        <v>26</v>
      </c>
      <c r="C275" s="159">
        <v>5924.1133877577586</v>
      </c>
      <c r="D275" s="168"/>
      <c r="E275" s="168"/>
      <c r="F275" s="168"/>
      <c r="G275" s="168"/>
      <c r="H275" s="168"/>
      <c r="I275" s="168"/>
    </row>
    <row r="276" spans="1:9">
      <c r="A276" s="156" t="s">
        <v>4</v>
      </c>
      <c r="B276" s="163" t="s">
        <v>26</v>
      </c>
      <c r="C276" s="159">
        <f>[1]mea!$M$55</f>
        <v>5186.2645475994059</v>
      </c>
      <c r="D276" s="168"/>
      <c r="E276" s="168"/>
      <c r="F276" s="168"/>
      <c r="G276" s="168"/>
      <c r="H276" s="168"/>
      <c r="I276" s="168"/>
    </row>
    <row r="277" spans="1:9">
      <c r="A277" s="156" t="s">
        <v>0</v>
      </c>
      <c r="B277" s="163" t="s">
        <v>26</v>
      </c>
      <c r="C277" s="159">
        <f>[1]nam!$M$55</f>
        <v>35920.322436131435</v>
      </c>
      <c r="D277" s="168"/>
      <c r="E277" s="168"/>
      <c r="F277" s="168"/>
      <c r="G277" s="168"/>
      <c r="H277" s="168"/>
      <c r="I277" s="168"/>
    </row>
    <row r="278" spans="1:9">
      <c r="A278" s="156" t="s">
        <v>1</v>
      </c>
      <c r="B278" s="163" t="s">
        <v>26</v>
      </c>
      <c r="C278" s="159">
        <f>[1]pao!$M$55</f>
        <v>19816.094111040144</v>
      </c>
      <c r="D278" s="168"/>
      <c r="E278" s="168"/>
      <c r="F278" s="168"/>
      <c r="G278" s="168"/>
      <c r="H278" s="168"/>
      <c r="I278" s="168"/>
    </row>
    <row r="279" spans="1:9">
      <c r="A279" s="156" t="s">
        <v>7</v>
      </c>
      <c r="B279" s="163" t="s">
        <v>26</v>
      </c>
      <c r="C279" s="159">
        <f>[1]pas!$M$55</f>
        <v>4835.2937800421523</v>
      </c>
      <c r="D279" s="168"/>
      <c r="E279" s="168"/>
      <c r="F279" s="168"/>
      <c r="G279" s="168"/>
      <c r="H279" s="168"/>
      <c r="I279" s="168"/>
    </row>
    <row r="280" spans="1:9">
      <c r="A280" s="156" t="s">
        <v>8</v>
      </c>
      <c r="B280" s="163" t="s">
        <v>26</v>
      </c>
      <c r="C280" s="159">
        <f>[1]sas!$M$55</f>
        <v>2443.083457268925</v>
      </c>
      <c r="D280" s="168"/>
      <c r="E280" s="168"/>
      <c r="F280" s="168"/>
      <c r="G280" s="168"/>
      <c r="H280" s="168"/>
      <c r="I280" s="168"/>
    </row>
    <row r="282" spans="1:9">
      <c r="A282" s="156" t="s">
        <v>551</v>
      </c>
    </row>
    <row r="283" spans="1:9">
      <c r="A283" s="156" t="s">
        <v>5</v>
      </c>
      <c r="B283" s="163" t="s">
        <v>26</v>
      </c>
      <c r="C283" s="159">
        <f>[1]afr!$M$95</f>
        <v>2572.774345883081</v>
      </c>
      <c r="D283" s="168"/>
      <c r="E283" s="168"/>
      <c r="F283" s="168"/>
      <c r="G283" s="168"/>
      <c r="H283" s="168"/>
      <c r="I283" s="168"/>
    </row>
    <row r="284" spans="1:9">
      <c r="A284" s="156" t="s">
        <v>6</v>
      </c>
      <c r="B284" s="163" t="s">
        <v>26</v>
      </c>
      <c r="C284" s="159">
        <f>[1]cpa!$N$95</f>
        <v>5464.3150622095209</v>
      </c>
      <c r="D284" s="168"/>
      <c r="E284" s="168"/>
      <c r="F284" s="168"/>
      <c r="G284" s="168"/>
      <c r="H284" s="168"/>
      <c r="I284" s="168"/>
    </row>
    <row r="285" spans="1:9">
      <c r="A285" s="156" t="s">
        <v>11</v>
      </c>
      <c r="B285" s="163" t="s">
        <v>26</v>
      </c>
      <c r="C285" s="159">
        <f>[1]weu!$M$95+[1]eeu!$M$95</f>
        <v>45661.686276457862</v>
      </c>
      <c r="D285" s="168"/>
      <c r="E285" s="168"/>
      <c r="F285" s="168"/>
      <c r="G285" s="168"/>
      <c r="H285" s="168"/>
      <c r="I285" s="168"/>
    </row>
    <row r="286" spans="1:9">
      <c r="A286" s="156" t="s">
        <v>2</v>
      </c>
      <c r="B286" s="163" t="s">
        <v>26</v>
      </c>
      <c r="C286" s="159">
        <f>[1]fsu!$M$95</f>
        <v>13671.883899195411</v>
      </c>
      <c r="D286" s="168"/>
      <c r="E286" s="168"/>
      <c r="F286" s="168"/>
      <c r="G286" s="168"/>
      <c r="H286" s="168"/>
      <c r="I286" s="168"/>
    </row>
    <row r="287" spans="1:9">
      <c r="A287" s="156" t="s">
        <v>3</v>
      </c>
      <c r="B287" s="163" t="s">
        <v>26</v>
      </c>
      <c r="C287" s="159">
        <v>5924.1133877577586</v>
      </c>
      <c r="D287" s="168"/>
      <c r="E287" s="168"/>
      <c r="F287" s="168"/>
      <c r="G287" s="168"/>
      <c r="H287" s="168"/>
      <c r="I287" s="168"/>
    </row>
    <row r="288" spans="1:9">
      <c r="A288" s="156" t="s">
        <v>4</v>
      </c>
      <c r="B288" s="163" t="s">
        <v>26</v>
      </c>
      <c r="C288" s="159">
        <f>[1]mea!$M$95</f>
        <v>8799.6612136162348</v>
      </c>
      <c r="D288" s="168"/>
      <c r="E288" s="168"/>
      <c r="F288" s="168"/>
      <c r="G288" s="168"/>
      <c r="H288" s="168"/>
      <c r="I288" s="168"/>
    </row>
    <row r="289" spans="1:9">
      <c r="A289" s="156" t="s">
        <v>0</v>
      </c>
      <c r="B289" s="163" t="s">
        <v>26</v>
      </c>
      <c r="C289" s="159">
        <f>[1]nam!$M$95</f>
        <v>58149.307712765789</v>
      </c>
      <c r="D289" s="168"/>
      <c r="E289" s="168"/>
      <c r="F289" s="168"/>
      <c r="G289" s="168"/>
      <c r="H289" s="168"/>
      <c r="I289" s="168"/>
    </row>
    <row r="290" spans="1:9">
      <c r="A290" s="156" t="s">
        <v>1</v>
      </c>
      <c r="B290" s="163" t="s">
        <v>26</v>
      </c>
      <c r="C290" s="159">
        <f>[1]pao!$M$95</f>
        <v>39559.157117735878</v>
      </c>
      <c r="D290" s="168"/>
      <c r="E290" s="168"/>
      <c r="F290" s="168"/>
      <c r="G290" s="168"/>
      <c r="H290" s="168"/>
      <c r="I290" s="168"/>
    </row>
    <row r="291" spans="1:9">
      <c r="A291" s="156" t="s">
        <v>7</v>
      </c>
      <c r="B291" s="163" t="s">
        <v>26</v>
      </c>
      <c r="C291" s="159">
        <f>[1]pas!$M$95</f>
        <v>11665.479302459344</v>
      </c>
      <c r="D291" s="168"/>
      <c r="E291" s="168"/>
      <c r="F291" s="168"/>
      <c r="G291" s="168"/>
      <c r="H291" s="168"/>
      <c r="I291" s="168"/>
    </row>
    <row r="292" spans="1:9">
      <c r="A292" s="156" t="s">
        <v>8</v>
      </c>
      <c r="B292" s="163" t="s">
        <v>26</v>
      </c>
      <c r="C292" s="159">
        <f>[1]sas!$M$95</f>
        <v>5951.9846988517793</v>
      </c>
      <c r="D292" s="168"/>
      <c r="E292" s="168"/>
      <c r="F292" s="168"/>
      <c r="G292" s="168"/>
      <c r="H292" s="168"/>
      <c r="I292" s="168"/>
    </row>
    <row r="294" spans="1:9">
      <c r="A294" s="156" t="s">
        <v>552</v>
      </c>
    </row>
    <row r="295" spans="1:9">
      <c r="A295" s="156" t="s">
        <v>5</v>
      </c>
      <c r="B295" s="163" t="s">
        <v>26</v>
      </c>
      <c r="D295" s="168"/>
      <c r="E295" s="168"/>
      <c r="F295" s="168"/>
      <c r="G295" s="168"/>
      <c r="H295" s="168"/>
      <c r="I295" s="168"/>
    </row>
    <row r="296" spans="1:9">
      <c r="A296" s="156" t="s">
        <v>6</v>
      </c>
      <c r="B296" s="163" t="s">
        <v>26</v>
      </c>
      <c r="D296" s="168"/>
      <c r="E296" s="168"/>
      <c r="F296" s="168"/>
      <c r="G296" s="168"/>
      <c r="H296" s="168"/>
      <c r="I296" s="168"/>
    </row>
    <row r="297" spans="1:9">
      <c r="A297" s="156" t="s">
        <v>11</v>
      </c>
      <c r="B297" s="163" t="s">
        <v>26</v>
      </c>
      <c r="D297" s="168"/>
      <c r="E297" s="168"/>
      <c r="F297" s="168"/>
      <c r="G297" s="168"/>
      <c r="H297" s="168"/>
      <c r="I297" s="168"/>
    </row>
    <row r="298" spans="1:9">
      <c r="A298" s="156" t="s">
        <v>2</v>
      </c>
      <c r="B298" s="163" t="s">
        <v>26</v>
      </c>
      <c r="D298" s="168"/>
      <c r="E298" s="168"/>
      <c r="F298" s="168"/>
      <c r="G298" s="168"/>
      <c r="H298" s="168"/>
      <c r="I298" s="168"/>
    </row>
    <row r="299" spans="1:9">
      <c r="A299" s="156" t="s">
        <v>3</v>
      </c>
      <c r="B299" s="163" t="s">
        <v>26</v>
      </c>
      <c r="D299" s="168"/>
      <c r="E299" s="168"/>
      <c r="F299" s="168"/>
      <c r="G299" s="168"/>
      <c r="H299" s="168"/>
      <c r="I299" s="168"/>
    </row>
    <row r="300" spans="1:9">
      <c r="A300" s="156" t="s">
        <v>4</v>
      </c>
      <c r="B300" s="163" t="s">
        <v>26</v>
      </c>
      <c r="D300" s="168"/>
      <c r="E300" s="168"/>
      <c r="F300" s="168"/>
      <c r="G300" s="168"/>
      <c r="H300" s="168"/>
      <c r="I300" s="168"/>
    </row>
    <row r="301" spans="1:9">
      <c r="A301" s="156" t="s">
        <v>0</v>
      </c>
      <c r="B301" s="163" t="s">
        <v>26</v>
      </c>
      <c r="D301" s="168"/>
      <c r="E301" s="168"/>
      <c r="F301" s="168"/>
      <c r="G301" s="168"/>
      <c r="H301" s="168"/>
      <c r="I301" s="168"/>
    </row>
    <row r="302" spans="1:9">
      <c r="A302" s="156" t="s">
        <v>1</v>
      </c>
      <c r="B302" s="163" t="s">
        <v>26</v>
      </c>
      <c r="D302" s="168"/>
      <c r="E302" s="168"/>
      <c r="F302" s="168"/>
      <c r="G302" s="168"/>
      <c r="H302" s="168"/>
      <c r="I302" s="168"/>
    </row>
    <row r="303" spans="1:9">
      <c r="A303" s="156" t="s">
        <v>7</v>
      </c>
      <c r="B303" s="163" t="s">
        <v>26</v>
      </c>
      <c r="D303" s="168"/>
      <c r="E303" s="168"/>
      <c r="F303" s="168"/>
      <c r="G303" s="168"/>
      <c r="H303" s="168"/>
      <c r="I303" s="168"/>
    </row>
    <row r="304" spans="1:9">
      <c r="A304" s="156" t="s">
        <v>8</v>
      </c>
      <c r="B304" s="163" t="s">
        <v>26</v>
      </c>
      <c r="D304" s="168"/>
      <c r="E304" s="168"/>
      <c r="F304" s="168"/>
      <c r="G304" s="168"/>
      <c r="H304" s="168"/>
      <c r="I304" s="168"/>
    </row>
    <row r="307" spans="1:9">
      <c r="A307" s="156" t="s">
        <v>553</v>
      </c>
      <c r="I307" s="174" t="s">
        <v>554</v>
      </c>
    </row>
    <row r="308" spans="1:9">
      <c r="A308" s="156" t="s">
        <v>555</v>
      </c>
      <c r="C308" s="167">
        <v>0.48</v>
      </c>
      <c r="D308" s="168"/>
      <c r="E308" s="168"/>
      <c r="F308" s="168"/>
      <c r="G308" s="168"/>
      <c r="H308" s="168"/>
      <c r="I308" s="168"/>
    </row>
    <row r="309" spans="1:9">
      <c r="A309" s="156" t="s">
        <v>556</v>
      </c>
      <c r="C309" s="167">
        <v>0.25</v>
      </c>
      <c r="D309" s="168"/>
      <c r="E309" s="168"/>
      <c r="F309" s="168"/>
      <c r="G309" s="168"/>
      <c r="H309" s="168"/>
      <c r="I309" s="168"/>
    </row>
    <row r="310" spans="1:9">
      <c r="A310" s="156" t="s">
        <v>557</v>
      </c>
      <c r="C310" s="167">
        <v>7.0000000000000007E-2</v>
      </c>
      <c r="D310" s="168"/>
      <c r="E310" s="168"/>
      <c r="F310" s="168"/>
      <c r="G310" s="168"/>
      <c r="H310" s="168"/>
      <c r="I310" s="168"/>
    </row>
    <row r="311" spans="1:9">
      <c r="A311" s="156" t="s">
        <v>558</v>
      </c>
      <c r="C311" s="167">
        <v>0.2</v>
      </c>
      <c r="D311" s="168"/>
      <c r="E311" s="168"/>
      <c r="F311" s="168"/>
      <c r="G311" s="168"/>
      <c r="H311" s="168"/>
      <c r="I311" s="168"/>
    </row>
    <row r="312" spans="1:9">
      <c r="A312" s="156" t="s">
        <v>559</v>
      </c>
      <c r="C312" s="156" t="s">
        <v>494</v>
      </c>
      <c r="D312" s="168"/>
      <c r="E312" s="168"/>
      <c r="F312" s="168"/>
      <c r="G312" s="168"/>
      <c r="H312" s="168"/>
      <c r="I312" s="168"/>
    </row>
    <row r="314" spans="1:9">
      <c r="A314" s="156" t="s">
        <v>560</v>
      </c>
      <c r="I314" s="174" t="s">
        <v>554</v>
      </c>
    </row>
    <row r="315" spans="1:9">
      <c r="A315" s="156" t="s">
        <v>555</v>
      </c>
      <c r="C315" s="167">
        <v>0.42</v>
      </c>
      <c r="D315" s="168"/>
      <c r="E315" s="168"/>
      <c r="F315" s="168"/>
      <c r="G315" s="168"/>
      <c r="H315" s="168"/>
      <c r="I315" s="168"/>
    </row>
    <row r="316" spans="1:9">
      <c r="A316" s="156" t="s">
        <v>556</v>
      </c>
      <c r="C316" s="167">
        <v>0.18</v>
      </c>
      <c r="D316" s="168"/>
      <c r="E316" s="168"/>
      <c r="F316" s="168"/>
      <c r="G316" s="168"/>
      <c r="H316" s="168"/>
      <c r="I316" s="168"/>
    </row>
    <row r="317" spans="1:9">
      <c r="A317" s="156" t="s">
        <v>557</v>
      </c>
      <c r="C317" s="167">
        <v>0.05</v>
      </c>
      <c r="D317" s="168"/>
      <c r="E317" s="168"/>
      <c r="F317" s="168"/>
      <c r="G317" s="168"/>
      <c r="H317" s="168"/>
      <c r="I317" s="168"/>
    </row>
    <row r="318" spans="1:9">
      <c r="A318" s="156" t="s">
        <v>558</v>
      </c>
      <c r="C318" s="167">
        <v>0.36</v>
      </c>
      <c r="D318" s="168"/>
      <c r="E318" s="168"/>
      <c r="F318" s="168"/>
      <c r="G318" s="168"/>
      <c r="H318" s="168"/>
      <c r="I318" s="168"/>
    </row>
    <row r="319" spans="1:9">
      <c r="A319" s="156" t="s">
        <v>559</v>
      </c>
      <c r="C319" s="156" t="s">
        <v>494</v>
      </c>
      <c r="D319" s="168"/>
      <c r="E319" s="168"/>
      <c r="F319" s="168"/>
      <c r="G319" s="168"/>
      <c r="H319" s="168"/>
      <c r="I319" s="168"/>
    </row>
    <row r="321" spans="1:9">
      <c r="A321" s="156" t="s">
        <v>561</v>
      </c>
      <c r="I321" s="174" t="s">
        <v>554</v>
      </c>
    </row>
    <row r="322" spans="1:9">
      <c r="A322" s="156" t="s">
        <v>555</v>
      </c>
      <c r="C322" s="167"/>
      <c r="D322" s="168"/>
      <c r="E322" s="168"/>
      <c r="F322" s="168"/>
      <c r="G322" s="168"/>
      <c r="H322" s="168"/>
      <c r="I322" s="168"/>
    </row>
    <row r="323" spans="1:9">
      <c r="A323" s="156" t="s">
        <v>556</v>
      </c>
      <c r="C323" s="167"/>
      <c r="D323" s="168"/>
      <c r="E323" s="168"/>
      <c r="F323" s="168"/>
      <c r="G323" s="168"/>
      <c r="H323" s="168"/>
      <c r="I323" s="168"/>
    </row>
    <row r="324" spans="1:9">
      <c r="A324" s="156" t="s">
        <v>557</v>
      </c>
      <c r="C324" s="167"/>
      <c r="D324" s="168"/>
      <c r="E324" s="168"/>
      <c r="F324" s="168"/>
      <c r="G324" s="168"/>
      <c r="H324" s="168"/>
      <c r="I324" s="168"/>
    </row>
    <row r="325" spans="1:9">
      <c r="A325" s="156" t="s">
        <v>558</v>
      </c>
      <c r="C325" s="167"/>
      <c r="D325" s="168"/>
      <c r="E325" s="168"/>
      <c r="F325" s="168"/>
      <c r="G325" s="168"/>
      <c r="H325" s="168"/>
      <c r="I325" s="168"/>
    </row>
    <row r="326" spans="1:9">
      <c r="A326" s="156" t="s">
        <v>559</v>
      </c>
      <c r="D326" s="168"/>
      <c r="E326" s="168"/>
      <c r="F326" s="168"/>
      <c r="G326" s="168"/>
      <c r="H326" s="168"/>
      <c r="I326" s="168"/>
    </row>
    <row r="328" spans="1:9" s="119" customFormat="1">
      <c r="A328" s="119" t="s">
        <v>562</v>
      </c>
      <c r="B328" s="169"/>
    </row>
    <row r="330" spans="1:9">
      <c r="A330" s="156" t="s">
        <v>563</v>
      </c>
      <c r="C330" s="156">
        <v>2010</v>
      </c>
      <c r="I330" s="174" t="s">
        <v>564</v>
      </c>
    </row>
    <row r="331" spans="1:9">
      <c r="A331" s="156" t="s">
        <v>5</v>
      </c>
      <c r="B331" s="163" t="s">
        <v>63</v>
      </c>
      <c r="C331" s="159">
        <v>471.43534095371001</v>
      </c>
      <c r="D331" s="168"/>
      <c r="E331" s="168"/>
      <c r="F331" s="168"/>
      <c r="G331" s="168"/>
      <c r="H331" s="168"/>
      <c r="I331" s="168"/>
    </row>
    <row r="332" spans="1:9">
      <c r="A332" s="156" t="s">
        <v>6</v>
      </c>
      <c r="B332" s="163" t="s">
        <v>63</v>
      </c>
      <c r="C332" s="159">
        <v>1756.2807949301623</v>
      </c>
      <c r="D332" s="168"/>
      <c r="E332" s="168"/>
      <c r="F332" s="168"/>
      <c r="G332" s="168"/>
      <c r="H332" s="168"/>
      <c r="I332" s="168"/>
    </row>
    <row r="333" spans="1:9">
      <c r="A333" s="156" t="s">
        <v>11</v>
      </c>
      <c r="B333" s="163" t="s">
        <v>63</v>
      </c>
      <c r="C333" s="159">
        <v>1500.9828364789353</v>
      </c>
      <c r="D333" s="168"/>
      <c r="E333" s="168"/>
      <c r="F333" s="168"/>
      <c r="G333" s="168"/>
      <c r="H333" s="168"/>
      <c r="I333" s="168"/>
    </row>
    <row r="334" spans="1:9">
      <c r="A334" s="156" t="s">
        <v>2</v>
      </c>
      <c r="B334" s="163" t="s">
        <v>63</v>
      </c>
      <c r="C334" s="159">
        <v>344.16736183375639</v>
      </c>
      <c r="D334" s="168"/>
      <c r="E334" s="168"/>
      <c r="F334" s="168"/>
      <c r="G334" s="168"/>
      <c r="H334" s="168"/>
      <c r="I334" s="168"/>
    </row>
    <row r="335" spans="1:9">
      <c r="A335" s="156" t="s">
        <v>3</v>
      </c>
      <c r="B335" s="163" t="s">
        <v>63</v>
      </c>
      <c r="C335" s="159">
        <v>1392.542022312477</v>
      </c>
      <c r="D335" s="168"/>
      <c r="E335" s="168"/>
      <c r="F335" s="168"/>
      <c r="G335" s="168"/>
      <c r="H335" s="168"/>
      <c r="I335" s="168"/>
    </row>
    <row r="336" spans="1:9">
      <c r="A336" s="156" t="s">
        <v>4</v>
      </c>
      <c r="B336" s="163" t="s">
        <v>63</v>
      </c>
      <c r="C336" s="159">
        <v>948.8623056090654</v>
      </c>
      <c r="D336" s="168"/>
      <c r="E336" s="168"/>
      <c r="F336" s="168"/>
      <c r="G336" s="168"/>
      <c r="H336" s="168"/>
      <c r="I336" s="168"/>
    </row>
    <row r="337" spans="1:11">
      <c r="A337" s="156" t="s">
        <v>0</v>
      </c>
      <c r="B337" s="163" t="s">
        <v>63</v>
      </c>
      <c r="C337" s="159">
        <v>2650.8767096501665</v>
      </c>
      <c r="D337" s="168"/>
      <c r="E337" s="168"/>
      <c r="F337" s="168"/>
      <c r="G337" s="168"/>
      <c r="H337" s="168"/>
      <c r="I337" s="168"/>
    </row>
    <row r="338" spans="1:11">
      <c r="A338" s="156" t="s">
        <v>1</v>
      </c>
      <c r="B338" s="163" t="s">
        <v>63</v>
      </c>
      <c r="C338" s="159">
        <v>376.19284665737285</v>
      </c>
      <c r="D338" s="168"/>
      <c r="E338" s="168"/>
      <c r="F338" s="168"/>
      <c r="G338" s="168"/>
      <c r="H338" s="168"/>
      <c r="I338" s="168"/>
    </row>
    <row r="339" spans="1:11">
      <c r="A339" s="156" t="s">
        <v>7</v>
      </c>
      <c r="B339" s="163" t="s">
        <v>63</v>
      </c>
      <c r="C339" s="159">
        <v>804.36497073455291</v>
      </c>
      <c r="D339" s="168"/>
      <c r="E339" s="168"/>
      <c r="F339" s="168"/>
      <c r="G339" s="168"/>
      <c r="H339" s="168"/>
      <c r="I339" s="168"/>
    </row>
    <row r="340" spans="1:11">
      <c r="A340" s="156" t="s">
        <v>8</v>
      </c>
      <c r="B340" s="163" t="s">
        <v>63</v>
      </c>
      <c r="C340" s="159">
        <v>751.8153816580882</v>
      </c>
      <c r="D340" s="168"/>
      <c r="E340" s="168"/>
      <c r="F340" s="168"/>
      <c r="G340" s="168"/>
      <c r="H340" s="168"/>
      <c r="I340" s="168"/>
    </row>
    <row r="341" spans="1:11">
      <c r="A341" s="156" t="s">
        <v>89</v>
      </c>
      <c r="B341" s="163" t="s">
        <v>63</v>
      </c>
      <c r="C341" s="159">
        <v>10997.520570818288</v>
      </c>
      <c r="D341" s="168"/>
      <c r="E341" s="168"/>
      <c r="F341" s="168"/>
      <c r="G341" s="168"/>
      <c r="H341" s="168"/>
      <c r="I341" s="168"/>
    </row>
    <row r="343" spans="1:11">
      <c r="A343" s="156" t="s">
        <v>565</v>
      </c>
      <c r="C343" s="159">
        <v>2010</v>
      </c>
    </row>
    <row r="344" spans="1:11">
      <c r="A344" s="156" t="s">
        <v>5</v>
      </c>
      <c r="B344" s="163" t="s">
        <v>566</v>
      </c>
      <c r="C344" s="191">
        <v>4.3446517838311296</v>
      </c>
      <c r="D344" s="168"/>
      <c r="E344" s="168"/>
      <c r="F344" s="168"/>
      <c r="G344" s="168"/>
      <c r="H344" s="168"/>
      <c r="I344" s="168"/>
      <c r="K344" s="156" t="s">
        <v>74</v>
      </c>
    </row>
    <row r="345" spans="1:11">
      <c r="A345" s="156" t="s">
        <v>6</v>
      </c>
      <c r="B345" s="163" t="s">
        <v>566</v>
      </c>
      <c r="C345" s="191">
        <v>3.4757214270649013</v>
      </c>
      <c r="D345" s="168"/>
      <c r="E345" s="168"/>
      <c r="F345" s="168"/>
      <c r="G345" s="168"/>
      <c r="H345" s="168"/>
      <c r="I345" s="168"/>
      <c r="K345" s="156" t="s">
        <v>75</v>
      </c>
    </row>
    <row r="346" spans="1:11">
      <c r="A346" s="156" t="s">
        <v>11</v>
      </c>
      <c r="B346" s="163" t="s">
        <v>566</v>
      </c>
      <c r="C346" s="191">
        <v>2.6676161952723114</v>
      </c>
      <c r="D346" s="168"/>
      <c r="E346" s="168"/>
      <c r="F346" s="168"/>
      <c r="G346" s="168"/>
      <c r="H346" s="168"/>
      <c r="I346" s="168"/>
      <c r="K346" s="156" t="s">
        <v>76</v>
      </c>
    </row>
    <row r="347" spans="1:11">
      <c r="A347" s="156" t="s">
        <v>2</v>
      </c>
      <c r="B347" s="163" t="s">
        <v>566</v>
      </c>
      <c r="C347" s="191">
        <v>3.4757214270649013</v>
      </c>
      <c r="D347" s="168"/>
      <c r="E347" s="168"/>
      <c r="F347" s="168"/>
      <c r="G347" s="168"/>
      <c r="H347" s="168"/>
      <c r="I347" s="168"/>
      <c r="K347" s="156" t="s">
        <v>77</v>
      </c>
    </row>
    <row r="348" spans="1:11">
      <c r="A348" s="156" t="s">
        <v>3</v>
      </c>
      <c r="B348" s="163" t="s">
        <v>566</v>
      </c>
      <c r="C348" s="191">
        <v>3.301935355711656</v>
      </c>
      <c r="D348" s="168"/>
      <c r="E348" s="168"/>
      <c r="F348" s="168"/>
      <c r="G348" s="168"/>
      <c r="H348" s="168"/>
      <c r="I348" s="168"/>
      <c r="K348" s="156" t="s">
        <v>78</v>
      </c>
    </row>
    <row r="349" spans="1:11">
      <c r="A349" s="156" t="s">
        <v>4</v>
      </c>
      <c r="B349" s="163" t="s">
        <v>566</v>
      </c>
      <c r="C349" s="191">
        <v>3.4757214270649013</v>
      </c>
      <c r="D349" s="168"/>
      <c r="E349" s="168"/>
      <c r="F349" s="168"/>
      <c r="G349" s="168"/>
      <c r="H349" s="168"/>
      <c r="I349" s="168"/>
      <c r="K349" s="196" t="s">
        <v>143</v>
      </c>
    </row>
    <row r="350" spans="1:11">
      <c r="A350" s="156" t="s">
        <v>0</v>
      </c>
      <c r="B350" s="163" t="s">
        <v>566</v>
      </c>
      <c r="C350" s="191">
        <v>2.6936841059752985</v>
      </c>
      <c r="D350" s="168"/>
      <c r="E350" s="168"/>
      <c r="F350" s="168"/>
      <c r="G350" s="168"/>
      <c r="H350" s="168"/>
      <c r="I350" s="168"/>
    </row>
    <row r="351" spans="1:11">
      <c r="A351" s="156" t="s">
        <v>1</v>
      </c>
      <c r="B351" s="163" t="s">
        <v>566</v>
      </c>
      <c r="C351" s="191">
        <v>3.9970796411246363</v>
      </c>
      <c r="D351" s="168"/>
      <c r="E351" s="168"/>
      <c r="F351" s="168"/>
      <c r="G351" s="168"/>
      <c r="H351" s="168"/>
      <c r="I351" s="168"/>
    </row>
    <row r="352" spans="1:11">
      <c r="A352" s="156" t="s">
        <v>7</v>
      </c>
      <c r="B352" s="163" t="s">
        <v>566</v>
      </c>
      <c r="C352" s="191">
        <v>3.301935355711656</v>
      </c>
      <c r="D352" s="168"/>
      <c r="E352" s="168"/>
      <c r="F352" s="168"/>
      <c r="G352" s="168"/>
      <c r="H352" s="168"/>
      <c r="I352" s="168"/>
    </row>
    <row r="353" spans="1:9">
      <c r="A353" s="156" t="s">
        <v>8</v>
      </c>
      <c r="B353" s="163" t="s">
        <v>566</v>
      </c>
      <c r="C353" s="191">
        <v>3.9101866054480139</v>
      </c>
      <c r="D353" s="168"/>
      <c r="E353" s="168"/>
      <c r="F353" s="168"/>
      <c r="G353" s="168"/>
      <c r="H353" s="168"/>
      <c r="I353" s="168"/>
    </row>
    <row r="354" spans="1:9">
      <c r="A354" s="156" t="s">
        <v>89</v>
      </c>
      <c r="B354" s="163" t="s">
        <v>566</v>
      </c>
      <c r="C354" s="159"/>
      <c r="D354" s="168"/>
      <c r="E354" s="168"/>
      <c r="F354" s="168"/>
      <c r="G354" s="168"/>
      <c r="H354" s="168"/>
      <c r="I354" s="168"/>
    </row>
    <row r="356" spans="1:9">
      <c r="A356" s="156" t="s">
        <v>565</v>
      </c>
      <c r="C356" s="159">
        <v>2050</v>
      </c>
    </row>
    <row r="357" spans="1:9">
      <c r="A357" s="156" t="s">
        <v>5</v>
      </c>
      <c r="B357" s="163" t="s">
        <v>566</v>
      </c>
      <c r="C357" s="191">
        <v>2.7467818729182625</v>
      </c>
      <c r="D357" s="168"/>
      <c r="E357" s="168"/>
      <c r="F357" s="168"/>
      <c r="G357" s="168"/>
      <c r="H357" s="168"/>
      <c r="I357" s="168"/>
    </row>
    <row r="358" spans="1:9">
      <c r="A358" s="156" t="s">
        <v>6</v>
      </c>
      <c r="B358" s="163" t="s">
        <v>566</v>
      </c>
      <c r="C358" s="191">
        <v>2.4094972480179422</v>
      </c>
      <c r="D358" s="168"/>
      <c r="E358" s="168"/>
      <c r="F358" s="168"/>
      <c r="G358" s="168"/>
      <c r="H358" s="168"/>
      <c r="I358" s="168"/>
    </row>
    <row r="359" spans="1:9">
      <c r="A359" s="156" t="s">
        <v>11</v>
      </c>
      <c r="B359" s="163" t="s">
        <v>566</v>
      </c>
      <c r="C359" s="191">
        <v>2.0958225468606457</v>
      </c>
      <c r="D359" s="168"/>
      <c r="E359" s="168"/>
      <c r="F359" s="168"/>
      <c r="G359" s="168"/>
      <c r="H359" s="168"/>
      <c r="I359" s="168"/>
    </row>
    <row r="360" spans="1:9">
      <c r="A360" s="156" t="s">
        <v>2</v>
      </c>
      <c r="B360" s="163" t="s">
        <v>566</v>
      </c>
      <c r="C360" s="191">
        <v>2.4094972480179422</v>
      </c>
      <c r="D360" s="168"/>
      <c r="E360" s="168"/>
      <c r="F360" s="168"/>
      <c r="G360" s="168"/>
      <c r="H360" s="168"/>
      <c r="I360" s="168"/>
    </row>
    <row r="361" spans="1:9">
      <c r="A361" s="156" t="s">
        <v>3</v>
      </c>
      <c r="B361" s="163" t="s">
        <v>566</v>
      </c>
      <c r="C361" s="191">
        <v>2.3420403230378852</v>
      </c>
      <c r="D361" s="168"/>
      <c r="E361" s="168"/>
      <c r="F361" s="168"/>
      <c r="G361" s="168"/>
      <c r="H361" s="168"/>
      <c r="I361" s="168"/>
    </row>
    <row r="362" spans="1:9">
      <c r="A362" s="156" t="s">
        <v>4</v>
      </c>
      <c r="B362" s="163" t="s">
        <v>566</v>
      </c>
      <c r="C362" s="191">
        <v>2.4094972480179422</v>
      </c>
      <c r="D362" s="168"/>
      <c r="E362" s="168"/>
      <c r="F362" s="168"/>
      <c r="G362" s="168"/>
      <c r="H362" s="168"/>
      <c r="I362" s="168"/>
    </row>
    <row r="363" spans="1:9">
      <c r="A363" s="156" t="s">
        <v>0</v>
      </c>
      <c r="B363" s="163" t="s">
        <v>566</v>
      </c>
      <c r="C363" s="191">
        <v>2.3886526254688882</v>
      </c>
      <c r="D363" s="168"/>
      <c r="E363" s="168"/>
      <c r="F363" s="168"/>
      <c r="G363" s="168"/>
      <c r="H363" s="168"/>
      <c r="I363" s="168"/>
    </row>
    <row r="364" spans="1:9">
      <c r="A364" s="156" t="s">
        <v>1</v>
      </c>
      <c r="B364" s="163" t="s">
        <v>566</v>
      </c>
      <c r="C364" s="191">
        <v>2.6118680229581344</v>
      </c>
      <c r="D364" s="168"/>
      <c r="E364" s="168"/>
      <c r="F364" s="168"/>
      <c r="G364" s="168"/>
      <c r="H364" s="168"/>
      <c r="I364" s="168"/>
    </row>
    <row r="365" spans="1:9">
      <c r="A365" s="156" t="s">
        <v>7</v>
      </c>
      <c r="B365" s="163" t="s">
        <v>566</v>
      </c>
      <c r="C365" s="191">
        <v>2.3420403230378852</v>
      </c>
      <c r="D365" s="168"/>
      <c r="E365" s="168"/>
      <c r="F365" s="168"/>
      <c r="G365" s="168"/>
      <c r="H365" s="168"/>
      <c r="I365" s="168"/>
    </row>
    <row r="366" spans="1:9">
      <c r="A366" s="156" t="s">
        <v>8</v>
      </c>
      <c r="B366" s="163" t="s">
        <v>566</v>
      </c>
      <c r="C366" s="191">
        <v>2.5781395604681165</v>
      </c>
      <c r="D366" s="168"/>
      <c r="E366" s="168"/>
      <c r="F366" s="168"/>
      <c r="G366" s="168"/>
      <c r="H366" s="168"/>
      <c r="I366" s="168"/>
    </row>
    <row r="367" spans="1:9">
      <c r="A367" s="156" t="s">
        <v>89</v>
      </c>
      <c r="B367" s="163" t="s">
        <v>566</v>
      </c>
      <c r="C367" s="159"/>
      <c r="D367" s="168"/>
      <c r="E367" s="168"/>
      <c r="F367" s="168"/>
      <c r="G367" s="168"/>
      <c r="H367" s="168"/>
      <c r="I367" s="168"/>
    </row>
    <row r="369" spans="1:9">
      <c r="A369" s="156" t="s">
        <v>565</v>
      </c>
      <c r="C369" s="159">
        <v>2100</v>
      </c>
    </row>
    <row r="370" spans="1:9">
      <c r="A370" s="156" t="s">
        <v>5</v>
      </c>
      <c r="B370" s="163" t="s">
        <v>566</v>
      </c>
      <c r="C370" s="191">
        <v>1.6149397442634332</v>
      </c>
      <c r="D370" s="168"/>
      <c r="E370" s="168"/>
      <c r="F370" s="168"/>
      <c r="G370" s="168"/>
      <c r="H370" s="168"/>
      <c r="I370" s="168"/>
    </row>
    <row r="371" spans="1:9">
      <c r="A371" s="156" t="s">
        <v>6</v>
      </c>
      <c r="B371" s="163" t="s">
        <v>566</v>
      </c>
      <c r="C371" s="191">
        <v>1.6149397442634332</v>
      </c>
      <c r="D371" s="168"/>
      <c r="E371" s="168"/>
      <c r="F371" s="168"/>
      <c r="G371" s="168"/>
      <c r="H371" s="168"/>
      <c r="I371" s="168"/>
    </row>
    <row r="372" spans="1:9">
      <c r="A372" s="156" t="s">
        <v>11</v>
      </c>
      <c r="B372" s="163" t="s">
        <v>566</v>
      </c>
      <c r="C372" s="191">
        <v>1.6149397442634332</v>
      </c>
      <c r="D372" s="168"/>
      <c r="E372" s="168"/>
      <c r="F372" s="168"/>
      <c r="G372" s="168"/>
      <c r="H372" s="168"/>
      <c r="I372" s="168"/>
    </row>
    <row r="373" spans="1:9">
      <c r="A373" s="156" t="s">
        <v>2</v>
      </c>
      <c r="B373" s="163" t="s">
        <v>566</v>
      </c>
      <c r="C373" s="191">
        <v>1.6149397442634332</v>
      </c>
      <c r="D373" s="168"/>
      <c r="E373" s="168"/>
      <c r="F373" s="168"/>
      <c r="G373" s="168"/>
      <c r="H373" s="168"/>
      <c r="I373" s="168"/>
    </row>
    <row r="374" spans="1:9">
      <c r="A374" s="156" t="s">
        <v>3</v>
      </c>
      <c r="B374" s="163" t="s">
        <v>566</v>
      </c>
      <c r="C374" s="191">
        <v>1.6149397442634332</v>
      </c>
      <c r="D374" s="168"/>
      <c r="E374" s="168"/>
      <c r="F374" s="168"/>
      <c r="G374" s="168"/>
      <c r="H374" s="168"/>
      <c r="I374" s="168"/>
    </row>
    <row r="375" spans="1:9">
      <c r="A375" s="156" t="s">
        <v>4</v>
      </c>
      <c r="B375" s="163" t="s">
        <v>566</v>
      </c>
      <c r="C375" s="191">
        <v>1.6149397442634332</v>
      </c>
      <c r="D375" s="168"/>
      <c r="E375" s="168"/>
      <c r="F375" s="168"/>
      <c r="G375" s="168"/>
      <c r="H375" s="168"/>
      <c r="I375" s="168"/>
    </row>
    <row r="376" spans="1:9">
      <c r="A376" s="156" t="s">
        <v>0</v>
      </c>
      <c r="B376" s="163" t="s">
        <v>566</v>
      </c>
      <c r="C376" s="191">
        <v>1.6149397442634332</v>
      </c>
      <c r="D376" s="168"/>
      <c r="E376" s="168"/>
      <c r="F376" s="168"/>
      <c r="G376" s="168"/>
      <c r="H376" s="168"/>
      <c r="I376" s="168"/>
    </row>
    <row r="377" spans="1:9">
      <c r="A377" s="156" t="s">
        <v>1</v>
      </c>
      <c r="B377" s="163" t="s">
        <v>566</v>
      </c>
      <c r="C377" s="191">
        <v>1.6149397442634332</v>
      </c>
      <c r="D377" s="168"/>
      <c r="E377" s="168"/>
      <c r="F377" s="168"/>
      <c r="G377" s="168"/>
      <c r="H377" s="168"/>
      <c r="I377" s="168"/>
    </row>
    <row r="378" spans="1:9">
      <c r="A378" s="156" t="s">
        <v>7</v>
      </c>
      <c r="B378" s="163" t="s">
        <v>566</v>
      </c>
      <c r="C378" s="191">
        <v>1.6149397442634332</v>
      </c>
      <c r="D378" s="168"/>
      <c r="E378" s="168"/>
      <c r="F378" s="168"/>
      <c r="G378" s="168"/>
      <c r="H378" s="168"/>
      <c r="I378" s="168"/>
    </row>
    <row r="379" spans="1:9">
      <c r="A379" s="156" t="s">
        <v>8</v>
      </c>
      <c r="B379" s="163" t="s">
        <v>566</v>
      </c>
      <c r="C379" s="191">
        <v>1.6149397442634332</v>
      </c>
      <c r="D379" s="168"/>
      <c r="E379" s="168"/>
      <c r="F379" s="168"/>
      <c r="G379" s="168"/>
      <c r="H379" s="168"/>
      <c r="I379" s="168"/>
    </row>
    <row r="380" spans="1:9">
      <c r="A380" s="156" t="s">
        <v>89</v>
      </c>
      <c r="B380" s="163" t="s">
        <v>566</v>
      </c>
      <c r="C380" s="159"/>
      <c r="D380" s="168"/>
      <c r="E380" s="168"/>
      <c r="F380" s="168"/>
      <c r="G380" s="168"/>
      <c r="H380" s="168"/>
      <c r="I380" s="168"/>
    </row>
    <row r="382" spans="1:9" s="119" customFormat="1">
      <c r="A382" s="119" t="s">
        <v>567</v>
      </c>
      <c r="B382" s="169"/>
    </row>
    <row r="384" spans="1:9">
      <c r="A384" s="156" t="s">
        <v>568</v>
      </c>
    </row>
    <row r="385" spans="1:9">
      <c r="D385" s="174" t="s">
        <v>569</v>
      </c>
    </row>
    <row r="386" spans="1:9">
      <c r="A386" s="156" t="s">
        <v>570</v>
      </c>
      <c r="D386" s="168"/>
      <c r="E386" s="168"/>
      <c r="F386" s="168"/>
      <c r="G386" s="168"/>
      <c r="H386" s="168"/>
      <c r="I386" s="168"/>
    </row>
  </sheetData>
  <mergeCells count="1">
    <mergeCell ref="N229:Q229"/>
  </mergeCells>
  <pageMargins left="0.7" right="0.7" top="0.75" bottom="0.75" header="0.3" footer="0.3"/>
  <pageSetup paperSize="9" orientation="portrait" horizontalDpi="0" verticalDpi="0"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6A8B7F-92A7-4EE4-8339-446B3D96A56A}">
  <dimension ref="A1:AH386"/>
  <sheetViews>
    <sheetView zoomScale="85" zoomScaleNormal="85" workbookViewId="0">
      <pane xSplit="3" ySplit="1" topLeftCell="D92" activePane="bottomRight" state="frozen"/>
      <selection activeCell="A9" sqref="A9:XFD9"/>
      <selection pane="topRight" activeCell="A9" sqref="A9:XFD9"/>
      <selection pane="bottomLeft" activeCell="A9" sqref="A9:XFD9"/>
      <selection pane="bottomRight" activeCell="A9" sqref="A9:XFD9"/>
    </sheetView>
  </sheetViews>
  <sheetFormatPr defaultColWidth="9.1796875" defaultRowHeight="14.5"/>
  <cols>
    <col min="1" max="1" width="47" style="156" bestFit="1" customWidth="1"/>
    <col min="2" max="2" width="26.453125" style="163" customWidth="1"/>
    <col min="3" max="3" width="16.1796875" style="156" customWidth="1"/>
    <col min="4" max="4" width="14.26953125" style="156" customWidth="1"/>
    <col min="5" max="5" width="15.81640625" style="156" customWidth="1"/>
    <col min="6" max="6" width="14.54296875" style="156" customWidth="1"/>
    <col min="7" max="7" width="14.81640625" style="156" customWidth="1"/>
    <col min="8" max="8" width="16.26953125" style="156" customWidth="1"/>
    <col min="9" max="9" width="79" style="156" customWidth="1"/>
    <col min="10" max="12" width="9.1796875" style="156"/>
    <col min="13" max="14" width="11.7265625" style="156" bestFit="1" customWidth="1"/>
    <col min="15" max="22" width="12.7265625" style="156" bestFit="1" customWidth="1"/>
    <col min="23" max="16384" width="9.1796875" style="156"/>
  </cols>
  <sheetData>
    <row r="1" spans="1:9" s="160" customFormat="1" ht="67.5" customHeight="1" thickBot="1">
      <c r="A1" s="160" t="s">
        <v>422</v>
      </c>
      <c r="B1" s="161"/>
      <c r="C1" s="162" t="s">
        <v>423</v>
      </c>
      <c r="D1" s="160" t="s">
        <v>174</v>
      </c>
      <c r="E1" s="160" t="s">
        <v>424</v>
      </c>
      <c r="F1" s="160" t="s">
        <v>177</v>
      </c>
      <c r="G1" s="160" t="s">
        <v>178</v>
      </c>
      <c r="H1" s="160" t="s">
        <v>179</v>
      </c>
      <c r="I1" s="160" t="s">
        <v>425</v>
      </c>
    </row>
    <row r="2" spans="1:9" ht="15" thickTop="1">
      <c r="E2" s="164" t="s">
        <v>9</v>
      </c>
    </row>
    <row r="3" spans="1:9" s="165" customFormat="1">
      <c r="A3" s="165" t="s">
        <v>426</v>
      </c>
      <c r="B3" s="166"/>
    </row>
    <row r="4" spans="1:9">
      <c r="A4" s="156" t="s">
        <v>427</v>
      </c>
      <c r="C4" s="167">
        <v>0.05</v>
      </c>
      <c r="D4" s="168"/>
      <c r="E4" s="168"/>
      <c r="F4" s="168"/>
      <c r="G4" s="168"/>
      <c r="H4" s="168"/>
      <c r="I4" s="168" t="s">
        <v>571</v>
      </c>
    </row>
    <row r="5" spans="1:9">
      <c r="C5" s="167"/>
    </row>
    <row r="6" spans="1:9" s="119" customFormat="1">
      <c r="A6" s="119" t="s">
        <v>428</v>
      </c>
      <c r="B6" s="169"/>
      <c r="C6" s="170"/>
    </row>
    <row r="7" spans="1:9">
      <c r="A7" s="156" t="s">
        <v>429</v>
      </c>
      <c r="B7" s="163" t="s">
        <v>430</v>
      </c>
      <c r="C7" s="156">
        <v>96</v>
      </c>
      <c r="D7" s="168" t="s">
        <v>572</v>
      </c>
      <c r="E7" s="168"/>
      <c r="F7" s="168" t="s">
        <v>573</v>
      </c>
      <c r="G7" s="168" t="s">
        <v>572</v>
      </c>
      <c r="H7" s="168" t="s">
        <v>574</v>
      </c>
      <c r="I7" s="168"/>
    </row>
    <row r="8" spans="1:9">
      <c r="A8" s="156" t="s">
        <v>431</v>
      </c>
      <c r="B8" s="163" t="s">
        <v>430</v>
      </c>
      <c r="C8" s="156">
        <v>80</v>
      </c>
      <c r="D8" s="168" t="s">
        <v>575</v>
      </c>
      <c r="E8" s="168"/>
      <c r="F8" s="168" t="s">
        <v>576</v>
      </c>
      <c r="G8" s="168" t="s">
        <v>575</v>
      </c>
      <c r="H8" s="168" t="s">
        <v>577</v>
      </c>
      <c r="I8" s="168"/>
    </row>
    <row r="9" spans="1:9">
      <c r="A9" s="156" t="s">
        <v>432</v>
      </c>
      <c r="B9" s="163" t="s">
        <v>430</v>
      </c>
      <c r="C9" s="156">
        <v>177</v>
      </c>
      <c r="D9" s="168" t="s">
        <v>578</v>
      </c>
      <c r="E9" s="168"/>
      <c r="F9" s="168" t="s">
        <v>579</v>
      </c>
      <c r="G9" s="168" t="s">
        <v>578</v>
      </c>
      <c r="H9" s="168" t="s">
        <v>580</v>
      </c>
      <c r="I9" s="168"/>
    </row>
    <row r="10" spans="1:9">
      <c r="A10" s="156" t="s">
        <v>433</v>
      </c>
      <c r="B10" s="163" t="s">
        <v>430</v>
      </c>
      <c r="C10" s="156">
        <v>119</v>
      </c>
      <c r="D10" s="168" t="s">
        <v>574</v>
      </c>
      <c r="E10" s="168"/>
      <c r="F10" s="168" t="s">
        <v>581</v>
      </c>
      <c r="G10" s="168" t="s">
        <v>574</v>
      </c>
      <c r="H10" s="168" t="s">
        <v>581</v>
      </c>
      <c r="I10" s="168"/>
    </row>
    <row r="11" spans="1:9">
      <c r="A11" s="156" t="s">
        <v>434</v>
      </c>
      <c r="B11" s="163" t="s">
        <v>430</v>
      </c>
      <c r="C11" s="156">
        <v>0</v>
      </c>
      <c r="D11" s="168" t="s">
        <v>572</v>
      </c>
      <c r="E11" s="168"/>
      <c r="F11" s="168" t="s">
        <v>573</v>
      </c>
      <c r="G11" s="168" t="s">
        <v>572</v>
      </c>
      <c r="H11" s="168" t="s">
        <v>574</v>
      </c>
      <c r="I11" s="168"/>
    </row>
    <row r="12" spans="1:9">
      <c r="A12" s="156" t="s">
        <v>435</v>
      </c>
      <c r="B12" s="163" t="s">
        <v>430</v>
      </c>
      <c r="C12" s="156">
        <v>0</v>
      </c>
      <c r="D12" s="168" t="s">
        <v>575</v>
      </c>
      <c r="E12" s="168"/>
      <c r="F12" s="168" t="s">
        <v>576</v>
      </c>
      <c r="G12" s="168" t="s">
        <v>575</v>
      </c>
      <c r="H12" s="168" t="s">
        <v>577</v>
      </c>
      <c r="I12" s="168"/>
    </row>
    <row r="13" spans="1:9">
      <c r="A13" s="156" t="s">
        <v>436</v>
      </c>
      <c r="B13" s="163" t="s">
        <v>430</v>
      </c>
      <c r="C13" s="156">
        <v>130</v>
      </c>
      <c r="D13" s="168" t="s">
        <v>578</v>
      </c>
      <c r="E13" s="168"/>
      <c r="F13" s="168" t="s">
        <v>579</v>
      </c>
      <c r="G13" s="168" t="s">
        <v>578</v>
      </c>
      <c r="H13" s="168" t="s">
        <v>580</v>
      </c>
      <c r="I13" s="168"/>
    </row>
    <row r="14" spans="1:9">
      <c r="A14" s="156" t="s">
        <v>437</v>
      </c>
      <c r="B14" s="163" t="s">
        <v>430</v>
      </c>
      <c r="C14" s="156">
        <v>200</v>
      </c>
      <c r="D14" s="168" t="s">
        <v>574</v>
      </c>
      <c r="E14" s="168"/>
      <c r="F14" s="168" t="s">
        <v>581</v>
      </c>
      <c r="G14" s="168" t="s">
        <v>574</v>
      </c>
      <c r="H14" s="168" t="s">
        <v>581</v>
      </c>
      <c r="I14" s="168"/>
    </row>
    <row r="16" spans="1:9" s="171" customFormat="1">
      <c r="A16" s="171" t="s">
        <v>438</v>
      </c>
      <c r="B16" s="172"/>
    </row>
    <row r="17" spans="1:9">
      <c r="A17" s="173" t="s">
        <v>439</v>
      </c>
      <c r="B17" s="163" t="s">
        <v>440</v>
      </c>
      <c r="D17" s="174" t="s">
        <v>441</v>
      </c>
      <c r="E17" s="174"/>
      <c r="F17" s="174"/>
      <c r="G17" s="174"/>
      <c r="H17" s="174"/>
    </row>
    <row r="18" spans="1:9" ht="29">
      <c r="A18" s="156" t="s">
        <v>442</v>
      </c>
      <c r="B18" s="163" t="s">
        <v>443</v>
      </c>
      <c r="C18" s="156">
        <v>0.17</v>
      </c>
      <c r="D18" s="168"/>
      <c r="E18" s="168"/>
      <c r="F18" s="168"/>
      <c r="G18" s="168"/>
      <c r="H18" s="168"/>
      <c r="I18" s="168"/>
    </row>
    <row r="19" spans="1:9" ht="29">
      <c r="A19" s="156" t="s">
        <v>444</v>
      </c>
      <c r="B19" s="163" t="s">
        <v>443</v>
      </c>
      <c r="C19" s="156">
        <v>0.17</v>
      </c>
      <c r="D19" s="168" t="s">
        <v>582</v>
      </c>
      <c r="E19" s="168"/>
      <c r="F19" s="168"/>
      <c r="G19" s="168"/>
      <c r="H19" s="168"/>
      <c r="I19" s="168"/>
    </row>
    <row r="20" spans="1:9" ht="29">
      <c r="A20" s="156" t="s">
        <v>445</v>
      </c>
      <c r="B20" s="163" t="s">
        <v>443</v>
      </c>
      <c r="C20" s="156">
        <v>0.17</v>
      </c>
      <c r="D20" s="168" t="s">
        <v>582</v>
      </c>
      <c r="E20" s="168"/>
      <c r="F20" s="168"/>
      <c r="G20" s="168"/>
      <c r="H20" s="168"/>
      <c r="I20" s="168"/>
    </row>
    <row r="21" spans="1:9" ht="29">
      <c r="A21" s="156" t="s">
        <v>446</v>
      </c>
      <c r="B21" s="163" t="s">
        <v>443</v>
      </c>
      <c r="C21" s="156">
        <v>0.17</v>
      </c>
      <c r="D21" s="168" t="s">
        <v>582</v>
      </c>
      <c r="E21" s="168"/>
      <c r="F21" s="168"/>
      <c r="G21" s="168"/>
      <c r="H21" s="168"/>
      <c r="I21" s="168"/>
    </row>
    <row r="22" spans="1:9" ht="43.5">
      <c r="A22" s="156" t="s">
        <v>447</v>
      </c>
      <c r="B22" s="163" t="s">
        <v>443</v>
      </c>
      <c r="C22" s="156">
        <v>0.17</v>
      </c>
      <c r="D22" s="168" t="s">
        <v>582</v>
      </c>
      <c r="E22" s="168"/>
      <c r="F22" s="168"/>
      <c r="G22" s="168"/>
      <c r="H22" s="168"/>
      <c r="I22" s="168"/>
    </row>
    <row r="23" spans="1:9">
      <c r="A23" s="156" t="s">
        <v>448</v>
      </c>
      <c r="D23" s="168" t="s">
        <v>582</v>
      </c>
      <c r="E23" s="168"/>
      <c r="F23" s="168"/>
      <c r="G23" s="168"/>
      <c r="H23" s="168"/>
      <c r="I23" s="168"/>
    </row>
    <row r="24" spans="1:9" ht="43.5">
      <c r="A24" s="156" t="s">
        <v>449</v>
      </c>
      <c r="B24" s="163" t="s">
        <v>443</v>
      </c>
      <c r="C24" s="156">
        <v>0.17</v>
      </c>
      <c r="D24" s="168" t="s">
        <v>582</v>
      </c>
      <c r="E24" s="168"/>
      <c r="F24" s="168"/>
      <c r="G24" s="168"/>
      <c r="H24" s="168"/>
      <c r="I24" s="168"/>
    </row>
    <row r="25" spans="1:9" ht="58">
      <c r="A25" s="156" t="s">
        <v>450</v>
      </c>
      <c r="B25" s="163" t="s">
        <v>451</v>
      </c>
      <c r="C25" s="156">
        <v>66</v>
      </c>
      <c r="D25" s="168" t="s">
        <v>582</v>
      </c>
      <c r="E25" s="168"/>
      <c r="F25" s="168"/>
      <c r="G25" s="168"/>
      <c r="H25" s="168"/>
      <c r="I25" s="168"/>
    </row>
    <row r="26" spans="1:9" ht="43.5">
      <c r="A26" s="156" t="s">
        <v>452</v>
      </c>
      <c r="B26" s="163" t="s">
        <v>443</v>
      </c>
      <c r="C26" s="156">
        <v>0.04</v>
      </c>
      <c r="D26" s="168" t="s">
        <v>582</v>
      </c>
      <c r="E26" s="168"/>
      <c r="F26" s="168"/>
      <c r="G26" s="168"/>
      <c r="H26" s="168"/>
      <c r="I26" s="168"/>
    </row>
    <row r="27" spans="1:9" ht="43.5">
      <c r="A27" s="156" t="s">
        <v>453</v>
      </c>
      <c r="B27" s="163" t="s">
        <v>443</v>
      </c>
      <c r="C27" s="156">
        <v>0.04</v>
      </c>
      <c r="D27" s="168" t="s">
        <v>582</v>
      </c>
      <c r="E27" s="168"/>
      <c r="F27" s="168"/>
      <c r="G27" s="168"/>
      <c r="H27" s="168"/>
      <c r="I27" s="168"/>
    </row>
    <row r="29" spans="1:9">
      <c r="A29" s="156" t="s">
        <v>454</v>
      </c>
      <c r="D29" s="174" t="s">
        <v>441</v>
      </c>
    </row>
    <row r="30" spans="1:9" ht="43.5">
      <c r="A30" s="156" t="s">
        <v>455</v>
      </c>
      <c r="B30" s="163" t="s">
        <v>443</v>
      </c>
      <c r="C30" s="156">
        <v>0.17</v>
      </c>
      <c r="D30" s="168" t="s">
        <v>582</v>
      </c>
      <c r="E30" s="168"/>
      <c r="F30" s="168"/>
      <c r="G30" s="168"/>
      <c r="H30" s="168"/>
      <c r="I30" s="168"/>
    </row>
    <row r="31" spans="1:9" ht="43.5">
      <c r="A31" s="156" t="s">
        <v>456</v>
      </c>
      <c r="B31" s="163" t="s">
        <v>443</v>
      </c>
      <c r="D31" s="168" t="s">
        <v>582</v>
      </c>
      <c r="E31" s="168"/>
      <c r="F31" s="168"/>
      <c r="G31" s="168"/>
      <c r="H31" s="168"/>
      <c r="I31" s="168"/>
    </row>
    <row r="32" spans="1:9" ht="58">
      <c r="A32" s="156" t="s">
        <v>457</v>
      </c>
      <c r="B32" s="163" t="s">
        <v>451</v>
      </c>
      <c r="C32" s="156">
        <v>66</v>
      </c>
      <c r="D32" s="168" t="s">
        <v>582</v>
      </c>
      <c r="E32" s="168"/>
      <c r="F32" s="168"/>
      <c r="G32" s="168"/>
      <c r="H32" s="168"/>
      <c r="I32" s="168"/>
    </row>
    <row r="33" spans="1:9" ht="58">
      <c r="A33" s="156" t="s">
        <v>458</v>
      </c>
      <c r="B33" s="163" t="s">
        <v>451</v>
      </c>
      <c r="C33" s="156">
        <v>66</v>
      </c>
      <c r="D33" s="168" t="s">
        <v>582</v>
      </c>
      <c r="E33" s="168"/>
      <c r="F33" s="168"/>
      <c r="G33" s="168"/>
      <c r="H33" s="168"/>
      <c r="I33" s="168"/>
    </row>
    <row r="34" spans="1:9" ht="43.5">
      <c r="A34" s="156" t="s">
        <v>459</v>
      </c>
      <c r="B34" s="163" t="s">
        <v>443</v>
      </c>
      <c r="C34" s="156">
        <v>0.04</v>
      </c>
      <c r="D34" s="168" t="s">
        <v>582</v>
      </c>
      <c r="E34" s="168"/>
      <c r="F34" s="168"/>
      <c r="G34" s="168"/>
      <c r="H34" s="168"/>
      <c r="I34" s="168"/>
    </row>
    <row r="35" spans="1:9" ht="43.5">
      <c r="A35" s="156" t="s">
        <v>460</v>
      </c>
      <c r="B35" s="163" t="s">
        <v>461</v>
      </c>
      <c r="C35" s="156">
        <v>19</v>
      </c>
      <c r="D35" s="168" t="s">
        <v>582</v>
      </c>
      <c r="E35" s="168"/>
      <c r="F35" s="168"/>
      <c r="G35" s="168"/>
      <c r="H35" s="168"/>
      <c r="I35" s="168"/>
    </row>
    <row r="36" spans="1:9" ht="43.5">
      <c r="A36" s="156" t="s">
        <v>462</v>
      </c>
      <c r="B36" s="163" t="s">
        <v>443</v>
      </c>
      <c r="C36" s="156">
        <v>0.04</v>
      </c>
      <c r="D36" s="168" t="s">
        <v>582</v>
      </c>
      <c r="E36" s="168"/>
      <c r="F36" s="168"/>
      <c r="G36" s="168"/>
      <c r="H36" s="168"/>
      <c r="I36" s="168"/>
    </row>
    <row r="38" spans="1:9">
      <c r="A38" s="156" t="s">
        <v>463</v>
      </c>
      <c r="D38" s="174" t="s">
        <v>441</v>
      </c>
    </row>
    <row r="39" spans="1:9" ht="43.5">
      <c r="A39" s="156" t="s">
        <v>464</v>
      </c>
      <c r="B39" s="163" t="s">
        <v>443</v>
      </c>
      <c r="C39" s="156">
        <v>0.14000000000000001</v>
      </c>
      <c r="D39" s="168" t="s">
        <v>582</v>
      </c>
      <c r="E39" s="168"/>
      <c r="F39" s="168"/>
      <c r="G39" s="168"/>
      <c r="H39" s="168"/>
      <c r="I39" s="168"/>
    </row>
    <row r="42" spans="1:9">
      <c r="A42" s="173" t="s">
        <v>465</v>
      </c>
      <c r="D42" s="174" t="s">
        <v>441</v>
      </c>
    </row>
    <row r="43" spans="1:9" ht="29">
      <c r="A43" s="156" t="s">
        <v>442</v>
      </c>
      <c r="B43" s="163" t="s">
        <v>466</v>
      </c>
      <c r="C43" s="156" t="s">
        <v>467</v>
      </c>
      <c r="D43" s="168"/>
      <c r="E43" s="168"/>
      <c r="F43" s="168"/>
      <c r="G43" s="168"/>
      <c r="H43" s="168"/>
      <c r="I43" s="168"/>
    </row>
    <row r="44" spans="1:9" ht="29">
      <c r="A44" s="156" t="s">
        <v>444</v>
      </c>
      <c r="B44" s="163" t="s">
        <v>466</v>
      </c>
      <c r="C44" s="156" t="s">
        <v>467</v>
      </c>
      <c r="D44" s="168"/>
      <c r="E44" s="168"/>
      <c r="F44" s="168"/>
      <c r="G44" s="168"/>
      <c r="H44" s="168"/>
      <c r="I44" s="168"/>
    </row>
    <row r="45" spans="1:9" ht="29">
      <c r="A45" s="156" t="s">
        <v>445</v>
      </c>
      <c r="B45" s="163" t="s">
        <v>466</v>
      </c>
      <c r="C45" s="156" t="s">
        <v>467</v>
      </c>
      <c r="D45" s="168"/>
      <c r="E45" s="168"/>
      <c r="F45" s="168"/>
      <c r="G45" s="168"/>
      <c r="H45" s="168"/>
      <c r="I45" s="168"/>
    </row>
    <row r="46" spans="1:9" ht="29">
      <c r="A46" s="156" t="s">
        <v>446</v>
      </c>
      <c r="B46" s="163" t="s">
        <v>466</v>
      </c>
      <c r="C46" s="156" t="s">
        <v>467</v>
      </c>
      <c r="D46" s="168"/>
      <c r="E46" s="168"/>
      <c r="F46" s="168"/>
      <c r="G46" s="168"/>
      <c r="H46" s="168"/>
      <c r="I46" s="168"/>
    </row>
    <row r="47" spans="1:9" ht="29">
      <c r="A47" s="156" t="s">
        <v>447</v>
      </c>
      <c r="B47" s="163" t="s">
        <v>466</v>
      </c>
      <c r="C47" s="156" t="s">
        <v>467</v>
      </c>
      <c r="D47" s="168"/>
      <c r="E47" s="168"/>
      <c r="F47" s="168"/>
      <c r="G47" s="168"/>
      <c r="H47" s="168"/>
      <c r="I47" s="168"/>
    </row>
    <row r="48" spans="1:9" ht="29">
      <c r="A48" s="156" t="s">
        <v>448</v>
      </c>
      <c r="B48" s="163" t="s">
        <v>466</v>
      </c>
      <c r="C48" s="156" t="s">
        <v>467</v>
      </c>
      <c r="D48" s="168"/>
      <c r="E48" s="168"/>
      <c r="F48" s="168"/>
      <c r="G48" s="168"/>
      <c r="H48" s="168"/>
      <c r="I48" s="168"/>
    </row>
    <row r="49" spans="1:9" ht="29">
      <c r="A49" s="156" t="s">
        <v>449</v>
      </c>
      <c r="B49" s="163" t="s">
        <v>466</v>
      </c>
      <c r="C49" s="156" t="s">
        <v>467</v>
      </c>
      <c r="D49" s="168"/>
      <c r="E49" s="168"/>
      <c r="F49" s="168"/>
      <c r="G49" s="168"/>
      <c r="H49" s="168"/>
      <c r="I49" s="168"/>
    </row>
    <row r="50" spans="1:9" ht="29">
      <c r="A50" s="156" t="s">
        <v>450</v>
      </c>
      <c r="B50" s="163" t="s">
        <v>466</v>
      </c>
      <c r="C50" s="156" t="s">
        <v>467</v>
      </c>
      <c r="D50" s="168"/>
      <c r="E50" s="168"/>
      <c r="F50" s="168"/>
      <c r="G50" s="168"/>
      <c r="H50" s="168"/>
      <c r="I50" s="168"/>
    </row>
    <row r="51" spans="1:9" ht="29">
      <c r="A51" s="156" t="s">
        <v>452</v>
      </c>
      <c r="B51" s="163" t="s">
        <v>466</v>
      </c>
      <c r="C51" s="156" t="s">
        <v>467</v>
      </c>
      <c r="D51" s="168"/>
      <c r="E51" s="168"/>
      <c r="F51" s="168"/>
      <c r="G51" s="168"/>
      <c r="H51" s="168"/>
      <c r="I51" s="168"/>
    </row>
    <row r="52" spans="1:9" ht="29">
      <c r="A52" s="156" t="s">
        <v>453</v>
      </c>
      <c r="B52" s="163" t="s">
        <v>466</v>
      </c>
      <c r="C52" s="156" t="s">
        <v>467</v>
      </c>
      <c r="D52" s="168"/>
      <c r="E52" s="168"/>
      <c r="F52" s="168"/>
      <c r="G52" s="168"/>
      <c r="H52" s="168"/>
      <c r="I52" s="168"/>
    </row>
    <row r="54" spans="1:9">
      <c r="A54" s="156" t="s">
        <v>454</v>
      </c>
      <c r="D54" s="174" t="s">
        <v>441</v>
      </c>
    </row>
    <row r="55" spans="1:9" ht="29">
      <c r="A55" s="156" t="s">
        <v>455</v>
      </c>
      <c r="B55" s="163" t="s">
        <v>466</v>
      </c>
      <c r="C55" s="156" t="s">
        <v>467</v>
      </c>
      <c r="D55" s="168"/>
      <c r="E55" s="168"/>
      <c r="F55" s="168"/>
      <c r="G55" s="168"/>
      <c r="H55" s="168"/>
      <c r="I55" s="168"/>
    </row>
    <row r="56" spans="1:9" ht="29">
      <c r="A56" s="156" t="s">
        <v>456</v>
      </c>
      <c r="B56" s="163" t="s">
        <v>466</v>
      </c>
      <c r="C56" s="156" t="s">
        <v>467</v>
      </c>
      <c r="D56" s="168"/>
      <c r="E56" s="168"/>
      <c r="F56" s="168"/>
      <c r="G56" s="168"/>
      <c r="H56" s="168"/>
      <c r="I56" s="168"/>
    </row>
    <row r="57" spans="1:9" ht="29">
      <c r="A57" s="156" t="s">
        <v>457</v>
      </c>
      <c r="B57" s="163" t="s">
        <v>466</v>
      </c>
      <c r="C57" s="156" t="s">
        <v>467</v>
      </c>
      <c r="D57" s="168"/>
      <c r="E57" s="168"/>
      <c r="F57" s="168"/>
      <c r="G57" s="168"/>
      <c r="H57" s="168"/>
      <c r="I57" s="168"/>
    </row>
    <row r="58" spans="1:9" ht="29">
      <c r="A58" s="156" t="s">
        <v>458</v>
      </c>
      <c r="B58" s="163" t="s">
        <v>466</v>
      </c>
      <c r="C58" s="156" t="s">
        <v>467</v>
      </c>
      <c r="D58" s="168"/>
      <c r="E58" s="168"/>
      <c r="F58" s="168"/>
      <c r="G58" s="168"/>
      <c r="H58" s="168"/>
      <c r="I58" s="168"/>
    </row>
    <row r="59" spans="1:9" ht="29">
      <c r="A59" s="156" t="s">
        <v>459</v>
      </c>
      <c r="B59" s="163" t="s">
        <v>466</v>
      </c>
      <c r="C59" s="156" t="s">
        <v>467</v>
      </c>
      <c r="D59" s="168"/>
      <c r="E59" s="168"/>
      <c r="F59" s="168"/>
      <c r="G59" s="168"/>
      <c r="H59" s="168"/>
      <c r="I59" s="168"/>
    </row>
    <row r="60" spans="1:9" ht="29">
      <c r="A60" s="156" t="s">
        <v>460</v>
      </c>
      <c r="B60" s="163" t="s">
        <v>466</v>
      </c>
      <c r="C60" s="156" t="s">
        <v>467</v>
      </c>
      <c r="D60" s="168"/>
      <c r="E60" s="168"/>
      <c r="F60" s="168"/>
      <c r="G60" s="168"/>
      <c r="H60" s="168"/>
      <c r="I60" s="168"/>
    </row>
    <row r="61" spans="1:9" ht="29">
      <c r="A61" s="156" t="s">
        <v>462</v>
      </c>
      <c r="B61" s="163" t="s">
        <v>466</v>
      </c>
      <c r="C61" s="156" t="s">
        <v>467</v>
      </c>
      <c r="D61" s="168"/>
      <c r="E61" s="168"/>
      <c r="F61" s="168"/>
      <c r="G61" s="168"/>
      <c r="H61" s="168"/>
      <c r="I61" s="168"/>
    </row>
    <row r="63" spans="1:9">
      <c r="A63" s="156" t="s">
        <v>463</v>
      </c>
      <c r="D63" s="174" t="s">
        <v>441</v>
      </c>
    </row>
    <row r="64" spans="1:9" ht="29">
      <c r="A64" s="156" t="s">
        <v>464</v>
      </c>
      <c r="B64" s="163" t="s">
        <v>466</v>
      </c>
      <c r="C64" s="156" t="s">
        <v>467</v>
      </c>
      <c r="D64" s="168"/>
      <c r="E64" s="168"/>
      <c r="F64" s="168"/>
      <c r="G64" s="168"/>
      <c r="H64" s="168"/>
      <c r="I64" s="168"/>
    </row>
    <row r="66" spans="1:12">
      <c r="C66" s="156" t="s">
        <v>468</v>
      </c>
      <c r="J66" s="156" t="s">
        <v>469</v>
      </c>
    </row>
    <row r="67" spans="1:12">
      <c r="A67" s="173" t="s">
        <v>470</v>
      </c>
      <c r="C67" s="156" t="s">
        <v>471</v>
      </c>
      <c r="D67" s="174" t="s">
        <v>472</v>
      </c>
    </row>
    <row r="68" spans="1:12">
      <c r="A68" s="156" t="s">
        <v>473</v>
      </c>
      <c r="B68" s="163" t="s">
        <v>474</v>
      </c>
      <c r="C68" s="156">
        <v>890</v>
      </c>
      <c r="D68" s="168"/>
      <c r="E68" s="168"/>
      <c r="F68" s="168"/>
      <c r="G68" s="168"/>
      <c r="H68" s="168"/>
      <c r="I68" s="168" t="s">
        <v>583</v>
      </c>
      <c r="J68" s="156">
        <v>730</v>
      </c>
      <c r="K68" s="156" t="s">
        <v>475</v>
      </c>
      <c r="L68" s="156" t="s">
        <v>476</v>
      </c>
    </row>
    <row r="69" spans="1:12">
      <c r="A69" s="156" t="s">
        <v>477</v>
      </c>
      <c r="B69" s="163" t="s">
        <v>474</v>
      </c>
      <c r="C69" s="156">
        <v>890</v>
      </c>
      <c r="D69" s="168"/>
      <c r="E69" s="168"/>
      <c r="F69" s="168"/>
      <c r="G69" s="168"/>
      <c r="H69" s="168"/>
      <c r="I69" s="168"/>
      <c r="J69" s="156">
        <v>1280</v>
      </c>
      <c r="K69" s="156" t="s">
        <v>475</v>
      </c>
    </row>
    <row r="70" spans="1:12">
      <c r="A70" s="156" t="s">
        <v>478</v>
      </c>
      <c r="B70" s="163" t="s">
        <v>479</v>
      </c>
      <c r="C70" s="156">
        <v>300</v>
      </c>
      <c r="D70" s="168"/>
      <c r="E70" s="168"/>
      <c r="F70" s="168"/>
      <c r="G70" s="168"/>
      <c r="H70" s="168"/>
      <c r="I70" s="168"/>
      <c r="J70" s="156">
        <v>250</v>
      </c>
      <c r="K70" s="156" t="s">
        <v>480</v>
      </c>
    </row>
    <row r="71" spans="1:12">
      <c r="A71" s="156" t="s">
        <v>481</v>
      </c>
      <c r="B71" s="163" t="s">
        <v>474</v>
      </c>
      <c r="C71" s="156">
        <v>62</v>
      </c>
      <c r="D71" s="168"/>
      <c r="E71" s="168"/>
      <c r="F71" s="168"/>
      <c r="G71" s="168"/>
      <c r="H71" s="168"/>
      <c r="I71" s="168"/>
      <c r="J71" s="156">
        <v>250</v>
      </c>
      <c r="K71" s="156" t="s">
        <v>475</v>
      </c>
    </row>
    <row r="72" spans="1:12">
      <c r="A72" s="156" t="s">
        <v>482</v>
      </c>
      <c r="B72" s="163" t="s">
        <v>474</v>
      </c>
      <c r="D72" s="168"/>
      <c r="E72" s="168"/>
      <c r="F72" s="168"/>
      <c r="G72" s="168"/>
      <c r="H72" s="168"/>
      <c r="I72" s="168"/>
      <c r="J72" s="156">
        <v>460</v>
      </c>
      <c r="K72" s="156" t="s">
        <v>475</v>
      </c>
    </row>
    <row r="73" spans="1:12">
      <c r="A73" s="156" t="s">
        <v>483</v>
      </c>
      <c r="B73" s="163" t="s">
        <v>474</v>
      </c>
      <c r="C73" s="156">
        <v>350</v>
      </c>
      <c r="D73" s="168"/>
      <c r="E73" s="168"/>
      <c r="F73" s="168"/>
      <c r="G73" s="168"/>
      <c r="H73" s="168"/>
      <c r="I73" s="168"/>
      <c r="J73" s="156">
        <v>240</v>
      </c>
      <c r="K73" s="156" t="s">
        <v>475</v>
      </c>
    </row>
    <row r="74" spans="1:12">
      <c r="A74" s="156" t="s">
        <v>484</v>
      </c>
      <c r="C74" s="156">
        <v>370</v>
      </c>
      <c r="D74" s="168"/>
      <c r="E74" s="168"/>
      <c r="F74" s="168"/>
      <c r="G74" s="168"/>
      <c r="H74" s="168"/>
      <c r="I74" s="168"/>
      <c r="J74" s="156">
        <v>265</v>
      </c>
      <c r="K74" s="156" t="s">
        <v>475</v>
      </c>
    </row>
    <row r="75" spans="1:12">
      <c r="A75" s="156" t="s">
        <v>485</v>
      </c>
      <c r="B75" s="163" t="s">
        <v>474</v>
      </c>
      <c r="C75" s="156">
        <v>500</v>
      </c>
      <c r="D75" s="168"/>
      <c r="E75" s="168"/>
      <c r="F75" s="168"/>
      <c r="G75" s="168"/>
      <c r="H75" s="168"/>
      <c r="I75" s="168"/>
      <c r="J75" s="156">
        <v>470</v>
      </c>
      <c r="K75" s="156" t="s">
        <v>475</v>
      </c>
    </row>
    <row r="76" spans="1:12">
      <c r="A76" s="156" t="s">
        <v>486</v>
      </c>
      <c r="B76" s="163" t="s">
        <v>474</v>
      </c>
      <c r="C76" s="156">
        <v>600</v>
      </c>
      <c r="D76" s="168"/>
      <c r="E76" s="168"/>
      <c r="F76" s="168"/>
      <c r="G76" s="168"/>
      <c r="H76" s="168"/>
      <c r="I76" s="168"/>
      <c r="J76" s="156">
        <v>470</v>
      </c>
      <c r="K76" s="156" t="s">
        <v>475</v>
      </c>
    </row>
    <row r="77" spans="1:12">
      <c r="A77" s="156" t="s">
        <v>487</v>
      </c>
      <c r="B77" s="163" t="s">
        <v>488</v>
      </c>
      <c r="C77" s="156">
        <f>20*40.1</f>
        <v>802</v>
      </c>
      <c r="D77" s="168"/>
      <c r="E77" s="168"/>
      <c r="F77" s="168"/>
      <c r="G77" s="168"/>
      <c r="H77" s="168"/>
      <c r="I77" s="168"/>
      <c r="J77" s="156">
        <f>0.09/(3.6/1000)*40.1</f>
        <v>1002.5</v>
      </c>
      <c r="K77" s="156" t="s">
        <v>489</v>
      </c>
    </row>
    <row r="78" spans="1:12">
      <c r="A78" s="156" t="s">
        <v>490</v>
      </c>
      <c r="B78" s="163" t="s">
        <v>488</v>
      </c>
      <c r="C78" s="156">
        <f>40*17.9</f>
        <v>716</v>
      </c>
      <c r="D78" s="168"/>
      <c r="E78" s="168"/>
      <c r="F78" s="168"/>
      <c r="G78" s="168"/>
      <c r="H78" s="168"/>
      <c r="I78" s="168"/>
      <c r="J78" s="159">
        <f>0.14/(3.6/1000)*17.9</f>
        <v>696.11111111111109</v>
      </c>
      <c r="K78" s="156" t="s">
        <v>489</v>
      </c>
    </row>
    <row r="79" spans="1:12">
      <c r="A79" s="156" t="s">
        <v>491</v>
      </c>
      <c r="B79" s="163" t="s">
        <v>488</v>
      </c>
      <c r="C79" s="156">
        <f>110*27.1</f>
        <v>2981</v>
      </c>
      <c r="D79" s="168"/>
      <c r="E79" s="168"/>
      <c r="F79" s="168"/>
      <c r="G79" s="168"/>
      <c r="H79" s="168"/>
      <c r="I79" s="168"/>
      <c r="J79" s="159">
        <f>0.94/(3.6/1000)*27.1</f>
        <v>7076.1111111111104</v>
      </c>
      <c r="K79" s="156" t="s">
        <v>489</v>
      </c>
    </row>
    <row r="80" spans="1:12">
      <c r="A80" s="156" t="s">
        <v>492</v>
      </c>
      <c r="B80" s="163" t="s">
        <v>488</v>
      </c>
      <c r="C80" s="156">
        <f>300*10</f>
        <v>3000</v>
      </c>
      <c r="D80" s="168"/>
      <c r="E80" s="168"/>
      <c r="F80" s="168"/>
      <c r="G80" s="168"/>
      <c r="H80" s="168"/>
      <c r="I80" s="168"/>
      <c r="J80" s="156">
        <f>1.71/(3.6/1000)*10</f>
        <v>4750</v>
      </c>
      <c r="K80" s="156" t="s">
        <v>489</v>
      </c>
    </row>
    <row r="81" spans="1:34">
      <c r="A81" s="156" t="s">
        <v>493</v>
      </c>
      <c r="B81" s="163" t="s">
        <v>488</v>
      </c>
      <c r="C81" s="156" t="s">
        <v>494</v>
      </c>
      <c r="D81" s="168"/>
      <c r="E81" s="168"/>
      <c r="F81" s="168"/>
      <c r="G81" s="168"/>
      <c r="H81" s="168"/>
      <c r="I81" s="168"/>
      <c r="J81" s="175">
        <f>0.29/(3.6/1000)*17.9</f>
        <v>1441.9444444444443</v>
      </c>
      <c r="K81" s="156" t="s">
        <v>489</v>
      </c>
    </row>
    <row r="83" spans="1:34">
      <c r="A83" s="173" t="s">
        <v>495</v>
      </c>
      <c r="D83" s="174" t="s">
        <v>496</v>
      </c>
      <c r="I83" s="176" t="s">
        <v>497</v>
      </c>
    </row>
    <row r="84" spans="1:34">
      <c r="A84" s="156" t="s">
        <v>498</v>
      </c>
      <c r="B84" s="163" t="s">
        <v>66</v>
      </c>
      <c r="C84" s="177">
        <v>0.45</v>
      </c>
      <c r="D84" s="168"/>
      <c r="E84" s="168"/>
      <c r="F84" s="168"/>
      <c r="G84" s="168"/>
      <c r="H84" s="168"/>
      <c r="I84" s="168" t="s">
        <v>584</v>
      </c>
      <c r="J84" s="167">
        <v>0.55000000000000004</v>
      </c>
    </row>
    <row r="85" spans="1:34">
      <c r="A85" s="156" t="s">
        <v>481</v>
      </c>
      <c r="B85" s="163" t="s">
        <v>66</v>
      </c>
      <c r="C85" s="177">
        <v>0.9</v>
      </c>
      <c r="D85" s="168"/>
      <c r="E85" s="168"/>
      <c r="F85" s="168"/>
      <c r="G85" s="168"/>
      <c r="H85" s="168"/>
      <c r="I85" s="168"/>
      <c r="J85" s="167">
        <v>0.8</v>
      </c>
    </row>
    <row r="86" spans="1:34">
      <c r="A86" s="156" t="s">
        <v>482</v>
      </c>
      <c r="B86" s="163" t="s">
        <v>66</v>
      </c>
      <c r="C86" s="177">
        <v>0.45</v>
      </c>
      <c r="D86" s="168"/>
      <c r="E86" s="168"/>
      <c r="F86" s="168"/>
      <c r="G86" s="168"/>
      <c r="H86" s="168"/>
      <c r="I86" s="168"/>
      <c r="J86" s="167">
        <v>0.45</v>
      </c>
    </row>
    <row r="87" spans="1:34">
      <c r="A87" s="156" t="s">
        <v>483</v>
      </c>
      <c r="B87" s="163" t="s">
        <v>66</v>
      </c>
      <c r="C87" s="177">
        <v>0.4</v>
      </c>
      <c r="D87" s="168"/>
      <c r="E87" s="168"/>
      <c r="F87" s="168"/>
      <c r="G87" s="168"/>
      <c r="H87" s="168"/>
      <c r="I87" s="168"/>
      <c r="J87" s="167">
        <v>0.4</v>
      </c>
    </row>
    <row r="88" spans="1:34">
      <c r="A88" s="156" t="s">
        <v>499</v>
      </c>
      <c r="B88" s="163" t="s">
        <v>66</v>
      </c>
      <c r="C88" s="177">
        <v>0.4</v>
      </c>
      <c r="D88" s="168"/>
      <c r="E88" s="168"/>
      <c r="F88" s="168"/>
      <c r="G88" s="168"/>
      <c r="H88" s="168"/>
      <c r="I88" s="168"/>
      <c r="J88" s="167">
        <v>0.4</v>
      </c>
    </row>
    <row r="89" spans="1:34">
      <c r="A89" s="156" t="s">
        <v>500</v>
      </c>
      <c r="B89" s="163" t="s">
        <v>66</v>
      </c>
      <c r="C89" s="177">
        <v>0.4</v>
      </c>
      <c r="D89" s="168"/>
      <c r="E89" s="168"/>
      <c r="F89" s="168"/>
      <c r="G89" s="168"/>
      <c r="H89" s="168"/>
      <c r="I89" s="168"/>
      <c r="J89" s="167">
        <v>0.4</v>
      </c>
    </row>
    <row r="92" spans="1:34" s="178" customFormat="1">
      <c r="A92" s="178" t="s">
        <v>501</v>
      </c>
      <c r="B92" s="179"/>
    </row>
    <row r="94" spans="1:34">
      <c r="A94" s="173" t="s">
        <v>502</v>
      </c>
    </row>
    <row r="95" spans="1:34" ht="43.5">
      <c r="A95" s="163" t="s">
        <v>503</v>
      </c>
      <c r="B95" s="163" t="s">
        <v>504</v>
      </c>
      <c r="C95" s="156" t="s">
        <v>505</v>
      </c>
      <c r="D95" s="174" t="s">
        <v>506</v>
      </c>
      <c r="I95" s="156" t="s">
        <v>507</v>
      </c>
      <c r="L95" s="156" t="s">
        <v>508</v>
      </c>
      <c r="X95" s="156" t="s">
        <v>509</v>
      </c>
    </row>
    <row r="96" spans="1:34" ht="43.5">
      <c r="A96" s="163" t="s">
        <v>510</v>
      </c>
      <c r="B96" s="163" t="s">
        <v>504</v>
      </c>
      <c r="C96" s="156" t="s">
        <v>511</v>
      </c>
      <c r="D96" s="174" t="s">
        <v>506</v>
      </c>
      <c r="I96" s="156" t="s">
        <v>507</v>
      </c>
      <c r="L96" s="180" t="s">
        <v>26</v>
      </c>
      <c r="M96" s="180"/>
      <c r="N96" s="180"/>
      <c r="O96" s="180"/>
      <c r="P96" s="180"/>
      <c r="Q96" s="180"/>
      <c r="R96" s="180"/>
      <c r="S96" s="180"/>
      <c r="T96" s="180"/>
      <c r="U96" s="180"/>
      <c r="V96" s="180"/>
      <c r="X96" s="181" t="s">
        <v>45</v>
      </c>
      <c r="Y96" s="182"/>
      <c r="Z96" s="182"/>
      <c r="AA96" s="182"/>
      <c r="AB96" s="182"/>
      <c r="AC96" s="182"/>
      <c r="AD96" s="182"/>
      <c r="AE96" s="182"/>
      <c r="AF96" s="182"/>
      <c r="AG96" s="182"/>
      <c r="AH96" s="182"/>
    </row>
    <row r="97" spans="1:34" ht="43.5">
      <c r="A97" s="156" t="s">
        <v>512</v>
      </c>
      <c r="B97" s="163" t="s">
        <v>504</v>
      </c>
      <c r="D97" s="168"/>
      <c r="E97" s="168"/>
      <c r="F97" s="168"/>
      <c r="G97" s="168"/>
      <c r="H97" s="168"/>
      <c r="I97" s="168"/>
      <c r="L97" s="183"/>
      <c r="M97" s="183">
        <v>2010</v>
      </c>
      <c r="N97" s="183">
        <v>2020</v>
      </c>
      <c r="O97" s="183">
        <v>2030</v>
      </c>
      <c r="P97" s="183">
        <v>2040</v>
      </c>
      <c r="Q97" s="183">
        <v>2050</v>
      </c>
      <c r="R97" s="183">
        <v>2060</v>
      </c>
      <c r="S97" s="183">
        <v>2070</v>
      </c>
      <c r="T97" s="183">
        <v>2080</v>
      </c>
      <c r="U97" s="183">
        <v>2090</v>
      </c>
      <c r="V97" s="183">
        <v>2100</v>
      </c>
      <c r="X97" s="184"/>
      <c r="Y97" s="185">
        <v>2010</v>
      </c>
      <c r="Z97" s="185">
        <v>2020</v>
      </c>
      <c r="AA97" s="185">
        <v>2030</v>
      </c>
      <c r="AB97" s="185">
        <v>2040</v>
      </c>
      <c r="AC97" s="185">
        <v>2050</v>
      </c>
      <c r="AD97" s="185">
        <v>2060</v>
      </c>
      <c r="AE97" s="185">
        <v>2070</v>
      </c>
      <c r="AF97" s="185">
        <v>2080</v>
      </c>
      <c r="AG97" s="185">
        <v>2090</v>
      </c>
      <c r="AH97" s="185">
        <v>2100</v>
      </c>
    </row>
    <row r="98" spans="1:34" ht="43.5">
      <c r="A98" s="156" t="s">
        <v>513</v>
      </c>
      <c r="B98" s="163" t="s">
        <v>504</v>
      </c>
      <c r="D98" s="168"/>
      <c r="E98" s="168"/>
      <c r="F98" s="168"/>
      <c r="G98" s="168"/>
      <c r="H98" s="168"/>
      <c r="I98" s="168"/>
      <c r="L98" s="183" t="s">
        <v>5</v>
      </c>
      <c r="M98" s="186">
        <v>56.883845778816735</v>
      </c>
      <c r="N98" s="186">
        <v>62.02343761264008</v>
      </c>
      <c r="O98" s="186">
        <v>72.623349836111302</v>
      </c>
      <c r="P98" s="186">
        <v>97.197029627817685</v>
      </c>
      <c r="Q98" s="186">
        <v>126.20951584271597</v>
      </c>
      <c r="R98" s="186">
        <v>194.60943335173897</v>
      </c>
      <c r="S98" s="186">
        <v>279.64530790725314</v>
      </c>
      <c r="T98" s="186">
        <v>400.05732319686751</v>
      </c>
      <c r="U98" s="186">
        <v>848.6055359659448</v>
      </c>
      <c r="V98" s="186">
        <v>1633.3969273925702</v>
      </c>
      <c r="X98" s="184" t="s">
        <v>5</v>
      </c>
      <c r="Y98" s="187">
        <v>2.4081633929956068</v>
      </c>
      <c r="Z98" s="187">
        <v>2.1778998063176096</v>
      </c>
      <c r="AA98" s="187">
        <v>2.030160535540535</v>
      </c>
      <c r="AB98" s="187">
        <v>1.8924432557046535</v>
      </c>
      <c r="AC98" s="187">
        <v>1.764068118439948</v>
      </c>
      <c r="AD98" s="187">
        <v>1.6444013933392816</v>
      </c>
      <c r="AE98" s="187">
        <v>1.5328523395159479</v>
      </c>
      <c r="AF98" s="187">
        <v>1.42887028938118</v>
      </c>
      <c r="AG98" s="187">
        <v>1.3319419302455358</v>
      </c>
      <c r="AH98" s="187">
        <v>1.2415887703246482</v>
      </c>
    </row>
    <row r="99" spans="1:34" ht="43.5">
      <c r="A99" s="156" t="s">
        <v>514</v>
      </c>
      <c r="B99" s="163" t="s">
        <v>504</v>
      </c>
      <c r="D99" s="168"/>
      <c r="E99" s="168"/>
      <c r="F99" s="168"/>
      <c r="G99" s="168"/>
      <c r="H99" s="168"/>
      <c r="I99" s="168"/>
      <c r="L99" s="183" t="s">
        <v>6</v>
      </c>
      <c r="M99" s="186">
        <v>104.57796593719888</v>
      </c>
      <c r="N99" s="186">
        <v>215.8912637712186</v>
      </c>
      <c r="O99" s="186">
        <v>402.80124339868718</v>
      </c>
      <c r="P99" s="186">
        <v>655.94949222955859</v>
      </c>
      <c r="Q99" s="186">
        <v>905.91646274577204</v>
      </c>
      <c r="R99" s="186">
        <v>1166.6161467361924</v>
      </c>
      <c r="S99" s="186">
        <v>1500.0201919380295</v>
      </c>
      <c r="T99" s="186">
        <v>1836.9058756820466</v>
      </c>
      <c r="U99" s="186">
        <v>2459.4266968257666</v>
      </c>
      <c r="V99" s="186">
        <v>3307.4353610853805</v>
      </c>
      <c r="X99" s="184" t="s">
        <v>6</v>
      </c>
      <c r="Y99" s="187">
        <v>2.2320375102165686</v>
      </c>
      <c r="Z99" s="187">
        <v>1.9189505957974871</v>
      </c>
      <c r="AA99" s="187">
        <v>1.7887773156227196</v>
      </c>
      <c r="AB99" s="187">
        <v>1.6674344258230709</v>
      </c>
      <c r="AC99" s="187">
        <v>1.5543229110393804</v>
      </c>
      <c r="AD99" s="187">
        <v>1.4488843905147268</v>
      </c>
      <c r="AE99" s="187">
        <v>1.3505983616193666</v>
      </c>
      <c r="AF99" s="187">
        <v>1.2589796303629766</v>
      </c>
      <c r="AG99" s="187">
        <v>1.1735759162097956</v>
      </c>
      <c r="AH99" s="187">
        <v>1.0939656193727116</v>
      </c>
    </row>
    <row r="100" spans="1:34" ht="43.5">
      <c r="A100" s="156" t="s">
        <v>515</v>
      </c>
      <c r="B100" s="163" t="s">
        <v>443</v>
      </c>
      <c r="D100" s="168" t="s">
        <v>585</v>
      </c>
      <c r="E100" s="168"/>
      <c r="F100" s="168" t="s">
        <v>586</v>
      </c>
      <c r="G100" s="168" t="s">
        <v>585</v>
      </c>
      <c r="H100" s="168" t="s">
        <v>587</v>
      </c>
      <c r="I100" s="168"/>
      <c r="L100" s="183" t="s">
        <v>11</v>
      </c>
      <c r="M100" s="186">
        <v>1889.6980274360933</v>
      </c>
      <c r="N100" s="186">
        <v>2793.0912655820762</v>
      </c>
      <c r="O100" s="186">
        <v>3958.336417986879</v>
      </c>
      <c r="P100" s="186">
        <v>5420.6196174258594</v>
      </c>
      <c r="Q100" s="186">
        <v>7334.8887989156492</v>
      </c>
      <c r="R100" s="186">
        <v>9623.4845082044812</v>
      </c>
      <c r="S100" s="186">
        <v>12430.698531557642</v>
      </c>
      <c r="T100" s="186">
        <v>15613.560211297532</v>
      </c>
      <c r="U100" s="186">
        <v>19252.222428293302</v>
      </c>
      <c r="V100" s="186">
        <v>23360.002597772364</v>
      </c>
      <c r="X100" s="184" t="s">
        <v>11</v>
      </c>
      <c r="Y100" s="187">
        <v>2.1318423765457832</v>
      </c>
      <c r="Z100" s="187">
        <v>1.9278994566661294</v>
      </c>
      <c r="AA100" s="187">
        <v>1.7969932189137936</v>
      </c>
      <c r="AB100" s="187">
        <v>1.6748873112611131</v>
      </c>
      <c r="AC100" s="187">
        <v>1.5610798818439153</v>
      </c>
      <c r="AD100" s="187">
        <v>1.4550336309432754</v>
      </c>
      <c r="AE100" s="187">
        <v>1.3561907859891236</v>
      </c>
      <c r="AF100" s="187">
        <v>1.2641493225968123</v>
      </c>
      <c r="AG100" s="187">
        <v>1.1783535493771096</v>
      </c>
      <c r="AH100" s="187">
        <v>1.0983819803640003</v>
      </c>
    </row>
    <row r="101" spans="1:34" ht="43.5">
      <c r="A101" s="156" t="s">
        <v>516</v>
      </c>
      <c r="B101" s="163" t="s">
        <v>443</v>
      </c>
      <c r="D101" s="168" t="s">
        <v>585</v>
      </c>
      <c r="E101" s="168"/>
      <c r="F101" s="168" t="s">
        <v>588</v>
      </c>
      <c r="G101" s="168" t="s">
        <v>585</v>
      </c>
      <c r="H101" s="168" t="s">
        <v>587</v>
      </c>
      <c r="I101" s="168"/>
      <c r="L101" s="183" t="s">
        <v>2</v>
      </c>
      <c r="M101" s="186">
        <v>352.53291269352979</v>
      </c>
      <c r="N101" s="186">
        <v>436.68238054536874</v>
      </c>
      <c r="O101" s="186">
        <v>606.91723261229788</v>
      </c>
      <c r="P101" s="186">
        <v>873.60919869589043</v>
      </c>
      <c r="Q101" s="186">
        <v>1275.9786682022702</v>
      </c>
      <c r="R101" s="186">
        <v>1751.6013583352637</v>
      </c>
      <c r="S101" s="186">
        <v>2425.2333590334647</v>
      </c>
      <c r="T101" s="186">
        <v>3067.1391227035256</v>
      </c>
      <c r="U101" s="186">
        <v>3817.4670086208253</v>
      </c>
      <c r="V101" s="186">
        <v>4748.2809072968757</v>
      </c>
      <c r="X101" s="184" t="s">
        <v>2</v>
      </c>
      <c r="Y101" s="187">
        <v>2.4372780387298314</v>
      </c>
      <c r="Z101" s="187">
        <v>1.9914336082703579</v>
      </c>
      <c r="AA101" s="187">
        <v>1.8563433951056501</v>
      </c>
      <c r="AB101" s="187">
        <v>1.7304171157106134</v>
      </c>
      <c r="AC101" s="187">
        <v>1.6130331285897785</v>
      </c>
      <c r="AD101" s="187">
        <v>1.5036119617088057</v>
      </c>
      <c r="AE101" s="187">
        <v>1.4016134519012566</v>
      </c>
      <c r="AF101" s="187">
        <v>1.3065340783255963</v>
      </c>
      <c r="AG101" s="187">
        <v>1.2179044768088994</v>
      </c>
      <c r="AH101" s="187">
        <v>1.1352871228066916</v>
      </c>
    </row>
    <row r="102" spans="1:34">
      <c r="L102" s="183" t="s">
        <v>3</v>
      </c>
      <c r="M102" s="186">
        <v>325.27953980584402</v>
      </c>
      <c r="N102" s="186">
        <v>411.73096221948401</v>
      </c>
      <c r="O102" s="186">
        <v>529.13770780954223</v>
      </c>
      <c r="P102" s="186">
        <v>715.7970127395472</v>
      </c>
      <c r="Q102" s="186">
        <v>969.82197128736948</v>
      </c>
      <c r="R102" s="186">
        <v>1139.5541594472452</v>
      </c>
      <c r="S102" s="186">
        <v>1684.9673734293187</v>
      </c>
      <c r="T102" s="186">
        <v>2601.8718928558787</v>
      </c>
      <c r="U102" s="186">
        <v>4016.3149625734823</v>
      </c>
      <c r="V102" s="186">
        <v>6159.929768918154</v>
      </c>
      <c r="X102" s="184" t="s">
        <v>3</v>
      </c>
      <c r="Y102" s="187">
        <v>2.1501458866032204</v>
      </c>
      <c r="Z102" s="187">
        <v>1.9445533984978656</v>
      </c>
      <c r="AA102" s="187">
        <v>1.8126433353040488</v>
      </c>
      <c r="AB102" s="187">
        <v>1.6896814783077261</v>
      </c>
      <c r="AC102" s="187">
        <v>1.5750608200356675</v>
      </c>
      <c r="AD102" s="187">
        <v>1.4682155297672153</v>
      </c>
      <c r="AE102" s="187">
        <v>1.3686181602820959</v>
      </c>
      <c r="AF102" s="187">
        <v>1.2757770440903389</v>
      </c>
      <c r="AG102" s="187">
        <v>1.1892338662906565</v>
      </c>
      <c r="AH102" s="187">
        <v>1.1085614020755785</v>
      </c>
    </row>
    <row r="103" spans="1:34">
      <c r="A103" s="173" t="s">
        <v>465</v>
      </c>
      <c r="C103" s="156" t="s">
        <v>517</v>
      </c>
      <c r="L103" s="183" t="s">
        <v>4</v>
      </c>
      <c r="M103" s="186">
        <v>346.82524271807068</v>
      </c>
      <c r="N103" s="186">
        <v>384.07082219637203</v>
      </c>
      <c r="O103" s="186">
        <v>435.14751992565562</v>
      </c>
      <c r="P103" s="186">
        <v>521.98838622952769</v>
      </c>
      <c r="Q103" s="186">
        <v>626.67373580088395</v>
      </c>
      <c r="R103" s="186">
        <v>817.44814894407659</v>
      </c>
      <c r="S103" s="186">
        <v>1067.5511132647146</v>
      </c>
      <c r="T103" s="186">
        <v>1200</v>
      </c>
      <c r="U103" s="186">
        <v>1400</v>
      </c>
      <c r="V103" s="186">
        <v>1740.7388413721969</v>
      </c>
      <c r="X103" s="184" t="s">
        <v>4</v>
      </c>
      <c r="Y103" s="187">
        <v>2.4081633929956068</v>
      </c>
      <c r="Z103" s="187">
        <v>2.1778998063176096</v>
      </c>
      <c r="AA103" s="187">
        <v>2.030160535540535</v>
      </c>
      <c r="AB103" s="187">
        <v>1.8924432557046535</v>
      </c>
      <c r="AC103" s="187">
        <v>1.764068118439948</v>
      </c>
      <c r="AD103" s="187">
        <v>1.6444013933392816</v>
      </c>
      <c r="AE103" s="187">
        <v>1.5328523395159479</v>
      </c>
      <c r="AF103" s="187">
        <v>1.42887028938118</v>
      </c>
      <c r="AG103" s="187">
        <v>1.3319419302455358</v>
      </c>
      <c r="AH103" s="187">
        <v>1.2415887703246482</v>
      </c>
    </row>
    <row r="104" spans="1:34">
      <c r="A104" s="173"/>
      <c r="L104" s="183" t="s">
        <v>0</v>
      </c>
      <c r="M104" s="186">
        <v>5873.3445662835575</v>
      </c>
      <c r="N104" s="186">
        <v>7820.3766800359754</v>
      </c>
      <c r="O104" s="186">
        <v>10256.652380684538</v>
      </c>
      <c r="P104" s="186">
        <v>13120.391347632642</v>
      </c>
      <c r="Q104" s="186">
        <v>16596.113333454337</v>
      </c>
      <c r="R104" s="186">
        <v>20488.850296618206</v>
      </c>
      <c r="S104" s="186">
        <v>25004.728983053603</v>
      </c>
      <c r="T104" s="186">
        <v>29855.580864331936</v>
      </c>
      <c r="U104" s="186">
        <v>35261.927564424288</v>
      </c>
      <c r="V104" s="186">
        <v>41198.508889834098</v>
      </c>
      <c r="X104" s="184" t="s">
        <v>0</v>
      </c>
      <c r="Y104" s="187">
        <v>2.0641400511390917</v>
      </c>
      <c r="Z104" s="187">
        <v>1.8667712625579511</v>
      </c>
      <c r="AA104" s="187">
        <v>1.740137601891887</v>
      </c>
      <c r="AB104" s="187">
        <v>1.6220942191754173</v>
      </c>
      <c r="AC104" s="187">
        <v>1.5120583872342412</v>
      </c>
      <c r="AD104" s="187">
        <v>1.4094869085765271</v>
      </c>
      <c r="AE104" s="187">
        <v>1.3138734338708125</v>
      </c>
      <c r="AF104" s="187">
        <v>1.2247459623267256</v>
      </c>
      <c r="AG104" s="187">
        <v>1.1416645116390305</v>
      </c>
      <c r="AH104" s="187">
        <v>1.0642189459925555</v>
      </c>
    </row>
    <row r="105" spans="1:34" ht="29">
      <c r="A105" s="163" t="s">
        <v>503</v>
      </c>
      <c r="B105" s="163" t="s">
        <v>518</v>
      </c>
      <c r="C105" s="156" t="s">
        <v>519</v>
      </c>
      <c r="D105" s="174" t="s">
        <v>506</v>
      </c>
      <c r="I105" s="156" t="s">
        <v>507</v>
      </c>
      <c r="L105" s="183" t="s">
        <v>1</v>
      </c>
      <c r="M105" s="186">
        <v>3458.6525295500383</v>
      </c>
      <c r="N105" s="186">
        <v>4446.4943515349878</v>
      </c>
      <c r="O105" s="186">
        <v>5653.7798408731305</v>
      </c>
      <c r="P105" s="186">
        <v>6990.0317577321075</v>
      </c>
      <c r="Q105" s="186">
        <v>8612.9532941242633</v>
      </c>
      <c r="R105" s="186">
        <v>10265.629792665766</v>
      </c>
      <c r="S105" s="186">
        <v>12196.885493269998</v>
      </c>
      <c r="T105" s="186">
        <v>14314.576674036609</v>
      </c>
      <c r="U105" s="186">
        <v>16741.172648126449</v>
      </c>
      <c r="V105" s="186">
        <v>19503.367297925306</v>
      </c>
      <c r="X105" s="184" t="s">
        <v>1</v>
      </c>
      <c r="Y105" s="187">
        <v>1.6341108738184476</v>
      </c>
      <c r="Z105" s="187">
        <v>1.477860582858378</v>
      </c>
      <c r="AA105" s="187">
        <v>1.3776089348310772</v>
      </c>
      <c r="AB105" s="187">
        <v>1.284157923513872</v>
      </c>
      <c r="AC105" s="187">
        <v>1.1970462232271075</v>
      </c>
      <c r="AD105" s="187">
        <v>1.1158438026230839</v>
      </c>
      <c r="AE105" s="187">
        <v>1.0401498018143931</v>
      </c>
      <c r="AF105" s="187">
        <v>0.96959055350865775</v>
      </c>
      <c r="AG105" s="187">
        <v>0.90381773838089918</v>
      </c>
      <c r="AH105" s="187">
        <v>0.84250666557743981</v>
      </c>
    </row>
    <row r="106" spans="1:34" ht="29">
      <c r="A106" s="163" t="s">
        <v>510</v>
      </c>
      <c r="B106" s="163" t="s">
        <v>518</v>
      </c>
      <c r="C106" s="156" t="s">
        <v>520</v>
      </c>
      <c r="D106" s="174" t="s">
        <v>506</v>
      </c>
      <c r="I106" s="156" t="s">
        <v>521</v>
      </c>
      <c r="L106" s="183" t="s">
        <v>7</v>
      </c>
      <c r="M106" s="186">
        <v>1137.1303557131846</v>
      </c>
      <c r="N106" s="186">
        <v>1774.7306248807022</v>
      </c>
      <c r="O106" s="186">
        <v>2548.033064622688</v>
      </c>
      <c r="P106" s="186">
        <v>3385.1056842961643</v>
      </c>
      <c r="Q106" s="186">
        <v>4451.6654298902677</v>
      </c>
      <c r="R106" s="186">
        <v>5443.5518134335598</v>
      </c>
      <c r="S106" s="186">
        <v>6557.6262850083431</v>
      </c>
      <c r="T106" s="186">
        <v>8230.9552067407567</v>
      </c>
      <c r="U106" s="186">
        <v>10179.937341233392</v>
      </c>
      <c r="V106" s="186">
        <v>12449.981987709001</v>
      </c>
      <c r="X106" s="184" t="s">
        <v>7</v>
      </c>
      <c r="Y106" s="187">
        <v>2.2320375102165686</v>
      </c>
      <c r="Z106" s="187">
        <v>1.9189505957974871</v>
      </c>
      <c r="AA106" s="187">
        <v>1.7887773156227196</v>
      </c>
      <c r="AB106" s="187">
        <v>1.6674344258230709</v>
      </c>
      <c r="AC106" s="187">
        <v>1.5543229110393804</v>
      </c>
      <c r="AD106" s="187">
        <v>1.4488843905147268</v>
      </c>
      <c r="AE106" s="187">
        <v>1.3505983616193666</v>
      </c>
      <c r="AF106" s="187">
        <v>1.2589796303629766</v>
      </c>
      <c r="AG106" s="187">
        <v>1.1735759162097956</v>
      </c>
      <c r="AH106" s="187">
        <v>1.0939656193727116</v>
      </c>
    </row>
    <row r="107" spans="1:34">
      <c r="A107" s="156" t="s">
        <v>512</v>
      </c>
      <c r="D107" s="168"/>
      <c r="E107" s="168"/>
      <c r="F107" s="168"/>
      <c r="G107" s="168"/>
      <c r="H107" s="168"/>
      <c r="I107" s="168"/>
      <c r="L107" s="183" t="s">
        <v>8</v>
      </c>
      <c r="M107" s="186">
        <v>66.986485407885539</v>
      </c>
      <c r="N107" s="186">
        <v>91.203629885464636</v>
      </c>
      <c r="O107" s="186">
        <v>130.20619249693846</v>
      </c>
      <c r="P107" s="186">
        <v>209.36459926241491</v>
      </c>
      <c r="Q107" s="186">
        <v>335.83138887345433</v>
      </c>
      <c r="R107" s="186">
        <v>902.86266471918725</v>
      </c>
      <c r="S107" s="186">
        <v>1940.031327577577</v>
      </c>
      <c r="T107" s="186">
        <v>3300.9022509411811</v>
      </c>
      <c r="U107" s="186">
        <v>5584.8969235521254</v>
      </c>
      <c r="V107" s="186">
        <v>9220.9017831154706</v>
      </c>
      <c r="X107" s="184" t="s">
        <v>8</v>
      </c>
      <c r="Y107" s="187">
        <v>2.4081633929956068</v>
      </c>
      <c r="Z107" s="187">
        <v>2.1778998063176096</v>
      </c>
      <c r="AA107" s="187">
        <v>2.030160535540535</v>
      </c>
      <c r="AB107" s="187">
        <v>1.8924432557046535</v>
      </c>
      <c r="AC107" s="187">
        <v>1.764068118439948</v>
      </c>
      <c r="AD107" s="187">
        <v>1.6444013933392816</v>
      </c>
      <c r="AE107" s="187">
        <v>1.5328523395159479</v>
      </c>
      <c r="AF107" s="187">
        <v>1.42887028938118</v>
      </c>
      <c r="AG107" s="187">
        <v>1.3319419302455358</v>
      </c>
      <c r="AH107" s="187">
        <v>1.2415887703246482</v>
      </c>
    </row>
    <row r="108" spans="1:34">
      <c r="A108" s="156" t="s">
        <v>513</v>
      </c>
      <c r="D108" s="168"/>
      <c r="E108" s="168"/>
      <c r="F108" s="168"/>
      <c r="G108" s="168"/>
      <c r="H108" s="168"/>
      <c r="I108" s="168"/>
    </row>
    <row r="109" spans="1:34">
      <c r="A109" s="156" t="s">
        <v>514</v>
      </c>
      <c r="D109" s="168"/>
      <c r="E109" s="168"/>
      <c r="F109" s="168"/>
      <c r="G109" s="168"/>
      <c r="H109" s="168"/>
      <c r="I109" s="168"/>
    </row>
    <row r="110" spans="1:34">
      <c r="A110" s="156" t="s">
        <v>522</v>
      </c>
      <c r="D110" s="168"/>
      <c r="E110" s="168"/>
      <c r="F110" s="168"/>
      <c r="G110" s="168"/>
      <c r="H110" s="168"/>
      <c r="I110" s="168"/>
    </row>
    <row r="113" spans="1:9" s="188" customFormat="1">
      <c r="A113" s="188" t="s">
        <v>523</v>
      </c>
      <c r="B113" s="189"/>
    </row>
    <row r="115" spans="1:9">
      <c r="A115" s="156" t="s">
        <v>524</v>
      </c>
    </row>
    <row r="116" spans="1:9">
      <c r="A116" s="190" t="s">
        <v>5</v>
      </c>
      <c r="B116" s="163" t="s">
        <v>26</v>
      </c>
      <c r="C116" s="159">
        <v>701.03119376197026</v>
      </c>
      <c r="D116" s="168"/>
      <c r="E116" s="168"/>
      <c r="F116" s="168"/>
      <c r="G116" s="168"/>
      <c r="H116" s="168"/>
      <c r="I116" s="168"/>
    </row>
    <row r="117" spans="1:9">
      <c r="A117" s="190" t="s">
        <v>6</v>
      </c>
      <c r="B117" s="163" t="s">
        <v>26</v>
      </c>
      <c r="C117" s="159">
        <v>155.20120563263774</v>
      </c>
      <c r="D117" s="168"/>
      <c r="E117" s="168"/>
      <c r="F117" s="168"/>
      <c r="G117" s="168"/>
      <c r="H117" s="168"/>
      <c r="I117" s="168"/>
    </row>
    <row r="118" spans="1:9">
      <c r="A118" s="190" t="s">
        <v>11</v>
      </c>
      <c r="B118" s="163" t="s">
        <v>26</v>
      </c>
      <c r="C118" s="159">
        <v>8760.3528281340114</v>
      </c>
      <c r="D118" s="168"/>
      <c r="E118" s="168"/>
      <c r="F118" s="168"/>
      <c r="G118" s="168"/>
      <c r="H118" s="168"/>
      <c r="I118" s="168"/>
    </row>
    <row r="119" spans="1:9">
      <c r="A119" s="190" t="s">
        <v>2</v>
      </c>
      <c r="B119" s="163" t="s">
        <v>26</v>
      </c>
      <c r="C119" s="159">
        <v>374.52243069527373</v>
      </c>
      <c r="D119" s="168"/>
      <c r="E119" s="168"/>
      <c r="F119" s="168"/>
      <c r="G119" s="168"/>
      <c r="H119" s="168"/>
      <c r="I119" s="168"/>
    </row>
    <row r="120" spans="1:9">
      <c r="A120" s="190" t="s">
        <v>3</v>
      </c>
      <c r="B120" s="163" t="s">
        <v>26</v>
      </c>
      <c r="C120" s="159">
        <v>3608.2342050819943</v>
      </c>
      <c r="D120" s="168"/>
      <c r="E120" s="168"/>
      <c r="F120" s="168"/>
      <c r="G120" s="168"/>
      <c r="H120" s="168"/>
      <c r="I120" s="168"/>
    </row>
    <row r="121" spans="1:9">
      <c r="A121" s="190" t="s">
        <v>4</v>
      </c>
      <c r="B121" s="163" t="s">
        <v>26</v>
      </c>
      <c r="C121" s="159">
        <v>1862.5768914168536</v>
      </c>
      <c r="D121" s="168"/>
      <c r="E121" s="168"/>
      <c r="F121" s="168"/>
      <c r="G121" s="168"/>
      <c r="H121" s="168"/>
      <c r="I121" s="168"/>
    </row>
    <row r="122" spans="1:9">
      <c r="A122" s="190" t="s">
        <v>0</v>
      </c>
      <c r="B122" s="163" t="s">
        <v>26</v>
      </c>
      <c r="C122" s="159">
        <v>20436.579247338024</v>
      </c>
      <c r="D122" s="168"/>
      <c r="E122" s="168"/>
      <c r="F122" s="168"/>
      <c r="G122" s="168"/>
      <c r="H122" s="168"/>
      <c r="I122" s="168"/>
    </row>
    <row r="123" spans="1:9">
      <c r="A123" s="190" t="s">
        <v>1</v>
      </c>
      <c r="B123" s="163" t="s">
        <v>26</v>
      </c>
      <c r="C123" s="159">
        <v>7017.6688984149941</v>
      </c>
      <c r="D123" s="168"/>
      <c r="E123" s="168"/>
      <c r="F123" s="168"/>
      <c r="G123" s="168"/>
      <c r="H123" s="168"/>
      <c r="I123" s="168"/>
    </row>
    <row r="124" spans="1:9">
      <c r="A124" s="190" t="s">
        <v>7</v>
      </c>
      <c r="B124" s="163" t="s">
        <v>26</v>
      </c>
      <c r="C124" s="159">
        <v>2030.4253315218809</v>
      </c>
      <c r="D124" s="168"/>
      <c r="E124" s="168"/>
      <c r="F124" s="168"/>
      <c r="G124" s="168"/>
      <c r="H124" s="168"/>
      <c r="I124" s="168"/>
    </row>
    <row r="125" spans="1:9">
      <c r="A125" s="190" t="s">
        <v>8</v>
      </c>
      <c r="B125" s="163" t="s">
        <v>26</v>
      </c>
      <c r="C125" s="159">
        <v>209.53984510304136</v>
      </c>
      <c r="D125" s="168"/>
      <c r="E125" s="168"/>
      <c r="F125" s="168"/>
      <c r="G125" s="168"/>
      <c r="H125" s="168"/>
      <c r="I125" s="168"/>
    </row>
    <row r="127" spans="1:9">
      <c r="A127" s="156" t="s">
        <v>525</v>
      </c>
    </row>
    <row r="128" spans="1:9">
      <c r="A128" s="190" t="s">
        <v>5</v>
      </c>
      <c r="B128" s="163" t="s">
        <v>26</v>
      </c>
      <c r="C128" s="159">
        <v>1404.7104569647217</v>
      </c>
      <c r="D128" s="168" t="s">
        <v>572</v>
      </c>
      <c r="E128" s="168"/>
      <c r="F128" s="168" t="s">
        <v>574</v>
      </c>
      <c r="G128" s="168" t="s">
        <v>572</v>
      </c>
      <c r="H128" s="168" t="s">
        <v>574</v>
      </c>
      <c r="I128" s="168"/>
    </row>
    <row r="129" spans="1:9">
      <c r="A129" s="190" t="s">
        <v>6</v>
      </c>
      <c r="B129" s="163" t="s">
        <v>26</v>
      </c>
      <c r="C129" s="159">
        <v>2542.6730863994221</v>
      </c>
      <c r="D129" s="168" t="s">
        <v>572</v>
      </c>
      <c r="E129" s="168"/>
      <c r="F129" s="168" t="s">
        <v>574</v>
      </c>
      <c r="G129" s="168" t="s">
        <v>572</v>
      </c>
      <c r="H129" s="168" t="s">
        <v>574</v>
      </c>
      <c r="I129" s="168"/>
    </row>
    <row r="130" spans="1:9">
      <c r="A130" s="190" t="s">
        <v>11</v>
      </c>
      <c r="B130" s="163" t="s">
        <v>26</v>
      </c>
      <c r="C130" s="159">
        <v>12107.576639891822</v>
      </c>
      <c r="D130" s="168" t="s">
        <v>572</v>
      </c>
      <c r="E130" s="168"/>
      <c r="F130" s="168" t="s">
        <v>574</v>
      </c>
      <c r="G130" s="168" t="s">
        <v>572</v>
      </c>
      <c r="H130" s="168" t="s">
        <v>574</v>
      </c>
      <c r="I130" s="168"/>
    </row>
    <row r="131" spans="1:9">
      <c r="A131" s="190" t="s">
        <v>2</v>
      </c>
      <c r="B131" s="163" t="s">
        <v>26</v>
      </c>
      <c r="C131" s="159">
        <v>2881.9927033166105</v>
      </c>
      <c r="D131" s="168" t="s">
        <v>572</v>
      </c>
      <c r="E131" s="168"/>
      <c r="F131" s="168" t="s">
        <v>574</v>
      </c>
      <c r="G131" s="168" t="s">
        <v>572</v>
      </c>
      <c r="H131" s="168" t="s">
        <v>574</v>
      </c>
      <c r="I131" s="168"/>
    </row>
    <row r="132" spans="1:9">
      <c r="A132" s="190" t="s">
        <v>3</v>
      </c>
      <c r="B132" s="163" t="s">
        <v>26</v>
      </c>
      <c r="C132" s="159">
        <v>7209.8021902362179</v>
      </c>
      <c r="D132" s="168" t="s">
        <v>572</v>
      </c>
      <c r="E132" s="168"/>
      <c r="F132" s="168" t="s">
        <v>574</v>
      </c>
      <c r="G132" s="168" t="s">
        <v>572</v>
      </c>
      <c r="H132" s="168" t="s">
        <v>574</v>
      </c>
      <c r="I132" s="168"/>
    </row>
    <row r="133" spans="1:9">
      <c r="A133" s="190" t="s">
        <v>4</v>
      </c>
      <c r="B133" s="163" t="s">
        <v>26</v>
      </c>
      <c r="C133" s="159">
        <v>4353.3449438582702</v>
      </c>
      <c r="D133" s="168" t="s">
        <v>572</v>
      </c>
      <c r="E133" s="168"/>
      <c r="F133" s="168" t="s">
        <v>574</v>
      </c>
      <c r="G133" s="168" t="s">
        <v>572</v>
      </c>
      <c r="H133" s="168" t="s">
        <v>574</v>
      </c>
      <c r="I133" s="168"/>
    </row>
    <row r="134" spans="1:9">
      <c r="A134" s="190" t="s">
        <v>0</v>
      </c>
      <c r="B134" s="163" t="s">
        <v>26</v>
      </c>
      <c r="C134" s="159">
        <v>21641.204706317654</v>
      </c>
      <c r="D134" s="168" t="s">
        <v>572</v>
      </c>
      <c r="E134" s="168"/>
      <c r="F134" s="168" t="s">
        <v>574</v>
      </c>
      <c r="G134" s="168" t="s">
        <v>572</v>
      </c>
      <c r="H134" s="168" t="s">
        <v>574</v>
      </c>
      <c r="I134" s="168"/>
    </row>
    <row r="135" spans="1:9">
      <c r="A135" s="190" t="s">
        <v>1</v>
      </c>
      <c r="B135" s="163" t="s">
        <v>26</v>
      </c>
      <c r="C135" s="159">
        <v>8950.9754024541435</v>
      </c>
      <c r="D135" s="168" t="s">
        <v>572</v>
      </c>
      <c r="E135" s="168"/>
      <c r="F135" s="168" t="s">
        <v>574</v>
      </c>
      <c r="G135" s="168" t="s">
        <v>572</v>
      </c>
      <c r="H135" s="168" t="s">
        <v>574</v>
      </c>
      <c r="I135" s="168"/>
    </row>
    <row r="136" spans="1:9">
      <c r="A136" s="190" t="s">
        <v>7</v>
      </c>
      <c r="B136" s="163" t="s">
        <v>26</v>
      </c>
      <c r="C136" s="159">
        <v>4702.4824938036054</v>
      </c>
      <c r="D136" s="168" t="s">
        <v>572</v>
      </c>
      <c r="E136" s="168"/>
      <c r="F136" s="168" t="s">
        <v>574</v>
      </c>
      <c r="G136" s="168" t="s">
        <v>572</v>
      </c>
      <c r="H136" s="168" t="s">
        <v>574</v>
      </c>
      <c r="I136" s="168"/>
    </row>
    <row r="137" spans="1:9">
      <c r="A137" s="190" t="s">
        <v>8</v>
      </c>
      <c r="B137" s="163" t="s">
        <v>26</v>
      </c>
      <c r="C137" s="159">
        <v>2384.4351302984951</v>
      </c>
      <c r="D137" s="168" t="s">
        <v>572</v>
      </c>
      <c r="E137" s="168"/>
      <c r="F137" s="168" t="s">
        <v>574</v>
      </c>
      <c r="G137" s="168" t="s">
        <v>572</v>
      </c>
      <c r="H137" s="168" t="s">
        <v>574</v>
      </c>
      <c r="I137" s="168"/>
    </row>
    <row r="139" spans="1:9">
      <c r="A139" s="156" t="s">
        <v>526</v>
      </c>
      <c r="D139" s="174" t="s">
        <v>527</v>
      </c>
      <c r="I139" s="156" t="s">
        <v>589</v>
      </c>
    </row>
    <row r="140" spans="1:9">
      <c r="A140" s="190" t="s">
        <v>5</v>
      </c>
      <c r="B140" s="163" t="s">
        <v>26</v>
      </c>
      <c r="C140" s="159">
        <v>9851.7586926286585</v>
      </c>
      <c r="D140" s="168" t="s">
        <v>572</v>
      </c>
      <c r="E140" s="168"/>
      <c r="F140" s="168" t="s">
        <v>574</v>
      </c>
      <c r="G140" s="168" t="s">
        <v>572</v>
      </c>
      <c r="H140" s="168" t="s">
        <v>574</v>
      </c>
      <c r="I140" s="168"/>
    </row>
    <row r="141" spans="1:9">
      <c r="A141" s="190" t="s">
        <v>6</v>
      </c>
      <c r="B141" s="163" t="s">
        <v>26</v>
      </c>
      <c r="C141" s="159">
        <v>6903.7898166194118</v>
      </c>
      <c r="D141" s="168" t="s">
        <v>572</v>
      </c>
      <c r="E141" s="168"/>
      <c r="F141" s="168" t="s">
        <v>574</v>
      </c>
      <c r="G141" s="168" t="s">
        <v>572</v>
      </c>
      <c r="H141" s="168" t="s">
        <v>574</v>
      </c>
      <c r="I141" s="168"/>
    </row>
    <row r="142" spans="1:9">
      <c r="A142" s="190" t="s">
        <v>11</v>
      </c>
      <c r="B142" s="163" t="s">
        <v>26</v>
      </c>
      <c r="C142" s="159">
        <v>11627.304388940436</v>
      </c>
      <c r="D142" s="168" t="s">
        <v>572</v>
      </c>
      <c r="E142" s="168"/>
      <c r="F142" s="168" t="s">
        <v>574</v>
      </c>
      <c r="G142" s="168" t="s">
        <v>572</v>
      </c>
      <c r="H142" s="168" t="s">
        <v>574</v>
      </c>
      <c r="I142" s="168"/>
    </row>
    <row r="143" spans="1:9">
      <c r="A143" s="190" t="s">
        <v>2</v>
      </c>
      <c r="B143" s="163" t="s">
        <v>26</v>
      </c>
      <c r="C143" s="159">
        <v>11658.47277795558</v>
      </c>
      <c r="D143" s="168" t="s">
        <v>572</v>
      </c>
      <c r="E143" s="168"/>
      <c r="F143" s="168" t="s">
        <v>574</v>
      </c>
      <c r="G143" s="168" t="s">
        <v>572</v>
      </c>
      <c r="H143" s="168" t="s">
        <v>574</v>
      </c>
      <c r="I143" s="168"/>
    </row>
    <row r="144" spans="1:9">
      <c r="A144" s="190" t="s">
        <v>3</v>
      </c>
      <c r="B144" s="163" t="s">
        <v>26</v>
      </c>
      <c r="C144" s="159">
        <v>13485.661863498462</v>
      </c>
      <c r="D144" s="168" t="s">
        <v>572</v>
      </c>
      <c r="E144" s="168"/>
      <c r="F144" s="168" t="s">
        <v>574</v>
      </c>
      <c r="G144" s="168" t="s">
        <v>572</v>
      </c>
      <c r="H144" s="168" t="s">
        <v>574</v>
      </c>
      <c r="I144" s="168"/>
    </row>
    <row r="145" spans="1:9">
      <c r="A145" s="190" t="s">
        <v>4</v>
      </c>
      <c r="B145" s="163" t="s">
        <v>26</v>
      </c>
      <c r="C145" s="159">
        <v>9564.0777739391597</v>
      </c>
      <c r="D145" s="168" t="s">
        <v>572</v>
      </c>
      <c r="E145" s="168"/>
      <c r="F145" s="168" t="s">
        <v>574</v>
      </c>
      <c r="G145" s="168" t="s">
        <v>572</v>
      </c>
      <c r="H145" s="168" t="s">
        <v>574</v>
      </c>
      <c r="I145" s="168"/>
    </row>
    <row r="146" spans="1:9">
      <c r="A146" s="190" t="s">
        <v>0</v>
      </c>
      <c r="B146" s="163" t="s">
        <v>26</v>
      </c>
      <c r="C146" s="159">
        <v>16025.096715161411</v>
      </c>
      <c r="D146" s="168" t="s">
        <v>572</v>
      </c>
      <c r="E146" s="168"/>
      <c r="F146" s="168" t="s">
        <v>574</v>
      </c>
      <c r="G146" s="168" t="s">
        <v>572</v>
      </c>
      <c r="H146" s="168" t="s">
        <v>574</v>
      </c>
      <c r="I146" s="168"/>
    </row>
    <row r="147" spans="1:9">
      <c r="A147" s="190" t="s">
        <v>1</v>
      </c>
      <c r="B147" s="163" t="s">
        <v>26</v>
      </c>
      <c r="C147" s="159">
        <v>8817.4869184918862</v>
      </c>
      <c r="D147" s="168" t="s">
        <v>572</v>
      </c>
      <c r="E147" s="168"/>
      <c r="F147" s="168" t="s">
        <v>574</v>
      </c>
      <c r="G147" s="168" t="s">
        <v>572</v>
      </c>
      <c r="H147" s="168" t="s">
        <v>574</v>
      </c>
      <c r="I147" s="168"/>
    </row>
    <row r="148" spans="1:9">
      <c r="A148" s="190" t="s">
        <v>7</v>
      </c>
      <c r="B148" s="163" t="s">
        <v>26</v>
      </c>
      <c r="C148" s="159">
        <v>9095.5798591935854</v>
      </c>
      <c r="D148" s="168" t="s">
        <v>572</v>
      </c>
      <c r="E148" s="168"/>
      <c r="F148" s="168" t="s">
        <v>574</v>
      </c>
      <c r="G148" s="168" t="s">
        <v>572</v>
      </c>
      <c r="H148" s="168" t="s">
        <v>574</v>
      </c>
      <c r="I148" s="168"/>
    </row>
    <row r="149" spans="1:9">
      <c r="A149" s="190" t="s">
        <v>8</v>
      </c>
      <c r="B149" s="163" t="s">
        <v>26</v>
      </c>
      <c r="C149" s="159">
        <v>9193.7602853010721</v>
      </c>
      <c r="D149" s="168" t="s">
        <v>572</v>
      </c>
      <c r="E149" s="168"/>
      <c r="F149" s="168" t="s">
        <v>574</v>
      </c>
      <c r="G149" s="168" t="s">
        <v>572</v>
      </c>
      <c r="H149" s="168" t="s">
        <v>574</v>
      </c>
      <c r="I149" s="168"/>
    </row>
    <row r="151" spans="1:9">
      <c r="A151" s="156" t="s">
        <v>528</v>
      </c>
    </row>
    <row r="152" spans="1:9">
      <c r="A152" s="173" t="s">
        <v>5</v>
      </c>
      <c r="B152" s="163" t="s">
        <v>28</v>
      </c>
      <c r="C152" s="191">
        <v>2.4038655635663071</v>
      </c>
      <c r="D152" s="168"/>
      <c r="E152" s="168"/>
      <c r="F152" s="168"/>
      <c r="G152" s="168"/>
      <c r="H152" s="168"/>
      <c r="I152" s="168"/>
    </row>
    <row r="153" spans="1:9">
      <c r="A153" s="173" t="s">
        <v>6</v>
      </c>
      <c r="B153" s="163" t="s">
        <v>28</v>
      </c>
      <c r="C153" s="191">
        <v>2.4261944016164243</v>
      </c>
      <c r="D153" s="168"/>
      <c r="E153" s="168"/>
      <c r="F153" s="168"/>
      <c r="G153" s="168"/>
      <c r="H153" s="168"/>
      <c r="I153" s="168"/>
    </row>
    <row r="154" spans="1:9">
      <c r="A154" s="173" t="s">
        <v>11</v>
      </c>
      <c r="B154" s="163" t="s">
        <v>28</v>
      </c>
      <c r="C154" s="191">
        <v>1.6064085358781917</v>
      </c>
      <c r="D154" s="168"/>
      <c r="E154" s="168"/>
      <c r="F154" s="168"/>
      <c r="G154" s="168"/>
      <c r="H154" s="168"/>
      <c r="I154" s="168"/>
    </row>
    <row r="155" spans="1:9">
      <c r="A155" s="173" t="s">
        <v>2</v>
      </c>
      <c r="B155" s="163" t="s">
        <v>28</v>
      </c>
      <c r="C155" s="191">
        <v>2</v>
      </c>
      <c r="D155" s="168"/>
      <c r="E155" s="168"/>
      <c r="F155" s="168"/>
      <c r="G155" s="168"/>
      <c r="H155" s="168"/>
      <c r="I155" s="168"/>
    </row>
    <row r="156" spans="1:9">
      <c r="A156" s="173" t="s">
        <v>3</v>
      </c>
      <c r="B156" s="163" t="s">
        <v>28</v>
      </c>
      <c r="C156" s="191">
        <v>1.873182310852409</v>
      </c>
      <c r="D156" s="168"/>
      <c r="E156" s="168"/>
      <c r="F156" s="168"/>
      <c r="G156" s="168"/>
      <c r="H156" s="168"/>
      <c r="I156" s="168"/>
    </row>
    <row r="157" spans="1:9">
      <c r="A157" s="173" t="s">
        <v>4</v>
      </c>
      <c r="B157" s="163" t="s">
        <v>28</v>
      </c>
      <c r="C157" s="191">
        <v>2.423092450853046</v>
      </c>
      <c r="D157" s="168"/>
      <c r="E157" s="168"/>
      <c r="F157" s="168"/>
      <c r="G157" s="168"/>
      <c r="H157" s="168"/>
      <c r="I157" s="168"/>
    </row>
    <row r="158" spans="1:9">
      <c r="A158" s="173" t="s">
        <v>0</v>
      </c>
      <c r="B158" s="163" t="s">
        <v>28</v>
      </c>
      <c r="C158" s="191">
        <v>1.5</v>
      </c>
      <c r="D158" s="168"/>
      <c r="E158" s="168"/>
      <c r="F158" s="168"/>
      <c r="G158" s="168"/>
      <c r="H158" s="168"/>
      <c r="I158" s="168"/>
    </row>
    <row r="159" spans="1:9">
      <c r="A159" s="173" t="s">
        <v>1</v>
      </c>
      <c r="B159" s="163" t="s">
        <v>28</v>
      </c>
      <c r="C159" s="191">
        <v>1.5</v>
      </c>
      <c r="D159" s="168"/>
      <c r="E159" s="168"/>
      <c r="F159" s="168"/>
      <c r="G159" s="168"/>
      <c r="H159" s="168"/>
      <c r="I159" s="168"/>
    </row>
    <row r="160" spans="1:9">
      <c r="A160" s="173" t="s">
        <v>7</v>
      </c>
      <c r="B160" s="163" t="s">
        <v>28</v>
      </c>
      <c r="C160" s="191">
        <v>2.2153309191649067</v>
      </c>
      <c r="D160" s="168"/>
      <c r="E160" s="168"/>
      <c r="F160" s="168"/>
      <c r="G160" s="168"/>
      <c r="H160" s="168"/>
      <c r="I160" s="168"/>
    </row>
    <row r="161" spans="1:9">
      <c r="A161" s="173" t="s">
        <v>8</v>
      </c>
      <c r="B161" s="163" t="s">
        <v>28</v>
      </c>
      <c r="C161" s="191">
        <v>2.4386325888010845</v>
      </c>
      <c r="D161" s="168"/>
      <c r="E161" s="168"/>
      <c r="F161" s="168"/>
      <c r="G161" s="168"/>
      <c r="H161" s="168"/>
      <c r="I161" s="168"/>
    </row>
    <row r="163" spans="1:9">
      <c r="A163" s="156" t="s">
        <v>529</v>
      </c>
    </row>
    <row r="164" spans="1:9">
      <c r="A164" s="173" t="s">
        <v>5</v>
      </c>
      <c r="B164" s="163" t="s">
        <v>28</v>
      </c>
      <c r="C164" s="191">
        <v>2.2115966906989213</v>
      </c>
      <c r="D164" s="168"/>
      <c r="E164" s="168"/>
      <c r="F164" s="168"/>
      <c r="G164" s="168"/>
      <c r="H164" s="168"/>
      <c r="I164" s="168"/>
    </row>
    <row r="165" spans="1:9">
      <c r="A165" s="173" t="s">
        <v>6</v>
      </c>
      <c r="B165" s="163" t="s">
        <v>28</v>
      </c>
      <c r="C165" s="191">
        <v>2.2785832048492729</v>
      </c>
      <c r="D165" s="168"/>
      <c r="E165" s="168"/>
      <c r="F165" s="168"/>
      <c r="G165" s="168"/>
      <c r="H165" s="168"/>
      <c r="I165" s="168"/>
    </row>
    <row r="166" spans="1:9">
      <c r="A166" s="173" t="s">
        <v>11</v>
      </c>
      <c r="B166" s="163" t="s">
        <v>28</v>
      </c>
      <c r="C166" s="191">
        <v>1.5665733253626155</v>
      </c>
      <c r="D166" s="168"/>
      <c r="E166" s="168"/>
      <c r="F166" s="168"/>
      <c r="G166" s="168"/>
      <c r="H166" s="168"/>
      <c r="I166" s="168"/>
    </row>
    <row r="167" spans="1:9">
      <c r="A167" s="173" t="s">
        <v>2</v>
      </c>
      <c r="B167" s="163" t="s">
        <v>28</v>
      </c>
      <c r="C167" s="191">
        <v>2</v>
      </c>
      <c r="D167" s="168"/>
      <c r="E167" s="168"/>
      <c r="F167" s="168"/>
      <c r="G167" s="168"/>
      <c r="H167" s="168"/>
      <c r="I167" s="168"/>
    </row>
    <row r="168" spans="1:9">
      <c r="A168" s="173" t="s">
        <v>3</v>
      </c>
      <c r="B168" s="163" t="s">
        <v>28</v>
      </c>
      <c r="C168" s="191">
        <v>1.6195469325572271</v>
      </c>
      <c r="D168" s="168"/>
      <c r="E168" s="168"/>
      <c r="F168" s="168"/>
      <c r="G168" s="168"/>
      <c r="H168" s="168"/>
      <c r="I168" s="168"/>
    </row>
    <row r="169" spans="1:9">
      <c r="A169" s="173" t="s">
        <v>4</v>
      </c>
      <c r="B169" s="163" t="s">
        <v>28</v>
      </c>
      <c r="C169" s="191">
        <v>2.2692773525591381</v>
      </c>
      <c r="D169" s="168"/>
      <c r="E169" s="168"/>
      <c r="F169" s="168"/>
      <c r="G169" s="168"/>
      <c r="H169" s="168"/>
      <c r="I169" s="168"/>
    </row>
    <row r="170" spans="1:9">
      <c r="A170" s="173" t="s">
        <v>0</v>
      </c>
      <c r="B170" s="163" t="s">
        <v>28</v>
      </c>
      <c r="C170" s="191">
        <v>1.5</v>
      </c>
      <c r="D170" s="168"/>
      <c r="E170" s="168"/>
      <c r="F170" s="168"/>
      <c r="G170" s="168"/>
      <c r="H170" s="168"/>
      <c r="I170" s="168"/>
    </row>
    <row r="171" spans="1:9">
      <c r="A171" s="173" t="s">
        <v>1</v>
      </c>
      <c r="B171" s="163" t="s">
        <v>28</v>
      </c>
      <c r="C171" s="191">
        <v>1.5</v>
      </c>
      <c r="D171" s="168"/>
      <c r="E171" s="168"/>
      <c r="F171" s="168"/>
      <c r="G171" s="168"/>
      <c r="H171" s="168"/>
      <c r="I171" s="168"/>
    </row>
    <row r="172" spans="1:9">
      <c r="A172" s="173" t="s">
        <v>7</v>
      </c>
      <c r="B172" s="163" t="s">
        <v>28</v>
      </c>
      <c r="C172" s="191">
        <v>2.0459927574947203</v>
      </c>
      <c r="D172" s="168"/>
      <c r="E172" s="168"/>
      <c r="F172" s="168"/>
      <c r="G172" s="168"/>
      <c r="H172" s="168"/>
      <c r="I172" s="168"/>
    </row>
    <row r="173" spans="1:9">
      <c r="A173" s="173" t="s">
        <v>8</v>
      </c>
      <c r="B173" s="163" t="s">
        <v>28</v>
      </c>
      <c r="C173" s="191">
        <v>2.3158977664032534</v>
      </c>
      <c r="D173" s="168"/>
      <c r="E173" s="168"/>
      <c r="F173" s="168"/>
      <c r="G173" s="168"/>
      <c r="H173" s="168"/>
      <c r="I173" s="168"/>
    </row>
    <row r="175" spans="1:9">
      <c r="A175" s="156" t="s">
        <v>530</v>
      </c>
    </row>
    <row r="176" spans="1:9">
      <c r="A176" s="173" t="s">
        <v>5</v>
      </c>
      <c r="B176" s="163" t="s">
        <v>28</v>
      </c>
      <c r="C176" s="191">
        <v>1.971260599614689</v>
      </c>
      <c r="D176" s="168"/>
      <c r="E176" s="168"/>
      <c r="F176" s="168"/>
      <c r="G176" s="168"/>
      <c r="H176" s="168"/>
      <c r="I176" s="168"/>
    </row>
    <row r="177" spans="1:11">
      <c r="A177" s="173" t="s">
        <v>6</v>
      </c>
      <c r="B177" s="163" t="s">
        <v>28</v>
      </c>
      <c r="C177" s="191">
        <v>1.5</v>
      </c>
      <c r="D177" s="168"/>
      <c r="E177" s="168"/>
      <c r="F177" s="168"/>
      <c r="G177" s="168"/>
      <c r="H177" s="168"/>
      <c r="I177" s="168"/>
    </row>
    <row r="178" spans="1:11">
      <c r="A178" s="173" t="s">
        <v>11</v>
      </c>
      <c r="B178" s="163" t="s">
        <v>28</v>
      </c>
      <c r="C178" s="191">
        <v>1.5</v>
      </c>
      <c r="D178" s="168"/>
      <c r="E178" s="168"/>
      <c r="F178" s="168"/>
      <c r="G178" s="168"/>
      <c r="H178" s="168"/>
      <c r="I178" s="168"/>
    </row>
    <row r="179" spans="1:11">
      <c r="A179" s="173" t="s">
        <v>2</v>
      </c>
      <c r="B179" s="163" t="s">
        <v>28</v>
      </c>
      <c r="C179" s="191">
        <v>1.5</v>
      </c>
      <c r="D179" s="168"/>
      <c r="E179" s="168"/>
      <c r="F179" s="168"/>
      <c r="G179" s="168"/>
      <c r="H179" s="168"/>
      <c r="I179" s="168"/>
    </row>
    <row r="180" spans="1:11">
      <c r="A180" s="173" t="s">
        <v>3</v>
      </c>
      <c r="B180" s="163" t="s">
        <v>28</v>
      </c>
      <c r="C180" s="191">
        <v>1.5</v>
      </c>
      <c r="D180" s="168"/>
      <c r="E180" s="168"/>
      <c r="F180" s="168"/>
      <c r="G180" s="168"/>
      <c r="H180" s="168"/>
      <c r="I180" s="168"/>
    </row>
    <row r="181" spans="1:11">
      <c r="A181" s="173" t="s">
        <v>4</v>
      </c>
      <c r="B181" s="163" t="s">
        <v>28</v>
      </c>
      <c r="C181" s="191">
        <v>2.0770084796917532</v>
      </c>
      <c r="D181" s="168"/>
      <c r="E181" s="168"/>
      <c r="F181" s="168"/>
      <c r="G181" s="168"/>
      <c r="H181" s="168"/>
      <c r="I181" s="168"/>
    </row>
    <row r="182" spans="1:11">
      <c r="A182" s="173" t="s">
        <v>0</v>
      </c>
      <c r="B182" s="163" t="s">
        <v>28</v>
      </c>
      <c r="C182" s="191">
        <v>1.5</v>
      </c>
      <c r="D182" s="168"/>
      <c r="E182" s="168"/>
      <c r="F182" s="168"/>
      <c r="G182" s="168"/>
      <c r="H182" s="168"/>
      <c r="I182" s="168"/>
    </row>
    <row r="183" spans="1:11">
      <c r="A183" s="173" t="s">
        <v>1</v>
      </c>
      <c r="B183" s="163" t="s">
        <v>28</v>
      </c>
      <c r="C183" s="191">
        <v>1.5</v>
      </c>
      <c r="D183" s="168"/>
      <c r="E183" s="168"/>
      <c r="F183" s="168"/>
      <c r="G183" s="168"/>
      <c r="H183" s="168"/>
      <c r="I183" s="168"/>
    </row>
    <row r="184" spans="1:11">
      <c r="A184" s="173" t="s">
        <v>7</v>
      </c>
      <c r="B184" s="163" t="s">
        <v>28</v>
      </c>
      <c r="C184" s="191">
        <v>1.5</v>
      </c>
      <c r="D184" s="168"/>
      <c r="E184" s="168"/>
      <c r="F184" s="168"/>
      <c r="G184" s="168"/>
      <c r="H184" s="168"/>
      <c r="I184" s="168"/>
    </row>
    <row r="185" spans="1:11">
      <c r="A185" s="173" t="s">
        <v>8</v>
      </c>
      <c r="B185" s="163" t="s">
        <v>28</v>
      </c>
      <c r="C185" s="191">
        <v>1.5</v>
      </c>
      <c r="D185" s="168"/>
      <c r="E185" s="168"/>
      <c r="F185" s="168"/>
      <c r="G185" s="168"/>
      <c r="H185" s="168"/>
      <c r="I185" s="168"/>
    </row>
    <row r="187" spans="1:11">
      <c r="A187" s="156" t="s">
        <v>531</v>
      </c>
      <c r="K187" s="192" t="s">
        <v>532</v>
      </c>
    </row>
    <row r="188" spans="1:11">
      <c r="A188" s="156" t="s">
        <v>5</v>
      </c>
      <c r="B188" s="163" t="s">
        <v>35</v>
      </c>
      <c r="C188" s="175">
        <v>2.1378200572916701</v>
      </c>
      <c r="D188" s="168"/>
      <c r="E188" s="168"/>
      <c r="F188" s="168"/>
      <c r="G188" s="168"/>
      <c r="H188" s="168"/>
      <c r="I188" s="168"/>
      <c r="K188" s="156" t="s">
        <v>31</v>
      </c>
    </row>
    <row r="189" spans="1:11">
      <c r="A189" s="156" t="s">
        <v>6</v>
      </c>
      <c r="B189" s="163" t="s">
        <v>35</v>
      </c>
      <c r="C189" s="175">
        <v>1.9927996227424347</v>
      </c>
      <c r="D189" s="168"/>
      <c r="E189" s="168"/>
      <c r="F189" s="168"/>
      <c r="G189" s="168"/>
      <c r="H189" s="168"/>
      <c r="I189" s="168"/>
      <c r="K189" s="156" t="s">
        <v>32</v>
      </c>
    </row>
    <row r="190" spans="1:11">
      <c r="A190" s="156" t="s">
        <v>11</v>
      </c>
      <c r="B190" s="163" t="s">
        <v>35</v>
      </c>
      <c r="C190" s="175">
        <v>3.0374470969511083</v>
      </c>
      <c r="D190" s="168"/>
      <c r="E190" s="168"/>
      <c r="F190" s="168"/>
      <c r="G190" s="168"/>
      <c r="H190" s="168"/>
      <c r="I190" s="168"/>
      <c r="K190" s="182" t="s">
        <v>148</v>
      </c>
    </row>
    <row r="191" spans="1:11">
      <c r="A191" s="156" t="s">
        <v>2</v>
      </c>
      <c r="B191" s="163" t="s">
        <v>35</v>
      </c>
      <c r="C191" s="175">
        <v>2.639329989612262</v>
      </c>
      <c r="D191" s="168"/>
      <c r="E191" s="168"/>
      <c r="F191" s="168"/>
      <c r="G191" s="168"/>
      <c r="H191" s="168"/>
      <c r="I191" s="168"/>
      <c r="K191" s="182" t="s">
        <v>151</v>
      </c>
    </row>
    <row r="192" spans="1:11">
      <c r="A192" s="156" t="s">
        <v>3</v>
      </c>
      <c r="B192" s="163" t="s">
        <v>35</v>
      </c>
      <c r="C192" s="175">
        <v>2.4602892978071242</v>
      </c>
      <c r="D192" s="168"/>
      <c r="E192" s="168"/>
      <c r="F192" s="168"/>
      <c r="G192" s="168"/>
      <c r="H192" s="168"/>
      <c r="I192" s="168"/>
    </row>
    <row r="193" spans="1:9">
      <c r="A193" s="156" t="s">
        <v>4</v>
      </c>
      <c r="B193" s="163" t="s">
        <v>35</v>
      </c>
      <c r="C193" s="175">
        <v>2.2933939494975801</v>
      </c>
      <c r="D193" s="168"/>
      <c r="E193" s="168"/>
      <c r="F193" s="168"/>
      <c r="G193" s="168"/>
      <c r="H193" s="168"/>
      <c r="I193" s="168"/>
    </row>
    <row r="194" spans="1:9">
      <c r="A194" s="156" t="s">
        <v>0</v>
      </c>
      <c r="B194" s="163" t="s">
        <v>35</v>
      </c>
      <c r="C194" s="175">
        <v>3.2584888378733448</v>
      </c>
      <c r="D194" s="168"/>
      <c r="E194" s="168"/>
      <c r="F194" s="168"/>
      <c r="G194" s="168"/>
      <c r="H194" s="168"/>
      <c r="I194" s="168"/>
    </row>
    <row r="195" spans="1:9">
      <c r="A195" s="156" t="s">
        <v>1</v>
      </c>
      <c r="B195" s="163" t="s">
        <v>35</v>
      </c>
      <c r="C195" s="175">
        <v>2.8313998684120483</v>
      </c>
      <c r="D195" s="168"/>
      <c r="E195" s="168"/>
      <c r="F195" s="168"/>
      <c r="G195" s="168"/>
      <c r="H195" s="168"/>
      <c r="I195" s="168"/>
    </row>
    <row r="196" spans="1:9">
      <c r="A196" s="156" t="s">
        <v>7</v>
      </c>
      <c r="B196" s="163" t="s">
        <v>35</v>
      </c>
      <c r="C196" s="175">
        <v>1.8576167450844432</v>
      </c>
      <c r="D196" s="168"/>
      <c r="E196" s="168"/>
      <c r="F196" s="168"/>
      <c r="G196" s="168"/>
      <c r="H196" s="168"/>
      <c r="I196" s="168"/>
    </row>
    <row r="197" spans="1:9">
      <c r="A197" s="156" t="s">
        <v>8</v>
      </c>
      <c r="B197" s="163" t="s">
        <v>35</v>
      </c>
      <c r="C197" s="175">
        <v>1.731604087153183</v>
      </c>
      <c r="D197" s="168"/>
      <c r="E197" s="168"/>
      <c r="F197" s="168"/>
      <c r="G197" s="168"/>
      <c r="H197" s="168"/>
      <c r="I197" s="168"/>
    </row>
    <row r="199" spans="1:9">
      <c r="A199" s="156" t="s">
        <v>533</v>
      </c>
    </row>
    <row r="200" spans="1:9">
      <c r="A200" s="156" t="s">
        <v>5</v>
      </c>
      <c r="B200" s="163" t="s">
        <v>35</v>
      </c>
      <c r="C200" s="175">
        <v>2.044315631897919</v>
      </c>
      <c r="D200" s="168"/>
      <c r="E200" s="168"/>
      <c r="F200" s="168"/>
      <c r="G200" s="168"/>
      <c r="H200" s="168"/>
      <c r="I200" s="168"/>
    </row>
    <row r="201" spans="1:9">
      <c r="A201" s="156" t="s">
        <v>6</v>
      </c>
      <c r="B201" s="163" t="s">
        <v>35</v>
      </c>
      <c r="C201" s="175">
        <v>1.9880243969457254</v>
      </c>
      <c r="D201" s="168"/>
      <c r="E201" s="168"/>
      <c r="F201" s="168"/>
      <c r="G201" s="168"/>
      <c r="H201" s="168"/>
      <c r="I201" s="168"/>
    </row>
    <row r="202" spans="1:9">
      <c r="A202" s="156" t="s">
        <v>11</v>
      </c>
      <c r="B202" s="163" t="s">
        <v>35</v>
      </c>
      <c r="C202" s="175">
        <v>2.393515503048647</v>
      </c>
      <c r="D202" s="168"/>
      <c r="E202" s="168"/>
      <c r="F202" s="168"/>
      <c r="G202" s="168"/>
      <c r="H202" s="168"/>
      <c r="I202" s="168"/>
    </row>
    <row r="203" spans="1:9">
      <c r="A203" s="156" t="s">
        <v>2</v>
      </c>
      <c r="B203" s="163" t="s">
        <v>35</v>
      </c>
      <c r="C203" s="175">
        <v>2.238982083690491</v>
      </c>
      <c r="D203" s="168"/>
      <c r="E203" s="168"/>
      <c r="F203" s="168"/>
      <c r="G203" s="168"/>
      <c r="H203" s="168"/>
      <c r="I203" s="168"/>
    </row>
    <row r="204" spans="1:9">
      <c r="A204" s="156" t="s">
        <v>3</v>
      </c>
      <c r="B204" s="163" t="s">
        <v>35</v>
      </c>
      <c r="C204" s="175">
        <v>2.1694855215009454</v>
      </c>
      <c r="D204" s="168"/>
      <c r="E204" s="168"/>
      <c r="F204" s="168"/>
      <c r="G204" s="168"/>
      <c r="H204" s="168"/>
      <c r="I204" s="168"/>
    </row>
    <row r="205" spans="1:9">
      <c r="A205" s="156" t="s">
        <v>4</v>
      </c>
      <c r="B205" s="163" t="s">
        <v>35</v>
      </c>
      <c r="C205" s="175">
        <v>2.1047033044753078</v>
      </c>
      <c r="D205" s="168"/>
      <c r="E205" s="168"/>
      <c r="F205" s="168"/>
      <c r="G205" s="168"/>
      <c r="H205" s="168"/>
      <c r="I205" s="168"/>
    </row>
    <row r="206" spans="1:9">
      <c r="A206" s="156" t="s">
        <v>0</v>
      </c>
      <c r="B206" s="163" t="s">
        <v>35</v>
      </c>
      <c r="C206" s="175">
        <v>2.479315222316977</v>
      </c>
      <c r="D206" s="168"/>
      <c r="E206" s="168"/>
      <c r="F206" s="168"/>
      <c r="G206" s="168"/>
      <c r="H206" s="168"/>
      <c r="I206" s="168"/>
    </row>
    <row r="207" spans="1:9">
      <c r="A207" s="156" t="s">
        <v>1</v>
      </c>
      <c r="B207" s="163" t="s">
        <v>35</v>
      </c>
      <c r="C207" s="175">
        <v>2.3135360643647616</v>
      </c>
      <c r="D207" s="168"/>
      <c r="E207" s="168"/>
      <c r="F207" s="168"/>
      <c r="G207" s="168"/>
      <c r="H207" s="168"/>
      <c r="I207" s="168"/>
    </row>
    <row r="208" spans="1:9">
      <c r="A208" s="156" t="s">
        <v>7</v>
      </c>
      <c r="B208" s="163" t="s">
        <v>35</v>
      </c>
      <c r="C208" s="175">
        <v>1.9355517150687724</v>
      </c>
      <c r="D208" s="168"/>
      <c r="E208" s="168"/>
      <c r="F208" s="168"/>
      <c r="G208" s="168"/>
      <c r="H208" s="168"/>
      <c r="I208" s="168"/>
    </row>
    <row r="209" spans="1:9">
      <c r="A209" s="156" t="s">
        <v>8</v>
      </c>
      <c r="B209" s="163" t="s">
        <v>35</v>
      </c>
      <c r="C209" s="175">
        <v>1.886638552198951</v>
      </c>
      <c r="D209" s="168"/>
      <c r="E209" s="168"/>
      <c r="F209" s="168"/>
      <c r="G209" s="168"/>
      <c r="H209" s="168"/>
      <c r="I209" s="168"/>
    </row>
    <row r="211" spans="1:9">
      <c r="A211" s="156" t="s">
        <v>534</v>
      </c>
    </row>
    <row r="212" spans="1:9">
      <c r="A212" s="156" t="s">
        <v>5</v>
      </c>
      <c r="B212" s="163" t="s">
        <v>35</v>
      </c>
      <c r="C212" s="175">
        <v>1.8496955836444693</v>
      </c>
      <c r="D212" s="168"/>
      <c r="E212" s="168"/>
      <c r="F212" s="168"/>
      <c r="G212" s="168"/>
      <c r="H212" s="168"/>
      <c r="I212" s="168"/>
    </row>
    <row r="213" spans="1:9">
      <c r="A213" s="156" t="s">
        <v>6</v>
      </c>
      <c r="B213" s="163" t="s">
        <v>35</v>
      </c>
      <c r="C213" s="175">
        <v>1.8496955836444693</v>
      </c>
      <c r="D213" s="168"/>
      <c r="E213" s="168"/>
      <c r="F213" s="168"/>
      <c r="G213" s="168"/>
      <c r="H213" s="168"/>
      <c r="I213" s="168"/>
    </row>
    <row r="214" spans="1:9">
      <c r="A214" s="156" t="s">
        <v>11</v>
      </c>
      <c r="B214" s="163" t="s">
        <v>35</v>
      </c>
      <c r="C214" s="175">
        <v>1.8496955836444693</v>
      </c>
      <c r="D214" s="168"/>
      <c r="E214" s="168"/>
      <c r="F214" s="168"/>
      <c r="G214" s="168"/>
      <c r="H214" s="168"/>
      <c r="I214" s="168"/>
    </row>
    <row r="215" spans="1:9">
      <c r="A215" s="156" t="s">
        <v>2</v>
      </c>
      <c r="B215" s="163" t="s">
        <v>35</v>
      </c>
      <c r="C215" s="175">
        <v>1.8496955836444693</v>
      </c>
      <c r="D215" s="168"/>
      <c r="E215" s="168"/>
      <c r="F215" s="168"/>
      <c r="G215" s="168"/>
      <c r="H215" s="168"/>
      <c r="I215" s="168"/>
    </row>
    <row r="216" spans="1:9">
      <c r="A216" s="156" t="s">
        <v>3</v>
      </c>
      <c r="B216" s="163" t="s">
        <v>35</v>
      </c>
      <c r="C216" s="175">
        <v>1.8496955836444693</v>
      </c>
      <c r="D216" s="168"/>
      <c r="E216" s="168"/>
      <c r="F216" s="168"/>
      <c r="G216" s="168"/>
      <c r="H216" s="168"/>
      <c r="I216" s="168"/>
    </row>
    <row r="217" spans="1:9">
      <c r="A217" s="156" t="s">
        <v>4</v>
      </c>
      <c r="B217" s="163" t="s">
        <v>35</v>
      </c>
      <c r="C217" s="175">
        <v>1.8496955836444693</v>
      </c>
      <c r="D217" s="168"/>
      <c r="E217" s="168"/>
      <c r="F217" s="168"/>
      <c r="G217" s="168"/>
      <c r="H217" s="168"/>
      <c r="I217" s="168"/>
    </row>
    <row r="218" spans="1:9">
      <c r="A218" s="156" t="s">
        <v>0</v>
      </c>
      <c r="B218" s="163" t="s">
        <v>35</v>
      </c>
      <c r="C218" s="175">
        <v>1.8496955836444693</v>
      </c>
      <c r="D218" s="168"/>
      <c r="E218" s="168"/>
      <c r="F218" s="168"/>
      <c r="G218" s="168"/>
      <c r="H218" s="168"/>
      <c r="I218" s="168"/>
    </row>
    <row r="219" spans="1:9">
      <c r="A219" s="156" t="s">
        <v>1</v>
      </c>
      <c r="B219" s="163" t="s">
        <v>35</v>
      </c>
      <c r="C219" s="175">
        <v>1.8496955836444693</v>
      </c>
      <c r="D219" s="168"/>
      <c r="E219" s="168"/>
      <c r="F219" s="168"/>
      <c r="G219" s="168"/>
      <c r="H219" s="168"/>
      <c r="I219" s="168"/>
    </row>
    <row r="220" spans="1:9">
      <c r="A220" s="156" t="s">
        <v>7</v>
      </c>
      <c r="B220" s="163" t="s">
        <v>35</v>
      </c>
      <c r="C220" s="175">
        <v>1.8496955836444693</v>
      </c>
      <c r="D220" s="168"/>
      <c r="E220" s="168"/>
      <c r="F220" s="168"/>
      <c r="G220" s="168"/>
      <c r="H220" s="168"/>
      <c r="I220" s="168"/>
    </row>
    <row r="221" spans="1:9">
      <c r="A221" s="156" t="s">
        <v>8</v>
      </c>
      <c r="B221" s="163" t="s">
        <v>35</v>
      </c>
      <c r="C221" s="175">
        <v>1.8496955836444693</v>
      </c>
      <c r="D221" s="168"/>
      <c r="E221" s="168"/>
      <c r="F221" s="168"/>
      <c r="G221" s="168"/>
      <c r="H221" s="168"/>
      <c r="I221" s="168"/>
    </row>
    <row r="224" spans="1:9">
      <c r="A224" s="156" t="s">
        <v>535</v>
      </c>
    </row>
    <row r="226" spans="1:17" s="119" customFormat="1">
      <c r="A226" s="119" t="s">
        <v>536</v>
      </c>
      <c r="B226" s="169"/>
    </row>
    <row r="228" spans="1:17">
      <c r="A228" s="156" t="s">
        <v>537</v>
      </c>
      <c r="C228" s="163"/>
      <c r="K228" s="156" t="s">
        <v>538</v>
      </c>
    </row>
    <row r="229" spans="1:17">
      <c r="A229" s="156" t="s">
        <v>5</v>
      </c>
      <c r="B229" s="163" t="s">
        <v>539</v>
      </c>
      <c r="C229" s="193">
        <v>0.36384755577654992</v>
      </c>
      <c r="D229" s="174" t="s">
        <v>540</v>
      </c>
      <c r="L229" s="194"/>
      <c r="M229" s="194"/>
      <c r="N229" s="212" t="s">
        <v>541</v>
      </c>
      <c r="O229" s="212"/>
      <c r="P229" s="212"/>
      <c r="Q229" s="212"/>
    </row>
    <row r="230" spans="1:17">
      <c r="A230" s="156" t="s">
        <v>6</v>
      </c>
      <c r="B230" s="163" t="s">
        <v>539</v>
      </c>
      <c r="C230" s="193">
        <v>0.90035291298524878</v>
      </c>
      <c r="L230" s="194" t="s">
        <v>542</v>
      </c>
      <c r="M230" s="194" t="s">
        <v>26</v>
      </c>
      <c r="N230" s="194" t="s">
        <v>543</v>
      </c>
      <c r="O230" s="194" t="s">
        <v>544</v>
      </c>
      <c r="P230" s="194" t="s">
        <v>545</v>
      </c>
      <c r="Q230" s="194" t="s">
        <v>546</v>
      </c>
    </row>
    <row r="231" spans="1:17">
      <c r="A231" s="156" t="s">
        <v>11</v>
      </c>
      <c r="B231" s="163" t="s">
        <v>539</v>
      </c>
      <c r="C231" s="193">
        <v>0.37091297137717427</v>
      </c>
      <c r="K231" s="156">
        <v>1960</v>
      </c>
      <c r="L231" s="159">
        <v>2218.9606675375553</v>
      </c>
      <c r="M231" s="159">
        <v>1806.3988295882564</v>
      </c>
      <c r="N231" s="195">
        <v>0.55399371132123776</v>
      </c>
      <c r="O231" s="195">
        <v>0.2239575653337903</v>
      </c>
      <c r="P231" s="195">
        <v>0.19842004100264177</v>
      </c>
      <c r="Q231" s="195">
        <v>2.3628682342330131E-2</v>
      </c>
    </row>
    <row r="232" spans="1:17">
      <c r="A232" s="156" t="s">
        <v>2</v>
      </c>
      <c r="B232" s="163" t="s">
        <v>539</v>
      </c>
      <c r="C232" s="193">
        <v>0.18128048429558691</v>
      </c>
      <c r="K232" s="156">
        <v>1961</v>
      </c>
      <c r="L232" s="159">
        <v>2252.2274099478068</v>
      </c>
      <c r="M232" s="159">
        <v>1866.447617675788</v>
      </c>
      <c r="N232" s="195">
        <v>0.55149492256279142</v>
      </c>
      <c r="O232" s="195">
        <v>0.22665342028710111</v>
      </c>
      <c r="P232" s="195">
        <v>0.19688226351590021</v>
      </c>
      <c r="Q232" s="195">
        <v>2.4969393634207481E-2</v>
      </c>
    </row>
    <row r="233" spans="1:17">
      <c r="A233" s="156" t="s">
        <v>3</v>
      </c>
      <c r="B233" s="163" t="s">
        <v>539</v>
      </c>
      <c r="C233" s="193">
        <v>0.62137951366222433</v>
      </c>
      <c r="K233" s="156">
        <v>1962</v>
      </c>
      <c r="L233" s="159">
        <v>2311.3062477347139</v>
      </c>
      <c r="M233" s="159">
        <v>1932.0441006235108</v>
      </c>
      <c r="N233" s="195">
        <v>0.55351687598298649</v>
      </c>
      <c r="O233" s="195">
        <v>0.23019943200253054</v>
      </c>
      <c r="P233" s="195">
        <v>0.18954683711925471</v>
      </c>
      <c r="Q233" s="195">
        <v>2.6736854895228358E-2</v>
      </c>
    </row>
    <row r="234" spans="1:17">
      <c r="A234" s="156" t="s">
        <v>4</v>
      </c>
      <c r="B234" s="163" t="s">
        <v>539</v>
      </c>
      <c r="C234" s="193">
        <v>0.51493846803384902</v>
      </c>
      <c r="K234" s="156">
        <v>1963</v>
      </c>
      <c r="L234" s="159">
        <v>2383.6482094548942</v>
      </c>
      <c r="M234" s="159">
        <v>1994.8536115681</v>
      </c>
      <c r="N234" s="195">
        <v>0.56175795240943693</v>
      </c>
      <c r="O234" s="195">
        <v>0.2341598685455486</v>
      </c>
      <c r="P234" s="195">
        <v>0.1749521609491328</v>
      </c>
      <c r="Q234" s="195">
        <v>2.9130018095881643E-2</v>
      </c>
    </row>
    <row r="235" spans="1:17">
      <c r="A235" s="156" t="s">
        <v>0</v>
      </c>
      <c r="B235" s="163" t="s">
        <v>539</v>
      </c>
      <c r="C235" s="193">
        <v>0.23864509971542083</v>
      </c>
      <c r="K235" s="156">
        <v>1964</v>
      </c>
      <c r="L235" s="159">
        <v>2502.4634155163471</v>
      </c>
      <c r="M235" s="159">
        <v>2094.0083767637479</v>
      </c>
      <c r="N235" s="195">
        <v>0.56269392522798312</v>
      </c>
      <c r="O235" s="195">
        <v>0.2339808977317421</v>
      </c>
      <c r="P235" s="195">
        <v>0.17162197839545928</v>
      </c>
      <c r="Q235" s="195">
        <v>3.1703198644815467E-2</v>
      </c>
    </row>
    <row r="236" spans="1:17">
      <c r="A236" s="156" t="s">
        <v>1</v>
      </c>
      <c r="B236" s="163" t="s">
        <v>539</v>
      </c>
      <c r="C236" s="193">
        <v>0.10136516786168313</v>
      </c>
      <c r="K236" s="156">
        <v>1965</v>
      </c>
      <c r="L236" s="159">
        <v>2587.1187130546464</v>
      </c>
      <c r="M236" s="159">
        <v>2174.9372666843769</v>
      </c>
      <c r="N236" s="195">
        <v>0.56520941503122069</v>
      </c>
      <c r="O236" s="195">
        <v>0.2346921917001534</v>
      </c>
      <c r="P236" s="195">
        <v>0.16390180864778853</v>
      </c>
      <c r="Q236" s="195">
        <v>3.6196584620837392E-2</v>
      </c>
    </row>
    <row r="237" spans="1:17">
      <c r="A237" s="156" t="s">
        <v>7</v>
      </c>
      <c r="B237" s="163" t="s">
        <v>539</v>
      </c>
      <c r="C237" s="193">
        <v>1.1102661979542006</v>
      </c>
      <c r="K237" s="156">
        <v>1966</v>
      </c>
      <c r="L237" s="159">
        <v>2665.5677228869622</v>
      </c>
      <c r="M237" s="159">
        <v>2250.2029418362322</v>
      </c>
      <c r="N237" s="195">
        <v>0.57087021687746953</v>
      </c>
      <c r="O237" s="195">
        <v>0.23084239377644522</v>
      </c>
      <c r="P237" s="195">
        <v>0.15828099488593841</v>
      </c>
      <c r="Q237" s="195">
        <v>4.0006394460146852E-2</v>
      </c>
    </row>
    <row r="238" spans="1:17">
      <c r="A238" s="156" t="s">
        <v>8</v>
      </c>
      <c r="B238" s="163" t="s">
        <v>539</v>
      </c>
      <c r="C238" s="193">
        <v>1.2915401379834883</v>
      </c>
      <c r="K238" s="156">
        <v>1967</v>
      </c>
      <c r="L238" s="159">
        <v>2714.3577579034572</v>
      </c>
      <c r="M238" s="159">
        <v>2338.8703771664186</v>
      </c>
      <c r="N238" s="195">
        <v>0.57465341359256794</v>
      </c>
      <c r="O238" s="195">
        <v>0.22763102967342697</v>
      </c>
      <c r="P238" s="195">
        <v>0.15274891390609951</v>
      </c>
      <c r="Q238" s="195">
        <v>4.4966642827905495E-2</v>
      </c>
    </row>
    <row r="239" spans="1:17">
      <c r="A239" s="156" t="s">
        <v>89</v>
      </c>
      <c r="B239" s="163" t="s">
        <v>539</v>
      </c>
      <c r="C239" s="193">
        <v>5.6945285096454255</v>
      </c>
      <c r="K239" s="156">
        <v>1968</v>
      </c>
      <c r="L239" s="159">
        <v>2816.7537461154616</v>
      </c>
      <c r="M239" s="159">
        <v>2445.376895793268</v>
      </c>
      <c r="N239" s="195">
        <v>0.57991991505335583</v>
      </c>
      <c r="O239" s="195">
        <v>0.22532049932755302</v>
      </c>
      <c r="P239" s="195">
        <v>0.14685318833885266</v>
      </c>
      <c r="Q239" s="195">
        <v>4.790639728023835E-2</v>
      </c>
    </row>
    <row r="240" spans="1:17">
      <c r="K240" s="156">
        <v>1969</v>
      </c>
      <c r="L240" s="159">
        <v>2927.4934017663477</v>
      </c>
      <c r="M240" s="159">
        <v>2555.5155949860014</v>
      </c>
      <c r="N240" s="195">
        <v>0.58386956361145437</v>
      </c>
      <c r="O240" s="195">
        <v>0.22529955841149887</v>
      </c>
      <c r="P240" s="195">
        <v>0.13995007364813575</v>
      </c>
      <c r="Q240" s="195">
        <v>5.0880804328911136E-2</v>
      </c>
    </row>
    <row r="241" spans="1:17">
      <c r="A241" s="156" t="s">
        <v>547</v>
      </c>
      <c r="C241" s="163"/>
      <c r="K241" s="156">
        <v>1970</v>
      </c>
      <c r="L241" s="159">
        <v>3041.8843178581578</v>
      </c>
      <c r="M241" s="159">
        <v>2666.3124297329118</v>
      </c>
      <c r="N241" s="195">
        <v>0.59079485775825946</v>
      </c>
      <c r="O241" s="195">
        <v>0.22249204378741166</v>
      </c>
      <c r="P241" s="195">
        <v>0.13412752142457107</v>
      </c>
      <c r="Q241" s="195">
        <v>5.2585577029757982E-2</v>
      </c>
    </row>
    <row r="242" spans="1:17">
      <c r="A242" s="156" t="s">
        <v>5</v>
      </c>
      <c r="B242" s="163" t="s">
        <v>539</v>
      </c>
      <c r="C242" s="193">
        <v>0.8539837820924433</v>
      </c>
      <c r="K242" s="156">
        <v>1971</v>
      </c>
      <c r="L242" s="159">
        <v>3105.6227634575239</v>
      </c>
      <c r="M242" s="159">
        <v>2781.1960698187982</v>
      </c>
      <c r="N242" s="195">
        <v>0.59778512561816788</v>
      </c>
      <c r="O242" s="195">
        <v>0.22164624929572327</v>
      </c>
      <c r="P242" s="195">
        <v>0.12740121224102993</v>
      </c>
      <c r="Q242" s="195">
        <v>5.3167412845078789E-2</v>
      </c>
    </row>
    <row r="243" spans="1:17">
      <c r="A243" s="156" t="s">
        <v>6</v>
      </c>
      <c r="B243" s="163" t="s">
        <v>539</v>
      </c>
      <c r="C243" s="193">
        <v>1.5093547305803343</v>
      </c>
      <c r="K243" s="156">
        <v>1972</v>
      </c>
      <c r="L243" s="159">
        <v>3186.4847667015824</v>
      </c>
      <c r="M243" s="159">
        <v>2910.7151197042576</v>
      </c>
      <c r="N243" s="195">
        <v>0.59760094831437927</v>
      </c>
      <c r="O243" s="195">
        <v>0.22235474868866739</v>
      </c>
      <c r="P243" s="195">
        <v>0.12391737326986943</v>
      </c>
      <c r="Q243" s="195">
        <v>5.6126929727083795E-2</v>
      </c>
    </row>
    <row r="244" spans="1:17">
      <c r="A244" s="156" t="s">
        <v>11</v>
      </c>
      <c r="B244" s="163" t="s">
        <v>539</v>
      </c>
      <c r="C244" s="193">
        <v>0.36840812526876104</v>
      </c>
      <c r="K244" s="156">
        <v>1973</v>
      </c>
      <c r="L244" s="159">
        <v>3331.6034718083047</v>
      </c>
      <c r="M244" s="159">
        <v>2980.5991622475576</v>
      </c>
      <c r="N244" s="195">
        <v>0.59230665855349707</v>
      </c>
      <c r="O244" s="195">
        <v>0.22595272570971456</v>
      </c>
      <c r="P244" s="195">
        <v>0.1219432350490758</v>
      </c>
      <c r="Q244" s="195">
        <v>5.9797380687712669E-2</v>
      </c>
    </row>
    <row r="245" spans="1:17">
      <c r="A245" s="156" t="s">
        <v>2</v>
      </c>
      <c r="B245" s="163" t="s">
        <v>539</v>
      </c>
      <c r="C245" s="193">
        <v>0.27537437926162417</v>
      </c>
      <c r="K245" s="156">
        <v>1974</v>
      </c>
      <c r="L245" s="159">
        <v>3354.0443103380635</v>
      </c>
      <c r="M245" s="159">
        <v>3004.3543860169357</v>
      </c>
      <c r="N245" s="195">
        <v>0.58215868489554634</v>
      </c>
      <c r="O245" s="195">
        <v>0.2347397343544711</v>
      </c>
      <c r="P245" s="195">
        <v>0.12134492075197539</v>
      </c>
      <c r="Q245" s="195">
        <v>6.1756659998007314E-2</v>
      </c>
    </row>
    <row r="246" spans="1:17">
      <c r="A246" s="156" t="s">
        <v>3</v>
      </c>
      <c r="B246" s="163" t="s">
        <v>539</v>
      </c>
      <c r="C246" s="193">
        <v>0.56907798793177256</v>
      </c>
      <c r="K246" s="156">
        <v>1975</v>
      </c>
      <c r="L246" s="159">
        <v>3341.6439487773659</v>
      </c>
      <c r="M246" s="159">
        <v>3095.6880458379719</v>
      </c>
      <c r="N246" s="195">
        <v>0.58037428430518845</v>
      </c>
      <c r="O246" s="195">
        <v>0.23857553364067585</v>
      </c>
      <c r="P246" s="195">
        <v>0.11864360610980754</v>
      </c>
      <c r="Q246" s="195">
        <v>6.2406575944328031E-2</v>
      </c>
    </row>
    <row r="247" spans="1:17">
      <c r="A247" s="156" t="s">
        <v>4</v>
      </c>
      <c r="B247" s="163" t="s">
        <v>539</v>
      </c>
      <c r="C247" s="193">
        <v>0.43171569309479513</v>
      </c>
      <c r="K247" s="156">
        <v>1976</v>
      </c>
      <c r="L247" s="159">
        <v>3444.6105858680135</v>
      </c>
      <c r="M247" s="159">
        <v>3191.8337190421098</v>
      </c>
      <c r="N247" s="195">
        <v>0.57976749431020158</v>
      </c>
      <c r="O247" s="195">
        <v>0.23950536574378894</v>
      </c>
      <c r="P247" s="195">
        <v>0.11565551626515908</v>
      </c>
      <c r="Q247" s="195">
        <v>6.507162368085033E-2</v>
      </c>
    </row>
    <row r="248" spans="1:17">
      <c r="A248" s="156" t="s">
        <v>0</v>
      </c>
      <c r="B248" s="163" t="s">
        <v>539</v>
      </c>
      <c r="C248" s="193">
        <v>0.22871601033768735</v>
      </c>
      <c r="K248" s="156">
        <v>1977</v>
      </c>
      <c r="L248" s="159">
        <v>3540.6440974743459</v>
      </c>
      <c r="M248" s="159">
        <v>3289.3082341401027</v>
      </c>
      <c r="N248" s="195">
        <v>0.57748079180615897</v>
      </c>
      <c r="O248" s="195">
        <v>0.24313924561971345</v>
      </c>
      <c r="P248" s="195">
        <v>0.11304178840098814</v>
      </c>
      <c r="Q248" s="195">
        <v>6.6338174173139516E-2</v>
      </c>
    </row>
    <row r="249" spans="1:17">
      <c r="A249" s="156" t="s">
        <v>1</v>
      </c>
      <c r="B249" s="163" t="s">
        <v>539</v>
      </c>
      <c r="C249" s="193">
        <v>9.6281857628288586E-2</v>
      </c>
      <c r="K249" s="156">
        <v>1978</v>
      </c>
      <c r="L249" s="159">
        <v>3637.0304259609829</v>
      </c>
      <c r="M249" s="159">
        <v>3423.2115420226955</v>
      </c>
      <c r="N249" s="195">
        <v>0.57371641864969147</v>
      </c>
      <c r="O249" s="195">
        <v>0.24477296676197699</v>
      </c>
      <c r="P249" s="195">
        <v>0.11120806800121773</v>
      </c>
      <c r="Q249" s="195">
        <v>7.030254658711374E-2</v>
      </c>
    </row>
    <row r="250" spans="1:17">
      <c r="A250" s="156" t="s">
        <v>7</v>
      </c>
      <c r="B250" s="163" t="s">
        <v>539</v>
      </c>
      <c r="C250" s="193">
        <v>1.2951370819847441</v>
      </c>
      <c r="K250" s="156">
        <v>1979</v>
      </c>
      <c r="L250" s="159">
        <v>3713.4874763717776</v>
      </c>
      <c r="M250" s="159">
        <v>3439.6005633020613</v>
      </c>
      <c r="N250" s="195">
        <v>0.56325255136490027</v>
      </c>
      <c r="O250" s="195">
        <v>0.25098846811418973</v>
      </c>
      <c r="P250" s="195">
        <v>0.1111724088138292</v>
      </c>
      <c r="Q250" s="195">
        <v>7.4586571707080787E-2</v>
      </c>
    </row>
    <row r="251" spans="1:17">
      <c r="A251" s="156" t="s">
        <v>8</v>
      </c>
      <c r="B251" s="163" t="s">
        <v>539</v>
      </c>
      <c r="C251" s="193">
        <v>2.2729450587603268</v>
      </c>
      <c r="K251" s="156">
        <v>1980</v>
      </c>
      <c r="L251" s="159">
        <v>3739.5949314115128</v>
      </c>
      <c r="M251" s="159">
        <v>3476.5805260804996</v>
      </c>
      <c r="N251" s="195">
        <v>0.55796961471017059</v>
      </c>
      <c r="O251" s="195">
        <v>0.25478623585765625</v>
      </c>
      <c r="P251" s="195">
        <v>0.11082039769164616</v>
      </c>
      <c r="Q251" s="195">
        <v>7.6423751740526902E-2</v>
      </c>
    </row>
    <row r="252" spans="1:17">
      <c r="A252" s="156" t="s">
        <v>89</v>
      </c>
      <c r="B252" s="163" t="s">
        <v>539</v>
      </c>
      <c r="C252" s="193">
        <v>7.9009947069407769</v>
      </c>
      <c r="K252" s="156">
        <v>1981</v>
      </c>
      <c r="L252" s="159">
        <v>3742.2631154802639</v>
      </c>
      <c r="M252" s="159">
        <v>3539.4336281815495</v>
      </c>
      <c r="N252" s="195">
        <v>0.55143725881669114</v>
      </c>
      <c r="O252" s="195">
        <v>0.26393316930459415</v>
      </c>
      <c r="P252" s="195">
        <v>0.10914941483797337</v>
      </c>
      <c r="Q252" s="195">
        <v>7.5480157040741361E-2</v>
      </c>
    </row>
    <row r="253" spans="1:17">
      <c r="K253" s="156">
        <v>1982</v>
      </c>
      <c r="L253" s="159">
        <v>3696.5495908521602</v>
      </c>
      <c r="M253" s="159">
        <v>3598.4768958458367</v>
      </c>
      <c r="N253" s="195">
        <v>0.54991863904007066</v>
      </c>
      <c r="O253" s="195">
        <v>0.26797733539934704</v>
      </c>
      <c r="P253" s="195">
        <v>0.10760726439367736</v>
      </c>
      <c r="Q253" s="195">
        <v>7.4496761166905012E-2</v>
      </c>
    </row>
    <row r="254" spans="1:17">
      <c r="A254" s="156" t="s">
        <v>548</v>
      </c>
      <c r="C254" s="163"/>
      <c r="K254" s="156">
        <v>1983</v>
      </c>
      <c r="L254" s="159">
        <v>3739.0240425481957</v>
      </c>
      <c r="M254" s="159">
        <v>3638.2459643557845</v>
      </c>
      <c r="N254" s="195">
        <v>0.5478782811450893</v>
      </c>
      <c r="O254" s="195">
        <v>0.26938211162498354</v>
      </c>
      <c r="P254" s="195">
        <v>0.1073983920382261</v>
      </c>
      <c r="Q254" s="195">
        <v>7.5341215191701116E-2</v>
      </c>
    </row>
    <row r="255" spans="1:17">
      <c r="A255" s="156" t="s">
        <v>5</v>
      </c>
      <c r="B255" s="163" t="s">
        <v>539</v>
      </c>
      <c r="C255" s="193">
        <v>1.2535460173340538</v>
      </c>
      <c r="K255" s="156">
        <v>1984</v>
      </c>
      <c r="L255" s="159">
        <v>3847.6983940539094</v>
      </c>
      <c r="M255" s="159">
        <v>3728.7283577511198</v>
      </c>
      <c r="N255" s="195">
        <v>0.54120119375289921</v>
      </c>
      <c r="O255" s="195">
        <v>0.27523535917751629</v>
      </c>
      <c r="P255" s="195">
        <v>0.10608572355011708</v>
      </c>
      <c r="Q255" s="195">
        <v>7.7477723519467537E-2</v>
      </c>
    </row>
    <row r="256" spans="1:17">
      <c r="A256" s="156" t="s">
        <v>6</v>
      </c>
      <c r="B256" s="163" t="s">
        <v>539</v>
      </c>
      <c r="C256" s="193">
        <v>0.72272849077439671</v>
      </c>
      <c r="K256" s="156">
        <v>1985</v>
      </c>
      <c r="L256" s="159">
        <v>3927.4624933059404</v>
      </c>
      <c r="M256" s="159">
        <v>3807.4781155743117</v>
      </c>
      <c r="N256" s="195">
        <v>0.5331957636469048</v>
      </c>
      <c r="O256" s="195">
        <v>0.27929077932935659</v>
      </c>
      <c r="P256" s="195">
        <v>0.10670078781672214</v>
      </c>
      <c r="Q256" s="195">
        <v>8.0812669207016435E-2</v>
      </c>
    </row>
    <row r="257" spans="1:17">
      <c r="A257" s="156" t="s">
        <v>11</v>
      </c>
      <c r="B257" s="163" t="s">
        <v>539</v>
      </c>
      <c r="C257" s="193">
        <v>0.16219649057635729</v>
      </c>
      <c r="K257" s="156">
        <v>1986</v>
      </c>
      <c r="L257" s="159">
        <v>3969.1891755593806</v>
      </c>
      <c r="M257" s="159">
        <v>3907.9659526828973</v>
      </c>
      <c r="N257" s="195">
        <v>0.53111930892670944</v>
      </c>
      <c r="O257" s="195">
        <v>0.28182963699638008</v>
      </c>
      <c r="P257" s="195">
        <v>0.1043798519856151</v>
      </c>
      <c r="Q257" s="195">
        <v>8.2671202091295248E-2</v>
      </c>
    </row>
    <row r="258" spans="1:17">
      <c r="A258" s="156" t="s">
        <v>2</v>
      </c>
      <c r="B258" s="163" t="s">
        <v>539</v>
      </c>
      <c r="C258" s="193">
        <v>2.7654873611824941E-2</v>
      </c>
      <c r="K258" s="156">
        <v>1987</v>
      </c>
      <c r="L258" s="159">
        <v>4026.8944442688426</v>
      </c>
      <c r="M258" s="159">
        <v>4011.276115789567</v>
      </c>
      <c r="N258" s="195">
        <v>0.52734633897795014</v>
      </c>
      <c r="O258" s="195">
        <v>0.28211775258886346</v>
      </c>
      <c r="P258" s="195">
        <v>0.10424509999164265</v>
      </c>
      <c r="Q258" s="195">
        <v>8.6290808441543784E-2</v>
      </c>
    </row>
    <row r="259" spans="1:17">
      <c r="A259" s="156" t="s">
        <v>3</v>
      </c>
      <c r="B259" s="163" t="s">
        <v>539</v>
      </c>
      <c r="C259" s="193">
        <v>0.33827427343460348</v>
      </c>
      <c r="K259" s="156">
        <v>1988</v>
      </c>
      <c r="L259" s="159">
        <v>4143.0179761103</v>
      </c>
      <c r="M259" s="159">
        <v>4185.2779863000605</v>
      </c>
      <c r="N259" s="195">
        <v>0.52897518268315136</v>
      </c>
      <c r="O259" s="195">
        <v>0.28089805156840919</v>
      </c>
      <c r="P259" s="195">
        <v>0.10231846902441671</v>
      </c>
      <c r="Q259" s="195">
        <v>8.7808296724022877E-2</v>
      </c>
    </row>
    <row r="260" spans="1:17">
      <c r="A260" s="156" t="s">
        <v>4</v>
      </c>
      <c r="B260" s="163" t="s">
        <v>539</v>
      </c>
      <c r="C260" s="193">
        <v>0.31304351220971122</v>
      </c>
      <c r="K260" s="156">
        <v>1989</v>
      </c>
      <c r="L260" s="159">
        <v>4213.0927000842576</v>
      </c>
      <c r="M260" s="159">
        <v>4306.7627993014385</v>
      </c>
      <c r="N260" s="195">
        <v>0.52753807323505608</v>
      </c>
      <c r="O260" s="195">
        <v>0.28663188191571731</v>
      </c>
      <c r="P260" s="195">
        <v>9.8655632769239207E-2</v>
      </c>
      <c r="Q260" s="195">
        <v>8.7174412079987496E-2</v>
      </c>
    </row>
    <row r="261" spans="1:17">
      <c r="A261" s="156" t="s">
        <v>0</v>
      </c>
      <c r="B261" s="163" t="s">
        <v>539</v>
      </c>
      <c r="C261" s="193">
        <v>0.17154637319939264</v>
      </c>
      <c r="K261" s="156">
        <v>1990</v>
      </c>
      <c r="L261" s="159">
        <v>4221.933433846425</v>
      </c>
      <c r="M261" s="159">
        <v>4372.3076076038733</v>
      </c>
      <c r="N261" s="195">
        <v>0.52575365180900702</v>
      </c>
      <c r="O261" s="195">
        <v>0.29002032117330362</v>
      </c>
      <c r="P261" s="195">
        <v>9.465405873171498E-2</v>
      </c>
      <c r="Q261" s="195">
        <v>8.9571968285974343E-2</v>
      </c>
    </row>
    <row r="262" spans="1:17">
      <c r="A262" s="156" t="s">
        <v>1</v>
      </c>
      <c r="B262" s="163" t="s">
        <v>539</v>
      </c>
      <c r="C262" s="193">
        <v>6.2493259848938512E-2</v>
      </c>
    </row>
    <row r="263" spans="1:17">
      <c r="A263" s="156" t="s">
        <v>7</v>
      </c>
      <c r="B263" s="163" t="s">
        <v>539</v>
      </c>
      <c r="C263" s="193">
        <v>0.78768793212115051</v>
      </c>
    </row>
    <row r="264" spans="1:17">
      <c r="A264" s="156" t="s">
        <v>8</v>
      </c>
      <c r="B264" s="163" t="s">
        <v>539</v>
      </c>
      <c r="C264" s="193">
        <v>1.377545106857395</v>
      </c>
    </row>
    <row r="265" spans="1:17">
      <c r="A265" s="156" t="s">
        <v>89</v>
      </c>
      <c r="B265" s="163" t="s">
        <v>539</v>
      </c>
      <c r="C265" s="193">
        <v>5.2167163299678236</v>
      </c>
    </row>
    <row r="267" spans="1:17">
      <c r="A267" s="156" t="s">
        <v>549</v>
      </c>
    </row>
    <row r="270" spans="1:17">
      <c r="A270" s="156" t="s">
        <v>550</v>
      </c>
    </row>
    <row r="271" spans="1:17">
      <c r="A271" s="156" t="s">
        <v>5</v>
      </c>
      <c r="B271" s="163" t="s">
        <v>26</v>
      </c>
      <c r="C271" s="159">
        <f>[2]afr!$M$55</f>
        <v>1662.9902806049579</v>
      </c>
      <c r="D271" s="168"/>
      <c r="E271" s="168"/>
      <c r="F271" s="168"/>
      <c r="G271" s="168"/>
      <c r="H271" s="168"/>
      <c r="I271" s="168"/>
    </row>
    <row r="272" spans="1:17">
      <c r="A272" s="156" t="s">
        <v>6</v>
      </c>
      <c r="B272" s="163" t="s">
        <v>26</v>
      </c>
      <c r="C272" s="159">
        <f>[2]cpa!$N$55</f>
        <v>1234.7556241913649</v>
      </c>
      <c r="D272" s="168"/>
      <c r="E272" s="168"/>
      <c r="F272" s="168"/>
      <c r="G272" s="168"/>
      <c r="H272" s="168"/>
      <c r="I272" s="168"/>
    </row>
    <row r="273" spans="1:9">
      <c r="A273" s="156" t="s">
        <v>11</v>
      </c>
      <c r="B273" s="163" t="s">
        <v>26</v>
      </c>
      <c r="C273" s="159">
        <f>[2]weu!$M$55+[2]eeu!$M$55</f>
        <v>22695.347923934445</v>
      </c>
      <c r="D273" s="168"/>
      <c r="E273" s="168"/>
      <c r="F273" s="168"/>
      <c r="G273" s="168"/>
      <c r="H273" s="168"/>
      <c r="I273" s="168"/>
    </row>
    <row r="274" spans="1:9">
      <c r="A274" s="156" t="s">
        <v>2</v>
      </c>
      <c r="B274" s="163" t="s">
        <v>26</v>
      </c>
      <c r="C274" s="159">
        <f>[2]fsu!$M$55</f>
        <v>6223.156803985773</v>
      </c>
      <c r="D274" s="168"/>
      <c r="E274" s="168"/>
      <c r="F274" s="168"/>
      <c r="G274" s="168"/>
      <c r="H274" s="168"/>
      <c r="I274" s="168"/>
    </row>
    <row r="275" spans="1:9">
      <c r="A275" s="156" t="s">
        <v>3</v>
      </c>
      <c r="B275" s="163" t="s">
        <v>26</v>
      </c>
      <c r="C275" s="159">
        <v>5924.1133877577586</v>
      </c>
      <c r="D275" s="168"/>
      <c r="E275" s="168"/>
      <c r="F275" s="168"/>
      <c r="G275" s="168"/>
      <c r="H275" s="168"/>
      <c r="I275" s="168"/>
    </row>
    <row r="276" spans="1:9">
      <c r="A276" s="156" t="s">
        <v>4</v>
      </c>
      <c r="B276" s="163" t="s">
        <v>26</v>
      </c>
      <c r="C276" s="159">
        <f>[2]mea!$M$55</f>
        <v>5186.2645475994059</v>
      </c>
      <c r="D276" s="168"/>
      <c r="E276" s="168"/>
      <c r="F276" s="168"/>
      <c r="G276" s="168"/>
      <c r="H276" s="168"/>
      <c r="I276" s="168"/>
    </row>
    <row r="277" spans="1:9">
      <c r="A277" s="156" t="s">
        <v>0</v>
      </c>
      <c r="B277" s="163" t="s">
        <v>26</v>
      </c>
      <c r="C277" s="159">
        <f>[2]nam!$M$55</f>
        <v>35920.322436131435</v>
      </c>
      <c r="D277" s="168"/>
      <c r="E277" s="168"/>
      <c r="F277" s="168"/>
      <c r="G277" s="168"/>
      <c r="H277" s="168"/>
      <c r="I277" s="168"/>
    </row>
    <row r="278" spans="1:9">
      <c r="A278" s="156" t="s">
        <v>1</v>
      </c>
      <c r="B278" s="163" t="s">
        <v>26</v>
      </c>
      <c r="C278" s="159">
        <f>[2]pao!$M$55</f>
        <v>19816.094111040144</v>
      </c>
      <c r="D278" s="168"/>
      <c r="E278" s="168"/>
      <c r="F278" s="168"/>
      <c r="G278" s="168"/>
      <c r="H278" s="168"/>
      <c r="I278" s="168"/>
    </row>
    <row r="279" spans="1:9">
      <c r="A279" s="156" t="s">
        <v>7</v>
      </c>
      <c r="B279" s="163" t="s">
        <v>26</v>
      </c>
      <c r="C279" s="159">
        <f>[2]pas!$M$55</f>
        <v>4835.2937800421523</v>
      </c>
      <c r="D279" s="168"/>
      <c r="E279" s="168"/>
      <c r="F279" s="168"/>
      <c r="G279" s="168"/>
      <c r="H279" s="168"/>
      <c r="I279" s="168"/>
    </row>
    <row r="280" spans="1:9">
      <c r="A280" s="156" t="s">
        <v>8</v>
      </c>
      <c r="B280" s="163" t="s">
        <v>26</v>
      </c>
      <c r="C280" s="159">
        <f>[2]sas!$M$55</f>
        <v>2443.083457268925</v>
      </c>
      <c r="D280" s="168"/>
      <c r="E280" s="168"/>
      <c r="F280" s="168"/>
      <c r="G280" s="168"/>
      <c r="H280" s="168"/>
      <c r="I280" s="168"/>
    </row>
    <row r="282" spans="1:9">
      <c r="A282" s="156" t="s">
        <v>551</v>
      </c>
    </row>
    <row r="283" spans="1:9">
      <c r="A283" s="156" t="s">
        <v>5</v>
      </c>
      <c r="B283" s="163" t="s">
        <v>26</v>
      </c>
      <c r="C283" s="159">
        <f>[2]afr!$M$95</f>
        <v>2572.774345883081</v>
      </c>
      <c r="D283" s="168" t="s">
        <v>572</v>
      </c>
      <c r="E283" s="168"/>
      <c r="F283" s="168" t="s">
        <v>574</v>
      </c>
      <c r="G283" s="168" t="s">
        <v>572</v>
      </c>
      <c r="H283" s="168" t="s">
        <v>574</v>
      </c>
      <c r="I283" s="168"/>
    </row>
    <row r="284" spans="1:9">
      <c r="A284" s="156" t="s">
        <v>6</v>
      </c>
      <c r="B284" s="163" t="s">
        <v>26</v>
      </c>
      <c r="C284" s="159">
        <f>[2]cpa!$N$95</f>
        <v>5464.3150622095209</v>
      </c>
      <c r="D284" s="168" t="s">
        <v>572</v>
      </c>
      <c r="E284" s="168"/>
      <c r="F284" s="168" t="s">
        <v>574</v>
      </c>
      <c r="G284" s="168" t="s">
        <v>572</v>
      </c>
      <c r="H284" s="168" t="s">
        <v>574</v>
      </c>
      <c r="I284" s="168"/>
    </row>
    <row r="285" spans="1:9">
      <c r="A285" s="156" t="s">
        <v>11</v>
      </c>
      <c r="B285" s="163" t="s">
        <v>26</v>
      </c>
      <c r="C285" s="159">
        <f>[2]weu!$M$95+[2]eeu!$M$95</f>
        <v>45661.686276457862</v>
      </c>
      <c r="D285" s="168" t="s">
        <v>572</v>
      </c>
      <c r="E285" s="168"/>
      <c r="F285" s="168" t="s">
        <v>574</v>
      </c>
      <c r="G285" s="168" t="s">
        <v>572</v>
      </c>
      <c r="H285" s="168" t="s">
        <v>574</v>
      </c>
      <c r="I285" s="168"/>
    </row>
    <row r="286" spans="1:9">
      <c r="A286" s="156" t="s">
        <v>2</v>
      </c>
      <c r="B286" s="163" t="s">
        <v>26</v>
      </c>
      <c r="C286" s="159">
        <f>[2]fsu!$M$95</f>
        <v>13671.883899195411</v>
      </c>
      <c r="D286" s="168" t="s">
        <v>572</v>
      </c>
      <c r="E286" s="168"/>
      <c r="F286" s="168" t="s">
        <v>574</v>
      </c>
      <c r="G286" s="168" t="s">
        <v>572</v>
      </c>
      <c r="H286" s="168" t="s">
        <v>574</v>
      </c>
      <c r="I286" s="168"/>
    </row>
    <row r="287" spans="1:9">
      <c r="A287" s="156" t="s">
        <v>3</v>
      </c>
      <c r="B287" s="163" t="s">
        <v>26</v>
      </c>
      <c r="C287" s="159">
        <v>5924.1133877577586</v>
      </c>
      <c r="D287" s="168" t="s">
        <v>572</v>
      </c>
      <c r="E287" s="168"/>
      <c r="F287" s="168" t="s">
        <v>574</v>
      </c>
      <c r="G287" s="168" t="s">
        <v>572</v>
      </c>
      <c r="H287" s="168" t="s">
        <v>574</v>
      </c>
      <c r="I287" s="168"/>
    </row>
    <row r="288" spans="1:9">
      <c r="A288" s="156" t="s">
        <v>4</v>
      </c>
      <c r="B288" s="163" t="s">
        <v>26</v>
      </c>
      <c r="C288" s="159">
        <f>[2]mea!$M$95</f>
        <v>8799.6612136162348</v>
      </c>
      <c r="D288" s="168" t="s">
        <v>572</v>
      </c>
      <c r="E288" s="168"/>
      <c r="F288" s="168" t="s">
        <v>574</v>
      </c>
      <c r="G288" s="168" t="s">
        <v>572</v>
      </c>
      <c r="H288" s="168" t="s">
        <v>574</v>
      </c>
      <c r="I288" s="168"/>
    </row>
    <row r="289" spans="1:9">
      <c r="A289" s="156" t="s">
        <v>0</v>
      </c>
      <c r="B289" s="163" t="s">
        <v>26</v>
      </c>
      <c r="C289" s="159">
        <f>[2]nam!$M$95</f>
        <v>58149.307712765789</v>
      </c>
      <c r="D289" s="168" t="s">
        <v>572</v>
      </c>
      <c r="E289" s="168"/>
      <c r="F289" s="168" t="s">
        <v>574</v>
      </c>
      <c r="G289" s="168" t="s">
        <v>572</v>
      </c>
      <c r="H289" s="168" t="s">
        <v>574</v>
      </c>
      <c r="I289" s="168"/>
    </row>
    <row r="290" spans="1:9">
      <c r="A290" s="156" t="s">
        <v>1</v>
      </c>
      <c r="B290" s="163" t="s">
        <v>26</v>
      </c>
      <c r="C290" s="159">
        <f>[2]pao!$M$95</f>
        <v>39559.157117735878</v>
      </c>
      <c r="D290" s="168" t="s">
        <v>572</v>
      </c>
      <c r="E290" s="168"/>
      <c r="F290" s="168" t="s">
        <v>574</v>
      </c>
      <c r="G290" s="168" t="s">
        <v>572</v>
      </c>
      <c r="H290" s="168" t="s">
        <v>574</v>
      </c>
      <c r="I290" s="168"/>
    </row>
    <row r="291" spans="1:9">
      <c r="A291" s="156" t="s">
        <v>7</v>
      </c>
      <c r="B291" s="163" t="s">
        <v>26</v>
      </c>
      <c r="C291" s="159">
        <f>[2]pas!$M$95</f>
        <v>11665.479302459344</v>
      </c>
      <c r="D291" s="168" t="s">
        <v>572</v>
      </c>
      <c r="E291" s="168"/>
      <c r="F291" s="168" t="s">
        <v>574</v>
      </c>
      <c r="G291" s="168" t="s">
        <v>572</v>
      </c>
      <c r="H291" s="168" t="s">
        <v>574</v>
      </c>
      <c r="I291" s="168"/>
    </row>
    <row r="292" spans="1:9">
      <c r="A292" s="156" t="s">
        <v>8</v>
      </c>
      <c r="B292" s="163" t="s">
        <v>26</v>
      </c>
      <c r="C292" s="159">
        <f>[2]sas!$M$95</f>
        <v>5951.9846988517793</v>
      </c>
      <c r="D292" s="168" t="s">
        <v>572</v>
      </c>
      <c r="E292" s="168"/>
      <c r="F292" s="168" t="s">
        <v>574</v>
      </c>
      <c r="G292" s="168" t="s">
        <v>572</v>
      </c>
      <c r="H292" s="168" t="s">
        <v>574</v>
      </c>
      <c r="I292" s="168"/>
    </row>
    <row r="294" spans="1:9">
      <c r="A294" s="156" t="s">
        <v>552</v>
      </c>
    </row>
    <row r="295" spans="1:9">
      <c r="A295" s="156" t="s">
        <v>5</v>
      </c>
      <c r="B295" s="163" t="s">
        <v>26</v>
      </c>
      <c r="D295" s="168"/>
      <c r="E295" s="168"/>
      <c r="F295" s="168" t="s">
        <v>574</v>
      </c>
      <c r="G295" s="168" t="s">
        <v>572</v>
      </c>
      <c r="H295" s="168" t="s">
        <v>574</v>
      </c>
      <c r="I295" s="168"/>
    </row>
    <row r="296" spans="1:9">
      <c r="A296" s="156" t="s">
        <v>6</v>
      </c>
      <c r="B296" s="163" t="s">
        <v>26</v>
      </c>
      <c r="D296" s="168" t="s">
        <v>572</v>
      </c>
      <c r="E296" s="168"/>
      <c r="F296" s="168" t="s">
        <v>574</v>
      </c>
      <c r="G296" s="168" t="s">
        <v>572</v>
      </c>
      <c r="H296" s="168" t="s">
        <v>574</v>
      </c>
      <c r="I296" s="168"/>
    </row>
    <row r="297" spans="1:9">
      <c r="A297" s="156" t="s">
        <v>11</v>
      </c>
      <c r="B297" s="163" t="s">
        <v>26</v>
      </c>
      <c r="D297" s="168" t="s">
        <v>572</v>
      </c>
      <c r="E297" s="168"/>
      <c r="F297" s="168" t="s">
        <v>574</v>
      </c>
      <c r="G297" s="168" t="s">
        <v>572</v>
      </c>
      <c r="H297" s="168" t="s">
        <v>574</v>
      </c>
      <c r="I297" s="168"/>
    </row>
    <row r="298" spans="1:9">
      <c r="A298" s="156" t="s">
        <v>2</v>
      </c>
      <c r="B298" s="163" t="s">
        <v>26</v>
      </c>
      <c r="D298" s="168" t="s">
        <v>572</v>
      </c>
      <c r="E298" s="168"/>
      <c r="F298" s="168" t="s">
        <v>574</v>
      </c>
      <c r="G298" s="168" t="s">
        <v>572</v>
      </c>
      <c r="H298" s="168" t="s">
        <v>574</v>
      </c>
      <c r="I298" s="168"/>
    </row>
    <row r="299" spans="1:9">
      <c r="A299" s="156" t="s">
        <v>3</v>
      </c>
      <c r="B299" s="163" t="s">
        <v>26</v>
      </c>
      <c r="D299" s="168" t="s">
        <v>572</v>
      </c>
      <c r="E299" s="168"/>
      <c r="F299" s="168" t="s">
        <v>574</v>
      </c>
      <c r="G299" s="168" t="s">
        <v>572</v>
      </c>
      <c r="H299" s="168" t="s">
        <v>574</v>
      </c>
      <c r="I299" s="168"/>
    </row>
    <row r="300" spans="1:9">
      <c r="A300" s="156" t="s">
        <v>4</v>
      </c>
      <c r="B300" s="163" t="s">
        <v>26</v>
      </c>
      <c r="D300" s="168" t="s">
        <v>572</v>
      </c>
      <c r="E300" s="168"/>
      <c r="F300" s="168" t="s">
        <v>574</v>
      </c>
      <c r="G300" s="168" t="s">
        <v>572</v>
      </c>
      <c r="H300" s="168" t="s">
        <v>574</v>
      </c>
      <c r="I300" s="168"/>
    </row>
    <row r="301" spans="1:9">
      <c r="A301" s="156" t="s">
        <v>0</v>
      </c>
      <c r="B301" s="163" t="s">
        <v>26</v>
      </c>
      <c r="D301" s="168" t="s">
        <v>572</v>
      </c>
      <c r="E301" s="168"/>
      <c r="F301" s="168" t="s">
        <v>574</v>
      </c>
      <c r="G301" s="168" t="s">
        <v>572</v>
      </c>
      <c r="H301" s="168" t="s">
        <v>574</v>
      </c>
      <c r="I301" s="168"/>
    </row>
    <row r="302" spans="1:9">
      <c r="A302" s="156" t="s">
        <v>1</v>
      </c>
      <c r="B302" s="163" t="s">
        <v>26</v>
      </c>
      <c r="D302" s="168" t="s">
        <v>572</v>
      </c>
      <c r="E302" s="168"/>
      <c r="F302" s="168" t="s">
        <v>574</v>
      </c>
      <c r="G302" s="168" t="s">
        <v>572</v>
      </c>
      <c r="H302" s="168" t="s">
        <v>574</v>
      </c>
      <c r="I302" s="168"/>
    </row>
    <row r="303" spans="1:9">
      <c r="A303" s="156" t="s">
        <v>7</v>
      </c>
      <c r="B303" s="163" t="s">
        <v>26</v>
      </c>
      <c r="D303" s="168" t="s">
        <v>572</v>
      </c>
      <c r="E303" s="168"/>
      <c r="F303" s="168" t="s">
        <v>574</v>
      </c>
      <c r="G303" s="168" t="s">
        <v>572</v>
      </c>
      <c r="H303" s="168" t="s">
        <v>574</v>
      </c>
      <c r="I303" s="168"/>
    </row>
    <row r="304" spans="1:9">
      <c r="A304" s="156" t="s">
        <v>8</v>
      </c>
      <c r="B304" s="163" t="s">
        <v>26</v>
      </c>
      <c r="D304" s="168" t="s">
        <v>572</v>
      </c>
      <c r="E304" s="168"/>
      <c r="F304" s="168" t="s">
        <v>574</v>
      </c>
      <c r="G304" s="168" t="s">
        <v>572</v>
      </c>
      <c r="H304" s="168" t="s">
        <v>574</v>
      </c>
      <c r="I304" s="168"/>
    </row>
    <row r="307" spans="1:9">
      <c r="A307" s="156" t="s">
        <v>553</v>
      </c>
      <c r="I307" s="174" t="s">
        <v>554</v>
      </c>
    </row>
    <row r="308" spans="1:9">
      <c r="A308" s="156" t="s">
        <v>555</v>
      </c>
      <c r="C308" s="167">
        <v>0.48</v>
      </c>
      <c r="D308" s="168"/>
      <c r="E308" s="168"/>
      <c r="F308" s="168"/>
      <c r="G308" s="168"/>
      <c r="H308" s="168"/>
      <c r="I308" s="168" t="s">
        <v>590</v>
      </c>
    </row>
    <row r="309" spans="1:9">
      <c r="A309" s="156" t="s">
        <v>556</v>
      </c>
      <c r="C309" s="167">
        <v>0.25</v>
      </c>
      <c r="D309" s="168"/>
      <c r="E309" s="168"/>
      <c r="F309" s="168"/>
      <c r="G309" s="168"/>
      <c r="H309" s="168"/>
      <c r="I309" s="168" t="s">
        <v>590</v>
      </c>
    </row>
    <row r="310" spans="1:9">
      <c r="A310" s="156" t="s">
        <v>557</v>
      </c>
      <c r="C310" s="167">
        <v>7.0000000000000007E-2</v>
      </c>
      <c r="D310" s="168"/>
      <c r="E310" s="168"/>
      <c r="F310" s="168"/>
      <c r="G310" s="168"/>
      <c r="H310" s="168"/>
      <c r="I310" s="168" t="s">
        <v>590</v>
      </c>
    </row>
    <row r="311" spans="1:9">
      <c r="A311" s="156" t="s">
        <v>558</v>
      </c>
      <c r="C311" s="167">
        <v>0.2</v>
      </c>
      <c r="D311" s="168"/>
      <c r="E311" s="168"/>
      <c r="F311" s="168"/>
      <c r="G311" s="168"/>
      <c r="H311" s="168"/>
      <c r="I311" s="168" t="s">
        <v>590</v>
      </c>
    </row>
    <row r="312" spans="1:9">
      <c r="A312" s="156" t="s">
        <v>559</v>
      </c>
      <c r="C312" s="156" t="s">
        <v>494</v>
      </c>
      <c r="D312" s="168"/>
      <c r="E312" s="168"/>
      <c r="F312" s="168"/>
      <c r="G312" s="168"/>
      <c r="H312" s="168"/>
      <c r="I312" s="168" t="s">
        <v>590</v>
      </c>
    </row>
    <row r="314" spans="1:9">
      <c r="A314" s="156" t="s">
        <v>560</v>
      </c>
      <c r="I314" s="174" t="s">
        <v>554</v>
      </c>
    </row>
    <row r="315" spans="1:9">
      <c r="A315" s="156" t="s">
        <v>555</v>
      </c>
      <c r="C315" s="167">
        <v>0.42</v>
      </c>
      <c r="D315" s="168" t="s">
        <v>586</v>
      </c>
      <c r="E315" s="168"/>
      <c r="F315" s="168" t="s">
        <v>587</v>
      </c>
      <c r="G315" s="168" t="s">
        <v>586</v>
      </c>
      <c r="H315" s="168" t="s">
        <v>587</v>
      </c>
      <c r="I315" s="168" t="s">
        <v>590</v>
      </c>
    </row>
    <row r="316" spans="1:9">
      <c r="A316" s="156" t="s">
        <v>556</v>
      </c>
      <c r="C316" s="167">
        <v>0.18</v>
      </c>
      <c r="D316" s="168" t="s">
        <v>587</v>
      </c>
      <c r="E316" s="168"/>
      <c r="F316" s="168" t="s">
        <v>586</v>
      </c>
      <c r="G316" s="168" t="s">
        <v>587</v>
      </c>
      <c r="H316" s="168" t="s">
        <v>586</v>
      </c>
      <c r="I316" s="168" t="s">
        <v>590</v>
      </c>
    </row>
    <row r="317" spans="1:9">
      <c r="A317" s="156" t="s">
        <v>557</v>
      </c>
      <c r="C317" s="167">
        <v>0.05</v>
      </c>
      <c r="D317" s="168" t="s">
        <v>587</v>
      </c>
      <c r="E317" s="168"/>
      <c r="F317" s="168" t="s">
        <v>586</v>
      </c>
      <c r="G317" s="168" t="s">
        <v>587</v>
      </c>
      <c r="H317" s="168" t="s">
        <v>586</v>
      </c>
      <c r="I317" s="168" t="s">
        <v>590</v>
      </c>
    </row>
    <row r="318" spans="1:9">
      <c r="A318" s="156" t="s">
        <v>558</v>
      </c>
      <c r="C318" s="167">
        <v>0.36</v>
      </c>
      <c r="D318" s="168" t="s">
        <v>586</v>
      </c>
      <c r="E318" s="168"/>
      <c r="F318" s="168" t="s">
        <v>587</v>
      </c>
      <c r="G318" s="168" t="s">
        <v>586</v>
      </c>
      <c r="H318" s="168" t="s">
        <v>587</v>
      </c>
      <c r="I318" s="168" t="s">
        <v>590</v>
      </c>
    </row>
    <row r="319" spans="1:9">
      <c r="A319" s="156" t="s">
        <v>559</v>
      </c>
      <c r="C319" s="156" t="s">
        <v>494</v>
      </c>
      <c r="D319" s="168" t="s">
        <v>587</v>
      </c>
      <c r="E319" s="168"/>
      <c r="F319" s="168" t="s">
        <v>586</v>
      </c>
      <c r="G319" s="168" t="s">
        <v>587</v>
      </c>
      <c r="H319" s="168" t="s">
        <v>586</v>
      </c>
      <c r="I319" s="168" t="s">
        <v>590</v>
      </c>
    </row>
    <row r="321" spans="1:9">
      <c r="A321" s="156" t="s">
        <v>561</v>
      </c>
      <c r="I321" s="174" t="s">
        <v>554</v>
      </c>
    </row>
    <row r="322" spans="1:9">
      <c r="A322" s="156" t="s">
        <v>555</v>
      </c>
      <c r="C322" s="167"/>
      <c r="D322" s="168" t="s">
        <v>586</v>
      </c>
      <c r="E322" s="168"/>
      <c r="F322" s="168" t="s">
        <v>587</v>
      </c>
      <c r="G322" s="168" t="s">
        <v>586</v>
      </c>
      <c r="H322" s="168" t="s">
        <v>587</v>
      </c>
      <c r="I322" s="168" t="s">
        <v>590</v>
      </c>
    </row>
    <row r="323" spans="1:9">
      <c r="A323" s="156" t="s">
        <v>556</v>
      </c>
      <c r="C323" s="167"/>
      <c r="D323" s="168" t="s">
        <v>587</v>
      </c>
      <c r="E323" s="168"/>
      <c r="F323" s="168" t="s">
        <v>586</v>
      </c>
      <c r="G323" s="168" t="s">
        <v>587</v>
      </c>
      <c r="H323" s="168" t="s">
        <v>586</v>
      </c>
      <c r="I323" s="168" t="s">
        <v>590</v>
      </c>
    </row>
    <row r="324" spans="1:9">
      <c r="A324" s="156" t="s">
        <v>557</v>
      </c>
      <c r="C324" s="167"/>
      <c r="D324" s="168" t="s">
        <v>587</v>
      </c>
      <c r="E324" s="168"/>
      <c r="F324" s="168" t="s">
        <v>586</v>
      </c>
      <c r="G324" s="168" t="s">
        <v>587</v>
      </c>
      <c r="H324" s="168" t="s">
        <v>586</v>
      </c>
      <c r="I324" s="168" t="s">
        <v>590</v>
      </c>
    </row>
    <row r="325" spans="1:9">
      <c r="A325" s="156" t="s">
        <v>558</v>
      </c>
      <c r="C325" s="167"/>
      <c r="D325" s="168" t="s">
        <v>586</v>
      </c>
      <c r="E325" s="168"/>
      <c r="F325" s="168" t="s">
        <v>587</v>
      </c>
      <c r="G325" s="168" t="s">
        <v>586</v>
      </c>
      <c r="H325" s="168" t="s">
        <v>587</v>
      </c>
      <c r="I325" s="168" t="s">
        <v>590</v>
      </c>
    </row>
    <row r="326" spans="1:9">
      <c r="A326" s="156" t="s">
        <v>559</v>
      </c>
      <c r="D326" s="168" t="s">
        <v>587</v>
      </c>
      <c r="E326" s="168"/>
      <c r="F326" s="168" t="s">
        <v>586</v>
      </c>
      <c r="G326" s="168" t="s">
        <v>587</v>
      </c>
      <c r="H326" s="168" t="s">
        <v>586</v>
      </c>
      <c r="I326" s="168" t="s">
        <v>590</v>
      </c>
    </row>
    <row r="328" spans="1:9" s="119" customFormat="1">
      <c r="A328" s="119" t="s">
        <v>562</v>
      </c>
      <c r="B328" s="169"/>
    </row>
    <row r="330" spans="1:9">
      <c r="A330" s="156" t="s">
        <v>563</v>
      </c>
      <c r="C330" s="156">
        <v>2010</v>
      </c>
      <c r="I330" s="174" t="s">
        <v>564</v>
      </c>
    </row>
    <row r="331" spans="1:9">
      <c r="A331" s="156" t="s">
        <v>5</v>
      </c>
      <c r="B331" s="163" t="s">
        <v>63</v>
      </c>
      <c r="C331" s="159">
        <v>471.43534095371001</v>
      </c>
      <c r="D331" s="168" t="s">
        <v>585</v>
      </c>
      <c r="E331" s="168"/>
      <c r="F331" s="168" t="s">
        <v>586</v>
      </c>
      <c r="G331" s="168" t="s">
        <v>585</v>
      </c>
      <c r="H331" s="168" t="s">
        <v>587</v>
      </c>
      <c r="I331" s="168"/>
    </row>
    <row r="332" spans="1:9">
      <c r="A332" s="156" t="s">
        <v>6</v>
      </c>
      <c r="B332" s="163" t="s">
        <v>63</v>
      </c>
      <c r="C332" s="159">
        <v>1756.2807949301623</v>
      </c>
      <c r="D332" s="168" t="s">
        <v>585</v>
      </c>
      <c r="E332" s="168"/>
      <c r="F332" s="168" t="s">
        <v>586</v>
      </c>
      <c r="G332" s="168" t="s">
        <v>585</v>
      </c>
      <c r="H332" s="168" t="s">
        <v>587</v>
      </c>
      <c r="I332" s="168"/>
    </row>
    <row r="333" spans="1:9">
      <c r="A333" s="156" t="s">
        <v>11</v>
      </c>
      <c r="B333" s="163" t="s">
        <v>63</v>
      </c>
      <c r="C333" s="159">
        <v>1500.9828364789353</v>
      </c>
      <c r="D333" s="168" t="s">
        <v>585</v>
      </c>
      <c r="E333" s="168"/>
      <c r="F333" s="168" t="s">
        <v>586</v>
      </c>
      <c r="G333" s="168" t="s">
        <v>585</v>
      </c>
      <c r="H333" s="168" t="s">
        <v>587</v>
      </c>
      <c r="I333" s="168"/>
    </row>
    <row r="334" spans="1:9">
      <c r="A334" s="156" t="s">
        <v>2</v>
      </c>
      <c r="B334" s="163" t="s">
        <v>63</v>
      </c>
      <c r="C334" s="159">
        <v>344.16736183375639</v>
      </c>
      <c r="D334" s="168" t="s">
        <v>585</v>
      </c>
      <c r="E334" s="168"/>
      <c r="F334" s="168" t="s">
        <v>586</v>
      </c>
      <c r="G334" s="168" t="s">
        <v>585</v>
      </c>
      <c r="H334" s="168" t="s">
        <v>587</v>
      </c>
      <c r="I334" s="168"/>
    </row>
    <row r="335" spans="1:9">
      <c r="A335" s="156" t="s">
        <v>3</v>
      </c>
      <c r="B335" s="163" t="s">
        <v>63</v>
      </c>
      <c r="C335" s="159">
        <v>1392.542022312477</v>
      </c>
      <c r="D335" s="168" t="s">
        <v>585</v>
      </c>
      <c r="E335" s="168"/>
      <c r="F335" s="168" t="s">
        <v>586</v>
      </c>
      <c r="G335" s="168" t="s">
        <v>585</v>
      </c>
      <c r="H335" s="168" t="s">
        <v>587</v>
      </c>
      <c r="I335" s="168"/>
    </row>
    <row r="336" spans="1:9">
      <c r="A336" s="156" t="s">
        <v>4</v>
      </c>
      <c r="B336" s="163" t="s">
        <v>63</v>
      </c>
      <c r="C336" s="159">
        <v>948.8623056090654</v>
      </c>
      <c r="D336" s="168" t="s">
        <v>585</v>
      </c>
      <c r="E336" s="168"/>
      <c r="F336" s="168" t="s">
        <v>586</v>
      </c>
      <c r="G336" s="168" t="s">
        <v>585</v>
      </c>
      <c r="H336" s="168" t="s">
        <v>587</v>
      </c>
      <c r="I336" s="168"/>
    </row>
    <row r="337" spans="1:11">
      <c r="A337" s="156" t="s">
        <v>0</v>
      </c>
      <c r="B337" s="163" t="s">
        <v>63</v>
      </c>
      <c r="C337" s="159">
        <v>2650.8767096501665</v>
      </c>
      <c r="D337" s="168" t="s">
        <v>585</v>
      </c>
      <c r="E337" s="168"/>
      <c r="F337" s="168" t="s">
        <v>586</v>
      </c>
      <c r="G337" s="168" t="s">
        <v>585</v>
      </c>
      <c r="H337" s="168" t="s">
        <v>587</v>
      </c>
      <c r="I337" s="168"/>
    </row>
    <row r="338" spans="1:11">
      <c r="A338" s="156" t="s">
        <v>1</v>
      </c>
      <c r="B338" s="163" t="s">
        <v>63</v>
      </c>
      <c r="C338" s="159">
        <v>376.19284665737285</v>
      </c>
      <c r="D338" s="168" t="s">
        <v>585</v>
      </c>
      <c r="E338" s="168"/>
      <c r="F338" s="168" t="s">
        <v>586</v>
      </c>
      <c r="G338" s="168" t="s">
        <v>585</v>
      </c>
      <c r="H338" s="168" t="s">
        <v>587</v>
      </c>
      <c r="I338" s="168"/>
    </row>
    <row r="339" spans="1:11">
      <c r="A339" s="156" t="s">
        <v>7</v>
      </c>
      <c r="B339" s="163" t="s">
        <v>63</v>
      </c>
      <c r="C339" s="159">
        <v>804.36497073455291</v>
      </c>
      <c r="D339" s="168" t="s">
        <v>585</v>
      </c>
      <c r="E339" s="168"/>
      <c r="F339" s="168" t="s">
        <v>586</v>
      </c>
      <c r="G339" s="168" t="s">
        <v>585</v>
      </c>
      <c r="H339" s="168" t="s">
        <v>587</v>
      </c>
      <c r="I339" s="168"/>
    </row>
    <row r="340" spans="1:11">
      <c r="A340" s="156" t="s">
        <v>8</v>
      </c>
      <c r="B340" s="163" t="s">
        <v>63</v>
      </c>
      <c r="C340" s="159">
        <v>751.8153816580882</v>
      </c>
      <c r="D340" s="168" t="s">
        <v>585</v>
      </c>
      <c r="E340" s="168"/>
      <c r="F340" s="168" t="s">
        <v>586</v>
      </c>
      <c r="G340" s="168" t="s">
        <v>585</v>
      </c>
      <c r="H340" s="168" t="s">
        <v>587</v>
      </c>
      <c r="I340" s="168"/>
    </row>
    <row r="341" spans="1:11">
      <c r="A341" s="156" t="s">
        <v>89</v>
      </c>
      <c r="B341" s="163" t="s">
        <v>63</v>
      </c>
      <c r="C341" s="159">
        <v>10997.520570818288</v>
      </c>
      <c r="D341" s="168" t="s">
        <v>585</v>
      </c>
      <c r="E341" s="168"/>
      <c r="F341" s="168" t="s">
        <v>586</v>
      </c>
      <c r="G341" s="168" t="s">
        <v>585</v>
      </c>
      <c r="H341" s="168" t="s">
        <v>587</v>
      </c>
      <c r="I341" s="168"/>
    </row>
    <row r="343" spans="1:11">
      <c r="A343" s="156" t="s">
        <v>565</v>
      </c>
      <c r="C343" s="159">
        <v>2010</v>
      </c>
    </row>
    <row r="344" spans="1:11">
      <c r="A344" s="156" t="s">
        <v>5</v>
      </c>
      <c r="B344" s="163" t="s">
        <v>566</v>
      </c>
      <c r="C344" s="191">
        <v>4.3446517838311296</v>
      </c>
      <c r="D344" s="168"/>
      <c r="E344" s="168"/>
      <c r="F344" s="168"/>
      <c r="G344" s="168"/>
      <c r="H344" s="168"/>
      <c r="I344" s="168"/>
      <c r="K344" s="156" t="s">
        <v>74</v>
      </c>
    </row>
    <row r="345" spans="1:11">
      <c r="A345" s="156" t="s">
        <v>6</v>
      </c>
      <c r="B345" s="163" t="s">
        <v>566</v>
      </c>
      <c r="C345" s="191">
        <v>3.4757214270649013</v>
      </c>
      <c r="D345" s="168"/>
      <c r="E345" s="168"/>
      <c r="F345" s="168"/>
      <c r="G345" s="168"/>
      <c r="H345" s="168"/>
      <c r="I345" s="168"/>
      <c r="K345" s="156" t="s">
        <v>75</v>
      </c>
    </row>
    <row r="346" spans="1:11">
      <c r="A346" s="156" t="s">
        <v>11</v>
      </c>
      <c r="B346" s="163" t="s">
        <v>566</v>
      </c>
      <c r="C346" s="191">
        <v>2.6676161952723114</v>
      </c>
      <c r="D346" s="168"/>
      <c r="E346" s="168"/>
      <c r="F346" s="168"/>
      <c r="G346" s="168"/>
      <c r="H346" s="168"/>
      <c r="I346" s="168"/>
      <c r="K346" s="156" t="s">
        <v>76</v>
      </c>
    </row>
    <row r="347" spans="1:11">
      <c r="A347" s="156" t="s">
        <v>2</v>
      </c>
      <c r="B347" s="163" t="s">
        <v>566</v>
      </c>
      <c r="C347" s="191">
        <v>3.4757214270649013</v>
      </c>
      <c r="D347" s="168"/>
      <c r="E347" s="168"/>
      <c r="F347" s="168"/>
      <c r="G347" s="168"/>
      <c r="H347" s="168"/>
      <c r="I347" s="168"/>
      <c r="K347" s="156" t="s">
        <v>77</v>
      </c>
    </row>
    <row r="348" spans="1:11">
      <c r="A348" s="156" t="s">
        <v>3</v>
      </c>
      <c r="B348" s="163" t="s">
        <v>566</v>
      </c>
      <c r="C348" s="191">
        <v>3.301935355711656</v>
      </c>
      <c r="D348" s="168"/>
      <c r="E348" s="168"/>
      <c r="F348" s="168"/>
      <c r="G348" s="168"/>
      <c r="H348" s="168"/>
      <c r="I348" s="168"/>
      <c r="K348" s="156" t="s">
        <v>78</v>
      </c>
    </row>
    <row r="349" spans="1:11">
      <c r="A349" s="156" t="s">
        <v>4</v>
      </c>
      <c r="B349" s="163" t="s">
        <v>566</v>
      </c>
      <c r="C349" s="191">
        <v>3.4757214270649013</v>
      </c>
      <c r="D349" s="168"/>
      <c r="E349" s="168"/>
      <c r="F349" s="168"/>
      <c r="G349" s="168"/>
      <c r="H349" s="168"/>
      <c r="I349" s="168"/>
      <c r="K349" s="196" t="s">
        <v>143</v>
      </c>
    </row>
    <row r="350" spans="1:11">
      <c r="A350" s="156" t="s">
        <v>0</v>
      </c>
      <c r="B350" s="163" t="s">
        <v>566</v>
      </c>
      <c r="C350" s="191">
        <v>2.6936841059752985</v>
      </c>
      <c r="D350" s="168"/>
      <c r="E350" s="168"/>
      <c r="F350" s="168"/>
      <c r="G350" s="168"/>
      <c r="H350" s="168"/>
      <c r="I350" s="168"/>
    </row>
    <row r="351" spans="1:11">
      <c r="A351" s="156" t="s">
        <v>1</v>
      </c>
      <c r="B351" s="163" t="s">
        <v>566</v>
      </c>
      <c r="C351" s="191">
        <v>3.9970796411246363</v>
      </c>
      <c r="D351" s="168"/>
      <c r="E351" s="168"/>
      <c r="F351" s="168"/>
      <c r="G351" s="168"/>
      <c r="H351" s="168"/>
      <c r="I351" s="168"/>
    </row>
    <row r="352" spans="1:11">
      <c r="A352" s="156" t="s">
        <v>7</v>
      </c>
      <c r="B352" s="163" t="s">
        <v>566</v>
      </c>
      <c r="C352" s="191">
        <v>3.301935355711656</v>
      </c>
      <c r="D352" s="168"/>
      <c r="E352" s="168"/>
      <c r="F352" s="168"/>
      <c r="G352" s="168"/>
      <c r="H352" s="168"/>
      <c r="I352" s="168"/>
    </row>
    <row r="353" spans="1:9">
      <c r="A353" s="156" t="s">
        <v>8</v>
      </c>
      <c r="B353" s="163" t="s">
        <v>566</v>
      </c>
      <c r="C353" s="191">
        <v>3.9101866054480139</v>
      </c>
      <c r="D353" s="168"/>
      <c r="E353" s="168"/>
      <c r="F353" s="168"/>
      <c r="G353" s="168"/>
      <c r="H353" s="168"/>
      <c r="I353" s="168"/>
    </row>
    <row r="354" spans="1:9">
      <c r="A354" s="156" t="s">
        <v>89</v>
      </c>
      <c r="B354" s="163" t="s">
        <v>566</v>
      </c>
      <c r="C354" s="159"/>
      <c r="D354" s="168"/>
      <c r="E354" s="168"/>
      <c r="F354" s="168"/>
      <c r="G354" s="168"/>
      <c r="H354" s="168"/>
      <c r="I354" s="168"/>
    </row>
    <row r="356" spans="1:9">
      <c r="A356" s="156" t="s">
        <v>565</v>
      </c>
      <c r="C356" s="159">
        <v>2050</v>
      </c>
    </row>
    <row r="357" spans="1:9">
      <c r="A357" s="156" t="s">
        <v>5</v>
      </c>
      <c r="B357" s="163" t="s">
        <v>566</v>
      </c>
      <c r="C357" s="191">
        <v>2.7467818729182625</v>
      </c>
      <c r="D357" s="168"/>
      <c r="E357" s="168"/>
      <c r="F357" s="168"/>
      <c r="G357" s="168"/>
      <c r="H357" s="168"/>
      <c r="I357" s="168"/>
    </row>
    <row r="358" spans="1:9">
      <c r="A358" s="156" t="s">
        <v>6</v>
      </c>
      <c r="B358" s="163" t="s">
        <v>566</v>
      </c>
      <c r="C358" s="191">
        <v>2.4094972480179422</v>
      </c>
      <c r="D358" s="168"/>
      <c r="E358" s="168"/>
      <c r="F358" s="168"/>
      <c r="G358" s="168"/>
      <c r="H358" s="168"/>
      <c r="I358" s="168"/>
    </row>
    <row r="359" spans="1:9">
      <c r="A359" s="156" t="s">
        <v>11</v>
      </c>
      <c r="B359" s="163" t="s">
        <v>566</v>
      </c>
      <c r="C359" s="191">
        <v>2.0958225468606457</v>
      </c>
      <c r="D359" s="168"/>
      <c r="E359" s="168"/>
      <c r="F359" s="168"/>
      <c r="G359" s="168"/>
      <c r="H359" s="168"/>
      <c r="I359" s="168"/>
    </row>
    <row r="360" spans="1:9">
      <c r="A360" s="156" t="s">
        <v>2</v>
      </c>
      <c r="B360" s="163" t="s">
        <v>566</v>
      </c>
      <c r="C360" s="191">
        <v>2.4094972480179422</v>
      </c>
      <c r="D360" s="168"/>
      <c r="E360" s="168"/>
      <c r="F360" s="168"/>
      <c r="G360" s="168"/>
      <c r="H360" s="168"/>
      <c r="I360" s="168"/>
    </row>
    <row r="361" spans="1:9">
      <c r="A361" s="156" t="s">
        <v>3</v>
      </c>
      <c r="B361" s="163" t="s">
        <v>566</v>
      </c>
      <c r="C361" s="191">
        <v>2.3420403230378852</v>
      </c>
      <c r="D361" s="168"/>
      <c r="E361" s="168"/>
      <c r="F361" s="168"/>
      <c r="G361" s="168"/>
      <c r="H361" s="168"/>
      <c r="I361" s="168"/>
    </row>
    <row r="362" spans="1:9">
      <c r="A362" s="156" t="s">
        <v>4</v>
      </c>
      <c r="B362" s="163" t="s">
        <v>566</v>
      </c>
      <c r="C362" s="191">
        <v>2.4094972480179422</v>
      </c>
      <c r="D362" s="168"/>
      <c r="E362" s="168"/>
      <c r="F362" s="168"/>
      <c r="G362" s="168"/>
      <c r="H362" s="168"/>
      <c r="I362" s="168"/>
    </row>
    <row r="363" spans="1:9">
      <c r="A363" s="156" t="s">
        <v>0</v>
      </c>
      <c r="B363" s="163" t="s">
        <v>566</v>
      </c>
      <c r="C363" s="191">
        <v>2.3886526254688882</v>
      </c>
      <c r="D363" s="168"/>
      <c r="E363" s="168"/>
      <c r="F363" s="168"/>
      <c r="G363" s="168"/>
      <c r="H363" s="168"/>
      <c r="I363" s="168"/>
    </row>
    <row r="364" spans="1:9">
      <c r="A364" s="156" t="s">
        <v>1</v>
      </c>
      <c r="B364" s="163" t="s">
        <v>566</v>
      </c>
      <c r="C364" s="191">
        <v>2.6118680229581344</v>
      </c>
      <c r="D364" s="168"/>
      <c r="E364" s="168"/>
      <c r="F364" s="168"/>
      <c r="G364" s="168"/>
      <c r="H364" s="168"/>
      <c r="I364" s="168"/>
    </row>
    <row r="365" spans="1:9">
      <c r="A365" s="156" t="s">
        <v>7</v>
      </c>
      <c r="B365" s="163" t="s">
        <v>566</v>
      </c>
      <c r="C365" s="191">
        <v>2.3420403230378852</v>
      </c>
      <c r="D365" s="168"/>
      <c r="E365" s="168"/>
      <c r="F365" s="168"/>
      <c r="G365" s="168"/>
      <c r="H365" s="168"/>
      <c r="I365" s="168"/>
    </row>
    <row r="366" spans="1:9">
      <c r="A366" s="156" t="s">
        <v>8</v>
      </c>
      <c r="B366" s="163" t="s">
        <v>566</v>
      </c>
      <c r="C366" s="191">
        <v>2.5781395604681165</v>
      </c>
      <c r="D366" s="168"/>
      <c r="E366" s="168"/>
      <c r="F366" s="168"/>
      <c r="G366" s="168"/>
      <c r="H366" s="168"/>
      <c r="I366" s="168"/>
    </row>
    <row r="367" spans="1:9">
      <c r="A367" s="156" t="s">
        <v>89</v>
      </c>
      <c r="B367" s="163" t="s">
        <v>566</v>
      </c>
      <c r="C367" s="159"/>
      <c r="D367" s="168"/>
      <c r="E367" s="168"/>
      <c r="F367" s="168"/>
      <c r="G367" s="168"/>
      <c r="H367" s="168"/>
      <c r="I367" s="168"/>
    </row>
    <row r="369" spans="1:9">
      <c r="A369" s="156" t="s">
        <v>565</v>
      </c>
      <c r="C369" s="159">
        <v>2100</v>
      </c>
    </row>
    <row r="370" spans="1:9">
      <c r="A370" s="156" t="s">
        <v>5</v>
      </c>
      <c r="B370" s="163" t="s">
        <v>566</v>
      </c>
      <c r="C370" s="191">
        <v>1.6149397442634332</v>
      </c>
      <c r="D370" s="168"/>
      <c r="E370" s="168"/>
      <c r="F370" s="168"/>
      <c r="G370" s="168"/>
      <c r="H370" s="168"/>
      <c r="I370" s="168"/>
    </row>
    <row r="371" spans="1:9">
      <c r="A371" s="156" t="s">
        <v>6</v>
      </c>
      <c r="B371" s="163" t="s">
        <v>566</v>
      </c>
      <c r="C371" s="191">
        <v>1.6149397442634332</v>
      </c>
      <c r="D371" s="168"/>
      <c r="E371" s="168"/>
      <c r="F371" s="168"/>
      <c r="G371" s="168"/>
      <c r="H371" s="168"/>
      <c r="I371" s="168"/>
    </row>
    <row r="372" spans="1:9">
      <c r="A372" s="156" t="s">
        <v>11</v>
      </c>
      <c r="B372" s="163" t="s">
        <v>566</v>
      </c>
      <c r="C372" s="191">
        <v>1.6149397442634332</v>
      </c>
      <c r="D372" s="168"/>
      <c r="E372" s="168"/>
      <c r="F372" s="168"/>
      <c r="G372" s="168"/>
      <c r="H372" s="168"/>
      <c r="I372" s="168"/>
    </row>
    <row r="373" spans="1:9">
      <c r="A373" s="156" t="s">
        <v>2</v>
      </c>
      <c r="B373" s="163" t="s">
        <v>566</v>
      </c>
      <c r="C373" s="191">
        <v>1.6149397442634332</v>
      </c>
      <c r="D373" s="168"/>
      <c r="E373" s="168"/>
      <c r="F373" s="168"/>
      <c r="G373" s="168"/>
      <c r="H373" s="168"/>
      <c r="I373" s="168"/>
    </row>
    <row r="374" spans="1:9">
      <c r="A374" s="156" t="s">
        <v>3</v>
      </c>
      <c r="B374" s="163" t="s">
        <v>566</v>
      </c>
      <c r="C374" s="191">
        <v>1.6149397442634332</v>
      </c>
      <c r="D374" s="168"/>
      <c r="E374" s="168"/>
      <c r="F374" s="168"/>
      <c r="G374" s="168"/>
      <c r="H374" s="168"/>
      <c r="I374" s="168"/>
    </row>
    <row r="375" spans="1:9">
      <c r="A375" s="156" t="s">
        <v>4</v>
      </c>
      <c r="B375" s="163" t="s">
        <v>566</v>
      </c>
      <c r="C375" s="191">
        <v>1.6149397442634332</v>
      </c>
      <c r="D375" s="168"/>
      <c r="E375" s="168"/>
      <c r="F375" s="168"/>
      <c r="G375" s="168"/>
      <c r="H375" s="168"/>
      <c r="I375" s="168"/>
    </row>
    <row r="376" spans="1:9">
      <c r="A376" s="156" t="s">
        <v>0</v>
      </c>
      <c r="B376" s="163" t="s">
        <v>566</v>
      </c>
      <c r="C376" s="191">
        <v>1.6149397442634332</v>
      </c>
      <c r="D376" s="168"/>
      <c r="E376" s="168"/>
      <c r="F376" s="168"/>
      <c r="G376" s="168"/>
      <c r="H376" s="168"/>
      <c r="I376" s="168"/>
    </row>
    <row r="377" spans="1:9">
      <c r="A377" s="156" t="s">
        <v>1</v>
      </c>
      <c r="B377" s="163" t="s">
        <v>566</v>
      </c>
      <c r="C377" s="191">
        <v>1.6149397442634332</v>
      </c>
      <c r="D377" s="168"/>
      <c r="E377" s="168"/>
      <c r="F377" s="168"/>
      <c r="G377" s="168"/>
      <c r="H377" s="168"/>
      <c r="I377" s="168"/>
    </row>
    <row r="378" spans="1:9">
      <c r="A378" s="156" t="s">
        <v>7</v>
      </c>
      <c r="B378" s="163" t="s">
        <v>566</v>
      </c>
      <c r="C378" s="191">
        <v>1.6149397442634332</v>
      </c>
      <c r="D378" s="168"/>
      <c r="E378" s="168"/>
      <c r="F378" s="168"/>
      <c r="G378" s="168"/>
      <c r="H378" s="168"/>
      <c r="I378" s="168"/>
    </row>
    <row r="379" spans="1:9">
      <c r="A379" s="156" t="s">
        <v>8</v>
      </c>
      <c r="B379" s="163" t="s">
        <v>566</v>
      </c>
      <c r="C379" s="191">
        <v>1.6149397442634332</v>
      </c>
      <c r="D379" s="168"/>
      <c r="E379" s="168"/>
      <c r="F379" s="168"/>
      <c r="G379" s="168"/>
      <c r="H379" s="168"/>
      <c r="I379" s="168"/>
    </row>
    <row r="380" spans="1:9">
      <c r="A380" s="156" t="s">
        <v>89</v>
      </c>
      <c r="B380" s="163" t="s">
        <v>566</v>
      </c>
      <c r="C380" s="159"/>
      <c r="D380" s="168"/>
      <c r="E380" s="168"/>
      <c r="F380" s="168"/>
      <c r="G380" s="168"/>
      <c r="H380" s="168"/>
      <c r="I380" s="168"/>
    </row>
    <row r="382" spans="1:9" s="119" customFormat="1">
      <c r="A382" s="119" t="s">
        <v>567</v>
      </c>
      <c r="B382" s="169"/>
    </row>
    <row r="384" spans="1:9">
      <c r="A384" s="156" t="s">
        <v>568</v>
      </c>
    </row>
    <row r="385" spans="1:9">
      <c r="D385" s="174" t="s">
        <v>569</v>
      </c>
    </row>
    <row r="386" spans="1:9">
      <c r="A386" s="156" t="s">
        <v>570</v>
      </c>
      <c r="D386" s="168"/>
      <c r="E386" s="168"/>
      <c r="F386" s="168"/>
      <c r="G386" s="168"/>
      <c r="H386" s="168"/>
      <c r="I386" s="168"/>
    </row>
  </sheetData>
  <mergeCells count="1">
    <mergeCell ref="N229:Q229"/>
  </mergeCells>
  <pageMargins left="0.7" right="0.7" top="0.75" bottom="0.75" header="0.3" footer="0.3"/>
  <pageSetup paperSize="9" orientation="portrait" horizontalDpi="0" verticalDpi="0"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73B0AA-5105-4044-9D50-660DC0A2680C}">
  <dimension ref="A1:AH386"/>
  <sheetViews>
    <sheetView zoomScale="85" zoomScaleNormal="85" workbookViewId="0">
      <pane xSplit="3" ySplit="1" topLeftCell="D38" activePane="bottomRight" state="frozen"/>
      <selection activeCell="A9" sqref="A9:XFD9"/>
      <selection pane="topRight" activeCell="A9" sqref="A9:XFD9"/>
      <selection pane="bottomLeft" activeCell="A9" sqref="A9:XFD9"/>
      <selection pane="bottomRight" activeCell="A9" sqref="A9:XFD9"/>
    </sheetView>
  </sheetViews>
  <sheetFormatPr defaultColWidth="9.1796875" defaultRowHeight="14.5"/>
  <cols>
    <col min="1" max="1" width="47" style="156" bestFit="1" customWidth="1"/>
    <col min="2" max="2" width="26.453125" style="163" customWidth="1"/>
    <col min="3" max="3" width="16.1796875" style="156" customWidth="1"/>
    <col min="4" max="4" width="14.26953125" style="156" customWidth="1"/>
    <col min="5" max="5" width="15.81640625" style="156" customWidth="1"/>
    <col min="6" max="6" width="14.54296875" style="156" customWidth="1"/>
    <col min="7" max="7" width="14.81640625" style="156" customWidth="1"/>
    <col min="8" max="8" width="16.26953125" style="156" customWidth="1"/>
    <col min="9" max="9" width="79" style="156" customWidth="1"/>
    <col min="10" max="12" width="9.1796875" style="156"/>
    <col min="13" max="14" width="11.7265625" style="156" bestFit="1" customWidth="1"/>
    <col min="15" max="22" width="12.7265625" style="156" bestFit="1" customWidth="1"/>
    <col min="23" max="16384" width="9.1796875" style="156"/>
  </cols>
  <sheetData>
    <row r="1" spans="1:9" s="160" customFormat="1" ht="67.5" customHeight="1" thickBot="1">
      <c r="A1" s="160" t="s">
        <v>422</v>
      </c>
      <c r="B1" s="161"/>
      <c r="C1" s="162" t="s">
        <v>423</v>
      </c>
      <c r="D1" s="160" t="s">
        <v>174</v>
      </c>
      <c r="E1" s="160" t="s">
        <v>424</v>
      </c>
      <c r="F1" s="160" t="s">
        <v>177</v>
      </c>
      <c r="G1" s="160" t="s">
        <v>178</v>
      </c>
      <c r="H1" s="160" t="s">
        <v>179</v>
      </c>
      <c r="I1" s="160" t="s">
        <v>425</v>
      </c>
    </row>
    <row r="2" spans="1:9" ht="15" thickTop="1">
      <c r="E2" s="164" t="s">
        <v>9</v>
      </c>
    </row>
    <row r="3" spans="1:9" s="165" customFormat="1">
      <c r="A3" s="165" t="s">
        <v>426</v>
      </c>
      <c r="B3" s="166"/>
    </row>
    <row r="4" spans="1:9">
      <c r="A4" s="156" t="s">
        <v>427</v>
      </c>
      <c r="C4" s="167">
        <v>0.05</v>
      </c>
      <c r="D4" s="168"/>
      <c r="E4" s="168"/>
      <c r="F4" s="168"/>
      <c r="G4" s="168"/>
      <c r="H4" s="168"/>
      <c r="I4" s="168" t="s">
        <v>591</v>
      </c>
    </row>
    <row r="5" spans="1:9">
      <c r="C5" s="167"/>
    </row>
    <row r="6" spans="1:9" s="119" customFormat="1">
      <c r="A6" s="119" t="s">
        <v>428</v>
      </c>
      <c r="B6" s="169"/>
      <c r="C6" s="170"/>
    </row>
    <row r="7" spans="1:9">
      <c r="A7" s="156" t="s">
        <v>429</v>
      </c>
      <c r="B7" s="163" t="s">
        <v>430</v>
      </c>
      <c r="C7" s="156">
        <v>96</v>
      </c>
      <c r="D7" s="168">
        <v>0.5</v>
      </c>
      <c r="E7" s="168">
        <v>1</v>
      </c>
      <c r="F7" s="168">
        <v>1</v>
      </c>
      <c r="G7" s="168">
        <v>0.9</v>
      </c>
      <c r="H7" s="168">
        <v>1.2</v>
      </c>
      <c r="I7" s="168" t="s">
        <v>592</v>
      </c>
    </row>
    <row r="8" spans="1:9">
      <c r="A8" s="156" t="s">
        <v>431</v>
      </c>
      <c r="B8" s="163" t="s">
        <v>430</v>
      </c>
      <c r="C8" s="156">
        <v>80</v>
      </c>
      <c r="D8" s="168"/>
      <c r="E8" s="168"/>
      <c r="F8" s="168"/>
      <c r="G8" s="168"/>
      <c r="H8" s="168"/>
      <c r="I8" s="168" t="s">
        <v>592</v>
      </c>
    </row>
    <row r="9" spans="1:9">
      <c r="A9" s="156" t="s">
        <v>432</v>
      </c>
      <c r="B9" s="163" t="s">
        <v>430</v>
      </c>
      <c r="C9" s="156">
        <v>177</v>
      </c>
      <c r="D9" s="168"/>
      <c r="E9" s="168"/>
      <c r="F9" s="168"/>
      <c r="G9" s="168"/>
      <c r="H9" s="168"/>
      <c r="I9" s="168" t="s">
        <v>592</v>
      </c>
    </row>
    <row r="10" spans="1:9">
      <c r="A10" s="156" t="s">
        <v>433</v>
      </c>
      <c r="B10" s="163" t="s">
        <v>430</v>
      </c>
      <c r="C10" s="156">
        <v>119</v>
      </c>
      <c r="D10" s="168"/>
      <c r="E10" s="168"/>
      <c r="F10" s="168"/>
      <c r="G10" s="168"/>
      <c r="H10" s="168"/>
      <c r="I10" s="168" t="s">
        <v>592</v>
      </c>
    </row>
    <row r="11" spans="1:9">
      <c r="A11" s="156" t="s">
        <v>434</v>
      </c>
      <c r="B11" s="163" t="s">
        <v>430</v>
      </c>
      <c r="C11" s="156">
        <v>0</v>
      </c>
      <c r="D11" s="168"/>
      <c r="E11" s="168"/>
      <c r="F11" s="168"/>
      <c r="G11" s="168"/>
      <c r="H11" s="168"/>
      <c r="I11" s="168" t="s">
        <v>592</v>
      </c>
    </row>
    <row r="12" spans="1:9">
      <c r="A12" s="156" t="s">
        <v>435</v>
      </c>
      <c r="B12" s="163" t="s">
        <v>430</v>
      </c>
      <c r="C12" s="156">
        <v>0</v>
      </c>
      <c r="D12" s="168"/>
      <c r="E12" s="168"/>
      <c r="F12" s="168"/>
      <c r="G12" s="168"/>
      <c r="H12" s="168"/>
      <c r="I12" s="168" t="s">
        <v>592</v>
      </c>
    </row>
    <row r="13" spans="1:9">
      <c r="A13" s="156" t="s">
        <v>436</v>
      </c>
      <c r="B13" s="163" t="s">
        <v>430</v>
      </c>
      <c r="C13" s="156">
        <v>130</v>
      </c>
      <c r="D13" s="168"/>
      <c r="E13" s="168"/>
      <c r="F13" s="168"/>
      <c r="G13" s="168"/>
      <c r="H13" s="168"/>
      <c r="I13" s="168" t="s">
        <v>592</v>
      </c>
    </row>
    <row r="14" spans="1:9">
      <c r="A14" s="156" t="s">
        <v>437</v>
      </c>
      <c r="B14" s="163" t="s">
        <v>430</v>
      </c>
      <c r="C14" s="156">
        <v>200</v>
      </c>
      <c r="D14" s="168"/>
      <c r="E14" s="168"/>
      <c r="F14" s="168"/>
      <c r="G14" s="168"/>
      <c r="H14" s="168"/>
      <c r="I14" s="168" t="s">
        <v>592</v>
      </c>
    </row>
    <row r="16" spans="1:9" s="171" customFormat="1">
      <c r="A16" s="171" t="s">
        <v>438</v>
      </c>
      <c r="B16" s="172"/>
    </row>
    <row r="17" spans="1:9">
      <c r="A17" s="173" t="s">
        <v>439</v>
      </c>
      <c r="B17" s="163" t="s">
        <v>440</v>
      </c>
      <c r="D17" s="174" t="s">
        <v>441</v>
      </c>
      <c r="E17" s="174"/>
      <c r="F17" s="174"/>
      <c r="G17" s="174"/>
      <c r="H17" s="174"/>
    </row>
    <row r="18" spans="1:9" ht="29">
      <c r="A18" s="156" t="s">
        <v>442</v>
      </c>
      <c r="B18" s="163" t="s">
        <v>443</v>
      </c>
      <c r="C18" s="156">
        <v>0.17</v>
      </c>
      <c r="D18" s="168">
        <v>1</v>
      </c>
      <c r="E18" s="168">
        <v>1</v>
      </c>
      <c r="F18" s="168">
        <v>1</v>
      </c>
      <c r="G18" s="168">
        <v>1</v>
      </c>
      <c r="H18" s="168">
        <v>1</v>
      </c>
      <c r="I18" s="168" t="s">
        <v>593</v>
      </c>
    </row>
    <row r="19" spans="1:9" ht="29">
      <c r="A19" s="156" t="s">
        <v>444</v>
      </c>
      <c r="B19" s="163" t="s">
        <v>443</v>
      </c>
      <c r="C19" s="156">
        <v>0.17</v>
      </c>
      <c r="D19" s="168">
        <v>1</v>
      </c>
      <c r="E19" s="168">
        <v>1</v>
      </c>
      <c r="F19" s="168">
        <v>1</v>
      </c>
      <c r="G19" s="168">
        <v>1</v>
      </c>
      <c r="H19" s="168">
        <v>1</v>
      </c>
      <c r="I19" s="168" t="s">
        <v>593</v>
      </c>
    </row>
    <row r="20" spans="1:9" ht="29">
      <c r="A20" s="156" t="s">
        <v>445</v>
      </c>
      <c r="B20" s="163" t="s">
        <v>443</v>
      </c>
      <c r="C20" s="156">
        <v>0.17</v>
      </c>
      <c r="D20" s="168">
        <v>1</v>
      </c>
      <c r="E20" s="168">
        <v>1</v>
      </c>
      <c r="F20" s="168">
        <v>1</v>
      </c>
      <c r="G20" s="168">
        <v>1</v>
      </c>
      <c r="H20" s="168">
        <v>1</v>
      </c>
      <c r="I20" s="168" t="s">
        <v>593</v>
      </c>
    </row>
    <row r="21" spans="1:9" ht="29">
      <c r="A21" s="156" t="s">
        <v>446</v>
      </c>
      <c r="B21" s="163" t="s">
        <v>443</v>
      </c>
      <c r="C21" s="156">
        <v>0.17</v>
      </c>
      <c r="D21" s="168">
        <v>1</v>
      </c>
      <c r="E21" s="168">
        <v>1</v>
      </c>
      <c r="F21" s="168">
        <v>1</v>
      </c>
      <c r="G21" s="168">
        <v>1</v>
      </c>
      <c r="H21" s="168">
        <v>1</v>
      </c>
      <c r="I21" s="168" t="s">
        <v>593</v>
      </c>
    </row>
    <row r="22" spans="1:9" ht="43.5">
      <c r="A22" s="156" t="s">
        <v>447</v>
      </c>
      <c r="B22" s="163" t="s">
        <v>443</v>
      </c>
      <c r="C22" s="156">
        <v>0.17</v>
      </c>
      <c r="D22" s="168">
        <v>1</v>
      </c>
      <c r="E22" s="168">
        <v>1</v>
      </c>
      <c r="F22" s="168">
        <v>1</v>
      </c>
      <c r="G22" s="168">
        <v>1</v>
      </c>
      <c r="H22" s="168">
        <v>1</v>
      </c>
      <c r="I22" s="168" t="s">
        <v>593</v>
      </c>
    </row>
    <row r="23" spans="1:9">
      <c r="A23" s="156" t="s">
        <v>448</v>
      </c>
      <c r="D23" s="168">
        <v>1</v>
      </c>
      <c r="E23" s="168">
        <v>1</v>
      </c>
      <c r="F23" s="168">
        <v>1</v>
      </c>
      <c r="G23" s="168">
        <v>1</v>
      </c>
      <c r="H23" s="168">
        <v>1</v>
      </c>
      <c r="I23" s="168" t="s">
        <v>593</v>
      </c>
    </row>
    <row r="24" spans="1:9" ht="43.5">
      <c r="A24" s="156" t="s">
        <v>449</v>
      </c>
      <c r="B24" s="163" t="s">
        <v>443</v>
      </c>
      <c r="C24" s="156">
        <v>0.17</v>
      </c>
      <c r="D24" s="168">
        <v>1</v>
      </c>
      <c r="E24" s="168">
        <v>1</v>
      </c>
      <c r="F24" s="168">
        <v>1</v>
      </c>
      <c r="G24" s="168">
        <v>1</v>
      </c>
      <c r="H24" s="168">
        <v>1</v>
      </c>
      <c r="I24" s="168" t="s">
        <v>593</v>
      </c>
    </row>
    <row r="25" spans="1:9" ht="58">
      <c r="A25" s="156" t="s">
        <v>450</v>
      </c>
      <c r="B25" s="163" t="s">
        <v>451</v>
      </c>
      <c r="C25" s="156">
        <v>66</v>
      </c>
      <c r="D25" s="168">
        <v>0.5</v>
      </c>
      <c r="E25" s="168">
        <v>1</v>
      </c>
      <c r="F25" s="168">
        <v>1</v>
      </c>
      <c r="G25" s="168">
        <v>0.9</v>
      </c>
      <c r="H25" s="168">
        <v>1.2</v>
      </c>
      <c r="I25" s="168" t="s">
        <v>594</v>
      </c>
    </row>
    <row r="26" spans="1:9" ht="43.5">
      <c r="A26" s="156" t="s">
        <v>452</v>
      </c>
      <c r="B26" s="163" t="s">
        <v>443</v>
      </c>
      <c r="C26" s="156">
        <v>0.04</v>
      </c>
      <c r="D26" s="168">
        <v>1</v>
      </c>
      <c r="E26" s="168">
        <v>1</v>
      </c>
      <c r="F26" s="168">
        <v>1</v>
      </c>
      <c r="G26" s="168">
        <v>1</v>
      </c>
      <c r="H26" s="168">
        <v>1</v>
      </c>
      <c r="I26" s="168" t="s">
        <v>595</v>
      </c>
    </row>
    <row r="27" spans="1:9" ht="43.5">
      <c r="A27" s="156" t="s">
        <v>453</v>
      </c>
      <c r="B27" s="163" t="s">
        <v>443</v>
      </c>
      <c r="C27" s="156">
        <v>0.04</v>
      </c>
      <c r="D27" s="168">
        <v>0.5</v>
      </c>
      <c r="E27" s="168">
        <v>1</v>
      </c>
      <c r="F27" s="168">
        <v>1</v>
      </c>
      <c r="G27" s="168">
        <v>0.9</v>
      </c>
      <c r="H27" s="168">
        <v>1.2</v>
      </c>
      <c r="I27" s="168" t="s">
        <v>596</v>
      </c>
    </row>
    <row r="29" spans="1:9">
      <c r="A29" s="156" t="s">
        <v>454</v>
      </c>
      <c r="D29" s="174" t="s">
        <v>441</v>
      </c>
    </row>
    <row r="30" spans="1:9" ht="43.5">
      <c r="A30" s="156" t="s">
        <v>455</v>
      </c>
      <c r="B30" s="163" t="s">
        <v>443</v>
      </c>
      <c r="C30" s="156">
        <v>0.17</v>
      </c>
      <c r="D30" s="168">
        <v>1</v>
      </c>
      <c r="E30" s="168">
        <v>1</v>
      </c>
      <c r="F30" s="168">
        <v>1</v>
      </c>
      <c r="G30" s="168">
        <v>1</v>
      </c>
      <c r="H30" s="168">
        <v>1</v>
      </c>
      <c r="I30" s="168"/>
    </row>
    <row r="31" spans="1:9" ht="43.5">
      <c r="A31" s="156" t="s">
        <v>456</v>
      </c>
      <c r="B31" s="163" t="s">
        <v>443</v>
      </c>
      <c r="D31" s="168">
        <v>1</v>
      </c>
      <c r="E31" s="168">
        <v>1</v>
      </c>
      <c r="F31" s="168">
        <v>1</v>
      </c>
      <c r="G31" s="168">
        <v>1</v>
      </c>
      <c r="H31" s="168">
        <v>1</v>
      </c>
      <c r="I31" s="168"/>
    </row>
    <row r="32" spans="1:9" ht="58">
      <c r="A32" s="156" t="s">
        <v>457</v>
      </c>
      <c r="B32" s="163" t="s">
        <v>451</v>
      </c>
      <c r="C32" s="156">
        <v>66</v>
      </c>
      <c r="D32" s="168">
        <v>0.5</v>
      </c>
      <c r="E32" s="168">
        <v>1</v>
      </c>
      <c r="F32" s="168">
        <v>1</v>
      </c>
      <c r="G32" s="168">
        <v>0.9</v>
      </c>
      <c r="H32" s="168">
        <v>1.2</v>
      </c>
      <c r="I32" s="168"/>
    </row>
    <row r="33" spans="1:9" ht="58">
      <c r="A33" s="156" t="s">
        <v>458</v>
      </c>
      <c r="B33" s="163" t="s">
        <v>451</v>
      </c>
      <c r="C33" s="156">
        <v>66</v>
      </c>
      <c r="D33" s="168">
        <v>0.5</v>
      </c>
      <c r="E33" s="168">
        <v>1</v>
      </c>
      <c r="F33" s="168">
        <v>1</v>
      </c>
      <c r="G33" s="168">
        <v>0.9</v>
      </c>
      <c r="H33" s="168">
        <v>1.2</v>
      </c>
      <c r="I33" s="168"/>
    </row>
    <row r="34" spans="1:9" ht="43.5">
      <c r="A34" s="156" t="s">
        <v>459</v>
      </c>
      <c r="B34" s="163" t="s">
        <v>443</v>
      </c>
      <c r="C34" s="156">
        <v>0.04</v>
      </c>
      <c r="D34" s="168">
        <v>1</v>
      </c>
      <c r="E34" s="168">
        <v>1</v>
      </c>
      <c r="F34" s="168">
        <v>1</v>
      </c>
      <c r="G34" s="168">
        <v>1</v>
      </c>
      <c r="H34" s="168">
        <v>1</v>
      </c>
      <c r="I34" s="168" t="s">
        <v>595</v>
      </c>
    </row>
    <row r="35" spans="1:9" ht="43.5">
      <c r="A35" s="156" t="s">
        <v>460</v>
      </c>
      <c r="B35" s="163" t="s">
        <v>461</v>
      </c>
      <c r="C35" s="156">
        <v>19</v>
      </c>
      <c r="D35" s="168"/>
      <c r="E35" s="168"/>
      <c r="F35" s="168"/>
      <c r="G35" s="168"/>
      <c r="H35" s="168"/>
      <c r="I35" s="168"/>
    </row>
    <row r="36" spans="1:9" ht="43.5">
      <c r="A36" s="156" t="s">
        <v>462</v>
      </c>
      <c r="B36" s="163" t="s">
        <v>443</v>
      </c>
      <c r="C36" s="156">
        <v>0.04</v>
      </c>
      <c r="D36" s="168">
        <v>0.5</v>
      </c>
      <c r="E36" s="168">
        <v>1</v>
      </c>
      <c r="F36" s="168">
        <v>1</v>
      </c>
      <c r="G36" s="168">
        <v>0.9</v>
      </c>
      <c r="H36" s="168">
        <v>1.2</v>
      </c>
      <c r="I36" s="168"/>
    </row>
    <row r="38" spans="1:9">
      <c r="A38" s="156" t="s">
        <v>463</v>
      </c>
      <c r="D38" s="174" t="s">
        <v>441</v>
      </c>
    </row>
    <row r="39" spans="1:9" ht="43.5">
      <c r="A39" s="156" t="s">
        <v>464</v>
      </c>
      <c r="B39" s="163" t="s">
        <v>443</v>
      </c>
      <c r="C39" s="156">
        <v>0.14000000000000001</v>
      </c>
      <c r="D39" s="168">
        <v>1</v>
      </c>
      <c r="E39" s="168">
        <v>1</v>
      </c>
      <c r="F39" s="168">
        <v>1</v>
      </c>
      <c r="G39" s="168">
        <v>1</v>
      </c>
      <c r="H39" s="168">
        <v>1</v>
      </c>
      <c r="I39" s="168"/>
    </row>
    <row r="42" spans="1:9">
      <c r="A42" s="173" t="s">
        <v>465</v>
      </c>
      <c r="D42" s="174" t="s">
        <v>441</v>
      </c>
    </row>
    <row r="43" spans="1:9" ht="29">
      <c r="A43" s="156" t="s">
        <v>442</v>
      </c>
      <c r="B43" s="163" t="s">
        <v>466</v>
      </c>
      <c r="C43" s="156" t="s">
        <v>467</v>
      </c>
      <c r="D43" s="168"/>
      <c r="E43" s="168"/>
      <c r="F43" s="168"/>
      <c r="G43" s="168"/>
      <c r="H43" s="168"/>
      <c r="I43" s="168"/>
    </row>
    <row r="44" spans="1:9" ht="29">
      <c r="A44" s="156" t="s">
        <v>444</v>
      </c>
      <c r="B44" s="163" t="s">
        <v>466</v>
      </c>
      <c r="C44" s="156" t="s">
        <v>467</v>
      </c>
      <c r="D44" s="168">
        <v>0.95</v>
      </c>
      <c r="E44" s="168">
        <v>0.95</v>
      </c>
      <c r="F44" s="168">
        <v>0.95</v>
      </c>
      <c r="G44" s="168">
        <v>0.95</v>
      </c>
      <c r="H44" s="168">
        <v>0.95</v>
      </c>
      <c r="I44" s="168" t="s">
        <v>597</v>
      </c>
    </row>
    <row r="45" spans="1:9" ht="29">
      <c r="A45" s="156" t="s">
        <v>445</v>
      </c>
      <c r="B45" s="163" t="s">
        <v>466</v>
      </c>
      <c r="C45" s="156" t="s">
        <v>467</v>
      </c>
      <c r="D45" s="168">
        <v>0.95</v>
      </c>
      <c r="E45" s="168">
        <v>0.95</v>
      </c>
      <c r="F45" s="168">
        <v>0.95</v>
      </c>
      <c r="G45" s="168">
        <v>0.95</v>
      </c>
      <c r="H45" s="168">
        <v>0.95</v>
      </c>
      <c r="I45" s="168" t="s">
        <v>597</v>
      </c>
    </row>
    <row r="46" spans="1:9" ht="29">
      <c r="A46" s="156" t="s">
        <v>446</v>
      </c>
      <c r="B46" s="163" t="s">
        <v>466</v>
      </c>
      <c r="C46" s="156" t="s">
        <v>467</v>
      </c>
      <c r="D46" s="168">
        <v>2.2000000000000002</v>
      </c>
      <c r="E46" s="168">
        <v>2.2000000000000002</v>
      </c>
      <c r="F46" s="168">
        <v>2.2000000000000002</v>
      </c>
      <c r="G46" s="168">
        <v>2.2000000000000002</v>
      </c>
      <c r="H46" s="168">
        <v>2.2000000000000002</v>
      </c>
      <c r="I46" s="168" t="s">
        <v>597</v>
      </c>
    </row>
    <row r="47" spans="1:9" ht="29">
      <c r="A47" s="156" t="s">
        <v>447</v>
      </c>
      <c r="B47" s="163" t="s">
        <v>466</v>
      </c>
      <c r="C47" s="156" t="s">
        <v>467</v>
      </c>
      <c r="D47" s="168">
        <v>2.1</v>
      </c>
      <c r="E47" s="168">
        <v>2.1</v>
      </c>
      <c r="F47" s="168">
        <v>2.1</v>
      </c>
      <c r="G47" s="168">
        <v>2.1</v>
      </c>
      <c r="H47" s="168">
        <v>2.1</v>
      </c>
      <c r="I47" s="168" t="s">
        <v>597</v>
      </c>
    </row>
    <row r="48" spans="1:9" ht="29">
      <c r="A48" s="156" t="s">
        <v>448</v>
      </c>
      <c r="B48" s="163" t="s">
        <v>466</v>
      </c>
      <c r="C48" s="156" t="s">
        <v>467</v>
      </c>
      <c r="D48" s="168">
        <v>1.7</v>
      </c>
      <c r="E48" s="168">
        <v>1.7</v>
      </c>
      <c r="F48" s="168">
        <v>1.7</v>
      </c>
      <c r="G48" s="168">
        <v>1.7</v>
      </c>
      <c r="H48" s="168">
        <v>1.7</v>
      </c>
      <c r="I48" s="168" t="s">
        <v>597</v>
      </c>
    </row>
    <row r="49" spans="1:9" ht="29">
      <c r="A49" s="156" t="s">
        <v>449</v>
      </c>
      <c r="B49" s="163" t="s">
        <v>466</v>
      </c>
      <c r="C49" s="156" t="s">
        <v>467</v>
      </c>
      <c r="D49" s="168">
        <v>2.1</v>
      </c>
      <c r="E49" s="168">
        <v>2.1</v>
      </c>
      <c r="F49" s="168">
        <v>2.1</v>
      </c>
      <c r="G49" s="168">
        <v>2.1</v>
      </c>
      <c r="H49" s="168">
        <v>2.1</v>
      </c>
      <c r="I49" s="168" t="s">
        <v>597</v>
      </c>
    </row>
    <row r="50" spans="1:9" ht="29">
      <c r="A50" s="156" t="s">
        <v>450</v>
      </c>
      <c r="B50" s="163" t="s">
        <v>466</v>
      </c>
      <c r="C50" s="156" t="s">
        <v>467</v>
      </c>
      <c r="D50" s="168">
        <v>1.5</v>
      </c>
      <c r="E50" s="168">
        <v>1.5</v>
      </c>
      <c r="F50" s="168">
        <v>1.5</v>
      </c>
      <c r="G50" s="168">
        <v>1.5</v>
      </c>
      <c r="H50" s="168">
        <v>1.5</v>
      </c>
      <c r="I50" s="168" t="s">
        <v>597</v>
      </c>
    </row>
    <row r="51" spans="1:9" ht="29">
      <c r="A51" s="156" t="s">
        <v>452</v>
      </c>
      <c r="B51" s="163" t="s">
        <v>466</v>
      </c>
      <c r="C51" s="156" t="s">
        <v>467</v>
      </c>
      <c r="D51" s="168">
        <v>1.5</v>
      </c>
      <c r="E51" s="168">
        <v>1.5</v>
      </c>
      <c r="F51" s="168">
        <v>1.5</v>
      </c>
      <c r="G51" s="168">
        <v>1.5</v>
      </c>
      <c r="H51" s="168">
        <v>1.5</v>
      </c>
      <c r="I51" s="168" t="s">
        <v>597</v>
      </c>
    </row>
    <row r="52" spans="1:9" ht="29">
      <c r="A52" s="156" t="s">
        <v>453</v>
      </c>
      <c r="B52" s="163" t="s">
        <v>466</v>
      </c>
      <c r="C52" s="156" t="s">
        <v>467</v>
      </c>
      <c r="D52" s="168">
        <v>1.5</v>
      </c>
      <c r="E52" s="168">
        <v>1.5</v>
      </c>
      <c r="F52" s="168">
        <v>1.5</v>
      </c>
      <c r="G52" s="168">
        <v>1.5</v>
      </c>
      <c r="H52" s="168">
        <v>1.5</v>
      </c>
      <c r="I52" s="168" t="s">
        <v>597</v>
      </c>
    </row>
    <row r="54" spans="1:9">
      <c r="A54" s="156" t="s">
        <v>454</v>
      </c>
      <c r="D54" s="174" t="s">
        <v>441</v>
      </c>
    </row>
    <row r="55" spans="1:9" ht="29">
      <c r="A55" s="156" t="s">
        <v>455</v>
      </c>
      <c r="B55" s="163" t="s">
        <v>466</v>
      </c>
      <c r="C55" s="156" t="s">
        <v>467</v>
      </c>
      <c r="D55" s="168">
        <v>2.1</v>
      </c>
      <c r="E55" s="168">
        <v>2.1</v>
      </c>
      <c r="F55" s="168">
        <v>2.1</v>
      </c>
      <c r="G55" s="168">
        <v>2.1</v>
      </c>
      <c r="H55" s="168">
        <v>2.1</v>
      </c>
      <c r="I55" s="168"/>
    </row>
    <row r="56" spans="1:9" ht="29">
      <c r="A56" s="156" t="s">
        <v>456</v>
      </c>
      <c r="B56" s="163" t="s">
        <v>466</v>
      </c>
      <c r="C56" s="156" t="s">
        <v>467</v>
      </c>
      <c r="D56" s="168">
        <v>1.5</v>
      </c>
      <c r="E56" s="168">
        <v>1.5</v>
      </c>
      <c r="F56" s="168">
        <v>1.5</v>
      </c>
      <c r="G56" s="168">
        <v>1.5</v>
      </c>
      <c r="H56" s="168">
        <v>1.5</v>
      </c>
      <c r="I56" s="168"/>
    </row>
    <row r="57" spans="1:9" ht="29">
      <c r="A57" s="156" t="s">
        <v>457</v>
      </c>
      <c r="B57" s="163" t="s">
        <v>466</v>
      </c>
      <c r="C57" s="156" t="s">
        <v>467</v>
      </c>
      <c r="D57" s="168">
        <v>1.5</v>
      </c>
      <c r="E57" s="168">
        <v>1.5</v>
      </c>
      <c r="F57" s="168">
        <v>1.5</v>
      </c>
      <c r="G57" s="168">
        <v>1.5</v>
      </c>
      <c r="H57" s="168">
        <v>1.5</v>
      </c>
      <c r="I57" s="168"/>
    </row>
    <row r="58" spans="1:9" ht="29">
      <c r="A58" s="156" t="s">
        <v>458</v>
      </c>
      <c r="B58" s="163" t="s">
        <v>466</v>
      </c>
      <c r="C58" s="156" t="s">
        <v>467</v>
      </c>
      <c r="D58" s="168">
        <v>1.5</v>
      </c>
      <c r="E58" s="168">
        <v>1.5</v>
      </c>
      <c r="F58" s="168">
        <v>1.5</v>
      </c>
      <c r="G58" s="168">
        <v>1.5</v>
      </c>
      <c r="H58" s="168">
        <v>1.5</v>
      </c>
      <c r="I58" s="168"/>
    </row>
    <row r="59" spans="1:9" ht="29">
      <c r="A59" s="156" t="s">
        <v>459</v>
      </c>
      <c r="B59" s="163" t="s">
        <v>466</v>
      </c>
      <c r="C59" s="156" t="s">
        <v>467</v>
      </c>
      <c r="D59" s="168">
        <v>1.5</v>
      </c>
      <c r="E59" s="168">
        <v>1.5</v>
      </c>
      <c r="F59" s="168">
        <v>1.5</v>
      </c>
      <c r="G59" s="168">
        <v>1.5</v>
      </c>
      <c r="H59" s="168">
        <v>1.5</v>
      </c>
      <c r="I59" s="168"/>
    </row>
    <row r="60" spans="1:9" ht="29">
      <c r="A60" s="156" t="s">
        <v>460</v>
      </c>
      <c r="B60" s="163" t="s">
        <v>466</v>
      </c>
      <c r="C60" s="156" t="s">
        <v>467</v>
      </c>
      <c r="D60" s="168">
        <v>1.5</v>
      </c>
      <c r="E60" s="168">
        <v>1.5</v>
      </c>
      <c r="F60" s="168">
        <v>1.5</v>
      </c>
      <c r="G60" s="168">
        <v>1.5</v>
      </c>
      <c r="H60" s="168">
        <v>1.5</v>
      </c>
      <c r="I60" s="168"/>
    </row>
    <row r="61" spans="1:9" ht="29">
      <c r="A61" s="156" t="s">
        <v>462</v>
      </c>
      <c r="B61" s="163" t="s">
        <v>466</v>
      </c>
      <c r="C61" s="156" t="s">
        <v>467</v>
      </c>
      <c r="D61" s="168">
        <v>1.5</v>
      </c>
      <c r="E61" s="168">
        <v>1.5</v>
      </c>
      <c r="F61" s="168">
        <v>1.5</v>
      </c>
      <c r="G61" s="168">
        <v>1.5</v>
      </c>
      <c r="H61" s="168">
        <v>1.5</v>
      </c>
      <c r="I61" s="168"/>
    </row>
    <row r="63" spans="1:9">
      <c r="A63" s="156" t="s">
        <v>463</v>
      </c>
      <c r="D63" s="174" t="s">
        <v>441</v>
      </c>
    </row>
    <row r="64" spans="1:9" ht="29">
      <c r="A64" s="156" t="s">
        <v>464</v>
      </c>
      <c r="B64" s="163" t="s">
        <v>466</v>
      </c>
      <c r="C64" s="156" t="s">
        <v>467</v>
      </c>
      <c r="D64" s="168">
        <v>2</v>
      </c>
      <c r="E64" s="168">
        <v>2</v>
      </c>
      <c r="F64" s="168">
        <v>2</v>
      </c>
      <c r="G64" s="168">
        <v>2</v>
      </c>
      <c r="H64" s="168">
        <v>2</v>
      </c>
      <c r="I64" s="168"/>
    </row>
    <row r="66" spans="1:12">
      <c r="C66" s="156" t="s">
        <v>468</v>
      </c>
      <c r="J66" s="156" t="s">
        <v>469</v>
      </c>
    </row>
    <row r="67" spans="1:12">
      <c r="A67" s="173" t="s">
        <v>470</v>
      </c>
      <c r="C67" s="156" t="s">
        <v>471</v>
      </c>
      <c r="D67" s="174" t="s">
        <v>472</v>
      </c>
    </row>
    <row r="68" spans="1:12">
      <c r="A68" s="156" t="s">
        <v>473</v>
      </c>
      <c r="B68" s="163" t="s">
        <v>474</v>
      </c>
      <c r="C68" s="156">
        <v>890</v>
      </c>
      <c r="D68" s="168"/>
      <c r="E68" s="168"/>
      <c r="F68" s="168"/>
      <c r="G68" s="168"/>
      <c r="H68" s="168"/>
      <c r="I68" s="168"/>
      <c r="J68" s="156">
        <v>730</v>
      </c>
      <c r="K68" s="156" t="s">
        <v>475</v>
      </c>
      <c r="L68" s="156" t="s">
        <v>476</v>
      </c>
    </row>
    <row r="69" spans="1:12">
      <c r="A69" s="156" t="s">
        <v>477</v>
      </c>
      <c r="B69" s="163" t="s">
        <v>474</v>
      </c>
      <c r="C69" s="156">
        <v>890</v>
      </c>
      <c r="D69" s="168"/>
      <c r="E69" s="168"/>
      <c r="F69" s="168"/>
      <c r="G69" s="168"/>
      <c r="H69" s="168"/>
      <c r="I69" s="168"/>
      <c r="J69" s="156">
        <v>1280</v>
      </c>
      <c r="K69" s="156" t="s">
        <v>475</v>
      </c>
    </row>
    <row r="70" spans="1:12">
      <c r="A70" s="156" t="s">
        <v>478</v>
      </c>
      <c r="B70" s="163" t="s">
        <v>479</v>
      </c>
      <c r="C70" s="156">
        <v>300</v>
      </c>
      <c r="D70" s="168"/>
      <c r="E70" s="168"/>
      <c r="F70" s="168"/>
      <c r="G70" s="168"/>
      <c r="H70" s="168"/>
      <c r="I70" s="168"/>
      <c r="J70" s="156">
        <v>250</v>
      </c>
      <c r="K70" s="156" t="s">
        <v>480</v>
      </c>
    </row>
    <row r="71" spans="1:12">
      <c r="A71" s="156" t="s">
        <v>481</v>
      </c>
      <c r="B71" s="163" t="s">
        <v>474</v>
      </c>
      <c r="C71" s="156">
        <v>62</v>
      </c>
      <c r="D71" s="168"/>
      <c r="E71" s="168"/>
      <c r="F71" s="168"/>
      <c r="G71" s="168"/>
      <c r="H71" s="168"/>
      <c r="I71" s="168"/>
      <c r="J71" s="156">
        <v>250</v>
      </c>
      <c r="K71" s="156" t="s">
        <v>475</v>
      </c>
    </row>
    <row r="72" spans="1:12">
      <c r="A72" s="156" t="s">
        <v>482</v>
      </c>
      <c r="B72" s="163" t="s">
        <v>474</v>
      </c>
      <c r="D72" s="168"/>
      <c r="E72" s="168"/>
      <c r="F72" s="168"/>
      <c r="G72" s="168"/>
      <c r="H72" s="168"/>
      <c r="I72" s="168"/>
      <c r="J72" s="156">
        <v>460</v>
      </c>
      <c r="K72" s="156" t="s">
        <v>475</v>
      </c>
    </row>
    <row r="73" spans="1:12">
      <c r="A73" s="156" t="s">
        <v>483</v>
      </c>
      <c r="B73" s="163" t="s">
        <v>474</v>
      </c>
      <c r="C73" s="156">
        <v>350</v>
      </c>
      <c r="D73" s="168"/>
      <c r="E73" s="168"/>
      <c r="F73" s="168"/>
      <c r="G73" s="168"/>
      <c r="H73" s="168"/>
      <c r="I73" s="168"/>
      <c r="J73" s="156">
        <v>240</v>
      </c>
      <c r="K73" s="156" t="s">
        <v>475</v>
      </c>
    </row>
    <row r="74" spans="1:12">
      <c r="A74" s="156" t="s">
        <v>484</v>
      </c>
      <c r="C74" s="156">
        <v>370</v>
      </c>
      <c r="D74" s="168"/>
      <c r="E74" s="168"/>
      <c r="F74" s="168"/>
      <c r="G74" s="168"/>
      <c r="H74" s="168"/>
      <c r="I74" s="168"/>
      <c r="J74" s="156">
        <v>265</v>
      </c>
      <c r="K74" s="156" t="s">
        <v>475</v>
      </c>
    </row>
    <row r="75" spans="1:12">
      <c r="A75" s="156" t="s">
        <v>485</v>
      </c>
      <c r="B75" s="163" t="s">
        <v>474</v>
      </c>
      <c r="C75" s="156">
        <v>500</v>
      </c>
      <c r="D75" s="168"/>
      <c r="E75" s="168"/>
      <c r="F75" s="168"/>
      <c r="G75" s="168"/>
      <c r="H75" s="168"/>
      <c r="I75" s="168"/>
      <c r="J75" s="156">
        <v>470</v>
      </c>
      <c r="K75" s="156" t="s">
        <v>475</v>
      </c>
    </row>
    <row r="76" spans="1:12">
      <c r="A76" s="156" t="s">
        <v>486</v>
      </c>
      <c r="B76" s="163" t="s">
        <v>474</v>
      </c>
      <c r="C76" s="156">
        <v>600</v>
      </c>
      <c r="D76" s="168"/>
      <c r="E76" s="168"/>
      <c r="F76" s="168"/>
      <c r="G76" s="168"/>
      <c r="H76" s="168"/>
      <c r="I76" s="168"/>
      <c r="J76" s="156">
        <v>470</v>
      </c>
      <c r="K76" s="156" t="s">
        <v>475</v>
      </c>
    </row>
    <row r="77" spans="1:12">
      <c r="A77" s="156" t="s">
        <v>487</v>
      </c>
      <c r="B77" s="163" t="s">
        <v>488</v>
      </c>
      <c r="C77" s="156">
        <f>20*40.1</f>
        <v>802</v>
      </c>
      <c r="D77" s="168"/>
      <c r="E77" s="168"/>
      <c r="F77" s="168"/>
      <c r="G77" s="168"/>
      <c r="H77" s="168"/>
      <c r="I77" s="168"/>
      <c r="J77" s="156">
        <f>0.09/(3.6/1000)*40.1</f>
        <v>1002.5</v>
      </c>
      <c r="K77" s="156" t="s">
        <v>489</v>
      </c>
    </row>
    <row r="78" spans="1:12">
      <c r="A78" s="156" t="s">
        <v>490</v>
      </c>
      <c r="B78" s="163" t="s">
        <v>488</v>
      </c>
      <c r="C78" s="156">
        <f>40*17.9</f>
        <v>716</v>
      </c>
      <c r="D78" s="168"/>
      <c r="E78" s="168"/>
      <c r="F78" s="168"/>
      <c r="G78" s="168"/>
      <c r="H78" s="168"/>
      <c r="I78" s="168"/>
      <c r="J78" s="159">
        <f>0.14/(3.6/1000)*17.9</f>
        <v>696.11111111111109</v>
      </c>
      <c r="K78" s="156" t="s">
        <v>489</v>
      </c>
    </row>
    <row r="79" spans="1:12">
      <c r="A79" s="156" t="s">
        <v>491</v>
      </c>
      <c r="B79" s="163" t="s">
        <v>488</v>
      </c>
      <c r="C79" s="156">
        <f>110*27.1</f>
        <v>2981</v>
      </c>
      <c r="D79" s="168"/>
      <c r="E79" s="168"/>
      <c r="F79" s="168"/>
      <c r="G79" s="168"/>
      <c r="H79" s="168"/>
      <c r="I79" s="168"/>
      <c r="J79" s="159">
        <f>0.94/(3.6/1000)*27.1</f>
        <v>7076.1111111111104</v>
      </c>
      <c r="K79" s="156" t="s">
        <v>489</v>
      </c>
    </row>
    <row r="80" spans="1:12">
      <c r="A80" s="156" t="s">
        <v>492</v>
      </c>
      <c r="B80" s="163" t="s">
        <v>488</v>
      </c>
      <c r="C80" s="156">
        <f>300*10</f>
        <v>3000</v>
      </c>
      <c r="D80" s="168"/>
      <c r="E80" s="168"/>
      <c r="F80" s="168"/>
      <c r="G80" s="168"/>
      <c r="H80" s="168"/>
      <c r="I80" s="168"/>
      <c r="J80" s="156">
        <f>1.71/(3.6/1000)*10</f>
        <v>4750</v>
      </c>
      <c r="K80" s="156" t="s">
        <v>489</v>
      </c>
    </row>
    <row r="81" spans="1:34">
      <c r="A81" s="156" t="s">
        <v>493</v>
      </c>
      <c r="B81" s="163" t="s">
        <v>488</v>
      </c>
      <c r="C81" s="156" t="s">
        <v>494</v>
      </c>
      <c r="D81" s="168"/>
      <c r="E81" s="168"/>
      <c r="F81" s="168"/>
      <c r="G81" s="168"/>
      <c r="H81" s="168"/>
      <c r="I81" s="168"/>
      <c r="J81" s="175">
        <f>0.29/(3.6/1000)*17.9</f>
        <v>1441.9444444444443</v>
      </c>
      <c r="K81" s="156" t="s">
        <v>489</v>
      </c>
    </row>
    <row r="83" spans="1:34">
      <c r="A83" s="173" t="s">
        <v>495</v>
      </c>
      <c r="D83" s="174" t="s">
        <v>496</v>
      </c>
      <c r="I83" s="176" t="s">
        <v>497</v>
      </c>
    </row>
    <row r="84" spans="1:34">
      <c r="A84" s="156" t="s">
        <v>498</v>
      </c>
      <c r="B84" s="163" t="s">
        <v>66</v>
      </c>
      <c r="C84" s="177">
        <v>0.45</v>
      </c>
      <c r="D84" s="168"/>
      <c r="E84" s="168"/>
      <c r="F84" s="168"/>
      <c r="G84" s="168"/>
      <c r="H84" s="168"/>
      <c r="I84" s="168"/>
      <c r="J84" s="167">
        <v>0.55000000000000004</v>
      </c>
    </row>
    <row r="85" spans="1:34">
      <c r="A85" s="156" t="s">
        <v>481</v>
      </c>
      <c r="B85" s="163" t="s">
        <v>66</v>
      </c>
      <c r="C85" s="177">
        <v>0.9</v>
      </c>
      <c r="D85" s="168"/>
      <c r="E85" s="168"/>
      <c r="F85" s="168"/>
      <c r="G85" s="168"/>
      <c r="H85" s="168"/>
      <c r="I85" s="168"/>
      <c r="J85" s="167">
        <v>0.8</v>
      </c>
    </row>
    <row r="86" spans="1:34">
      <c r="A86" s="156" t="s">
        <v>482</v>
      </c>
      <c r="B86" s="163" t="s">
        <v>66</v>
      </c>
      <c r="C86" s="177">
        <v>0.45</v>
      </c>
      <c r="D86" s="168"/>
      <c r="E86" s="168"/>
      <c r="F86" s="168"/>
      <c r="G86" s="168"/>
      <c r="H86" s="168"/>
      <c r="I86" s="168"/>
      <c r="J86" s="167">
        <v>0.45</v>
      </c>
    </row>
    <row r="87" spans="1:34">
      <c r="A87" s="156" t="s">
        <v>483</v>
      </c>
      <c r="B87" s="163" t="s">
        <v>66</v>
      </c>
      <c r="C87" s="177">
        <v>0.4</v>
      </c>
      <c r="D87" s="168"/>
      <c r="E87" s="168"/>
      <c r="F87" s="168"/>
      <c r="G87" s="168"/>
      <c r="H87" s="168"/>
      <c r="I87" s="168"/>
      <c r="J87" s="167">
        <v>0.4</v>
      </c>
    </row>
    <row r="88" spans="1:34">
      <c r="A88" s="156" t="s">
        <v>499</v>
      </c>
      <c r="B88" s="163" t="s">
        <v>66</v>
      </c>
      <c r="C88" s="177">
        <v>0.4</v>
      </c>
      <c r="D88" s="168"/>
      <c r="E88" s="168"/>
      <c r="F88" s="168"/>
      <c r="G88" s="168"/>
      <c r="H88" s="168"/>
      <c r="I88" s="168"/>
      <c r="J88" s="167">
        <v>0.4</v>
      </c>
    </row>
    <row r="89" spans="1:34">
      <c r="A89" s="156" t="s">
        <v>500</v>
      </c>
      <c r="B89" s="163" t="s">
        <v>66</v>
      </c>
      <c r="C89" s="177">
        <v>0.4</v>
      </c>
      <c r="D89" s="168"/>
      <c r="E89" s="168"/>
      <c r="F89" s="168"/>
      <c r="G89" s="168"/>
      <c r="H89" s="168"/>
      <c r="I89" s="168"/>
      <c r="J89" s="167">
        <v>0.4</v>
      </c>
    </row>
    <row r="92" spans="1:34" s="178" customFormat="1">
      <c r="A92" s="178" t="s">
        <v>501</v>
      </c>
      <c r="B92" s="179"/>
    </row>
    <row r="94" spans="1:34">
      <c r="A94" s="173" t="s">
        <v>502</v>
      </c>
    </row>
    <row r="95" spans="1:34" ht="43.5">
      <c r="A95" s="163" t="s">
        <v>503</v>
      </c>
      <c r="B95" s="163" t="s">
        <v>504</v>
      </c>
      <c r="C95" s="156" t="s">
        <v>505</v>
      </c>
      <c r="D95" s="174" t="s">
        <v>506</v>
      </c>
      <c r="I95" s="156" t="s">
        <v>507</v>
      </c>
      <c r="L95" s="156" t="s">
        <v>508</v>
      </c>
      <c r="X95" s="156" t="s">
        <v>509</v>
      </c>
    </row>
    <row r="96" spans="1:34" ht="43.5">
      <c r="A96" s="163" t="s">
        <v>510</v>
      </c>
      <c r="B96" s="163" t="s">
        <v>504</v>
      </c>
      <c r="C96" s="156" t="s">
        <v>511</v>
      </c>
      <c r="D96" s="174" t="s">
        <v>506</v>
      </c>
      <c r="I96" s="156" t="s">
        <v>507</v>
      </c>
      <c r="L96" s="180" t="s">
        <v>26</v>
      </c>
      <c r="M96" s="180"/>
      <c r="N96" s="180"/>
      <c r="O96" s="180"/>
      <c r="P96" s="180"/>
      <c r="Q96" s="180"/>
      <c r="R96" s="180"/>
      <c r="S96" s="180"/>
      <c r="T96" s="180"/>
      <c r="U96" s="180"/>
      <c r="V96" s="180"/>
      <c r="X96" s="181" t="s">
        <v>45</v>
      </c>
      <c r="Y96" s="182"/>
      <c r="Z96" s="182"/>
      <c r="AA96" s="182"/>
      <c r="AB96" s="182"/>
      <c r="AC96" s="182"/>
      <c r="AD96" s="182"/>
      <c r="AE96" s="182"/>
      <c r="AF96" s="182"/>
      <c r="AG96" s="182"/>
      <c r="AH96" s="182"/>
    </row>
    <row r="97" spans="1:34" ht="43.5">
      <c r="A97" s="156" t="s">
        <v>512</v>
      </c>
      <c r="B97" s="163" t="s">
        <v>504</v>
      </c>
      <c r="D97" s="168"/>
      <c r="E97" s="168"/>
      <c r="F97" s="168"/>
      <c r="G97" s="168"/>
      <c r="H97" s="168"/>
      <c r="I97" s="168"/>
      <c r="L97" s="183"/>
      <c r="M97" s="183">
        <v>2010</v>
      </c>
      <c r="N97" s="183">
        <v>2020</v>
      </c>
      <c r="O97" s="183">
        <v>2030</v>
      </c>
      <c r="P97" s="183">
        <v>2040</v>
      </c>
      <c r="Q97" s="183">
        <v>2050</v>
      </c>
      <c r="R97" s="183">
        <v>2060</v>
      </c>
      <c r="S97" s="183">
        <v>2070</v>
      </c>
      <c r="T97" s="183">
        <v>2080</v>
      </c>
      <c r="U97" s="183">
        <v>2090</v>
      </c>
      <c r="V97" s="183">
        <v>2100</v>
      </c>
      <c r="X97" s="184"/>
      <c r="Y97" s="185">
        <v>2010</v>
      </c>
      <c r="Z97" s="185">
        <v>2020</v>
      </c>
      <c r="AA97" s="185">
        <v>2030</v>
      </c>
      <c r="AB97" s="185">
        <v>2040</v>
      </c>
      <c r="AC97" s="185">
        <v>2050</v>
      </c>
      <c r="AD97" s="185">
        <v>2060</v>
      </c>
      <c r="AE97" s="185">
        <v>2070</v>
      </c>
      <c r="AF97" s="185">
        <v>2080</v>
      </c>
      <c r="AG97" s="185">
        <v>2090</v>
      </c>
      <c r="AH97" s="185">
        <v>2100</v>
      </c>
    </row>
    <row r="98" spans="1:34" ht="43.5">
      <c r="A98" s="156" t="s">
        <v>513</v>
      </c>
      <c r="B98" s="163" t="s">
        <v>504</v>
      </c>
      <c r="D98" s="168"/>
      <c r="E98" s="168"/>
      <c r="F98" s="168"/>
      <c r="G98" s="168"/>
      <c r="H98" s="168"/>
      <c r="I98" s="168"/>
      <c r="L98" s="183" t="s">
        <v>5</v>
      </c>
      <c r="M98" s="186">
        <v>56.883845778816735</v>
      </c>
      <c r="N98" s="186">
        <v>62.02343761264008</v>
      </c>
      <c r="O98" s="186">
        <v>72.623349836111302</v>
      </c>
      <c r="P98" s="186">
        <v>97.197029627817685</v>
      </c>
      <c r="Q98" s="186">
        <v>126.20951584271597</v>
      </c>
      <c r="R98" s="186">
        <v>194.60943335173897</v>
      </c>
      <c r="S98" s="186">
        <v>279.64530790725314</v>
      </c>
      <c r="T98" s="186">
        <v>400.05732319686751</v>
      </c>
      <c r="U98" s="186">
        <v>848.6055359659448</v>
      </c>
      <c r="V98" s="186">
        <v>1633.3969273925702</v>
      </c>
      <c r="X98" s="184" t="s">
        <v>5</v>
      </c>
      <c r="Y98" s="187">
        <v>2.4081633929956068</v>
      </c>
      <c r="Z98" s="187">
        <v>2.1778998063176096</v>
      </c>
      <c r="AA98" s="187">
        <v>2.030160535540535</v>
      </c>
      <c r="AB98" s="187">
        <v>1.8924432557046535</v>
      </c>
      <c r="AC98" s="187">
        <v>1.764068118439948</v>
      </c>
      <c r="AD98" s="187">
        <v>1.6444013933392816</v>
      </c>
      <c r="AE98" s="187">
        <v>1.5328523395159479</v>
      </c>
      <c r="AF98" s="187">
        <v>1.42887028938118</v>
      </c>
      <c r="AG98" s="187">
        <v>1.3319419302455358</v>
      </c>
      <c r="AH98" s="187">
        <v>1.2415887703246482</v>
      </c>
    </row>
    <row r="99" spans="1:34" ht="43.5">
      <c r="A99" s="156" t="s">
        <v>514</v>
      </c>
      <c r="B99" s="163" t="s">
        <v>504</v>
      </c>
      <c r="D99" s="168"/>
      <c r="E99" s="168"/>
      <c r="F99" s="168"/>
      <c r="G99" s="168"/>
      <c r="H99" s="168"/>
      <c r="I99" s="168"/>
      <c r="L99" s="183" t="s">
        <v>6</v>
      </c>
      <c r="M99" s="186">
        <v>104.57796593719888</v>
      </c>
      <c r="N99" s="186">
        <v>215.8912637712186</v>
      </c>
      <c r="O99" s="186">
        <v>402.80124339868718</v>
      </c>
      <c r="P99" s="186">
        <v>655.94949222955859</v>
      </c>
      <c r="Q99" s="186">
        <v>905.91646274577204</v>
      </c>
      <c r="R99" s="186">
        <v>1166.6161467361924</v>
      </c>
      <c r="S99" s="186">
        <v>1500.0201919380295</v>
      </c>
      <c r="T99" s="186">
        <v>1836.9058756820466</v>
      </c>
      <c r="U99" s="186">
        <v>2459.4266968257666</v>
      </c>
      <c r="V99" s="186">
        <v>3307.4353610853805</v>
      </c>
      <c r="X99" s="184" t="s">
        <v>6</v>
      </c>
      <c r="Y99" s="187">
        <v>2.2320375102165686</v>
      </c>
      <c r="Z99" s="187">
        <v>1.9189505957974871</v>
      </c>
      <c r="AA99" s="187">
        <v>1.7887773156227196</v>
      </c>
      <c r="AB99" s="187">
        <v>1.6674344258230709</v>
      </c>
      <c r="AC99" s="187">
        <v>1.5543229110393804</v>
      </c>
      <c r="AD99" s="187">
        <v>1.4488843905147268</v>
      </c>
      <c r="AE99" s="187">
        <v>1.3505983616193666</v>
      </c>
      <c r="AF99" s="187">
        <v>1.2589796303629766</v>
      </c>
      <c r="AG99" s="187">
        <v>1.1735759162097956</v>
      </c>
      <c r="AH99" s="187">
        <v>1.0939656193727116</v>
      </c>
    </row>
    <row r="100" spans="1:34" ht="43.5">
      <c r="A100" s="156" t="s">
        <v>515</v>
      </c>
      <c r="B100" s="163" t="s">
        <v>443</v>
      </c>
      <c r="D100" s="168"/>
      <c r="E100" s="168"/>
      <c r="F100" s="168"/>
      <c r="G100" s="168"/>
      <c r="H100" s="168"/>
      <c r="I100" s="168"/>
      <c r="L100" s="183" t="s">
        <v>11</v>
      </c>
      <c r="M100" s="186">
        <v>1889.6980274360933</v>
      </c>
      <c r="N100" s="186">
        <v>2793.0912655820762</v>
      </c>
      <c r="O100" s="186">
        <v>3958.336417986879</v>
      </c>
      <c r="P100" s="186">
        <v>5420.6196174258594</v>
      </c>
      <c r="Q100" s="186">
        <v>7334.8887989156492</v>
      </c>
      <c r="R100" s="186">
        <v>9623.4845082044812</v>
      </c>
      <c r="S100" s="186">
        <v>12430.698531557642</v>
      </c>
      <c r="T100" s="186">
        <v>15613.560211297532</v>
      </c>
      <c r="U100" s="186">
        <v>19252.222428293302</v>
      </c>
      <c r="V100" s="186">
        <v>23360.002597772364</v>
      </c>
      <c r="X100" s="184" t="s">
        <v>11</v>
      </c>
      <c r="Y100" s="187">
        <v>2.1318423765457832</v>
      </c>
      <c r="Z100" s="187">
        <v>1.9278994566661294</v>
      </c>
      <c r="AA100" s="187">
        <v>1.7969932189137936</v>
      </c>
      <c r="AB100" s="187">
        <v>1.6748873112611131</v>
      </c>
      <c r="AC100" s="187">
        <v>1.5610798818439153</v>
      </c>
      <c r="AD100" s="187">
        <v>1.4550336309432754</v>
      </c>
      <c r="AE100" s="187">
        <v>1.3561907859891236</v>
      </c>
      <c r="AF100" s="187">
        <v>1.2641493225968123</v>
      </c>
      <c r="AG100" s="187">
        <v>1.1783535493771096</v>
      </c>
      <c r="AH100" s="187">
        <v>1.0983819803640003</v>
      </c>
    </row>
    <row r="101" spans="1:34" ht="43.5">
      <c r="A101" s="156" t="s">
        <v>516</v>
      </c>
      <c r="B101" s="163" t="s">
        <v>443</v>
      </c>
      <c r="D101" s="168"/>
      <c r="E101" s="168"/>
      <c r="F101" s="168"/>
      <c r="G101" s="168"/>
      <c r="H101" s="168"/>
      <c r="I101" s="168"/>
      <c r="L101" s="183" t="s">
        <v>2</v>
      </c>
      <c r="M101" s="186">
        <v>352.53291269352979</v>
      </c>
      <c r="N101" s="186">
        <v>436.68238054536874</v>
      </c>
      <c r="O101" s="186">
        <v>606.91723261229788</v>
      </c>
      <c r="P101" s="186">
        <v>873.60919869589043</v>
      </c>
      <c r="Q101" s="186">
        <v>1275.9786682022702</v>
      </c>
      <c r="R101" s="186">
        <v>1751.6013583352637</v>
      </c>
      <c r="S101" s="186">
        <v>2425.2333590334647</v>
      </c>
      <c r="T101" s="186">
        <v>3067.1391227035256</v>
      </c>
      <c r="U101" s="186">
        <v>3817.4670086208253</v>
      </c>
      <c r="V101" s="186">
        <v>4748.2809072968757</v>
      </c>
      <c r="X101" s="184" t="s">
        <v>2</v>
      </c>
      <c r="Y101" s="187">
        <v>2.4372780387298314</v>
      </c>
      <c r="Z101" s="187">
        <v>1.9914336082703579</v>
      </c>
      <c r="AA101" s="187">
        <v>1.8563433951056501</v>
      </c>
      <c r="AB101" s="187">
        <v>1.7304171157106134</v>
      </c>
      <c r="AC101" s="187">
        <v>1.6130331285897785</v>
      </c>
      <c r="AD101" s="187">
        <v>1.5036119617088057</v>
      </c>
      <c r="AE101" s="187">
        <v>1.4016134519012566</v>
      </c>
      <c r="AF101" s="187">
        <v>1.3065340783255963</v>
      </c>
      <c r="AG101" s="187">
        <v>1.2179044768088994</v>
      </c>
      <c r="AH101" s="187">
        <v>1.1352871228066916</v>
      </c>
    </row>
    <row r="102" spans="1:34">
      <c r="L102" s="183" t="s">
        <v>3</v>
      </c>
      <c r="M102" s="186">
        <v>325.27953980584402</v>
      </c>
      <c r="N102" s="186">
        <v>411.73096221948401</v>
      </c>
      <c r="O102" s="186">
        <v>529.13770780954223</v>
      </c>
      <c r="P102" s="186">
        <v>715.7970127395472</v>
      </c>
      <c r="Q102" s="186">
        <v>969.82197128736948</v>
      </c>
      <c r="R102" s="186">
        <v>1139.5541594472452</v>
      </c>
      <c r="S102" s="186">
        <v>1684.9673734293187</v>
      </c>
      <c r="T102" s="186">
        <v>2601.8718928558787</v>
      </c>
      <c r="U102" s="186">
        <v>4016.3149625734823</v>
      </c>
      <c r="V102" s="186">
        <v>6159.929768918154</v>
      </c>
      <c r="X102" s="184" t="s">
        <v>3</v>
      </c>
      <c r="Y102" s="187">
        <v>2.1501458866032204</v>
      </c>
      <c r="Z102" s="187">
        <v>1.9445533984978656</v>
      </c>
      <c r="AA102" s="187">
        <v>1.8126433353040488</v>
      </c>
      <c r="AB102" s="187">
        <v>1.6896814783077261</v>
      </c>
      <c r="AC102" s="187">
        <v>1.5750608200356675</v>
      </c>
      <c r="AD102" s="187">
        <v>1.4682155297672153</v>
      </c>
      <c r="AE102" s="187">
        <v>1.3686181602820959</v>
      </c>
      <c r="AF102" s="187">
        <v>1.2757770440903389</v>
      </c>
      <c r="AG102" s="187">
        <v>1.1892338662906565</v>
      </c>
      <c r="AH102" s="187">
        <v>1.1085614020755785</v>
      </c>
    </row>
    <row r="103" spans="1:34">
      <c r="A103" s="173" t="s">
        <v>465</v>
      </c>
      <c r="C103" s="156" t="s">
        <v>517</v>
      </c>
      <c r="L103" s="183" t="s">
        <v>4</v>
      </c>
      <c r="M103" s="186">
        <v>346.82524271807068</v>
      </c>
      <c r="N103" s="186">
        <v>384.07082219637203</v>
      </c>
      <c r="O103" s="186">
        <v>435.14751992565562</v>
      </c>
      <c r="P103" s="186">
        <v>521.98838622952769</v>
      </c>
      <c r="Q103" s="186">
        <v>626.67373580088395</v>
      </c>
      <c r="R103" s="186">
        <v>817.44814894407659</v>
      </c>
      <c r="S103" s="186">
        <v>1067.5511132647146</v>
      </c>
      <c r="T103" s="186">
        <v>1200</v>
      </c>
      <c r="U103" s="186">
        <v>1400</v>
      </c>
      <c r="V103" s="186">
        <v>1740.7388413721969</v>
      </c>
      <c r="X103" s="184" t="s">
        <v>4</v>
      </c>
      <c r="Y103" s="187">
        <v>2.4081633929956068</v>
      </c>
      <c r="Z103" s="187">
        <v>2.1778998063176096</v>
      </c>
      <c r="AA103" s="187">
        <v>2.030160535540535</v>
      </c>
      <c r="AB103" s="187">
        <v>1.8924432557046535</v>
      </c>
      <c r="AC103" s="187">
        <v>1.764068118439948</v>
      </c>
      <c r="AD103" s="187">
        <v>1.6444013933392816</v>
      </c>
      <c r="AE103" s="187">
        <v>1.5328523395159479</v>
      </c>
      <c r="AF103" s="187">
        <v>1.42887028938118</v>
      </c>
      <c r="AG103" s="187">
        <v>1.3319419302455358</v>
      </c>
      <c r="AH103" s="187">
        <v>1.2415887703246482</v>
      </c>
    </row>
    <row r="104" spans="1:34">
      <c r="A104" s="173"/>
      <c r="L104" s="183" t="s">
        <v>0</v>
      </c>
      <c r="M104" s="186">
        <v>5873.3445662835575</v>
      </c>
      <c r="N104" s="186">
        <v>7820.3766800359754</v>
      </c>
      <c r="O104" s="186">
        <v>10256.652380684538</v>
      </c>
      <c r="P104" s="186">
        <v>13120.391347632642</v>
      </c>
      <c r="Q104" s="186">
        <v>16596.113333454337</v>
      </c>
      <c r="R104" s="186">
        <v>20488.850296618206</v>
      </c>
      <c r="S104" s="186">
        <v>25004.728983053603</v>
      </c>
      <c r="T104" s="186">
        <v>29855.580864331936</v>
      </c>
      <c r="U104" s="186">
        <v>35261.927564424288</v>
      </c>
      <c r="V104" s="186">
        <v>41198.508889834098</v>
      </c>
      <c r="X104" s="184" t="s">
        <v>0</v>
      </c>
      <c r="Y104" s="187">
        <v>2.0641400511390917</v>
      </c>
      <c r="Z104" s="187">
        <v>1.8667712625579511</v>
      </c>
      <c r="AA104" s="187">
        <v>1.740137601891887</v>
      </c>
      <c r="AB104" s="187">
        <v>1.6220942191754173</v>
      </c>
      <c r="AC104" s="187">
        <v>1.5120583872342412</v>
      </c>
      <c r="AD104" s="187">
        <v>1.4094869085765271</v>
      </c>
      <c r="AE104" s="187">
        <v>1.3138734338708125</v>
      </c>
      <c r="AF104" s="187">
        <v>1.2247459623267256</v>
      </c>
      <c r="AG104" s="187">
        <v>1.1416645116390305</v>
      </c>
      <c r="AH104" s="187">
        <v>1.0642189459925555</v>
      </c>
    </row>
    <row r="105" spans="1:34" ht="29">
      <c r="A105" s="163" t="s">
        <v>503</v>
      </c>
      <c r="B105" s="163" t="s">
        <v>518</v>
      </c>
      <c r="C105" s="156" t="s">
        <v>519</v>
      </c>
      <c r="D105" s="174" t="s">
        <v>506</v>
      </c>
      <c r="I105" s="156" t="s">
        <v>507</v>
      </c>
      <c r="L105" s="183" t="s">
        <v>1</v>
      </c>
      <c r="M105" s="186">
        <v>3458.6525295500383</v>
      </c>
      <c r="N105" s="186">
        <v>4446.4943515349878</v>
      </c>
      <c r="O105" s="186">
        <v>5653.7798408731305</v>
      </c>
      <c r="P105" s="186">
        <v>6990.0317577321075</v>
      </c>
      <c r="Q105" s="186">
        <v>8612.9532941242633</v>
      </c>
      <c r="R105" s="186">
        <v>10265.629792665766</v>
      </c>
      <c r="S105" s="186">
        <v>12196.885493269998</v>
      </c>
      <c r="T105" s="186">
        <v>14314.576674036609</v>
      </c>
      <c r="U105" s="186">
        <v>16741.172648126449</v>
      </c>
      <c r="V105" s="186">
        <v>19503.367297925306</v>
      </c>
      <c r="X105" s="184" t="s">
        <v>1</v>
      </c>
      <c r="Y105" s="187">
        <v>1.6341108738184476</v>
      </c>
      <c r="Z105" s="187">
        <v>1.477860582858378</v>
      </c>
      <c r="AA105" s="187">
        <v>1.3776089348310772</v>
      </c>
      <c r="AB105" s="187">
        <v>1.284157923513872</v>
      </c>
      <c r="AC105" s="187">
        <v>1.1970462232271075</v>
      </c>
      <c r="AD105" s="187">
        <v>1.1158438026230839</v>
      </c>
      <c r="AE105" s="187">
        <v>1.0401498018143931</v>
      </c>
      <c r="AF105" s="187">
        <v>0.96959055350865775</v>
      </c>
      <c r="AG105" s="187">
        <v>0.90381773838089918</v>
      </c>
      <c r="AH105" s="187">
        <v>0.84250666557743981</v>
      </c>
    </row>
    <row r="106" spans="1:34" ht="29">
      <c r="A106" s="163" t="s">
        <v>510</v>
      </c>
      <c r="B106" s="163" t="s">
        <v>518</v>
      </c>
      <c r="C106" s="156" t="s">
        <v>520</v>
      </c>
      <c r="D106" s="174" t="s">
        <v>506</v>
      </c>
      <c r="I106" s="156" t="s">
        <v>521</v>
      </c>
      <c r="L106" s="183" t="s">
        <v>7</v>
      </c>
      <c r="M106" s="186">
        <v>1137.1303557131846</v>
      </c>
      <c r="N106" s="186">
        <v>1774.7306248807022</v>
      </c>
      <c r="O106" s="186">
        <v>2548.033064622688</v>
      </c>
      <c r="P106" s="186">
        <v>3385.1056842961643</v>
      </c>
      <c r="Q106" s="186">
        <v>4451.6654298902677</v>
      </c>
      <c r="R106" s="186">
        <v>5443.5518134335598</v>
      </c>
      <c r="S106" s="186">
        <v>6557.6262850083431</v>
      </c>
      <c r="T106" s="186">
        <v>8230.9552067407567</v>
      </c>
      <c r="U106" s="186">
        <v>10179.937341233392</v>
      </c>
      <c r="V106" s="186">
        <v>12449.981987709001</v>
      </c>
      <c r="X106" s="184" t="s">
        <v>7</v>
      </c>
      <c r="Y106" s="187">
        <v>2.2320375102165686</v>
      </c>
      <c r="Z106" s="187">
        <v>1.9189505957974871</v>
      </c>
      <c r="AA106" s="187">
        <v>1.7887773156227196</v>
      </c>
      <c r="AB106" s="187">
        <v>1.6674344258230709</v>
      </c>
      <c r="AC106" s="187">
        <v>1.5543229110393804</v>
      </c>
      <c r="AD106" s="187">
        <v>1.4488843905147268</v>
      </c>
      <c r="AE106" s="187">
        <v>1.3505983616193666</v>
      </c>
      <c r="AF106" s="187">
        <v>1.2589796303629766</v>
      </c>
      <c r="AG106" s="187">
        <v>1.1735759162097956</v>
      </c>
      <c r="AH106" s="187">
        <v>1.0939656193727116</v>
      </c>
    </row>
    <row r="107" spans="1:34">
      <c r="A107" s="156" t="s">
        <v>512</v>
      </c>
      <c r="D107" s="168"/>
      <c r="E107" s="168"/>
      <c r="F107" s="168"/>
      <c r="G107" s="168"/>
      <c r="H107" s="168"/>
      <c r="I107" s="168"/>
      <c r="L107" s="183" t="s">
        <v>8</v>
      </c>
      <c r="M107" s="186">
        <v>66.986485407885539</v>
      </c>
      <c r="N107" s="186">
        <v>91.203629885464636</v>
      </c>
      <c r="O107" s="186">
        <v>130.20619249693846</v>
      </c>
      <c r="P107" s="186">
        <v>209.36459926241491</v>
      </c>
      <c r="Q107" s="186">
        <v>335.83138887345433</v>
      </c>
      <c r="R107" s="186">
        <v>902.86266471918725</v>
      </c>
      <c r="S107" s="186">
        <v>1940.031327577577</v>
      </c>
      <c r="T107" s="186">
        <v>3300.9022509411811</v>
      </c>
      <c r="U107" s="186">
        <v>5584.8969235521254</v>
      </c>
      <c r="V107" s="186">
        <v>9220.9017831154706</v>
      </c>
      <c r="X107" s="184" t="s">
        <v>8</v>
      </c>
      <c r="Y107" s="187">
        <v>2.4081633929956068</v>
      </c>
      <c r="Z107" s="187">
        <v>2.1778998063176096</v>
      </c>
      <c r="AA107" s="187">
        <v>2.030160535540535</v>
      </c>
      <c r="AB107" s="187">
        <v>1.8924432557046535</v>
      </c>
      <c r="AC107" s="187">
        <v>1.764068118439948</v>
      </c>
      <c r="AD107" s="187">
        <v>1.6444013933392816</v>
      </c>
      <c r="AE107" s="187">
        <v>1.5328523395159479</v>
      </c>
      <c r="AF107" s="187">
        <v>1.42887028938118</v>
      </c>
      <c r="AG107" s="187">
        <v>1.3319419302455358</v>
      </c>
      <c r="AH107" s="187">
        <v>1.2415887703246482</v>
      </c>
    </row>
    <row r="108" spans="1:34">
      <c r="A108" s="156" t="s">
        <v>513</v>
      </c>
      <c r="D108" s="168"/>
      <c r="E108" s="168"/>
      <c r="F108" s="168"/>
      <c r="G108" s="168"/>
      <c r="H108" s="168"/>
      <c r="I108" s="168"/>
    </row>
    <row r="109" spans="1:34">
      <c r="A109" s="156" t="s">
        <v>514</v>
      </c>
      <c r="D109" s="168"/>
      <c r="E109" s="168"/>
      <c r="F109" s="168"/>
      <c r="G109" s="168"/>
      <c r="H109" s="168"/>
      <c r="I109" s="168"/>
    </row>
    <row r="110" spans="1:34">
      <c r="A110" s="156" t="s">
        <v>522</v>
      </c>
      <c r="D110" s="168"/>
      <c r="E110" s="168"/>
      <c r="F110" s="168"/>
      <c r="G110" s="168"/>
      <c r="H110" s="168"/>
      <c r="I110" s="168"/>
    </row>
    <row r="113" spans="1:9" s="188" customFormat="1">
      <c r="A113" s="188" t="s">
        <v>523</v>
      </c>
      <c r="B113" s="189"/>
    </row>
    <row r="115" spans="1:9">
      <c r="A115" s="156" t="s">
        <v>524</v>
      </c>
    </row>
    <row r="116" spans="1:9">
      <c r="A116" s="190" t="s">
        <v>5</v>
      </c>
      <c r="B116" s="163" t="s">
        <v>26</v>
      </c>
      <c r="C116" s="159">
        <v>701.03119376197026</v>
      </c>
      <c r="D116" s="168"/>
      <c r="E116" s="168"/>
      <c r="F116" s="168"/>
      <c r="G116" s="168"/>
      <c r="H116" s="168"/>
      <c r="I116" s="168"/>
    </row>
    <row r="117" spans="1:9">
      <c r="A117" s="190" t="s">
        <v>6</v>
      </c>
      <c r="B117" s="163" t="s">
        <v>26</v>
      </c>
      <c r="C117" s="159">
        <v>155.20120563263774</v>
      </c>
      <c r="D117" s="168"/>
      <c r="E117" s="168"/>
      <c r="F117" s="168"/>
      <c r="G117" s="168"/>
      <c r="H117" s="168"/>
      <c r="I117" s="168"/>
    </row>
    <row r="118" spans="1:9">
      <c r="A118" s="190" t="s">
        <v>11</v>
      </c>
      <c r="B118" s="163" t="s">
        <v>26</v>
      </c>
      <c r="C118" s="159">
        <v>8760.3528281340114</v>
      </c>
      <c r="D118" s="168"/>
      <c r="E118" s="168"/>
      <c r="F118" s="168"/>
      <c r="G118" s="168"/>
      <c r="H118" s="168"/>
      <c r="I118" s="168"/>
    </row>
    <row r="119" spans="1:9">
      <c r="A119" s="190" t="s">
        <v>2</v>
      </c>
      <c r="B119" s="163" t="s">
        <v>26</v>
      </c>
      <c r="C119" s="159">
        <v>374.52243069527373</v>
      </c>
      <c r="D119" s="168"/>
      <c r="E119" s="168"/>
      <c r="F119" s="168"/>
      <c r="G119" s="168"/>
      <c r="H119" s="168"/>
      <c r="I119" s="168"/>
    </row>
    <row r="120" spans="1:9">
      <c r="A120" s="190" t="s">
        <v>3</v>
      </c>
      <c r="B120" s="163" t="s">
        <v>26</v>
      </c>
      <c r="C120" s="159">
        <v>3608.2342050819943</v>
      </c>
      <c r="D120" s="168"/>
      <c r="E120" s="168"/>
      <c r="F120" s="168"/>
      <c r="G120" s="168"/>
      <c r="H120" s="168"/>
      <c r="I120" s="168"/>
    </row>
    <row r="121" spans="1:9">
      <c r="A121" s="190" t="s">
        <v>4</v>
      </c>
      <c r="B121" s="163" t="s">
        <v>26</v>
      </c>
      <c r="C121" s="159">
        <v>1862.5768914168536</v>
      </c>
      <c r="D121" s="168"/>
      <c r="E121" s="168"/>
      <c r="F121" s="168"/>
      <c r="G121" s="168"/>
      <c r="H121" s="168"/>
      <c r="I121" s="168"/>
    </row>
    <row r="122" spans="1:9">
      <c r="A122" s="190" t="s">
        <v>0</v>
      </c>
      <c r="B122" s="163" t="s">
        <v>26</v>
      </c>
      <c r="C122" s="159">
        <v>20436.579247338024</v>
      </c>
      <c r="D122" s="168"/>
      <c r="E122" s="168"/>
      <c r="F122" s="168"/>
      <c r="G122" s="168"/>
      <c r="H122" s="168"/>
      <c r="I122" s="168"/>
    </row>
    <row r="123" spans="1:9">
      <c r="A123" s="190" t="s">
        <v>1</v>
      </c>
      <c r="B123" s="163" t="s">
        <v>26</v>
      </c>
      <c r="C123" s="159">
        <v>7017.6688984149941</v>
      </c>
      <c r="D123" s="168"/>
      <c r="E123" s="168"/>
      <c r="F123" s="168"/>
      <c r="G123" s="168"/>
      <c r="H123" s="168"/>
      <c r="I123" s="168"/>
    </row>
    <row r="124" spans="1:9">
      <c r="A124" s="190" t="s">
        <v>7</v>
      </c>
      <c r="B124" s="163" t="s">
        <v>26</v>
      </c>
      <c r="C124" s="159">
        <v>2030.4253315218809</v>
      </c>
      <c r="D124" s="168"/>
      <c r="E124" s="168"/>
      <c r="F124" s="168"/>
      <c r="G124" s="168"/>
      <c r="H124" s="168"/>
      <c r="I124" s="168"/>
    </row>
    <row r="125" spans="1:9">
      <c r="A125" s="190" t="s">
        <v>8</v>
      </c>
      <c r="B125" s="163" t="s">
        <v>26</v>
      </c>
      <c r="C125" s="159">
        <v>209.53984510304136</v>
      </c>
      <c r="D125" s="168"/>
      <c r="E125" s="168"/>
      <c r="F125" s="168"/>
      <c r="G125" s="168"/>
      <c r="H125" s="168"/>
      <c r="I125" s="168"/>
    </row>
    <row r="127" spans="1:9">
      <c r="A127" s="156" t="s">
        <v>525</v>
      </c>
    </row>
    <row r="128" spans="1:9">
      <c r="A128" s="190" t="s">
        <v>5</v>
      </c>
      <c r="B128" s="163" t="s">
        <v>26</v>
      </c>
      <c r="C128" s="159">
        <v>1404.7104569647217</v>
      </c>
      <c r="D128" s="168"/>
      <c r="E128" s="168"/>
      <c r="F128" s="168"/>
      <c r="G128" s="168"/>
      <c r="H128" s="168"/>
      <c r="I128" s="168"/>
    </row>
    <row r="129" spans="1:9">
      <c r="A129" s="190" t="s">
        <v>6</v>
      </c>
      <c r="B129" s="163" t="s">
        <v>26</v>
      </c>
      <c r="C129" s="159">
        <v>2542.6730863994221</v>
      </c>
      <c r="D129" s="168"/>
      <c r="E129" s="168"/>
      <c r="F129" s="168"/>
      <c r="G129" s="168"/>
      <c r="H129" s="168"/>
      <c r="I129" s="168"/>
    </row>
    <row r="130" spans="1:9">
      <c r="A130" s="190" t="s">
        <v>11</v>
      </c>
      <c r="B130" s="163" t="s">
        <v>26</v>
      </c>
      <c r="C130" s="159">
        <v>12107.576639891822</v>
      </c>
      <c r="D130" s="168"/>
      <c r="E130" s="168"/>
      <c r="F130" s="168"/>
      <c r="G130" s="168"/>
      <c r="H130" s="168"/>
      <c r="I130" s="168"/>
    </row>
    <row r="131" spans="1:9">
      <c r="A131" s="190" t="s">
        <v>2</v>
      </c>
      <c r="B131" s="163" t="s">
        <v>26</v>
      </c>
      <c r="C131" s="159">
        <v>2881.9927033166105</v>
      </c>
      <c r="D131" s="168"/>
      <c r="E131" s="168"/>
      <c r="F131" s="168"/>
      <c r="G131" s="168"/>
      <c r="H131" s="168"/>
      <c r="I131" s="168"/>
    </row>
    <row r="132" spans="1:9">
      <c r="A132" s="190" t="s">
        <v>3</v>
      </c>
      <c r="B132" s="163" t="s">
        <v>26</v>
      </c>
      <c r="C132" s="159">
        <v>7209.8021902362179</v>
      </c>
      <c r="D132" s="168"/>
      <c r="E132" s="168"/>
      <c r="F132" s="168"/>
      <c r="G132" s="168"/>
      <c r="H132" s="168"/>
      <c r="I132" s="168"/>
    </row>
    <row r="133" spans="1:9">
      <c r="A133" s="190" t="s">
        <v>4</v>
      </c>
      <c r="B133" s="163" t="s">
        <v>26</v>
      </c>
      <c r="C133" s="159">
        <v>4353.3449438582702</v>
      </c>
      <c r="D133" s="168"/>
      <c r="E133" s="168"/>
      <c r="F133" s="168"/>
      <c r="G133" s="168"/>
      <c r="H133" s="168"/>
      <c r="I133" s="168"/>
    </row>
    <row r="134" spans="1:9">
      <c r="A134" s="190" t="s">
        <v>0</v>
      </c>
      <c r="B134" s="163" t="s">
        <v>26</v>
      </c>
      <c r="C134" s="159">
        <v>21641.204706317654</v>
      </c>
      <c r="D134" s="168"/>
      <c r="E134" s="168"/>
      <c r="F134" s="168"/>
      <c r="G134" s="168"/>
      <c r="H134" s="168"/>
      <c r="I134" s="168"/>
    </row>
    <row r="135" spans="1:9">
      <c r="A135" s="190" t="s">
        <v>1</v>
      </c>
      <c r="B135" s="163" t="s">
        <v>26</v>
      </c>
      <c r="C135" s="159">
        <v>8950.9754024541435</v>
      </c>
      <c r="D135" s="168"/>
      <c r="E135" s="168"/>
      <c r="F135" s="168"/>
      <c r="G135" s="168"/>
      <c r="H135" s="168"/>
      <c r="I135" s="168"/>
    </row>
    <row r="136" spans="1:9">
      <c r="A136" s="190" t="s">
        <v>7</v>
      </c>
      <c r="B136" s="163" t="s">
        <v>26</v>
      </c>
      <c r="C136" s="159">
        <v>4702.4824938036054</v>
      </c>
      <c r="D136" s="168"/>
      <c r="E136" s="168"/>
      <c r="F136" s="168"/>
      <c r="G136" s="168"/>
      <c r="H136" s="168"/>
      <c r="I136" s="168"/>
    </row>
    <row r="137" spans="1:9">
      <c r="A137" s="190" t="s">
        <v>8</v>
      </c>
      <c r="B137" s="163" t="s">
        <v>26</v>
      </c>
      <c r="C137" s="159">
        <v>2384.4351302984951</v>
      </c>
      <c r="D137" s="168"/>
      <c r="E137" s="168"/>
      <c r="F137" s="168"/>
      <c r="G137" s="168"/>
      <c r="H137" s="168"/>
      <c r="I137" s="168"/>
    </row>
    <row r="139" spans="1:9">
      <c r="A139" s="156" t="s">
        <v>526</v>
      </c>
      <c r="D139" s="174" t="s">
        <v>527</v>
      </c>
    </row>
    <row r="140" spans="1:9">
      <c r="A140" s="190" t="s">
        <v>5</v>
      </c>
      <c r="B140" s="163" t="s">
        <v>26</v>
      </c>
      <c r="C140" s="159">
        <v>9851.7586926286585</v>
      </c>
      <c r="D140" s="168"/>
      <c r="E140" s="168"/>
      <c r="F140" s="168"/>
      <c r="G140" s="168"/>
      <c r="H140" s="168"/>
      <c r="I140" s="168"/>
    </row>
    <row r="141" spans="1:9">
      <c r="A141" s="190" t="s">
        <v>6</v>
      </c>
      <c r="B141" s="163" t="s">
        <v>26</v>
      </c>
      <c r="C141" s="159">
        <v>6903.7898166194118</v>
      </c>
      <c r="D141" s="168"/>
      <c r="E141" s="168"/>
      <c r="F141" s="168"/>
      <c r="G141" s="168"/>
      <c r="H141" s="168"/>
      <c r="I141" s="168"/>
    </row>
    <row r="142" spans="1:9">
      <c r="A142" s="190" t="s">
        <v>11</v>
      </c>
      <c r="B142" s="163" t="s">
        <v>26</v>
      </c>
      <c r="C142" s="159">
        <v>11627.304388940436</v>
      </c>
      <c r="D142" s="168"/>
      <c r="E142" s="168"/>
      <c r="F142" s="168"/>
      <c r="G142" s="168"/>
      <c r="H142" s="168"/>
      <c r="I142" s="168"/>
    </row>
    <row r="143" spans="1:9">
      <c r="A143" s="190" t="s">
        <v>2</v>
      </c>
      <c r="B143" s="163" t="s">
        <v>26</v>
      </c>
      <c r="C143" s="159">
        <v>11658.47277795558</v>
      </c>
      <c r="D143" s="168"/>
      <c r="E143" s="168"/>
      <c r="F143" s="168"/>
      <c r="G143" s="168"/>
      <c r="H143" s="168"/>
      <c r="I143" s="168"/>
    </row>
    <row r="144" spans="1:9">
      <c r="A144" s="190" t="s">
        <v>3</v>
      </c>
      <c r="B144" s="163" t="s">
        <v>26</v>
      </c>
      <c r="C144" s="159">
        <v>13485.661863498462</v>
      </c>
      <c r="D144" s="168"/>
      <c r="E144" s="168"/>
      <c r="F144" s="168"/>
      <c r="G144" s="168"/>
      <c r="H144" s="168"/>
      <c r="I144" s="168"/>
    </row>
    <row r="145" spans="1:9">
      <c r="A145" s="190" t="s">
        <v>4</v>
      </c>
      <c r="B145" s="163" t="s">
        <v>26</v>
      </c>
      <c r="C145" s="159">
        <v>9564.0777739391597</v>
      </c>
      <c r="D145" s="168"/>
      <c r="E145" s="168"/>
      <c r="F145" s="168"/>
      <c r="G145" s="168"/>
      <c r="H145" s="168"/>
      <c r="I145" s="168"/>
    </row>
    <row r="146" spans="1:9">
      <c r="A146" s="190" t="s">
        <v>0</v>
      </c>
      <c r="B146" s="163" t="s">
        <v>26</v>
      </c>
      <c r="C146" s="159">
        <v>16025.096715161411</v>
      </c>
      <c r="D146" s="168"/>
      <c r="E146" s="168"/>
      <c r="F146" s="168"/>
      <c r="G146" s="168"/>
      <c r="H146" s="168"/>
      <c r="I146" s="168"/>
    </row>
    <row r="147" spans="1:9">
      <c r="A147" s="190" t="s">
        <v>1</v>
      </c>
      <c r="B147" s="163" t="s">
        <v>26</v>
      </c>
      <c r="C147" s="159">
        <v>8817.4869184918862</v>
      </c>
      <c r="D147" s="168"/>
      <c r="E147" s="168"/>
      <c r="F147" s="168"/>
      <c r="G147" s="168"/>
      <c r="H147" s="168"/>
      <c r="I147" s="168"/>
    </row>
    <row r="148" spans="1:9">
      <c r="A148" s="190" t="s">
        <v>7</v>
      </c>
      <c r="B148" s="163" t="s">
        <v>26</v>
      </c>
      <c r="C148" s="159">
        <v>9095.5798591935854</v>
      </c>
      <c r="D148" s="168"/>
      <c r="E148" s="168"/>
      <c r="F148" s="168"/>
      <c r="G148" s="168"/>
      <c r="H148" s="168"/>
      <c r="I148" s="168"/>
    </row>
    <row r="149" spans="1:9">
      <c r="A149" s="190" t="s">
        <v>8</v>
      </c>
      <c r="B149" s="163" t="s">
        <v>26</v>
      </c>
      <c r="C149" s="159">
        <v>9193.7602853010721</v>
      </c>
      <c r="D149" s="168"/>
      <c r="E149" s="168"/>
      <c r="F149" s="168"/>
      <c r="G149" s="168"/>
      <c r="H149" s="168"/>
      <c r="I149" s="168"/>
    </row>
    <row r="151" spans="1:9">
      <c r="A151" s="156" t="s">
        <v>528</v>
      </c>
    </row>
    <row r="152" spans="1:9">
      <c r="A152" s="173" t="s">
        <v>5</v>
      </c>
      <c r="B152" s="163" t="s">
        <v>28</v>
      </c>
      <c r="C152" s="191">
        <v>2.4038655635663071</v>
      </c>
      <c r="D152" s="168"/>
      <c r="E152" s="168"/>
      <c r="F152" s="168"/>
      <c r="G152" s="168"/>
      <c r="H152" s="168"/>
      <c r="I152" s="168"/>
    </row>
    <row r="153" spans="1:9">
      <c r="A153" s="173" t="s">
        <v>6</v>
      </c>
      <c r="B153" s="163" t="s">
        <v>28</v>
      </c>
      <c r="C153" s="191">
        <v>2.4261944016164243</v>
      </c>
      <c r="D153" s="168"/>
      <c r="E153" s="168"/>
      <c r="F153" s="168"/>
      <c r="G153" s="168"/>
      <c r="H153" s="168"/>
      <c r="I153" s="168"/>
    </row>
    <row r="154" spans="1:9">
      <c r="A154" s="173" t="s">
        <v>11</v>
      </c>
      <c r="B154" s="163" t="s">
        <v>28</v>
      </c>
      <c r="C154" s="191">
        <v>1.6064085358781917</v>
      </c>
      <c r="D154" s="168"/>
      <c r="E154" s="168"/>
      <c r="F154" s="168"/>
      <c r="G154" s="168"/>
      <c r="H154" s="168"/>
      <c r="I154" s="168"/>
    </row>
    <row r="155" spans="1:9">
      <c r="A155" s="173" t="s">
        <v>2</v>
      </c>
      <c r="B155" s="163" t="s">
        <v>28</v>
      </c>
      <c r="C155" s="191">
        <v>2</v>
      </c>
      <c r="D155" s="168"/>
      <c r="E155" s="168"/>
      <c r="F155" s="168"/>
      <c r="G155" s="168"/>
      <c r="H155" s="168"/>
      <c r="I155" s="168"/>
    </row>
    <row r="156" spans="1:9">
      <c r="A156" s="173" t="s">
        <v>3</v>
      </c>
      <c r="B156" s="163" t="s">
        <v>28</v>
      </c>
      <c r="C156" s="191">
        <v>1.873182310852409</v>
      </c>
      <c r="D156" s="168"/>
      <c r="E156" s="168"/>
      <c r="F156" s="168"/>
      <c r="G156" s="168"/>
      <c r="H156" s="168"/>
      <c r="I156" s="168"/>
    </row>
    <row r="157" spans="1:9">
      <c r="A157" s="173" t="s">
        <v>4</v>
      </c>
      <c r="B157" s="163" t="s">
        <v>28</v>
      </c>
      <c r="C157" s="191">
        <v>2.423092450853046</v>
      </c>
      <c r="D157" s="168"/>
      <c r="E157" s="168"/>
      <c r="F157" s="168"/>
      <c r="G157" s="168"/>
      <c r="H157" s="168"/>
      <c r="I157" s="168"/>
    </row>
    <row r="158" spans="1:9">
      <c r="A158" s="173" t="s">
        <v>0</v>
      </c>
      <c r="B158" s="163" t="s">
        <v>28</v>
      </c>
      <c r="C158" s="191">
        <v>1.5</v>
      </c>
      <c r="D158" s="168"/>
      <c r="E158" s="168"/>
      <c r="F158" s="168"/>
      <c r="G158" s="168"/>
      <c r="H158" s="168"/>
      <c r="I158" s="168"/>
    </row>
    <row r="159" spans="1:9">
      <c r="A159" s="173" t="s">
        <v>1</v>
      </c>
      <c r="B159" s="163" t="s">
        <v>28</v>
      </c>
      <c r="C159" s="191">
        <v>1.5</v>
      </c>
      <c r="D159" s="168"/>
      <c r="E159" s="168"/>
      <c r="F159" s="168"/>
      <c r="G159" s="168"/>
      <c r="H159" s="168"/>
      <c r="I159" s="168"/>
    </row>
    <row r="160" spans="1:9">
      <c r="A160" s="173" t="s">
        <v>7</v>
      </c>
      <c r="B160" s="163" t="s">
        <v>28</v>
      </c>
      <c r="C160" s="191">
        <v>2.2153309191649067</v>
      </c>
      <c r="D160" s="168"/>
      <c r="E160" s="168"/>
      <c r="F160" s="168"/>
      <c r="G160" s="168"/>
      <c r="H160" s="168"/>
      <c r="I160" s="168"/>
    </row>
    <row r="161" spans="1:9">
      <c r="A161" s="173" t="s">
        <v>8</v>
      </c>
      <c r="B161" s="163" t="s">
        <v>28</v>
      </c>
      <c r="C161" s="191">
        <v>2.4386325888010845</v>
      </c>
      <c r="D161" s="168"/>
      <c r="E161" s="168"/>
      <c r="F161" s="168"/>
      <c r="G161" s="168"/>
      <c r="H161" s="168"/>
      <c r="I161" s="168"/>
    </row>
    <row r="163" spans="1:9">
      <c r="A163" s="156" t="s">
        <v>529</v>
      </c>
    </row>
    <row r="164" spans="1:9">
      <c r="A164" s="173" t="s">
        <v>5</v>
      </c>
      <c r="B164" s="163" t="s">
        <v>28</v>
      </c>
      <c r="C164" s="191">
        <v>2.2115966906989213</v>
      </c>
      <c r="D164" s="168"/>
      <c r="E164" s="168"/>
      <c r="F164" s="168"/>
      <c r="G164" s="168"/>
      <c r="H164" s="168"/>
      <c r="I164" s="168"/>
    </row>
    <row r="165" spans="1:9">
      <c r="A165" s="173" t="s">
        <v>6</v>
      </c>
      <c r="B165" s="163" t="s">
        <v>28</v>
      </c>
      <c r="C165" s="191">
        <v>2.2785832048492729</v>
      </c>
      <c r="D165" s="168"/>
      <c r="E165" s="168"/>
      <c r="F165" s="168"/>
      <c r="G165" s="168"/>
      <c r="H165" s="168"/>
      <c r="I165" s="168"/>
    </row>
    <row r="166" spans="1:9">
      <c r="A166" s="173" t="s">
        <v>11</v>
      </c>
      <c r="B166" s="163" t="s">
        <v>28</v>
      </c>
      <c r="C166" s="191">
        <v>1.5665733253626155</v>
      </c>
      <c r="D166" s="168"/>
      <c r="E166" s="168"/>
      <c r="F166" s="168"/>
      <c r="G166" s="168"/>
      <c r="H166" s="168"/>
      <c r="I166" s="168"/>
    </row>
    <row r="167" spans="1:9">
      <c r="A167" s="173" t="s">
        <v>2</v>
      </c>
      <c r="B167" s="163" t="s">
        <v>28</v>
      </c>
      <c r="C167" s="191">
        <v>2</v>
      </c>
      <c r="D167" s="168"/>
      <c r="E167" s="168"/>
      <c r="F167" s="168"/>
      <c r="G167" s="168"/>
      <c r="H167" s="168"/>
      <c r="I167" s="168"/>
    </row>
    <row r="168" spans="1:9">
      <c r="A168" s="173" t="s">
        <v>3</v>
      </c>
      <c r="B168" s="163" t="s">
        <v>28</v>
      </c>
      <c r="C168" s="191">
        <v>1.6195469325572271</v>
      </c>
      <c r="D168" s="168"/>
      <c r="E168" s="168"/>
      <c r="F168" s="168"/>
      <c r="G168" s="168"/>
      <c r="H168" s="168"/>
      <c r="I168" s="168"/>
    </row>
    <row r="169" spans="1:9">
      <c r="A169" s="173" t="s">
        <v>4</v>
      </c>
      <c r="B169" s="163" t="s">
        <v>28</v>
      </c>
      <c r="C169" s="191">
        <v>2.2692773525591381</v>
      </c>
      <c r="D169" s="168"/>
      <c r="E169" s="168"/>
      <c r="F169" s="168"/>
      <c r="G169" s="168"/>
      <c r="H169" s="168"/>
      <c r="I169" s="168"/>
    </row>
    <row r="170" spans="1:9">
      <c r="A170" s="173" t="s">
        <v>0</v>
      </c>
      <c r="B170" s="163" t="s">
        <v>28</v>
      </c>
      <c r="C170" s="191">
        <v>1.5</v>
      </c>
      <c r="D170" s="168"/>
      <c r="E170" s="168"/>
      <c r="F170" s="168"/>
      <c r="G170" s="168"/>
      <c r="H170" s="168"/>
      <c r="I170" s="168"/>
    </row>
    <row r="171" spans="1:9">
      <c r="A171" s="173" t="s">
        <v>1</v>
      </c>
      <c r="B171" s="163" t="s">
        <v>28</v>
      </c>
      <c r="C171" s="191">
        <v>1.5</v>
      </c>
      <c r="D171" s="168"/>
      <c r="E171" s="168"/>
      <c r="F171" s="168"/>
      <c r="G171" s="168"/>
      <c r="H171" s="168"/>
      <c r="I171" s="168"/>
    </row>
    <row r="172" spans="1:9">
      <c r="A172" s="173" t="s">
        <v>7</v>
      </c>
      <c r="B172" s="163" t="s">
        <v>28</v>
      </c>
      <c r="C172" s="191">
        <v>2.0459927574947203</v>
      </c>
      <c r="D172" s="168"/>
      <c r="E172" s="168"/>
      <c r="F172" s="168"/>
      <c r="G172" s="168"/>
      <c r="H172" s="168"/>
      <c r="I172" s="168"/>
    </row>
    <row r="173" spans="1:9">
      <c r="A173" s="173" t="s">
        <v>8</v>
      </c>
      <c r="B173" s="163" t="s">
        <v>28</v>
      </c>
      <c r="C173" s="191">
        <v>2.3158977664032534</v>
      </c>
      <c r="D173" s="168"/>
      <c r="E173" s="168"/>
      <c r="F173" s="168"/>
      <c r="G173" s="168"/>
      <c r="H173" s="168"/>
      <c r="I173" s="168"/>
    </row>
    <row r="175" spans="1:9">
      <c r="A175" s="156" t="s">
        <v>530</v>
      </c>
    </row>
    <row r="176" spans="1:9">
      <c r="A176" s="173" t="s">
        <v>5</v>
      </c>
      <c r="B176" s="163" t="s">
        <v>28</v>
      </c>
      <c r="C176" s="191">
        <v>1.971260599614689</v>
      </c>
      <c r="D176" s="168"/>
      <c r="E176" s="168"/>
      <c r="F176" s="168"/>
      <c r="G176" s="168"/>
      <c r="H176" s="168"/>
      <c r="I176" s="168"/>
    </row>
    <row r="177" spans="1:11">
      <c r="A177" s="173" t="s">
        <v>6</v>
      </c>
      <c r="B177" s="163" t="s">
        <v>28</v>
      </c>
      <c r="C177" s="191">
        <v>1.5</v>
      </c>
      <c r="D177" s="168"/>
      <c r="E177" s="168"/>
      <c r="F177" s="168"/>
      <c r="G177" s="168"/>
      <c r="H177" s="168"/>
      <c r="I177" s="168"/>
    </row>
    <row r="178" spans="1:11">
      <c r="A178" s="173" t="s">
        <v>11</v>
      </c>
      <c r="B178" s="163" t="s">
        <v>28</v>
      </c>
      <c r="C178" s="191">
        <v>1.5</v>
      </c>
      <c r="D178" s="168"/>
      <c r="E178" s="168"/>
      <c r="F178" s="168"/>
      <c r="G178" s="168"/>
      <c r="H178" s="168"/>
      <c r="I178" s="168"/>
    </row>
    <row r="179" spans="1:11">
      <c r="A179" s="173" t="s">
        <v>2</v>
      </c>
      <c r="B179" s="163" t="s">
        <v>28</v>
      </c>
      <c r="C179" s="191">
        <v>1.5</v>
      </c>
      <c r="D179" s="168"/>
      <c r="E179" s="168"/>
      <c r="F179" s="168"/>
      <c r="G179" s="168"/>
      <c r="H179" s="168"/>
      <c r="I179" s="168"/>
    </row>
    <row r="180" spans="1:11">
      <c r="A180" s="173" t="s">
        <v>3</v>
      </c>
      <c r="B180" s="163" t="s">
        <v>28</v>
      </c>
      <c r="C180" s="191">
        <v>1.5</v>
      </c>
      <c r="D180" s="168"/>
      <c r="E180" s="168"/>
      <c r="F180" s="168"/>
      <c r="G180" s="168"/>
      <c r="H180" s="168"/>
      <c r="I180" s="168"/>
    </row>
    <row r="181" spans="1:11">
      <c r="A181" s="173" t="s">
        <v>4</v>
      </c>
      <c r="B181" s="163" t="s">
        <v>28</v>
      </c>
      <c r="C181" s="191">
        <v>2.0770084796917532</v>
      </c>
      <c r="D181" s="168"/>
      <c r="E181" s="168"/>
      <c r="F181" s="168"/>
      <c r="G181" s="168"/>
      <c r="H181" s="168"/>
      <c r="I181" s="168"/>
    </row>
    <row r="182" spans="1:11">
      <c r="A182" s="173" t="s">
        <v>0</v>
      </c>
      <c r="B182" s="163" t="s">
        <v>28</v>
      </c>
      <c r="C182" s="191">
        <v>1.5</v>
      </c>
      <c r="D182" s="168"/>
      <c r="E182" s="168"/>
      <c r="F182" s="168"/>
      <c r="G182" s="168"/>
      <c r="H182" s="168"/>
      <c r="I182" s="168"/>
    </row>
    <row r="183" spans="1:11">
      <c r="A183" s="173" t="s">
        <v>1</v>
      </c>
      <c r="B183" s="163" t="s">
        <v>28</v>
      </c>
      <c r="C183" s="191">
        <v>1.5</v>
      </c>
      <c r="D183" s="168"/>
      <c r="E183" s="168"/>
      <c r="F183" s="168"/>
      <c r="G183" s="168"/>
      <c r="H183" s="168"/>
      <c r="I183" s="168"/>
    </row>
    <row r="184" spans="1:11">
      <c r="A184" s="173" t="s">
        <v>7</v>
      </c>
      <c r="B184" s="163" t="s">
        <v>28</v>
      </c>
      <c r="C184" s="191">
        <v>1.5</v>
      </c>
      <c r="D184" s="168"/>
      <c r="E184" s="168"/>
      <c r="F184" s="168"/>
      <c r="G184" s="168"/>
      <c r="H184" s="168"/>
      <c r="I184" s="168"/>
    </row>
    <row r="185" spans="1:11">
      <c r="A185" s="173" t="s">
        <v>8</v>
      </c>
      <c r="B185" s="163" t="s">
        <v>28</v>
      </c>
      <c r="C185" s="191">
        <v>1.5</v>
      </c>
      <c r="D185" s="168"/>
      <c r="E185" s="168"/>
      <c r="F185" s="168"/>
      <c r="G185" s="168"/>
      <c r="H185" s="168"/>
      <c r="I185" s="168"/>
    </row>
    <row r="187" spans="1:11">
      <c r="A187" s="156" t="s">
        <v>531</v>
      </c>
      <c r="K187" s="192" t="s">
        <v>532</v>
      </c>
    </row>
    <row r="188" spans="1:11">
      <c r="A188" s="156" t="s">
        <v>5</v>
      </c>
      <c r="B188" s="163" t="s">
        <v>35</v>
      </c>
      <c r="C188" s="175">
        <v>2.1378200572916701</v>
      </c>
      <c r="D188" s="168"/>
      <c r="E188" s="168"/>
      <c r="F188" s="168"/>
      <c r="G188" s="168"/>
      <c r="H188" s="168"/>
      <c r="I188" s="168"/>
      <c r="K188" s="156" t="s">
        <v>31</v>
      </c>
    </row>
    <row r="189" spans="1:11">
      <c r="A189" s="156" t="s">
        <v>6</v>
      </c>
      <c r="B189" s="163" t="s">
        <v>35</v>
      </c>
      <c r="C189" s="175">
        <v>1.9927996227424347</v>
      </c>
      <c r="D189" s="168"/>
      <c r="E189" s="168"/>
      <c r="F189" s="168"/>
      <c r="G189" s="168"/>
      <c r="H189" s="168"/>
      <c r="I189" s="168"/>
      <c r="K189" s="156" t="s">
        <v>32</v>
      </c>
    </row>
    <row r="190" spans="1:11">
      <c r="A190" s="156" t="s">
        <v>11</v>
      </c>
      <c r="B190" s="163" t="s">
        <v>35</v>
      </c>
      <c r="C190" s="175">
        <v>3.0374470969511083</v>
      </c>
      <c r="D190" s="168"/>
      <c r="E190" s="168"/>
      <c r="F190" s="168"/>
      <c r="G190" s="168"/>
      <c r="H190" s="168"/>
      <c r="I190" s="168"/>
      <c r="K190" s="182" t="s">
        <v>148</v>
      </c>
    </row>
    <row r="191" spans="1:11">
      <c r="A191" s="156" t="s">
        <v>2</v>
      </c>
      <c r="B191" s="163" t="s">
        <v>35</v>
      </c>
      <c r="C191" s="175">
        <v>2.639329989612262</v>
      </c>
      <c r="D191" s="168"/>
      <c r="E191" s="168"/>
      <c r="F191" s="168"/>
      <c r="G191" s="168"/>
      <c r="H191" s="168"/>
      <c r="I191" s="168"/>
      <c r="K191" s="182" t="s">
        <v>151</v>
      </c>
    </row>
    <row r="192" spans="1:11">
      <c r="A192" s="156" t="s">
        <v>3</v>
      </c>
      <c r="B192" s="163" t="s">
        <v>35</v>
      </c>
      <c r="C192" s="175">
        <v>2.4602892978071242</v>
      </c>
      <c r="D192" s="168"/>
      <c r="E192" s="168"/>
      <c r="F192" s="168"/>
      <c r="G192" s="168"/>
      <c r="H192" s="168"/>
      <c r="I192" s="168"/>
    </row>
    <row r="193" spans="1:9">
      <c r="A193" s="156" t="s">
        <v>4</v>
      </c>
      <c r="B193" s="163" t="s">
        <v>35</v>
      </c>
      <c r="C193" s="175">
        <v>2.2933939494975801</v>
      </c>
      <c r="D193" s="168"/>
      <c r="E193" s="168"/>
      <c r="F193" s="168"/>
      <c r="G193" s="168"/>
      <c r="H193" s="168"/>
      <c r="I193" s="168"/>
    </row>
    <row r="194" spans="1:9">
      <c r="A194" s="156" t="s">
        <v>0</v>
      </c>
      <c r="B194" s="163" t="s">
        <v>35</v>
      </c>
      <c r="C194" s="175">
        <v>3.2584888378733448</v>
      </c>
      <c r="D194" s="168"/>
      <c r="E194" s="168"/>
      <c r="F194" s="168"/>
      <c r="G194" s="168"/>
      <c r="H194" s="168"/>
      <c r="I194" s="168"/>
    </row>
    <row r="195" spans="1:9">
      <c r="A195" s="156" t="s">
        <v>1</v>
      </c>
      <c r="B195" s="163" t="s">
        <v>35</v>
      </c>
      <c r="C195" s="175">
        <v>2.8313998684120483</v>
      </c>
      <c r="D195" s="168"/>
      <c r="E195" s="168"/>
      <c r="F195" s="168"/>
      <c r="G195" s="168"/>
      <c r="H195" s="168"/>
      <c r="I195" s="168"/>
    </row>
    <row r="196" spans="1:9">
      <c r="A196" s="156" t="s">
        <v>7</v>
      </c>
      <c r="B196" s="163" t="s">
        <v>35</v>
      </c>
      <c r="C196" s="175">
        <v>1.8576167450844432</v>
      </c>
      <c r="D196" s="168"/>
      <c r="E196" s="168"/>
      <c r="F196" s="168"/>
      <c r="G196" s="168"/>
      <c r="H196" s="168"/>
      <c r="I196" s="168"/>
    </row>
    <row r="197" spans="1:9">
      <c r="A197" s="156" t="s">
        <v>8</v>
      </c>
      <c r="B197" s="163" t="s">
        <v>35</v>
      </c>
      <c r="C197" s="175">
        <v>1.731604087153183</v>
      </c>
      <c r="D197" s="168"/>
      <c r="E197" s="168"/>
      <c r="F197" s="168"/>
      <c r="G197" s="168"/>
      <c r="H197" s="168"/>
      <c r="I197" s="168"/>
    </row>
    <row r="199" spans="1:9">
      <c r="A199" s="156" t="s">
        <v>533</v>
      </c>
    </row>
    <row r="200" spans="1:9">
      <c r="A200" s="156" t="s">
        <v>5</v>
      </c>
      <c r="B200" s="163" t="s">
        <v>35</v>
      </c>
      <c r="C200" s="175">
        <v>2.044315631897919</v>
      </c>
      <c r="D200" s="168"/>
      <c r="E200" s="168"/>
      <c r="F200" s="168"/>
      <c r="G200" s="168"/>
      <c r="H200" s="168"/>
      <c r="I200" s="168"/>
    </row>
    <row r="201" spans="1:9">
      <c r="A201" s="156" t="s">
        <v>6</v>
      </c>
      <c r="B201" s="163" t="s">
        <v>35</v>
      </c>
      <c r="C201" s="175">
        <v>1.9880243969457254</v>
      </c>
      <c r="D201" s="168"/>
      <c r="E201" s="168"/>
      <c r="F201" s="168"/>
      <c r="G201" s="168"/>
      <c r="H201" s="168"/>
      <c r="I201" s="168"/>
    </row>
    <row r="202" spans="1:9">
      <c r="A202" s="156" t="s">
        <v>11</v>
      </c>
      <c r="B202" s="163" t="s">
        <v>35</v>
      </c>
      <c r="C202" s="175">
        <v>2.393515503048647</v>
      </c>
      <c r="D202" s="168"/>
      <c r="E202" s="168"/>
      <c r="F202" s="168"/>
      <c r="G202" s="168"/>
      <c r="H202" s="168"/>
      <c r="I202" s="168"/>
    </row>
    <row r="203" spans="1:9">
      <c r="A203" s="156" t="s">
        <v>2</v>
      </c>
      <c r="B203" s="163" t="s">
        <v>35</v>
      </c>
      <c r="C203" s="175">
        <v>2.238982083690491</v>
      </c>
      <c r="D203" s="168"/>
      <c r="E203" s="168"/>
      <c r="F203" s="168"/>
      <c r="G203" s="168"/>
      <c r="H203" s="168"/>
      <c r="I203" s="168"/>
    </row>
    <row r="204" spans="1:9">
      <c r="A204" s="156" t="s">
        <v>3</v>
      </c>
      <c r="B204" s="163" t="s">
        <v>35</v>
      </c>
      <c r="C204" s="175">
        <v>2.1694855215009454</v>
      </c>
      <c r="D204" s="168"/>
      <c r="E204" s="168"/>
      <c r="F204" s="168"/>
      <c r="G204" s="168"/>
      <c r="H204" s="168"/>
      <c r="I204" s="168"/>
    </row>
    <row r="205" spans="1:9">
      <c r="A205" s="156" t="s">
        <v>4</v>
      </c>
      <c r="B205" s="163" t="s">
        <v>35</v>
      </c>
      <c r="C205" s="175">
        <v>2.1047033044753078</v>
      </c>
      <c r="D205" s="168"/>
      <c r="E205" s="168"/>
      <c r="F205" s="168"/>
      <c r="G205" s="168"/>
      <c r="H205" s="168"/>
      <c r="I205" s="168"/>
    </row>
    <row r="206" spans="1:9">
      <c r="A206" s="156" t="s">
        <v>0</v>
      </c>
      <c r="B206" s="163" t="s">
        <v>35</v>
      </c>
      <c r="C206" s="175">
        <v>2.479315222316977</v>
      </c>
      <c r="D206" s="168"/>
      <c r="E206" s="168"/>
      <c r="F206" s="168"/>
      <c r="G206" s="168"/>
      <c r="H206" s="168"/>
      <c r="I206" s="168"/>
    </row>
    <row r="207" spans="1:9">
      <c r="A207" s="156" t="s">
        <v>1</v>
      </c>
      <c r="B207" s="163" t="s">
        <v>35</v>
      </c>
      <c r="C207" s="175">
        <v>2.3135360643647616</v>
      </c>
      <c r="D207" s="168"/>
      <c r="E207" s="168"/>
      <c r="F207" s="168"/>
      <c r="G207" s="168"/>
      <c r="H207" s="168"/>
      <c r="I207" s="168"/>
    </row>
    <row r="208" spans="1:9">
      <c r="A208" s="156" t="s">
        <v>7</v>
      </c>
      <c r="B208" s="163" t="s">
        <v>35</v>
      </c>
      <c r="C208" s="175">
        <v>1.9355517150687724</v>
      </c>
      <c r="D208" s="168"/>
      <c r="E208" s="168"/>
      <c r="F208" s="168"/>
      <c r="G208" s="168"/>
      <c r="H208" s="168"/>
      <c r="I208" s="168"/>
    </row>
    <row r="209" spans="1:9">
      <c r="A209" s="156" t="s">
        <v>8</v>
      </c>
      <c r="B209" s="163" t="s">
        <v>35</v>
      </c>
      <c r="C209" s="175">
        <v>1.886638552198951</v>
      </c>
      <c r="D209" s="168"/>
      <c r="E209" s="168"/>
      <c r="F209" s="168"/>
      <c r="G209" s="168"/>
      <c r="H209" s="168"/>
      <c r="I209" s="168"/>
    </row>
    <row r="211" spans="1:9">
      <c r="A211" s="156" t="s">
        <v>534</v>
      </c>
    </row>
    <row r="212" spans="1:9">
      <c r="A212" s="156" t="s">
        <v>5</v>
      </c>
      <c r="B212" s="163" t="s">
        <v>35</v>
      </c>
      <c r="C212" s="175">
        <v>1.8496955836444693</v>
      </c>
      <c r="D212" s="168"/>
      <c r="E212" s="168"/>
      <c r="F212" s="168"/>
      <c r="G212" s="168"/>
      <c r="H212" s="168"/>
      <c r="I212" s="168"/>
    </row>
    <row r="213" spans="1:9">
      <c r="A213" s="156" t="s">
        <v>6</v>
      </c>
      <c r="B213" s="163" t="s">
        <v>35</v>
      </c>
      <c r="C213" s="175">
        <v>1.8496955836444693</v>
      </c>
      <c r="D213" s="168"/>
      <c r="E213" s="168"/>
      <c r="F213" s="168"/>
      <c r="G213" s="168"/>
      <c r="H213" s="168"/>
      <c r="I213" s="168"/>
    </row>
    <row r="214" spans="1:9">
      <c r="A214" s="156" t="s">
        <v>11</v>
      </c>
      <c r="B214" s="163" t="s">
        <v>35</v>
      </c>
      <c r="C214" s="175">
        <v>1.8496955836444693</v>
      </c>
      <c r="D214" s="168"/>
      <c r="E214" s="168"/>
      <c r="F214" s="168"/>
      <c r="G214" s="168"/>
      <c r="H214" s="168"/>
      <c r="I214" s="168"/>
    </row>
    <row r="215" spans="1:9">
      <c r="A215" s="156" t="s">
        <v>2</v>
      </c>
      <c r="B215" s="163" t="s">
        <v>35</v>
      </c>
      <c r="C215" s="175">
        <v>1.8496955836444693</v>
      </c>
      <c r="D215" s="168"/>
      <c r="E215" s="168"/>
      <c r="F215" s="168"/>
      <c r="G215" s="168"/>
      <c r="H215" s="168"/>
      <c r="I215" s="168"/>
    </row>
    <row r="216" spans="1:9">
      <c r="A216" s="156" t="s">
        <v>3</v>
      </c>
      <c r="B216" s="163" t="s">
        <v>35</v>
      </c>
      <c r="C216" s="175">
        <v>1.8496955836444693</v>
      </c>
      <c r="D216" s="168"/>
      <c r="E216" s="168"/>
      <c r="F216" s="168"/>
      <c r="G216" s="168"/>
      <c r="H216" s="168"/>
      <c r="I216" s="168"/>
    </row>
    <row r="217" spans="1:9">
      <c r="A217" s="156" t="s">
        <v>4</v>
      </c>
      <c r="B217" s="163" t="s">
        <v>35</v>
      </c>
      <c r="C217" s="175">
        <v>1.8496955836444693</v>
      </c>
      <c r="D217" s="168"/>
      <c r="E217" s="168"/>
      <c r="F217" s="168"/>
      <c r="G217" s="168"/>
      <c r="H217" s="168"/>
      <c r="I217" s="168"/>
    </row>
    <row r="218" spans="1:9">
      <c r="A218" s="156" t="s">
        <v>0</v>
      </c>
      <c r="B218" s="163" t="s">
        <v>35</v>
      </c>
      <c r="C218" s="175">
        <v>1.8496955836444693</v>
      </c>
      <c r="D218" s="168"/>
      <c r="E218" s="168"/>
      <c r="F218" s="168"/>
      <c r="G218" s="168"/>
      <c r="H218" s="168"/>
      <c r="I218" s="168"/>
    </row>
    <row r="219" spans="1:9">
      <c r="A219" s="156" t="s">
        <v>1</v>
      </c>
      <c r="B219" s="163" t="s">
        <v>35</v>
      </c>
      <c r="C219" s="175">
        <v>1.8496955836444693</v>
      </c>
      <c r="D219" s="168"/>
      <c r="E219" s="168"/>
      <c r="F219" s="168"/>
      <c r="G219" s="168"/>
      <c r="H219" s="168"/>
      <c r="I219" s="168"/>
    </row>
    <row r="220" spans="1:9">
      <c r="A220" s="156" t="s">
        <v>7</v>
      </c>
      <c r="B220" s="163" t="s">
        <v>35</v>
      </c>
      <c r="C220" s="175">
        <v>1.8496955836444693</v>
      </c>
      <c r="D220" s="168"/>
      <c r="E220" s="168"/>
      <c r="F220" s="168"/>
      <c r="G220" s="168"/>
      <c r="H220" s="168"/>
      <c r="I220" s="168"/>
    </row>
    <row r="221" spans="1:9">
      <c r="A221" s="156" t="s">
        <v>8</v>
      </c>
      <c r="B221" s="163" t="s">
        <v>35</v>
      </c>
      <c r="C221" s="175">
        <v>1.8496955836444693</v>
      </c>
      <c r="D221" s="168"/>
      <c r="E221" s="168"/>
      <c r="F221" s="168"/>
      <c r="G221" s="168"/>
      <c r="H221" s="168"/>
      <c r="I221" s="168"/>
    </row>
    <row r="224" spans="1:9">
      <c r="A224" s="156" t="s">
        <v>535</v>
      </c>
    </row>
    <row r="226" spans="1:17" s="119" customFormat="1">
      <c r="A226" s="119" t="s">
        <v>536</v>
      </c>
      <c r="B226" s="169"/>
    </row>
    <row r="228" spans="1:17">
      <c r="A228" s="156" t="s">
        <v>537</v>
      </c>
      <c r="C228" s="163"/>
      <c r="K228" s="156" t="s">
        <v>538</v>
      </c>
    </row>
    <row r="229" spans="1:17">
      <c r="A229" s="156" t="s">
        <v>5</v>
      </c>
      <c r="B229" s="163" t="s">
        <v>539</v>
      </c>
      <c r="C229" s="193">
        <v>0.36384755577654992</v>
      </c>
      <c r="D229" s="174" t="s">
        <v>540</v>
      </c>
      <c r="L229" s="194"/>
      <c r="M229" s="194"/>
      <c r="N229" s="212" t="s">
        <v>541</v>
      </c>
      <c r="O229" s="212"/>
      <c r="P229" s="212"/>
      <c r="Q229" s="212"/>
    </row>
    <row r="230" spans="1:17">
      <c r="A230" s="156" t="s">
        <v>6</v>
      </c>
      <c r="B230" s="163" t="s">
        <v>539</v>
      </c>
      <c r="C230" s="193">
        <v>0.90035291298524878</v>
      </c>
      <c r="L230" s="194" t="s">
        <v>542</v>
      </c>
      <c r="M230" s="194" t="s">
        <v>26</v>
      </c>
      <c r="N230" s="194" t="s">
        <v>543</v>
      </c>
      <c r="O230" s="194" t="s">
        <v>544</v>
      </c>
      <c r="P230" s="194" t="s">
        <v>545</v>
      </c>
      <c r="Q230" s="194" t="s">
        <v>546</v>
      </c>
    </row>
    <row r="231" spans="1:17">
      <c r="A231" s="156" t="s">
        <v>11</v>
      </c>
      <c r="B231" s="163" t="s">
        <v>539</v>
      </c>
      <c r="C231" s="193">
        <v>0.37091297137717427</v>
      </c>
      <c r="K231" s="156">
        <v>1960</v>
      </c>
      <c r="L231" s="159">
        <v>2218.9606675375553</v>
      </c>
      <c r="M231" s="159">
        <v>1806.3988295882564</v>
      </c>
      <c r="N231" s="195">
        <v>0.55399371132123776</v>
      </c>
      <c r="O231" s="195">
        <v>0.2239575653337903</v>
      </c>
      <c r="P231" s="195">
        <v>0.19842004100264177</v>
      </c>
      <c r="Q231" s="195">
        <v>2.3628682342330131E-2</v>
      </c>
    </row>
    <row r="232" spans="1:17">
      <c r="A232" s="156" t="s">
        <v>2</v>
      </c>
      <c r="B232" s="163" t="s">
        <v>539</v>
      </c>
      <c r="C232" s="193">
        <v>0.18128048429558691</v>
      </c>
      <c r="K232" s="156">
        <v>1961</v>
      </c>
      <c r="L232" s="159">
        <v>2252.2274099478068</v>
      </c>
      <c r="M232" s="159">
        <v>1866.447617675788</v>
      </c>
      <c r="N232" s="195">
        <v>0.55149492256279142</v>
      </c>
      <c r="O232" s="195">
        <v>0.22665342028710111</v>
      </c>
      <c r="P232" s="195">
        <v>0.19688226351590021</v>
      </c>
      <c r="Q232" s="195">
        <v>2.4969393634207481E-2</v>
      </c>
    </row>
    <row r="233" spans="1:17">
      <c r="A233" s="156" t="s">
        <v>3</v>
      </c>
      <c r="B233" s="163" t="s">
        <v>539</v>
      </c>
      <c r="C233" s="193">
        <v>0.62137951366222433</v>
      </c>
      <c r="K233" s="156">
        <v>1962</v>
      </c>
      <c r="L233" s="159">
        <v>2311.3062477347139</v>
      </c>
      <c r="M233" s="159">
        <v>1932.0441006235108</v>
      </c>
      <c r="N233" s="195">
        <v>0.55351687598298649</v>
      </c>
      <c r="O233" s="195">
        <v>0.23019943200253054</v>
      </c>
      <c r="P233" s="195">
        <v>0.18954683711925471</v>
      </c>
      <c r="Q233" s="195">
        <v>2.6736854895228358E-2</v>
      </c>
    </row>
    <row r="234" spans="1:17">
      <c r="A234" s="156" t="s">
        <v>4</v>
      </c>
      <c r="B234" s="163" t="s">
        <v>539</v>
      </c>
      <c r="C234" s="193">
        <v>0.51493846803384902</v>
      </c>
      <c r="K234" s="156">
        <v>1963</v>
      </c>
      <c r="L234" s="159">
        <v>2383.6482094548942</v>
      </c>
      <c r="M234" s="159">
        <v>1994.8536115681</v>
      </c>
      <c r="N234" s="195">
        <v>0.56175795240943693</v>
      </c>
      <c r="O234" s="195">
        <v>0.2341598685455486</v>
      </c>
      <c r="P234" s="195">
        <v>0.1749521609491328</v>
      </c>
      <c r="Q234" s="195">
        <v>2.9130018095881643E-2</v>
      </c>
    </row>
    <row r="235" spans="1:17">
      <c r="A235" s="156" t="s">
        <v>0</v>
      </c>
      <c r="B235" s="163" t="s">
        <v>539</v>
      </c>
      <c r="C235" s="193">
        <v>0.23864509971542083</v>
      </c>
      <c r="K235" s="156">
        <v>1964</v>
      </c>
      <c r="L235" s="159">
        <v>2502.4634155163471</v>
      </c>
      <c r="M235" s="159">
        <v>2094.0083767637479</v>
      </c>
      <c r="N235" s="195">
        <v>0.56269392522798312</v>
      </c>
      <c r="O235" s="195">
        <v>0.2339808977317421</v>
      </c>
      <c r="P235" s="195">
        <v>0.17162197839545928</v>
      </c>
      <c r="Q235" s="195">
        <v>3.1703198644815467E-2</v>
      </c>
    </row>
    <row r="236" spans="1:17">
      <c r="A236" s="156" t="s">
        <v>1</v>
      </c>
      <c r="B236" s="163" t="s">
        <v>539</v>
      </c>
      <c r="C236" s="193">
        <v>0.10136516786168313</v>
      </c>
      <c r="K236" s="156">
        <v>1965</v>
      </c>
      <c r="L236" s="159">
        <v>2587.1187130546464</v>
      </c>
      <c r="M236" s="159">
        <v>2174.9372666843769</v>
      </c>
      <c r="N236" s="195">
        <v>0.56520941503122069</v>
      </c>
      <c r="O236" s="195">
        <v>0.2346921917001534</v>
      </c>
      <c r="P236" s="195">
        <v>0.16390180864778853</v>
      </c>
      <c r="Q236" s="195">
        <v>3.6196584620837392E-2</v>
      </c>
    </row>
    <row r="237" spans="1:17">
      <c r="A237" s="156" t="s">
        <v>7</v>
      </c>
      <c r="B237" s="163" t="s">
        <v>539</v>
      </c>
      <c r="C237" s="193">
        <v>1.1102661979542006</v>
      </c>
      <c r="K237" s="156">
        <v>1966</v>
      </c>
      <c r="L237" s="159">
        <v>2665.5677228869622</v>
      </c>
      <c r="M237" s="159">
        <v>2250.2029418362322</v>
      </c>
      <c r="N237" s="195">
        <v>0.57087021687746953</v>
      </c>
      <c r="O237" s="195">
        <v>0.23084239377644522</v>
      </c>
      <c r="P237" s="195">
        <v>0.15828099488593841</v>
      </c>
      <c r="Q237" s="195">
        <v>4.0006394460146852E-2</v>
      </c>
    </row>
    <row r="238" spans="1:17">
      <c r="A238" s="156" t="s">
        <v>8</v>
      </c>
      <c r="B238" s="163" t="s">
        <v>539</v>
      </c>
      <c r="C238" s="193">
        <v>1.2915401379834883</v>
      </c>
      <c r="K238" s="156">
        <v>1967</v>
      </c>
      <c r="L238" s="159">
        <v>2714.3577579034572</v>
      </c>
      <c r="M238" s="159">
        <v>2338.8703771664186</v>
      </c>
      <c r="N238" s="195">
        <v>0.57465341359256794</v>
      </c>
      <c r="O238" s="195">
        <v>0.22763102967342697</v>
      </c>
      <c r="P238" s="195">
        <v>0.15274891390609951</v>
      </c>
      <c r="Q238" s="195">
        <v>4.4966642827905495E-2</v>
      </c>
    </row>
    <row r="239" spans="1:17">
      <c r="A239" s="156" t="s">
        <v>89</v>
      </c>
      <c r="B239" s="163" t="s">
        <v>539</v>
      </c>
      <c r="C239" s="193">
        <v>5.6945285096454255</v>
      </c>
      <c r="K239" s="156">
        <v>1968</v>
      </c>
      <c r="L239" s="159">
        <v>2816.7537461154616</v>
      </c>
      <c r="M239" s="159">
        <v>2445.376895793268</v>
      </c>
      <c r="N239" s="195">
        <v>0.57991991505335583</v>
      </c>
      <c r="O239" s="195">
        <v>0.22532049932755302</v>
      </c>
      <c r="P239" s="195">
        <v>0.14685318833885266</v>
      </c>
      <c r="Q239" s="195">
        <v>4.790639728023835E-2</v>
      </c>
    </row>
    <row r="240" spans="1:17">
      <c r="K240" s="156">
        <v>1969</v>
      </c>
      <c r="L240" s="159">
        <v>2927.4934017663477</v>
      </c>
      <c r="M240" s="159">
        <v>2555.5155949860014</v>
      </c>
      <c r="N240" s="195">
        <v>0.58386956361145437</v>
      </c>
      <c r="O240" s="195">
        <v>0.22529955841149887</v>
      </c>
      <c r="P240" s="195">
        <v>0.13995007364813575</v>
      </c>
      <c r="Q240" s="195">
        <v>5.0880804328911136E-2</v>
      </c>
    </row>
    <row r="241" spans="1:17">
      <c r="A241" s="156" t="s">
        <v>547</v>
      </c>
      <c r="C241" s="163"/>
      <c r="K241" s="156">
        <v>1970</v>
      </c>
      <c r="L241" s="159">
        <v>3041.8843178581578</v>
      </c>
      <c r="M241" s="159">
        <v>2666.3124297329118</v>
      </c>
      <c r="N241" s="195">
        <v>0.59079485775825946</v>
      </c>
      <c r="O241" s="195">
        <v>0.22249204378741166</v>
      </c>
      <c r="P241" s="195">
        <v>0.13412752142457107</v>
      </c>
      <c r="Q241" s="195">
        <v>5.2585577029757982E-2</v>
      </c>
    </row>
    <row r="242" spans="1:17">
      <c r="A242" s="156" t="s">
        <v>5</v>
      </c>
      <c r="B242" s="163" t="s">
        <v>539</v>
      </c>
      <c r="C242" s="193">
        <v>0.8539837820924433</v>
      </c>
      <c r="K242" s="156">
        <v>1971</v>
      </c>
      <c r="L242" s="159">
        <v>3105.6227634575239</v>
      </c>
      <c r="M242" s="159">
        <v>2781.1960698187982</v>
      </c>
      <c r="N242" s="195">
        <v>0.59778512561816788</v>
      </c>
      <c r="O242" s="195">
        <v>0.22164624929572327</v>
      </c>
      <c r="P242" s="195">
        <v>0.12740121224102993</v>
      </c>
      <c r="Q242" s="195">
        <v>5.3167412845078789E-2</v>
      </c>
    </row>
    <row r="243" spans="1:17">
      <c r="A243" s="156" t="s">
        <v>6</v>
      </c>
      <c r="B243" s="163" t="s">
        <v>539</v>
      </c>
      <c r="C243" s="193">
        <v>1.5093547305803343</v>
      </c>
      <c r="K243" s="156">
        <v>1972</v>
      </c>
      <c r="L243" s="159">
        <v>3186.4847667015824</v>
      </c>
      <c r="M243" s="159">
        <v>2910.7151197042576</v>
      </c>
      <c r="N243" s="195">
        <v>0.59760094831437927</v>
      </c>
      <c r="O243" s="195">
        <v>0.22235474868866739</v>
      </c>
      <c r="P243" s="195">
        <v>0.12391737326986943</v>
      </c>
      <c r="Q243" s="195">
        <v>5.6126929727083795E-2</v>
      </c>
    </row>
    <row r="244" spans="1:17">
      <c r="A244" s="156" t="s">
        <v>11</v>
      </c>
      <c r="B244" s="163" t="s">
        <v>539</v>
      </c>
      <c r="C244" s="193">
        <v>0.36840812526876104</v>
      </c>
      <c r="K244" s="156">
        <v>1973</v>
      </c>
      <c r="L244" s="159">
        <v>3331.6034718083047</v>
      </c>
      <c r="M244" s="159">
        <v>2980.5991622475576</v>
      </c>
      <c r="N244" s="195">
        <v>0.59230665855349707</v>
      </c>
      <c r="O244" s="195">
        <v>0.22595272570971456</v>
      </c>
      <c r="P244" s="195">
        <v>0.1219432350490758</v>
      </c>
      <c r="Q244" s="195">
        <v>5.9797380687712669E-2</v>
      </c>
    </row>
    <row r="245" spans="1:17">
      <c r="A245" s="156" t="s">
        <v>2</v>
      </c>
      <c r="B245" s="163" t="s">
        <v>539</v>
      </c>
      <c r="C245" s="193">
        <v>0.27537437926162417</v>
      </c>
      <c r="K245" s="156">
        <v>1974</v>
      </c>
      <c r="L245" s="159">
        <v>3354.0443103380635</v>
      </c>
      <c r="M245" s="159">
        <v>3004.3543860169357</v>
      </c>
      <c r="N245" s="195">
        <v>0.58215868489554634</v>
      </c>
      <c r="O245" s="195">
        <v>0.2347397343544711</v>
      </c>
      <c r="P245" s="195">
        <v>0.12134492075197539</v>
      </c>
      <c r="Q245" s="195">
        <v>6.1756659998007314E-2</v>
      </c>
    </row>
    <row r="246" spans="1:17">
      <c r="A246" s="156" t="s">
        <v>3</v>
      </c>
      <c r="B246" s="163" t="s">
        <v>539</v>
      </c>
      <c r="C246" s="193">
        <v>0.56907798793177256</v>
      </c>
      <c r="K246" s="156">
        <v>1975</v>
      </c>
      <c r="L246" s="159">
        <v>3341.6439487773659</v>
      </c>
      <c r="M246" s="159">
        <v>3095.6880458379719</v>
      </c>
      <c r="N246" s="195">
        <v>0.58037428430518845</v>
      </c>
      <c r="O246" s="195">
        <v>0.23857553364067585</v>
      </c>
      <c r="P246" s="195">
        <v>0.11864360610980754</v>
      </c>
      <c r="Q246" s="195">
        <v>6.2406575944328031E-2</v>
      </c>
    </row>
    <row r="247" spans="1:17">
      <c r="A247" s="156" t="s">
        <v>4</v>
      </c>
      <c r="B247" s="163" t="s">
        <v>539</v>
      </c>
      <c r="C247" s="193">
        <v>0.43171569309479513</v>
      </c>
      <c r="K247" s="156">
        <v>1976</v>
      </c>
      <c r="L247" s="159">
        <v>3444.6105858680135</v>
      </c>
      <c r="M247" s="159">
        <v>3191.8337190421098</v>
      </c>
      <c r="N247" s="195">
        <v>0.57976749431020158</v>
      </c>
      <c r="O247" s="195">
        <v>0.23950536574378894</v>
      </c>
      <c r="P247" s="195">
        <v>0.11565551626515908</v>
      </c>
      <c r="Q247" s="195">
        <v>6.507162368085033E-2</v>
      </c>
    </row>
    <row r="248" spans="1:17">
      <c r="A248" s="156" t="s">
        <v>0</v>
      </c>
      <c r="B248" s="163" t="s">
        <v>539</v>
      </c>
      <c r="C248" s="193">
        <v>0.22871601033768735</v>
      </c>
      <c r="K248" s="156">
        <v>1977</v>
      </c>
      <c r="L248" s="159">
        <v>3540.6440974743459</v>
      </c>
      <c r="M248" s="159">
        <v>3289.3082341401027</v>
      </c>
      <c r="N248" s="195">
        <v>0.57748079180615897</v>
      </c>
      <c r="O248" s="195">
        <v>0.24313924561971345</v>
      </c>
      <c r="P248" s="195">
        <v>0.11304178840098814</v>
      </c>
      <c r="Q248" s="195">
        <v>6.6338174173139516E-2</v>
      </c>
    </row>
    <row r="249" spans="1:17">
      <c r="A249" s="156" t="s">
        <v>1</v>
      </c>
      <c r="B249" s="163" t="s">
        <v>539</v>
      </c>
      <c r="C249" s="193">
        <v>9.6281857628288586E-2</v>
      </c>
      <c r="K249" s="156">
        <v>1978</v>
      </c>
      <c r="L249" s="159">
        <v>3637.0304259609829</v>
      </c>
      <c r="M249" s="159">
        <v>3423.2115420226955</v>
      </c>
      <c r="N249" s="195">
        <v>0.57371641864969147</v>
      </c>
      <c r="O249" s="195">
        <v>0.24477296676197699</v>
      </c>
      <c r="P249" s="195">
        <v>0.11120806800121773</v>
      </c>
      <c r="Q249" s="195">
        <v>7.030254658711374E-2</v>
      </c>
    </row>
    <row r="250" spans="1:17">
      <c r="A250" s="156" t="s">
        <v>7</v>
      </c>
      <c r="B250" s="163" t="s">
        <v>539</v>
      </c>
      <c r="C250" s="193">
        <v>1.2951370819847441</v>
      </c>
      <c r="K250" s="156">
        <v>1979</v>
      </c>
      <c r="L250" s="159">
        <v>3713.4874763717776</v>
      </c>
      <c r="M250" s="159">
        <v>3439.6005633020613</v>
      </c>
      <c r="N250" s="195">
        <v>0.56325255136490027</v>
      </c>
      <c r="O250" s="195">
        <v>0.25098846811418973</v>
      </c>
      <c r="P250" s="195">
        <v>0.1111724088138292</v>
      </c>
      <c r="Q250" s="195">
        <v>7.4586571707080787E-2</v>
      </c>
    </row>
    <row r="251" spans="1:17">
      <c r="A251" s="156" t="s">
        <v>8</v>
      </c>
      <c r="B251" s="163" t="s">
        <v>539</v>
      </c>
      <c r="C251" s="193">
        <v>2.2729450587603268</v>
      </c>
      <c r="K251" s="156">
        <v>1980</v>
      </c>
      <c r="L251" s="159">
        <v>3739.5949314115128</v>
      </c>
      <c r="M251" s="159">
        <v>3476.5805260804996</v>
      </c>
      <c r="N251" s="195">
        <v>0.55796961471017059</v>
      </c>
      <c r="O251" s="195">
        <v>0.25478623585765625</v>
      </c>
      <c r="P251" s="195">
        <v>0.11082039769164616</v>
      </c>
      <c r="Q251" s="195">
        <v>7.6423751740526902E-2</v>
      </c>
    </row>
    <row r="252" spans="1:17">
      <c r="A252" s="156" t="s">
        <v>89</v>
      </c>
      <c r="B252" s="163" t="s">
        <v>539</v>
      </c>
      <c r="C252" s="193">
        <v>7.9009947069407769</v>
      </c>
      <c r="K252" s="156">
        <v>1981</v>
      </c>
      <c r="L252" s="159">
        <v>3742.2631154802639</v>
      </c>
      <c r="M252" s="159">
        <v>3539.4336281815495</v>
      </c>
      <c r="N252" s="195">
        <v>0.55143725881669114</v>
      </c>
      <c r="O252" s="195">
        <v>0.26393316930459415</v>
      </c>
      <c r="P252" s="195">
        <v>0.10914941483797337</v>
      </c>
      <c r="Q252" s="195">
        <v>7.5480157040741361E-2</v>
      </c>
    </row>
    <row r="253" spans="1:17">
      <c r="K253" s="156">
        <v>1982</v>
      </c>
      <c r="L253" s="159">
        <v>3696.5495908521602</v>
      </c>
      <c r="M253" s="159">
        <v>3598.4768958458367</v>
      </c>
      <c r="N253" s="195">
        <v>0.54991863904007066</v>
      </c>
      <c r="O253" s="195">
        <v>0.26797733539934704</v>
      </c>
      <c r="P253" s="195">
        <v>0.10760726439367736</v>
      </c>
      <c r="Q253" s="195">
        <v>7.4496761166905012E-2</v>
      </c>
    </row>
    <row r="254" spans="1:17">
      <c r="A254" s="156" t="s">
        <v>548</v>
      </c>
      <c r="C254" s="163"/>
      <c r="K254" s="156">
        <v>1983</v>
      </c>
      <c r="L254" s="159">
        <v>3739.0240425481957</v>
      </c>
      <c r="M254" s="159">
        <v>3638.2459643557845</v>
      </c>
      <c r="N254" s="195">
        <v>0.5478782811450893</v>
      </c>
      <c r="O254" s="195">
        <v>0.26938211162498354</v>
      </c>
      <c r="P254" s="195">
        <v>0.1073983920382261</v>
      </c>
      <c r="Q254" s="195">
        <v>7.5341215191701116E-2</v>
      </c>
    </row>
    <row r="255" spans="1:17">
      <c r="A255" s="156" t="s">
        <v>5</v>
      </c>
      <c r="B255" s="163" t="s">
        <v>539</v>
      </c>
      <c r="C255" s="193">
        <v>1.2535460173340538</v>
      </c>
      <c r="K255" s="156">
        <v>1984</v>
      </c>
      <c r="L255" s="159">
        <v>3847.6983940539094</v>
      </c>
      <c r="M255" s="159">
        <v>3728.7283577511198</v>
      </c>
      <c r="N255" s="195">
        <v>0.54120119375289921</v>
      </c>
      <c r="O255" s="195">
        <v>0.27523535917751629</v>
      </c>
      <c r="P255" s="195">
        <v>0.10608572355011708</v>
      </c>
      <c r="Q255" s="195">
        <v>7.7477723519467537E-2</v>
      </c>
    </row>
    <row r="256" spans="1:17">
      <c r="A256" s="156" t="s">
        <v>6</v>
      </c>
      <c r="B256" s="163" t="s">
        <v>539</v>
      </c>
      <c r="C256" s="193">
        <v>0.72272849077439671</v>
      </c>
      <c r="K256" s="156">
        <v>1985</v>
      </c>
      <c r="L256" s="159">
        <v>3927.4624933059404</v>
      </c>
      <c r="M256" s="159">
        <v>3807.4781155743117</v>
      </c>
      <c r="N256" s="195">
        <v>0.5331957636469048</v>
      </c>
      <c r="O256" s="195">
        <v>0.27929077932935659</v>
      </c>
      <c r="P256" s="195">
        <v>0.10670078781672214</v>
      </c>
      <c r="Q256" s="195">
        <v>8.0812669207016435E-2</v>
      </c>
    </row>
    <row r="257" spans="1:17">
      <c r="A257" s="156" t="s">
        <v>11</v>
      </c>
      <c r="B257" s="163" t="s">
        <v>539</v>
      </c>
      <c r="C257" s="193">
        <v>0.16219649057635729</v>
      </c>
      <c r="K257" s="156">
        <v>1986</v>
      </c>
      <c r="L257" s="159">
        <v>3969.1891755593806</v>
      </c>
      <c r="M257" s="159">
        <v>3907.9659526828973</v>
      </c>
      <c r="N257" s="195">
        <v>0.53111930892670944</v>
      </c>
      <c r="O257" s="195">
        <v>0.28182963699638008</v>
      </c>
      <c r="P257" s="195">
        <v>0.1043798519856151</v>
      </c>
      <c r="Q257" s="195">
        <v>8.2671202091295248E-2</v>
      </c>
    </row>
    <row r="258" spans="1:17">
      <c r="A258" s="156" t="s">
        <v>2</v>
      </c>
      <c r="B258" s="163" t="s">
        <v>539</v>
      </c>
      <c r="C258" s="193">
        <v>2.7654873611824941E-2</v>
      </c>
      <c r="K258" s="156">
        <v>1987</v>
      </c>
      <c r="L258" s="159">
        <v>4026.8944442688426</v>
      </c>
      <c r="M258" s="159">
        <v>4011.276115789567</v>
      </c>
      <c r="N258" s="195">
        <v>0.52734633897795014</v>
      </c>
      <c r="O258" s="195">
        <v>0.28211775258886346</v>
      </c>
      <c r="P258" s="195">
        <v>0.10424509999164265</v>
      </c>
      <c r="Q258" s="195">
        <v>8.6290808441543784E-2</v>
      </c>
    </row>
    <row r="259" spans="1:17">
      <c r="A259" s="156" t="s">
        <v>3</v>
      </c>
      <c r="B259" s="163" t="s">
        <v>539</v>
      </c>
      <c r="C259" s="193">
        <v>0.33827427343460348</v>
      </c>
      <c r="K259" s="156">
        <v>1988</v>
      </c>
      <c r="L259" s="159">
        <v>4143.0179761103</v>
      </c>
      <c r="M259" s="159">
        <v>4185.2779863000605</v>
      </c>
      <c r="N259" s="195">
        <v>0.52897518268315136</v>
      </c>
      <c r="O259" s="195">
        <v>0.28089805156840919</v>
      </c>
      <c r="P259" s="195">
        <v>0.10231846902441671</v>
      </c>
      <c r="Q259" s="195">
        <v>8.7808296724022877E-2</v>
      </c>
    </row>
    <row r="260" spans="1:17">
      <c r="A260" s="156" t="s">
        <v>4</v>
      </c>
      <c r="B260" s="163" t="s">
        <v>539</v>
      </c>
      <c r="C260" s="193">
        <v>0.31304351220971122</v>
      </c>
      <c r="K260" s="156">
        <v>1989</v>
      </c>
      <c r="L260" s="159">
        <v>4213.0927000842576</v>
      </c>
      <c r="M260" s="159">
        <v>4306.7627993014385</v>
      </c>
      <c r="N260" s="195">
        <v>0.52753807323505608</v>
      </c>
      <c r="O260" s="195">
        <v>0.28663188191571731</v>
      </c>
      <c r="P260" s="195">
        <v>9.8655632769239207E-2</v>
      </c>
      <c r="Q260" s="195">
        <v>8.7174412079987496E-2</v>
      </c>
    </row>
    <row r="261" spans="1:17">
      <c r="A261" s="156" t="s">
        <v>0</v>
      </c>
      <c r="B261" s="163" t="s">
        <v>539</v>
      </c>
      <c r="C261" s="193">
        <v>0.17154637319939264</v>
      </c>
      <c r="K261" s="156">
        <v>1990</v>
      </c>
      <c r="L261" s="159">
        <v>4221.933433846425</v>
      </c>
      <c r="M261" s="159">
        <v>4372.3076076038733</v>
      </c>
      <c r="N261" s="195">
        <v>0.52575365180900702</v>
      </c>
      <c r="O261" s="195">
        <v>0.29002032117330362</v>
      </c>
      <c r="P261" s="195">
        <v>9.465405873171498E-2</v>
      </c>
      <c r="Q261" s="195">
        <v>8.9571968285974343E-2</v>
      </c>
    </row>
    <row r="262" spans="1:17">
      <c r="A262" s="156" t="s">
        <v>1</v>
      </c>
      <c r="B262" s="163" t="s">
        <v>539</v>
      </c>
      <c r="C262" s="193">
        <v>6.2493259848938512E-2</v>
      </c>
    </row>
    <row r="263" spans="1:17">
      <c r="A263" s="156" t="s">
        <v>7</v>
      </c>
      <c r="B263" s="163" t="s">
        <v>539</v>
      </c>
      <c r="C263" s="193">
        <v>0.78768793212115051</v>
      </c>
    </row>
    <row r="264" spans="1:17">
      <c r="A264" s="156" t="s">
        <v>8</v>
      </c>
      <c r="B264" s="163" t="s">
        <v>539</v>
      </c>
      <c r="C264" s="193">
        <v>1.377545106857395</v>
      </c>
    </row>
    <row r="265" spans="1:17">
      <c r="A265" s="156" t="s">
        <v>89</v>
      </c>
      <c r="B265" s="163" t="s">
        <v>539</v>
      </c>
      <c r="C265" s="193">
        <v>5.2167163299678236</v>
      </c>
    </row>
    <row r="267" spans="1:17">
      <c r="A267" s="156" t="s">
        <v>549</v>
      </c>
    </row>
    <row r="270" spans="1:17">
      <c r="A270" s="156" t="s">
        <v>550</v>
      </c>
    </row>
    <row r="271" spans="1:17">
      <c r="A271" s="156" t="s">
        <v>5</v>
      </c>
      <c r="B271" s="163" t="s">
        <v>26</v>
      </c>
      <c r="C271" s="159">
        <f>[1]afr!$M$55</f>
        <v>1662.9902806049579</v>
      </c>
      <c r="D271" s="168"/>
      <c r="E271" s="168"/>
      <c r="F271" s="168"/>
      <c r="G271" s="168"/>
      <c r="H271" s="168"/>
      <c r="I271" s="168"/>
    </row>
    <row r="272" spans="1:17">
      <c r="A272" s="156" t="s">
        <v>6</v>
      </c>
      <c r="B272" s="163" t="s">
        <v>26</v>
      </c>
      <c r="C272" s="159">
        <f>[1]cpa!$N$55</f>
        <v>1234.7556241913649</v>
      </c>
      <c r="D272" s="168"/>
      <c r="E272" s="168"/>
      <c r="F272" s="168"/>
      <c r="G272" s="168"/>
      <c r="H272" s="168"/>
      <c r="I272" s="168"/>
    </row>
    <row r="273" spans="1:9">
      <c r="A273" s="156" t="s">
        <v>11</v>
      </c>
      <c r="B273" s="163" t="s">
        <v>26</v>
      </c>
      <c r="C273" s="159">
        <f>[1]weu!$M$55+[1]eeu!$M$55</f>
        <v>22695.347923934445</v>
      </c>
      <c r="D273" s="168"/>
      <c r="E273" s="168"/>
      <c r="F273" s="168"/>
      <c r="G273" s="168"/>
      <c r="H273" s="168"/>
      <c r="I273" s="168"/>
    </row>
    <row r="274" spans="1:9">
      <c r="A274" s="156" t="s">
        <v>2</v>
      </c>
      <c r="B274" s="163" t="s">
        <v>26</v>
      </c>
      <c r="C274" s="159">
        <f>[1]fsu!$M$55</f>
        <v>6223.156803985773</v>
      </c>
      <c r="D274" s="168"/>
      <c r="E274" s="168"/>
      <c r="F274" s="168"/>
      <c r="G274" s="168"/>
      <c r="H274" s="168"/>
      <c r="I274" s="168"/>
    </row>
    <row r="275" spans="1:9">
      <c r="A275" s="156" t="s">
        <v>3</v>
      </c>
      <c r="B275" s="163" t="s">
        <v>26</v>
      </c>
      <c r="C275" s="159">
        <v>5924.1133877577586</v>
      </c>
      <c r="D275" s="168"/>
      <c r="E275" s="168"/>
      <c r="F275" s="168"/>
      <c r="G275" s="168"/>
      <c r="H275" s="168"/>
      <c r="I275" s="168"/>
    </row>
    <row r="276" spans="1:9">
      <c r="A276" s="156" t="s">
        <v>4</v>
      </c>
      <c r="B276" s="163" t="s">
        <v>26</v>
      </c>
      <c r="C276" s="159">
        <f>[1]mea!$M$55</f>
        <v>5186.2645475994059</v>
      </c>
      <c r="D276" s="168"/>
      <c r="E276" s="168"/>
      <c r="F276" s="168"/>
      <c r="G276" s="168"/>
      <c r="H276" s="168"/>
      <c r="I276" s="168"/>
    </row>
    <row r="277" spans="1:9">
      <c r="A277" s="156" t="s">
        <v>0</v>
      </c>
      <c r="B277" s="163" t="s">
        <v>26</v>
      </c>
      <c r="C277" s="159">
        <f>[1]nam!$M$55</f>
        <v>35920.322436131435</v>
      </c>
      <c r="D277" s="168"/>
      <c r="E277" s="168"/>
      <c r="F277" s="168"/>
      <c r="G277" s="168"/>
      <c r="H277" s="168"/>
      <c r="I277" s="168"/>
    </row>
    <row r="278" spans="1:9">
      <c r="A278" s="156" t="s">
        <v>1</v>
      </c>
      <c r="B278" s="163" t="s">
        <v>26</v>
      </c>
      <c r="C278" s="159">
        <f>[1]pao!$M$55</f>
        <v>19816.094111040144</v>
      </c>
      <c r="D278" s="168"/>
      <c r="E278" s="168"/>
      <c r="F278" s="168"/>
      <c r="G278" s="168"/>
      <c r="H278" s="168"/>
      <c r="I278" s="168"/>
    </row>
    <row r="279" spans="1:9">
      <c r="A279" s="156" t="s">
        <v>7</v>
      </c>
      <c r="B279" s="163" t="s">
        <v>26</v>
      </c>
      <c r="C279" s="159">
        <f>[1]pas!$M$55</f>
        <v>4835.2937800421523</v>
      </c>
      <c r="D279" s="168"/>
      <c r="E279" s="168"/>
      <c r="F279" s="168"/>
      <c r="G279" s="168"/>
      <c r="H279" s="168"/>
      <c r="I279" s="168"/>
    </row>
    <row r="280" spans="1:9">
      <c r="A280" s="156" t="s">
        <v>8</v>
      </c>
      <c r="B280" s="163" t="s">
        <v>26</v>
      </c>
      <c r="C280" s="159">
        <f>[1]sas!$M$55</f>
        <v>2443.083457268925</v>
      </c>
      <c r="D280" s="168"/>
      <c r="E280" s="168"/>
      <c r="F280" s="168"/>
      <c r="G280" s="168"/>
      <c r="H280" s="168"/>
      <c r="I280" s="168"/>
    </row>
    <row r="282" spans="1:9">
      <c r="A282" s="156" t="s">
        <v>551</v>
      </c>
    </row>
    <row r="283" spans="1:9">
      <c r="A283" s="156" t="s">
        <v>5</v>
      </c>
      <c r="B283" s="163" t="s">
        <v>26</v>
      </c>
      <c r="C283" s="159">
        <f>[1]afr!$M$95</f>
        <v>2572.774345883081</v>
      </c>
      <c r="D283" s="168"/>
      <c r="E283" s="168"/>
      <c r="F283" s="168"/>
      <c r="G283" s="168"/>
      <c r="H283" s="168"/>
      <c r="I283" s="168"/>
    </row>
    <row r="284" spans="1:9">
      <c r="A284" s="156" t="s">
        <v>6</v>
      </c>
      <c r="B284" s="163" t="s">
        <v>26</v>
      </c>
      <c r="C284" s="159">
        <f>[1]cpa!$N$95</f>
        <v>5464.3150622095209</v>
      </c>
      <c r="D284" s="168"/>
      <c r="E284" s="168"/>
      <c r="F284" s="168"/>
      <c r="G284" s="168"/>
      <c r="H284" s="168"/>
      <c r="I284" s="168"/>
    </row>
    <row r="285" spans="1:9">
      <c r="A285" s="156" t="s">
        <v>11</v>
      </c>
      <c r="B285" s="163" t="s">
        <v>26</v>
      </c>
      <c r="C285" s="159">
        <f>[1]weu!$M$95+[1]eeu!$M$95</f>
        <v>45661.686276457862</v>
      </c>
      <c r="D285" s="168"/>
      <c r="E285" s="168"/>
      <c r="F285" s="168"/>
      <c r="G285" s="168"/>
      <c r="H285" s="168"/>
      <c r="I285" s="168"/>
    </row>
    <row r="286" spans="1:9">
      <c r="A286" s="156" t="s">
        <v>2</v>
      </c>
      <c r="B286" s="163" t="s">
        <v>26</v>
      </c>
      <c r="C286" s="159">
        <f>[1]fsu!$M$95</f>
        <v>13671.883899195411</v>
      </c>
      <c r="D286" s="168"/>
      <c r="E286" s="168"/>
      <c r="F286" s="168"/>
      <c r="G286" s="168"/>
      <c r="H286" s="168"/>
      <c r="I286" s="168"/>
    </row>
    <row r="287" spans="1:9">
      <c r="A287" s="156" t="s">
        <v>3</v>
      </c>
      <c r="B287" s="163" t="s">
        <v>26</v>
      </c>
      <c r="C287" s="159">
        <v>5924.1133877577586</v>
      </c>
      <c r="D287" s="168"/>
      <c r="E287" s="168"/>
      <c r="F287" s="168"/>
      <c r="G287" s="168"/>
      <c r="H287" s="168"/>
      <c r="I287" s="168"/>
    </row>
    <row r="288" spans="1:9">
      <c r="A288" s="156" t="s">
        <v>4</v>
      </c>
      <c r="B288" s="163" t="s">
        <v>26</v>
      </c>
      <c r="C288" s="159">
        <f>[1]mea!$M$95</f>
        <v>8799.6612136162348</v>
      </c>
      <c r="D288" s="168"/>
      <c r="E288" s="168"/>
      <c r="F288" s="168"/>
      <c r="G288" s="168"/>
      <c r="H288" s="168"/>
      <c r="I288" s="168"/>
    </row>
    <row r="289" spans="1:9">
      <c r="A289" s="156" t="s">
        <v>0</v>
      </c>
      <c r="B289" s="163" t="s">
        <v>26</v>
      </c>
      <c r="C289" s="159">
        <f>[1]nam!$M$95</f>
        <v>58149.307712765789</v>
      </c>
      <c r="D289" s="168"/>
      <c r="E289" s="168"/>
      <c r="F289" s="168"/>
      <c r="G289" s="168"/>
      <c r="H289" s="168"/>
      <c r="I289" s="168"/>
    </row>
    <row r="290" spans="1:9">
      <c r="A290" s="156" t="s">
        <v>1</v>
      </c>
      <c r="B290" s="163" t="s">
        <v>26</v>
      </c>
      <c r="C290" s="159">
        <f>[1]pao!$M$95</f>
        <v>39559.157117735878</v>
      </c>
      <c r="D290" s="168"/>
      <c r="E290" s="168"/>
      <c r="F290" s="168"/>
      <c r="G290" s="168"/>
      <c r="H290" s="168"/>
      <c r="I290" s="168"/>
    </row>
    <row r="291" spans="1:9">
      <c r="A291" s="156" t="s">
        <v>7</v>
      </c>
      <c r="B291" s="163" t="s">
        <v>26</v>
      </c>
      <c r="C291" s="159">
        <f>[1]pas!$M$95</f>
        <v>11665.479302459344</v>
      </c>
      <c r="D291" s="168"/>
      <c r="E291" s="168"/>
      <c r="F291" s="168"/>
      <c r="G291" s="168"/>
      <c r="H291" s="168"/>
      <c r="I291" s="168"/>
    </row>
    <row r="292" spans="1:9">
      <c r="A292" s="156" t="s">
        <v>8</v>
      </c>
      <c r="B292" s="163" t="s">
        <v>26</v>
      </c>
      <c r="C292" s="159">
        <f>[1]sas!$M$95</f>
        <v>5951.9846988517793</v>
      </c>
      <c r="D292" s="168"/>
      <c r="E292" s="168"/>
      <c r="F292" s="168"/>
      <c r="G292" s="168"/>
      <c r="H292" s="168"/>
      <c r="I292" s="168"/>
    </row>
    <row r="294" spans="1:9">
      <c r="A294" s="156" t="s">
        <v>552</v>
      </c>
    </row>
    <row r="295" spans="1:9">
      <c r="A295" s="156" t="s">
        <v>5</v>
      </c>
      <c r="B295" s="163" t="s">
        <v>26</v>
      </c>
      <c r="D295" s="168"/>
      <c r="E295" s="168"/>
      <c r="F295" s="168"/>
      <c r="G295" s="168"/>
      <c r="H295" s="168"/>
      <c r="I295" s="168"/>
    </row>
    <row r="296" spans="1:9">
      <c r="A296" s="156" t="s">
        <v>6</v>
      </c>
      <c r="B296" s="163" t="s">
        <v>26</v>
      </c>
      <c r="D296" s="168"/>
      <c r="E296" s="168"/>
      <c r="F296" s="168"/>
      <c r="G296" s="168"/>
      <c r="H296" s="168"/>
      <c r="I296" s="168"/>
    </row>
    <row r="297" spans="1:9">
      <c r="A297" s="156" t="s">
        <v>11</v>
      </c>
      <c r="B297" s="163" t="s">
        <v>26</v>
      </c>
      <c r="D297" s="168"/>
      <c r="E297" s="168"/>
      <c r="F297" s="168"/>
      <c r="G297" s="168"/>
      <c r="H297" s="168"/>
      <c r="I297" s="168"/>
    </row>
    <row r="298" spans="1:9">
      <c r="A298" s="156" t="s">
        <v>2</v>
      </c>
      <c r="B298" s="163" t="s">
        <v>26</v>
      </c>
      <c r="D298" s="168"/>
      <c r="E298" s="168"/>
      <c r="F298" s="168"/>
      <c r="G298" s="168"/>
      <c r="H298" s="168"/>
      <c r="I298" s="168"/>
    </row>
    <row r="299" spans="1:9">
      <c r="A299" s="156" t="s">
        <v>3</v>
      </c>
      <c r="B299" s="163" t="s">
        <v>26</v>
      </c>
      <c r="D299" s="168"/>
      <c r="E299" s="168"/>
      <c r="F299" s="168"/>
      <c r="G299" s="168"/>
      <c r="H299" s="168"/>
      <c r="I299" s="168"/>
    </row>
    <row r="300" spans="1:9">
      <c r="A300" s="156" t="s">
        <v>4</v>
      </c>
      <c r="B300" s="163" t="s">
        <v>26</v>
      </c>
      <c r="D300" s="168"/>
      <c r="E300" s="168"/>
      <c r="F300" s="168"/>
      <c r="G300" s="168"/>
      <c r="H300" s="168"/>
      <c r="I300" s="168"/>
    </row>
    <row r="301" spans="1:9">
      <c r="A301" s="156" t="s">
        <v>0</v>
      </c>
      <c r="B301" s="163" t="s">
        <v>26</v>
      </c>
      <c r="D301" s="168"/>
      <c r="E301" s="168"/>
      <c r="F301" s="168"/>
      <c r="G301" s="168"/>
      <c r="H301" s="168"/>
      <c r="I301" s="168"/>
    </row>
    <row r="302" spans="1:9">
      <c r="A302" s="156" t="s">
        <v>1</v>
      </c>
      <c r="B302" s="163" t="s">
        <v>26</v>
      </c>
      <c r="D302" s="168"/>
      <c r="E302" s="168"/>
      <c r="F302" s="168"/>
      <c r="G302" s="168"/>
      <c r="H302" s="168"/>
      <c r="I302" s="168"/>
    </row>
    <row r="303" spans="1:9">
      <c r="A303" s="156" t="s">
        <v>7</v>
      </c>
      <c r="B303" s="163" t="s">
        <v>26</v>
      </c>
      <c r="D303" s="168"/>
      <c r="E303" s="168"/>
      <c r="F303" s="168"/>
      <c r="G303" s="168"/>
      <c r="H303" s="168"/>
      <c r="I303" s="168"/>
    </row>
    <row r="304" spans="1:9">
      <c r="A304" s="156" t="s">
        <v>8</v>
      </c>
      <c r="B304" s="163" t="s">
        <v>26</v>
      </c>
      <c r="D304" s="168"/>
      <c r="E304" s="168"/>
      <c r="F304" s="168"/>
      <c r="G304" s="168"/>
      <c r="H304" s="168"/>
      <c r="I304" s="168"/>
    </row>
    <row r="307" spans="1:9">
      <c r="A307" s="156" t="s">
        <v>553</v>
      </c>
      <c r="I307" s="174" t="s">
        <v>554</v>
      </c>
    </row>
    <row r="308" spans="1:9">
      <c r="A308" s="156" t="s">
        <v>555</v>
      </c>
      <c r="C308" s="167">
        <v>0.48</v>
      </c>
      <c r="D308" s="168"/>
      <c r="E308" s="168"/>
      <c r="F308" s="168"/>
      <c r="G308" s="168"/>
      <c r="H308" s="168"/>
      <c r="I308" s="168"/>
    </row>
    <row r="309" spans="1:9">
      <c r="A309" s="156" t="s">
        <v>556</v>
      </c>
      <c r="C309" s="167">
        <v>0.25</v>
      </c>
      <c r="D309" s="168"/>
      <c r="E309" s="168"/>
      <c r="F309" s="168"/>
      <c r="G309" s="168"/>
      <c r="H309" s="168"/>
      <c r="I309" s="168"/>
    </row>
    <row r="310" spans="1:9">
      <c r="A310" s="156" t="s">
        <v>557</v>
      </c>
      <c r="C310" s="167">
        <v>7.0000000000000007E-2</v>
      </c>
      <c r="D310" s="168"/>
      <c r="E310" s="168"/>
      <c r="F310" s="168"/>
      <c r="G310" s="168"/>
      <c r="H310" s="168"/>
      <c r="I310" s="168"/>
    </row>
    <row r="311" spans="1:9">
      <c r="A311" s="156" t="s">
        <v>558</v>
      </c>
      <c r="C311" s="167">
        <v>0.2</v>
      </c>
      <c r="D311" s="168"/>
      <c r="E311" s="168"/>
      <c r="F311" s="168"/>
      <c r="G311" s="168"/>
      <c r="H311" s="168"/>
      <c r="I311" s="168"/>
    </row>
    <row r="312" spans="1:9">
      <c r="A312" s="156" t="s">
        <v>559</v>
      </c>
      <c r="C312" s="156" t="s">
        <v>494</v>
      </c>
      <c r="D312" s="168"/>
      <c r="E312" s="168"/>
      <c r="F312" s="168"/>
      <c r="G312" s="168"/>
      <c r="H312" s="168"/>
      <c r="I312" s="168"/>
    </row>
    <row r="314" spans="1:9">
      <c r="A314" s="156" t="s">
        <v>560</v>
      </c>
      <c r="I314" s="174" t="s">
        <v>554</v>
      </c>
    </row>
    <row r="315" spans="1:9">
      <c r="A315" s="156" t="s">
        <v>555</v>
      </c>
      <c r="C315" s="167">
        <v>0.42</v>
      </c>
      <c r="D315" s="168"/>
      <c r="E315" s="168"/>
      <c r="F315" s="168"/>
      <c r="G315" s="168"/>
      <c r="H315" s="168"/>
      <c r="I315" s="168"/>
    </row>
    <row r="316" spans="1:9">
      <c r="A316" s="156" t="s">
        <v>556</v>
      </c>
      <c r="C316" s="167">
        <v>0.18</v>
      </c>
      <c r="D316" s="168"/>
      <c r="E316" s="168"/>
      <c r="F316" s="168"/>
      <c r="G316" s="168"/>
      <c r="H316" s="168"/>
      <c r="I316" s="168"/>
    </row>
    <row r="317" spans="1:9">
      <c r="A317" s="156" t="s">
        <v>557</v>
      </c>
      <c r="C317" s="167">
        <v>0.05</v>
      </c>
      <c r="D317" s="168"/>
      <c r="E317" s="168"/>
      <c r="F317" s="168"/>
      <c r="G317" s="168"/>
      <c r="H317" s="168"/>
      <c r="I317" s="168"/>
    </row>
    <row r="318" spans="1:9">
      <c r="A318" s="156" t="s">
        <v>558</v>
      </c>
      <c r="C318" s="167">
        <v>0.36</v>
      </c>
      <c r="D318" s="168"/>
      <c r="E318" s="168"/>
      <c r="F318" s="168"/>
      <c r="G318" s="168"/>
      <c r="H318" s="168"/>
      <c r="I318" s="168"/>
    </row>
    <row r="319" spans="1:9">
      <c r="A319" s="156" t="s">
        <v>559</v>
      </c>
      <c r="C319" s="156" t="s">
        <v>494</v>
      </c>
      <c r="D319" s="168"/>
      <c r="E319" s="168"/>
      <c r="F319" s="168"/>
      <c r="G319" s="168"/>
      <c r="H319" s="168"/>
      <c r="I319" s="168"/>
    </row>
    <row r="321" spans="1:9">
      <c r="A321" s="156" t="s">
        <v>561</v>
      </c>
      <c r="I321" s="174" t="s">
        <v>554</v>
      </c>
    </row>
    <row r="322" spans="1:9">
      <c r="A322" s="156" t="s">
        <v>555</v>
      </c>
      <c r="C322" s="167"/>
      <c r="D322" s="168"/>
      <c r="E322" s="168"/>
      <c r="F322" s="168"/>
      <c r="G322" s="168"/>
      <c r="H322" s="168"/>
      <c r="I322" s="168"/>
    </row>
    <row r="323" spans="1:9">
      <c r="A323" s="156" t="s">
        <v>556</v>
      </c>
      <c r="C323" s="167"/>
      <c r="D323" s="168"/>
      <c r="E323" s="168"/>
      <c r="F323" s="168"/>
      <c r="G323" s="168"/>
      <c r="H323" s="168"/>
      <c r="I323" s="168"/>
    </row>
    <row r="324" spans="1:9">
      <c r="A324" s="156" t="s">
        <v>557</v>
      </c>
      <c r="C324" s="167"/>
      <c r="D324" s="168"/>
      <c r="E324" s="168"/>
      <c r="F324" s="168"/>
      <c r="G324" s="168"/>
      <c r="H324" s="168"/>
      <c r="I324" s="168"/>
    </row>
    <row r="325" spans="1:9">
      <c r="A325" s="156" t="s">
        <v>558</v>
      </c>
      <c r="C325" s="167"/>
      <c r="D325" s="168"/>
      <c r="E325" s="168"/>
      <c r="F325" s="168"/>
      <c r="G325" s="168"/>
      <c r="H325" s="168"/>
      <c r="I325" s="168"/>
    </row>
    <row r="326" spans="1:9">
      <c r="A326" s="156" t="s">
        <v>559</v>
      </c>
      <c r="D326" s="168"/>
      <c r="E326" s="168"/>
      <c r="F326" s="168"/>
      <c r="G326" s="168"/>
      <c r="H326" s="168"/>
      <c r="I326" s="168"/>
    </row>
    <row r="328" spans="1:9" s="119" customFormat="1">
      <c r="A328" s="119" t="s">
        <v>562</v>
      </c>
      <c r="B328" s="169"/>
    </row>
    <row r="330" spans="1:9">
      <c r="A330" s="156" t="s">
        <v>563</v>
      </c>
      <c r="C330" s="156">
        <v>2010</v>
      </c>
      <c r="I330" s="174" t="s">
        <v>564</v>
      </c>
    </row>
    <row r="331" spans="1:9">
      <c r="A331" s="156" t="s">
        <v>5</v>
      </c>
      <c r="B331" s="163" t="s">
        <v>63</v>
      </c>
      <c r="C331" s="159">
        <v>471.43534095371001</v>
      </c>
      <c r="D331" s="168"/>
      <c r="E331" s="168"/>
      <c r="F331" s="168"/>
      <c r="G331" s="168"/>
      <c r="H331" s="168"/>
      <c r="I331" s="168"/>
    </row>
    <row r="332" spans="1:9">
      <c r="A332" s="156" t="s">
        <v>6</v>
      </c>
      <c r="B332" s="163" t="s">
        <v>63</v>
      </c>
      <c r="C332" s="159">
        <v>1756.2807949301623</v>
      </c>
      <c r="D332" s="168"/>
      <c r="E332" s="168"/>
      <c r="F332" s="168"/>
      <c r="G332" s="168"/>
      <c r="H332" s="168"/>
      <c r="I332" s="168"/>
    </row>
    <row r="333" spans="1:9">
      <c r="A333" s="156" t="s">
        <v>11</v>
      </c>
      <c r="B333" s="163" t="s">
        <v>63</v>
      </c>
      <c r="C333" s="159">
        <v>1500.9828364789353</v>
      </c>
      <c r="D333" s="168"/>
      <c r="E333" s="168"/>
      <c r="F333" s="168"/>
      <c r="G333" s="168"/>
      <c r="H333" s="168"/>
      <c r="I333" s="168"/>
    </row>
    <row r="334" spans="1:9">
      <c r="A334" s="156" t="s">
        <v>2</v>
      </c>
      <c r="B334" s="163" t="s">
        <v>63</v>
      </c>
      <c r="C334" s="159">
        <v>344.16736183375639</v>
      </c>
      <c r="D334" s="168"/>
      <c r="E334" s="168"/>
      <c r="F334" s="168"/>
      <c r="G334" s="168"/>
      <c r="H334" s="168"/>
      <c r="I334" s="168"/>
    </row>
    <row r="335" spans="1:9">
      <c r="A335" s="156" t="s">
        <v>3</v>
      </c>
      <c r="B335" s="163" t="s">
        <v>63</v>
      </c>
      <c r="C335" s="159">
        <v>1392.542022312477</v>
      </c>
      <c r="D335" s="168"/>
      <c r="E335" s="168"/>
      <c r="F335" s="168"/>
      <c r="G335" s="168"/>
      <c r="H335" s="168"/>
      <c r="I335" s="168"/>
    </row>
    <row r="336" spans="1:9">
      <c r="A336" s="156" t="s">
        <v>4</v>
      </c>
      <c r="B336" s="163" t="s">
        <v>63</v>
      </c>
      <c r="C336" s="159">
        <v>948.8623056090654</v>
      </c>
      <c r="D336" s="168"/>
      <c r="E336" s="168"/>
      <c r="F336" s="168"/>
      <c r="G336" s="168"/>
      <c r="H336" s="168"/>
      <c r="I336" s="168"/>
    </row>
    <row r="337" spans="1:11">
      <c r="A337" s="156" t="s">
        <v>0</v>
      </c>
      <c r="B337" s="163" t="s">
        <v>63</v>
      </c>
      <c r="C337" s="159">
        <v>2650.8767096501665</v>
      </c>
      <c r="D337" s="168"/>
      <c r="E337" s="168"/>
      <c r="F337" s="168"/>
      <c r="G337" s="168"/>
      <c r="H337" s="168"/>
      <c r="I337" s="168"/>
    </row>
    <row r="338" spans="1:11">
      <c r="A338" s="156" t="s">
        <v>1</v>
      </c>
      <c r="B338" s="163" t="s">
        <v>63</v>
      </c>
      <c r="C338" s="159">
        <v>376.19284665737285</v>
      </c>
      <c r="D338" s="168"/>
      <c r="E338" s="168"/>
      <c r="F338" s="168"/>
      <c r="G338" s="168"/>
      <c r="H338" s="168"/>
      <c r="I338" s="168"/>
    </row>
    <row r="339" spans="1:11">
      <c r="A339" s="156" t="s">
        <v>7</v>
      </c>
      <c r="B339" s="163" t="s">
        <v>63</v>
      </c>
      <c r="C339" s="159">
        <v>804.36497073455291</v>
      </c>
      <c r="D339" s="168"/>
      <c r="E339" s="168"/>
      <c r="F339" s="168"/>
      <c r="G339" s="168"/>
      <c r="H339" s="168"/>
      <c r="I339" s="168"/>
    </row>
    <row r="340" spans="1:11">
      <c r="A340" s="156" t="s">
        <v>8</v>
      </c>
      <c r="B340" s="163" t="s">
        <v>63</v>
      </c>
      <c r="C340" s="159">
        <v>751.8153816580882</v>
      </c>
      <c r="D340" s="168"/>
      <c r="E340" s="168"/>
      <c r="F340" s="168"/>
      <c r="G340" s="168"/>
      <c r="H340" s="168"/>
      <c r="I340" s="168"/>
    </row>
    <row r="341" spans="1:11">
      <c r="A341" s="156" t="s">
        <v>89</v>
      </c>
      <c r="B341" s="163" t="s">
        <v>63</v>
      </c>
      <c r="C341" s="159">
        <v>10997.520570818288</v>
      </c>
      <c r="D341" s="168"/>
      <c r="E341" s="168"/>
      <c r="F341" s="168"/>
      <c r="G341" s="168"/>
      <c r="H341" s="168"/>
      <c r="I341" s="168"/>
    </row>
    <row r="343" spans="1:11">
      <c r="A343" s="156" t="s">
        <v>565</v>
      </c>
      <c r="C343" s="159">
        <v>2010</v>
      </c>
    </row>
    <row r="344" spans="1:11">
      <c r="A344" s="156" t="s">
        <v>5</v>
      </c>
      <c r="B344" s="163" t="s">
        <v>566</v>
      </c>
      <c r="C344" s="191">
        <v>4.3446517838311296</v>
      </c>
      <c r="D344" s="168"/>
      <c r="E344" s="168"/>
      <c r="F344" s="168"/>
      <c r="G344" s="168"/>
      <c r="H344" s="168"/>
      <c r="I344" s="168"/>
      <c r="K344" s="156" t="s">
        <v>74</v>
      </c>
    </row>
    <row r="345" spans="1:11">
      <c r="A345" s="156" t="s">
        <v>6</v>
      </c>
      <c r="B345" s="163" t="s">
        <v>566</v>
      </c>
      <c r="C345" s="191">
        <v>3.4757214270649013</v>
      </c>
      <c r="D345" s="168"/>
      <c r="E345" s="168"/>
      <c r="F345" s="168"/>
      <c r="G345" s="168"/>
      <c r="H345" s="168"/>
      <c r="I345" s="168"/>
      <c r="K345" s="156" t="s">
        <v>75</v>
      </c>
    </row>
    <row r="346" spans="1:11">
      <c r="A346" s="156" t="s">
        <v>11</v>
      </c>
      <c r="B346" s="163" t="s">
        <v>566</v>
      </c>
      <c r="C346" s="191">
        <v>2.6676161952723114</v>
      </c>
      <c r="D346" s="168"/>
      <c r="E346" s="168"/>
      <c r="F346" s="168"/>
      <c r="G346" s="168"/>
      <c r="H346" s="168"/>
      <c r="I346" s="168"/>
      <c r="K346" s="156" t="s">
        <v>76</v>
      </c>
    </row>
    <row r="347" spans="1:11">
      <c r="A347" s="156" t="s">
        <v>2</v>
      </c>
      <c r="B347" s="163" t="s">
        <v>566</v>
      </c>
      <c r="C347" s="191">
        <v>3.4757214270649013</v>
      </c>
      <c r="D347" s="168"/>
      <c r="E347" s="168"/>
      <c r="F347" s="168"/>
      <c r="G347" s="168"/>
      <c r="H347" s="168"/>
      <c r="I347" s="168"/>
      <c r="K347" s="156" t="s">
        <v>77</v>
      </c>
    </row>
    <row r="348" spans="1:11">
      <c r="A348" s="156" t="s">
        <v>3</v>
      </c>
      <c r="B348" s="163" t="s">
        <v>566</v>
      </c>
      <c r="C348" s="191">
        <v>3.301935355711656</v>
      </c>
      <c r="D348" s="168"/>
      <c r="E348" s="168"/>
      <c r="F348" s="168"/>
      <c r="G348" s="168"/>
      <c r="H348" s="168"/>
      <c r="I348" s="168"/>
      <c r="K348" s="156" t="s">
        <v>78</v>
      </c>
    </row>
    <row r="349" spans="1:11">
      <c r="A349" s="156" t="s">
        <v>4</v>
      </c>
      <c r="B349" s="163" t="s">
        <v>566</v>
      </c>
      <c r="C349" s="191">
        <v>3.4757214270649013</v>
      </c>
      <c r="D349" s="168"/>
      <c r="E349" s="168"/>
      <c r="F349" s="168"/>
      <c r="G349" s="168"/>
      <c r="H349" s="168"/>
      <c r="I349" s="168"/>
      <c r="K349" s="196" t="s">
        <v>143</v>
      </c>
    </row>
    <row r="350" spans="1:11">
      <c r="A350" s="156" t="s">
        <v>0</v>
      </c>
      <c r="B350" s="163" t="s">
        <v>566</v>
      </c>
      <c r="C350" s="191">
        <v>2.6936841059752985</v>
      </c>
      <c r="D350" s="168"/>
      <c r="E350" s="168"/>
      <c r="F350" s="168"/>
      <c r="G350" s="168"/>
      <c r="H350" s="168"/>
      <c r="I350" s="168"/>
    </row>
    <row r="351" spans="1:11">
      <c r="A351" s="156" t="s">
        <v>1</v>
      </c>
      <c r="B351" s="163" t="s">
        <v>566</v>
      </c>
      <c r="C351" s="191">
        <v>3.9970796411246363</v>
      </c>
      <c r="D351" s="168"/>
      <c r="E351" s="168"/>
      <c r="F351" s="168"/>
      <c r="G351" s="168"/>
      <c r="H351" s="168"/>
      <c r="I351" s="168"/>
    </row>
    <row r="352" spans="1:11">
      <c r="A352" s="156" t="s">
        <v>7</v>
      </c>
      <c r="B352" s="163" t="s">
        <v>566</v>
      </c>
      <c r="C352" s="191">
        <v>3.301935355711656</v>
      </c>
      <c r="D352" s="168"/>
      <c r="E352" s="168"/>
      <c r="F352" s="168"/>
      <c r="G352" s="168"/>
      <c r="H352" s="168"/>
      <c r="I352" s="168"/>
    </row>
    <row r="353" spans="1:9">
      <c r="A353" s="156" t="s">
        <v>8</v>
      </c>
      <c r="B353" s="163" t="s">
        <v>566</v>
      </c>
      <c r="C353" s="191">
        <v>3.9101866054480139</v>
      </c>
      <c r="D353" s="168"/>
      <c r="E353" s="168"/>
      <c r="F353" s="168"/>
      <c r="G353" s="168"/>
      <c r="H353" s="168"/>
      <c r="I353" s="168"/>
    </row>
    <row r="354" spans="1:9">
      <c r="A354" s="156" t="s">
        <v>89</v>
      </c>
      <c r="B354" s="163" t="s">
        <v>566</v>
      </c>
      <c r="C354" s="159"/>
      <c r="D354" s="168"/>
      <c r="E354" s="168"/>
      <c r="F354" s="168"/>
      <c r="G354" s="168"/>
      <c r="H354" s="168"/>
      <c r="I354" s="168"/>
    </row>
    <row r="356" spans="1:9">
      <c r="A356" s="156" t="s">
        <v>565</v>
      </c>
      <c r="C356" s="159">
        <v>2050</v>
      </c>
    </row>
    <row r="357" spans="1:9">
      <c r="A357" s="156" t="s">
        <v>5</v>
      </c>
      <c r="B357" s="163" t="s">
        <v>566</v>
      </c>
      <c r="C357" s="191">
        <v>2.7467818729182625</v>
      </c>
      <c r="D357" s="168"/>
      <c r="E357" s="168"/>
      <c r="F357" s="168"/>
      <c r="G357" s="168"/>
      <c r="H357" s="168"/>
      <c r="I357" s="168"/>
    </row>
    <row r="358" spans="1:9">
      <c r="A358" s="156" t="s">
        <v>6</v>
      </c>
      <c r="B358" s="163" t="s">
        <v>566</v>
      </c>
      <c r="C358" s="191">
        <v>2.4094972480179422</v>
      </c>
      <c r="D358" s="168"/>
      <c r="E358" s="168"/>
      <c r="F358" s="168"/>
      <c r="G358" s="168"/>
      <c r="H358" s="168"/>
      <c r="I358" s="168"/>
    </row>
    <row r="359" spans="1:9">
      <c r="A359" s="156" t="s">
        <v>11</v>
      </c>
      <c r="B359" s="163" t="s">
        <v>566</v>
      </c>
      <c r="C359" s="191">
        <v>2.0958225468606457</v>
      </c>
      <c r="D359" s="168"/>
      <c r="E359" s="168"/>
      <c r="F359" s="168"/>
      <c r="G359" s="168"/>
      <c r="H359" s="168"/>
      <c r="I359" s="168"/>
    </row>
    <row r="360" spans="1:9">
      <c r="A360" s="156" t="s">
        <v>2</v>
      </c>
      <c r="B360" s="163" t="s">
        <v>566</v>
      </c>
      <c r="C360" s="191">
        <v>2.4094972480179422</v>
      </c>
      <c r="D360" s="168"/>
      <c r="E360" s="168"/>
      <c r="F360" s="168"/>
      <c r="G360" s="168"/>
      <c r="H360" s="168"/>
      <c r="I360" s="168"/>
    </row>
    <row r="361" spans="1:9">
      <c r="A361" s="156" t="s">
        <v>3</v>
      </c>
      <c r="B361" s="163" t="s">
        <v>566</v>
      </c>
      <c r="C361" s="191">
        <v>2.3420403230378852</v>
      </c>
      <c r="D361" s="168"/>
      <c r="E361" s="168"/>
      <c r="F361" s="168"/>
      <c r="G361" s="168"/>
      <c r="H361" s="168"/>
      <c r="I361" s="168"/>
    </row>
    <row r="362" spans="1:9">
      <c r="A362" s="156" t="s">
        <v>4</v>
      </c>
      <c r="B362" s="163" t="s">
        <v>566</v>
      </c>
      <c r="C362" s="191">
        <v>2.4094972480179422</v>
      </c>
      <c r="D362" s="168"/>
      <c r="E362" s="168"/>
      <c r="F362" s="168"/>
      <c r="G362" s="168"/>
      <c r="H362" s="168"/>
      <c r="I362" s="168"/>
    </row>
    <row r="363" spans="1:9">
      <c r="A363" s="156" t="s">
        <v>0</v>
      </c>
      <c r="B363" s="163" t="s">
        <v>566</v>
      </c>
      <c r="C363" s="191">
        <v>2.3886526254688882</v>
      </c>
      <c r="D363" s="168"/>
      <c r="E363" s="168"/>
      <c r="F363" s="168"/>
      <c r="G363" s="168"/>
      <c r="H363" s="168"/>
      <c r="I363" s="168"/>
    </row>
    <row r="364" spans="1:9">
      <c r="A364" s="156" t="s">
        <v>1</v>
      </c>
      <c r="B364" s="163" t="s">
        <v>566</v>
      </c>
      <c r="C364" s="191">
        <v>2.6118680229581344</v>
      </c>
      <c r="D364" s="168"/>
      <c r="E364" s="168"/>
      <c r="F364" s="168"/>
      <c r="G364" s="168"/>
      <c r="H364" s="168"/>
      <c r="I364" s="168"/>
    </row>
    <row r="365" spans="1:9">
      <c r="A365" s="156" t="s">
        <v>7</v>
      </c>
      <c r="B365" s="163" t="s">
        <v>566</v>
      </c>
      <c r="C365" s="191">
        <v>2.3420403230378852</v>
      </c>
      <c r="D365" s="168"/>
      <c r="E365" s="168"/>
      <c r="F365" s="168"/>
      <c r="G365" s="168"/>
      <c r="H365" s="168"/>
      <c r="I365" s="168"/>
    </row>
    <row r="366" spans="1:9">
      <c r="A366" s="156" t="s">
        <v>8</v>
      </c>
      <c r="B366" s="163" t="s">
        <v>566</v>
      </c>
      <c r="C366" s="191">
        <v>2.5781395604681165</v>
      </c>
      <c r="D366" s="168"/>
      <c r="E366" s="168"/>
      <c r="F366" s="168"/>
      <c r="G366" s="168"/>
      <c r="H366" s="168"/>
      <c r="I366" s="168"/>
    </row>
    <row r="367" spans="1:9">
      <c r="A367" s="156" t="s">
        <v>89</v>
      </c>
      <c r="B367" s="163" t="s">
        <v>566</v>
      </c>
      <c r="C367" s="159"/>
      <c r="D367" s="168"/>
      <c r="E367" s="168"/>
      <c r="F367" s="168"/>
      <c r="G367" s="168"/>
      <c r="H367" s="168"/>
      <c r="I367" s="168"/>
    </row>
    <row r="369" spans="1:9">
      <c r="A369" s="156" t="s">
        <v>565</v>
      </c>
      <c r="C369" s="159">
        <v>2100</v>
      </c>
    </row>
    <row r="370" spans="1:9">
      <c r="A370" s="156" t="s">
        <v>5</v>
      </c>
      <c r="B370" s="163" t="s">
        <v>566</v>
      </c>
      <c r="C370" s="191">
        <v>1.6149397442634332</v>
      </c>
      <c r="D370" s="168"/>
      <c r="E370" s="168"/>
      <c r="F370" s="168"/>
      <c r="G370" s="168"/>
      <c r="H370" s="168"/>
      <c r="I370" s="168"/>
    </row>
    <row r="371" spans="1:9">
      <c r="A371" s="156" t="s">
        <v>6</v>
      </c>
      <c r="B371" s="163" t="s">
        <v>566</v>
      </c>
      <c r="C371" s="191">
        <v>1.6149397442634332</v>
      </c>
      <c r="D371" s="168"/>
      <c r="E371" s="168"/>
      <c r="F371" s="168"/>
      <c r="G371" s="168"/>
      <c r="H371" s="168"/>
      <c r="I371" s="168"/>
    </row>
    <row r="372" spans="1:9">
      <c r="A372" s="156" t="s">
        <v>11</v>
      </c>
      <c r="B372" s="163" t="s">
        <v>566</v>
      </c>
      <c r="C372" s="191">
        <v>1.6149397442634332</v>
      </c>
      <c r="D372" s="168"/>
      <c r="E372" s="168"/>
      <c r="F372" s="168"/>
      <c r="G372" s="168"/>
      <c r="H372" s="168"/>
      <c r="I372" s="168"/>
    </row>
    <row r="373" spans="1:9">
      <c r="A373" s="156" t="s">
        <v>2</v>
      </c>
      <c r="B373" s="163" t="s">
        <v>566</v>
      </c>
      <c r="C373" s="191">
        <v>1.6149397442634332</v>
      </c>
      <c r="D373" s="168"/>
      <c r="E373" s="168"/>
      <c r="F373" s="168"/>
      <c r="G373" s="168"/>
      <c r="H373" s="168"/>
      <c r="I373" s="168"/>
    </row>
    <row r="374" spans="1:9">
      <c r="A374" s="156" t="s">
        <v>3</v>
      </c>
      <c r="B374" s="163" t="s">
        <v>566</v>
      </c>
      <c r="C374" s="191">
        <v>1.6149397442634332</v>
      </c>
      <c r="D374" s="168"/>
      <c r="E374" s="168"/>
      <c r="F374" s="168"/>
      <c r="G374" s="168"/>
      <c r="H374" s="168"/>
      <c r="I374" s="168"/>
    </row>
    <row r="375" spans="1:9">
      <c r="A375" s="156" t="s">
        <v>4</v>
      </c>
      <c r="B375" s="163" t="s">
        <v>566</v>
      </c>
      <c r="C375" s="191">
        <v>1.6149397442634332</v>
      </c>
      <c r="D375" s="168"/>
      <c r="E375" s="168"/>
      <c r="F375" s="168"/>
      <c r="G375" s="168"/>
      <c r="H375" s="168"/>
      <c r="I375" s="168"/>
    </row>
    <row r="376" spans="1:9">
      <c r="A376" s="156" t="s">
        <v>0</v>
      </c>
      <c r="B376" s="163" t="s">
        <v>566</v>
      </c>
      <c r="C376" s="191">
        <v>1.6149397442634332</v>
      </c>
      <c r="D376" s="168"/>
      <c r="E376" s="168"/>
      <c r="F376" s="168"/>
      <c r="G376" s="168"/>
      <c r="H376" s="168"/>
      <c r="I376" s="168"/>
    </row>
    <row r="377" spans="1:9">
      <c r="A377" s="156" t="s">
        <v>1</v>
      </c>
      <c r="B377" s="163" t="s">
        <v>566</v>
      </c>
      <c r="C377" s="191">
        <v>1.6149397442634332</v>
      </c>
      <c r="D377" s="168"/>
      <c r="E377" s="168"/>
      <c r="F377" s="168"/>
      <c r="G377" s="168"/>
      <c r="H377" s="168"/>
      <c r="I377" s="168"/>
    </row>
    <row r="378" spans="1:9">
      <c r="A378" s="156" t="s">
        <v>7</v>
      </c>
      <c r="B378" s="163" t="s">
        <v>566</v>
      </c>
      <c r="C378" s="191">
        <v>1.6149397442634332</v>
      </c>
      <c r="D378" s="168"/>
      <c r="E378" s="168"/>
      <c r="F378" s="168"/>
      <c r="G378" s="168"/>
      <c r="H378" s="168"/>
      <c r="I378" s="168"/>
    </row>
    <row r="379" spans="1:9">
      <c r="A379" s="156" t="s">
        <v>8</v>
      </c>
      <c r="B379" s="163" t="s">
        <v>566</v>
      </c>
      <c r="C379" s="191">
        <v>1.6149397442634332</v>
      </c>
      <c r="D379" s="168"/>
      <c r="E379" s="168"/>
      <c r="F379" s="168"/>
      <c r="G379" s="168"/>
      <c r="H379" s="168"/>
      <c r="I379" s="168"/>
    </row>
    <row r="380" spans="1:9">
      <c r="A380" s="156" t="s">
        <v>89</v>
      </c>
      <c r="B380" s="163" t="s">
        <v>566</v>
      </c>
      <c r="C380" s="159"/>
      <c r="D380" s="168"/>
      <c r="E380" s="168"/>
      <c r="F380" s="168"/>
      <c r="G380" s="168"/>
      <c r="H380" s="168"/>
      <c r="I380" s="168"/>
    </row>
    <row r="382" spans="1:9" s="119" customFormat="1">
      <c r="A382" s="119" t="s">
        <v>567</v>
      </c>
      <c r="B382" s="169"/>
    </row>
    <row r="384" spans="1:9">
      <c r="A384" s="156" t="s">
        <v>568</v>
      </c>
    </row>
    <row r="385" spans="1:9">
      <c r="D385" s="174" t="s">
        <v>569</v>
      </c>
    </row>
    <row r="386" spans="1:9">
      <c r="A386" s="156" t="s">
        <v>570</v>
      </c>
      <c r="D386" s="168"/>
      <c r="E386" s="168"/>
      <c r="F386" s="168"/>
      <c r="G386" s="168"/>
      <c r="H386" s="168"/>
      <c r="I386" s="168"/>
    </row>
  </sheetData>
  <mergeCells count="1">
    <mergeCell ref="N229:Q229"/>
  </mergeCells>
  <pageMargins left="0.7" right="0.7" top="0.75" bottom="0.75" header="0.3" footer="0.3"/>
  <pageSetup paperSize="9" orientation="portrait" horizontalDpi="0" verticalDpi="0"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735467-9F75-4F62-9DD1-F9CFA2E88519}">
  <dimension ref="A1:AH386"/>
  <sheetViews>
    <sheetView zoomScale="85" zoomScaleNormal="85" workbookViewId="0">
      <pane xSplit="3" ySplit="1" topLeftCell="D95" activePane="bottomRight" state="frozen"/>
      <selection activeCell="A9" sqref="A9:XFD9"/>
      <selection pane="topRight" activeCell="A9" sqref="A9:XFD9"/>
      <selection pane="bottomLeft" activeCell="A9" sqref="A9:XFD9"/>
      <selection pane="bottomRight" activeCell="I106" sqref="I106"/>
    </sheetView>
  </sheetViews>
  <sheetFormatPr defaultColWidth="9.1796875" defaultRowHeight="14.5"/>
  <cols>
    <col min="1" max="1" width="47" style="156" bestFit="1" customWidth="1"/>
    <col min="2" max="2" width="26.453125" style="163" customWidth="1"/>
    <col min="3" max="3" width="16.1796875" style="156" customWidth="1"/>
    <col min="4" max="4" width="14.26953125" style="156" customWidth="1"/>
    <col min="5" max="5" width="15.81640625" style="156" customWidth="1"/>
    <col min="6" max="6" width="14.54296875" style="156" customWidth="1"/>
    <col min="7" max="7" width="14.81640625" style="156" customWidth="1"/>
    <col min="8" max="8" width="16.26953125" style="156" customWidth="1"/>
    <col min="9" max="9" width="79" style="156" customWidth="1"/>
    <col min="10" max="12" width="9.1796875" style="156"/>
    <col min="13" max="14" width="11.7265625" style="156" bestFit="1" customWidth="1"/>
    <col min="15" max="22" width="12.7265625" style="156" bestFit="1" customWidth="1"/>
    <col min="23" max="16384" width="9.1796875" style="156"/>
  </cols>
  <sheetData>
    <row r="1" spans="1:9" s="160" customFormat="1" ht="67.5" customHeight="1" thickBot="1">
      <c r="A1" s="160" t="s">
        <v>422</v>
      </c>
      <c r="B1" s="161"/>
      <c r="C1" s="162" t="s">
        <v>423</v>
      </c>
      <c r="D1" s="160" t="s">
        <v>174</v>
      </c>
      <c r="E1" s="160" t="s">
        <v>424</v>
      </c>
      <c r="F1" s="160" t="s">
        <v>177</v>
      </c>
      <c r="G1" s="160" t="s">
        <v>178</v>
      </c>
      <c r="H1" s="160" t="s">
        <v>179</v>
      </c>
      <c r="I1" s="160" t="s">
        <v>425</v>
      </c>
    </row>
    <row r="2" spans="1:9" ht="15" thickTop="1">
      <c r="E2" s="164" t="s">
        <v>9</v>
      </c>
    </row>
    <row r="3" spans="1:9" s="165" customFormat="1">
      <c r="A3" s="165" t="s">
        <v>426</v>
      </c>
      <c r="B3" s="166"/>
    </row>
    <row r="4" spans="1:9">
      <c r="A4" s="156" t="s">
        <v>427</v>
      </c>
      <c r="C4" s="167">
        <v>0.05</v>
      </c>
      <c r="D4" s="197">
        <v>0.03</v>
      </c>
      <c r="E4" s="197">
        <v>0.05</v>
      </c>
      <c r="F4" s="197">
        <v>7.0000000000000007E-2</v>
      </c>
      <c r="G4" s="197">
        <v>0.05</v>
      </c>
      <c r="H4" s="197">
        <v>7.0000000000000007E-2</v>
      </c>
      <c r="I4" s="168" t="s">
        <v>598</v>
      </c>
    </row>
    <row r="5" spans="1:9">
      <c r="C5" s="167"/>
    </row>
    <row r="6" spans="1:9" s="119" customFormat="1">
      <c r="A6" s="119" t="s">
        <v>428</v>
      </c>
      <c r="B6" s="169"/>
      <c r="C6" s="170"/>
    </row>
    <row r="7" spans="1:9">
      <c r="A7" s="156" t="s">
        <v>429</v>
      </c>
      <c r="B7" s="163" t="s">
        <v>430</v>
      </c>
      <c r="C7" s="156">
        <v>96</v>
      </c>
      <c r="D7" s="168" t="s">
        <v>599</v>
      </c>
      <c r="E7" s="168" t="s">
        <v>600</v>
      </c>
      <c r="F7" s="168" t="s">
        <v>601</v>
      </c>
      <c r="G7" s="168" t="s">
        <v>602</v>
      </c>
      <c r="H7" s="168" t="s">
        <v>603</v>
      </c>
      <c r="I7" s="168"/>
    </row>
    <row r="8" spans="1:9">
      <c r="A8" s="156" t="s">
        <v>431</v>
      </c>
      <c r="B8" s="163" t="s">
        <v>430</v>
      </c>
      <c r="C8" s="156">
        <v>80</v>
      </c>
      <c r="D8" s="168" t="s">
        <v>599</v>
      </c>
      <c r="E8" s="168" t="s">
        <v>600</v>
      </c>
      <c r="F8" s="168" t="s">
        <v>600</v>
      </c>
      <c r="G8" s="168" t="s">
        <v>602</v>
      </c>
      <c r="H8" s="168" t="s">
        <v>603</v>
      </c>
      <c r="I8" s="168"/>
    </row>
    <row r="9" spans="1:9">
      <c r="A9" s="156" t="s">
        <v>432</v>
      </c>
      <c r="B9" s="163" t="s">
        <v>430</v>
      </c>
      <c r="C9" s="156">
        <v>177</v>
      </c>
      <c r="D9" s="168" t="s">
        <v>599</v>
      </c>
      <c r="E9" s="168" t="s">
        <v>600</v>
      </c>
      <c r="F9" s="168" t="s">
        <v>601</v>
      </c>
      <c r="G9" s="168" t="s">
        <v>602</v>
      </c>
      <c r="H9" s="168" t="s">
        <v>603</v>
      </c>
      <c r="I9" s="168"/>
    </row>
    <row r="10" spans="1:9">
      <c r="A10" s="156" t="s">
        <v>433</v>
      </c>
      <c r="B10" s="163" t="s">
        <v>430</v>
      </c>
      <c r="C10" s="156">
        <v>119</v>
      </c>
      <c r="D10" s="168" t="s">
        <v>604</v>
      </c>
      <c r="E10" s="168" t="s">
        <v>600</v>
      </c>
      <c r="F10" s="168" t="s">
        <v>602</v>
      </c>
      <c r="G10" s="168" t="s">
        <v>602</v>
      </c>
      <c r="H10" s="168" t="s">
        <v>603</v>
      </c>
      <c r="I10" s="168"/>
    </row>
    <row r="11" spans="1:9">
      <c r="A11" s="156" t="s">
        <v>434</v>
      </c>
      <c r="B11" s="163" t="s">
        <v>430</v>
      </c>
      <c r="C11" s="156">
        <v>0</v>
      </c>
      <c r="D11" s="168" t="s">
        <v>600</v>
      </c>
      <c r="E11" s="168" t="s">
        <v>600</v>
      </c>
      <c r="F11" s="168" t="s">
        <v>602</v>
      </c>
      <c r="G11" s="168" t="s">
        <v>602</v>
      </c>
      <c r="H11" s="168" t="s">
        <v>602</v>
      </c>
      <c r="I11" s="168" t="s">
        <v>605</v>
      </c>
    </row>
    <row r="12" spans="1:9">
      <c r="A12" s="156" t="s">
        <v>435</v>
      </c>
      <c r="B12" s="163" t="s">
        <v>430</v>
      </c>
      <c r="C12" s="156">
        <v>0</v>
      </c>
      <c r="D12" s="168" t="s">
        <v>600</v>
      </c>
      <c r="E12" s="168" t="s">
        <v>600</v>
      </c>
      <c r="F12" s="168" t="s">
        <v>602</v>
      </c>
      <c r="G12" s="168" t="s">
        <v>602</v>
      </c>
      <c r="H12" s="168" t="s">
        <v>602</v>
      </c>
      <c r="I12" s="168"/>
    </row>
    <row r="13" spans="1:9">
      <c r="A13" s="156" t="s">
        <v>436</v>
      </c>
      <c r="B13" s="163" t="s">
        <v>430</v>
      </c>
      <c r="C13" s="156">
        <v>130</v>
      </c>
      <c r="D13" s="168" t="s">
        <v>601</v>
      </c>
      <c r="E13" s="168" t="s">
        <v>600</v>
      </c>
      <c r="F13" s="168" t="s">
        <v>606</v>
      </c>
      <c r="G13" s="168" t="s">
        <v>602</v>
      </c>
      <c r="H13" s="168" t="s">
        <v>602</v>
      </c>
      <c r="I13" s="168"/>
    </row>
    <row r="14" spans="1:9">
      <c r="A14" s="156" t="s">
        <v>437</v>
      </c>
      <c r="B14" s="163" t="s">
        <v>430</v>
      </c>
      <c r="C14" s="156">
        <v>200</v>
      </c>
      <c r="D14" s="168" t="s">
        <v>600</v>
      </c>
      <c r="E14" s="168" t="s">
        <v>600</v>
      </c>
      <c r="F14" s="168" t="s">
        <v>600</v>
      </c>
      <c r="G14" s="168" t="s">
        <v>600</v>
      </c>
      <c r="H14" s="168" t="s">
        <v>600</v>
      </c>
      <c r="I14" s="168" t="s">
        <v>607</v>
      </c>
    </row>
    <row r="16" spans="1:9" s="171" customFormat="1">
      <c r="A16" s="171" t="s">
        <v>438</v>
      </c>
      <c r="B16" s="172"/>
    </row>
    <row r="17" spans="1:9">
      <c r="A17" s="173" t="s">
        <v>439</v>
      </c>
      <c r="B17" s="163" t="s">
        <v>440</v>
      </c>
      <c r="D17" s="174" t="s">
        <v>441</v>
      </c>
      <c r="E17" s="174"/>
      <c r="F17" s="174"/>
      <c r="G17" s="174"/>
      <c r="H17" s="174"/>
    </row>
    <row r="18" spans="1:9" ht="29">
      <c r="A18" s="156" t="s">
        <v>442</v>
      </c>
      <c r="B18" s="163" t="s">
        <v>443</v>
      </c>
      <c r="C18" s="156">
        <v>0.17</v>
      </c>
      <c r="D18" s="168" t="s">
        <v>608</v>
      </c>
      <c r="E18" s="168" t="s">
        <v>600</v>
      </c>
      <c r="F18" s="168" t="s">
        <v>608</v>
      </c>
      <c r="G18" s="168" t="s">
        <v>600</v>
      </c>
      <c r="H18" s="168" t="s">
        <v>609</v>
      </c>
      <c r="I18" s="168"/>
    </row>
    <row r="19" spans="1:9" ht="29">
      <c r="A19" s="156" t="s">
        <v>444</v>
      </c>
      <c r="B19" s="163" t="s">
        <v>443</v>
      </c>
      <c r="C19" s="156">
        <v>0.17</v>
      </c>
      <c r="D19" s="168" t="s">
        <v>608</v>
      </c>
      <c r="E19" s="168" t="s">
        <v>600</v>
      </c>
      <c r="F19" s="168" t="s">
        <v>608</v>
      </c>
      <c r="G19" s="168" t="s">
        <v>600</v>
      </c>
      <c r="H19" s="168" t="s">
        <v>609</v>
      </c>
      <c r="I19" s="168" t="s">
        <v>610</v>
      </c>
    </row>
    <row r="20" spans="1:9" ht="29">
      <c r="A20" s="156" t="s">
        <v>445</v>
      </c>
      <c r="B20" s="163" t="s">
        <v>443</v>
      </c>
      <c r="C20" s="156">
        <v>0.17</v>
      </c>
      <c r="D20" s="168" t="s">
        <v>608</v>
      </c>
      <c r="E20" s="168" t="s">
        <v>600</v>
      </c>
      <c r="F20" s="168" t="s">
        <v>608</v>
      </c>
      <c r="G20" s="168" t="s">
        <v>600</v>
      </c>
      <c r="H20" s="168" t="s">
        <v>609</v>
      </c>
      <c r="I20" s="168" t="s">
        <v>610</v>
      </c>
    </row>
    <row r="21" spans="1:9" ht="29">
      <c r="A21" s="156" t="s">
        <v>446</v>
      </c>
      <c r="B21" s="163" t="s">
        <v>443</v>
      </c>
      <c r="C21" s="156">
        <v>0.17</v>
      </c>
      <c r="D21" s="168" t="s">
        <v>608</v>
      </c>
      <c r="E21" s="168" t="s">
        <v>600</v>
      </c>
      <c r="F21" s="168" t="s">
        <v>608</v>
      </c>
      <c r="G21" s="168" t="s">
        <v>600</v>
      </c>
      <c r="H21" s="168" t="s">
        <v>609</v>
      </c>
      <c r="I21" s="168"/>
    </row>
    <row r="22" spans="1:9" ht="43.5">
      <c r="A22" s="156" t="s">
        <v>447</v>
      </c>
      <c r="B22" s="163" t="s">
        <v>443</v>
      </c>
      <c r="C22" s="156">
        <v>0.17</v>
      </c>
      <c r="D22" s="168" t="s">
        <v>608</v>
      </c>
      <c r="E22" s="168" t="s">
        <v>600</v>
      </c>
      <c r="F22" s="168" t="s">
        <v>608</v>
      </c>
      <c r="G22" s="168" t="s">
        <v>600</v>
      </c>
      <c r="H22" s="168" t="s">
        <v>609</v>
      </c>
      <c r="I22" s="168"/>
    </row>
    <row r="23" spans="1:9">
      <c r="A23" s="156" t="s">
        <v>448</v>
      </c>
      <c r="D23" s="168" t="s">
        <v>608</v>
      </c>
      <c r="E23" s="168" t="s">
        <v>600</v>
      </c>
      <c r="F23" s="168" t="s">
        <v>608</v>
      </c>
      <c r="G23" s="168" t="s">
        <v>600</v>
      </c>
      <c r="H23" s="168" t="s">
        <v>609</v>
      </c>
      <c r="I23" s="168"/>
    </row>
    <row r="24" spans="1:9" ht="43.5">
      <c r="A24" s="156" t="s">
        <v>449</v>
      </c>
      <c r="B24" s="163" t="s">
        <v>443</v>
      </c>
      <c r="C24" s="156">
        <v>0.17</v>
      </c>
      <c r="D24" s="168" t="s">
        <v>608</v>
      </c>
      <c r="E24" s="168" t="s">
        <v>600</v>
      </c>
      <c r="F24" s="168" t="s">
        <v>608</v>
      </c>
      <c r="G24" s="168" t="s">
        <v>600</v>
      </c>
      <c r="H24" s="168" t="s">
        <v>609</v>
      </c>
      <c r="I24" s="168"/>
    </row>
    <row r="25" spans="1:9" ht="58">
      <c r="A25" s="156" t="s">
        <v>450</v>
      </c>
      <c r="B25" s="163" t="s">
        <v>451</v>
      </c>
      <c r="C25" s="156">
        <v>66</v>
      </c>
      <c r="D25" s="168" t="s">
        <v>608</v>
      </c>
      <c r="E25" s="168" t="s">
        <v>600</v>
      </c>
      <c r="F25" s="168" t="s">
        <v>608</v>
      </c>
      <c r="G25" s="168" t="s">
        <v>600</v>
      </c>
      <c r="H25" s="168" t="s">
        <v>609</v>
      </c>
      <c r="I25" s="168"/>
    </row>
    <row r="26" spans="1:9" ht="43.5">
      <c r="A26" s="156" t="s">
        <v>452</v>
      </c>
      <c r="B26" s="163" t="s">
        <v>443</v>
      </c>
      <c r="C26" s="156">
        <v>0.04</v>
      </c>
      <c r="D26" s="168" t="s">
        <v>608</v>
      </c>
      <c r="E26" s="168" t="s">
        <v>600</v>
      </c>
      <c r="F26" s="168" t="s">
        <v>608</v>
      </c>
      <c r="G26" s="168" t="s">
        <v>600</v>
      </c>
      <c r="H26" s="168" t="s">
        <v>609</v>
      </c>
      <c r="I26" s="168"/>
    </row>
    <row r="27" spans="1:9" ht="43.5">
      <c r="A27" s="156" t="s">
        <v>453</v>
      </c>
      <c r="B27" s="163" t="s">
        <v>443</v>
      </c>
      <c r="C27" s="156">
        <v>0.04</v>
      </c>
      <c r="D27" s="168" t="s">
        <v>608</v>
      </c>
      <c r="E27" s="168" t="s">
        <v>600</v>
      </c>
      <c r="F27" s="168" t="s">
        <v>608</v>
      </c>
      <c r="G27" s="168" t="s">
        <v>600</v>
      </c>
      <c r="H27" s="168" t="s">
        <v>609</v>
      </c>
      <c r="I27" s="168"/>
    </row>
    <row r="29" spans="1:9">
      <c r="A29" s="156" t="s">
        <v>454</v>
      </c>
      <c r="D29" s="174" t="s">
        <v>441</v>
      </c>
    </row>
    <row r="30" spans="1:9" ht="43.5">
      <c r="A30" s="156" t="s">
        <v>455</v>
      </c>
      <c r="B30" s="163" t="s">
        <v>443</v>
      </c>
      <c r="C30" s="156">
        <v>0.17</v>
      </c>
      <c r="D30" s="168" t="s">
        <v>608</v>
      </c>
      <c r="E30" s="168" t="s">
        <v>600</v>
      </c>
      <c r="F30" s="168" t="s">
        <v>608</v>
      </c>
      <c r="G30" s="168" t="s">
        <v>600</v>
      </c>
      <c r="H30" s="168" t="s">
        <v>609</v>
      </c>
      <c r="I30" s="168"/>
    </row>
    <row r="31" spans="1:9" ht="43.5">
      <c r="A31" s="156" t="s">
        <v>456</v>
      </c>
      <c r="B31" s="163" t="s">
        <v>443</v>
      </c>
      <c r="D31" s="168" t="s">
        <v>608</v>
      </c>
      <c r="E31" s="168" t="s">
        <v>600</v>
      </c>
      <c r="F31" s="168" t="s">
        <v>608</v>
      </c>
      <c r="G31" s="168" t="s">
        <v>600</v>
      </c>
      <c r="H31" s="168" t="s">
        <v>609</v>
      </c>
      <c r="I31" s="168"/>
    </row>
    <row r="32" spans="1:9" ht="58">
      <c r="A32" s="156" t="s">
        <v>457</v>
      </c>
      <c r="B32" s="163" t="s">
        <v>451</v>
      </c>
      <c r="C32" s="156">
        <v>66</v>
      </c>
      <c r="D32" s="168" t="s">
        <v>608</v>
      </c>
      <c r="E32" s="168" t="s">
        <v>600</v>
      </c>
      <c r="F32" s="168" t="s">
        <v>608</v>
      </c>
      <c r="G32" s="168" t="s">
        <v>600</v>
      </c>
      <c r="H32" s="168" t="s">
        <v>609</v>
      </c>
      <c r="I32" s="168"/>
    </row>
    <row r="33" spans="1:9" ht="58">
      <c r="A33" s="156" t="s">
        <v>458</v>
      </c>
      <c r="B33" s="163" t="s">
        <v>451</v>
      </c>
      <c r="C33" s="156">
        <v>66</v>
      </c>
      <c r="D33" s="168" t="s">
        <v>608</v>
      </c>
      <c r="E33" s="168" t="s">
        <v>600</v>
      </c>
      <c r="F33" s="168" t="s">
        <v>608</v>
      </c>
      <c r="G33" s="168" t="s">
        <v>600</v>
      </c>
      <c r="H33" s="168" t="s">
        <v>609</v>
      </c>
      <c r="I33" s="168"/>
    </row>
    <row r="34" spans="1:9" ht="43.5">
      <c r="A34" s="156" t="s">
        <v>459</v>
      </c>
      <c r="B34" s="163" t="s">
        <v>443</v>
      </c>
      <c r="C34" s="156">
        <v>0.04</v>
      </c>
      <c r="D34" s="168" t="s">
        <v>608</v>
      </c>
      <c r="E34" s="168" t="s">
        <v>600</v>
      </c>
      <c r="F34" s="168" t="s">
        <v>608</v>
      </c>
      <c r="G34" s="168" t="s">
        <v>600</v>
      </c>
      <c r="H34" s="168" t="s">
        <v>609</v>
      </c>
      <c r="I34" s="168"/>
    </row>
    <row r="35" spans="1:9" ht="43.5">
      <c r="A35" s="156" t="s">
        <v>460</v>
      </c>
      <c r="B35" s="163" t="s">
        <v>461</v>
      </c>
      <c r="C35" s="156">
        <v>19</v>
      </c>
      <c r="D35" s="168" t="s">
        <v>608</v>
      </c>
      <c r="E35" s="168" t="s">
        <v>600</v>
      </c>
      <c r="F35" s="168" t="s">
        <v>608</v>
      </c>
      <c r="G35" s="168" t="s">
        <v>600</v>
      </c>
      <c r="H35" s="168" t="s">
        <v>609</v>
      </c>
      <c r="I35" s="168"/>
    </row>
    <row r="36" spans="1:9" ht="43.5">
      <c r="A36" s="156" t="s">
        <v>462</v>
      </c>
      <c r="B36" s="163" t="s">
        <v>443</v>
      </c>
      <c r="C36" s="156">
        <v>0.04</v>
      </c>
      <c r="D36" s="168" t="s">
        <v>608</v>
      </c>
      <c r="E36" s="168" t="s">
        <v>600</v>
      </c>
      <c r="F36" s="168" t="s">
        <v>608</v>
      </c>
      <c r="G36" s="168" t="s">
        <v>600</v>
      </c>
      <c r="H36" s="168" t="s">
        <v>609</v>
      </c>
      <c r="I36" s="168"/>
    </row>
    <row r="38" spans="1:9">
      <c r="A38" s="156" t="s">
        <v>463</v>
      </c>
      <c r="D38" s="174" t="s">
        <v>441</v>
      </c>
    </row>
    <row r="39" spans="1:9" ht="43.5">
      <c r="A39" s="156" t="s">
        <v>464</v>
      </c>
      <c r="B39" s="163" t="s">
        <v>443</v>
      </c>
      <c r="C39" s="156">
        <v>0.14000000000000001</v>
      </c>
      <c r="D39" s="168" t="s">
        <v>608</v>
      </c>
      <c r="E39" s="168" t="s">
        <v>600</v>
      </c>
      <c r="F39" s="168" t="s">
        <v>608</v>
      </c>
      <c r="G39" s="168" t="s">
        <v>600</v>
      </c>
      <c r="H39" s="168" t="s">
        <v>609</v>
      </c>
      <c r="I39" s="168"/>
    </row>
    <row r="42" spans="1:9">
      <c r="A42" s="173" t="s">
        <v>465</v>
      </c>
      <c r="D42" s="174" t="s">
        <v>441</v>
      </c>
    </row>
    <row r="43" spans="1:9" ht="29">
      <c r="A43" s="156" t="s">
        <v>442</v>
      </c>
      <c r="B43" s="163" t="s">
        <v>466</v>
      </c>
      <c r="C43" s="156" t="s">
        <v>467</v>
      </c>
      <c r="D43" s="168"/>
      <c r="E43" s="168"/>
      <c r="F43" s="168"/>
      <c r="G43" s="168"/>
      <c r="H43" s="168"/>
      <c r="I43" s="168" t="s">
        <v>611</v>
      </c>
    </row>
    <row r="44" spans="1:9" ht="29">
      <c r="A44" s="156" t="s">
        <v>444</v>
      </c>
      <c r="B44" s="163" t="s">
        <v>466</v>
      </c>
      <c r="C44" s="156" t="s">
        <v>467</v>
      </c>
      <c r="D44" s="168"/>
      <c r="E44" s="168"/>
      <c r="F44" s="168"/>
      <c r="G44" s="168"/>
      <c r="H44" s="168"/>
      <c r="I44" s="168"/>
    </row>
    <row r="45" spans="1:9" ht="29">
      <c r="A45" s="156" t="s">
        <v>445</v>
      </c>
      <c r="B45" s="163" t="s">
        <v>466</v>
      </c>
      <c r="C45" s="156" t="s">
        <v>467</v>
      </c>
      <c r="D45" s="168"/>
      <c r="E45" s="168"/>
      <c r="F45" s="168"/>
      <c r="G45" s="168"/>
      <c r="H45" s="168"/>
      <c r="I45" s="168"/>
    </row>
    <row r="46" spans="1:9" ht="29">
      <c r="A46" s="156" t="s">
        <v>446</v>
      </c>
      <c r="B46" s="163" t="s">
        <v>466</v>
      </c>
      <c r="C46" s="156" t="s">
        <v>467</v>
      </c>
      <c r="D46" s="168"/>
      <c r="E46" s="168"/>
      <c r="F46" s="168"/>
      <c r="G46" s="168"/>
      <c r="H46" s="168"/>
      <c r="I46" s="168"/>
    </row>
    <row r="47" spans="1:9" ht="29">
      <c r="A47" s="156" t="s">
        <v>447</v>
      </c>
      <c r="B47" s="163" t="s">
        <v>466</v>
      </c>
      <c r="C47" s="156" t="s">
        <v>467</v>
      </c>
      <c r="D47" s="168"/>
      <c r="E47" s="168"/>
      <c r="F47" s="168"/>
      <c r="G47" s="168"/>
      <c r="H47" s="168"/>
      <c r="I47" s="168"/>
    </row>
    <row r="48" spans="1:9" ht="29">
      <c r="A48" s="156" t="s">
        <v>448</v>
      </c>
      <c r="B48" s="163" t="s">
        <v>466</v>
      </c>
      <c r="C48" s="156" t="s">
        <v>467</v>
      </c>
      <c r="D48" s="168"/>
      <c r="E48" s="168"/>
      <c r="F48" s="168"/>
      <c r="G48" s="168"/>
      <c r="H48" s="168"/>
      <c r="I48" s="168"/>
    </row>
    <row r="49" spans="1:9" ht="29">
      <c r="A49" s="156" t="s">
        <v>449</v>
      </c>
      <c r="B49" s="163" t="s">
        <v>466</v>
      </c>
      <c r="C49" s="156" t="s">
        <v>467</v>
      </c>
      <c r="D49" s="168"/>
      <c r="E49" s="168"/>
      <c r="F49" s="168"/>
      <c r="G49" s="168"/>
      <c r="H49" s="168"/>
      <c r="I49" s="168"/>
    </row>
    <row r="50" spans="1:9" ht="29">
      <c r="A50" s="156" t="s">
        <v>450</v>
      </c>
      <c r="B50" s="163" t="s">
        <v>466</v>
      </c>
      <c r="C50" s="156" t="s">
        <v>467</v>
      </c>
      <c r="D50" s="168"/>
      <c r="E50" s="168"/>
      <c r="F50" s="168"/>
      <c r="G50" s="168"/>
      <c r="H50" s="168"/>
      <c r="I50" s="168"/>
    </row>
    <row r="51" spans="1:9" ht="29">
      <c r="A51" s="156" t="s">
        <v>452</v>
      </c>
      <c r="B51" s="163" t="s">
        <v>466</v>
      </c>
      <c r="C51" s="156" t="s">
        <v>467</v>
      </c>
      <c r="D51" s="168"/>
      <c r="E51" s="168"/>
      <c r="F51" s="168"/>
      <c r="G51" s="168"/>
      <c r="H51" s="168"/>
      <c r="I51" s="168"/>
    </row>
    <row r="52" spans="1:9" ht="29">
      <c r="A52" s="156" t="s">
        <v>453</v>
      </c>
      <c r="B52" s="163" t="s">
        <v>466</v>
      </c>
      <c r="C52" s="156" t="s">
        <v>467</v>
      </c>
      <c r="D52" s="168"/>
      <c r="E52" s="168"/>
      <c r="F52" s="168"/>
      <c r="G52" s="168"/>
      <c r="H52" s="168"/>
      <c r="I52" s="168"/>
    </row>
    <row r="54" spans="1:9">
      <c r="A54" s="156" t="s">
        <v>454</v>
      </c>
      <c r="D54" s="174" t="s">
        <v>441</v>
      </c>
    </row>
    <row r="55" spans="1:9" ht="29">
      <c r="A55" s="156" t="s">
        <v>455</v>
      </c>
      <c r="B55" s="163" t="s">
        <v>466</v>
      </c>
      <c r="C55" s="156" t="s">
        <v>467</v>
      </c>
      <c r="D55" s="168"/>
      <c r="E55" s="168"/>
      <c r="F55" s="168"/>
      <c r="G55" s="168"/>
      <c r="H55" s="168"/>
      <c r="I55" s="168"/>
    </row>
    <row r="56" spans="1:9" ht="29">
      <c r="A56" s="156" t="s">
        <v>456</v>
      </c>
      <c r="B56" s="163" t="s">
        <v>466</v>
      </c>
      <c r="C56" s="156" t="s">
        <v>467</v>
      </c>
      <c r="D56" s="168"/>
      <c r="E56" s="168"/>
      <c r="F56" s="168"/>
      <c r="G56" s="168"/>
      <c r="H56" s="168"/>
      <c r="I56" s="168"/>
    </row>
    <row r="57" spans="1:9" ht="29">
      <c r="A57" s="156" t="s">
        <v>457</v>
      </c>
      <c r="B57" s="163" t="s">
        <v>466</v>
      </c>
      <c r="C57" s="156" t="s">
        <v>467</v>
      </c>
      <c r="D57" s="168"/>
      <c r="E57" s="168"/>
      <c r="F57" s="168"/>
      <c r="G57" s="168"/>
      <c r="H57" s="168"/>
      <c r="I57" s="168"/>
    </row>
    <row r="58" spans="1:9" ht="29">
      <c r="A58" s="156" t="s">
        <v>458</v>
      </c>
      <c r="B58" s="163" t="s">
        <v>466</v>
      </c>
      <c r="C58" s="156" t="s">
        <v>467</v>
      </c>
      <c r="D58" s="168"/>
      <c r="E58" s="168"/>
      <c r="F58" s="168"/>
      <c r="G58" s="168"/>
      <c r="H58" s="168"/>
      <c r="I58" s="168"/>
    </row>
    <row r="59" spans="1:9" ht="29">
      <c r="A59" s="156" t="s">
        <v>459</v>
      </c>
      <c r="B59" s="163" t="s">
        <v>466</v>
      </c>
      <c r="C59" s="156" t="s">
        <v>467</v>
      </c>
      <c r="D59" s="168"/>
      <c r="E59" s="168"/>
      <c r="F59" s="168"/>
      <c r="G59" s="168"/>
      <c r="H59" s="168"/>
      <c r="I59" s="168"/>
    </row>
    <row r="60" spans="1:9" ht="29">
      <c r="A60" s="156" t="s">
        <v>460</v>
      </c>
      <c r="B60" s="163" t="s">
        <v>466</v>
      </c>
      <c r="C60" s="156" t="s">
        <v>467</v>
      </c>
      <c r="D60" s="168"/>
      <c r="E60" s="168"/>
      <c r="F60" s="168"/>
      <c r="G60" s="168"/>
      <c r="H60" s="168"/>
      <c r="I60" s="168"/>
    </row>
    <row r="61" spans="1:9" ht="29">
      <c r="A61" s="156" t="s">
        <v>462</v>
      </c>
      <c r="B61" s="163" t="s">
        <v>466</v>
      </c>
      <c r="C61" s="156" t="s">
        <v>467</v>
      </c>
      <c r="D61" s="168"/>
      <c r="E61" s="168"/>
      <c r="F61" s="168"/>
      <c r="G61" s="168"/>
      <c r="H61" s="168"/>
      <c r="I61" s="168"/>
    </row>
    <row r="63" spans="1:9">
      <c r="A63" s="156" t="s">
        <v>463</v>
      </c>
      <c r="D63" s="174" t="s">
        <v>441</v>
      </c>
    </row>
    <row r="64" spans="1:9" ht="29">
      <c r="A64" s="156" t="s">
        <v>464</v>
      </c>
      <c r="B64" s="163" t="s">
        <v>466</v>
      </c>
      <c r="C64" s="156" t="s">
        <v>467</v>
      </c>
      <c r="D64" s="168"/>
      <c r="E64" s="168"/>
      <c r="F64" s="168"/>
      <c r="G64" s="168"/>
      <c r="H64" s="168"/>
      <c r="I64" s="168"/>
    </row>
    <row r="66" spans="1:12">
      <c r="C66" s="156" t="s">
        <v>468</v>
      </c>
      <c r="J66" s="156" t="s">
        <v>469</v>
      </c>
    </row>
    <row r="67" spans="1:12">
      <c r="A67" s="173" t="s">
        <v>470</v>
      </c>
      <c r="C67" s="156" t="s">
        <v>471</v>
      </c>
      <c r="D67" s="174" t="s">
        <v>472</v>
      </c>
    </row>
    <row r="68" spans="1:12">
      <c r="A68" s="156" t="s">
        <v>473</v>
      </c>
      <c r="B68" s="163" t="s">
        <v>474</v>
      </c>
      <c r="C68" s="156">
        <v>890</v>
      </c>
      <c r="D68" s="168" t="s">
        <v>612</v>
      </c>
      <c r="E68" s="168"/>
      <c r="F68" s="168" t="s">
        <v>613</v>
      </c>
      <c r="G68" s="168"/>
      <c r="H68" s="168"/>
      <c r="I68" s="168"/>
      <c r="J68" s="156">
        <v>730</v>
      </c>
      <c r="K68" s="156" t="s">
        <v>475</v>
      </c>
      <c r="L68" s="156" t="s">
        <v>476</v>
      </c>
    </row>
    <row r="69" spans="1:12">
      <c r="A69" s="156" t="s">
        <v>477</v>
      </c>
      <c r="B69" s="163" t="s">
        <v>474</v>
      </c>
      <c r="C69" s="156">
        <v>890</v>
      </c>
      <c r="D69" s="168" t="s">
        <v>612</v>
      </c>
      <c r="E69" s="168"/>
      <c r="F69" s="168" t="s">
        <v>613</v>
      </c>
      <c r="G69" s="168"/>
      <c r="H69" s="168"/>
      <c r="I69" s="168"/>
      <c r="J69" s="156">
        <v>1280</v>
      </c>
      <c r="K69" s="156" t="s">
        <v>475</v>
      </c>
    </row>
    <row r="70" spans="1:12">
      <c r="A70" s="156" t="s">
        <v>478</v>
      </c>
      <c r="B70" s="163" t="s">
        <v>479</v>
      </c>
      <c r="C70" s="156">
        <v>300</v>
      </c>
      <c r="D70" s="168" t="s">
        <v>612</v>
      </c>
      <c r="E70" s="168"/>
      <c r="F70" s="168" t="s">
        <v>613</v>
      </c>
      <c r="G70" s="168" t="s">
        <v>612</v>
      </c>
      <c r="H70" s="168"/>
      <c r="I70" s="168"/>
      <c r="J70" s="156">
        <v>250</v>
      </c>
      <c r="K70" s="156" t="s">
        <v>480</v>
      </c>
    </row>
    <row r="71" spans="1:12">
      <c r="A71" s="156" t="s">
        <v>481</v>
      </c>
      <c r="B71" s="163" t="s">
        <v>474</v>
      </c>
      <c r="C71" s="156">
        <v>62</v>
      </c>
      <c r="D71" s="168" t="s">
        <v>612</v>
      </c>
      <c r="E71" s="168"/>
      <c r="F71" s="168" t="s">
        <v>613</v>
      </c>
      <c r="G71" s="168" t="s">
        <v>612</v>
      </c>
      <c r="H71" s="168"/>
      <c r="I71" s="168"/>
      <c r="J71" s="156">
        <v>250</v>
      </c>
      <c r="K71" s="156" t="s">
        <v>475</v>
      </c>
    </row>
    <row r="72" spans="1:12">
      <c r="A72" s="156" t="s">
        <v>482</v>
      </c>
      <c r="B72" s="163" t="s">
        <v>474</v>
      </c>
      <c r="D72" s="168"/>
      <c r="E72" s="168"/>
      <c r="F72" s="168"/>
      <c r="G72" s="168"/>
      <c r="H72" s="168" t="s">
        <v>612</v>
      </c>
      <c r="I72" s="168"/>
      <c r="J72" s="156">
        <v>460</v>
      </c>
      <c r="K72" s="156" t="s">
        <v>475</v>
      </c>
    </row>
    <row r="73" spans="1:12">
      <c r="A73" s="156" t="s">
        <v>483</v>
      </c>
      <c r="B73" s="163" t="s">
        <v>474</v>
      </c>
      <c r="C73" s="156">
        <v>350</v>
      </c>
      <c r="D73" s="168"/>
      <c r="E73" s="168"/>
      <c r="F73" s="168"/>
      <c r="G73" s="168"/>
      <c r="H73" s="168" t="s">
        <v>612</v>
      </c>
      <c r="I73" s="168"/>
      <c r="J73" s="156">
        <v>240</v>
      </c>
      <c r="K73" s="156" t="s">
        <v>475</v>
      </c>
    </row>
    <row r="74" spans="1:12">
      <c r="A74" s="156" t="s">
        <v>484</v>
      </c>
      <c r="C74" s="156">
        <v>370</v>
      </c>
      <c r="D74" s="168"/>
      <c r="E74" s="168"/>
      <c r="F74" s="168"/>
      <c r="G74" s="168"/>
      <c r="H74" s="168"/>
      <c r="I74" s="168"/>
      <c r="J74" s="156">
        <v>265</v>
      </c>
      <c r="K74" s="156" t="s">
        <v>475</v>
      </c>
    </row>
    <row r="75" spans="1:12">
      <c r="A75" s="156" t="s">
        <v>485</v>
      </c>
      <c r="B75" s="163" t="s">
        <v>474</v>
      </c>
      <c r="C75" s="156">
        <v>500</v>
      </c>
      <c r="D75" s="168"/>
      <c r="E75" s="168"/>
      <c r="F75" s="168"/>
      <c r="G75" s="168"/>
      <c r="H75" s="168"/>
      <c r="I75" s="168"/>
      <c r="J75" s="156">
        <v>470</v>
      </c>
      <c r="K75" s="156" t="s">
        <v>475</v>
      </c>
    </row>
    <row r="76" spans="1:12">
      <c r="A76" s="156" t="s">
        <v>486</v>
      </c>
      <c r="B76" s="163" t="s">
        <v>474</v>
      </c>
      <c r="C76" s="156">
        <v>600</v>
      </c>
      <c r="D76" s="168"/>
      <c r="E76" s="168"/>
      <c r="F76" s="168"/>
      <c r="G76" s="168"/>
      <c r="H76" s="168"/>
      <c r="I76" s="168"/>
      <c r="J76" s="156">
        <v>470</v>
      </c>
      <c r="K76" s="156" t="s">
        <v>475</v>
      </c>
    </row>
    <row r="77" spans="1:12">
      <c r="A77" s="156" t="s">
        <v>487</v>
      </c>
      <c r="B77" s="163" t="s">
        <v>488</v>
      </c>
      <c r="C77" s="156">
        <f>20*40.1</f>
        <v>802</v>
      </c>
      <c r="D77" s="168"/>
      <c r="E77" s="168"/>
      <c r="F77" s="168"/>
      <c r="G77" s="168"/>
      <c r="H77" s="168"/>
      <c r="I77" s="168"/>
      <c r="J77" s="156">
        <f>0.09/(3.6/1000)*40.1</f>
        <v>1002.5</v>
      </c>
      <c r="K77" s="156" t="s">
        <v>489</v>
      </c>
    </row>
    <row r="78" spans="1:12">
      <c r="A78" s="156" t="s">
        <v>490</v>
      </c>
      <c r="B78" s="163" t="s">
        <v>488</v>
      </c>
      <c r="C78" s="156">
        <f>40*17.9</f>
        <v>716</v>
      </c>
      <c r="D78" s="168"/>
      <c r="E78" s="168"/>
      <c r="F78" s="168"/>
      <c r="G78" s="168"/>
      <c r="H78" s="168"/>
      <c r="I78" s="168"/>
      <c r="J78" s="159">
        <f>0.14/(3.6/1000)*17.9</f>
        <v>696.11111111111109</v>
      </c>
      <c r="K78" s="156" t="s">
        <v>489</v>
      </c>
    </row>
    <row r="79" spans="1:12">
      <c r="A79" s="156" t="s">
        <v>491</v>
      </c>
      <c r="B79" s="163" t="s">
        <v>488</v>
      </c>
      <c r="C79" s="156">
        <f>110*27.1</f>
        <v>2981</v>
      </c>
      <c r="D79" s="168"/>
      <c r="E79" s="168"/>
      <c r="F79" s="168"/>
      <c r="G79" s="168"/>
      <c r="H79" s="168"/>
      <c r="I79" s="168"/>
      <c r="J79" s="159">
        <f>0.94/(3.6/1000)*27.1</f>
        <v>7076.1111111111104</v>
      </c>
      <c r="K79" s="156" t="s">
        <v>489</v>
      </c>
    </row>
    <row r="80" spans="1:12">
      <c r="A80" s="156" t="s">
        <v>492</v>
      </c>
      <c r="B80" s="163" t="s">
        <v>488</v>
      </c>
      <c r="C80" s="156">
        <f>300*10</f>
        <v>3000</v>
      </c>
      <c r="D80" s="168"/>
      <c r="E80" s="168"/>
      <c r="F80" s="168"/>
      <c r="G80" s="168"/>
      <c r="H80" s="168"/>
      <c r="I80" s="168"/>
      <c r="J80" s="156">
        <f>1.71/(3.6/1000)*10</f>
        <v>4750</v>
      </c>
      <c r="K80" s="156" t="s">
        <v>489</v>
      </c>
    </row>
    <row r="81" spans="1:34">
      <c r="A81" s="156" t="s">
        <v>493</v>
      </c>
      <c r="B81" s="163" t="s">
        <v>488</v>
      </c>
      <c r="C81" s="156" t="s">
        <v>494</v>
      </c>
      <c r="D81" s="168"/>
      <c r="E81" s="168"/>
      <c r="F81" s="168"/>
      <c r="G81" s="168"/>
      <c r="H81" s="168"/>
      <c r="I81" s="168"/>
      <c r="J81" s="175">
        <f>0.29/(3.6/1000)*17.9</f>
        <v>1441.9444444444443</v>
      </c>
      <c r="K81" s="156" t="s">
        <v>489</v>
      </c>
    </row>
    <row r="83" spans="1:34">
      <c r="A83" s="173" t="s">
        <v>495</v>
      </c>
      <c r="D83" s="174" t="s">
        <v>496</v>
      </c>
      <c r="I83" s="176" t="s">
        <v>497</v>
      </c>
    </row>
    <row r="84" spans="1:34">
      <c r="A84" s="156" t="s">
        <v>498</v>
      </c>
      <c r="B84" s="163" t="s">
        <v>66</v>
      </c>
      <c r="C84" s="177">
        <v>0.45</v>
      </c>
      <c r="D84" s="168" t="s">
        <v>614</v>
      </c>
      <c r="E84" s="168"/>
      <c r="F84" s="168" t="s">
        <v>615</v>
      </c>
      <c r="G84" s="168"/>
      <c r="H84" s="168"/>
      <c r="I84" s="168"/>
      <c r="J84" s="167">
        <v>0.55000000000000004</v>
      </c>
    </row>
    <row r="85" spans="1:34">
      <c r="A85" s="156" t="s">
        <v>481</v>
      </c>
      <c r="B85" s="163" t="s">
        <v>66</v>
      </c>
      <c r="C85" s="177">
        <v>0.9</v>
      </c>
      <c r="D85" s="168" t="s">
        <v>614</v>
      </c>
      <c r="E85" s="168"/>
      <c r="F85" s="168" t="s">
        <v>615</v>
      </c>
      <c r="G85" s="168" t="s">
        <v>616</v>
      </c>
      <c r="H85" s="168"/>
      <c r="I85" s="168"/>
      <c r="J85" s="167">
        <v>0.8</v>
      </c>
    </row>
    <row r="86" spans="1:34">
      <c r="A86" s="156" t="s">
        <v>482</v>
      </c>
      <c r="B86" s="163" t="s">
        <v>66</v>
      </c>
      <c r="C86" s="177">
        <v>0.45</v>
      </c>
      <c r="D86" s="168"/>
      <c r="E86" s="168"/>
      <c r="F86" s="168"/>
      <c r="G86" s="168"/>
      <c r="H86" s="168" t="s">
        <v>614</v>
      </c>
      <c r="I86" s="168"/>
      <c r="J86" s="167">
        <v>0.45</v>
      </c>
    </row>
    <row r="87" spans="1:34">
      <c r="A87" s="156" t="s">
        <v>483</v>
      </c>
      <c r="B87" s="163" t="s">
        <v>66</v>
      </c>
      <c r="C87" s="177">
        <v>0.4</v>
      </c>
      <c r="D87" s="168"/>
      <c r="E87" s="168"/>
      <c r="F87" s="168"/>
      <c r="G87" s="168"/>
      <c r="H87" s="168" t="s">
        <v>614</v>
      </c>
      <c r="I87" s="168"/>
      <c r="J87" s="167">
        <v>0.4</v>
      </c>
    </row>
    <row r="88" spans="1:34">
      <c r="A88" s="156" t="s">
        <v>499</v>
      </c>
      <c r="B88" s="163" t="s">
        <v>66</v>
      </c>
      <c r="C88" s="177">
        <v>0.4</v>
      </c>
      <c r="D88" s="168"/>
      <c r="E88" s="168"/>
      <c r="F88" s="168"/>
      <c r="G88" s="168"/>
      <c r="H88" s="168"/>
      <c r="I88" s="168"/>
      <c r="J88" s="167">
        <v>0.4</v>
      </c>
    </row>
    <row r="89" spans="1:34">
      <c r="A89" s="156" t="s">
        <v>500</v>
      </c>
      <c r="B89" s="163" t="s">
        <v>66</v>
      </c>
      <c r="C89" s="177">
        <v>0.4</v>
      </c>
      <c r="D89" s="168" t="s">
        <v>614</v>
      </c>
      <c r="E89" s="168"/>
      <c r="F89" s="168" t="s">
        <v>615</v>
      </c>
      <c r="G89" s="168"/>
      <c r="H89" s="168"/>
      <c r="I89" s="168"/>
      <c r="J89" s="167">
        <v>0.4</v>
      </c>
    </row>
    <row r="92" spans="1:34" s="178" customFormat="1">
      <c r="A92" s="178" t="s">
        <v>501</v>
      </c>
      <c r="B92" s="179"/>
    </row>
    <row r="94" spans="1:34">
      <c r="A94" s="173" t="s">
        <v>502</v>
      </c>
    </row>
    <row r="95" spans="1:34" ht="43.5">
      <c r="A95" s="163" t="s">
        <v>503</v>
      </c>
      <c r="B95" s="163" t="s">
        <v>504</v>
      </c>
      <c r="C95" s="156" t="s">
        <v>505</v>
      </c>
      <c r="D95" s="174" t="s">
        <v>506</v>
      </c>
      <c r="I95" s="156" t="s">
        <v>507</v>
      </c>
      <c r="L95" s="156" t="s">
        <v>508</v>
      </c>
      <c r="X95" s="156" t="s">
        <v>509</v>
      </c>
    </row>
    <row r="96" spans="1:34" ht="43.5">
      <c r="A96" s="163" t="s">
        <v>510</v>
      </c>
      <c r="B96" s="163" t="s">
        <v>504</v>
      </c>
      <c r="C96" s="156" t="s">
        <v>511</v>
      </c>
      <c r="D96" s="174" t="s">
        <v>506</v>
      </c>
      <c r="I96" s="156" t="s">
        <v>507</v>
      </c>
      <c r="L96" s="180" t="s">
        <v>26</v>
      </c>
      <c r="M96" s="180"/>
      <c r="N96" s="180"/>
      <c r="O96" s="180"/>
      <c r="P96" s="180"/>
      <c r="Q96" s="180"/>
      <c r="R96" s="180"/>
      <c r="S96" s="180"/>
      <c r="T96" s="180"/>
      <c r="U96" s="180"/>
      <c r="V96" s="180"/>
      <c r="X96" s="181" t="s">
        <v>45</v>
      </c>
      <c r="Y96" s="182"/>
      <c r="Z96" s="182"/>
      <c r="AA96" s="182"/>
      <c r="AB96" s="182"/>
      <c r="AC96" s="182"/>
      <c r="AD96" s="182"/>
      <c r="AE96" s="182"/>
      <c r="AF96" s="182"/>
      <c r="AG96" s="182"/>
      <c r="AH96" s="182"/>
    </row>
    <row r="97" spans="1:34" ht="43.5">
      <c r="A97" s="156" t="s">
        <v>512</v>
      </c>
      <c r="B97" s="163" t="s">
        <v>504</v>
      </c>
      <c r="D97" s="168"/>
      <c r="E97" s="168"/>
      <c r="F97" s="168"/>
      <c r="G97" s="168"/>
      <c r="H97" s="168"/>
      <c r="I97" s="168" t="s">
        <v>617</v>
      </c>
      <c r="L97" s="183"/>
      <c r="M97" s="183">
        <v>2010</v>
      </c>
      <c r="N97" s="183">
        <v>2020</v>
      </c>
      <c r="O97" s="183">
        <v>2030</v>
      </c>
      <c r="P97" s="183">
        <v>2040</v>
      </c>
      <c r="Q97" s="183">
        <v>2050</v>
      </c>
      <c r="R97" s="183">
        <v>2060</v>
      </c>
      <c r="S97" s="183">
        <v>2070</v>
      </c>
      <c r="T97" s="183">
        <v>2080</v>
      </c>
      <c r="U97" s="183">
        <v>2090</v>
      </c>
      <c r="V97" s="183">
        <v>2100</v>
      </c>
      <c r="X97" s="184"/>
      <c r="Y97" s="185">
        <v>2010</v>
      </c>
      <c r="Z97" s="185">
        <v>2020</v>
      </c>
      <c r="AA97" s="185">
        <v>2030</v>
      </c>
      <c r="AB97" s="185">
        <v>2040</v>
      </c>
      <c r="AC97" s="185">
        <v>2050</v>
      </c>
      <c r="AD97" s="185">
        <v>2060</v>
      </c>
      <c r="AE97" s="185">
        <v>2070</v>
      </c>
      <c r="AF97" s="185">
        <v>2080</v>
      </c>
      <c r="AG97" s="185">
        <v>2090</v>
      </c>
      <c r="AH97" s="185">
        <v>2100</v>
      </c>
    </row>
    <row r="98" spans="1:34" ht="43.5">
      <c r="A98" s="156" t="s">
        <v>513</v>
      </c>
      <c r="B98" s="163" t="s">
        <v>504</v>
      </c>
      <c r="D98" s="168"/>
      <c r="E98" s="168"/>
      <c r="F98" s="168"/>
      <c r="G98" s="168"/>
      <c r="H98" s="168"/>
      <c r="I98" s="168" t="s">
        <v>618</v>
      </c>
      <c r="L98" s="183" t="s">
        <v>5</v>
      </c>
      <c r="M98" s="186">
        <v>56.883845778816735</v>
      </c>
      <c r="N98" s="186">
        <v>62.02343761264008</v>
      </c>
      <c r="O98" s="186">
        <v>72.623349836111302</v>
      </c>
      <c r="P98" s="186">
        <v>97.197029627817685</v>
      </c>
      <c r="Q98" s="186">
        <v>126.20951584271597</v>
      </c>
      <c r="R98" s="186">
        <v>194.60943335173897</v>
      </c>
      <c r="S98" s="186">
        <v>279.64530790725314</v>
      </c>
      <c r="T98" s="186">
        <v>400.05732319686751</v>
      </c>
      <c r="U98" s="186">
        <v>848.6055359659448</v>
      </c>
      <c r="V98" s="186">
        <v>1633.3969273925702</v>
      </c>
      <c r="X98" s="184" t="s">
        <v>5</v>
      </c>
      <c r="Y98" s="187">
        <v>2.4081633929956068</v>
      </c>
      <c r="Z98" s="187">
        <v>2.1778998063176096</v>
      </c>
      <c r="AA98" s="187">
        <v>2.030160535540535</v>
      </c>
      <c r="AB98" s="187">
        <v>1.8924432557046535</v>
      </c>
      <c r="AC98" s="187">
        <v>1.764068118439948</v>
      </c>
      <c r="AD98" s="187">
        <v>1.6444013933392816</v>
      </c>
      <c r="AE98" s="187">
        <v>1.5328523395159479</v>
      </c>
      <c r="AF98" s="187">
        <v>1.42887028938118</v>
      </c>
      <c r="AG98" s="187">
        <v>1.3319419302455358</v>
      </c>
      <c r="AH98" s="187">
        <v>1.2415887703246482</v>
      </c>
    </row>
    <row r="99" spans="1:34" ht="43.5">
      <c r="A99" s="156" t="s">
        <v>514</v>
      </c>
      <c r="B99" s="163" t="s">
        <v>504</v>
      </c>
      <c r="D99" s="168"/>
      <c r="E99" s="168"/>
      <c r="F99" s="168"/>
      <c r="G99" s="168"/>
      <c r="H99" s="168"/>
      <c r="I99" s="168"/>
      <c r="L99" s="183" t="s">
        <v>6</v>
      </c>
      <c r="M99" s="186">
        <v>104.57796593719888</v>
      </c>
      <c r="N99" s="186">
        <v>215.8912637712186</v>
      </c>
      <c r="O99" s="186">
        <v>402.80124339868718</v>
      </c>
      <c r="P99" s="186">
        <v>655.94949222955859</v>
      </c>
      <c r="Q99" s="186">
        <v>905.91646274577204</v>
      </c>
      <c r="R99" s="186">
        <v>1166.6161467361924</v>
      </c>
      <c r="S99" s="186">
        <v>1500.0201919380295</v>
      </c>
      <c r="T99" s="186">
        <v>1836.9058756820466</v>
      </c>
      <c r="U99" s="186">
        <v>2459.4266968257666</v>
      </c>
      <c r="V99" s="186">
        <v>3307.4353610853805</v>
      </c>
      <c r="X99" s="184" t="s">
        <v>6</v>
      </c>
      <c r="Y99" s="187">
        <v>2.2320375102165686</v>
      </c>
      <c r="Z99" s="187">
        <v>1.9189505957974871</v>
      </c>
      <c r="AA99" s="187">
        <v>1.7887773156227196</v>
      </c>
      <c r="AB99" s="187">
        <v>1.6674344258230709</v>
      </c>
      <c r="AC99" s="187">
        <v>1.5543229110393804</v>
      </c>
      <c r="AD99" s="187">
        <v>1.4488843905147268</v>
      </c>
      <c r="AE99" s="187">
        <v>1.3505983616193666</v>
      </c>
      <c r="AF99" s="187">
        <v>1.2589796303629766</v>
      </c>
      <c r="AG99" s="187">
        <v>1.1735759162097956</v>
      </c>
      <c r="AH99" s="187">
        <v>1.0939656193727116</v>
      </c>
    </row>
    <row r="100" spans="1:34" ht="43.5">
      <c r="A100" s="156" t="s">
        <v>515</v>
      </c>
      <c r="B100" s="163" t="s">
        <v>443</v>
      </c>
      <c r="D100" s="168"/>
      <c r="E100" s="168"/>
      <c r="F100" s="168"/>
      <c r="G100" s="168"/>
      <c r="H100" s="168"/>
      <c r="I100" s="168"/>
      <c r="L100" s="183" t="s">
        <v>11</v>
      </c>
      <c r="M100" s="186">
        <v>1889.6980274360933</v>
      </c>
      <c r="N100" s="186">
        <v>2793.0912655820762</v>
      </c>
      <c r="O100" s="186">
        <v>3958.336417986879</v>
      </c>
      <c r="P100" s="186">
        <v>5420.6196174258594</v>
      </c>
      <c r="Q100" s="186">
        <v>7334.8887989156492</v>
      </c>
      <c r="R100" s="186">
        <v>9623.4845082044812</v>
      </c>
      <c r="S100" s="186">
        <v>12430.698531557642</v>
      </c>
      <c r="T100" s="186">
        <v>15613.560211297532</v>
      </c>
      <c r="U100" s="186">
        <v>19252.222428293302</v>
      </c>
      <c r="V100" s="186">
        <v>23360.002597772364</v>
      </c>
      <c r="X100" s="184" t="s">
        <v>11</v>
      </c>
      <c r="Y100" s="187">
        <v>2.1318423765457832</v>
      </c>
      <c r="Z100" s="187">
        <v>1.9278994566661294</v>
      </c>
      <c r="AA100" s="187">
        <v>1.7969932189137936</v>
      </c>
      <c r="AB100" s="187">
        <v>1.6748873112611131</v>
      </c>
      <c r="AC100" s="187">
        <v>1.5610798818439153</v>
      </c>
      <c r="AD100" s="187">
        <v>1.4550336309432754</v>
      </c>
      <c r="AE100" s="187">
        <v>1.3561907859891236</v>
      </c>
      <c r="AF100" s="187">
        <v>1.2641493225968123</v>
      </c>
      <c r="AG100" s="187">
        <v>1.1783535493771096</v>
      </c>
      <c r="AH100" s="187">
        <v>1.0983819803640003</v>
      </c>
    </row>
    <row r="101" spans="1:34" ht="43.5">
      <c r="A101" s="156" t="s">
        <v>516</v>
      </c>
      <c r="B101" s="163" t="s">
        <v>443</v>
      </c>
      <c r="D101" s="168"/>
      <c r="E101" s="168"/>
      <c r="F101" s="168"/>
      <c r="G101" s="168"/>
      <c r="H101" s="168"/>
      <c r="I101" s="168"/>
      <c r="L101" s="183" t="s">
        <v>2</v>
      </c>
      <c r="M101" s="186">
        <v>352.53291269352979</v>
      </c>
      <c r="N101" s="186">
        <v>436.68238054536874</v>
      </c>
      <c r="O101" s="186">
        <v>606.91723261229788</v>
      </c>
      <c r="P101" s="186">
        <v>873.60919869589043</v>
      </c>
      <c r="Q101" s="186">
        <v>1275.9786682022702</v>
      </c>
      <c r="R101" s="186">
        <v>1751.6013583352637</v>
      </c>
      <c r="S101" s="186">
        <v>2425.2333590334647</v>
      </c>
      <c r="T101" s="186">
        <v>3067.1391227035256</v>
      </c>
      <c r="U101" s="186">
        <v>3817.4670086208253</v>
      </c>
      <c r="V101" s="186">
        <v>4748.2809072968757</v>
      </c>
      <c r="X101" s="184" t="s">
        <v>2</v>
      </c>
      <c r="Y101" s="187">
        <v>2.4372780387298314</v>
      </c>
      <c r="Z101" s="187">
        <v>1.9914336082703579</v>
      </c>
      <c r="AA101" s="187">
        <v>1.8563433951056501</v>
      </c>
      <c r="AB101" s="187">
        <v>1.7304171157106134</v>
      </c>
      <c r="AC101" s="187">
        <v>1.6130331285897785</v>
      </c>
      <c r="AD101" s="187">
        <v>1.5036119617088057</v>
      </c>
      <c r="AE101" s="187">
        <v>1.4016134519012566</v>
      </c>
      <c r="AF101" s="187">
        <v>1.3065340783255963</v>
      </c>
      <c r="AG101" s="187">
        <v>1.2179044768088994</v>
      </c>
      <c r="AH101" s="187">
        <v>1.1352871228066916</v>
      </c>
    </row>
    <row r="102" spans="1:34">
      <c r="L102" s="183" t="s">
        <v>3</v>
      </c>
      <c r="M102" s="186">
        <v>325.27953980584402</v>
      </c>
      <c r="N102" s="186">
        <v>411.73096221948401</v>
      </c>
      <c r="O102" s="186">
        <v>529.13770780954223</v>
      </c>
      <c r="P102" s="186">
        <v>715.7970127395472</v>
      </c>
      <c r="Q102" s="186">
        <v>969.82197128736948</v>
      </c>
      <c r="R102" s="186">
        <v>1139.5541594472452</v>
      </c>
      <c r="S102" s="186">
        <v>1684.9673734293187</v>
      </c>
      <c r="T102" s="186">
        <v>2601.8718928558787</v>
      </c>
      <c r="U102" s="186">
        <v>4016.3149625734823</v>
      </c>
      <c r="V102" s="186">
        <v>6159.929768918154</v>
      </c>
      <c r="X102" s="184" t="s">
        <v>3</v>
      </c>
      <c r="Y102" s="187">
        <v>2.1501458866032204</v>
      </c>
      <c r="Z102" s="187">
        <v>1.9445533984978656</v>
      </c>
      <c r="AA102" s="187">
        <v>1.8126433353040488</v>
      </c>
      <c r="AB102" s="187">
        <v>1.6896814783077261</v>
      </c>
      <c r="AC102" s="187">
        <v>1.5750608200356675</v>
      </c>
      <c r="AD102" s="187">
        <v>1.4682155297672153</v>
      </c>
      <c r="AE102" s="187">
        <v>1.3686181602820959</v>
      </c>
      <c r="AF102" s="187">
        <v>1.2757770440903389</v>
      </c>
      <c r="AG102" s="187">
        <v>1.1892338662906565</v>
      </c>
      <c r="AH102" s="187">
        <v>1.1085614020755785</v>
      </c>
    </row>
    <row r="103" spans="1:34">
      <c r="A103" s="173" t="s">
        <v>465</v>
      </c>
      <c r="C103" s="156" t="s">
        <v>517</v>
      </c>
      <c r="L103" s="183" t="s">
        <v>4</v>
      </c>
      <c r="M103" s="186">
        <v>346.82524271807068</v>
      </c>
      <c r="N103" s="186">
        <v>384.07082219637203</v>
      </c>
      <c r="O103" s="186">
        <v>435.14751992565562</v>
      </c>
      <c r="P103" s="186">
        <v>521.98838622952769</v>
      </c>
      <c r="Q103" s="186">
        <v>626.67373580088395</v>
      </c>
      <c r="R103" s="186">
        <v>817.44814894407659</v>
      </c>
      <c r="S103" s="186">
        <v>1067.5511132647146</v>
      </c>
      <c r="T103" s="186">
        <v>1200</v>
      </c>
      <c r="U103" s="186">
        <v>1400</v>
      </c>
      <c r="V103" s="186">
        <v>1740.7388413721969</v>
      </c>
      <c r="X103" s="184" t="s">
        <v>4</v>
      </c>
      <c r="Y103" s="187">
        <v>2.4081633929956068</v>
      </c>
      <c r="Z103" s="187">
        <v>2.1778998063176096</v>
      </c>
      <c r="AA103" s="187">
        <v>2.030160535540535</v>
      </c>
      <c r="AB103" s="187">
        <v>1.8924432557046535</v>
      </c>
      <c r="AC103" s="187">
        <v>1.764068118439948</v>
      </c>
      <c r="AD103" s="187">
        <v>1.6444013933392816</v>
      </c>
      <c r="AE103" s="187">
        <v>1.5328523395159479</v>
      </c>
      <c r="AF103" s="187">
        <v>1.42887028938118</v>
      </c>
      <c r="AG103" s="187">
        <v>1.3319419302455358</v>
      </c>
      <c r="AH103" s="187">
        <v>1.2415887703246482</v>
      </c>
    </row>
    <row r="104" spans="1:34">
      <c r="A104" s="173"/>
      <c r="L104" s="183" t="s">
        <v>0</v>
      </c>
      <c r="M104" s="186">
        <v>5873.3445662835575</v>
      </c>
      <c r="N104" s="186">
        <v>7820.3766800359754</v>
      </c>
      <c r="O104" s="186">
        <v>10256.652380684538</v>
      </c>
      <c r="P104" s="186">
        <v>13120.391347632642</v>
      </c>
      <c r="Q104" s="186">
        <v>16596.113333454337</v>
      </c>
      <c r="R104" s="186">
        <v>20488.850296618206</v>
      </c>
      <c r="S104" s="186">
        <v>25004.728983053603</v>
      </c>
      <c r="T104" s="186">
        <v>29855.580864331936</v>
      </c>
      <c r="U104" s="186">
        <v>35261.927564424288</v>
      </c>
      <c r="V104" s="186">
        <v>41198.508889834098</v>
      </c>
      <c r="X104" s="184" t="s">
        <v>0</v>
      </c>
      <c r="Y104" s="187">
        <v>2.0641400511390917</v>
      </c>
      <c r="Z104" s="187">
        <v>1.8667712625579511</v>
      </c>
      <c r="AA104" s="187">
        <v>1.740137601891887</v>
      </c>
      <c r="AB104" s="187">
        <v>1.6220942191754173</v>
      </c>
      <c r="AC104" s="187">
        <v>1.5120583872342412</v>
      </c>
      <c r="AD104" s="187">
        <v>1.4094869085765271</v>
      </c>
      <c r="AE104" s="187">
        <v>1.3138734338708125</v>
      </c>
      <c r="AF104" s="187">
        <v>1.2247459623267256</v>
      </c>
      <c r="AG104" s="187">
        <v>1.1416645116390305</v>
      </c>
      <c r="AH104" s="187">
        <v>1.0642189459925555</v>
      </c>
    </row>
    <row r="105" spans="1:34" ht="29">
      <c r="A105" s="163" t="s">
        <v>503</v>
      </c>
      <c r="B105" s="163" t="s">
        <v>518</v>
      </c>
      <c r="C105" s="156" t="s">
        <v>519</v>
      </c>
      <c r="D105" s="174" t="s">
        <v>506</v>
      </c>
      <c r="I105" s="156" t="s">
        <v>507</v>
      </c>
      <c r="L105" s="183" t="s">
        <v>1</v>
      </c>
      <c r="M105" s="186">
        <v>3458.6525295500383</v>
      </c>
      <c r="N105" s="186">
        <v>4446.4943515349878</v>
      </c>
      <c r="O105" s="186">
        <v>5653.7798408731305</v>
      </c>
      <c r="P105" s="186">
        <v>6990.0317577321075</v>
      </c>
      <c r="Q105" s="186">
        <v>8612.9532941242633</v>
      </c>
      <c r="R105" s="186">
        <v>10265.629792665766</v>
      </c>
      <c r="S105" s="186">
        <v>12196.885493269998</v>
      </c>
      <c r="T105" s="186">
        <v>14314.576674036609</v>
      </c>
      <c r="U105" s="186">
        <v>16741.172648126449</v>
      </c>
      <c r="V105" s="186">
        <v>19503.367297925306</v>
      </c>
      <c r="X105" s="184" t="s">
        <v>1</v>
      </c>
      <c r="Y105" s="187">
        <v>1.6341108738184476</v>
      </c>
      <c r="Z105" s="187">
        <v>1.477860582858378</v>
      </c>
      <c r="AA105" s="187">
        <v>1.3776089348310772</v>
      </c>
      <c r="AB105" s="187">
        <v>1.284157923513872</v>
      </c>
      <c r="AC105" s="187">
        <v>1.1970462232271075</v>
      </c>
      <c r="AD105" s="187">
        <v>1.1158438026230839</v>
      </c>
      <c r="AE105" s="187">
        <v>1.0401498018143931</v>
      </c>
      <c r="AF105" s="187">
        <v>0.96959055350865775</v>
      </c>
      <c r="AG105" s="187">
        <v>0.90381773838089918</v>
      </c>
      <c r="AH105" s="187">
        <v>0.84250666557743981</v>
      </c>
    </row>
    <row r="106" spans="1:34" ht="29">
      <c r="A106" s="163" t="s">
        <v>510</v>
      </c>
      <c r="B106" s="163" t="s">
        <v>518</v>
      </c>
      <c r="C106" s="156" t="s">
        <v>520</v>
      </c>
      <c r="D106" s="174" t="s">
        <v>506</v>
      </c>
      <c r="I106" s="156" t="s">
        <v>521</v>
      </c>
      <c r="L106" s="183" t="s">
        <v>7</v>
      </c>
      <c r="M106" s="186">
        <v>1137.1303557131846</v>
      </c>
      <c r="N106" s="186">
        <v>1774.7306248807022</v>
      </c>
      <c r="O106" s="186">
        <v>2548.033064622688</v>
      </c>
      <c r="P106" s="186">
        <v>3385.1056842961643</v>
      </c>
      <c r="Q106" s="186">
        <v>4451.6654298902677</v>
      </c>
      <c r="R106" s="186">
        <v>5443.5518134335598</v>
      </c>
      <c r="S106" s="186">
        <v>6557.6262850083431</v>
      </c>
      <c r="T106" s="186">
        <v>8230.9552067407567</v>
      </c>
      <c r="U106" s="186">
        <v>10179.937341233392</v>
      </c>
      <c r="V106" s="186">
        <v>12449.981987709001</v>
      </c>
      <c r="X106" s="184" t="s">
        <v>7</v>
      </c>
      <c r="Y106" s="187">
        <v>2.2320375102165686</v>
      </c>
      <c r="Z106" s="187">
        <v>1.9189505957974871</v>
      </c>
      <c r="AA106" s="187">
        <v>1.7887773156227196</v>
      </c>
      <c r="AB106" s="187">
        <v>1.6674344258230709</v>
      </c>
      <c r="AC106" s="187">
        <v>1.5543229110393804</v>
      </c>
      <c r="AD106" s="187">
        <v>1.4488843905147268</v>
      </c>
      <c r="AE106" s="187">
        <v>1.3505983616193666</v>
      </c>
      <c r="AF106" s="187">
        <v>1.2589796303629766</v>
      </c>
      <c r="AG106" s="187">
        <v>1.1735759162097956</v>
      </c>
      <c r="AH106" s="187">
        <v>1.0939656193727116</v>
      </c>
    </row>
    <row r="107" spans="1:34">
      <c r="A107" s="156" t="s">
        <v>512</v>
      </c>
      <c r="D107" s="168"/>
      <c r="E107" s="168"/>
      <c r="F107" s="168"/>
      <c r="G107" s="168"/>
      <c r="H107" s="168"/>
      <c r="I107" s="168" t="s">
        <v>619</v>
      </c>
      <c r="L107" s="183" t="s">
        <v>8</v>
      </c>
      <c r="M107" s="186">
        <v>66.986485407885539</v>
      </c>
      <c r="N107" s="186">
        <v>91.203629885464636</v>
      </c>
      <c r="O107" s="186">
        <v>130.20619249693846</v>
      </c>
      <c r="P107" s="186">
        <v>209.36459926241491</v>
      </c>
      <c r="Q107" s="186">
        <v>335.83138887345433</v>
      </c>
      <c r="R107" s="186">
        <v>902.86266471918725</v>
      </c>
      <c r="S107" s="186">
        <v>1940.031327577577</v>
      </c>
      <c r="T107" s="186">
        <v>3300.9022509411811</v>
      </c>
      <c r="U107" s="186">
        <v>5584.8969235521254</v>
      </c>
      <c r="V107" s="186">
        <v>9220.9017831154706</v>
      </c>
      <c r="X107" s="184" t="s">
        <v>8</v>
      </c>
      <c r="Y107" s="187">
        <v>2.4081633929956068</v>
      </c>
      <c r="Z107" s="187">
        <v>2.1778998063176096</v>
      </c>
      <c r="AA107" s="187">
        <v>2.030160535540535</v>
      </c>
      <c r="AB107" s="187">
        <v>1.8924432557046535</v>
      </c>
      <c r="AC107" s="187">
        <v>1.764068118439948</v>
      </c>
      <c r="AD107" s="187">
        <v>1.6444013933392816</v>
      </c>
      <c r="AE107" s="187">
        <v>1.5328523395159479</v>
      </c>
      <c r="AF107" s="187">
        <v>1.42887028938118</v>
      </c>
      <c r="AG107" s="187">
        <v>1.3319419302455358</v>
      </c>
      <c r="AH107" s="187">
        <v>1.2415887703246482</v>
      </c>
    </row>
    <row r="108" spans="1:34">
      <c r="A108" s="156" t="s">
        <v>513</v>
      </c>
      <c r="D108" s="168"/>
      <c r="E108" s="168"/>
      <c r="F108" s="168"/>
      <c r="G108" s="168"/>
      <c r="H108" s="168"/>
      <c r="I108" s="168"/>
    </row>
    <row r="109" spans="1:34">
      <c r="A109" s="156" t="s">
        <v>514</v>
      </c>
      <c r="D109" s="168"/>
      <c r="E109" s="168"/>
      <c r="F109" s="168"/>
      <c r="G109" s="168"/>
      <c r="H109" s="168"/>
      <c r="I109" s="168"/>
    </row>
    <row r="110" spans="1:34">
      <c r="A110" s="156" t="s">
        <v>522</v>
      </c>
      <c r="D110" s="168"/>
      <c r="E110" s="168"/>
      <c r="F110" s="168"/>
      <c r="G110" s="168"/>
      <c r="H110" s="168"/>
      <c r="I110" s="168"/>
    </row>
    <row r="113" spans="1:9" s="188" customFormat="1">
      <c r="A113" s="188" t="s">
        <v>523</v>
      </c>
      <c r="B113" s="189"/>
    </row>
    <row r="115" spans="1:9">
      <c r="A115" s="156" t="s">
        <v>524</v>
      </c>
    </row>
    <row r="116" spans="1:9">
      <c r="A116" s="190" t="s">
        <v>5</v>
      </c>
      <c r="B116" s="163" t="s">
        <v>26</v>
      </c>
      <c r="C116" s="159">
        <v>701.03119376197026</v>
      </c>
      <c r="D116" s="168"/>
      <c r="E116" s="168"/>
      <c r="F116" s="168"/>
      <c r="G116" s="168"/>
      <c r="H116" s="168"/>
      <c r="I116" s="168"/>
    </row>
    <row r="117" spans="1:9">
      <c r="A117" s="190" t="s">
        <v>6</v>
      </c>
      <c r="B117" s="163" t="s">
        <v>26</v>
      </c>
      <c r="C117" s="159">
        <v>155.20120563263774</v>
      </c>
      <c r="D117" s="168"/>
      <c r="E117" s="168"/>
      <c r="F117" s="168"/>
      <c r="G117" s="168"/>
      <c r="H117" s="168"/>
      <c r="I117" s="168"/>
    </row>
    <row r="118" spans="1:9">
      <c r="A118" s="190" t="s">
        <v>11</v>
      </c>
      <c r="B118" s="163" t="s">
        <v>26</v>
      </c>
      <c r="C118" s="159">
        <v>8760.3528281340114</v>
      </c>
      <c r="D118" s="168"/>
      <c r="E118" s="168"/>
      <c r="F118" s="168"/>
      <c r="G118" s="168"/>
      <c r="H118" s="168"/>
      <c r="I118" s="168"/>
    </row>
    <row r="119" spans="1:9">
      <c r="A119" s="190" t="s">
        <v>2</v>
      </c>
      <c r="B119" s="163" t="s">
        <v>26</v>
      </c>
      <c r="C119" s="159">
        <v>374.52243069527373</v>
      </c>
      <c r="D119" s="168"/>
      <c r="E119" s="168"/>
      <c r="F119" s="168"/>
      <c r="G119" s="168"/>
      <c r="H119" s="168"/>
      <c r="I119" s="168"/>
    </row>
    <row r="120" spans="1:9">
      <c r="A120" s="190" t="s">
        <v>3</v>
      </c>
      <c r="B120" s="163" t="s">
        <v>26</v>
      </c>
      <c r="C120" s="159">
        <v>3608.2342050819943</v>
      </c>
      <c r="D120" s="168"/>
      <c r="E120" s="168"/>
      <c r="F120" s="168"/>
      <c r="G120" s="168"/>
      <c r="H120" s="168"/>
      <c r="I120" s="168"/>
    </row>
    <row r="121" spans="1:9">
      <c r="A121" s="190" t="s">
        <v>4</v>
      </c>
      <c r="B121" s="163" t="s">
        <v>26</v>
      </c>
      <c r="C121" s="159">
        <v>1862.5768914168536</v>
      </c>
      <c r="D121" s="168"/>
      <c r="E121" s="168"/>
      <c r="F121" s="168"/>
      <c r="G121" s="168"/>
      <c r="H121" s="168"/>
      <c r="I121" s="168"/>
    </row>
    <row r="122" spans="1:9">
      <c r="A122" s="190" t="s">
        <v>0</v>
      </c>
      <c r="B122" s="163" t="s">
        <v>26</v>
      </c>
      <c r="C122" s="159">
        <v>20436.579247338024</v>
      </c>
      <c r="D122" s="168"/>
      <c r="E122" s="168"/>
      <c r="F122" s="168"/>
      <c r="G122" s="168"/>
      <c r="H122" s="168"/>
      <c r="I122" s="168"/>
    </row>
    <row r="123" spans="1:9">
      <c r="A123" s="190" t="s">
        <v>1</v>
      </c>
      <c r="B123" s="163" t="s">
        <v>26</v>
      </c>
      <c r="C123" s="159">
        <v>7017.6688984149941</v>
      </c>
      <c r="D123" s="168"/>
      <c r="E123" s="168"/>
      <c r="F123" s="168"/>
      <c r="G123" s="168"/>
      <c r="H123" s="168"/>
      <c r="I123" s="168"/>
    </row>
    <row r="124" spans="1:9">
      <c r="A124" s="190" t="s">
        <v>7</v>
      </c>
      <c r="B124" s="163" t="s">
        <v>26</v>
      </c>
      <c r="C124" s="159">
        <v>2030.4253315218809</v>
      </c>
      <c r="D124" s="168"/>
      <c r="E124" s="168"/>
      <c r="F124" s="168"/>
      <c r="G124" s="168"/>
      <c r="H124" s="168"/>
      <c r="I124" s="168"/>
    </row>
    <row r="125" spans="1:9">
      <c r="A125" s="190" t="s">
        <v>8</v>
      </c>
      <c r="B125" s="163" t="s">
        <v>26</v>
      </c>
      <c r="C125" s="159">
        <v>209.53984510304136</v>
      </c>
      <c r="D125" s="168"/>
      <c r="E125" s="168"/>
      <c r="F125" s="168"/>
      <c r="G125" s="168"/>
      <c r="H125" s="168"/>
      <c r="I125" s="168"/>
    </row>
    <row r="127" spans="1:9">
      <c r="A127" s="156" t="s">
        <v>525</v>
      </c>
    </row>
    <row r="128" spans="1:9">
      <c r="A128" s="190" t="s">
        <v>5</v>
      </c>
      <c r="B128" s="163" t="s">
        <v>26</v>
      </c>
      <c r="C128" s="159">
        <v>1404.7104569647217</v>
      </c>
      <c r="D128" s="168"/>
      <c r="E128" s="168"/>
      <c r="F128" s="168"/>
      <c r="G128" s="168"/>
      <c r="H128" s="168"/>
      <c r="I128" s="168" t="s">
        <v>620</v>
      </c>
    </row>
    <row r="129" spans="1:9">
      <c r="A129" s="190" t="s">
        <v>6</v>
      </c>
      <c r="B129" s="163" t="s">
        <v>26</v>
      </c>
      <c r="C129" s="159">
        <v>2542.6730863994221</v>
      </c>
      <c r="D129" s="168"/>
      <c r="E129" s="168"/>
      <c r="F129" s="168"/>
      <c r="G129" s="168"/>
      <c r="H129" s="168"/>
      <c r="I129" s="168" t="s">
        <v>621</v>
      </c>
    </row>
    <row r="130" spans="1:9">
      <c r="A130" s="190" t="s">
        <v>11</v>
      </c>
      <c r="B130" s="163" t="s">
        <v>26</v>
      </c>
      <c r="C130" s="159">
        <v>12107.576639891822</v>
      </c>
      <c r="D130" s="168"/>
      <c r="E130" s="168"/>
      <c r="F130" s="168"/>
      <c r="G130" s="168"/>
      <c r="H130" s="168"/>
      <c r="I130" s="168"/>
    </row>
    <row r="131" spans="1:9">
      <c r="A131" s="190" t="s">
        <v>2</v>
      </c>
      <c r="B131" s="163" t="s">
        <v>26</v>
      </c>
      <c r="C131" s="159">
        <v>2881.9927033166105</v>
      </c>
      <c r="D131" s="168"/>
      <c r="E131" s="168"/>
      <c r="F131" s="168"/>
      <c r="G131" s="168"/>
      <c r="H131" s="168"/>
      <c r="I131" s="168"/>
    </row>
    <row r="132" spans="1:9">
      <c r="A132" s="190" t="s">
        <v>3</v>
      </c>
      <c r="B132" s="163" t="s">
        <v>26</v>
      </c>
      <c r="C132" s="159">
        <v>7209.8021902362179</v>
      </c>
      <c r="D132" s="168"/>
      <c r="E132" s="168"/>
      <c r="F132" s="168"/>
      <c r="G132" s="168"/>
      <c r="H132" s="168"/>
      <c r="I132" s="168"/>
    </row>
    <row r="133" spans="1:9">
      <c r="A133" s="190" t="s">
        <v>4</v>
      </c>
      <c r="B133" s="163" t="s">
        <v>26</v>
      </c>
      <c r="C133" s="159">
        <v>4353.3449438582702</v>
      </c>
      <c r="D133" s="168"/>
      <c r="E133" s="168"/>
      <c r="F133" s="168"/>
      <c r="G133" s="168"/>
      <c r="H133" s="168"/>
      <c r="I133" s="168"/>
    </row>
    <row r="134" spans="1:9">
      <c r="A134" s="190" t="s">
        <v>0</v>
      </c>
      <c r="B134" s="163" t="s">
        <v>26</v>
      </c>
      <c r="C134" s="159">
        <v>21641.204706317654</v>
      </c>
      <c r="D134" s="168"/>
      <c r="E134" s="168"/>
      <c r="F134" s="168"/>
      <c r="G134" s="168"/>
      <c r="H134" s="168"/>
      <c r="I134" s="168"/>
    </row>
    <row r="135" spans="1:9">
      <c r="A135" s="190" t="s">
        <v>1</v>
      </c>
      <c r="B135" s="163" t="s">
        <v>26</v>
      </c>
      <c r="C135" s="159">
        <v>8950.9754024541435</v>
      </c>
      <c r="D135" s="168"/>
      <c r="E135" s="168"/>
      <c r="F135" s="168"/>
      <c r="G135" s="168"/>
      <c r="H135" s="168"/>
      <c r="I135" s="168"/>
    </row>
    <row r="136" spans="1:9">
      <c r="A136" s="190" t="s">
        <v>7</v>
      </c>
      <c r="B136" s="163" t="s">
        <v>26</v>
      </c>
      <c r="C136" s="159">
        <v>4702.4824938036054</v>
      </c>
      <c r="D136" s="168"/>
      <c r="E136" s="168"/>
      <c r="F136" s="168"/>
      <c r="G136" s="168"/>
      <c r="H136" s="168"/>
      <c r="I136" s="168"/>
    </row>
    <row r="137" spans="1:9">
      <c r="A137" s="190" t="s">
        <v>8</v>
      </c>
      <c r="B137" s="163" t="s">
        <v>26</v>
      </c>
      <c r="C137" s="159">
        <v>2384.4351302984951</v>
      </c>
      <c r="D137" s="168"/>
      <c r="E137" s="168"/>
      <c r="F137" s="168"/>
      <c r="G137" s="168"/>
      <c r="H137" s="168"/>
      <c r="I137" s="168"/>
    </row>
    <row r="139" spans="1:9">
      <c r="A139" s="156" t="s">
        <v>526</v>
      </c>
      <c r="D139" s="174" t="s">
        <v>527</v>
      </c>
    </row>
    <row r="140" spans="1:9">
      <c r="A140" s="190" t="s">
        <v>5</v>
      </c>
      <c r="B140" s="163" t="s">
        <v>26</v>
      </c>
      <c r="C140" s="159">
        <v>9851.7586926286585</v>
      </c>
      <c r="D140" s="168"/>
      <c r="E140" s="168"/>
      <c r="F140" s="168"/>
      <c r="G140" s="168"/>
      <c r="H140" s="168"/>
      <c r="I140" s="168"/>
    </row>
    <row r="141" spans="1:9">
      <c r="A141" s="190" t="s">
        <v>6</v>
      </c>
      <c r="B141" s="163" t="s">
        <v>26</v>
      </c>
      <c r="C141" s="159">
        <v>6903.7898166194118</v>
      </c>
      <c r="D141" s="168"/>
      <c r="E141" s="168"/>
      <c r="F141" s="168"/>
      <c r="G141" s="168"/>
      <c r="H141" s="168"/>
      <c r="I141" s="168"/>
    </row>
    <row r="142" spans="1:9">
      <c r="A142" s="190" t="s">
        <v>11</v>
      </c>
      <c r="B142" s="163" t="s">
        <v>26</v>
      </c>
      <c r="C142" s="159">
        <v>11627.304388940436</v>
      </c>
      <c r="D142" s="168"/>
      <c r="E142" s="168"/>
      <c r="F142" s="168"/>
      <c r="G142" s="168"/>
      <c r="H142" s="168"/>
      <c r="I142" s="168"/>
    </row>
    <row r="143" spans="1:9">
      <c r="A143" s="190" t="s">
        <v>2</v>
      </c>
      <c r="B143" s="163" t="s">
        <v>26</v>
      </c>
      <c r="C143" s="159">
        <v>11658.47277795558</v>
      </c>
      <c r="D143" s="168"/>
      <c r="E143" s="168"/>
      <c r="F143" s="168"/>
      <c r="G143" s="168"/>
      <c r="H143" s="168"/>
      <c r="I143" s="168"/>
    </row>
    <row r="144" spans="1:9">
      <c r="A144" s="190" t="s">
        <v>3</v>
      </c>
      <c r="B144" s="163" t="s">
        <v>26</v>
      </c>
      <c r="C144" s="159">
        <v>13485.661863498462</v>
      </c>
      <c r="D144" s="168"/>
      <c r="E144" s="168"/>
      <c r="F144" s="168"/>
      <c r="G144" s="168"/>
      <c r="H144" s="168"/>
      <c r="I144" s="168"/>
    </row>
    <row r="145" spans="1:9">
      <c r="A145" s="190" t="s">
        <v>4</v>
      </c>
      <c r="B145" s="163" t="s">
        <v>26</v>
      </c>
      <c r="C145" s="159">
        <v>9564.0777739391597</v>
      </c>
      <c r="D145" s="168"/>
      <c r="E145" s="168"/>
      <c r="F145" s="168"/>
      <c r="G145" s="168"/>
      <c r="H145" s="168"/>
      <c r="I145" s="168"/>
    </row>
    <row r="146" spans="1:9">
      <c r="A146" s="190" t="s">
        <v>0</v>
      </c>
      <c r="B146" s="163" t="s">
        <v>26</v>
      </c>
      <c r="C146" s="159">
        <v>16025.096715161411</v>
      </c>
      <c r="D146" s="168"/>
      <c r="E146" s="168"/>
      <c r="F146" s="168"/>
      <c r="G146" s="168"/>
      <c r="H146" s="168"/>
      <c r="I146" s="168"/>
    </row>
    <row r="147" spans="1:9">
      <c r="A147" s="190" t="s">
        <v>1</v>
      </c>
      <c r="B147" s="163" t="s">
        <v>26</v>
      </c>
      <c r="C147" s="159">
        <v>8817.4869184918862</v>
      </c>
      <c r="D147" s="168"/>
      <c r="E147" s="168"/>
      <c r="F147" s="168"/>
      <c r="G147" s="168"/>
      <c r="H147" s="168"/>
      <c r="I147" s="168"/>
    </row>
    <row r="148" spans="1:9">
      <c r="A148" s="190" t="s">
        <v>7</v>
      </c>
      <c r="B148" s="163" t="s">
        <v>26</v>
      </c>
      <c r="C148" s="159">
        <v>9095.5798591935854</v>
      </c>
      <c r="D148" s="168"/>
      <c r="E148" s="168"/>
      <c r="F148" s="168"/>
      <c r="G148" s="168"/>
      <c r="H148" s="168"/>
      <c r="I148" s="168"/>
    </row>
    <row r="149" spans="1:9">
      <c r="A149" s="190" t="s">
        <v>8</v>
      </c>
      <c r="B149" s="163" t="s">
        <v>26</v>
      </c>
      <c r="C149" s="159">
        <v>9193.7602853010721</v>
      </c>
      <c r="D149" s="168"/>
      <c r="E149" s="168"/>
      <c r="F149" s="168"/>
      <c r="G149" s="168"/>
      <c r="H149" s="168"/>
      <c r="I149" s="168"/>
    </row>
    <row r="151" spans="1:9">
      <c r="A151" s="156" t="s">
        <v>528</v>
      </c>
    </row>
    <row r="152" spans="1:9">
      <c r="A152" s="173" t="s">
        <v>5</v>
      </c>
      <c r="B152" s="163" t="s">
        <v>28</v>
      </c>
      <c r="C152" s="191">
        <v>2.4038655635663071</v>
      </c>
      <c r="D152" s="168"/>
      <c r="E152" s="168"/>
      <c r="F152" s="168"/>
      <c r="G152" s="168"/>
      <c r="H152" s="168"/>
      <c r="I152" s="168" t="s">
        <v>622</v>
      </c>
    </row>
    <row r="153" spans="1:9">
      <c r="A153" s="173" t="s">
        <v>6</v>
      </c>
      <c r="B153" s="163" t="s">
        <v>28</v>
      </c>
      <c r="C153" s="191">
        <v>2.4261944016164243</v>
      </c>
      <c r="D153" s="168"/>
      <c r="E153" s="168"/>
      <c r="F153" s="168"/>
      <c r="G153" s="168"/>
      <c r="H153" s="168"/>
      <c r="I153" s="168"/>
    </row>
    <row r="154" spans="1:9">
      <c r="A154" s="173" t="s">
        <v>11</v>
      </c>
      <c r="B154" s="163" t="s">
        <v>28</v>
      </c>
      <c r="C154" s="191">
        <v>1.6064085358781917</v>
      </c>
      <c r="D154" s="168"/>
      <c r="E154" s="168"/>
      <c r="F154" s="168"/>
      <c r="G154" s="168"/>
      <c r="H154" s="168"/>
      <c r="I154" s="168"/>
    </row>
    <row r="155" spans="1:9">
      <c r="A155" s="173" t="s">
        <v>2</v>
      </c>
      <c r="B155" s="163" t="s">
        <v>28</v>
      </c>
      <c r="C155" s="191">
        <v>2</v>
      </c>
      <c r="D155" s="168"/>
      <c r="E155" s="168"/>
      <c r="F155" s="168"/>
      <c r="G155" s="168"/>
      <c r="H155" s="168"/>
      <c r="I155" s="168"/>
    </row>
    <row r="156" spans="1:9">
      <c r="A156" s="173" t="s">
        <v>3</v>
      </c>
      <c r="B156" s="163" t="s">
        <v>28</v>
      </c>
      <c r="C156" s="191">
        <v>1.873182310852409</v>
      </c>
      <c r="D156" s="168"/>
      <c r="E156" s="168"/>
      <c r="F156" s="168"/>
      <c r="G156" s="168"/>
      <c r="H156" s="168"/>
      <c r="I156" s="168"/>
    </row>
    <row r="157" spans="1:9">
      <c r="A157" s="173" t="s">
        <v>4</v>
      </c>
      <c r="B157" s="163" t="s">
        <v>28</v>
      </c>
      <c r="C157" s="191">
        <v>2.423092450853046</v>
      </c>
      <c r="D157" s="168"/>
      <c r="E157" s="168"/>
      <c r="F157" s="168"/>
      <c r="G157" s="168"/>
      <c r="H157" s="168"/>
      <c r="I157" s="168"/>
    </row>
    <row r="158" spans="1:9">
      <c r="A158" s="173" t="s">
        <v>0</v>
      </c>
      <c r="B158" s="163" t="s">
        <v>28</v>
      </c>
      <c r="C158" s="191">
        <v>1.5</v>
      </c>
      <c r="D158" s="168"/>
      <c r="E158" s="168"/>
      <c r="F158" s="168"/>
      <c r="G158" s="168"/>
      <c r="H158" s="168"/>
      <c r="I158" s="168"/>
    </row>
    <row r="159" spans="1:9">
      <c r="A159" s="173" t="s">
        <v>1</v>
      </c>
      <c r="B159" s="163" t="s">
        <v>28</v>
      </c>
      <c r="C159" s="191">
        <v>1.5</v>
      </c>
      <c r="D159" s="168"/>
      <c r="E159" s="168"/>
      <c r="F159" s="168"/>
      <c r="G159" s="168"/>
      <c r="H159" s="168"/>
      <c r="I159" s="168"/>
    </row>
    <row r="160" spans="1:9">
      <c r="A160" s="173" t="s">
        <v>7</v>
      </c>
      <c r="B160" s="163" t="s">
        <v>28</v>
      </c>
      <c r="C160" s="191">
        <v>2.2153309191649067</v>
      </c>
      <c r="D160" s="168"/>
      <c r="E160" s="168"/>
      <c r="F160" s="168"/>
      <c r="G160" s="168"/>
      <c r="H160" s="168"/>
      <c r="I160" s="168"/>
    </row>
    <row r="161" spans="1:9">
      <c r="A161" s="173" t="s">
        <v>8</v>
      </c>
      <c r="B161" s="163" t="s">
        <v>28</v>
      </c>
      <c r="C161" s="191">
        <v>2.4386325888010845</v>
      </c>
      <c r="D161" s="168"/>
      <c r="E161" s="168"/>
      <c r="F161" s="168"/>
      <c r="G161" s="168"/>
      <c r="H161" s="168"/>
      <c r="I161" s="168"/>
    </row>
    <row r="163" spans="1:9">
      <c r="A163" s="156" t="s">
        <v>529</v>
      </c>
    </row>
    <row r="164" spans="1:9">
      <c r="A164" s="173" t="s">
        <v>5</v>
      </c>
      <c r="B164" s="163" t="s">
        <v>28</v>
      </c>
      <c r="C164" s="191">
        <v>2.2115966906989213</v>
      </c>
      <c r="D164" s="168"/>
      <c r="E164" s="168"/>
      <c r="F164" s="168"/>
      <c r="G164" s="168"/>
      <c r="H164" s="168"/>
      <c r="I164" s="168"/>
    </row>
    <row r="165" spans="1:9">
      <c r="A165" s="173" t="s">
        <v>6</v>
      </c>
      <c r="B165" s="163" t="s">
        <v>28</v>
      </c>
      <c r="C165" s="191">
        <v>2.2785832048492729</v>
      </c>
      <c r="D165" s="168"/>
      <c r="E165" s="168"/>
      <c r="F165" s="168"/>
      <c r="G165" s="168"/>
      <c r="H165" s="168"/>
      <c r="I165" s="168"/>
    </row>
    <row r="166" spans="1:9">
      <c r="A166" s="173" t="s">
        <v>11</v>
      </c>
      <c r="B166" s="163" t="s">
        <v>28</v>
      </c>
      <c r="C166" s="191">
        <v>1.5665733253626155</v>
      </c>
      <c r="D166" s="168"/>
      <c r="E166" s="168"/>
      <c r="F166" s="168"/>
      <c r="G166" s="168"/>
      <c r="H166" s="168"/>
      <c r="I166" s="168"/>
    </row>
    <row r="167" spans="1:9">
      <c r="A167" s="173" t="s">
        <v>2</v>
      </c>
      <c r="B167" s="163" t="s">
        <v>28</v>
      </c>
      <c r="C167" s="191">
        <v>2</v>
      </c>
      <c r="D167" s="168"/>
      <c r="E167" s="168"/>
      <c r="F167" s="168"/>
      <c r="G167" s="168"/>
      <c r="H167" s="168"/>
      <c r="I167" s="168"/>
    </row>
    <row r="168" spans="1:9">
      <c r="A168" s="173" t="s">
        <v>3</v>
      </c>
      <c r="B168" s="163" t="s">
        <v>28</v>
      </c>
      <c r="C168" s="191">
        <v>1.6195469325572271</v>
      </c>
      <c r="D168" s="168"/>
      <c r="E168" s="168"/>
      <c r="F168" s="168"/>
      <c r="G168" s="168"/>
      <c r="H168" s="168"/>
      <c r="I168" s="168"/>
    </row>
    <row r="169" spans="1:9">
      <c r="A169" s="173" t="s">
        <v>4</v>
      </c>
      <c r="B169" s="163" t="s">
        <v>28</v>
      </c>
      <c r="C169" s="191">
        <v>2.2692773525591381</v>
      </c>
      <c r="D169" s="168"/>
      <c r="E169" s="168"/>
      <c r="F169" s="168"/>
      <c r="G169" s="168"/>
      <c r="H169" s="168"/>
      <c r="I169" s="168"/>
    </row>
    <row r="170" spans="1:9">
      <c r="A170" s="173" t="s">
        <v>0</v>
      </c>
      <c r="B170" s="163" t="s">
        <v>28</v>
      </c>
      <c r="C170" s="191">
        <v>1.5</v>
      </c>
      <c r="D170" s="168"/>
      <c r="E170" s="168"/>
      <c r="F170" s="168"/>
      <c r="G170" s="168"/>
      <c r="H170" s="168"/>
      <c r="I170" s="168"/>
    </row>
    <row r="171" spans="1:9">
      <c r="A171" s="173" t="s">
        <v>1</v>
      </c>
      <c r="B171" s="163" t="s">
        <v>28</v>
      </c>
      <c r="C171" s="191">
        <v>1.5</v>
      </c>
      <c r="D171" s="168"/>
      <c r="E171" s="168"/>
      <c r="F171" s="168"/>
      <c r="G171" s="168"/>
      <c r="H171" s="168"/>
      <c r="I171" s="168"/>
    </row>
    <row r="172" spans="1:9">
      <c r="A172" s="173" t="s">
        <v>7</v>
      </c>
      <c r="B172" s="163" t="s">
        <v>28</v>
      </c>
      <c r="C172" s="191">
        <v>2.0459927574947203</v>
      </c>
      <c r="D172" s="168"/>
      <c r="E172" s="168"/>
      <c r="F172" s="168"/>
      <c r="G172" s="168"/>
      <c r="H172" s="168"/>
      <c r="I172" s="168"/>
    </row>
    <row r="173" spans="1:9">
      <c r="A173" s="173" t="s">
        <v>8</v>
      </c>
      <c r="B173" s="163" t="s">
        <v>28</v>
      </c>
      <c r="C173" s="191">
        <v>2.3158977664032534</v>
      </c>
      <c r="D173" s="168"/>
      <c r="E173" s="168"/>
      <c r="F173" s="168"/>
      <c r="G173" s="168"/>
      <c r="H173" s="168"/>
      <c r="I173" s="168"/>
    </row>
    <row r="175" spans="1:9">
      <c r="A175" s="156" t="s">
        <v>530</v>
      </c>
    </row>
    <row r="176" spans="1:9">
      <c r="A176" s="173" t="s">
        <v>5</v>
      </c>
      <c r="B176" s="163" t="s">
        <v>28</v>
      </c>
      <c r="C176" s="191">
        <v>1.971260599614689</v>
      </c>
      <c r="D176" s="168"/>
      <c r="E176" s="168"/>
      <c r="F176" s="168"/>
      <c r="G176" s="168"/>
      <c r="H176" s="168"/>
      <c r="I176" s="168"/>
    </row>
    <row r="177" spans="1:11">
      <c r="A177" s="173" t="s">
        <v>6</v>
      </c>
      <c r="B177" s="163" t="s">
        <v>28</v>
      </c>
      <c r="C177" s="191">
        <v>1.5</v>
      </c>
      <c r="D177" s="168"/>
      <c r="E177" s="168"/>
      <c r="F177" s="168"/>
      <c r="G177" s="168"/>
      <c r="H177" s="168"/>
      <c r="I177" s="168"/>
    </row>
    <row r="178" spans="1:11">
      <c r="A178" s="173" t="s">
        <v>11</v>
      </c>
      <c r="B178" s="163" t="s">
        <v>28</v>
      </c>
      <c r="C178" s="191">
        <v>1.5</v>
      </c>
      <c r="D178" s="168"/>
      <c r="E178" s="168"/>
      <c r="F178" s="168"/>
      <c r="G178" s="168"/>
      <c r="H178" s="168"/>
      <c r="I178" s="168"/>
    </row>
    <row r="179" spans="1:11">
      <c r="A179" s="173" t="s">
        <v>2</v>
      </c>
      <c r="B179" s="163" t="s">
        <v>28</v>
      </c>
      <c r="C179" s="191">
        <v>1.5</v>
      </c>
      <c r="D179" s="168"/>
      <c r="E179" s="168"/>
      <c r="F179" s="168"/>
      <c r="G179" s="168"/>
      <c r="H179" s="168"/>
      <c r="I179" s="168"/>
    </row>
    <row r="180" spans="1:11">
      <c r="A180" s="173" t="s">
        <v>3</v>
      </c>
      <c r="B180" s="163" t="s">
        <v>28</v>
      </c>
      <c r="C180" s="191">
        <v>1.5</v>
      </c>
      <c r="D180" s="168"/>
      <c r="E180" s="168"/>
      <c r="F180" s="168"/>
      <c r="G180" s="168"/>
      <c r="H180" s="168"/>
      <c r="I180" s="168"/>
    </row>
    <row r="181" spans="1:11">
      <c r="A181" s="173" t="s">
        <v>4</v>
      </c>
      <c r="B181" s="163" t="s">
        <v>28</v>
      </c>
      <c r="C181" s="191">
        <v>2.0770084796917532</v>
      </c>
      <c r="D181" s="168"/>
      <c r="E181" s="168"/>
      <c r="F181" s="168"/>
      <c r="G181" s="168"/>
      <c r="H181" s="168"/>
      <c r="I181" s="168"/>
    </row>
    <row r="182" spans="1:11">
      <c r="A182" s="173" t="s">
        <v>0</v>
      </c>
      <c r="B182" s="163" t="s">
        <v>28</v>
      </c>
      <c r="C182" s="191">
        <v>1.5</v>
      </c>
      <c r="D182" s="168"/>
      <c r="E182" s="168"/>
      <c r="F182" s="168"/>
      <c r="G182" s="168"/>
      <c r="H182" s="168"/>
      <c r="I182" s="168"/>
    </row>
    <row r="183" spans="1:11">
      <c r="A183" s="173" t="s">
        <v>1</v>
      </c>
      <c r="B183" s="163" t="s">
        <v>28</v>
      </c>
      <c r="C183" s="191">
        <v>1.5</v>
      </c>
      <c r="D183" s="168"/>
      <c r="E183" s="168"/>
      <c r="F183" s="168"/>
      <c r="G183" s="168"/>
      <c r="H183" s="168"/>
      <c r="I183" s="168"/>
    </row>
    <row r="184" spans="1:11">
      <c r="A184" s="173" t="s">
        <v>7</v>
      </c>
      <c r="B184" s="163" t="s">
        <v>28</v>
      </c>
      <c r="C184" s="191">
        <v>1.5</v>
      </c>
      <c r="D184" s="168"/>
      <c r="E184" s="168"/>
      <c r="F184" s="168"/>
      <c r="G184" s="168"/>
      <c r="H184" s="168"/>
      <c r="I184" s="168"/>
    </row>
    <row r="185" spans="1:11">
      <c r="A185" s="173" t="s">
        <v>8</v>
      </c>
      <c r="B185" s="163" t="s">
        <v>28</v>
      </c>
      <c r="C185" s="191">
        <v>1.5</v>
      </c>
      <c r="D185" s="168"/>
      <c r="E185" s="168"/>
      <c r="F185" s="168"/>
      <c r="G185" s="168"/>
      <c r="H185" s="168"/>
      <c r="I185" s="168"/>
    </row>
    <row r="187" spans="1:11">
      <c r="A187" s="156" t="s">
        <v>531</v>
      </c>
      <c r="K187" s="192" t="s">
        <v>532</v>
      </c>
    </row>
    <row r="188" spans="1:11">
      <c r="A188" s="156" t="s">
        <v>5</v>
      </c>
      <c r="B188" s="163" t="s">
        <v>35</v>
      </c>
      <c r="C188" s="175">
        <v>2.1378200572916701</v>
      </c>
      <c r="D188" s="168"/>
      <c r="E188" s="168"/>
      <c r="F188" s="168"/>
      <c r="G188" s="168"/>
      <c r="H188" s="168"/>
      <c r="I188" s="168" t="s">
        <v>623</v>
      </c>
      <c r="K188" s="156" t="s">
        <v>31</v>
      </c>
    </row>
    <row r="189" spans="1:11">
      <c r="A189" s="156" t="s">
        <v>6</v>
      </c>
      <c r="B189" s="163" t="s">
        <v>35</v>
      </c>
      <c r="C189" s="175">
        <v>1.9927996227424347</v>
      </c>
      <c r="D189" s="168"/>
      <c r="E189" s="168"/>
      <c r="F189" s="168"/>
      <c r="G189" s="168"/>
      <c r="H189" s="168"/>
      <c r="I189" s="168"/>
      <c r="K189" s="156" t="s">
        <v>32</v>
      </c>
    </row>
    <row r="190" spans="1:11">
      <c r="A190" s="156" t="s">
        <v>11</v>
      </c>
      <c r="B190" s="163" t="s">
        <v>35</v>
      </c>
      <c r="C190" s="175">
        <v>3.0374470969511083</v>
      </c>
      <c r="D190" s="168"/>
      <c r="E190" s="168"/>
      <c r="F190" s="168"/>
      <c r="G190" s="168"/>
      <c r="H190" s="168"/>
      <c r="I190" s="168"/>
      <c r="K190" s="182" t="s">
        <v>148</v>
      </c>
    </row>
    <row r="191" spans="1:11">
      <c r="A191" s="156" t="s">
        <v>2</v>
      </c>
      <c r="B191" s="163" t="s">
        <v>35</v>
      </c>
      <c r="C191" s="175">
        <v>2.639329989612262</v>
      </c>
      <c r="D191" s="168"/>
      <c r="E191" s="168"/>
      <c r="F191" s="168"/>
      <c r="G191" s="168"/>
      <c r="H191" s="168"/>
      <c r="I191" s="168"/>
      <c r="K191" s="182" t="s">
        <v>151</v>
      </c>
    </row>
    <row r="192" spans="1:11">
      <c r="A192" s="156" t="s">
        <v>3</v>
      </c>
      <c r="B192" s="163" t="s">
        <v>35</v>
      </c>
      <c r="C192" s="175">
        <v>2.4602892978071242</v>
      </c>
      <c r="D192" s="168"/>
      <c r="E192" s="168"/>
      <c r="F192" s="168"/>
      <c r="G192" s="168"/>
      <c r="H192" s="168"/>
      <c r="I192" s="168"/>
    </row>
    <row r="193" spans="1:9">
      <c r="A193" s="156" t="s">
        <v>4</v>
      </c>
      <c r="B193" s="163" t="s">
        <v>35</v>
      </c>
      <c r="C193" s="175">
        <v>2.2933939494975801</v>
      </c>
      <c r="D193" s="168"/>
      <c r="E193" s="168"/>
      <c r="F193" s="168"/>
      <c r="G193" s="168"/>
      <c r="H193" s="168"/>
      <c r="I193" s="168"/>
    </row>
    <row r="194" spans="1:9">
      <c r="A194" s="156" t="s">
        <v>0</v>
      </c>
      <c r="B194" s="163" t="s">
        <v>35</v>
      </c>
      <c r="C194" s="175">
        <v>3.2584888378733448</v>
      </c>
      <c r="D194" s="168"/>
      <c r="E194" s="168"/>
      <c r="F194" s="168"/>
      <c r="G194" s="168"/>
      <c r="H194" s="168"/>
      <c r="I194" s="168"/>
    </row>
    <row r="195" spans="1:9">
      <c r="A195" s="156" t="s">
        <v>1</v>
      </c>
      <c r="B195" s="163" t="s">
        <v>35</v>
      </c>
      <c r="C195" s="175">
        <v>2.8313998684120483</v>
      </c>
      <c r="D195" s="168"/>
      <c r="E195" s="168"/>
      <c r="F195" s="168"/>
      <c r="G195" s="168"/>
      <c r="H195" s="168"/>
      <c r="I195" s="168"/>
    </row>
    <row r="196" spans="1:9">
      <c r="A196" s="156" t="s">
        <v>7</v>
      </c>
      <c r="B196" s="163" t="s">
        <v>35</v>
      </c>
      <c r="C196" s="175">
        <v>1.8576167450844432</v>
      </c>
      <c r="D196" s="168"/>
      <c r="E196" s="168"/>
      <c r="F196" s="168"/>
      <c r="G196" s="168"/>
      <c r="H196" s="168"/>
      <c r="I196" s="168"/>
    </row>
    <row r="197" spans="1:9">
      <c r="A197" s="156" t="s">
        <v>8</v>
      </c>
      <c r="B197" s="163" t="s">
        <v>35</v>
      </c>
      <c r="C197" s="175">
        <v>1.731604087153183</v>
      </c>
      <c r="D197" s="168"/>
      <c r="E197" s="168"/>
      <c r="F197" s="168"/>
      <c r="G197" s="168"/>
      <c r="H197" s="168"/>
      <c r="I197" s="168"/>
    </row>
    <row r="199" spans="1:9">
      <c r="A199" s="156" t="s">
        <v>533</v>
      </c>
    </row>
    <row r="200" spans="1:9">
      <c r="A200" s="156" t="s">
        <v>5</v>
      </c>
      <c r="B200" s="163" t="s">
        <v>35</v>
      </c>
      <c r="C200" s="175">
        <v>2.044315631897919</v>
      </c>
      <c r="D200" s="168"/>
      <c r="E200" s="168"/>
      <c r="F200" s="168"/>
      <c r="G200" s="168"/>
      <c r="H200" s="168"/>
      <c r="I200" s="168"/>
    </row>
    <row r="201" spans="1:9">
      <c r="A201" s="156" t="s">
        <v>6</v>
      </c>
      <c r="B201" s="163" t="s">
        <v>35</v>
      </c>
      <c r="C201" s="175">
        <v>1.9880243969457254</v>
      </c>
      <c r="D201" s="168"/>
      <c r="E201" s="168"/>
      <c r="F201" s="168"/>
      <c r="G201" s="168"/>
      <c r="H201" s="168"/>
      <c r="I201" s="168"/>
    </row>
    <row r="202" spans="1:9">
      <c r="A202" s="156" t="s">
        <v>11</v>
      </c>
      <c r="B202" s="163" t="s">
        <v>35</v>
      </c>
      <c r="C202" s="175">
        <v>2.393515503048647</v>
      </c>
      <c r="D202" s="168"/>
      <c r="E202" s="168"/>
      <c r="F202" s="168"/>
      <c r="G202" s="168"/>
      <c r="H202" s="168"/>
      <c r="I202" s="168"/>
    </row>
    <row r="203" spans="1:9">
      <c r="A203" s="156" t="s">
        <v>2</v>
      </c>
      <c r="B203" s="163" t="s">
        <v>35</v>
      </c>
      <c r="C203" s="175">
        <v>2.238982083690491</v>
      </c>
      <c r="D203" s="168"/>
      <c r="E203" s="168"/>
      <c r="F203" s="168"/>
      <c r="G203" s="168"/>
      <c r="H203" s="168"/>
      <c r="I203" s="168"/>
    </row>
    <row r="204" spans="1:9">
      <c r="A204" s="156" t="s">
        <v>3</v>
      </c>
      <c r="B204" s="163" t="s">
        <v>35</v>
      </c>
      <c r="C204" s="175">
        <v>2.1694855215009454</v>
      </c>
      <c r="D204" s="168"/>
      <c r="E204" s="168"/>
      <c r="F204" s="168"/>
      <c r="G204" s="168"/>
      <c r="H204" s="168"/>
      <c r="I204" s="168"/>
    </row>
    <row r="205" spans="1:9">
      <c r="A205" s="156" t="s">
        <v>4</v>
      </c>
      <c r="B205" s="163" t="s">
        <v>35</v>
      </c>
      <c r="C205" s="175">
        <v>2.1047033044753078</v>
      </c>
      <c r="D205" s="168"/>
      <c r="E205" s="168"/>
      <c r="F205" s="168"/>
      <c r="G205" s="168"/>
      <c r="H205" s="168"/>
      <c r="I205" s="168"/>
    </row>
    <row r="206" spans="1:9">
      <c r="A206" s="156" t="s">
        <v>0</v>
      </c>
      <c r="B206" s="163" t="s">
        <v>35</v>
      </c>
      <c r="C206" s="175">
        <v>2.479315222316977</v>
      </c>
      <c r="D206" s="168"/>
      <c r="E206" s="168"/>
      <c r="F206" s="168"/>
      <c r="G206" s="168"/>
      <c r="H206" s="168"/>
      <c r="I206" s="168"/>
    </row>
    <row r="207" spans="1:9">
      <c r="A207" s="156" t="s">
        <v>1</v>
      </c>
      <c r="B207" s="163" t="s">
        <v>35</v>
      </c>
      <c r="C207" s="175">
        <v>2.3135360643647616</v>
      </c>
      <c r="D207" s="168"/>
      <c r="E207" s="168"/>
      <c r="F207" s="168"/>
      <c r="G207" s="168"/>
      <c r="H207" s="168"/>
      <c r="I207" s="168"/>
    </row>
    <row r="208" spans="1:9">
      <c r="A208" s="156" t="s">
        <v>7</v>
      </c>
      <c r="B208" s="163" t="s">
        <v>35</v>
      </c>
      <c r="C208" s="175">
        <v>1.9355517150687724</v>
      </c>
      <c r="D208" s="168"/>
      <c r="E208" s="168"/>
      <c r="F208" s="168"/>
      <c r="G208" s="168"/>
      <c r="H208" s="168"/>
      <c r="I208" s="168"/>
    </row>
    <row r="209" spans="1:9">
      <c r="A209" s="156" t="s">
        <v>8</v>
      </c>
      <c r="B209" s="163" t="s">
        <v>35</v>
      </c>
      <c r="C209" s="175">
        <v>1.886638552198951</v>
      </c>
      <c r="D209" s="168"/>
      <c r="E209" s="168"/>
      <c r="F209" s="168"/>
      <c r="G209" s="168"/>
      <c r="H209" s="168"/>
      <c r="I209" s="168"/>
    </row>
    <row r="211" spans="1:9">
      <c r="A211" s="156" t="s">
        <v>534</v>
      </c>
    </row>
    <row r="212" spans="1:9">
      <c r="A212" s="156" t="s">
        <v>5</v>
      </c>
      <c r="B212" s="163" t="s">
        <v>35</v>
      </c>
      <c r="C212" s="175">
        <v>1.8496955836444693</v>
      </c>
      <c r="D212" s="168"/>
      <c r="E212" s="168"/>
      <c r="F212" s="168"/>
      <c r="G212" s="168"/>
      <c r="H212" s="168"/>
      <c r="I212" s="168"/>
    </row>
    <row r="213" spans="1:9">
      <c r="A213" s="156" t="s">
        <v>6</v>
      </c>
      <c r="B213" s="163" t="s">
        <v>35</v>
      </c>
      <c r="C213" s="175">
        <v>1.8496955836444693</v>
      </c>
      <c r="D213" s="168"/>
      <c r="E213" s="168"/>
      <c r="F213" s="168"/>
      <c r="G213" s="168"/>
      <c r="H213" s="168"/>
      <c r="I213" s="168"/>
    </row>
    <row r="214" spans="1:9">
      <c r="A214" s="156" t="s">
        <v>11</v>
      </c>
      <c r="B214" s="163" t="s">
        <v>35</v>
      </c>
      <c r="C214" s="175">
        <v>1.8496955836444693</v>
      </c>
      <c r="D214" s="168"/>
      <c r="E214" s="168"/>
      <c r="F214" s="168"/>
      <c r="G214" s="168"/>
      <c r="H214" s="168"/>
      <c r="I214" s="168"/>
    </row>
    <row r="215" spans="1:9">
      <c r="A215" s="156" t="s">
        <v>2</v>
      </c>
      <c r="B215" s="163" t="s">
        <v>35</v>
      </c>
      <c r="C215" s="175">
        <v>1.8496955836444693</v>
      </c>
      <c r="D215" s="168"/>
      <c r="E215" s="168"/>
      <c r="F215" s="168"/>
      <c r="G215" s="168"/>
      <c r="H215" s="168"/>
      <c r="I215" s="168"/>
    </row>
    <row r="216" spans="1:9">
      <c r="A216" s="156" t="s">
        <v>3</v>
      </c>
      <c r="B216" s="163" t="s">
        <v>35</v>
      </c>
      <c r="C216" s="175">
        <v>1.8496955836444693</v>
      </c>
      <c r="D216" s="168"/>
      <c r="E216" s="168"/>
      <c r="F216" s="168"/>
      <c r="G216" s="168"/>
      <c r="H216" s="168"/>
      <c r="I216" s="168"/>
    </row>
    <row r="217" spans="1:9">
      <c r="A217" s="156" t="s">
        <v>4</v>
      </c>
      <c r="B217" s="163" t="s">
        <v>35</v>
      </c>
      <c r="C217" s="175">
        <v>1.8496955836444693</v>
      </c>
      <c r="D217" s="168"/>
      <c r="E217" s="168"/>
      <c r="F217" s="168"/>
      <c r="G217" s="168"/>
      <c r="H217" s="168"/>
      <c r="I217" s="168"/>
    </row>
    <row r="218" spans="1:9">
      <c r="A218" s="156" t="s">
        <v>0</v>
      </c>
      <c r="B218" s="163" t="s">
        <v>35</v>
      </c>
      <c r="C218" s="175">
        <v>1.8496955836444693</v>
      </c>
      <c r="D218" s="168"/>
      <c r="E218" s="168"/>
      <c r="F218" s="168"/>
      <c r="G218" s="168"/>
      <c r="H218" s="168"/>
      <c r="I218" s="168"/>
    </row>
    <row r="219" spans="1:9">
      <c r="A219" s="156" t="s">
        <v>1</v>
      </c>
      <c r="B219" s="163" t="s">
        <v>35</v>
      </c>
      <c r="C219" s="175">
        <v>1.8496955836444693</v>
      </c>
      <c r="D219" s="168"/>
      <c r="E219" s="168"/>
      <c r="F219" s="168"/>
      <c r="G219" s="168"/>
      <c r="H219" s="168"/>
      <c r="I219" s="168"/>
    </row>
    <row r="220" spans="1:9">
      <c r="A220" s="156" t="s">
        <v>7</v>
      </c>
      <c r="B220" s="163" t="s">
        <v>35</v>
      </c>
      <c r="C220" s="175">
        <v>1.8496955836444693</v>
      </c>
      <c r="D220" s="168"/>
      <c r="E220" s="168"/>
      <c r="F220" s="168"/>
      <c r="G220" s="168"/>
      <c r="H220" s="168"/>
      <c r="I220" s="168"/>
    </row>
    <row r="221" spans="1:9">
      <c r="A221" s="156" t="s">
        <v>8</v>
      </c>
      <c r="B221" s="163" t="s">
        <v>35</v>
      </c>
      <c r="C221" s="175">
        <v>1.8496955836444693</v>
      </c>
      <c r="D221" s="168"/>
      <c r="E221" s="168"/>
      <c r="F221" s="168"/>
      <c r="G221" s="168"/>
      <c r="H221" s="168"/>
      <c r="I221" s="168"/>
    </row>
    <row r="224" spans="1:9">
      <c r="A224" s="156" t="s">
        <v>535</v>
      </c>
    </row>
    <row r="226" spans="1:17" s="119" customFormat="1">
      <c r="A226" s="119" t="s">
        <v>536</v>
      </c>
      <c r="B226" s="169"/>
    </row>
    <row r="228" spans="1:17">
      <c r="A228" s="156" t="s">
        <v>537</v>
      </c>
      <c r="C228" s="163"/>
      <c r="K228" s="156" t="s">
        <v>538</v>
      </c>
    </row>
    <row r="229" spans="1:17">
      <c r="A229" s="156" t="s">
        <v>5</v>
      </c>
      <c r="B229" s="163" t="s">
        <v>539</v>
      </c>
      <c r="C229" s="193">
        <v>0.36384755577654992</v>
      </c>
      <c r="D229" s="174" t="s">
        <v>540</v>
      </c>
      <c r="L229" s="194"/>
      <c r="M229" s="194"/>
      <c r="N229" s="212" t="s">
        <v>541</v>
      </c>
      <c r="O229" s="212"/>
      <c r="P229" s="212"/>
      <c r="Q229" s="212"/>
    </row>
    <row r="230" spans="1:17">
      <c r="A230" s="156" t="s">
        <v>6</v>
      </c>
      <c r="B230" s="163" t="s">
        <v>539</v>
      </c>
      <c r="C230" s="193">
        <v>0.90035291298524878</v>
      </c>
      <c r="I230" s="168" t="s">
        <v>624</v>
      </c>
      <c r="L230" s="194" t="s">
        <v>542</v>
      </c>
      <c r="M230" s="194" t="s">
        <v>26</v>
      </c>
      <c r="N230" s="194" t="s">
        <v>543</v>
      </c>
      <c r="O230" s="194" t="s">
        <v>544</v>
      </c>
      <c r="P230" s="194" t="s">
        <v>545</v>
      </c>
      <c r="Q230" s="194" t="s">
        <v>546</v>
      </c>
    </row>
    <row r="231" spans="1:17">
      <c r="A231" s="156" t="s">
        <v>11</v>
      </c>
      <c r="B231" s="163" t="s">
        <v>539</v>
      </c>
      <c r="C231" s="193">
        <v>0.37091297137717427</v>
      </c>
      <c r="I231" s="168" t="s">
        <v>625</v>
      </c>
      <c r="K231" s="156">
        <v>1960</v>
      </c>
      <c r="L231" s="159">
        <v>2218.9606675375553</v>
      </c>
      <c r="M231" s="159">
        <v>1806.3988295882564</v>
      </c>
      <c r="N231" s="195">
        <v>0.55399371132123776</v>
      </c>
      <c r="O231" s="195">
        <v>0.2239575653337903</v>
      </c>
      <c r="P231" s="195">
        <v>0.19842004100264177</v>
      </c>
      <c r="Q231" s="195">
        <v>2.3628682342330131E-2</v>
      </c>
    </row>
    <row r="232" spans="1:17">
      <c r="A232" s="156" t="s">
        <v>2</v>
      </c>
      <c r="B232" s="163" t="s">
        <v>539</v>
      </c>
      <c r="C232" s="193">
        <v>0.18128048429558691</v>
      </c>
      <c r="K232" s="156">
        <v>1961</v>
      </c>
      <c r="L232" s="159">
        <v>2252.2274099478068</v>
      </c>
      <c r="M232" s="159">
        <v>1866.447617675788</v>
      </c>
      <c r="N232" s="195">
        <v>0.55149492256279142</v>
      </c>
      <c r="O232" s="195">
        <v>0.22665342028710111</v>
      </c>
      <c r="P232" s="195">
        <v>0.19688226351590021</v>
      </c>
      <c r="Q232" s="195">
        <v>2.4969393634207481E-2</v>
      </c>
    </row>
    <row r="233" spans="1:17">
      <c r="A233" s="156" t="s">
        <v>3</v>
      </c>
      <c r="B233" s="163" t="s">
        <v>539</v>
      </c>
      <c r="C233" s="193">
        <v>0.62137951366222433</v>
      </c>
      <c r="K233" s="156">
        <v>1962</v>
      </c>
      <c r="L233" s="159">
        <v>2311.3062477347139</v>
      </c>
      <c r="M233" s="159">
        <v>1932.0441006235108</v>
      </c>
      <c r="N233" s="195">
        <v>0.55351687598298649</v>
      </c>
      <c r="O233" s="195">
        <v>0.23019943200253054</v>
      </c>
      <c r="P233" s="195">
        <v>0.18954683711925471</v>
      </c>
      <c r="Q233" s="195">
        <v>2.6736854895228358E-2</v>
      </c>
    </row>
    <row r="234" spans="1:17">
      <c r="A234" s="156" t="s">
        <v>4</v>
      </c>
      <c r="B234" s="163" t="s">
        <v>539</v>
      </c>
      <c r="C234" s="193">
        <v>0.51493846803384902</v>
      </c>
      <c r="K234" s="156">
        <v>1963</v>
      </c>
      <c r="L234" s="159">
        <v>2383.6482094548942</v>
      </c>
      <c r="M234" s="159">
        <v>1994.8536115681</v>
      </c>
      <c r="N234" s="195">
        <v>0.56175795240943693</v>
      </c>
      <c r="O234" s="195">
        <v>0.2341598685455486</v>
      </c>
      <c r="P234" s="195">
        <v>0.1749521609491328</v>
      </c>
      <c r="Q234" s="195">
        <v>2.9130018095881643E-2</v>
      </c>
    </row>
    <row r="235" spans="1:17">
      <c r="A235" s="156" t="s">
        <v>0</v>
      </c>
      <c r="B235" s="163" t="s">
        <v>539</v>
      </c>
      <c r="C235" s="193">
        <v>0.23864509971542083</v>
      </c>
      <c r="K235" s="156">
        <v>1964</v>
      </c>
      <c r="L235" s="159">
        <v>2502.4634155163471</v>
      </c>
      <c r="M235" s="159">
        <v>2094.0083767637479</v>
      </c>
      <c r="N235" s="195">
        <v>0.56269392522798312</v>
      </c>
      <c r="O235" s="195">
        <v>0.2339808977317421</v>
      </c>
      <c r="P235" s="195">
        <v>0.17162197839545928</v>
      </c>
      <c r="Q235" s="195">
        <v>3.1703198644815467E-2</v>
      </c>
    </row>
    <row r="236" spans="1:17">
      <c r="A236" s="156" t="s">
        <v>1</v>
      </c>
      <c r="B236" s="163" t="s">
        <v>539</v>
      </c>
      <c r="C236" s="193">
        <v>0.10136516786168313</v>
      </c>
      <c r="K236" s="156">
        <v>1965</v>
      </c>
      <c r="L236" s="159">
        <v>2587.1187130546464</v>
      </c>
      <c r="M236" s="159">
        <v>2174.9372666843769</v>
      </c>
      <c r="N236" s="195">
        <v>0.56520941503122069</v>
      </c>
      <c r="O236" s="195">
        <v>0.2346921917001534</v>
      </c>
      <c r="P236" s="195">
        <v>0.16390180864778853</v>
      </c>
      <c r="Q236" s="195">
        <v>3.6196584620837392E-2</v>
      </c>
    </row>
    <row r="237" spans="1:17">
      <c r="A237" s="156" t="s">
        <v>7</v>
      </c>
      <c r="B237" s="163" t="s">
        <v>539</v>
      </c>
      <c r="C237" s="193">
        <v>1.1102661979542006</v>
      </c>
      <c r="K237" s="156">
        <v>1966</v>
      </c>
      <c r="L237" s="159">
        <v>2665.5677228869622</v>
      </c>
      <c r="M237" s="159">
        <v>2250.2029418362322</v>
      </c>
      <c r="N237" s="195">
        <v>0.57087021687746953</v>
      </c>
      <c r="O237" s="195">
        <v>0.23084239377644522</v>
      </c>
      <c r="P237" s="195">
        <v>0.15828099488593841</v>
      </c>
      <c r="Q237" s="195">
        <v>4.0006394460146852E-2</v>
      </c>
    </row>
    <row r="238" spans="1:17">
      <c r="A238" s="156" t="s">
        <v>8</v>
      </c>
      <c r="B238" s="163" t="s">
        <v>539</v>
      </c>
      <c r="C238" s="193">
        <v>1.2915401379834883</v>
      </c>
      <c r="K238" s="156">
        <v>1967</v>
      </c>
      <c r="L238" s="159">
        <v>2714.3577579034572</v>
      </c>
      <c r="M238" s="159">
        <v>2338.8703771664186</v>
      </c>
      <c r="N238" s="195">
        <v>0.57465341359256794</v>
      </c>
      <c r="O238" s="195">
        <v>0.22763102967342697</v>
      </c>
      <c r="P238" s="195">
        <v>0.15274891390609951</v>
      </c>
      <c r="Q238" s="195">
        <v>4.4966642827905495E-2</v>
      </c>
    </row>
    <row r="239" spans="1:17">
      <c r="A239" s="156" t="s">
        <v>89</v>
      </c>
      <c r="B239" s="163" t="s">
        <v>539</v>
      </c>
      <c r="C239" s="193">
        <v>5.6945285096454255</v>
      </c>
      <c r="K239" s="156">
        <v>1968</v>
      </c>
      <c r="L239" s="159">
        <v>2816.7537461154616</v>
      </c>
      <c r="M239" s="159">
        <v>2445.376895793268</v>
      </c>
      <c r="N239" s="195">
        <v>0.57991991505335583</v>
      </c>
      <c r="O239" s="195">
        <v>0.22532049932755302</v>
      </c>
      <c r="P239" s="195">
        <v>0.14685318833885266</v>
      </c>
      <c r="Q239" s="195">
        <v>4.790639728023835E-2</v>
      </c>
    </row>
    <row r="240" spans="1:17">
      <c r="K240" s="156">
        <v>1969</v>
      </c>
      <c r="L240" s="159">
        <v>2927.4934017663477</v>
      </c>
      <c r="M240" s="159">
        <v>2555.5155949860014</v>
      </c>
      <c r="N240" s="195">
        <v>0.58386956361145437</v>
      </c>
      <c r="O240" s="195">
        <v>0.22529955841149887</v>
      </c>
      <c r="P240" s="195">
        <v>0.13995007364813575</v>
      </c>
      <c r="Q240" s="195">
        <v>5.0880804328911136E-2</v>
      </c>
    </row>
    <row r="241" spans="1:17">
      <c r="A241" s="156" t="s">
        <v>547</v>
      </c>
      <c r="C241" s="163"/>
      <c r="K241" s="156">
        <v>1970</v>
      </c>
      <c r="L241" s="159">
        <v>3041.8843178581578</v>
      </c>
      <c r="M241" s="159">
        <v>2666.3124297329118</v>
      </c>
      <c r="N241" s="195">
        <v>0.59079485775825946</v>
      </c>
      <c r="O241" s="195">
        <v>0.22249204378741166</v>
      </c>
      <c r="P241" s="195">
        <v>0.13412752142457107</v>
      </c>
      <c r="Q241" s="195">
        <v>5.2585577029757982E-2</v>
      </c>
    </row>
    <row r="242" spans="1:17">
      <c r="A242" s="156" t="s">
        <v>5</v>
      </c>
      <c r="B242" s="163" t="s">
        <v>539</v>
      </c>
      <c r="C242" s="193">
        <v>0.8539837820924433</v>
      </c>
      <c r="K242" s="156">
        <v>1971</v>
      </c>
      <c r="L242" s="159">
        <v>3105.6227634575239</v>
      </c>
      <c r="M242" s="159">
        <v>2781.1960698187982</v>
      </c>
      <c r="N242" s="195">
        <v>0.59778512561816788</v>
      </c>
      <c r="O242" s="195">
        <v>0.22164624929572327</v>
      </c>
      <c r="P242" s="195">
        <v>0.12740121224102993</v>
      </c>
      <c r="Q242" s="195">
        <v>5.3167412845078789E-2</v>
      </c>
    </row>
    <row r="243" spans="1:17">
      <c r="A243" s="156" t="s">
        <v>6</v>
      </c>
      <c r="B243" s="163" t="s">
        <v>539</v>
      </c>
      <c r="C243" s="193">
        <v>1.5093547305803343</v>
      </c>
      <c r="K243" s="156">
        <v>1972</v>
      </c>
      <c r="L243" s="159">
        <v>3186.4847667015824</v>
      </c>
      <c r="M243" s="159">
        <v>2910.7151197042576</v>
      </c>
      <c r="N243" s="195">
        <v>0.59760094831437927</v>
      </c>
      <c r="O243" s="195">
        <v>0.22235474868866739</v>
      </c>
      <c r="P243" s="195">
        <v>0.12391737326986943</v>
      </c>
      <c r="Q243" s="195">
        <v>5.6126929727083795E-2</v>
      </c>
    </row>
    <row r="244" spans="1:17">
      <c r="A244" s="156" t="s">
        <v>11</v>
      </c>
      <c r="B244" s="163" t="s">
        <v>539</v>
      </c>
      <c r="C244" s="193">
        <v>0.36840812526876104</v>
      </c>
      <c r="K244" s="156">
        <v>1973</v>
      </c>
      <c r="L244" s="159">
        <v>3331.6034718083047</v>
      </c>
      <c r="M244" s="159">
        <v>2980.5991622475576</v>
      </c>
      <c r="N244" s="195">
        <v>0.59230665855349707</v>
      </c>
      <c r="O244" s="195">
        <v>0.22595272570971456</v>
      </c>
      <c r="P244" s="195">
        <v>0.1219432350490758</v>
      </c>
      <c r="Q244" s="195">
        <v>5.9797380687712669E-2</v>
      </c>
    </row>
    <row r="245" spans="1:17">
      <c r="A245" s="156" t="s">
        <v>2</v>
      </c>
      <c r="B245" s="163" t="s">
        <v>539</v>
      </c>
      <c r="C245" s="193">
        <v>0.27537437926162417</v>
      </c>
      <c r="K245" s="156">
        <v>1974</v>
      </c>
      <c r="L245" s="159">
        <v>3354.0443103380635</v>
      </c>
      <c r="M245" s="159">
        <v>3004.3543860169357</v>
      </c>
      <c r="N245" s="195">
        <v>0.58215868489554634</v>
      </c>
      <c r="O245" s="195">
        <v>0.2347397343544711</v>
      </c>
      <c r="P245" s="195">
        <v>0.12134492075197539</v>
      </c>
      <c r="Q245" s="195">
        <v>6.1756659998007314E-2</v>
      </c>
    </row>
    <row r="246" spans="1:17">
      <c r="A246" s="156" t="s">
        <v>3</v>
      </c>
      <c r="B246" s="163" t="s">
        <v>539</v>
      </c>
      <c r="C246" s="193">
        <v>0.56907798793177256</v>
      </c>
      <c r="K246" s="156">
        <v>1975</v>
      </c>
      <c r="L246" s="159">
        <v>3341.6439487773659</v>
      </c>
      <c r="M246" s="159">
        <v>3095.6880458379719</v>
      </c>
      <c r="N246" s="195">
        <v>0.58037428430518845</v>
      </c>
      <c r="O246" s="195">
        <v>0.23857553364067585</v>
      </c>
      <c r="P246" s="195">
        <v>0.11864360610980754</v>
      </c>
      <c r="Q246" s="195">
        <v>6.2406575944328031E-2</v>
      </c>
    </row>
    <row r="247" spans="1:17">
      <c r="A247" s="156" t="s">
        <v>4</v>
      </c>
      <c r="B247" s="163" t="s">
        <v>539</v>
      </c>
      <c r="C247" s="193">
        <v>0.43171569309479513</v>
      </c>
      <c r="K247" s="156">
        <v>1976</v>
      </c>
      <c r="L247" s="159">
        <v>3444.6105858680135</v>
      </c>
      <c r="M247" s="159">
        <v>3191.8337190421098</v>
      </c>
      <c r="N247" s="195">
        <v>0.57976749431020158</v>
      </c>
      <c r="O247" s="195">
        <v>0.23950536574378894</v>
      </c>
      <c r="P247" s="195">
        <v>0.11565551626515908</v>
      </c>
      <c r="Q247" s="195">
        <v>6.507162368085033E-2</v>
      </c>
    </row>
    <row r="248" spans="1:17">
      <c r="A248" s="156" t="s">
        <v>0</v>
      </c>
      <c r="B248" s="163" t="s">
        <v>539</v>
      </c>
      <c r="C248" s="193">
        <v>0.22871601033768735</v>
      </c>
      <c r="K248" s="156">
        <v>1977</v>
      </c>
      <c r="L248" s="159">
        <v>3540.6440974743459</v>
      </c>
      <c r="M248" s="159">
        <v>3289.3082341401027</v>
      </c>
      <c r="N248" s="195">
        <v>0.57748079180615897</v>
      </c>
      <c r="O248" s="195">
        <v>0.24313924561971345</v>
      </c>
      <c r="P248" s="195">
        <v>0.11304178840098814</v>
      </c>
      <c r="Q248" s="195">
        <v>6.6338174173139516E-2</v>
      </c>
    </row>
    <row r="249" spans="1:17">
      <c r="A249" s="156" t="s">
        <v>1</v>
      </c>
      <c r="B249" s="163" t="s">
        <v>539</v>
      </c>
      <c r="C249" s="193">
        <v>9.6281857628288586E-2</v>
      </c>
      <c r="K249" s="156">
        <v>1978</v>
      </c>
      <c r="L249" s="159">
        <v>3637.0304259609829</v>
      </c>
      <c r="M249" s="159">
        <v>3423.2115420226955</v>
      </c>
      <c r="N249" s="195">
        <v>0.57371641864969147</v>
      </c>
      <c r="O249" s="195">
        <v>0.24477296676197699</v>
      </c>
      <c r="P249" s="195">
        <v>0.11120806800121773</v>
      </c>
      <c r="Q249" s="195">
        <v>7.030254658711374E-2</v>
      </c>
    </row>
    <row r="250" spans="1:17">
      <c r="A250" s="156" t="s">
        <v>7</v>
      </c>
      <c r="B250" s="163" t="s">
        <v>539</v>
      </c>
      <c r="C250" s="193">
        <v>1.2951370819847441</v>
      </c>
      <c r="K250" s="156">
        <v>1979</v>
      </c>
      <c r="L250" s="159">
        <v>3713.4874763717776</v>
      </c>
      <c r="M250" s="159">
        <v>3439.6005633020613</v>
      </c>
      <c r="N250" s="195">
        <v>0.56325255136490027</v>
      </c>
      <c r="O250" s="195">
        <v>0.25098846811418973</v>
      </c>
      <c r="P250" s="195">
        <v>0.1111724088138292</v>
      </c>
      <c r="Q250" s="195">
        <v>7.4586571707080787E-2</v>
      </c>
    </row>
    <row r="251" spans="1:17">
      <c r="A251" s="156" t="s">
        <v>8</v>
      </c>
      <c r="B251" s="163" t="s">
        <v>539</v>
      </c>
      <c r="C251" s="193">
        <v>2.2729450587603268</v>
      </c>
      <c r="K251" s="156">
        <v>1980</v>
      </c>
      <c r="L251" s="159">
        <v>3739.5949314115128</v>
      </c>
      <c r="M251" s="159">
        <v>3476.5805260804996</v>
      </c>
      <c r="N251" s="195">
        <v>0.55796961471017059</v>
      </c>
      <c r="O251" s="195">
        <v>0.25478623585765625</v>
      </c>
      <c r="P251" s="195">
        <v>0.11082039769164616</v>
      </c>
      <c r="Q251" s="195">
        <v>7.6423751740526902E-2</v>
      </c>
    </row>
    <row r="252" spans="1:17">
      <c r="A252" s="156" t="s">
        <v>89</v>
      </c>
      <c r="B252" s="163" t="s">
        <v>539</v>
      </c>
      <c r="C252" s="193">
        <v>7.9009947069407769</v>
      </c>
      <c r="K252" s="156">
        <v>1981</v>
      </c>
      <c r="L252" s="159">
        <v>3742.2631154802639</v>
      </c>
      <c r="M252" s="159">
        <v>3539.4336281815495</v>
      </c>
      <c r="N252" s="195">
        <v>0.55143725881669114</v>
      </c>
      <c r="O252" s="195">
        <v>0.26393316930459415</v>
      </c>
      <c r="P252" s="195">
        <v>0.10914941483797337</v>
      </c>
      <c r="Q252" s="195">
        <v>7.5480157040741361E-2</v>
      </c>
    </row>
    <row r="253" spans="1:17">
      <c r="K253" s="156">
        <v>1982</v>
      </c>
      <c r="L253" s="159">
        <v>3696.5495908521602</v>
      </c>
      <c r="M253" s="159">
        <v>3598.4768958458367</v>
      </c>
      <c r="N253" s="195">
        <v>0.54991863904007066</v>
      </c>
      <c r="O253" s="195">
        <v>0.26797733539934704</v>
      </c>
      <c r="P253" s="195">
        <v>0.10760726439367736</v>
      </c>
      <c r="Q253" s="195">
        <v>7.4496761166905012E-2</v>
      </c>
    </row>
    <row r="254" spans="1:17">
      <c r="A254" s="156" t="s">
        <v>548</v>
      </c>
      <c r="C254" s="163"/>
      <c r="K254" s="156">
        <v>1983</v>
      </c>
      <c r="L254" s="159">
        <v>3739.0240425481957</v>
      </c>
      <c r="M254" s="159">
        <v>3638.2459643557845</v>
      </c>
      <c r="N254" s="195">
        <v>0.5478782811450893</v>
      </c>
      <c r="O254" s="195">
        <v>0.26938211162498354</v>
      </c>
      <c r="P254" s="195">
        <v>0.1073983920382261</v>
      </c>
      <c r="Q254" s="195">
        <v>7.5341215191701116E-2</v>
      </c>
    </row>
    <row r="255" spans="1:17">
      <c r="A255" s="156" t="s">
        <v>5</v>
      </c>
      <c r="B255" s="163" t="s">
        <v>539</v>
      </c>
      <c r="C255" s="193">
        <v>1.2535460173340538</v>
      </c>
      <c r="K255" s="156">
        <v>1984</v>
      </c>
      <c r="L255" s="159">
        <v>3847.6983940539094</v>
      </c>
      <c r="M255" s="159">
        <v>3728.7283577511198</v>
      </c>
      <c r="N255" s="195">
        <v>0.54120119375289921</v>
      </c>
      <c r="O255" s="195">
        <v>0.27523535917751629</v>
      </c>
      <c r="P255" s="195">
        <v>0.10608572355011708</v>
      </c>
      <c r="Q255" s="195">
        <v>7.7477723519467537E-2</v>
      </c>
    </row>
    <row r="256" spans="1:17">
      <c r="A256" s="156" t="s">
        <v>6</v>
      </c>
      <c r="B256" s="163" t="s">
        <v>539</v>
      </c>
      <c r="C256" s="193">
        <v>0.72272849077439671</v>
      </c>
      <c r="K256" s="156">
        <v>1985</v>
      </c>
      <c r="L256" s="159">
        <v>3927.4624933059404</v>
      </c>
      <c r="M256" s="159">
        <v>3807.4781155743117</v>
      </c>
      <c r="N256" s="195">
        <v>0.5331957636469048</v>
      </c>
      <c r="O256" s="195">
        <v>0.27929077932935659</v>
      </c>
      <c r="P256" s="195">
        <v>0.10670078781672214</v>
      </c>
      <c r="Q256" s="195">
        <v>8.0812669207016435E-2</v>
      </c>
    </row>
    <row r="257" spans="1:17">
      <c r="A257" s="156" t="s">
        <v>11</v>
      </c>
      <c r="B257" s="163" t="s">
        <v>539</v>
      </c>
      <c r="C257" s="193">
        <v>0.16219649057635729</v>
      </c>
      <c r="K257" s="156">
        <v>1986</v>
      </c>
      <c r="L257" s="159">
        <v>3969.1891755593806</v>
      </c>
      <c r="M257" s="159">
        <v>3907.9659526828973</v>
      </c>
      <c r="N257" s="195">
        <v>0.53111930892670944</v>
      </c>
      <c r="O257" s="195">
        <v>0.28182963699638008</v>
      </c>
      <c r="P257" s="195">
        <v>0.1043798519856151</v>
      </c>
      <c r="Q257" s="195">
        <v>8.2671202091295248E-2</v>
      </c>
    </row>
    <row r="258" spans="1:17">
      <c r="A258" s="156" t="s">
        <v>2</v>
      </c>
      <c r="B258" s="163" t="s">
        <v>539</v>
      </c>
      <c r="C258" s="193">
        <v>2.7654873611824941E-2</v>
      </c>
      <c r="K258" s="156">
        <v>1987</v>
      </c>
      <c r="L258" s="159">
        <v>4026.8944442688426</v>
      </c>
      <c r="M258" s="159">
        <v>4011.276115789567</v>
      </c>
      <c r="N258" s="195">
        <v>0.52734633897795014</v>
      </c>
      <c r="O258" s="195">
        <v>0.28211775258886346</v>
      </c>
      <c r="P258" s="195">
        <v>0.10424509999164265</v>
      </c>
      <c r="Q258" s="195">
        <v>8.6290808441543784E-2</v>
      </c>
    </row>
    <row r="259" spans="1:17">
      <c r="A259" s="156" t="s">
        <v>3</v>
      </c>
      <c r="B259" s="163" t="s">
        <v>539</v>
      </c>
      <c r="C259" s="193">
        <v>0.33827427343460348</v>
      </c>
      <c r="K259" s="156">
        <v>1988</v>
      </c>
      <c r="L259" s="159">
        <v>4143.0179761103</v>
      </c>
      <c r="M259" s="159">
        <v>4185.2779863000605</v>
      </c>
      <c r="N259" s="195">
        <v>0.52897518268315136</v>
      </c>
      <c r="O259" s="195">
        <v>0.28089805156840919</v>
      </c>
      <c r="P259" s="195">
        <v>0.10231846902441671</v>
      </c>
      <c r="Q259" s="195">
        <v>8.7808296724022877E-2</v>
      </c>
    </row>
    <row r="260" spans="1:17">
      <c r="A260" s="156" t="s">
        <v>4</v>
      </c>
      <c r="B260" s="163" t="s">
        <v>539</v>
      </c>
      <c r="C260" s="193">
        <v>0.31304351220971122</v>
      </c>
      <c r="K260" s="156">
        <v>1989</v>
      </c>
      <c r="L260" s="159">
        <v>4213.0927000842576</v>
      </c>
      <c r="M260" s="159">
        <v>4306.7627993014385</v>
      </c>
      <c r="N260" s="195">
        <v>0.52753807323505608</v>
      </c>
      <c r="O260" s="195">
        <v>0.28663188191571731</v>
      </c>
      <c r="P260" s="195">
        <v>9.8655632769239207E-2</v>
      </c>
      <c r="Q260" s="195">
        <v>8.7174412079987496E-2</v>
      </c>
    </row>
    <row r="261" spans="1:17">
      <c r="A261" s="156" t="s">
        <v>0</v>
      </c>
      <c r="B261" s="163" t="s">
        <v>539</v>
      </c>
      <c r="C261" s="193">
        <v>0.17154637319939264</v>
      </c>
      <c r="K261" s="156">
        <v>1990</v>
      </c>
      <c r="L261" s="159">
        <v>4221.933433846425</v>
      </c>
      <c r="M261" s="159">
        <v>4372.3076076038733</v>
      </c>
      <c r="N261" s="195">
        <v>0.52575365180900702</v>
      </c>
      <c r="O261" s="195">
        <v>0.29002032117330362</v>
      </c>
      <c r="P261" s="195">
        <v>9.465405873171498E-2</v>
      </c>
      <c r="Q261" s="195">
        <v>8.9571968285974343E-2</v>
      </c>
    </row>
    <row r="262" spans="1:17">
      <c r="A262" s="156" t="s">
        <v>1</v>
      </c>
      <c r="B262" s="163" t="s">
        <v>539</v>
      </c>
      <c r="C262" s="193">
        <v>6.2493259848938512E-2</v>
      </c>
    </row>
    <row r="263" spans="1:17">
      <c r="A263" s="156" t="s">
        <v>7</v>
      </c>
      <c r="B263" s="163" t="s">
        <v>539</v>
      </c>
      <c r="C263" s="193">
        <v>0.78768793212115051</v>
      </c>
    </row>
    <row r="264" spans="1:17">
      <c r="A264" s="156" t="s">
        <v>8</v>
      </c>
      <c r="B264" s="163" t="s">
        <v>539</v>
      </c>
      <c r="C264" s="193">
        <v>1.377545106857395</v>
      </c>
    </row>
    <row r="265" spans="1:17">
      <c r="A265" s="156" t="s">
        <v>89</v>
      </c>
      <c r="B265" s="163" t="s">
        <v>539</v>
      </c>
      <c r="C265" s="193">
        <v>5.2167163299678236</v>
      </c>
    </row>
    <row r="267" spans="1:17">
      <c r="A267" s="156" t="s">
        <v>549</v>
      </c>
    </row>
    <row r="270" spans="1:17">
      <c r="A270" s="156" t="s">
        <v>550</v>
      </c>
    </row>
    <row r="271" spans="1:17">
      <c r="A271" s="156" t="s">
        <v>5</v>
      </c>
      <c r="B271" s="163" t="s">
        <v>26</v>
      </c>
      <c r="C271" s="159">
        <f>[1]afr!$M$55</f>
        <v>1662.9902806049579</v>
      </c>
      <c r="D271" s="168"/>
      <c r="E271" s="168"/>
      <c r="F271" s="168"/>
      <c r="G271" s="168"/>
      <c r="H271" s="168"/>
      <c r="I271" s="168" t="s">
        <v>624</v>
      </c>
    </row>
    <row r="272" spans="1:17">
      <c r="A272" s="156" t="s">
        <v>6</v>
      </c>
      <c r="B272" s="163" t="s">
        <v>26</v>
      </c>
      <c r="C272" s="159">
        <f>[1]cpa!$N$55</f>
        <v>1234.7556241913649</v>
      </c>
      <c r="D272" s="168"/>
      <c r="E272" s="168"/>
      <c r="F272" s="168"/>
      <c r="G272" s="168"/>
      <c r="H272" s="168"/>
      <c r="I272" s="168" t="s">
        <v>626</v>
      </c>
    </row>
    <row r="273" spans="1:9">
      <c r="A273" s="156" t="s">
        <v>11</v>
      </c>
      <c r="B273" s="163" t="s">
        <v>26</v>
      </c>
      <c r="C273" s="159">
        <f>[1]weu!$M$55+[1]eeu!$M$55</f>
        <v>22695.347923934445</v>
      </c>
      <c r="D273" s="168"/>
      <c r="E273" s="168"/>
      <c r="F273" s="168"/>
      <c r="G273" s="168"/>
      <c r="H273" s="168"/>
      <c r="I273" s="168"/>
    </row>
    <row r="274" spans="1:9">
      <c r="A274" s="156" t="s">
        <v>2</v>
      </c>
      <c r="B274" s="163" t="s">
        <v>26</v>
      </c>
      <c r="C274" s="159">
        <f>[1]fsu!$M$55</f>
        <v>6223.156803985773</v>
      </c>
      <c r="D274" s="168"/>
      <c r="E274" s="168"/>
      <c r="F274" s="168"/>
      <c r="G274" s="168"/>
      <c r="H274" s="168"/>
      <c r="I274" s="168"/>
    </row>
    <row r="275" spans="1:9">
      <c r="A275" s="156" t="s">
        <v>3</v>
      </c>
      <c r="B275" s="163" t="s">
        <v>26</v>
      </c>
      <c r="C275" s="159">
        <v>5924.1133877577586</v>
      </c>
      <c r="D275" s="168"/>
      <c r="E275" s="168"/>
      <c r="F275" s="168"/>
      <c r="G275" s="168"/>
      <c r="H275" s="168"/>
      <c r="I275" s="168"/>
    </row>
    <row r="276" spans="1:9">
      <c r="A276" s="156" t="s">
        <v>4</v>
      </c>
      <c r="B276" s="163" t="s">
        <v>26</v>
      </c>
      <c r="C276" s="159">
        <f>[1]mea!$M$55</f>
        <v>5186.2645475994059</v>
      </c>
      <c r="D276" s="168"/>
      <c r="E276" s="168"/>
      <c r="F276" s="168"/>
      <c r="G276" s="168"/>
      <c r="H276" s="168"/>
      <c r="I276" s="168"/>
    </row>
    <row r="277" spans="1:9">
      <c r="A277" s="156" t="s">
        <v>0</v>
      </c>
      <c r="B277" s="163" t="s">
        <v>26</v>
      </c>
      <c r="C277" s="159">
        <f>[1]nam!$M$55</f>
        <v>35920.322436131435</v>
      </c>
      <c r="D277" s="168"/>
      <c r="E277" s="168"/>
      <c r="F277" s="168"/>
      <c r="G277" s="168"/>
      <c r="H277" s="168"/>
      <c r="I277" s="168"/>
    </row>
    <row r="278" spans="1:9">
      <c r="A278" s="156" t="s">
        <v>1</v>
      </c>
      <c r="B278" s="163" t="s">
        <v>26</v>
      </c>
      <c r="C278" s="159">
        <f>[1]pao!$M$55</f>
        <v>19816.094111040144</v>
      </c>
      <c r="D278" s="168"/>
      <c r="E278" s="168"/>
      <c r="F278" s="168"/>
      <c r="G278" s="168"/>
      <c r="H278" s="168"/>
      <c r="I278" s="168"/>
    </row>
    <row r="279" spans="1:9">
      <c r="A279" s="156" t="s">
        <v>7</v>
      </c>
      <c r="B279" s="163" t="s">
        <v>26</v>
      </c>
      <c r="C279" s="159">
        <f>[1]pas!$M$55</f>
        <v>4835.2937800421523</v>
      </c>
      <c r="D279" s="168"/>
      <c r="E279" s="168"/>
      <c r="F279" s="168"/>
      <c r="G279" s="168"/>
      <c r="H279" s="168"/>
      <c r="I279" s="168"/>
    </row>
    <row r="280" spans="1:9">
      <c r="A280" s="156" t="s">
        <v>8</v>
      </c>
      <c r="B280" s="163" t="s">
        <v>26</v>
      </c>
      <c r="C280" s="159">
        <f>[1]sas!$M$55</f>
        <v>2443.083457268925</v>
      </c>
      <c r="D280" s="168"/>
      <c r="E280" s="168"/>
      <c r="F280" s="168"/>
      <c r="G280" s="168"/>
      <c r="H280" s="168"/>
      <c r="I280" s="168"/>
    </row>
    <row r="282" spans="1:9">
      <c r="A282" s="156" t="s">
        <v>551</v>
      </c>
    </row>
    <row r="283" spans="1:9">
      <c r="A283" s="156" t="s">
        <v>5</v>
      </c>
      <c r="B283" s="163" t="s">
        <v>26</v>
      </c>
      <c r="C283" s="159">
        <f>[1]afr!$M$95</f>
        <v>2572.774345883081</v>
      </c>
      <c r="D283" s="168"/>
      <c r="E283" s="168"/>
      <c r="F283" s="168"/>
      <c r="G283" s="168"/>
      <c r="H283" s="168"/>
      <c r="I283" s="168"/>
    </row>
    <row r="284" spans="1:9">
      <c r="A284" s="156" t="s">
        <v>6</v>
      </c>
      <c r="B284" s="163" t="s">
        <v>26</v>
      </c>
      <c r="C284" s="159">
        <f>[1]cpa!$N$95</f>
        <v>5464.3150622095209</v>
      </c>
      <c r="D284" s="168"/>
      <c r="E284" s="168"/>
      <c r="F284" s="168"/>
      <c r="G284" s="168"/>
      <c r="H284" s="168"/>
      <c r="I284" s="168"/>
    </row>
    <row r="285" spans="1:9">
      <c r="A285" s="156" t="s">
        <v>11</v>
      </c>
      <c r="B285" s="163" t="s">
        <v>26</v>
      </c>
      <c r="C285" s="159">
        <f>[1]weu!$M$95+[1]eeu!$M$95</f>
        <v>45661.686276457862</v>
      </c>
      <c r="D285" s="168"/>
      <c r="E285" s="168"/>
      <c r="F285" s="168"/>
      <c r="G285" s="168"/>
      <c r="H285" s="168"/>
      <c r="I285" s="168"/>
    </row>
    <row r="286" spans="1:9">
      <c r="A286" s="156" t="s">
        <v>2</v>
      </c>
      <c r="B286" s="163" t="s">
        <v>26</v>
      </c>
      <c r="C286" s="159">
        <f>[1]fsu!$M$95</f>
        <v>13671.883899195411</v>
      </c>
      <c r="D286" s="168"/>
      <c r="E286" s="168"/>
      <c r="F286" s="168"/>
      <c r="G286" s="168"/>
      <c r="H286" s="168"/>
      <c r="I286" s="168"/>
    </row>
    <row r="287" spans="1:9">
      <c r="A287" s="156" t="s">
        <v>3</v>
      </c>
      <c r="B287" s="163" t="s">
        <v>26</v>
      </c>
      <c r="C287" s="159">
        <v>5924.1133877577586</v>
      </c>
      <c r="D287" s="168"/>
      <c r="E287" s="168"/>
      <c r="F287" s="168"/>
      <c r="G287" s="168"/>
      <c r="H287" s="168"/>
      <c r="I287" s="168"/>
    </row>
    <row r="288" spans="1:9">
      <c r="A288" s="156" t="s">
        <v>4</v>
      </c>
      <c r="B288" s="163" t="s">
        <v>26</v>
      </c>
      <c r="C288" s="159">
        <f>[1]mea!$M$95</f>
        <v>8799.6612136162348</v>
      </c>
      <c r="D288" s="168"/>
      <c r="E288" s="168"/>
      <c r="F288" s="168"/>
      <c r="G288" s="168"/>
      <c r="H288" s="168"/>
      <c r="I288" s="168"/>
    </row>
    <row r="289" spans="1:9">
      <c r="A289" s="156" t="s">
        <v>0</v>
      </c>
      <c r="B289" s="163" t="s">
        <v>26</v>
      </c>
      <c r="C289" s="159">
        <f>[1]nam!$M$95</f>
        <v>58149.307712765789</v>
      </c>
      <c r="D289" s="168"/>
      <c r="E289" s="168"/>
      <c r="F289" s="168"/>
      <c r="G289" s="168"/>
      <c r="H289" s="168"/>
      <c r="I289" s="168"/>
    </row>
    <row r="290" spans="1:9">
      <c r="A290" s="156" t="s">
        <v>1</v>
      </c>
      <c r="B290" s="163" t="s">
        <v>26</v>
      </c>
      <c r="C290" s="159">
        <f>[1]pao!$M$95</f>
        <v>39559.157117735878</v>
      </c>
      <c r="D290" s="168"/>
      <c r="E290" s="168"/>
      <c r="F290" s="168"/>
      <c r="G290" s="168"/>
      <c r="H290" s="168"/>
      <c r="I290" s="168"/>
    </row>
    <row r="291" spans="1:9">
      <c r="A291" s="156" t="s">
        <v>7</v>
      </c>
      <c r="B291" s="163" t="s">
        <v>26</v>
      </c>
      <c r="C291" s="159">
        <f>[1]pas!$M$95</f>
        <v>11665.479302459344</v>
      </c>
      <c r="D291" s="168"/>
      <c r="E291" s="168"/>
      <c r="F291" s="168"/>
      <c r="G291" s="168"/>
      <c r="H291" s="168"/>
      <c r="I291" s="168"/>
    </row>
    <row r="292" spans="1:9">
      <c r="A292" s="156" t="s">
        <v>8</v>
      </c>
      <c r="B292" s="163" t="s">
        <v>26</v>
      </c>
      <c r="C292" s="159">
        <f>[1]sas!$M$95</f>
        <v>5951.9846988517793</v>
      </c>
      <c r="D292" s="168"/>
      <c r="E292" s="168"/>
      <c r="F292" s="168"/>
      <c r="G292" s="168"/>
      <c r="H292" s="168"/>
      <c r="I292" s="168"/>
    </row>
    <row r="294" spans="1:9">
      <c r="A294" s="156" t="s">
        <v>552</v>
      </c>
    </row>
    <row r="295" spans="1:9">
      <c r="A295" s="156" t="s">
        <v>5</v>
      </c>
      <c r="B295" s="163" t="s">
        <v>26</v>
      </c>
      <c r="D295" s="168"/>
      <c r="E295" s="168"/>
      <c r="F295" s="168"/>
      <c r="G295" s="168"/>
      <c r="H295" s="168"/>
      <c r="I295" s="168"/>
    </row>
    <row r="296" spans="1:9">
      <c r="A296" s="156" t="s">
        <v>6</v>
      </c>
      <c r="B296" s="163" t="s">
        <v>26</v>
      </c>
      <c r="D296" s="168"/>
      <c r="E296" s="168"/>
      <c r="F296" s="168"/>
      <c r="G296" s="168"/>
      <c r="H296" s="168"/>
      <c r="I296" s="168"/>
    </row>
    <row r="297" spans="1:9">
      <c r="A297" s="156" t="s">
        <v>11</v>
      </c>
      <c r="B297" s="163" t="s">
        <v>26</v>
      </c>
      <c r="D297" s="168"/>
      <c r="E297" s="168"/>
      <c r="F297" s="168"/>
      <c r="G297" s="168"/>
      <c r="H297" s="168"/>
      <c r="I297" s="168"/>
    </row>
    <row r="298" spans="1:9">
      <c r="A298" s="156" t="s">
        <v>2</v>
      </c>
      <c r="B298" s="163" t="s">
        <v>26</v>
      </c>
      <c r="D298" s="168"/>
      <c r="E298" s="168"/>
      <c r="F298" s="168"/>
      <c r="G298" s="168"/>
      <c r="H298" s="168"/>
      <c r="I298" s="168"/>
    </row>
    <row r="299" spans="1:9">
      <c r="A299" s="156" t="s">
        <v>3</v>
      </c>
      <c r="B299" s="163" t="s">
        <v>26</v>
      </c>
      <c r="D299" s="168"/>
      <c r="E299" s="168"/>
      <c r="F299" s="168"/>
      <c r="G299" s="168"/>
      <c r="H299" s="168"/>
      <c r="I299" s="168"/>
    </row>
    <row r="300" spans="1:9">
      <c r="A300" s="156" t="s">
        <v>4</v>
      </c>
      <c r="B300" s="163" t="s">
        <v>26</v>
      </c>
      <c r="D300" s="168"/>
      <c r="E300" s="168"/>
      <c r="F300" s="168"/>
      <c r="G300" s="168"/>
      <c r="H300" s="168"/>
      <c r="I300" s="168"/>
    </row>
    <row r="301" spans="1:9">
      <c r="A301" s="156" t="s">
        <v>0</v>
      </c>
      <c r="B301" s="163" t="s">
        <v>26</v>
      </c>
      <c r="D301" s="168"/>
      <c r="E301" s="168"/>
      <c r="F301" s="168"/>
      <c r="G301" s="168"/>
      <c r="H301" s="168"/>
      <c r="I301" s="168"/>
    </row>
    <row r="302" spans="1:9">
      <c r="A302" s="156" t="s">
        <v>1</v>
      </c>
      <c r="B302" s="163" t="s">
        <v>26</v>
      </c>
      <c r="D302" s="168"/>
      <c r="E302" s="168"/>
      <c r="F302" s="168"/>
      <c r="G302" s="168"/>
      <c r="H302" s="168"/>
      <c r="I302" s="168"/>
    </row>
    <row r="303" spans="1:9">
      <c r="A303" s="156" t="s">
        <v>7</v>
      </c>
      <c r="B303" s="163" t="s">
        <v>26</v>
      </c>
      <c r="D303" s="168"/>
      <c r="E303" s="168"/>
      <c r="F303" s="168"/>
      <c r="G303" s="168"/>
      <c r="H303" s="168"/>
      <c r="I303" s="168"/>
    </row>
    <row r="304" spans="1:9">
      <c r="A304" s="156" t="s">
        <v>8</v>
      </c>
      <c r="B304" s="163" t="s">
        <v>26</v>
      </c>
      <c r="D304" s="168"/>
      <c r="E304" s="168"/>
      <c r="F304" s="168"/>
      <c r="G304" s="168"/>
      <c r="H304" s="168"/>
      <c r="I304" s="168"/>
    </row>
    <row r="307" spans="1:9">
      <c r="A307" s="156" t="s">
        <v>553</v>
      </c>
      <c r="I307" s="174" t="s">
        <v>554</v>
      </c>
    </row>
    <row r="308" spans="1:9">
      <c r="A308" s="156" t="s">
        <v>555</v>
      </c>
      <c r="C308" s="167">
        <v>0.48</v>
      </c>
      <c r="D308" s="168"/>
      <c r="E308" s="168"/>
      <c r="F308" s="168"/>
      <c r="G308" s="168"/>
      <c r="H308" s="168"/>
      <c r="I308" s="168" t="s">
        <v>627</v>
      </c>
    </row>
    <row r="309" spans="1:9">
      <c r="A309" s="156" t="s">
        <v>556</v>
      </c>
      <c r="C309" s="167">
        <v>0.25</v>
      </c>
      <c r="D309" s="168"/>
      <c r="E309" s="168"/>
      <c r="F309" s="168"/>
      <c r="G309" s="168"/>
      <c r="H309" s="168"/>
      <c r="I309" s="168"/>
    </row>
    <row r="310" spans="1:9">
      <c r="A310" s="156" t="s">
        <v>557</v>
      </c>
      <c r="C310" s="167">
        <v>7.0000000000000007E-2</v>
      </c>
      <c r="D310" s="168"/>
      <c r="E310" s="168"/>
      <c r="F310" s="168"/>
      <c r="G310" s="168"/>
      <c r="H310" s="168"/>
      <c r="I310" s="168"/>
    </row>
    <row r="311" spans="1:9">
      <c r="A311" s="156" t="s">
        <v>558</v>
      </c>
      <c r="C311" s="167">
        <v>0.2</v>
      </c>
      <c r="D311" s="168"/>
      <c r="E311" s="168"/>
      <c r="F311" s="168"/>
      <c r="G311" s="168"/>
      <c r="H311" s="168"/>
      <c r="I311" s="168"/>
    </row>
    <row r="312" spans="1:9">
      <c r="A312" s="156" t="s">
        <v>559</v>
      </c>
      <c r="C312" s="156" t="s">
        <v>494</v>
      </c>
      <c r="D312" s="168"/>
      <c r="E312" s="168"/>
      <c r="F312" s="168"/>
      <c r="G312" s="168"/>
      <c r="H312" s="168"/>
      <c r="I312" s="168"/>
    </row>
    <row r="314" spans="1:9">
      <c r="A314" s="156" t="s">
        <v>560</v>
      </c>
      <c r="I314" s="174" t="s">
        <v>554</v>
      </c>
    </row>
    <row r="315" spans="1:9">
      <c r="A315" s="156" t="s">
        <v>555</v>
      </c>
      <c r="C315" s="167">
        <v>0.42</v>
      </c>
      <c r="D315" s="168" t="s">
        <v>601</v>
      </c>
      <c r="E315" s="168"/>
      <c r="F315" s="168"/>
      <c r="G315" s="168" t="s">
        <v>628</v>
      </c>
      <c r="H315" s="168" t="s">
        <v>602</v>
      </c>
      <c r="I315" s="168"/>
    </row>
    <row r="316" spans="1:9">
      <c r="A316" s="156" t="s">
        <v>556</v>
      </c>
      <c r="C316" s="167">
        <v>0.18</v>
      </c>
      <c r="D316" s="168" t="s">
        <v>602</v>
      </c>
      <c r="E316" s="168"/>
      <c r="F316" s="168"/>
      <c r="G316" s="168" t="s">
        <v>628</v>
      </c>
      <c r="H316" s="168" t="s">
        <v>601</v>
      </c>
      <c r="I316" s="168"/>
    </row>
    <row r="317" spans="1:9">
      <c r="A317" s="156" t="s">
        <v>557</v>
      </c>
      <c r="C317" s="167">
        <v>0.05</v>
      </c>
      <c r="D317" s="168" t="s">
        <v>602</v>
      </c>
      <c r="E317" s="168"/>
      <c r="F317" s="168"/>
      <c r="G317" s="168"/>
      <c r="H317" s="168" t="s">
        <v>601</v>
      </c>
      <c r="I317" s="168"/>
    </row>
    <row r="318" spans="1:9">
      <c r="A318" s="156" t="s">
        <v>558</v>
      </c>
      <c r="C318" s="167">
        <v>0.36</v>
      </c>
      <c r="D318" s="168" t="s">
        <v>601</v>
      </c>
      <c r="E318" s="168"/>
      <c r="F318" s="168" t="s">
        <v>601</v>
      </c>
      <c r="G318" s="168" t="s">
        <v>602</v>
      </c>
      <c r="H318" s="168" t="s">
        <v>602</v>
      </c>
      <c r="I318" s="168"/>
    </row>
    <row r="319" spans="1:9">
      <c r="A319" s="156" t="s">
        <v>559</v>
      </c>
      <c r="C319" s="156" t="s">
        <v>494</v>
      </c>
      <c r="D319" s="168"/>
      <c r="E319" s="168"/>
      <c r="F319" s="168"/>
      <c r="G319" s="168"/>
      <c r="H319" s="168"/>
      <c r="I319" s="168"/>
    </row>
    <row r="321" spans="1:9">
      <c r="A321" s="156" t="s">
        <v>561</v>
      </c>
      <c r="I321" s="174" t="s">
        <v>554</v>
      </c>
    </row>
    <row r="322" spans="1:9">
      <c r="A322" s="156" t="s">
        <v>555</v>
      </c>
      <c r="C322" s="167"/>
      <c r="D322" s="168" t="s">
        <v>601</v>
      </c>
      <c r="E322" s="168"/>
      <c r="F322" s="168"/>
      <c r="G322" s="168" t="s">
        <v>628</v>
      </c>
      <c r="H322" s="168" t="s">
        <v>602</v>
      </c>
      <c r="I322" s="168"/>
    </row>
    <row r="323" spans="1:9">
      <c r="A323" s="156" t="s">
        <v>556</v>
      </c>
      <c r="C323" s="167"/>
      <c r="D323" s="168" t="s">
        <v>602</v>
      </c>
      <c r="E323" s="168"/>
      <c r="F323" s="168"/>
      <c r="G323" s="168" t="s">
        <v>628</v>
      </c>
      <c r="H323" s="168" t="s">
        <v>601</v>
      </c>
      <c r="I323" s="168"/>
    </row>
    <row r="324" spans="1:9">
      <c r="A324" s="156" t="s">
        <v>557</v>
      </c>
      <c r="C324" s="167"/>
      <c r="D324" s="168" t="s">
        <v>602</v>
      </c>
      <c r="E324" s="168"/>
      <c r="F324" s="168"/>
      <c r="G324" s="168"/>
      <c r="H324" s="168" t="s">
        <v>601</v>
      </c>
      <c r="I324" s="168"/>
    </row>
    <row r="325" spans="1:9">
      <c r="A325" s="156" t="s">
        <v>558</v>
      </c>
      <c r="C325" s="167"/>
      <c r="D325" s="168" t="s">
        <v>601</v>
      </c>
      <c r="E325" s="168"/>
      <c r="F325" s="168" t="s">
        <v>601</v>
      </c>
      <c r="G325" s="168" t="s">
        <v>602</v>
      </c>
      <c r="H325" s="168" t="s">
        <v>602</v>
      </c>
      <c r="I325" s="168"/>
    </row>
    <row r="326" spans="1:9">
      <c r="A326" s="156" t="s">
        <v>559</v>
      </c>
      <c r="D326" s="168"/>
      <c r="E326" s="168"/>
      <c r="F326" s="168"/>
      <c r="G326" s="168"/>
      <c r="H326" s="168"/>
      <c r="I326" s="168"/>
    </row>
    <row r="328" spans="1:9" s="119" customFormat="1">
      <c r="A328" s="119" t="s">
        <v>562</v>
      </c>
      <c r="B328" s="169"/>
    </row>
    <row r="330" spans="1:9">
      <c r="A330" s="156" t="s">
        <v>563</v>
      </c>
      <c r="C330" s="156">
        <v>2010</v>
      </c>
      <c r="I330" s="174" t="s">
        <v>564</v>
      </c>
    </row>
    <row r="331" spans="1:9">
      <c r="A331" s="156" t="s">
        <v>5</v>
      </c>
      <c r="B331" s="163" t="s">
        <v>63</v>
      </c>
      <c r="C331" s="159">
        <v>471.43534095371001</v>
      </c>
      <c r="D331" s="168"/>
      <c r="E331" s="168"/>
      <c r="F331" s="168"/>
      <c r="G331" s="168"/>
      <c r="H331" s="168"/>
      <c r="I331" s="168" t="s">
        <v>629</v>
      </c>
    </row>
    <row r="332" spans="1:9">
      <c r="A332" s="156" t="s">
        <v>6</v>
      </c>
      <c r="B332" s="163" t="s">
        <v>63</v>
      </c>
      <c r="C332" s="159">
        <v>1756.2807949301623</v>
      </c>
      <c r="D332" s="168"/>
      <c r="E332" s="168"/>
      <c r="F332" s="168"/>
      <c r="G332" s="168"/>
      <c r="H332" s="168"/>
      <c r="I332" s="168"/>
    </row>
    <row r="333" spans="1:9">
      <c r="A333" s="156" t="s">
        <v>11</v>
      </c>
      <c r="B333" s="163" t="s">
        <v>63</v>
      </c>
      <c r="C333" s="159">
        <v>1500.9828364789353</v>
      </c>
      <c r="D333" s="168"/>
      <c r="E333" s="168"/>
      <c r="F333" s="168"/>
      <c r="G333" s="168"/>
      <c r="H333" s="168"/>
      <c r="I333" s="168"/>
    </row>
    <row r="334" spans="1:9">
      <c r="A334" s="156" t="s">
        <v>2</v>
      </c>
      <c r="B334" s="163" t="s">
        <v>63</v>
      </c>
      <c r="C334" s="159">
        <v>344.16736183375639</v>
      </c>
      <c r="D334" s="168"/>
      <c r="E334" s="168"/>
      <c r="F334" s="168"/>
      <c r="G334" s="168"/>
      <c r="H334" s="168"/>
      <c r="I334" s="168"/>
    </row>
    <row r="335" spans="1:9">
      <c r="A335" s="156" t="s">
        <v>3</v>
      </c>
      <c r="B335" s="163" t="s">
        <v>63</v>
      </c>
      <c r="C335" s="159">
        <v>1392.542022312477</v>
      </c>
      <c r="D335" s="168"/>
      <c r="E335" s="168"/>
      <c r="F335" s="168"/>
      <c r="G335" s="168"/>
      <c r="H335" s="168"/>
      <c r="I335" s="168"/>
    </row>
    <row r="336" spans="1:9">
      <c r="A336" s="156" t="s">
        <v>4</v>
      </c>
      <c r="B336" s="163" t="s">
        <v>63</v>
      </c>
      <c r="C336" s="159">
        <v>948.8623056090654</v>
      </c>
      <c r="D336" s="168"/>
      <c r="E336" s="168"/>
      <c r="F336" s="168"/>
      <c r="G336" s="168"/>
      <c r="H336" s="168"/>
      <c r="I336" s="168"/>
    </row>
    <row r="337" spans="1:11">
      <c r="A337" s="156" t="s">
        <v>0</v>
      </c>
      <c r="B337" s="163" t="s">
        <v>63</v>
      </c>
      <c r="C337" s="159">
        <v>2650.8767096501665</v>
      </c>
      <c r="D337" s="168"/>
      <c r="E337" s="168"/>
      <c r="F337" s="168"/>
      <c r="G337" s="168"/>
      <c r="H337" s="168"/>
      <c r="I337" s="168"/>
    </row>
    <row r="338" spans="1:11">
      <c r="A338" s="156" t="s">
        <v>1</v>
      </c>
      <c r="B338" s="163" t="s">
        <v>63</v>
      </c>
      <c r="C338" s="159">
        <v>376.19284665737285</v>
      </c>
      <c r="D338" s="168"/>
      <c r="E338" s="168"/>
      <c r="F338" s="168"/>
      <c r="G338" s="168"/>
      <c r="H338" s="168"/>
      <c r="I338" s="168"/>
    </row>
    <row r="339" spans="1:11">
      <c r="A339" s="156" t="s">
        <v>7</v>
      </c>
      <c r="B339" s="163" t="s">
        <v>63</v>
      </c>
      <c r="C339" s="159">
        <v>804.36497073455291</v>
      </c>
      <c r="D339" s="168"/>
      <c r="E339" s="168"/>
      <c r="F339" s="168"/>
      <c r="G339" s="168"/>
      <c r="H339" s="168"/>
      <c r="I339" s="168"/>
    </row>
    <row r="340" spans="1:11">
      <c r="A340" s="156" t="s">
        <v>8</v>
      </c>
      <c r="B340" s="163" t="s">
        <v>63</v>
      </c>
      <c r="C340" s="159">
        <v>751.8153816580882</v>
      </c>
      <c r="D340" s="168"/>
      <c r="E340" s="168"/>
      <c r="F340" s="168"/>
      <c r="G340" s="168"/>
      <c r="H340" s="168"/>
      <c r="I340" s="168"/>
    </row>
    <row r="341" spans="1:11">
      <c r="A341" s="156" t="s">
        <v>89</v>
      </c>
      <c r="B341" s="163" t="s">
        <v>63</v>
      </c>
      <c r="C341" s="159">
        <v>10997.520570818288</v>
      </c>
      <c r="D341" s="168"/>
      <c r="E341" s="168"/>
      <c r="F341" s="168"/>
      <c r="G341" s="168"/>
      <c r="H341" s="168"/>
      <c r="I341" s="168"/>
    </row>
    <row r="343" spans="1:11">
      <c r="A343" s="156" t="s">
        <v>565</v>
      </c>
      <c r="C343" s="159">
        <v>2010</v>
      </c>
    </row>
    <row r="344" spans="1:11">
      <c r="A344" s="156" t="s">
        <v>5</v>
      </c>
      <c r="B344" s="163" t="s">
        <v>566</v>
      </c>
      <c r="C344" s="191">
        <v>4.3446517838311296</v>
      </c>
      <c r="D344" s="168"/>
      <c r="E344" s="168"/>
      <c r="F344" s="168"/>
      <c r="G344" s="168"/>
      <c r="H344" s="168"/>
      <c r="I344" s="168" t="s">
        <v>630</v>
      </c>
      <c r="K344" s="156" t="s">
        <v>74</v>
      </c>
    </row>
    <row r="345" spans="1:11">
      <c r="A345" s="156" t="s">
        <v>6</v>
      </c>
      <c r="B345" s="163" t="s">
        <v>566</v>
      </c>
      <c r="C345" s="191">
        <v>3.4757214270649013</v>
      </c>
      <c r="D345" s="168"/>
      <c r="E345" s="168"/>
      <c r="F345" s="168"/>
      <c r="G345" s="168"/>
      <c r="H345" s="168"/>
      <c r="I345" s="168"/>
      <c r="K345" s="156" t="s">
        <v>75</v>
      </c>
    </row>
    <row r="346" spans="1:11">
      <c r="A346" s="156" t="s">
        <v>11</v>
      </c>
      <c r="B346" s="163" t="s">
        <v>566</v>
      </c>
      <c r="C346" s="191">
        <v>2.6676161952723114</v>
      </c>
      <c r="D346" s="168"/>
      <c r="E346" s="168"/>
      <c r="F346" s="168"/>
      <c r="G346" s="168"/>
      <c r="H346" s="168"/>
      <c r="I346" s="168"/>
      <c r="K346" s="156" t="s">
        <v>76</v>
      </c>
    </row>
    <row r="347" spans="1:11">
      <c r="A347" s="156" t="s">
        <v>2</v>
      </c>
      <c r="B347" s="163" t="s">
        <v>566</v>
      </c>
      <c r="C347" s="191">
        <v>3.4757214270649013</v>
      </c>
      <c r="D347" s="168"/>
      <c r="E347" s="168"/>
      <c r="F347" s="168"/>
      <c r="G347" s="168"/>
      <c r="H347" s="168"/>
      <c r="I347" s="168"/>
      <c r="K347" s="156" t="s">
        <v>77</v>
      </c>
    </row>
    <row r="348" spans="1:11">
      <c r="A348" s="156" t="s">
        <v>3</v>
      </c>
      <c r="B348" s="163" t="s">
        <v>566</v>
      </c>
      <c r="C348" s="191">
        <v>3.301935355711656</v>
      </c>
      <c r="D348" s="168"/>
      <c r="E348" s="168"/>
      <c r="F348" s="168"/>
      <c r="G348" s="168"/>
      <c r="H348" s="168"/>
      <c r="I348" s="168"/>
      <c r="K348" s="156" t="s">
        <v>78</v>
      </c>
    </row>
    <row r="349" spans="1:11">
      <c r="A349" s="156" t="s">
        <v>4</v>
      </c>
      <c r="B349" s="163" t="s">
        <v>566</v>
      </c>
      <c r="C349" s="191">
        <v>3.4757214270649013</v>
      </c>
      <c r="D349" s="168"/>
      <c r="E349" s="168"/>
      <c r="F349" s="168"/>
      <c r="G349" s="168"/>
      <c r="H349" s="168"/>
      <c r="I349" s="168"/>
      <c r="K349" s="196" t="s">
        <v>143</v>
      </c>
    </row>
    <row r="350" spans="1:11">
      <c r="A350" s="156" t="s">
        <v>0</v>
      </c>
      <c r="B350" s="163" t="s">
        <v>566</v>
      </c>
      <c r="C350" s="191">
        <v>2.6936841059752985</v>
      </c>
      <c r="D350" s="168"/>
      <c r="E350" s="168"/>
      <c r="F350" s="168"/>
      <c r="G350" s="168"/>
      <c r="H350" s="168"/>
      <c r="I350" s="168"/>
    </row>
    <row r="351" spans="1:11">
      <c r="A351" s="156" t="s">
        <v>1</v>
      </c>
      <c r="B351" s="163" t="s">
        <v>566</v>
      </c>
      <c r="C351" s="191">
        <v>3.9970796411246363</v>
      </c>
      <c r="D351" s="168"/>
      <c r="E351" s="168"/>
      <c r="F351" s="168"/>
      <c r="G351" s="168"/>
      <c r="H351" s="168"/>
      <c r="I351" s="168"/>
    </row>
    <row r="352" spans="1:11">
      <c r="A352" s="156" t="s">
        <v>7</v>
      </c>
      <c r="B352" s="163" t="s">
        <v>566</v>
      </c>
      <c r="C352" s="191">
        <v>3.301935355711656</v>
      </c>
      <c r="D352" s="168"/>
      <c r="E352" s="168"/>
      <c r="F352" s="168"/>
      <c r="G352" s="168"/>
      <c r="H352" s="168"/>
      <c r="I352" s="168"/>
    </row>
    <row r="353" spans="1:9">
      <c r="A353" s="156" t="s">
        <v>8</v>
      </c>
      <c r="B353" s="163" t="s">
        <v>566</v>
      </c>
      <c r="C353" s="191">
        <v>3.9101866054480139</v>
      </c>
      <c r="D353" s="168"/>
      <c r="E353" s="168"/>
      <c r="F353" s="168"/>
      <c r="G353" s="168"/>
      <c r="H353" s="168"/>
      <c r="I353" s="168"/>
    </row>
    <row r="354" spans="1:9">
      <c r="A354" s="156" t="s">
        <v>89</v>
      </c>
      <c r="B354" s="163" t="s">
        <v>566</v>
      </c>
      <c r="C354" s="159"/>
      <c r="D354" s="168"/>
      <c r="E354" s="168"/>
      <c r="F354" s="168"/>
      <c r="G354" s="168"/>
      <c r="H354" s="168"/>
      <c r="I354" s="168"/>
    </row>
    <row r="356" spans="1:9">
      <c r="A356" s="156" t="s">
        <v>565</v>
      </c>
      <c r="C356" s="159">
        <v>2050</v>
      </c>
    </row>
    <row r="357" spans="1:9">
      <c r="A357" s="156" t="s">
        <v>5</v>
      </c>
      <c r="B357" s="163" t="s">
        <v>566</v>
      </c>
      <c r="C357" s="191">
        <v>2.7467818729182625</v>
      </c>
      <c r="D357" s="168"/>
      <c r="E357" s="168"/>
      <c r="F357" s="168"/>
      <c r="G357" s="168"/>
      <c r="H357" s="168"/>
      <c r="I357" s="168" t="s">
        <v>630</v>
      </c>
    </row>
    <row r="358" spans="1:9">
      <c r="A358" s="156" t="s">
        <v>6</v>
      </c>
      <c r="B358" s="163" t="s">
        <v>566</v>
      </c>
      <c r="C358" s="191">
        <v>2.4094972480179422</v>
      </c>
      <c r="D358" s="168"/>
      <c r="E358" s="168"/>
      <c r="F358" s="168"/>
      <c r="G358" s="168"/>
      <c r="H358" s="168"/>
      <c r="I358" s="168"/>
    </row>
    <row r="359" spans="1:9">
      <c r="A359" s="156" t="s">
        <v>11</v>
      </c>
      <c r="B359" s="163" t="s">
        <v>566</v>
      </c>
      <c r="C359" s="191">
        <v>2.0958225468606457</v>
      </c>
      <c r="D359" s="168"/>
      <c r="E359" s="168"/>
      <c r="F359" s="168"/>
      <c r="G359" s="168"/>
      <c r="H359" s="168"/>
      <c r="I359" s="168"/>
    </row>
    <row r="360" spans="1:9">
      <c r="A360" s="156" t="s">
        <v>2</v>
      </c>
      <c r="B360" s="163" t="s">
        <v>566</v>
      </c>
      <c r="C360" s="191">
        <v>2.4094972480179422</v>
      </c>
      <c r="D360" s="168"/>
      <c r="E360" s="168"/>
      <c r="F360" s="168"/>
      <c r="G360" s="168"/>
      <c r="H360" s="168"/>
      <c r="I360" s="168"/>
    </row>
    <row r="361" spans="1:9">
      <c r="A361" s="156" t="s">
        <v>3</v>
      </c>
      <c r="B361" s="163" t="s">
        <v>566</v>
      </c>
      <c r="C361" s="191">
        <v>2.3420403230378852</v>
      </c>
      <c r="D361" s="168"/>
      <c r="E361" s="168"/>
      <c r="F361" s="168"/>
      <c r="G361" s="168"/>
      <c r="H361" s="168"/>
      <c r="I361" s="168"/>
    </row>
    <row r="362" spans="1:9">
      <c r="A362" s="156" t="s">
        <v>4</v>
      </c>
      <c r="B362" s="163" t="s">
        <v>566</v>
      </c>
      <c r="C362" s="191">
        <v>2.4094972480179422</v>
      </c>
      <c r="D362" s="168"/>
      <c r="E362" s="168"/>
      <c r="F362" s="168"/>
      <c r="G362" s="168"/>
      <c r="H362" s="168"/>
      <c r="I362" s="168"/>
    </row>
    <row r="363" spans="1:9">
      <c r="A363" s="156" t="s">
        <v>0</v>
      </c>
      <c r="B363" s="163" t="s">
        <v>566</v>
      </c>
      <c r="C363" s="191">
        <v>2.3886526254688882</v>
      </c>
      <c r="D363" s="168"/>
      <c r="E363" s="168"/>
      <c r="F363" s="168"/>
      <c r="G363" s="168"/>
      <c r="H363" s="168"/>
      <c r="I363" s="168"/>
    </row>
    <row r="364" spans="1:9">
      <c r="A364" s="156" t="s">
        <v>1</v>
      </c>
      <c r="B364" s="163" t="s">
        <v>566</v>
      </c>
      <c r="C364" s="191">
        <v>2.6118680229581344</v>
      </c>
      <c r="D364" s="168"/>
      <c r="E364" s="168"/>
      <c r="F364" s="168"/>
      <c r="G364" s="168"/>
      <c r="H364" s="168"/>
      <c r="I364" s="168"/>
    </row>
    <row r="365" spans="1:9">
      <c r="A365" s="156" t="s">
        <v>7</v>
      </c>
      <c r="B365" s="163" t="s">
        <v>566</v>
      </c>
      <c r="C365" s="191">
        <v>2.3420403230378852</v>
      </c>
      <c r="D365" s="168"/>
      <c r="E365" s="168"/>
      <c r="F365" s="168"/>
      <c r="G365" s="168"/>
      <c r="H365" s="168"/>
      <c r="I365" s="168"/>
    </row>
    <row r="366" spans="1:9">
      <c r="A366" s="156" t="s">
        <v>8</v>
      </c>
      <c r="B366" s="163" t="s">
        <v>566</v>
      </c>
      <c r="C366" s="191">
        <v>2.5781395604681165</v>
      </c>
      <c r="D366" s="168"/>
      <c r="E366" s="168"/>
      <c r="F366" s="168"/>
      <c r="G366" s="168"/>
      <c r="H366" s="168"/>
      <c r="I366" s="168"/>
    </row>
    <row r="367" spans="1:9">
      <c r="A367" s="156" t="s">
        <v>89</v>
      </c>
      <c r="B367" s="163" t="s">
        <v>566</v>
      </c>
      <c r="C367" s="159"/>
      <c r="D367" s="168"/>
      <c r="E367" s="168"/>
      <c r="F367" s="168"/>
      <c r="G367" s="168"/>
      <c r="H367" s="168"/>
      <c r="I367" s="168"/>
    </row>
    <row r="369" spans="1:9">
      <c r="A369" s="156" t="s">
        <v>565</v>
      </c>
      <c r="C369" s="159">
        <v>2100</v>
      </c>
    </row>
    <row r="370" spans="1:9">
      <c r="A370" s="156" t="s">
        <v>5</v>
      </c>
      <c r="B370" s="163" t="s">
        <v>566</v>
      </c>
      <c r="C370" s="191">
        <v>1.6149397442634332</v>
      </c>
      <c r="D370" s="168"/>
      <c r="E370" s="168"/>
      <c r="F370" s="168"/>
      <c r="G370" s="168"/>
      <c r="H370" s="168"/>
      <c r="I370" s="168" t="s">
        <v>630</v>
      </c>
    </row>
    <row r="371" spans="1:9">
      <c r="A371" s="156" t="s">
        <v>6</v>
      </c>
      <c r="B371" s="163" t="s">
        <v>566</v>
      </c>
      <c r="C371" s="191">
        <v>1.6149397442634332</v>
      </c>
      <c r="D371" s="168"/>
      <c r="E371" s="168"/>
      <c r="F371" s="168"/>
      <c r="G371" s="168"/>
      <c r="H371" s="168"/>
      <c r="I371" s="168"/>
    </row>
    <row r="372" spans="1:9">
      <c r="A372" s="156" t="s">
        <v>11</v>
      </c>
      <c r="B372" s="163" t="s">
        <v>566</v>
      </c>
      <c r="C372" s="191">
        <v>1.6149397442634332</v>
      </c>
      <c r="D372" s="168"/>
      <c r="E372" s="168"/>
      <c r="F372" s="168"/>
      <c r="G372" s="168"/>
      <c r="H372" s="168"/>
      <c r="I372" s="168"/>
    </row>
    <row r="373" spans="1:9">
      <c r="A373" s="156" t="s">
        <v>2</v>
      </c>
      <c r="B373" s="163" t="s">
        <v>566</v>
      </c>
      <c r="C373" s="191">
        <v>1.6149397442634332</v>
      </c>
      <c r="D373" s="168"/>
      <c r="E373" s="168"/>
      <c r="F373" s="168"/>
      <c r="G373" s="168"/>
      <c r="H373" s="168"/>
      <c r="I373" s="168"/>
    </row>
    <row r="374" spans="1:9">
      <c r="A374" s="156" t="s">
        <v>3</v>
      </c>
      <c r="B374" s="163" t="s">
        <v>566</v>
      </c>
      <c r="C374" s="191">
        <v>1.6149397442634332</v>
      </c>
      <c r="D374" s="168"/>
      <c r="E374" s="168"/>
      <c r="F374" s="168"/>
      <c r="G374" s="168"/>
      <c r="H374" s="168"/>
      <c r="I374" s="168"/>
    </row>
    <row r="375" spans="1:9">
      <c r="A375" s="156" t="s">
        <v>4</v>
      </c>
      <c r="B375" s="163" t="s">
        <v>566</v>
      </c>
      <c r="C375" s="191">
        <v>1.6149397442634332</v>
      </c>
      <c r="D375" s="168"/>
      <c r="E375" s="168"/>
      <c r="F375" s="168"/>
      <c r="G375" s="168"/>
      <c r="H375" s="168"/>
      <c r="I375" s="168"/>
    </row>
    <row r="376" spans="1:9">
      <c r="A376" s="156" t="s">
        <v>0</v>
      </c>
      <c r="B376" s="163" t="s">
        <v>566</v>
      </c>
      <c r="C376" s="191">
        <v>1.6149397442634332</v>
      </c>
      <c r="D376" s="168"/>
      <c r="E376" s="168"/>
      <c r="F376" s="168"/>
      <c r="G376" s="168"/>
      <c r="H376" s="168"/>
      <c r="I376" s="168"/>
    </row>
    <row r="377" spans="1:9">
      <c r="A377" s="156" t="s">
        <v>1</v>
      </c>
      <c r="B377" s="163" t="s">
        <v>566</v>
      </c>
      <c r="C377" s="191">
        <v>1.6149397442634332</v>
      </c>
      <c r="D377" s="168"/>
      <c r="E377" s="168"/>
      <c r="F377" s="168"/>
      <c r="G377" s="168"/>
      <c r="H377" s="168"/>
      <c r="I377" s="168"/>
    </row>
    <row r="378" spans="1:9">
      <c r="A378" s="156" t="s">
        <v>7</v>
      </c>
      <c r="B378" s="163" t="s">
        <v>566</v>
      </c>
      <c r="C378" s="191">
        <v>1.6149397442634332</v>
      </c>
      <c r="D378" s="168"/>
      <c r="E378" s="168"/>
      <c r="F378" s="168"/>
      <c r="G378" s="168"/>
      <c r="H378" s="168"/>
      <c r="I378" s="168"/>
    </row>
    <row r="379" spans="1:9">
      <c r="A379" s="156" t="s">
        <v>8</v>
      </c>
      <c r="B379" s="163" t="s">
        <v>566</v>
      </c>
      <c r="C379" s="191">
        <v>1.6149397442634332</v>
      </c>
      <c r="D379" s="168"/>
      <c r="E379" s="168"/>
      <c r="F379" s="168"/>
      <c r="G379" s="168"/>
      <c r="H379" s="168"/>
      <c r="I379" s="168"/>
    </row>
    <row r="380" spans="1:9">
      <c r="A380" s="156" t="s">
        <v>89</v>
      </c>
      <c r="B380" s="163" t="s">
        <v>566</v>
      </c>
      <c r="C380" s="159"/>
      <c r="D380" s="168"/>
      <c r="E380" s="168"/>
      <c r="F380" s="168"/>
      <c r="G380" s="168"/>
      <c r="H380" s="168"/>
      <c r="I380" s="168"/>
    </row>
    <row r="382" spans="1:9" s="119" customFormat="1">
      <c r="A382" s="119" t="s">
        <v>567</v>
      </c>
      <c r="B382" s="169"/>
    </row>
    <row r="384" spans="1:9">
      <c r="A384" s="156" t="s">
        <v>568</v>
      </c>
    </row>
    <row r="385" spans="1:9">
      <c r="D385" s="174" t="s">
        <v>569</v>
      </c>
    </row>
    <row r="386" spans="1:9">
      <c r="A386" s="156" t="s">
        <v>570</v>
      </c>
      <c r="D386" s="168" t="s">
        <v>631</v>
      </c>
      <c r="E386" s="168"/>
      <c r="F386" s="168" t="s">
        <v>632</v>
      </c>
      <c r="G386" s="168" t="s">
        <v>600</v>
      </c>
      <c r="H386" s="168" t="s">
        <v>631</v>
      </c>
      <c r="I386" s="168"/>
    </row>
  </sheetData>
  <mergeCells count="1">
    <mergeCell ref="N229:Q229"/>
  </mergeCells>
  <pageMargins left="0.7" right="0.7" top="0.75" bottom="0.75" header="0.3" footer="0.3"/>
  <pageSetup paperSize="9" orientation="portrait" horizontalDpi="0" verticalDpi="0"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C93CA-390D-43DB-9630-C0CD95172237}">
  <dimension ref="A1:AH386"/>
  <sheetViews>
    <sheetView zoomScale="85" zoomScaleNormal="85" workbookViewId="0">
      <pane xSplit="3" ySplit="1" topLeftCell="D56" activePane="bottomRight" state="frozen"/>
      <selection activeCell="A9" sqref="A9:XFD9"/>
      <selection pane="topRight" activeCell="A9" sqref="A9:XFD9"/>
      <selection pane="bottomLeft" activeCell="A9" sqref="A9:XFD9"/>
      <selection pane="bottomRight" activeCell="A9" sqref="A9:XFD9"/>
    </sheetView>
  </sheetViews>
  <sheetFormatPr defaultColWidth="9.1796875" defaultRowHeight="14.5"/>
  <cols>
    <col min="1" max="1" width="47" style="156" bestFit="1" customWidth="1"/>
    <col min="2" max="2" width="26.453125" style="163" customWidth="1"/>
    <col min="3" max="3" width="16.1796875" style="156" customWidth="1"/>
    <col min="4" max="4" width="14.26953125" style="156" customWidth="1"/>
    <col min="5" max="5" width="15.81640625" style="156" customWidth="1"/>
    <col min="6" max="6" width="14.54296875" style="156" customWidth="1"/>
    <col min="7" max="7" width="14.81640625" style="156" customWidth="1"/>
    <col min="8" max="8" width="16.26953125" style="156" customWidth="1"/>
    <col min="9" max="9" width="79" style="156" customWidth="1"/>
    <col min="10" max="12" width="9.1796875" style="156"/>
    <col min="13" max="14" width="11.7265625" style="156" bestFit="1" customWidth="1"/>
    <col min="15" max="22" width="12.7265625" style="156" bestFit="1" customWidth="1"/>
    <col min="23" max="16384" width="9.1796875" style="156"/>
  </cols>
  <sheetData>
    <row r="1" spans="1:9" s="160" customFormat="1" ht="67.5" customHeight="1" thickBot="1">
      <c r="A1" s="160" t="s">
        <v>422</v>
      </c>
      <c r="B1" s="161"/>
      <c r="C1" s="162" t="s">
        <v>423</v>
      </c>
      <c r="D1" s="160" t="s">
        <v>174</v>
      </c>
      <c r="E1" s="160" t="s">
        <v>424</v>
      </c>
      <c r="F1" s="160" t="s">
        <v>177</v>
      </c>
      <c r="G1" s="160" t="s">
        <v>178</v>
      </c>
      <c r="H1" s="160" t="s">
        <v>179</v>
      </c>
      <c r="I1" s="160" t="s">
        <v>425</v>
      </c>
    </row>
    <row r="2" spans="1:9" ht="15" thickTop="1">
      <c r="E2" s="164" t="s">
        <v>9</v>
      </c>
    </row>
    <row r="3" spans="1:9" s="165" customFormat="1">
      <c r="A3" s="165" t="s">
        <v>426</v>
      </c>
      <c r="B3" s="166"/>
    </row>
    <row r="4" spans="1:9">
      <c r="A4" s="156" t="s">
        <v>427</v>
      </c>
      <c r="C4" s="167">
        <v>0.05</v>
      </c>
      <c r="D4" s="168"/>
      <c r="E4" s="168"/>
      <c r="F4" s="168"/>
      <c r="G4" s="168"/>
      <c r="H4" s="168"/>
      <c r="I4" s="168" t="s">
        <v>633</v>
      </c>
    </row>
    <row r="5" spans="1:9">
      <c r="C5" s="167"/>
    </row>
    <row r="6" spans="1:9" s="119" customFormat="1">
      <c r="A6" s="119" t="s">
        <v>428</v>
      </c>
      <c r="B6" s="169"/>
      <c r="C6" s="170"/>
    </row>
    <row r="7" spans="1:9">
      <c r="A7" s="156" t="s">
        <v>429</v>
      </c>
      <c r="B7" s="163" t="s">
        <v>430</v>
      </c>
      <c r="C7" s="156">
        <v>96</v>
      </c>
      <c r="D7" s="168"/>
      <c r="E7" s="168"/>
      <c r="F7" s="168"/>
      <c r="G7" s="168"/>
      <c r="H7" s="168"/>
      <c r="I7" s="168"/>
    </row>
    <row r="8" spans="1:9">
      <c r="A8" s="156" t="s">
        <v>431</v>
      </c>
      <c r="B8" s="163" t="s">
        <v>430</v>
      </c>
      <c r="C8" s="156">
        <v>80</v>
      </c>
      <c r="D8" s="168"/>
      <c r="E8" s="168"/>
      <c r="F8" s="168"/>
      <c r="G8" s="168"/>
      <c r="H8" s="168"/>
      <c r="I8" s="168"/>
    </row>
    <row r="9" spans="1:9">
      <c r="A9" s="156" t="s">
        <v>432</v>
      </c>
      <c r="B9" s="163" t="s">
        <v>430</v>
      </c>
      <c r="C9" s="156">
        <v>177</v>
      </c>
      <c r="D9" s="168"/>
      <c r="E9" s="168"/>
      <c r="F9" s="168"/>
      <c r="G9" s="168"/>
      <c r="H9" s="168"/>
      <c r="I9" s="168"/>
    </row>
    <row r="10" spans="1:9">
      <c r="A10" s="156" t="s">
        <v>433</v>
      </c>
      <c r="B10" s="163" t="s">
        <v>430</v>
      </c>
      <c r="C10" s="156">
        <v>119</v>
      </c>
      <c r="D10" s="168"/>
      <c r="E10" s="168"/>
      <c r="F10" s="168"/>
      <c r="G10" s="168"/>
      <c r="H10" s="168"/>
      <c r="I10" s="168"/>
    </row>
    <row r="11" spans="1:9">
      <c r="A11" s="156" t="s">
        <v>434</v>
      </c>
      <c r="B11" s="163" t="s">
        <v>430</v>
      </c>
      <c r="C11" s="156">
        <v>0</v>
      </c>
      <c r="D11" s="168"/>
      <c r="E11" s="168"/>
      <c r="F11" s="168"/>
      <c r="G11" s="168"/>
      <c r="H11" s="168"/>
      <c r="I11" s="168"/>
    </row>
    <row r="12" spans="1:9">
      <c r="A12" s="156" t="s">
        <v>435</v>
      </c>
      <c r="B12" s="163" t="s">
        <v>430</v>
      </c>
      <c r="C12" s="156">
        <v>0</v>
      </c>
      <c r="D12" s="168"/>
      <c r="E12" s="168"/>
      <c r="F12" s="168"/>
      <c r="G12" s="168"/>
      <c r="H12" s="168"/>
      <c r="I12" s="168"/>
    </row>
    <row r="13" spans="1:9">
      <c r="A13" s="156" t="s">
        <v>436</v>
      </c>
      <c r="B13" s="163" t="s">
        <v>430</v>
      </c>
      <c r="C13" s="156">
        <v>130</v>
      </c>
      <c r="D13" s="168"/>
      <c r="E13" s="168"/>
      <c r="F13" s="168"/>
      <c r="G13" s="168"/>
      <c r="H13" s="168"/>
      <c r="I13" s="168"/>
    </row>
    <row r="14" spans="1:9">
      <c r="A14" s="156" t="s">
        <v>437</v>
      </c>
      <c r="B14" s="163" t="s">
        <v>430</v>
      </c>
      <c r="C14" s="156">
        <v>200</v>
      </c>
      <c r="D14" s="168"/>
      <c r="E14" s="168"/>
      <c r="F14" s="168"/>
      <c r="G14" s="168"/>
      <c r="H14" s="168"/>
      <c r="I14" s="168"/>
    </row>
    <row r="16" spans="1:9" s="171" customFormat="1">
      <c r="A16" s="171" t="s">
        <v>438</v>
      </c>
      <c r="B16" s="172"/>
    </row>
    <row r="17" spans="1:9">
      <c r="A17" s="173" t="s">
        <v>439</v>
      </c>
      <c r="B17" s="163" t="s">
        <v>440</v>
      </c>
      <c r="D17" s="174" t="s">
        <v>441</v>
      </c>
      <c r="E17" s="174"/>
      <c r="F17" s="174"/>
      <c r="G17" s="174"/>
      <c r="H17" s="174"/>
    </row>
    <row r="18" spans="1:9" ht="29">
      <c r="A18" s="156" t="s">
        <v>442</v>
      </c>
      <c r="B18" s="163" t="s">
        <v>443</v>
      </c>
      <c r="C18" s="156">
        <v>0.17</v>
      </c>
      <c r="D18" s="168"/>
      <c r="E18" s="168"/>
      <c r="F18" s="168"/>
      <c r="G18" s="168"/>
      <c r="H18" s="168"/>
      <c r="I18" s="168"/>
    </row>
    <row r="19" spans="1:9" ht="29">
      <c r="A19" s="156" t="s">
        <v>444</v>
      </c>
      <c r="B19" s="163" t="s">
        <v>443</v>
      </c>
      <c r="C19" s="156">
        <v>0.17</v>
      </c>
      <c r="D19" s="168"/>
      <c r="E19" s="168"/>
      <c r="F19" s="168"/>
      <c r="G19" s="168"/>
      <c r="H19" s="168"/>
      <c r="I19" s="168"/>
    </row>
    <row r="20" spans="1:9" ht="29">
      <c r="A20" s="156" t="s">
        <v>445</v>
      </c>
      <c r="B20" s="163" t="s">
        <v>443</v>
      </c>
      <c r="C20" s="156">
        <v>0.17</v>
      </c>
      <c r="D20" s="168"/>
      <c r="E20" s="168"/>
      <c r="F20" s="168"/>
      <c r="G20" s="168"/>
      <c r="H20" s="168"/>
      <c r="I20" s="168"/>
    </row>
    <row r="21" spans="1:9" ht="29">
      <c r="A21" s="156" t="s">
        <v>446</v>
      </c>
      <c r="B21" s="163" t="s">
        <v>443</v>
      </c>
      <c r="C21" s="156">
        <v>0.17</v>
      </c>
      <c r="D21" s="168"/>
      <c r="E21" s="168"/>
      <c r="F21" s="168"/>
      <c r="G21" s="168"/>
      <c r="H21" s="168"/>
      <c r="I21" s="168"/>
    </row>
    <row r="22" spans="1:9" ht="43.5">
      <c r="A22" s="156" t="s">
        <v>447</v>
      </c>
      <c r="B22" s="163" t="s">
        <v>443</v>
      </c>
      <c r="C22" s="156">
        <v>0.17</v>
      </c>
      <c r="D22" s="168"/>
      <c r="E22" s="168"/>
      <c r="F22" s="168"/>
      <c r="G22" s="168"/>
      <c r="H22" s="168"/>
      <c r="I22" s="168"/>
    </row>
    <row r="23" spans="1:9">
      <c r="A23" s="156" t="s">
        <v>448</v>
      </c>
      <c r="D23" s="168"/>
      <c r="E23" s="168"/>
      <c r="F23" s="168"/>
      <c r="G23" s="168"/>
      <c r="H23" s="168"/>
      <c r="I23" s="168"/>
    </row>
    <row r="24" spans="1:9" ht="43.5">
      <c r="A24" s="156" t="s">
        <v>449</v>
      </c>
      <c r="B24" s="163" t="s">
        <v>443</v>
      </c>
      <c r="C24" s="156">
        <v>0.17</v>
      </c>
      <c r="D24" s="168"/>
      <c r="E24" s="168"/>
      <c r="F24" s="168"/>
      <c r="G24" s="168"/>
      <c r="H24" s="168"/>
      <c r="I24" s="168"/>
    </row>
    <row r="25" spans="1:9" ht="58">
      <c r="A25" s="156" t="s">
        <v>450</v>
      </c>
      <c r="B25" s="163" t="s">
        <v>451</v>
      </c>
      <c r="C25" s="156">
        <v>66</v>
      </c>
      <c r="D25" s="168"/>
      <c r="E25" s="168"/>
      <c r="F25" s="168"/>
      <c r="G25" s="168"/>
      <c r="H25" s="168"/>
      <c r="I25" s="168"/>
    </row>
    <row r="26" spans="1:9" ht="43.5">
      <c r="A26" s="156" t="s">
        <v>452</v>
      </c>
      <c r="B26" s="163" t="s">
        <v>443</v>
      </c>
      <c r="C26" s="156">
        <v>0.04</v>
      </c>
      <c r="D26" s="168"/>
      <c r="E26" s="168"/>
      <c r="F26" s="168"/>
      <c r="G26" s="168"/>
      <c r="H26" s="168"/>
      <c r="I26" s="168"/>
    </row>
    <row r="27" spans="1:9" ht="43.5">
      <c r="A27" s="156" t="s">
        <v>453</v>
      </c>
      <c r="B27" s="163" t="s">
        <v>443</v>
      </c>
      <c r="C27" s="156">
        <v>0.04</v>
      </c>
      <c r="D27" s="168"/>
      <c r="E27" s="168"/>
      <c r="F27" s="168"/>
      <c r="G27" s="168"/>
      <c r="H27" s="168"/>
      <c r="I27" s="168"/>
    </row>
    <row r="29" spans="1:9">
      <c r="A29" s="156" t="s">
        <v>454</v>
      </c>
      <c r="D29" s="174" t="s">
        <v>441</v>
      </c>
    </row>
    <row r="30" spans="1:9" ht="43.5">
      <c r="A30" s="156" t="s">
        <v>455</v>
      </c>
      <c r="B30" s="163" t="s">
        <v>443</v>
      </c>
      <c r="C30" s="156">
        <v>0.17</v>
      </c>
      <c r="D30" s="168"/>
      <c r="E30" s="168"/>
      <c r="F30" s="168"/>
      <c r="G30" s="168"/>
      <c r="H30" s="168"/>
      <c r="I30" s="168"/>
    </row>
    <row r="31" spans="1:9" ht="43.5">
      <c r="A31" s="156" t="s">
        <v>456</v>
      </c>
      <c r="B31" s="163" t="s">
        <v>443</v>
      </c>
      <c r="D31" s="168"/>
      <c r="E31" s="168"/>
      <c r="F31" s="168"/>
      <c r="G31" s="168"/>
      <c r="H31" s="168"/>
      <c r="I31" s="168"/>
    </row>
    <row r="32" spans="1:9" ht="58">
      <c r="A32" s="156" t="s">
        <v>457</v>
      </c>
      <c r="B32" s="163" t="s">
        <v>451</v>
      </c>
      <c r="C32" s="156">
        <v>66</v>
      </c>
      <c r="D32" s="168"/>
      <c r="E32" s="168"/>
      <c r="F32" s="168"/>
      <c r="G32" s="168"/>
      <c r="H32" s="168"/>
      <c r="I32" s="168"/>
    </row>
    <row r="33" spans="1:9" ht="58">
      <c r="A33" s="156" t="s">
        <v>458</v>
      </c>
      <c r="B33" s="163" t="s">
        <v>451</v>
      </c>
      <c r="C33" s="156">
        <v>66</v>
      </c>
      <c r="D33" s="168"/>
      <c r="E33" s="168"/>
      <c r="F33" s="168"/>
      <c r="G33" s="168"/>
      <c r="H33" s="168"/>
      <c r="I33" s="168"/>
    </row>
    <row r="34" spans="1:9" ht="43.5">
      <c r="A34" s="156" t="s">
        <v>459</v>
      </c>
      <c r="B34" s="163" t="s">
        <v>443</v>
      </c>
      <c r="C34" s="156">
        <v>0.04</v>
      </c>
      <c r="D34" s="168"/>
      <c r="E34" s="168"/>
      <c r="F34" s="168"/>
      <c r="G34" s="168"/>
      <c r="H34" s="168"/>
      <c r="I34" s="168"/>
    </row>
    <row r="35" spans="1:9" ht="43.5">
      <c r="A35" s="156" t="s">
        <v>460</v>
      </c>
      <c r="B35" s="163" t="s">
        <v>461</v>
      </c>
      <c r="C35" s="156">
        <v>19</v>
      </c>
      <c r="D35" s="168"/>
      <c r="E35" s="168"/>
      <c r="F35" s="168"/>
      <c r="G35" s="168"/>
      <c r="H35" s="168"/>
      <c r="I35" s="168"/>
    </row>
    <row r="36" spans="1:9" ht="43.5">
      <c r="A36" s="156" t="s">
        <v>462</v>
      </c>
      <c r="B36" s="163" t="s">
        <v>443</v>
      </c>
      <c r="C36" s="156">
        <v>0.04</v>
      </c>
      <c r="D36" s="168"/>
      <c r="E36" s="168"/>
      <c r="F36" s="168"/>
      <c r="G36" s="168"/>
      <c r="H36" s="168"/>
      <c r="I36" s="168"/>
    </row>
    <row r="38" spans="1:9">
      <c r="A38" s="156" t="s">
        <v>463</v>
      </c>
      <c r="D38" s="174" t="s">
        <v>441</v>
      </c>
    </row>
    <row r="39" spans="1:9" ht="43.5">
      <c r="A39" s="156" t="s">
        <v>464</v>
      </c>
      <c r="B39" s="163" t="s">
        <v>443</v>
      </c>
      <c r="C39" s="156">
        <v>0.14000000000000001</v>
      </c>
      <c r="D39" s="168"/>
      <c r="E39" s="168"/>
      <c r="F39" s="168"/>
      <c r="G39" s="168"/>
      <c r="H39" s="168"/>
      <c r="I39" s="168"/>
    </row>
    <row r="42" spans="1:9">
      <c r="A42" s="173" t="s">
        <v>465</v>
      </c>
      <c r="D42" s="174" t="s">
        <v>441</v>
      </c>
    </row>
    <row r="43" spans="1:9" ht="29">
      <c r="A43" s="156" t="s">
        <v>442</v>
      </c>
      <c r="B43" s="163" t="s">
        <v>466</v>
      </c>
      <c r="C43" s="156" t="s">
        <v>467</v>
      </c>
      <c r="D43" s="168"/>
      <c r="E43" s="168"/>
      <c r="F43" s="168"/>
      <c r="G43" s="168"/>
      <c r="H43" s="168"/>
      <c r="I43" s="168"/>
    </row>
    <row r="44" spans="1:9" ht="29">
      <c r="A44" s="156" t="s">
        <v>444</v>
      </c>
      <c r="B44" s="163" t="s">
        <v>466</v>
      </c>
      <c r="C44" s="156" t="s">
        <v>467</v>
      </c>
      <c r="D44" s="168"/>
      <c r="E44" s="168"/>
      <c r="F44" s="168"/>
      <c r="G44" s="168"/>
      <c r="H44" s="168"/>
      <c r="I44" s="168"/>
    </row>
    <row r="45" spans="1:9" ht="29">
      <c r="A45" s="156" t="s">
        <v>445</v>
      </c>
      <c r="B45" s="163" t="s">
        <v>466</v>
      </c>
      <c r="C45" s="156" t="s">
        <v>467</v>
      </c>
      <c r="D45" s="168"/>
      <c r="E45" s="168"/>
      <c r="F45" s="168"/>
      <c r="G45" s="168"/>
      <c r="H45" s="168"/>
      <c r="I45" s="168"/>
    </row>
    <row r="46" spans="1:9" ht="29">
      <c r="A46" s="156" t="s">
        <v>446</v>
      </c>
      <c r="B46" s="163" t="s">
        <v>466</v>
      </c>
      <c r="C46" s="156" t="s">
        <v>467</v>
      </c>
      <c r="D46" s="168"/>
      <c r="E46" s="168"/>
      <c r="F46" s="168"/>
      <c r="G46" s="168"/>
      <c r="H46" s="168"/>
      <c r="I46" s="168"/>
    </row>
    <row r="47" spans="1:9" ht="29">
      <c r="A47" s="156" t="s">
        <v>447</v>
      </c>
      <c r="B47" s="163" t="s">
        <v>466</v>
      </c>
      <c r="C47" s="156" t="s">
        <v>467</v>
      </c>
      <c r="D47" s="168"/>
      <c r="E47" s="168"/>
      <c r="F47" s="168"/>
      <c r="G47" s="168"/>
      <c r="H47" s="168"/>
      <c r="I47" s="168"/>
    </row>
    <row r="48" spans="1:9" ht="29">
      <c r="A48" s="156" t="s">
        <v>448</v>
      </c>
      <c r="B48" s="163" t="s">
        <v>466</v>
      </c>
      <c r="C48" s="156" t="s">
        <v>467</v>
      </c>
      <c r="D48" s="168"/>
      <c r="E48" s="168"/>
      <c r="F48" s="168"/>
      <c r="G48" s="168"/>
      <c r="H48" s="168"/>
      <c r="I48" s="168"/>
    </row>
    <row r="49" spans="1:9" ht="29">
      <c r="A49" s="156" t="s">
        <v>449</v>
      </c>
      <c r="B49" s="163" t="s">
        <v>466</v>
      </c>
      <c r="C49" s="156" t="s">
        <v>467</v>
      </c>
      <c r="D49" s="168"/>
      <c r="E49" s="168"/>
      <c r="F49" s="168"/>
      <c r="G49" s="168"/>
      <c r="H49" s="168"/>
      <c r="I49" s="168"/>
    </row>
    <row r="50" spans="1:9" ht="29">
      <c r="A50" s="156" t="s">
        <v>450</v>
      </c>
      <c r="B50" s="163" t="s">
        <v>466</v>
      </c>
      <c r="C50" s="156" t="s">
        <v>467</v>
      </c>
      <c r="D50" s="168"/>
      <c r="E50" s="168"/>
      <c r="F50" s="168"/>
      <c r="G50" s="168"/>
      <c r="H50" s="168"/>
      <c r="I50" s="168"/>
    </row>
    <row r="51" spans="1:9" ht="29">
      <c r="A51" s="156" t="s">
        <v>452</v>
      </c>
      <c r="B51" s="163" t="s">
        <v>466</v>
      </c>
      <c r="C51" s="156" t="s">
        <v>467</v>
      </c>
      <c r="D51" s="168"/>
      <c r="E51" s="168"/>
      <c r="F51" s="168"/>
      <c r="G51" s="168"/>
      <c r="H51" s="168"/>
      <c r="I51" s="168"/>
    </row>
    <row r="52" spans="1:9" ht="29">
      <c r="A52" s="156" t="s">
        <v>453</v>
      </c>
      <c r="B52" s="163" t="s">
        <v>466</v>
      </c>
      <c r="C52" s="156" t="s">
        <v>467</v>
      </c>
      <c r="D52" s="168"/>
      <c r="E52" s="168"/>
      <c r="F52" s="168"/>
      <c r="G52" s="168"/>
      <c r="H52" s="168"/>
      <c r="I52" s="168"/>
    </row>
    <row r="54" spans="1:9">
      <c r="A54" s="156" t="s">
        <v>454</v>
      </c>
      <c r="D54" s="174" t="s">
        <v>441</v>
      </c>
    </row>
    <row r="55" spans="1:9" ht="29">
      <c r="A55" s="156" t="s">
        <v>455</v>
      </c>
      <c r="B55" s="163" t="s">
        <v>466</v>
      </c>
      <c r="C55" s="156" t="s">
        <v>467</v>
      </c>
      <c r="D55" s="168"/>
      <c r="E55" s="168"/>
      <c r="F55" s="168"/>
      <c r="G55" s="168"/>
      <c r="H55" s="168"/>
      <c r="I55" s="168"/>
    </row>
    <row r="56" spans="1:9" ht="29">
      <c r="A56" s="156" t="s">
        <v>456</v>
      </c>
      <c r="B56" s="163" t="s">
        <v>466</v>
      </c>
      <c r="C56" s="156" t="s">
        <v>467</v>
      </c>
      <c r="D56" s="168"/>
      <c r="E56" s="168"/>
      <c r="F56" s="168"/>
      <c r="G56" s="168"/>
      <c r="H56" s="168"/>
      <c r="I56" s="168"/>
    </row>
    <row r="57" spans="1:9" ht="29">
      <c r="A57" s="156" t="s">
        <v>457</v>
      </c>
      <c r="B57" s="163" t="s">
        <v>466</v>
      </c>
      <c r="C57" s="156" t="s">
        <v>467</v>
      </c>
      <c r="D57" s="168"/>
      <c r="E57" s="168"/>
      <c r="F57" s="168"/>
      <c r="G57" s="168"/>
      <c r="H57" s="168"/>
      <c r="I57" s="168"/>
    </row>
    <row r="58" spans="1:9" ht="29">
      <c r="A58" s="156" t="s">
        <v>458</v>
      </c>
      <c r="B58" s="163" t="s">
        <v>466</v>
      </c>
      <c r="C58" s="156" t="s">
        <v>467</v>
      </c>
      <c r="D58" s="168"/>
      <c r="E58" s="168"/>
      <c r="F58" s="168"/>
      <c r="G58" s="168"/>
      <c r="H58" s="168"/>
      <c r="I58" s="168"/>
    </row>
    <row r="59" spans="1:9" ht="29">
      <c r="A59" s="156" t="s">
        <v>459</v>
      </c>
      <c r="B59" s="163" t="s">
        <v>466</v>
      </c>
      <c r="C59" s="156" t="s">
        <v>467</v>
      </c>
      <c r="D59" s="168"/>
      <c r="E59" s="168"/>
      <c r="F59" s="168"/>
      <c r="G59" s="168"/>
      <c r="H59" s="168"/>
      <c r="I59" s="168"/>
    </row>
    <row r="60" spans="1:9" ht="29">
      <c r="A60" s="156" t="s">
        <v>460</v>
      </c>
      <c r="B60" s="163" t="s">
        <v>466</v>
      </c>
      <c r="C60" s="156" t="s">
        <v>467</v>
      </c>
      <c r="D60" s="168"/>
      <c r="E60" s="168"/>
      <c r="F60" s="168"/>
      <c r="G60" s="168"/>
      <c r="H60" s="168"/>
      <c r="I60" s="168"/>
    </row>
    <row r="61" spans="1:9" ht="29">
      <c r="A61" s="156" t="s">
        <v>462</v>
      </c>
      <c r="B61" s="163" t="s">
        <v>466</v>
      </c>
      <c r="C61" s="156" t="s">
        <v>467</v>
      </c>
      <c r="D61" s="168"/>
      <c r="E61" s="168"/>
      <c r="F61" s="168"/>
      <c r="G61" s="168"/>
      <c r="H61" s="168"/>
      <c r="I61" s="168"/>
    </row>
    <row r="63" spans="1:9">
      <c r="A63" s="156" t="s">
        <v>463</v>
      </c>
      <c r="D63" s="174" t="s">
        <v>441</v>
      </c>
    </row>
    <row r="64" spans="1:9" ht="29">
      <c r="A64" s="156" t="s">
        <v>464</v>
      </c>
      <c r="B64" s="163" t="s">
        <v>466</v>
      </c>
      <c r="C64" s="156" t="s">
        <v>467</v>
      </c>
      <c r="D64" s="168"/>
      <c r="E64" s="168"/>
      <c r="F64" s="168"/>
      <c r="G64" s="168"/>
      <c r="H64" s="168"/>
      <c r="I64" s="168"/>
    </row>
    <row r="66" spans="1:12">
      <c r="C66" s="156" t="s">
        <v>468</v>
      </c>
      <c r="J66" s="156" t="s">
        <v>469</v>
      </c>
    </row>
    <row r="67" spans="1:12">
      <c r="A67" s="173" t="s">
        <v>470</v>
      </c>
      <c r="C67" s="156" t="s">
        <v>471</v>
      </c>
      <c r="D67" s="174" t="s">
        <v>472</v>
      </c>
    </row>
    <row r="68" spans="1:12">
      <c r="A68" s="156" t="s">
        <v>473</v>
      </c>
      <c r="B68" s="163" t="s">
        <v>474</v>
      </c>
      <c r="C68" s="156">
        <v>890</v>
      </c>
      <c r="D68" s="168"/>
      <c r="E68" s="168"/>
      <c r="F68" s="168"/>
      <c r="G68" s="168"/>
      <c r="H68" s="168"/>
      <c r="I68" s="168"/>
      <c r="J68" s="156">
        <v>730</v>
      </c>
      <c r="K68" s="156" t="s">
        <v>475</v>
      </c>
      <c r="L68" s="156" t="s">
        <v>476</v>
      </c>
    </row>
    <row r="69" spans="1:12">
      <c r="A69" s="156" t="s">
        <v>477</v>
      </c>
      <c r="B69" s="163" t="s">
        <v>474</v>
      </c>
      <c r="C69" s="156">
        <v>890</v>
      </c>
      <c r="D69" s="168"/>
      <c r="E69" s="168"/>
      <c r="F69" s="168"/>
      <c r="G69" s="168"/>
      <c r="H69" s="168"/>
      <c r="I69" s="168"/>
      <c r="J69" s="156">
        <v>1280</v>
      </c>
      <c r="K69" s="156" t="s">
        <v>475</v>
      </c>
    </row>
    <row r="70" spans="1:12">
      <c r="A70" s="156" t="s">
        <v>478</v>
      </c>
      <c r="B70" s="163" t="s">
        <v>479</v>
      </c>
      <c r="C70" s="156">
        <v>300</v>
      </c>
      <c r="D70" s="168"/>
      <c r="E70" s="168"/>
      <c r="F70" s="168"/>
      <c r="G70" s="168"/>
      <c r="H70" s="168"/>
      <c r="I70" s="168"/>
      <c r="J70" s="156">
        <v>250</v>
      </c>
      <c r="K70" s="156" t="s">
        <v>480</v>
      </c>
    </row>
    <row r="71" spans="1:12">
      <c r="A71" s="156" t="s">
        <v>481</v>
      </c>
      <c r="B71" s="163" t="s">
        <v>474</v>
      </c>
      <c r="C71" s="156">
        <v>62</v>
      </c>
      <c r="D71" s="168"/>
      <c r="E71" s="168"/>
      <c r="F71" s="168"/>
      <c r="G71" s="168"/>
      <c r="H71" s="168"/>
      <c r="I71" s="168"/>
      <c r="J71" s="156">
        <v>250</v>
      </c>
      <c r="K71" s="156" t="s">
        <v>475</v>
      </c>
    </row>
    <row r="72" spans="1:12">
      <c r="A72" s="156" t="s">
        <v>482</v>
      </c>
      <c r="B72" s="163" t="s">
        <v>474</v>
      </c>
      <c r="D72" s="168"/>
      <c r="E72" s="168"/>
      <c r="F72" s="168"/>
      <c r="G72" s="168"/>
      <c r="H72" s="168"/>
      <c r="I72" s="168"/>
      <c r="J72" s="156">
        <v>460</v>
      </c>
      <c r="K72" s="156" t="s">
        <v>475</v>
      </c>
    </row>
    <row r="73" spans="1:12">
      <c r="A73" s="156" t="s">
        <v>483</v>
      </c>
      <c r="B73" s="163" t="s">
        <v>474</v>
      </c>
      <c r="C73" s="156">
        <v>350</v>
      </c>
      <c r="D73" s="168"/>
      <c r="E73" s="168"/>
      <c r="F73" s="168"/>
      <c r="G73" s="168"/>
      <c r="H73" s="168"/>
      <c r="I73" s="168"/>
      <c r="J73" s="156">
        <v>240</v>
      </c>
      <c r="K73" s="156" t="s">
        <v>475</v>
      </c>
    </row>
    <row r="74" spans="1:12">
      <c r="A74" s="156" t="s">
        <v>484</v>
      </c>
      <c r="C74" s="156">
        <v>370</v>
      </c>
      <c r="D74" s="168"/>
      <c r="E74" s="168"/>
      <c r="F74" s="168"/>
      <c r="G74" s="168"/>
      <c r="H74" s="168"/>
      <c r="I74" s="168"/>
      <c r="J74" s="156">
        <v>265</v>
      </c>
      <c r="K74" s="156" t="s">
        <v>475</v>
      </c>
    </row>
    <row r="75" spans="1:12">
      <c r="A75" s="156" t="s">
        <v>485</v>
      </c>
      <c r="B75" s="163" t="s">
        <v>474</v>
      </c>
      <c r="C75" s="156">
        <v>500</v>
      </c>
      <c r="D75" s="168"/>
      <c r="E75" s="168"/>
      <c r="F75" s="168"/>
      <c r="G75" s="168"/>
      <c r="H75" s="168"/>
      <c r="I75" s="168"/>
      <c r="J75" s="156">
        <v>470</v>
      </c>
      <c r="K75" s="156" t="s">
        <v>475</v>
      </c>
    </row>
    <row r="76" spans="1:12">
      <c r="A76" s="156" t="s">
        <v>486</v>
      </c>
      <c r="B76" s="163" t="s">
        <v>474</v>
      </c>
      <c r="C76" s="156">
        <v>600</v>
      </c>
      <c r="D76" s="168"/>
      <c r="E76" s="168"/>
      <c r="F76" s="168"/>
      <c r="G76" s="168"/>
      <c r="H76" s="168"/>
      <c r="I76" s="168"/>
      <c r="J76" s="156">
        <v>470</v>
      </c>
      <c r="K76" s="156" t="s">
        <v>475</v>
      </c>
    </row>
    <row r="77" spans="1:12">
      <c r="A77" s="156" t="s">
        <v>487</v>
      </c>
      <c r="B77" s="163" t="s">
        <v>488</v>
      </c>
      <c r="C77" s="156">
        <f>20*40.1</f>
        <v>802</v>
      </c>
      <c r="D77" s="168"/>
      <c r="E77" s="168"/>
      <c r="F77" s="168"/>
      <c r="G77" s="168"/>
      <c r="H77" s="168"/>
      <c r="I77" s="168"/>
      <c r="J77" s="156">
        <f>0.09/(3.6/1000)*40.1</f>
        <v>1002.5</v>
      </c>
      <c r="K77" s="156" t="s">
        <v>489</v>
      </c>
    </row>
    <row r="78" spans="1:12">
      <c r="A78" s="156" t="s">
        <v>490</v>
      </c>
      <c r="B78" s="163" t="s">
        <v>488</v>
      </c>
      <c r="C78" s="156">
        <f>40*17.9</f>
        <v>716</v>
      </c>
      <c r="D78" s="168"/>
      <c r="E78" s="168"/>
      <c r="F78" s="168"/>
      <c r="G78" s="168"/>
      <c r="H78" s="168"/>
      <c r="I78" s="168"/>
      <c r="J78" s="159">
        <f>0.14/(3.6/1000)*17.9</f>
        <v>696.11111111111109</v>
      </c>
      <c r="K78" s="156" t="s">
        <v>489</v>
      </c>
    </row>
    <row r="79" spans="1:12">
      <c r="A79" s="156" t="s">
        <v>491</v>
      </c>
      <c r="B79" s="163" t="s">
        <v>488</v>
      </c>
      <c r="C79" s="156">
        <f>110*27.1</f>
        <v>2981</v>
      </c>
      <c r="D79" s="168"/>
      <c r="E79" s="168"/>
      <c r="F79" s="168"/>
      <c r="G79" s="168"/>
      <c r="H79" s="168"/>
      <c r="I79" s="168"/>
      <c r="J79" s="159">
        <f>0.94/(3.6/1000)*27.1</f>
        <v>7076.1111111111104</v>
      </c>
      <c r="K79" s="156" t="s">
        <v>489</v>
      </c>
    </row>
    <row r="80" spans="1:12">
      <c r="A80" s="156" t="s">
        <v>492</v>
      </c>
      <c r="B80" s="163" t="s">
        <v>488</v>
      </c>
      <c r="C80" s="156">
        <f>300*10</f>
        <v>3000</v>
      </c>
      <c r="D80" s="168"/>
      <c r="E80" s="168"/>
      <c r="F80" s="168"/>
      <c r="G80" s="168"/>
      <c r="H80" s="168"/>
      <c r="I80" s="168"/>
      <c r="J80" s="156">
        <f>1.71/(3.6/1000)*10</f>
        <v>4750</v>
      </c>
      <c r="K80" s="156" t="s">
        <v>489</v>
      </c>
    </row>
    <row r="81" spans="1:34">
      <c r="A81" s="156" t="s">
        <v>493</v>
      </c>
      <c r="B81" s="163" t="s">
        <v>488</v>
      </c>
      <c r="C81" s="156" t="s">
        <v>494</v>
      </c>
      <c r="D81" s="168"/>
      <c r="E81" s="168"/>
      <c r="F81" s="168"/>
      <c r="G81" s="168"/>
      <c r="H81" s="168"/>
      <c r="I81" s="168"/>
      <c r="J81" s="175">
        <f>0.29/(3.6/1000)*17.9</f>
        <v>1441.9444444444443</v>
      </c>
      <c r="K81" s="156" t="s">
        <v>489</v>
      </c>
    </row>
    <row r="83" spans="1:34">
      <c r="A83" s="173" t="s">
        <v>495</v>
      </c>
      <c r="D83" s="174" t="s">
        <v>496</v>
      </c>
      <c r="I83" s="176" t="s">
        <v>497</v>
      </c>
    </row>
    <row r="84" spans="1:34">
      <c r="A84" s="156" t="s">
        <v>498</v>
      </c>
      <c r="B84" s="163" t="s">
        <v>66</v>
      </c>
      <c r="C84" s="177">
        <v>0.45</v>
      </c>
      <c r="D84" s="168"/>
      <c r="E84" s="168"/>
      <c r="F84" s="168"/>
      <c r="G84" s="168"/>
      <c r="H84" s="168"/>
      <c r="I84" s="168"/>
      <c r="J84" s="167">
        <v>0.55000000000000004</v>
      </c>
    </row>
    <row r="85" spans="1:34">
      <c r="A85" s="156" t="s">
        <v>481</v>
      </c>
      <c r="B85" s="163" t="s">
        <v>66</v>
      </c>
      <c r="C85" s="177">
        <v>0.9</v>
      </c>
      <c r="D85" s="168"/>
      <c r="E85" s="168"/>
      <c r="F85" s="168"/>
      <c r="G85" s="168"/>
      <c r="H85" s="168"/>
      <c r="I85" s="168"/>
      <c r="J85" s="167">
        <v>0.8</v>
      </c>
    </row>
    <row r="86" spans="1:34">
      <c r="A86" s="156" t="s">
        <v>482</v>
      </c>
      <c r="B86" s="163" t="s">
        <v>66</v>
      </c>
      <c r="C86" s="177">
        <v>0.45</v>
      </c>
      <c r="D86" s="168"/>
      <c r="E86" s="168"/>
      <c r="F86" s="168"/>
      <c r="G86" s="168"/>
      <c r="H86" s="168"/>
      <c r="I86" s="168"/>
      <c r="J86" s="167">
        <v>0.45</v>
      </c>
    </row>
    <row r="87" spans="1:34">
      <c r="A87" s="156" t="s">
        <v>483</v>
      </c>
      <c r="B87" s="163" t="s">
        <v>66</v>
      </c>
      <c r="C87" s="177">
        <v>0.4</v>
      </c>
      <c r="D87" s="168"/>
      <c r="E87" s="168"/>
      <c r="F87" s="168"/>
      <c r="G87" s="168"/>
      <c r="H87" s="168"/>
      <c r="I87" s="168"/>
      <c r="J87" s="167">
        <v>0.4</v>
      </c>
    </row>
    <row r="88" spans="1:34">
      <c r="A88" s="156" t="s">
        <v>499</v>
      </c>
      <c r="B88" s="163" t="s">
        <v>66</v>
      </c>
      <c r="C88" s="177">
        <v>0.4</v>
      </c>
      <c r="D88" s="168"/>
      <c r="E88" s="168"/>
      <c r="F88" s="168"/>
      <c r="G88" s="168"/>
      <c r="H88" s="168"/>
      <c r="I88" s="168"/>
      <c r="J88" s="167">
        <v>0.4</v>
      </c>
    </row>
    <row r="89" spans="1:34">
      <c r="A89" s="156" t="s">
        <v>500</v>
      </c>
      <c r="B89" s="163" t="s">
        <v>66</v>
      </c>
      <c r="C89" s="177">
        <v>0.4</v>
      </c>
      <c r="D89" s="168"/>
      <c r="E89" s="168"/>
      <c r="F89" s="168"/>
      <c r="G89" s="168"/>
      <c r="H89" s="168"/>
      <c r="I89" s="168"/>
      <c r="J89" s="167">
        <v>0.4</v>
      </c>
    </row>
    <row r="92" spans="1:34" s="178" customFormat="1">
      <c r="A92" s="178" t="s">
        <v>501</v>
      </c>
      <c r="B92" s="179"/>
    </row>
    <row r="94" spans="1:34">
      <c r="A94" s="173" t="s">
        <v>502</v>
      </c>
    </row>
    <row r="95" spans="1:34" ht="43.5">
      <c r="A95" s="163" t="s">
        <v>503</v>
      </c>
      <c r="B95" s="163" t="s">
        <v>504</v>
      </c>
      <c r="C95" s="156" t="s">
        <v>505</v>
      </c>
      <c r="D95" s="174" t="s">
        <v>506</v>
      </c>
      <c r="I95" s="156" t="s">
        <v>507</v>
      </c>
      <c r="L95" s="156" t="s">
        <v>508</v>
      </c>
      <c r="X95" s="156" t="s">
        <v>509</v>
      </c>
    </row>
    <row r="96" spans="1:34" ht="43.5">
      <c r="A96" s="163" t="s">
        <v>510</v>
      </c>
      <c r="B96" s="163" t="s">
        <v>504</v>
      </c>
      <c r="C96" s="156" t="s">
        <v>511</v>
      </c>
      <c r="D96" s="174" t="s">
        <v>506</v>
      </c>
      <c r="I96" s="156" t="s">
        <v>507</v>
      </c>
      <c r="L96" s="180" t="s">
        <v>26</v>
      </c>
      <c r="M96" s="180"/>
      <c r="N96" s="180"/>
      <c r="O96" s="180"/>
      <c r="P96" s="180"/>
      <c r="Q96" s="180"/>
      <c r="R96" s="180"/>
      <c r="S96" s="180"/>
      <c r="T96" s="180"/>
      <c r="U96" s="180"/>
      <c r="V96" s="180"/>
      <c r="X96" s="181" t="s">
        <v>45</v>
      </c>
      <c r="Y96" s="182"/>
      <c r="Z96" s="182"/>
      <c r="AA96" s="182"/>
      <c r="AB96" s="182"/>
      <c r="AC96" s="182"/>
      <c r="AD96" s="182"/>
      <c r="AE96" s="182"/>
      <c r="AF96" s="182"/>
      <c r="AG96" s="182"/>
      <c r="AH96" s="182"/>
    </row>
    <row r="97" spans="1:34" ht="43.5">
      <c r="A97" s="156" t="s">
        <v>512</v>
      </c>
      <c r="B97" s="163" t="s">
        <v>504</v>
      </c>
      <c r="D97" s="168"/>
      <c r="E97" s="168"/>
      <c r="F97" s="168"/>
      <c r="G97" s="168"/>
      <c r="H97" s="168"/>
      <c r="I97" s="168"/>
      <c r="L97" s="183"/>
      <c r="M97" s="183">
        <v>2010</v>
      </c>
      <c r="N97" s="183">
        <v>2020</v>
      </c>
      <c r="O97" s="183">
        <v>2030</v>
      </c>
      <c r="P97" s="183">
        <v>2040</v>
      </c>
      <c r="Q97" s="183">
        <v>2050</v>
      </c>
      <c r="R97" s="183">
        <v>2060</v>
      </c>
      <c r="S97" s="183">
        <v>2070</v>
      </c>
      <c r="T97" s="183">
        <v>2080</v>
      </c>
      <c r="U97" s="183">
        <v>2090</v>
      </c>
      <c r="V97" s="183">
        <v>2100</v>
      </c>
      <c r="X97" s="184"/>
      <c r="Y97" s="185">
        <v>2010</v>
      </c>
      <c r="Z97" s="185">
        <v>2020</v>
      </c>
      <c r="AA97" s="185">
        <v>2030</v>
      </c>
      <c r="AB97" s="185">
        <v>2040</v>
      </c>
      <c r="AC97" s="185">
        <v>2050</v>
      </c>
      <c r="AD97" s="185">
        <v>2060</v>
      </c>
      <c r="AE97" s="185">
        <v>2070</v>
      </c>
      <c r="AF97" s="185">
        <v>2080</v>
      </c>
      <c r="AG97" s="185">
        <v>2090</v>
      </c>
      <c r="AH97" s="185">
        <v>2100</v>
      </c>
    </row>
    <row r="98" spans="1:34" ht="43.5">
      <c r="A98" s="156" t="s">
        <v>513</v>
      </c>
      <c r="B98" s="163" t="s">
        <v>504</v>
      </c>
      <c r="D98" s="168"/>
      <c r="E98" s="168"/>
      <c r="F98" s="168"/>
      <c r="G98" s="168"/>
      <c r="H98" s="168"/>
      <c r="I98" s="168"/>
      <c r="L98" s="183" t="s">
        <v>5</v>
      </c>
      <c r="M98" s="186">
        <v>56.883845778816735</v>
      </c>
      <c r="N98" s="186">
        <v>62.02343761264008</v>
      </c>
      <c r="O98" s="186">
        <v>72.623349836111302</v>
      </c>
      <c r="P98" s="186">
        <v>97.197029627817685</v>
      </c>
      <c r="Q98" s="186">
        <v>126.20951584271597</v>
      </c>
      <c r="R98" s="186">
        <v>194.60943335173897</v>
      </c>
      <c r="S98" s="186">
        <v>279.64530790725314</v>
      </c>
      <c r="T98" s="186">
        <v>400.05732319686751</v>
      </c>
      <c r="U98" s="186">
        <v>848.6055359659448</v>
      </c>
      <c r="V98" s="186">
        <v>1633.3969273925702</v>
      </c>
      <c r="X98" s="184" t="s">
        <v>5</v>
      </c>
      <c r="Y98" s="187">
        <v>2.4081633929956068</v>
      </c>
      <c r="Z98" s="187">
        <v>2.1778998063176096</v>
      </c>
      <c r="AA98" s="187">
        <v>2.030160535540535</v>
      </c>
      <c r="AB98" s="187">
        <v>1.8924432557046535</v>
      </c>
      <c r="AC98" s="187">
        <v>1.764068118439948</v>
      </c>
      <c r="AD98" s="187">
        <v>1.6444013933392816</v>
      </c>
      <c r="AE98" s="187">
        <v>1.5328523395159479</v>
      </c>
      <c r="AF98" s="187">
        <v>1.42887028938118</v>
      </c>
      <c r="AG98" s="187">
        <v>1.3319419302455358</v>
      </c>
      <c r="AH98" s="187">
        <v>1.2415887703246482</v>
      </c>
    </row>
    <row r="99" spans="1:34" ht="43.5">
      <c r="A99" s="156" t="s">
        <v>514</v>
      </c>
      <c r="B99" s="163" t="s">
        <v>504</v>
      </c>
      <c r="D99" s="168"/>
      <c r="E99" s="168"/>
      <c r="F99" s="168"/>
      <c r="G99" s="168"/>
      <c r="H99" s="168"/>
      <c r="I99" s="168"/>
      <c r="L99" s="183" t="s">
        <v>6</v>
      </c>
      <c r="M99" s="186">
        <v>104.57796593719888</v>
      </c>
      <c r="N99" s="186">
        <v>215.8912637712186</v>
      </c>
      <c r="O99" s="186">
        <v>402.80124339868718</v>
      </c>
      <c r="P99" s="186">
        <v>655.94949222955859</v>
      </c>
      <c r="Q99" s="186">
        <v>905.91646274577204</v>
      </c>
      <c r="R99" s="186">
        <v>1166.6161467361924</v>
      </c>
      <c r="S99" s="186">
        <v>1500.0201919380295</v>
      </c>
      <c r="T99" s="186">
        <v>1836.9058756820466</v>
      </c>
      <c r="U99" s="186">
        <v>2459.4266968257666</v>
      </c>
      <c r="V99" s="186">
        <v>3307.4353610853805</v>
      </c>
      <c r="X99" s="184" t="s">
        <v>6</v>
      </c>
      <c r="Y99" s="187">
        <v>2.2320375102165686</v>
      </c>
      <c r="Z99" s="187">
        <v>1.9189505957974871</v>
      </c>
      <c r="AA99" s="187">
        <v>1.7887773156227196</v>
      </c>
      <c r="AB99" s="187">
        <v>1.6674344258230709</v>
      </c>
      <c r="AC99" s="187">
        <v>1.5543229110393804</v>
      </c>
      <c r="AD99" s="187">
        <v>1.4488843905147268</v>
      </c>
      <c r="AE99" s="187">
        <v>1.3505983616193666</v>
      </c>
      <c r="AF99" s="187">
        <v>1.2589796303629766</v>
      </c>
      <c r="AG99" s="187">
        <v>1.1735759162097956</v>
      </c>
      <c r="AH99" s="187">
        <v>1.0939656193727116</v>
      </c>
    </row>
    <row r="100" spans="1:34" ht="43.5">
      <c r="A100" s="156" t="s">
        <v>515</v>
      </c>
      <c r="B100" s="163" t="s">
        <v>443</v>
      </c>
      <c r="D100" s="168"/>
      <c r="E100" s="168"/>
      <c r="F100" s="168"/>
      <c r="G100" s="168"/>
      <c r="H100" s="168"/>
      <c r="I100" s="168"/>
      <c r="L100" s="183" t="s">
        <v>11</v>
      </c>
      <c r="M100" s="186">
        <v>1889.6980274360933</v>
      </c>
      <c r="N100" s="186">
        <v>2793.0912655820762</v>
      </c>
      <c r="O100" s="186">
        <v>3958.336417986879</v>
      </c>
      <c r="P100" s="186">
        <v>5420.6196174258594</v>
      </c>
      <c r="Q100" s="186">
        <v>7334.8887989156492</v>
      </c>
      <c r="R100" s="186">
        <v>9623.4845082044812</v>
      </c>
      <c r="S100" s="186">
        <v>12430.698531557642</v>
      </c>
      <c r="T100" s="186">
        <v>15613.560211297532</v>
      </c>
      <c r="U100" s="186">
        <v>19252.222428293302</v>
      </c>
      <c r="V100" s="186">
        <v>23360.002597772364</v>
      </c>
      <c r="X100" s="184" t="s">
        <v>11</v>
      </c>
      <c r="Y100" s="187">
        <v>2.1318423765457832</v>
      </c>
      <c r="Z100" s="187">
        <v>1.9278994566661294</v>
      </c>
      <c r="AA100" s="187">
        <v>1.7969932189137936</v>
      </c>
      <c r="AB100" s="187">
        <v>1.6748873112611131</v>
      </c>
      <c r="AC100" s="187">
        <v>1.5610798818439153</v>
      </c>
      <c r="AD100" s="187">
        <v>1.4550336309432754</v>
      </c>
      <c r="AE100" s="187">
        <v>1.3561907859891236</v>
      </c>
      <c r="AF100" s="187">
        <v>1.2641493225968123</v>
      </c>
      <c r="AG100" s="187">
        <v>1.1783535493771096</v>
      </c>
      <c r="AH100" s="187">
        <v>1.0983819803640003</v>
      </c>
    </row>
    <row r="101" spans="1:34" ht="43.5">
      <c r="A101" s="156" t="s">
        <v>516</v>
      </c>
      <c r="B101" s="163" t="s">
        <v>443</v>
      </c>
      <c r="D101" s="168"/>
      <c r="E101" s="168"/>
      <c r="F101" s="168"/>
      <c r="G101" s="168"/>
      <c r="H101" s="168"/>
      <c r="I101" s="168"/>
      <c r="L101" s="183" t="s">
        <v>2</v>
      </c>
      <c r="M101" s="186">
        <v>352.53291269352979</v>
      </c>
      <c r="N101" s="186">
        <v>436.68238054536874</v>
      </c>
      <c r="O101" s="186">
        <v>606.91723261229788</v>
      </c>
      <c r="P101" s="186">
        <v>873.60919869589043</v>
      </c>
      <c r="Q101" s="186">
        <v>1275.9786682022702</v>
      </c>
      <c r="R101" s="186">
        <v>1751.6013583352637</v>
      </c>
      <c r="S101" s="186">
        <v>2425.2333590334647</v>
      </c>
      <c r="T101" s="186">
        <v>3067.1391227035256</v>
      </c>
      <c r="U101" s="186">
        <v>3817.4670086208253</v>
      </c>
      <c r="V101" s="186">
        <v>4748.2809072968757</v>
      </c>
      <c r="X101" s="184" t="s">
        <v>2</v>
      </c>
      <c r="Y101" s="187">
        <v>2.4372780387298314</v>
      </c>
      <c r="Z101" s="187">
        <v>1.9914336082703579</v>
      </c>
      <c r="AA101" s="187">
        <v>1.8563433951056501</v>
      </c>
      <c r="AB101" s="187">
        <v>1.7304171157106134</v>
      </c>
      <c r="AC101" s="187">
        <v>1.6130331285897785</v>
      </c>
      <c r="AD101" s="187">
        <v>1.5036119617088057</v>
      </c>
      <c r="AE101" s="187">
        <v>1.4016134519012566</v>
      </c>
      <c r="AF101" s="187">
        <v>1.3065340783255963</v>
      </c>
      <c r="AG101" s="187">
        <v>1.2179044768088994</v>
      </c>
      <c r="AH101" s="187">
        <v>1.1352871228066916</v>
      </c>
    </row>
    <row r="102" spans="1:34">
      <c r="L102" s="183" t="s">
        <v>3</v>
      </c>
      <c r="M102" s="186">
        <v>325.27953980584402</v>
      </c>
      <c r="N102" s="186">
        <v>411.73096221948401</v>
      </c>
      <c r="O102" s="186">
        <v>529.13770780954223</v>
      </c>
      <c r="P102" s="186">
        <v>715.7970127395472</v>
      </c>
      <c r="Q102" s="186">
        <v>969.82197128736948</v>
      </c>
      <c r="R102" s="186">
        <v>1139.5541594472452</v>
      </c>
      <c r="S102" s="186">
        <v>1684.9673734293187</v>
      </c>
      <c r="T102" s="186">
        <v>2601.8718928558787</v>
      </c>
      <c r="U102" s="186">
        <v>4016.3149625734823</v>
      </c>
      <c r="V102" s="186">
        <v>6159.929768918154</v>
      </c>
      <c r="X102" s="184" t="s">
        <v>3</v>
      </c>
      <c r="Y102" s="187">
        <v>2.1501458866032204</v>
      </c>
      <c r="Z102" s="187">
        <v>1.9445533984978656</v>
      </c>
      <c r="AA102" s="187">
        <v>1.8126433353040488</v>
      </c>
      <c r="AB102" s="187">
        <v>1.6896814783077261</v>
      </c>
      <c r="AC102" s="187">
        <v>1.5750608200356675</v>
      </c>
      <c r="AD102" s="187">
        <v>1.4682155297672153</v>
      </c>
      <c r="AE102" s="187">
        <v>1.3686181602820959</v>
      </c>
      <c r="AF102" s="187">
        <v>1.2757770440903389</v>
      </c>
      <c r="AG102" s="187">
        <v>1.1892338662906565</v>
      </c>
      <c r="AH102" s="187">
        <v>1.1085614020755785</v>
      </c>
    </row>
    <row r="103" spans="1:34">
      <c r="A103" s="173" t="s">
        <v>465</v>
      </c>
      <c r="C103" s="156" t="s">
        <v>517</v>
      </c>
      <c r="L103" s="183" t="s">
        <v>4</v>
      </c>
      <c r="M103" s="186">
        <v>346.82524271807068</v>
      </c>
      <c r="N103" s="186">
        <v>384.07082219637203</v>
      </c>
      <c r="O103" s="186">
        <v>435.14751992565562</v>
      </c>
      <c r="P103" s="186">
        <v>521.98838622952769</v>
      </c>
      <c r="Q103" s="186">
        <v>626.67373580088395</v>
      </c>
      <c r="R103" s="186">
        <v>817.44814894407659</v>
      </c>
      <c r="S103" s="186">
        <v>1067.5511132647146</v>
      </c>
      <c r="T103" s="186">
        <v>1200</v>
      </c>
      <c r="U103" s="186">
        <v>1400</v>
      </c>
      <c r="V103" s="186">
        <v>1740.7388413721969</v>
      </c>
      <c r="X103" s="184" t="s">
        <v>4</v>
      </c>
      <c r="Y103" s="187">
        <v>2.4081633929956068</v>
      </c>
      <c r="Z103" s="187">
        <v>2.1778998063176096</v>
      </c>
      <c r="AA103" s="187">
        <v>2.030160535540535</v>
      </c>
      <c r="AB103" s="187">
        <v>1.8924432557046535</v>
      </c>
      <c r="AC103" s="187">
        <v>1.764068118439948</v>
      </c>
      <c r="AD103" s="187">
        <v>1.6444013933392816</v>
      </c>
      <c r="AE103" s="187">
        <v>1.5328523395159479</v>
      </c>
      <c r="AF103" s="187">
        <v>1.42887028938118</v>
      </c>
      <c r="AG103" s="187">
        <v>1.3319419302455358</v>
      </c>
      <c r="AH103" s="187">
        <v>1.2415887703246482</v>
      </c>
    </row>
    <row r="104" spans="1:34">
      <c r="A104" s="173"/>
      <c r="L104" s="183" t="s">
        <v>0</v>
      </c>
      <c r="M104" s="186">
        <v>5873.3445662835575</v>
      </c>
      <c r="N104" s="186">
        <v>7820.3766800359754</v>
      </c>
      <c r="O104" s="186">
        <v>10256.652380684538</v>
      </c>
      <c r="P104" s="186">
        <v>13120.391347632642</v>
      </c>
      <c r="Q104" s="186">
        <v>16596.113333454337</v>
      </c>
      <c r="R104" s="186">
        <v>20488.850296618206</v>
      </c>
      <c r="S104" s="186">
        <v>25004.728983053603</v>
      </c>
      <c r="T104" s="186">
        <v>29855.580864331936</v>
      </c>
      <c r="U104" s="186">
        <v>35261.927564424288</v>
      </c>
      <c r="V104" s="186">
        <v>41198.508889834098</v>
      </c>
      <c r="X104" s="184" t="s">
        <v>0</v>
      </c>
      <c r="Y104" s="187">
        <v>2.0641400511390917</v>
      </c>
      <c r="Z104" s="187">
        <v>1.8667712625579511</v>
      </c>
      <c r="AA104" s="187">
        <v>1.740137601891887</v>
      </c>
      <c r="AB104" s="187">
        <v>1.6220942191754173</v>
      </c>
      <c r="AC104" s="187">
        <v>1.5120583872342412</v>
      </c>
      <c r="AD104" s="187">
        <v>1.4094869085765271</v>
      </c>
      <c r="AE104" s="187">
        <v>1.3138734338708125</v>
      </c>
      <c r="AF104" s="187">
        <v>1.2247459623267256</v>
      </c>
      <c r="AG104" s="187">
        <v>1.1416645116390305</v>
      </c>
      <c r="AH104" s="187">
        <v>1.0642189459925555</v>
      </c>
    </row>
    <row r="105" spans="1:34" ht="29">
      <c r="A105" s="163" t="s">
        <v>503</v>
      </c>
      <c r="B105" s="163" t="s">
        <v>518</v>
      </c>
      <c r="C105" s="156" t="s">
        <v>519</v>
      </c>
      <c r="D105" s="174" t="s">
        <v>506</v>
      </c>
      <c r="I105" s="156" t="s">
        <v>507</v>
      </c>
      <c r="L105" s="183" t="s">
        <v>1</v>
      </c>
      <c r="M105" s="186">
        <v>3458.6525295500383</v>
      </c>
      <c r="N105" s="186">
        <v>4446.4943515349878</v>
      </c>
      <c r="O105" s="186">
        <v>5653.7798408731305</v>
      </c>
      <c r="P105" s="186">
        <v>6990.0317577321075</v>
      </c>
      <c r="Q105" s="186">
        <v>8612.9532941242633</v>
      </c>
      <c r="R105" s="186">
        <v>10265.629792665766</v>
      </c>
      <c r="S105" s="186">
        <v>12196.885493269998</v>
      </c>
      <c r="T105" s="186">
        <v>14314.576674036609</v>
      </c>
      <c r="U105" s="186">
        <v>16741.172648126449</v>
      </c>
      <c r="V105" s="186">
        <v>19503.367297925306</v>
      </c>
      <c r="X105" s="184" t="s">
        <v>1</v>
      </c>
      <c r="Y105" s="187">
        <v>1.6341108738184476</v>
      </c>
      <c r="Z105" s="187">
        <v>1.477860582858378</v>
      </c>
      <c r="AA105" s="187">
        <v>1.3776089348310772</v>
      </c>
      <c r="AB105" s="187">
        <v>1.284157923513872</v>
      </c>
      <c r="AC105" s="187">
        <v>1.1970462232271075</v>
      </c>
      <c r="AD105" s="187">
        <v>1.1158438026230839</v>
      </c>
      <c r="AE105" s="187">
        <v>1.0401498018143931</v>
      </c>
      <c r="AF105" s="187">
        <v>0.96959055350865775</v>
      </c>
      <c r="AG105" s="187">
        <v>0.90381773838089918</v>
      </c>
      <c r="AH105" s="187">
        <v>0.84250666557743981</v>
      </c>
    </row>
    <row r="106" spans="1:34" ht="29">
      <c r="A106" s="163" t="s">
        <v>510</v>
      </c>
      <c r="B106" s="163" t="s">
        <v>518</v>
      </c>
      <c r="C106" s="156" t="s">
        <v>520</v>
      </c>
      <c r="D106" s="174" t="s">
        <v>506</v>
      </c>
      <c r="I106" s="156" t="s">
        <v>521</v>
      </c>
      <c r="L106" s="183" t="s">
        <v>7</v>
      </c>
      <c r="M106" s="186">
        <v>1137.1303557131846</v>
      </c>
      <c r="N106" s="186">
        <v>1774.7306248807022</v>
      </c>
      <c r="O106" s="186">
        <v>2548.033064622688</v>
      </c>
      <c r="P106" s="186">
        <v>3385.1056842961643</v>
      </c>
      <c r="Q106" s="186">
        <v>4451.6654298902677</v>
      </c>
      <c r="R106" s="186">
        <v>5443.5518134335598</v>
      </c>
      <c r="S106" s="186">
        <v>6557.6262850083431</v>
      </c>
      <c r="T106" s="186">
        <v>8230.9552067407567</v>
      </c>
      <c r="U106" s="186">
        <v>10179.937341233392</v>
      </c>
      <c r="V106" s="186">
        <v>12449.981987709001</v>
      </c>
      <c r="X106" s="184" t="s">
        <v>7</v>
      </c>
      <c r="Y106" s="187">
        <v>2.2320375102165686</v>
      </c>
      <c r="Z106" s="187">
        <v>1.9189505957974871</v>
      </c>
      <c r="AA106" s="187">
        <v>1.7887773156227196</v>
      </c>
      <c r="AB106" s="187">
        <v>1.6674344258230709</v>
      </c>
      <c r="AC106" s="187">
        <v>1.5543229110393804</v>
      </c>
      <c r="AD106" s="187">
        <v>1.4488843905147268</v>
      </c>
      <c r="AE106" s="187">
        <v>1.3505983616193666</v>
      </c>
      <c r="AF106" s="187">
        <v>1.2589796303629766</v>
      </c>
      <c r="AG106" s="187">
        <v>1.1735759162097956</v>
      </c>
      <c r="AH106" s="187">
        <v>1.0939656193727116</v>
      </c>
    </row>
    <row r="107" spans="1:34">
      <c r="A107" s="156" t="s">
        <v>512</v>
      </c>
      <c r="D107" s="168"/>
      <c r="E107" s="168"/>
      <c r="F107" s="168"/>
      <c r="G107" s="168"/>
      <c r="H107" s="168"/>
      <c r="I107" s="168"/>
      <c r="L107" s="183" t="s">
        <v>8</v>
      </c>
      <c r="M107" s="186">
        <v>66.986485407885539</v>
      </c>
      <c r="N107" s="186">
        <v>91.203629885464636</v>
      </c>
      <c r="O107" s="186">
        <v>130.20619249693846</v>
      </c>
      <c r="P107" s="186">
        <v>209.36459926241491</v>
      </c>
      <c r="Q107" s="186">
        <v>335.83138887345433</v>
      </c>
      <c r="R107" s="186">
        <v>902.86266471918725</v>
      </c>
      <c r="S107" s="186">
        <v>1940.031327577577</v>
      </c>
      <c r="T107" s="186">
        <v>3300.9022509411811</v>
      </c>
      <c r="U107" s="186">
        <v>5584.8969235521254</v>
      </c>
      <c r="V107" s="186">
        <v>9220.9017831154706</v>
      </c>
      <c r="X107" s="184" t="s">
        <v>8</v>
      </c>
      <c r="Y107" s="187">
        <v>2.4081633929956068</v>
      </c>
      <c r="Z107" s="187">
        <v>2.1778998063176096</v>
      </c>
      <c r="AA107" s="187">
        <v>2.030160535540535</v>
      </c>
      <c r="AB107" s="187">
        <v>1.8924432557046535</v>
      </c>
      <c r="AC107" s="187">
        <v>1.764068118439948</v>
      </c>
      <c r="AD107" s="187">
        <v>1.6444013933392816</v>
      </c>
      <c r="AE107" s="187">
        <v>1.5328523395159479</v>
      </c>
      <c r="AF107" s="187">
        <v>1.42887028938118</v>
      </c>
      <c r="AG107" s="187">
        <v>1.3319419302455358</v>
      </c>
      <c r="AH107" s="187">
        <v>1.2415887703246482</v>
      </c>
    </row>
    <row r="108" spans="1:34">
      <c r="A108" s="156" t="s">
        <v>513</v>
      </c>
      <c r="D108" s="168"/>
      <c r="E108" s="168"/>
      <c r="F108" s="168"/>
      <c r="G108" s="168"/>
      <c r="H108" s="168"/>
      <c r="I108" s="168"/>
    </row>
    <row r="109" spans="1:34">
      <c r="A109" s="156" t="s">
        <v>514</v>
      </c>
      <c r="D109" s="168"/>
      <c r="E109" s="168"/>
      <c r="F109" s="168"/>
      <c r="G109" s="168"/>
      <c r="H109" s="168"/>
      <c r="I109" s="168"/>
    </row>
    <row r="110" spans="1:34">
      <c r="A110" s="156" t="s">
        <v>522</v>
      </c>
      <c r="D110" s="168"/>
      <c r="E110" s="168"/>
      <c r="F110" s="168"/>
      <c r="G110" s="168"/>
      <c r="H110" s="168"/>
      <c r="I110" s="168"/>
    </row>
    <row r="113" spans="1:9" s="188" customFormat="1">
      <c r="A113" s="188" t="s">
        <v>523</v>
      </c>
      <c r="B113" s="189"/>
    </row>
    <row r="115" spans="1:9">
      <c r="A115" s="156" t="s">
        <v>524</v>
      </c>
    </row>
    <row r="116" spans="1:9">
      <c r="A116" s="190" t="s">
        <v>5</v>
      </c>
      <c r="B116" s="163" t="s">
        <v>26</v>
      </c>
      <c r="C116" s="159">
        <v>701.03119376197026</v>
      </c>
      <c r="D116" s="168"/>
      <c r="E116" s="168"/>
      <c r="F116" s="168"/>
      <c r="G116" s="168"/>
      <c r="H116" s="168"/>
      <c r="I116" s="168"/>
    </row>
    <row r="117" spans="1:9">
      <c r="A117" s="190" t="s">
        <v>6</v>
      </c>
      <c r="B117" s="163" t="s">
        <v>26</v>
      </c>
      <c r="C117" s="159">
        <v>155.20120563263774</v>
      </c>
      <c r="D117" s="168"/>
      <c r="E117" s="168"/>
      <c r="F117" s="168"/>
      <c r="G117" s="168"/>
      <c r="H117" s="168"/>
      <c r="I117" s="168"/>
    </row>
    <row r="118" spans="1:9">
      <c r="A118" s="190" t="s">
        <v>11</v>
      </c>
      <c r="B118" s="163" t="s">
        <v>26</v>
      </c>
      <c r="C118" s="159">
        <v>8760.3528281340114</v>
      </c>
      <c r="D118" s="168"/>
      <c r="E118" s="168"/>
      <c r="F118" s="168"/>
      <c r="G118" s="168"/>
      <c r="H118" s="168"/>
      <c r="I118" s="168"/>
    </row>
    <row r="119" spans="1:9">
      <c r="A119" s="190" t="s">
        <v>2</v>
      </c>
      <c r="B119" s="163" t="s">
        <v>26</v>
      </c>
      <c r="C119" s="159">
        <v>374.52243069527373</v>
      </c>
      <c r="D119" s="168"/>
      <c r="E119" s="168"/>
      <c r="F119" s="168"/>
      <c r="G119" s="168"/>
      <c r="H119" s="168"/>
      <c r="I119" s="168"/>
    </row>
    <row r="120" spans="1:9">
      <c r="A120" s="190" t="s">
        <v>3</v>
      </c>
      <c r="B120" s="163" t="s">
        <v>26</v>
      </c>
      <c r="C120" s="159">
        <v>3608.2342050819943</v>
      </c>
      <c r="D120" s="168"/>
      <c r="E120" s="168"/>
      <c r="F120" s="168"/>
      <c r="G120" s="168"/>
      <c r="H120" s="168"/>
      <c r="I120" s="168"/>
    </row>
    <row r="121" spans="1:9">
      <c r="A121" s="190" t="s">
        <v>4</v>
      </c>
      <c r="B121" s="163" t="s">
        <v>26</v>
      </c>
      <c r="C121" s="159">
        <v>1862.5768914168536</v>
      </c>
      <c r="D121" s="168"/>
      <c r="E121" s="168"/>
      <c r="F121" s="168"/>
      <c r="G121" s="168"/>
      <c r="H121" s="168"/>
      <c r="I121" s="168"/>
    </row>
    <row r="122" spans="1:9">
      <c r="A122" s="190" t="s">
        <v>0</v>
      </c>
      <c r="B122" s="163" t="s">
        <v>26</v>
      </c>
      <c r="C122" s="159">
        <v>20436.579247338024</v>
      </c>
      <c r="D122" s="168"/>
      <c r="E122" s="168"/>
      <c r="F122" s="168"/>
      <c r="G122" s="168"/>
      <c r="H122" s="168"/>
      <c r="I122" s="168"/>
    </row>
    <row r="123" spans="1:9">
      <c r="A123" s="190" t="s">
        <v>1</v>
      </c>
      <c r="B123" s="163" t="s">
        <v>26</v>
      </c>
      <c r="C123" s="159">
        <v>7017.6688984149941</v>
      </c>
      <c r="D123" s="168"/>
      <c r="E123" s="168"/>
      <c r="F123" s="168"/>
      <c r="G123" s="168"/>
      <c r="H123" s="168"/>
      <c r="I123" s="168"/>
    </row>
    <row r="124" spans="1:9">
      <c r="A124" s="190" t="s">
        <v>7</v>
      </c>
      <c r="B124" s="163" t="s">
        <v>26</v>
      </c>
      <c r="C124" s="159">
        <v>2030.4253315218809</v>
      </c>
      <c r="D124" s="168"/>
      <c r="E124" s="168"/>
      <c r="F124" s="168"/>
      <c r="G124" s="168"/>
      <c r="H124" s="168"/>
      <c r="I124" s="168"/>
    </row>
    <row r="125" spans="1:9">
      <c r="A125" s="190" t="s">
        <v>8</v>
      </c>
      <c r="B125" s="163" t="s">
        <v>26</v>
      </c>
      <c r="C125" s="159">
        <v>209.53984510304136</v>
      </c>
      <c r="D125" s="168"/>
      <c r="E125" s="168"/>
      <c r="F125" s="168"/>
      <c r="G125" s="168"/>
      <c r="H125" s="168"/>
      <c r="I125" s="168"/>
    </row>
    <row r="127" spans="1:9">
      <c r="A127" s="156" t="s">
        <v>525</v>
      </c>
    </row>
    <row r="128" spans="1:9">
      <c r="A128" s="190" t="s">
        <v>5</v>
      </c>
      <c r="B128" s="163" t="s">
        <v>26</v>
      </c>
      <c r="C128" s="159">
        <v>1404.7104569647217</v>
      </c>
      <c r="D128" s="168"/>
      <c r="E128" s="168"/>
      <c r="F128" s="168"/>
      <c r="G128" s="168"/>
      <c r="H128" s="168"/>
      <c r="I128" s="168"/>
    </row>
    <row r="129" spans="1:9">
      <c r="A129" s="190" t="s">
        <v>6</v>
      </c>
      <c r="B129" s="163" t="s">
        <v>26</v>
      </c>
      <c r="C129" s="159">
        <v>2542.6730863994221</v>
      </c>
      <c r="D129" s="168"/>
      <c r="E129" s="168"/>
      <c r="F129" s="168"/>
      <c r="G129" s="168"/>
      <c r="H129" s="168"/>
      <c r="I129" s="168"/>
    </row>
    <row r="130" spans="1:9">
      <c r="A130" s="190" t="s">
        <v>11</v>
      </c>
      <c r="B130" s="163" t="s">
        <v>26</v>
      </c>
      <c r="C130" s="159">
        <v>12107.576639891822</v>
      </c>
      <c r="D130" s="168"/>
      <c r="E130" s="168"/>
      <c r="F130" s="168"/>
      <c r="G130" s="168"/>
      <c r="H130" s="168"/>
      <c r="I130" s="168"/>
    </row>
    <row r="131" spans="1:9">
      <c r="A131" s="190" t="s">
        <v>2</v>
      </c>
      <c r="B131" s="163" t="s">
        <v>26</v>
      </c>
      <c r="C131" s="159">
        <v>2881.9927033166105</v>
      </c>
      <c r="D131" s="168"/>
      <c r="E131" s="168"/>
      <c r="F131" s="168"/>
      <c r="G131" s="168"/>
      <c r="H131" s="168"/>
      <c r="I131" s="168"/>
    </row>
    <row r="132" spans="1:9">
      <c r="A132" s="190" t="s">
        <v>3</v>
      </c>
      <c r="B132" s="163" t="s">
        <v>26</v>
      </c>
      <c r="C132" s="159">
        <v>7209.8021902362179</v>
      </c>
      <c r="D132" s="168"/>
      <c r="E132" s="168"/>
      <c r="F132" s="168"/>
      <c r="G132" s="168"/>
      <c r="H132" s="168"/>
      <c r="I132" s="168"/>
    </row>
    <row r="133" spans="1:9">
      <c r="A133" s="190" t="s">
        <v>4</v>
      </c>
      <c r="B133" s="163" t="s">
        <v>26</v>
      </c>
      <c r="C133" s="159">
        <v>4353.3449438582702</v>
      </c>
      <c r="D133" s="168"/>
      <c r="E133" s="168"/>
      <c r="F133" s="168"/>
      <c r="G133" s="168"/>
      <c r="H133" s="168"/>
      <c r="I133" s="168"/>
    </row>
    <row r="134" spans="1:9">
      <c r="A134" s="190" t="s">
        <v>0</v>
      </c>
      <c r="B134" s="163" t="s">
        <v>26</v>
      </c>
      <c r="C134" s="159">
        <v>21641.204706317654</v>
      </c>
      <c r="D134" s="168"/>
      <c r="E134" s="168"/>
      <c r="F134" s="168"/>
      <c r="G134" s="168"/>
      <c r="H134" s="168"/>
      <c r="I134" s="168"/>
    </row>
    <row r="135" spans="1:9">
      <c r="A135" s="190" t="s">
        <v>1</v>
      </c>
      <c r="B135" s="163" t="s">
        <v>26</v>
      </c>
      <c r="C135" s="159">
        <v>8950.9754024541435</v>
      </c>
      <c r="D135" s="168"/>
      <c r="E135" s="168"/>
      <c r="F135" s="168"/>
      <c r="G135" s="168"/>
      <c r="H135" s="168"/>
      <c r="I135" s="168"/>
    </row>
    <row r="136" spans="1:9">
      <c r="A136" s="190" t="s">
        <v>7</v>
      </c>
      <c r="B136" s="163" t="s">
        <v>26</v>
      </c>
      <c r="C136" s="159">
        <v>4702.4824938036054</v>
      </c>
      <c r="D136" s="168"/>
      <c r="E136" s="168"/>
      <c r="F136" s="168"/>
      <c r="G136" s="168"/>
      <c r="H136" s="168"/>
      <c r="I136" s="168"/>
    </row>
    <row r="137" spans="1:9">
      <c r="A137" s="190" t="s">
        <v>8</v>
      </c>
      <c r="B137" s="163" t="s">
        <v>26</v>
      </c>
      <c r="C137" s="159">
        <v>2384.4351302984951</v>
      </c>
      <c r="D137" s="168"/>
      <c r="E137" s="168"/>
      <c r="F137" s="168"/>
      <c r="G137" s="168"/>
      <c r="H137" s="168"/>
      <c r="I137" s="168"/>
    </row>
    <row r="139" spans="1:9">
      <c r="A139" s="156" t="s">
        <v>526</v>
      </c>
      <c r="D139" s="174" t="s">
        <v>527</v>
      </c>
    </row>
    <row r="140" spans="1:9">
      <c r="A140" s="190" t="s">
        <v>5</v>
      </c>
      <c r="B140" s="163" t="s">
        <v>26</v>
      </c>
      <c r="C140" s="159">
        <v>9851.7586926286585</v>
      </c>
      <c r="D140" s="168"/>
      <c r="E140" s="168"/>
      <c r="F140" s="168"/>
      <c r="G140" s="168"/>
      <c r="H140" s="168"/>
      <c r="I140" s="168"/>
    </row>
    <row r="141" spans="1:9">
      <c r="A141" s="190" t="s">
        <v>6</v>
      </c>
      <c r="B141" s="163" t="s">
        <v>26</v>
      </c>
      <c r="C141" s="159">
        <v>6903.7898166194118</v>
      </c>
      <c r="D141" s="168"/>
      <c r="E141" s="168"/>
      <c r="F141" s="168"/>
      <c r="G141" s="168"/>
      <c r="H141" s="168"/>
      <c r="I141" s="168"/>
    </row>
    <row r="142" spans="1:9">
      <c r="A142" s="190" t="s">
        <v>11</v>
      </c>
      <c r="B142" s="163" t="s">
        <v>26</v>
      </c>
      <c r="C142" s="159">
        <v>11627.304388940436</v>
      </c>
      <c r="D142" s="168"/>
      <c r="E142" s="168"/>
      <c r="F142" s="168"/>
      <c r="G142" s="168"/>
      <c r="H142" s="168"/>
      <c r="I142" s="168"/>
    </row>
    <row r="143" spans="1:9">
      <c r="A143" s="190" t="s">
        <v>2</v>
      </c>
      <c r="B143" s="163" t="s">
        <v>26</v>
      </c>
      <c r="C143" s="159">
        <v>11658.47277795558</v>
      </c>
      <c r="D143" s="168"/>
      <c r="E143" s="168"/>
      <c r="F143" s="168"/>
      <c r="G143" s="168"/>
      <c r="H143" s="168"/>
      <c r="I143" s="168"/>
    </row>
    <row r="144" spans="1:9">
      <c r="A144" s="190" t="s">
        <v>3</v>
      </c>
      <c r="B144" s="163" t="s">
        <v>26</v>
      </c>
      <c r="C144" s="159">
        <v>13485.661863498462</v>
      </c>
      <c r="D144" s="168"/>
      <c r="E144" s="168"/>
      <c r="F144" s="168"/>
      <c r="G144" s="168"/>
      <c r="H144" s="168"/>
      <c r="I144" s="168"/>
    </row>
    <row r="145" spans="1:9">
      <c r="A145" s="190" t="s">
        <v>4</v>
      </c>
      <c r="B145" s="163" t="s">
        <v>26</v>
      </c>
      <c r="C145" s="159">
        <v>9564.0777739391597</v>
      </c>
      <c r="D145" s="168"/>
      <c r="E145" s="168"/>
      <c r="F145" s="168"/>
      <c r="G145" s="168"/>
      <c r="H145" s="168"/>
      <c r="I145" s="168"/>
    </row>
    <row r="146" spans="1:9">
      <c r="A146" s="190" t="s">
        <v>0</v>
      </c>
      <c r="B146" s="163" t="s">
        <v>26</v>
      </c>
      <c r="C146" s="159">
        <v>16025.096715161411</v>
      </c>
      <c r="D146" s="168"/>
      <c r="E146" s="168"/>
      <c r="F146" s="168"/>
      <c r="G146" s="168"/>
      <c r="H146" s="168"/>
      <c r="I146" s="168"/>
    </row>
    <row r="147" spans="1:9">
      <c r="A147" s="190" t="s">
        <v>1</v>
      </c>
      <c r="B147" s="163" t="s">
        <v>26</v>
      </c>
      <c r="C147" s="159">
        <v>8817.4869184918862</v>
      </c>
      <c r="D147" s="168"/>
      <c r="E147" s="168"/>
      <c r="F147" s="168"/>
      <c r="G147" s="168"/>
      <c r="H147" s="168"/>
      <c r="I147" s="168"/>
    </row>
    <row r="148" spans="1:9">
      <c r="A148" s="190" t="s">
        <v>7</v>
      </c>
      <c r="B148" s="163" t="s">
        <v>26</v>
      </c>
      <c r="C148" s="159">
        <v>9095.5798591935854</v>
      </c>
      <c r="D148" s="168"/>
      <c r="E148" s="168"/>
      <c r="F148" s="168"/>
      <c r="G148" s="168"/>
      <c r="H148" s="168"/>
      <c r="I148" s="168"/>
    </row>
    <row r="149" spans="1:9">
      <c r="A149" s="190" t="s">
        <v>8</v>
      </c>
      <c r="B149" s="163" t="s">
        <v>26</v>
      </c>
      <c r="C149" s="159">
        <v>9193.7602853010721</v>
      </c>
      <c r="D149" s="168"/>
      <c r="E149" s="168"/>
      <c r="F149" s="168"/>
      <c r="G149" s="168"/>
      <c r="H149" s="168"/>
      <c r="I149" s="168"/>
    </row>
    <row r="151" spans="1:9">
      <c r="A151" s="156" t="s">
        <v>528</v>
      </c>
    </row>
    <row r="152" spans="1:9">
      <c r="A152" s="173" t="s">
        <v>5</v>
      </c>
      <c r="B152" s="163" t="s">
        <v>28</v>
      </c>
      <c r="C152" s="191">
        <v>2.4038655635663071</v>
      </c>
      <c r="D152" s="168"/>
      <c r="E152" s="168"/>
      <c r="F152" s="168"/>
      <c r="G152" s="168"/>
      <c r="H152" s="168"/>
      <c r="I152" s="168"/>
    </row>
    <row r="153" spans="1:9">
      <c r="A153" s="173" t="s">
        <v>6</v>
      </c>
      <c r="B153" s="163" t="s">
        <v>28</v>
      </c>
      <c r="C153" s="191">
        <v>2.4261944016164243</v>
      </c>
      <c r="D153" s="168"/>
      <c r="E153" s="168"/>
      <c r="F153" s="168"/>
      <c r="G153" s="168"/>
      <c r="H153" s="168"/>
      <c r="I153" s="168"/>
    </row>
    <row r="154" spans="1:9">
      <c r="A154" s="173" t="s">
        <v>11</v>
      </c>
      <c r="B154" s="163" t="s">
        <v>28</v>
      </c>
      <c r="C154" s="191">
        <v>1.6064085358781917</v>
      </c>
      <c r="D154" s="168"/>
      <c r="E154" s="168"/>
      <c r="F154" s="168"/>
      <c r="G154" s="168"/>
      <c r="H154" s="168"/>
      <c r="I154" s="168"/>
    </row>
    <row r="155" spans="1:9">
      <c r="A155" s="173" t="s">
        <v>2</v>
      </c>
      <c r="B155" s="163" t="s">
        <v>28</v>
      </c>
      <c r="C155" s="191">
        <v>2</v>
      </c>
      <c r="D155" s="168"/>
      <c r="E155" s="168"/>
      <c r="F155" s="168"/>
      <c r="G155" s="168"/>
      <c r="H155" s="168"/>
      <c r="I155" s="168"/>
    </row>
    <row r="156" spans="1:9">
      <c r="A156" s="173" t="s">
        <v>3</v>
      </c>
      <c r="B156" s="163" t="s">
        <v>28</v>
      </c>
      <c r="C156" s="191">
        <v>1.873182310852409</v>
      </c>
      <c r="D156" s="168"/>
      <c r="E156" s="168"/>
      <c r="F156" s="168"/>
      <c r="G156" s="168"/>
      <c r="H156" s="168"/>
      <c r="I156" s="168"/>
    </row>
    <row r="157" spans="1:9">
      <c r="A157" s="173" t="s">
        <v>4</v>
      </c>
      <c r="B157" s="163" t="s">
        <v>28</v>
      </c>
      <c r="C157" s="191">
        <v>2.423092450853046</v>
      </c>
      <c r="D157" s="168"/>
      <c r="E157" s="168"/>
      <c r="F157" s="168"/>
      <c r="G157" s="168"/>
      <c r="H157" s="168"/>
      <c r="I157" s="168"/>
    </row>
    <row r="158" spans="1:9">
      <c r="A158" s="173" t="s">
        <v>0</v>
      </c>
      <c r="B158" s="163" t="s">
        <v>28</v>
      </c>
      <c r="C158" s="191">
        <v>1.5</v>
      </c>
      <c r="D158" s="168"/>
      <c r="E158" s="168"/>
      <c r="F158" s="168"/>
      <c r="G158" s="168"/>
      <c r="H158" s="168"/>
      <c r="I158" s="168"/>
    </row>
    <row r="159" spans="1:9">
      <c r="A159" s="173" t="s">
        <v>1</v>
      </c>
      <c r="B159" s="163" t="s">
        <v>28</v>
      </c>
      <c r="C159" s="191">
        <v>1.5</v>
      </c>
      <c r="D159" s="168"/>
      <c r="E159" s="168"/>
      <c r="F159" s="168"/>
      <c r="G159" s="168"/>
      <c r="H159" s="168"/>
      <c r="I159" s="168"/>
    </row>
    <row r="160" spans="1:9">
      <c r="A160" s="173" t="s">
        <v>7</v>
      </c>
      <c r="B160" s="163" t="s">
        <v>28</v>
      </c>
      <c r="C160" s="191">
        <v>2.2153309191649067</v>
      </c>
      <c r="D160" s="168"/>
      <c r="E160" s="168"/>
      <c r="F160" s="168"/>
      <c r="G160" s="168"/>
      <c r="H160" s="168"/>
      <c r="I160" s="168"/>
    </row>
    <row r="161" spans="1:9">
      <c r="A161" s="173" t="s">
        <v>8</v>
      </c>
      <c r="B161" s="163" t="s">
        <v>28</v>
      </c>
      <c r="C161" s="191">
        <v>2.4386325888010845</v>
      </c>
      <c r="D161" s="168"/>
      <c r="E161" s="168"/>
      <c r="F161" s="168"/>
      <c r="G161" s="168"/>
      <c r="H161" s="168"/>
      <c r="I161" s="168"/>
    </row>
    <row r="163" spans="1:9">
      <c r="A163" s="156" t="s">
        <v>529</v>
      </c>
    </row>
    <row r="164" spans="1:9">
      <c r="A164" s="173" t="s">
        <v>5</v>
      </c>
      <c r="B164" s="163" t="s">
        <v>28</v>
      </c>
      <c r="C164" s="191">
        <v>2.2115966906989213</v>
      </c>
      <c r="D164" s="168"/>
      <c r="E164" s="168"/>
      <c r="F164" s="168"/>
      <c r="G164" s="168"/>
      <c r="H164" s="168"/>
      <c r="I164" s="168"/>
    </row>
    <row r="165" spans="1:9">
      <c r="A165" s="173" t="s">
        <v>6</v>
      </c>
      <c r="B165" s="163" t="s">
        <v>28</v>
      </c>
      <c r="C165" s="191">
        <v>2.2785832048492729</v>
      </c>
      <c r="D165" s="168"/>
      <c r="E165" s="168"/>
      <c r="F165" s="168"/>
      <c r="G165" s="168"/>
      <c r="H165" s="168"/>
      <c r="I165" s="168"/>
    </row>
    <row r="166" spans="1:9">
      <c r="A166" s="173" t="s">
        <v>11</v>
      </c>
      <c r="B166" s="163" t="s">
        <v>28</v>
      </c>
      <c r="C166" s="191">
        <v>1.5665733253626155</v>
      </c>
      <c r="D166" s="168"/>
      <c r="E166" s="168"/>
      <c r="F166" s="168"/>
      <c r="G166" s="168"/>
      <c r="H166" s="168"/>
      <c r="I166" s="168"/>
    </row>
    <row r="167" spans="1:9">
      <c r="A167" s="173" t="s">
        <v>2</v>
      </c>
      <c r="B167" s="163" t="s">
        <v>28</v>
      </c>
      <c r="C167" s="191">
        <v>2</v>
      </c>
      <c r="D167" s="168"/>
      <c r="E167" s="168"/>
      <c r="F167" s="168"/>
      <c r="G167" s="168"/>
      <c r="H167" s="168"/>
      <c r="I167" s="168"/>
    </row>
    <row r="168" spans="1:9">
      <c r="A168" s="173" t="s">
        <v>3</v>
      </c>
      <c r="B168" s="163" t="s">
        <v>28</v>
      </c>
      <c r="C168" s="191">
        <v>1.6195469325572271</v>
      </c>
      <c r="D168" s="168"/>
      <c r="E168" s="168"/>
      <c r="F168" s="168"/>
      <c r="G168" s="168"/>
      <c r="H168" s="168"/>
      <c r="I168" s="168"/>
    </row>
    <row r="169" spans="1:9">
      <c r="A169" s="173" t="s">
        <v>4</v>
      </c>
      <c r="B169" s="163" t="s">
        <v>28</v>
      </c>
      <c r="C169" s="191">
        <v>2.2692773525591381</v>
      </c>
      <c r="D169" s="168"/>
      <c r="E169" s="168"/>
      <c r="F169" s="168"/>
      <c r="G169" s="168"/>
      <c r="H169" s="168"/>
      <c r="I169" s="168"/>
    </row>
    <row r="170" spans="1:9">
      <c r="A170" s="173" t="s">
        <v>0</v>
      </c>
      <c r="B170" s="163" t="s">
        <v>28</v>
      </c>
      <c r="C170" s="191">
        <v>1.5</v>
      </c>
      <c r="D170" s="168"/>
      <c r="E170" s="168"/>
      <c r="F170" s="168"/>
      <c r="G170" s="168"/>
      <c r="H170" s="168"/>
      <c r="I170" s="168"/>
    </row>
    <row r="171" spans="1:9">
      <c r="A171" s="173" t="s">
        <v>1</v>
      </c>
      <c r="B171" s="163" t="s">
        <v>28</v>
      </c>
      <c r="C171" s="191">
        <v>1.5</v>
      </c>
      <c r="D171" s="168"/>
      <c r="E171" s="168"/>
      <c r="F171" s="168"/>
      <c r="G171" s="168"/>
      <c r="H171" s="168"/>
      <c r="I171" s="168"/>
    </row>
    <row r="172" spans="1:9">
      <c r="A172" s="173" t="s">
        <v>7</v>
      </c>
      <c r="B172" s="163" t="s">
        <v>28</v>
      </c>
      <c r="C172" s="191">
        <v>2.0459927574947203</v>
      </c>
      <c r="D172" s="168"/>
      <c r="E172" s="168"/>
      <c r="F172" s="168"/>
      <c r="G172" s="168"/>
      <c r="H172" s="168"/>
      <c r="I172" s="168"/>
    </row>
    <row r="173" spans="1:9">
      <c r="A173" s="173" t="s">
        <v>8</v>
      </c>
      <c r="B173" s="163" t="s">
        <v>28</v>
      </c>
      <c r="C173" s="191">
        <v>2.3158977664032534</v>
      </c>
      <c r="D173" s="168"/>
      <c r="E173" s="168"/>
      <c r="F173" s="168"/>
      <c r="G173" s="168"/>
      <c r="H173" s="168"/>
      <c r="I173" s="168"/>
    </row>
    <row r="175" spans="1:9">
      <c r="A175" s="156" t="s">
        <v>530</v>
      </c>
    </row>
    <row r="176" spans="1:9">
      <c r="A176" s="173" t="s">
        <v>5</v>
      </c>
      <c r="B176" s="163" t="s">
        <v>28</v>
      </c>
      <c r="C176" s="191">
        <v>1.971260599614689</v>
      </c>
      <c r="D176" s="168"/>
      <c r="E176" s="168"/>
      <c r="F176" s="168"/>
      <c r="G176" s="168"/>
      <c r="H176" s="168"/>
      <c r="I176" s="168"/>
    </row>
    <row r="177" spans="1:11">
      <c r="A177" s="173" t="s">
        <v>6</v>
      </c>
      <c r="B177" s="163" t="s">
        <v>28</v>
      </c>
      <c r="C177" s="191">
        <v>1.5</v>
      </c>
      <c r="D177" s="168"/>
      <c r="E177" s="168"/>
      <c r="F177" s="168"/>
      <c r="G177" s="168"/>
      <c r="H177" s="168"/>
      <c r="I177" s="168"/>
    </row>
    <row r="178" spans="1:11">
      <c r="A178" s="173" t="s">
        <v>11</v>
      </c>
      <c r="B178" s="163" t="s">
        <v>28</v>
      </c>
      <c r="C178" s="191">
        <v>1.5</v>
      </c>
      <c r="D178" s="168"/>
      <c r="E178" s="168"/>
      <c r="F178" s="168"/>
      <c r="G178" s="168"/>
      <c r="H178" s="168"/>
      <c r="I178" s="168"/>
    </row>
    <row r="179" spans="1:11">
      <c r="A179" s="173" t="s">
        <v>2</v>
      </c>
      <c r="B179" s="163" t="s">
        <v>28</v>
      </c>
      <c r="C179" s="191">
        <v>1.5</v>
      </c>
      <c r="D179" s="168"/>
      <c r="E179" s="168"/>
      <c r="F179" s="168"/>
      <c r="G179" s="168"/>
      <c r="H179" s="168"/>
      <c r="I179" s="168"/>
    </row>
    <row r="180" spans="1:11">
      <c r="A180" s="173" t="s">
        <v>3</v>
      </c>
      <c r="B180" s="163" t="s">
        <v>28</v>
      </c>
      <c r="C180" s="191">
        <v>1.5</v>
      </c>
      <c r="D180" s="168"/>
      <c r="E180" s="168"/>
      <c r="F180" s="168"/>
      <c r="G180" s="168"/>
      <c r="H180" s="168"/>
      <c r="I180" s="168"/>
    </row>
    <row r="181" spans="1:11">
      <c r="A181" s="173" t="s">
        <v>4</v>
      </c>
      <c r="B181" s="163" t="s">
        <v>28</v>
      </c>
      <c r="C181" s="191">
        <v>2.0770084796917532</v>
      </c>
      <c r="D181" s="168"/>
      <c r="E181" s="168"/>
      <c r="F181" s="168"/>
      <c r="G181" s="168"/>
      <c r="H181" s="168"/>
      <c r="I181" s="168"/>
    </row>
    <row r="182" spans="1:11">
      <c r="A182" s="173" t="s">
        <v>0</v>
      </c>
      <c r="B182" s="163" t="s">
        <v>28</v>
      </c>
      <c r="C182" s="191">
        <v>1.5</v>
      </c>
      <c r="D182" s="168"/>
      <c r="E182" s="168"/>
      <c r="F182" s="168"/>
      <c r="G182" s="168"/>
      <c r="H182" s="168"/>
      <c r="I182" s="168"/>
    </row>
    <row r="183" spans="1:11">
      <c r="A183" s="173" t="s">
        <v>1</v>
      </c>
      <c r="B183" s="163" t="s">
        <v>28</v>
      </c>
      <c r="C183" s="191">
        <v>1.5</v>
      </c>
      <c r="D183" s="168"/>
      <c r="E183" s="168"/>
      <c r="F183" s="168"/>
      <c r="G183" s="168"/>
      <c r="H183" s="168"/>
      <c r="I183" s="168"/>
    </row>
    <row r="184" spans="1:11">
      <c r="A184" s="173" t="s">
        <v>7</v>
      </c>
      <c r="B184" s="163" t="s">
        <v>28</v>
      </c>
      <c r="C184" s="191">
        <v>1.5</v>
      </c>
      <c r="D184" s="168"/>
      <c r="E184" s="168"/>
      <c r="F184" s="168"/>
      <c r="G184" s="168"/>
      <c r="H184" s="168"/>
      <c r="I184" s="168"/>
    </row>
    <row r="185" spans="1:11">
      <c r="A185" s="173" t="s">
        <v>8</v>
      </c>
      <c r="B185" s="163" t="s">
        <v>28</v>
      </c>
      <c r="C185" s="191">
        <v>1.5</v>
      </c>
      <c r="D185" s="168"/>
      <c r="E185" s="168"/>
      <c r="F185" s="168"/>
      <c r="G185" s="168"/>
      <c r="H185" s="168"/>
      <c r="I185" s="168"/>
    </row>
    <row r="187" spans="1:11">
      <c r="A187" s="156" t="s">
        <v>531</v>
      </c>
      <c r="K187" s="192" t="s">
        <v>532</v>
      </c>
    </row>
    <row r="188" spans="1:11">
      <c r="A188" s="156" t="s">
        <v>5</v>
      </c>
      <c r="B188" s="163" t="s">
        <v>35</v>
      </c>
      <c r="C188" s="175">
        <v>2.1378200572916701</v>
      </c>
      <c r="D188" s="168"/>
      <c r="E188" s="168"/>
      <c r="F188" s="168"/>
      <c r="G188" s="168"/>
      <c r="H188" s="168"/>
      <c r="I188" s="168"/>
      <c r="K188" s="156" t="s">
        <v>31</v>
      </c>
    </row>
    <row r="189" spans="1:11">
      <c r="A189" s="156" t="s">
        <v>6</v>
      </c>
      <c r="B189" s="163" t="s">
        <v>35</v>
      </c>
      <c r="C189" s="175">
        <v>1.9927996227424347</v>
      </c>
      <c r="D189" s="168"/>
      <c r="E189" s="168"/>
      <c r="F189" s="168"/>
      <c r="G189" s="168"/>
      <c r="H189" s="168"/>
      <c r="I189" s="168"/>
      <c r="K189" s="156" t="s">
        <v>32</v>
      </c>
    </row>
    <row r="190" spans="1:11">
      <c r="A190" s="156" t="s">
        <v>11</v>
      </c>
      <c r="B190" s="163" t="s">
        <v>35</v>
      </c>
      <c r="C190" s="175">
        <v>3.0374470969511083</v>
      </c>
      <c r="D190" s="168"/>
      <c r="E190" s="168"/>
      <c r="F190" s="168"/>
      <c r="G190" s="168"/>
      <c r="H190" s="168"/>
      <c r="I190" s="168"/>
      <c r="K190" s="182" t="s">
        <v>148</v>
      </c>
    </row>
    <row r="191" spans="1:11">
      <c r="A191" s="156" t="s">
        <v>2</v>
      </c>
      <c r="B191" s="163" t="s">
        <v>35</v>
      </c>
      <c r="C191" s="175">
        <v>2.639329989612262</v>
      </c>
      <c r="D191" s="168"/>
      <c r="E191" s="168"/>
      <c r="F191" s="168"/>
      <c r="G191" s="168"/>
      <c r="H191" s="168"/>
      <c r="I191" s="168"/>
      <c r="K191" s="182" t="s">
        <v>151</v>
      </c>
    </row>
    <row r="192" spans="1:11">
      <c r="A192" s="156" t="s">
        <v>3</v>
      </c>
      <c r="B192" s="163" t="s">
        <v>35</v>
      </c>
      <c r="C192" s="175">
        <v>2.4602892978071242</v>
      </c>
      <c r="D192" s="168"/>
      <c r="E192" s="168"/>
      <c r="F192" s="168"/>
      <c r="G192" s="168"/>
      <c r="H192" s="168"/>
      <c r="I192" s="168"/>
    </row>
    <row r="193" spans="1:9">
      <c r="A193" s="156" t="s">
        <v>4</v>
      </c>
      <c r="B193" s="163" t="s">
        <v>35</v>
      </c>
      <c r="C193" s="175">
        <v>2.2933939494975801</v>
      </c>
      <c r="D193" s="168"/>
      <c r="E193" s="168"/>
      <c r="F193" s="168"/>
      <c r="G193" s="168"/>
      <c r="H193" s="168"/>
      <c r="I193" s="168"/>
    </row>
    <row r="194" spans="1:9">
      <c r="A194" s="156" t="s">
        <v>0</v>
      </c>
      <c r="B194" s="163" t="s">
        <v>35</v>
      </c>
      <c r="C194" s="175">
        <v>3.2584888378733448</v>
      </c>
      <c r="D194" s="168"/>
      <c r="E194" s="168"/>
      <c r="F194" s="168"/>
      <c r="G194" s="168"/>
      <c r="H194" s="168"/>
      <c r="I194" s="168"/>
    </row>
    <row r="195" spans="1:9">
      <c r="A195" s="156" t="s">
        <v>1</v>
      </c>
      <c r="B195" s="163" t="s">
        <v>35</v>
      </c>
      <c r="C195" s="175">
        <v>2.8313998684120483</v>
      </c>
      <c r="D195" s="168"/>
      <c r="E195" s="168"/>
      <c r="F195" s="168"/>
      <c r="G195" s="168"/>
      <c r="H195" s="168"/>
      <c r="I195" s="168"/>
    </row>
    <row r="196" spans="1:9">
      <c r="A196" s="156" t="s">
        <v>7</v>
      </c>
      <c r="B196" s="163" t="s">
        <v>35</v>
      </c>
      <c r="C196" s="175">
        <v>1.8576167450844432</v>
      </c>
      <c r="D196" s="168"/>
      <c r="E196" s="168"/>
      <c r="F196" s="168"/>
      <c r="G196" s="168"/>
      <c r="H196" s="168"/>
      <c r="I196" s="168"/>
    </row>
    <row r="197" spans="1:9">
      <c r="A197" s="156" t="s">
        <v>8</v>
      </c>
      <c r="B197" s="163" t="s">
        <v>35</v>
      </c>
      <c r="C197" s="175">
        <v>1.731604087153183</v>
      </c>
      <c r="D197" s="168"/>
      <c r="E197" s="168"/>
      <c r="F197" s="168"/>
      <c r="G197" s="168"/>
      <c r="H197" s="168"/>
      <c r="I197" s="168"/>
    </row>
    <row r="199" spans="1:9">
      <c r="A199" s="156" t="s">
        <v>533</v>
      </c>
    </row>
    <row r="200" spans="1:9">
      <c r="A200" s="156" t="s">
        <v>5</v>
      </c>
      <c r="B200" s="163" t="s">
        <v>35</v>
      </c>
      <c r="C200" s="175">
        <v>2.044315631897919</v>
      </c>
      <c r="D200" s="168"/>
      <c r="E200" s="168"/>
      <c r="F200" s="168"/>
      <c r="G200" s="168"/>
      <c r="H200" s="168"/>
      <c r="I200" s="168"/>
    </row>
    <row r="201" spans="1:9">
      <c r="A201" s="156" t="s">
        <v>6</v>
      </c>
      <c r="B201" s="163" t="s">
        <v>35</v>
      </c>
      <c r="C201" s="175">
        <v>1.9880243969457254</v>
      </c>
      <c r="D201" s="168"/>
      <c r="E201" s="168"/>
      <c r="F201" s="168"/>
      <c r="G201" s="168"/>
      <c r="H201" s="168"/>
      <c r="I201" s="168"/>
    </row>
    <row r="202" spans="1:9">
      <c r="A202" s="156" t="s">
        <v>11</v>
      </c>
      <c r="B202" s="163" t="s">
        <v>35</v>
      </c>
      <c r="C202" s="175">
        <v>2.393515503048647</v>
      </c>
      <c r="D202" s="168"/>
      <c r="E202" s="168"/>
      <c r="F202" s="168"/>
      <c r="G202" s="168"/>
      <c r="H202" s="168"/>
      <c r="I202" s="168"/>
    </row>
    <row r="203" spans="1:9">
      <c r="A203" s="156" t="s">
        <v>2</v>
      </c>
      <c r="B203" s="163" t="s">
        <v>35</v>
      </c>
      <c r="C203" s="175">
        <v>2.238982083690491</v>
      </c>
      <c r="D203" s="168"/>
      <c r="E203" s="168"/>
      <c r="F203" s="168"/>
      <c r="G203" s="168"/>
      <c r="H203" s="168"/>
      <c r="I203" s="168"/>
    </row>
    <row r="204" spans="1:9">
      <c r="A204" s="156" t="s">
        <v>3</v>
      </c>
      <c r="B204" s="163" t="s">
        <v>35</v>
      </c>
      <c r="C204" s="175">
        <v>2.1694855215009454</v>
      </c>
      <c r="D204" s="168"/>
      <c r="E204" s="168"/>
      <c r="F204" s="168"/>
      <c r="G204" s="168"/>
      <c r="H204" s="168"/>
      <c r="I204" s="168"/>
    </row>
    <row r="205" spans="1:9">
      <c r="A205" s="156" t="s">
        <v>4</v>
      </c>
      <c r="B205" s="163" t="s">
        <v>35</v>
      </c>
      <c r="C205" s="175">
        <v>2.1047033044753078</v>
      </c>
      <c r="D205" s="168"/>
      <c r="E205" s="168"/>
      <c r="F205" s="168"/>
      <c r="G205" s="168"/>
      <c r="H205" s="168"/>
      <c r="I205" s="168"/>
    </row>
    <row r="206" spans="1:9">
      <c r="A206" s="156" t="s">
        <v>0</v>
      </c>
      <c r="B206" s="163" t="s">
        <v>35</v>
      </c>
      <c r="C206" s="175">
        <v>2.479315222316977</v>
      </c>
      <c r="D206" s="168"/>
      <c r="E206" s="168"/>
      <c r="F206" s="168"/>
      <c r="G206" s="168"/>
      <c r="H206" s="168"/>
      <c r="I206" s="168"/>
    </row>
    <row r="207" spans="1:9">
      <c r="A207" s="156" t="s">
        <v>1</v>
      </c>
      <c r="B207" s="163" t="s">
        <v>35</v>
      </c>
      <c r="C207" s="175">
        <v>2.3135360643647616</v>
      </c>
      <c r="D207" s="168"/>
      <c r="E207" s="168"/>
      <c r="F207" s="168"/>
      <c r="G207" s="168"/>
      <c r="H207" s="168"/>
      <c r="I207" s="168"/>
    </row>
    <row r="208" spans="1:9">
      <c r="A208" s="156" t="s">
        <v>7</v>
      </c>
      <c r="B208" s="163" t="s">
        <v>35</v>
      </c>
      <c r="C208" s="175">
        <v>1.9355517150687724</v>
      </c>
      <c r="D208" s="168"/>
      <c r="E208" s="168"/>
      <c r="F208" s="168"/>
      <c r="G208" s="168"/>
      <c r="H208" s="168"/>
      <c r="I208" s="168"/>
    </row>
    <row r="209" spans="1:9">
      <c r="A209" s="156" t="s">
        <v>8</v>
      </c>
      <c r="B209" s="163" t="s">
        <v>35</v>
      </c>
      <c r="C209" s="175">
        <v>1.886638552198951</v>
      </c>
      <c r="D209" s="168"/>
      <c r="E209" s="168"/>
      <c r="F209" s="168"/>
      <c r="G209" s="168"/>
      <c r="H209" s="168"/>
      <c r="I209" s="168"/>
    </row>
    <row r="211" spans="1:9">
      <c r="A211" s="156" t="s">
        <v>534</v>
      </c>
    </row>
    <row r="212" spans="1:9">
      <c r="A212" s="156" t="s">
        <v>5</v>
      </c>
      <c r="B212" s="163" t="s">
        <v>35</v>
      </c>
      <c r="C212" s="175">
        <v>1.8496955836444693</v>
      </c>
      <c r="D212" s="168"/>
      <c r="E212" s="168"/>
      <c r="F212" s="168"/>
      <c r="G212" s="168"/>
      <c r="H212" s="168"/>
      <c r="I212" s="168"/>
    </row>
    <row r="213" spans="1:9">
      <c r="A213" s="156" t="s">
        <v>6</v>
      </c>
      <c r="B213" s="163" t="s">
        <v>35</v>
      </c>
      <c r="C213" s="175">
        <v>1.8496955836444693</v>
      </c>
      <c r="D213" s="168"/>
      <c r="E213" s="168"/>
      <c r="F213" s="168"/>
      <c r="G213" s="168"/>
      <c r="H213" s="168"/>
      <c r="I213" s="168"/>
    </row>
    <row r="214" spans="1:9">
      <c r="A214" s="156" t="s">
        <v>11</v>
      </c>
      <c r="B214" s="163" t="s">
        <v>35</v>
      </c>
      <c r="C214" s="175">
        <v>1.8496955836444693</v>
      </c>
      <c r="D214" s="168"/>
      <c r="E214" s="168"/>
      <c r="F214" s="168"/>
      <c r="G214" s="168"/>
      <c r="H214" s="168"/>
      <c r="I214" s="168"/>
    </row>
    <row r="215" spans="1:9">
      <c r="A215" s="156" t="s">
        <v>2</v>
      </c>
      <c r="B215" s="163" t="s">
        <v>35</v>
      </c>
      <c r="C215" s="175">
        <v>1.8496955836444693</v>
      </c>
      <c r="D215" s="168"/>
      <c r="E215" s="168"/>
      <c r="F215" s="168"/>
      <c r="G215" s="168"/>
      <c r="H215" s="168"/>
      <c r="I215" s="168"/>
    </row>
    <row r="216" spans="1:9">
      <c r="A216" s="156" t="s">
        <v>3</v>
      </c>
      <c r="B216" s="163" t="s">
        <v>35</v>
      </c>
      <c r="C216" s="175">
        <v>1.8496955836444693</v>
      </c>
      <c r="D216" s="168"/>
      <c r="E216" s="168"/>
      <c r="F216" s="168"/>
      <c r="G216" s="168"/>
      <c r="H216" s="168"/>
      <c r="I216" s="168"/>
    </row>
    <row r="217" spans="1:9">
      <c r="A217" s="156" t="s">
        <v>4</v>
      </c>
      <c r="B217" s="163" t="s">
        <v>35</v>
      </c>
      <c r="C217" s="175">
        <v>1.8496955836444693</v>
      </c>
      <c r="D217" s="168"/>
      <c r="E217" s="168"/>
      <c r="F217" s="168"/>
      <c r="G217" s="168"/>
      <c r="H217" s="168"/>
      <c r="I217" s="168"/>
    </row>
    <row r="218" spans="1:9">
      <c r="A218" s="156" t="s">
        <v>0</v>
      </c>
      <c r="B218" s="163" t="s">
        <v>35</v>
      </c>
      <c r="C218" s="175">
        <v>1.8496955836444693</v>
      </c>
      <c r="D218" s="168"/>
      <c r="E218" s="168"/>
      <c r="F218" s="168"/>
      <c r="G218" s="168"/>
      <c r="H218" s="168"/>
      <c r="I218" s="168"/>
    </row>
    <row r="219" spans="1:9">
      <c r="A219" s="156" t="s">
        <v>1</v>
      </c>
      <c r="B219" s="163" t="s">
        <v>35</v>
      </c>
      <c r="C219" s="175">
        <v>1.8496955836444693</v>
      </c>
      <c r="D219" s="168"/>
      <c r="E219" s="168"/>
      <c r="F219" s="168"/>
      <c r="G219" s="168"/>
      <c r="H219" s="168"/>
      <c r="I219" s="168"/>
    </row>
    <row r="220" spans="1:9">
      <c r="A220" s="156" t="s">
        <v>7</v>
      </c>
      <c r="B220" s="163" t="s">
        <v>35</v>
      </c>
      <c r="C220" s="175">
        <v>1.8496955836444693</v>
      </c>
      <c r="D220" s="168"/>
      <c r="E220" s="168"/>
      <c r="F220" s="168"/>
      <c r="G220" s="168"/>
      <c r="H220" s="168"/>
      <c r="I220" s="168"/>
    </row>
    <row r="221" spans="1:9">
      <c r="A221" s="156" t="s">
        <v>8</v>
      </c>
      <c r="B221" s="163" t="s">
        <v>35</v>
      </c>
      <c r="C221" s="175">
        <v>1.8496955836444693</v>
      </c>
      <c r="D221" s="168"/>
      <c r="E221" s="168"/>
      <c r="F221" s="168"/>
      <c r="G221" s="168"/>
      <c r="H221" s="168"/>
      <c r="I221" s="168"/>
    </row>
    <row r="224" spans="1:9">
      <c r="A224" s="156" t="s">
        <v>535</v>
      </c>
    </row>
    <row r="226" spans="1:17" s="119" customFormat="1">
      <c r="A226" s="119" t="s">
        <v>536</v>
      </c>
      <c r="B226" s="169"/>
    </row>
    <row r="228" spans="1:17">
      <c r="A228" s="156" t="s">
        <v>537</v>
      </c>
      <c r="C228" s="163"/>
      <c r="K228" s="156" t="s">
        <v>538</v>
      </c>
    </row>
    <row r="229" spans="1:17">
      <c r="A229" s="156" t="s">
        <v>5</v>
      </c>
      <c r="B229" s="163" t="s">
        <v>539</v>
      </c>
      <c r="C229" s="193">
        <v>0.36384755577654992</v>
      </c>
      <c r="D229" s="174" t="s">
        <v>540</v>
      </c>
      <c r="L229" s="194"/>
      <c r="M229" s="194"/>
      <c r="N229" s="212" t="s">
        <v>541</v>
      </c>
      <c r="O229" s="212"/>
      <c r="P229" s="212"/>
      <c r="Q229" s="212"/>
    </row>
    <row r="230" spans="1:17">
      <c r="A230" s="156" t="s">
        <v>6</v>
      </c>
      <c r="B230" s="163" t="s">
        <v>539</v>
      </c>
      <c r="C230" s="193">
        <v>0.90035291298524878</v>
      </c>
      <c r="L230" s="194" t="s">
        <v>542</v>
      </c>
      <c r="M230" s="194" t="s">
        <v>26</v>
      </c>
      <c r="N230" s="194" t="s">
        <v>543</v>
      </c>
      <c r="O230" s="194" t="s">
        <v>544</v>
      </c>
      <c r="P230" s="194" t="s">
        <v>545</v>
      </c>
      <c r="Q230" s="194" t="s">
        <v>546</v>
      </c>
    </row>
    <row r="231" spans="1:17">
      <c r="A231" s="156" t="s">
        <v>11</v>
      </c>
      <c r="B231" s="163" t="s">
        <v>539</v>
      </c>
      <c r="C231" s="193">
        <v>0.37091297137717427</v>
      </c>
      <c r="K231" s="156">
        <v>1960</v>
      </c>
      <c r="L231" s="159">
        <v>2218.9606675375553</v>
      </c>
      <c r="M231" s="159">
        <v>1806.3988295882564</v>
      </c>
      <c r="N231" s="195">
        <v>0.55399371132123776</v>
      </c>
      <c r="O231" s="195">
        <v>0.2239575653337903</v>
      </c>
      <c r="P231" s="195">
        <v>0.19842004100264177</v>
      </c>
      <c r="Q231" s="195">
        <v>2.3628682342330131E-2</v>
      </c>
    </row>
    <row r="232" spans="1:17">
      <c r="A232" s="156" t="s">
        <v>2</v>
      </c>
      <c r="B232" s="163" t="s">
        <v>539</v>
      </c>
      <c r="C232" s="193">
        <v>0.18128048429558691</v>
      </c>
      <c r="K232" s="156">
        <v>1961</v>
      </c>
      <c r="L232" s="159">
        <v>2252.2274099478068</v>
      </c>
      <c r="M232" s="159">
        <v>1866.447617675788</v>
      </c>
      <c r="N232" s="195">
        <v>0.55149492256279142</v>
      </c>
      <c r="O232" s="195">
        <v>0.22665342028710111</v>
      </c>
      <c r="P232" s="195">
        <v>0.19688226351590021</v>
      </c>
      <c r="Q232" s="195">
        <v>2.4969393634207481E-2</v>
      </c>
    </row>
    <row r="233" spans="1:17">
      <c r="A233" s="156" t="s">
        <v>3</v>
      </c>
      <c r="B233" s="163" t="s">
        <v>539</v>
      </c>
      <c r="C233" s="193">
        <v>0.62137951366222433</v>
      </c>
      <c r="K233" s="156">
        <v>1962</v>
      </c>
      <c r="L233" s="159">
        <v>2311.3062477347139</v>
      </c>
      <c r="M233" s="159">
        <v>1932.0441006235108</v>
      </c>
      <c r="N233" s="195">
        <v>0.55351687598298649</v>
      </c>
      <c r="O233" s="195">
        <v>0.23019943200253054</v>
      </c>
      <c r="P233" s="195">
        <v>0.18954683711925471</v>
      </c>
      <c r="Q233" s="195">
        <v>2.6736854895228358E-2</v>
      </c>
    </row>
    <row r="234" spans="1:17">
      <c r="A234" s="156" t="s">
        <v>4</v>
      </c>
      <c r="B234" s="163" t="s">
        <v>539</v>
      </c>
      <c r="C234" s="193">
        <v>0.51493846803384902</v>
      </c>
      <c r="K234" s="156">
        <v>1963</v>
      </c>
      <c r="L234" s="159">
        <v>2383.6482094548942</v>
      </c>
      <c r="M234" s="159">
        <v>1994.8536115681</v>
      </c>
      <c r="N234" s="195">
        <v>0.56175795240943693</v>
      </c>
      <c r="O234" s="195">
        <v>0.2341598685455486</v>
      </c>
      <c r="P234" s="195">
        <v>0.1749521609491328</v>
      </c>
      <c r="Q234" s="195">
        <v>2.9130018095881643E-2</v>
      </c>
    </row>
    <row r="235" spans="1:17">
      <c r="A235" s="156" t="s">
        <v>0</v>
      </c>
      <c r="B235" s="163" t="s">
        <v>539</v>
      </c>
      <c r="C235" s="193">
        <v>0.23864509971542083</v>
      </c>
      <c r="K235" s="156">
        <v>1964</v>
      </c>
      <c r="L235" s="159">
        <v>2502.4634155163471</v>
      </c>
      <c r="M235" s="159">
        <v>2094.0083767637479</v>
      </c>
      <c r="N235" s="195">
        <v>0.56269392522798312</v>
      </c>
      <c r="O235" s="195">
        <v>0.2339808977317421</v>
      </c>
      <c r="P235" s="195">
        <v>0.17162197839545928</v>
      </c>
      <c r="Q235" s="195">
        <v>3.1703198644815467E-2</v>
      </c>
    </row>
    <row r="236" spans="1:17">
      <c r="A236" s="156" t="s">
        <v>1</v>
      </c>
      <c r="B236" s="163" t="s">
        <v>539</v>
      </c>
      <c r="C236" s="193">
        <v>0.10136516786168313</v>
      </c>
      <c r="K236" s="156">
        <v>1965</v>
      </c>
      <c r="L236" s="159">
        <v>2587.1187130546464</v>
      </c>
      <c r="M236" s="159">
        <v>2174.9372666843769</v>
      </c>
      <c r="N236" s="195">
        <v>0.56520941503122069</v>
      </c>
      <c r="O236" s="195">
        <v>0.2346921917001534</v>
      </c>
      <c r="P236" s="195">
        <v>0.16390180864778853</v>
      </c>
      <c r="Q236" s="195">
        <v>3.6196584620837392E-2</v>
      </c>
    </row>
    <row r="237" spans="1:17">
      <c r="A237" s="156" t="s">
        <v>7</v>
      </c>
      <c r="B237" s="163" t="s">
        <v>539</v>
      </c>
      <c r="C237" s="193">
        <v>1.1102661979542006</v>
      </c>
      <c r="K237" s="156">
        <v>1966</v>
      </c>
      <c r="L237" s="159">
        <v>2665.5677228869622</v>
      </c>
      <c r="M237" s="159">
        <v>2250.2029418362322</v>
      </c>
      <c r="N237" s="195">
        <v>0.57087021687746953</v>
      </c>
      <c r="O237" s="195">
        <v>0.23084239377644522</v>
      </c>
      <c r="P237" s="195">
        <v>0.15828099488593841</v>
      </c>
      <c r="Q237" s="195">
        <v>4.0006394460146852E-2</v>
      </c>
    </row>
    <row r="238" spans="1:17">
      <c r="A238" s="156" t="s">
        <v>8</v>
      </c>
      <c r="B238" s="163" t="s">
        <v>539</v>
      </c>
      <c r="C238" s="193">
        <v>1.2915401379834883</v>
      </c>
      <c r="K238" s="156">
        <v>1967</v>
      </c>
      <c r="L238" s="159">
        <v>2714.3577579034572</v>
      </c>
      <c r="M238" s="159">
        <v>2338.8703771664186</v>
      </c>
      <c r="N238" s="195">
        <v>0.57465341359256794</v>
      </c>
      <c r="O238" s="195">
        <v>0.22763102967342697</v>
      </c>
      <c r="P238" s="195">
        <v>0.15274891390609951</v>
      </c>
      <c r="Q238" s="195">
        <v>4.4966642827905495E-2</v>
      </c>
    </row>
    <row r="239" spans="1:17">
      <c r="A239" s="156" t="s">
        <v>89</v>
      </c>
      <c r="B239" s="163" t="s">
        <v>539</v>
      </c>
      <c r="C239" s="193">
        <v>5.6945285096454255</v>
      </c>
      <c r="K239" s="156">
        <v>1968</v>
      </c>
      <c r="L239" s="159">
        <v>2816.7537461154616</v>
      </c>
      <c r="M239" s="159">
        <v>2445.376895793268</v>
      </c>
      <c r="N239" s="195">
        <v>0.57991991505335583</v>
      </c>
      <c r="O239" s="195">
        <v>0.22532049932755302</v>
      </c>
      <c r="P239" s="195">
        <v>0.14685318833885266</v>
      </c>
      <c r="Q239" s="195">
        <v>4.790639728023835E-2</v>
      </c>
    </row>
    <row r="240" spans="1:17">
      <c r="K240" s="156">
        <v>1969</v>
      </c>
      <c r="L240" s="159">
        <v>2927.4934017663477</v>
      </c>
      <c r="M240" s="159">
        <v>2555.5155949860014</v>
      </c>
      <c r="N240" s="195">
        <v>0.58386956361145437</v>
      </c>
      <c r="O240" s="195">
        <v>0.22529955841149887</v>
      </c>
      <c r="P240" s="195">
        <v>0.13995007364813575</v>
      </c>
      <c r="Q240" s="195">
        <v>5.0880804328911136E-2</v>
      </c>
    </row>
    <row r="241" spans="1:17">
      <c r="A241" s="156" t="s">
        <v>547</v>
      </c>
      <c r="C241" s="163"/>
      <c r="K241" s="156">
        <v>1970</v>
      </c>
      <c r="L241" s="159">
        <v>3041.8843178581578</v>
      </c>
      <c r="M241" s="159">
        <v>2666.3124297329118</v>
      </c>
      <c r="N241" s="195">
        <v>0.59079485775825946</v>
      </c>
      <c r="O241" s="195">
        <v>0.22249204378741166</v>
      </c>
      <c r="P241" s="195">
        <v>0.13412752142457107</v>
      </c>
      <c r="Q241" s="195">
        <v>5.2585577029757982E-2</v>
      </c>
    </row>
    <row r="242" spans="1:17">
      <c r="A242" s="156" t="s">
        <v>5</v>
      </c>
      <c r="B242" s="163" t="s">
        <v>539</v>
      </c>
      <c r="C242" s="193">
        <v>0.8539837820924433</v>
      </c>
      <c r="K242" s="156">
        <v>1971</v>
      </c>
      <c r="L242" s="159">
        <v>3105.6227634575239</v>
      </c>
      <c r="M242" s="159">
        <v>2781.1960698187982</v>
      </c>
      <c r="N242" s="195">
        <v>0.59778512561816788</v>
      </c>
      <c r="O242" s="195">
        <v>0.22164624929572327</v>
      </c>
      <c r="P242" s="195">
        <v>0.12740121224102993</v>
      </c>
      <c r="Q242" s="195">
        <v>5.3167412845078789E-2</v>
      </c>
    </row>
    <row r="243" spans="1:17">
      <c r="A243" s="156" t="s">
        <v>6</v>
      </c>
      <c r="B243" s="163" t="s">
        <v>539</v>
      </c>
      <c r="C243" s="193">
        <v>1.5093547305803343</v>
      </c>
      <c r="K243" s="156">
        <v>1972</v>
      </c>
      <c r="L243" s="159">
        <v>3186.4847667015824</v>
      </c>
      <c r="M243" s="159">
        <v>2910.7151197042576</v>
      </c>
      <c r="N243" s="195">
        <v>0.59760094831437927</v>
      </c>
      <c r="O243" s="195">
        <v>0.22235474868866739</v>
      </c>
      <c r="P243" s="195">
        <v>0.12391737326986943</v>
      </c>
      <c r="Q243" s="195">
        <v>5.6126929727083795E-2</v>
      </c>
    </row>
    <row r="244" spans="1:17">
      <c r="A244" s="156" t="s">
        <v>11</v>
      </c>
      <c r="B244" s="163" t="s">
        <v>539</v>
      </c>
      <c r="C244" s="193">
        <v>0.36840812526876104</v>
      </c>
      <c r="K244" s="156">
        <v>1973</v>
      </c>
      <c r="L244" s="159">
        <v>3331.6034718083047</v>
      </c>
      <c r="M244" s="159">
        <v>2980.5991622475576</v>
      </c>
      <c r="N244" s="195">
        <v>0.59230665855349707</v>
      </c>
      <c r="O244" s="195">
        <v>0.22595272570971456</v>
      </c>
      <c r="P244" s="195">
        <v>0.1219432350490758</v>
      </c>
      <c r="Q244" s="195">
        <v>5.9797380687712669E-2</v>
      </c>
    </row>
    <row r="245" spans="1:17">
      <c r="A245" s="156" t="s">
        <v>2</v>
      </c>
      <c r="B245" s="163" t="s">
        <v>539</v>
      </c>
      <c r="C245" s="193">
        <v>0.27537437926162417</v>
      </c>
      <c r="K245" s="156">
        <v>1974</v>
      </c>
      <c r="L245" s="159">
        <v>3354.0443103380635</v>
      </c>
      <c r="M245" s="159">
        <v>3004.3543860169357</v>
      </c>
      <c r="N245" s="195">
        <v>0.58215868489554634</v>
      </c>
      <c r="O245" s="195">
        <v>0.2347397343544711</v>
      </c>
      <c r="P245" s="195">
        <v>0.12134492075197539</v>
      </c>
      <c r="Q245" s="195">
        <v>6.1756659998007314E-2</v>
      </c>
    </row>
    <row r="246" spans="1:17">
      <c r="A246" s="156" t="s">
        <v>3</v>
      </c>
      <c r="B246" s="163" t="s">
        <v>539</v>
      </c>
      <c r="C246" s="193">
        <v>0.56907798793177256</v>
      </c>
      <c r="K246" s="156">
        <v>1975</v>
      </c>
      <c r="L246" s="159">
        <v>3341.6439487773659</v>
      </c>
      <c r="M246" s="159">
        <v>3095.6880458379719</v>
      </c>
      <c r="N246" s="195">
        <v>0.58037428430518845</v>
      </c>
      <c r="O246" s="195">
        <v>0.23857553364067585</v>
      </c>
      <c r="P246" s="195">
        <v>0.11864360610980754</v>
      </c>
      <c r="Q246" s="195">
        <v>6.2406575944328031E-2</v>
      </c>
    </row>
    <row r="247" spans="1:17">
      <c r="A247" s="156" t="s">
        <v>4</v>
      </c>
      <c r="B247" s="163" t="s">
        <v>539</v>
      </c>
      <c r="C247" s="193">
        <v>0.43171569309479513</v>
      </c>
      <c r="K247" s="156">
        <v>1976</v>
      </c>
      <c r="L247" s="159">
        <v>3444.6105858680135</v>
      </c>
      <c r="M247" s="159">
        <v>3191.8337190421098</v>
      </c>
      <c r="N247" s="195">
        <v>0.57976749431020158</v>
      </c>
      <c r="O247" s="195">
        <v>0.23950536574378894</v>
      </c>
      <c r="P247" s="195">
        <v>0.11565551626515908</v>
      </c>
      <c r="Q247" s="195">
        <v>6.507162368085033E-2</v>
      </c>
    </row>
    <row r="248" spans="1:17">
      <c r="A248" s="156" t="s">
        <v>0</v>
      </c>
      <c r="B248" s="163" t="s">
        <v>539</v>
      </c>
      <c r="C248" s="193">
        <v>0.22871601033768735</v>
      </c>
      <c r="K248" s="156">
        <v>1977</v>
      </c>
      <c r="L248" s="159">
        <v>3540.6440974743459</v>
      </c>
      <c r="M248" s="159">
        <v>3289.3082341401027</v>
      </c>
      <c r="N248" s="195">
        <v>0.57748079180615897</v>
      </c>
      <c r="O248" s="195">
        <v>0.24313924561971345</v>
      </c>
      <c r="P248" s="195">
        <v>0.11304178840098814</v>
      </c>
      <c r="Q248" s="195">
        <v>6.6338174173139516E-2</v>
      </c>
    </row>
    <row r="249" spans="1:17">
      <c r="A249" s="156" t="s">
        <v>1</v>
      </c>
      <c r="B249" s="163" t="s">
        <v>539</v>
      </c>
      <c r="C249" s="193">
        <v>9.6281857628288586E-2</v>
      </c>
      <c r="K249" s="156">
        <v>1978</v>
      </c>
      <c r="L249" s="159">
        <v>3637.0304259609829</v>
      </c>
      <c r="M249" s="159">
        <v>3423.2115420226955</v>
      </c>
      <c r="N249" s="195">
        <v>0.57371641864969147</v>
      </c>
      <c r="O249" s="195">
        <v>0.24477296676197699</v>
      </c>
      <c r="P249" s="195">
        <v>0.11120806800121773</v>
      </c>
      <c r="Q249" s="195">
        <v>7.030254658711374E-2</v>
      </c>
    </row>
    <row r="250" spans="1:17">
      <c r="A250" s="156" t="s">
        <v>7</v>
      </c>
      <c r="B250" s="163" t="s">
        <v>539</v>
      </c>
      <c r="C250" s="193">
        <v>1.2951370819847441</v>
      </c>
      <c r="K250" s="156">
        <v>1979</v>
      </c>
      <c r="L250" s="159">
        <v>3713.4874763717776</v>
      </c>
      <c r="M250" s="159">
        <v>3439.6005633020613</v>
      </c>
      <c r="N250" s="195">
        <v>0.56325255136490027</v>
      </c>
      <c r="O250" s="195">
        <v>0.25098846811418973</v>
      </c>
      <c r="P250" s="195">
        <v>0.1111724088138292</v>
      </c>
      <c r="Q250" s="195">
        <v>7.4586571707080787E-2</v>
      </c>
    </row>
    <row r="251" spans="1:17">
      <c r="A251" s="156" t="s">
        <v>8</v>
      </c>
      <c r="B251" s="163" t="s">
        <v>539</v>
      </c>
      <c r="C251" s="193">
        <v>2.2729450587603268</v>
      </c>
      <c r="K251" s="156">
        <v>1980</v>
      </c>
      <c r="L251" s="159">
        <v>3739.5949314115128</v>
      </c>
      <c r="M251" s="159">
        <v>3476.5805260804996</v>
      </c>
      <c r="N251" s="195">
        <v>0.55796961471017059</v>
      </c>
      <c r="O251" s="195">
        <v>0.25478623585765625</v>
      </c>
      <c r="P251" s="195">
        <v>0.11082039769164616</v>
      </c>
      <c r="Q251" s="195">
        <v>7.6423751740526902E-2</v>
      </c>
    </row>
    <row r="252" spans="1:17">
      <c r="A252" s="156" t="s">
        <v>89</v>
      </c>
      <c r="B252" s="163" t="s">
        <v>539</v>
      </c>
      <c r="C252" s="193">
        <v>7.9009947069407769</v>
      </c>
      <c r="K252" s="156">
        <v>1981</v>
      </c>
      <c r="L252" s="159">
        <v>3742.2631154802639</v>
      </c>
      <c r="M252" s="159">
        <v>3539.4336281815495</v>
      </c>
      <c r="N252" s="195">
        <v>0.55143725881669114</v>
      </c>
      <c r="O252" s="195">
        <v>0.26393316930459415</v>
      </c>
      <c r="P252" s="195">
        <v>0.10914941483797337</v>
      </c>
      <c r="Q252" s="195">
        <v>7.5480157040741361E-2</v>
      </c>
    </row>
    <row r="253" spans="1:17">
      <c r="K253" s="156">
        <v>1982</v>
      </c>
      <c r="L253" s="159">
        <v>3696.5495908521602</v>
      </c>
      <c r="M253" s="159">
        <v>3598.4768958458367</v>
      </c>
      <c r="N253" s="195">
        <v>0.54991863904007066</v>
      </c>
      <c r="O253" s="195">
        <v>0.26797733539934704</v>
      </c>
      <c r="P253" s="195">
        <v>0.10760726439367736</v>
      </c>
      <c r="Q253" s="195">
        <v>7.4496761166905012E-2</v>
      </c>
    </row>
    <row r="254" spans="1:17">
      <c r="A254" s="156" t="s">
        <v>548</v>
      </c>
      <c r="C254" s="163"/>
      <c r="K254" s="156">
        <v>1983</v>
      </c>
      <c r="L254" s="159">
        <v>3739.0240425481957</v>
      </c>
      <c r="M254" s="159">
        <v>3638.2459643557845</v>
      </c>
      <c r="N254" s="195">
        <v>0.5478782811450893</v>
      </c>
      <c r="O254" s="195">
        <v>0.26938211162498354</v>
      </c>
      <c r="P254" s="195">
        <v>0.1073983920382261</v>
      </c>
      <c r="Q254" s="195">
        <v>7.5341215191701116E-2</v>
      </c>
    </row>
    <row r="255" spans="1:17">
      <c r="A255" s="156" t="s">
        <v>5</v>
      </c>
      <c r="B255" s="163" t="s">
        <v>539</v>
      </c>
      <c r="C255" s="193">
        <v>1.2535460173340538</v>
      </c>
      <c r="K255" s="156">
        <v>1984</v>
      </c>
      <c r="L255" s="159">
        <v>3847.6983940539094</v>
      </c>
      <c r="M255" s="159">
        <v>3728.7283577511198</v>
      </c>
      <c r="N255" s="195">
        <v>0.54120119375289921</v>
      </c>
      <c r="O255" s="195">
        <v>0.27523535917751629</v>
      </c>
      <c r="P255" s="195">
        <v>0.10608572355011708</v>
      </c>
      <c r="Q255" s="195">
        <v>7.7477723519467537E-2</v>
      </c>
    </row>
    <row r="256" spans="1:17">
      <c r="A256" s="156" t="s">
        <v>6</v>
      </c>
      <c r="B256" s="163" t="s">
        <v>539</v>
      </c>
      <c r="C256" s="193">
        <v>0.72272849077439671</v>
      </c>
      <c r="K256" s="156">
        <v>1985</v>
      </c>
      <c r="L256" s="159">
        <v>3927.4624933059404</v>
      </c>
      <c r="M256" s="159">
        <v>3807.4781155743117</v>
      </c>
      <c r="N256" s="195">
        <v>0.5331957636469048</v>
      </c>
      <c r="O256" s="195">
        <v>0.27929077932935659</v>
      </c>
      <c r="P256" s="195">
        <v>0.10670078781672214</v>
      </c>
      <c r="Q256" s="195">
        <v>8.0812669207016435E-2</v>
      </c>
    </row>
    <row r="257" spans="1:17">
      <c r="A257" s="156" t="s">
        <v>11</v>
      </c>
      <c r="B257" s="163" t="s">
        <v>539</v>
      </c>
      <c r="C257" s="193">
        <v>0.16219649057635729</v>
      </c>
      <c r="K257" s="156">
        <v>1986</v>
      </c>
      <c r="L257" s="159">
        <v>3969.1891755593806</v>
      </c>
      <c r="M257" s="159">
        <v>3907.9659526828973</v>
      </c>
      <c r="N257" s="195">
        <v>0.53111930892670944</v>
      </c>
      <c r="O257" s="195">
        <v>0.28182963699638008</v>
      </c>
      <c r="P257" s="195">
        <v>0.1043798519856151</v>
      </c>
      <c r="Q257" s="195">
        <v>8.2671202091295248E-2</v>
      </c>
    </row>
    <row r="258" spans="1:17">
      <c r="A258" s="156" t="s">
        <v>2</v>
      </c>
      <c r="B258" s="163" t="s">
        <v>539</v>
      </c>
      <c r="C258" s="193">
        <v>2.7654873611824941E-2</v>
      </c>
      <c r="K258" s="156">
        <v>1987</v>
      </c>
      <c r="L258" s="159">
        <v>4026.8944442688426</v>
      </c>
      <c r="M258" s="159">
        <v>4011.276115789567</v>
      </c>
      <c r="N258" s="195">
        <v>0.52734633897795014</v>
      </c>
      <c r="O258" s="195">
        <v>0.28211775258886346</v>
      </c>
      <c r="P258" s="195">
        <v>0.10424509999164265</v>
      </c>
      <c r="Q258" s="195">
        <v>8.6290808441543784E-2</v>
      </c>
    </row>
    <row r="259" spans="1:17">
      <c r="A259" s="156" t="s">
        <v>3</v>
      </c>
      <c r="B259" s="163" t="s">
        <v>539</v>
      </c>
      <c r="C259" s="193">
        <v>0.33827427343460348</v>
      </c>
      <c r="K259" s="156">
        <v>1988</v>
      </c>
      <c r="L259" s="159">
        <v>4143.0179761103</v>
      </c>
      <c r="M259" s="159">
        <v>4185.2779863000605</v>
      </c>
      <c r="N259" s="195">
        <v>0.52897518268315136</v>
      </c>
      <c r="O259" s="195">
        <v>0.28089805156840919</v>
      </c>
      <c r="P259" s="195">
        <v>0.10231846902441671</v>
      </c>
      <c r="Q259" s="195">
        <v>8.7808296724022877E-2</v>
      </c>
    </row>
    <row r="260" spans="1:17">
      <c r="A260" s="156" t="s">
        <v>4</v>
      </c>
      <c r="B260" s="163" t="s">
        <v>539</v>
      </c>
      <c r="C260" s="193">
        <v>0.31304351220971122</v>
      </c>
      <c r="K260" s="156">
        <v>1989</v>
      </c>
      <c r="L260" s="159">
        <v>4213.0927000842576</v>
      </c>
      <c r="M260" s="159">
        <v>4306.7627993014385</v>
      </c>
      <c r="N260" s="195">
        <v>0.52753807323505608</v>
      </c>
      <c r="O260" s="195">
        <v>0.28663188191571731</v>
      </c>
      <c r="P260" s="195">
        <v>9.8655632769239207E-2</v>
      </c>
      <c r="Q260" s="195">
        <v>8.7174412079987496E-2</v>
      </c>
    </row>
    <row r="261" spans="1:17">
      <c r="A261" s="156" t="s">
        <v>0</v>
      </c>
      <c r="B261" s="163" t="s">
        <v>539</v>
      </c>
      <c r="C261" s="193">
        <v>0.17154637319939264</v>
      </c>
      <c r="K261" s="156">
        <v>1990</v>
      </c>
      <c r="L261" s="159">
        <v>4221.933433846425</v>
      </c>
      <c r="M261" s="159">
        <v>4372.3076076038733</v>
      </c>
      <c r="N261" s="195">
        <v>0.52575365180900702</v>
      </c>
      <c r="O261" s="195">
        <v>0.29002032117330362</v>
      </c>
      <c r="P261" s="195">
        <v>9.465405873171498E-2</v>
      </c>
      <c r="Q261" s="195">
        <v>8.9571968285974343E-2</v>
      </c>
    </row>
    <row r="262" spans="1:17">
      <c r="A262" s="156" t="s">
        <v>1</v>
      </c>
      <c r="B262" s="163" t="s">
        <v>539</v>
      </c>
      <c r="C262" s="193">
        <v>6.2493259848938512E-2</v>
      </c>
    </row>
    <row r="263" spans="1:17">
      <c r="A263" s="156" t="s">
        <v>7</v>
      </c>
      <c r="B263" s="163" t="s">
        <v>539</v>
      </c>
      <c r="C263" s="193">
        <v>0.78768793212115051</v>
      </c>
    </row>
    <row r="264" spans="1:17">
      <c r="A264" s="156" t="s">
        <v>8</v>
      </c>
      <c r="B264" s="163" t="s">
        <v>539</v>
      </c>
      <c r="C264" s="193">
        <v>1.377545106857395</v>
      </c>
    </row>
    <row r="265" spans="1:17">
      <c r="A265" s="156" t="s">
        <v>89</v>
      </c>
      <c r="B265" s="163" t="s">
        <v>539</v>
      </c>
      <c r="C265" s="193">
        <v>5.2167163299678236</v>
      </c>
    </row>
    <row r="267" spans="1:17">
      <c r="A267" s="156" t="s">
        <v>549</v>
      </c>
    </row>
    <row r="270" spans="1:17">
      <c r="A270" s="156" t="s">
        <v>550</v>
      </c>
    </row>
    <row r="271" spans="1:17">
      <c r="A271" s="156" t="s">
        <v>5</v>
      </c>
      <c r="B271" s="163" t="s">
        <v>26</v>
      </c>
      <c r="C271" s="159">
        <f>[1]afr!$M$55</f>
        <v>1662.9902806049579</v>
      </c>
      <c r="D271" s="168"/>
      <c r="E271" s="168"/>
      <c r="F271" s="168"/>
      <c r="G271" s="168"/>
      <c r="H271" s="168"/>
      <c r="I271" s="168"/>
    </row>
    <row r="272" spans="1:17">
      <c r="A272" s="156" t="s">
        <v>6</v>
      </c>
      <c r="B272" s="163" t="s">
        <v>26</v>
      </c>
      <c r="C272" s="159">
        <f>[1]cpa!$N$55</f>
        <v>1234.7556241913649</v>
      </c>
      <c r="D272" s="168"/>
      <c r="E272" s="168"/>
      <c r="F272" s="168"/>
      <c r="G272" s="168"/>
      <c r="H272" s="168"/>
      <c r="I272" s="168"/>
    </row>
    <row r="273" spans="1:9">
      <c r="A273" s="156" t="s">
        <v>11</v>
      </c>
      <c r="B273" s="163" t="s">
        <v>26</v>
      </c>
      <c r="C273" s="159">
        <f>[1]weu!$M$55+[1]eeu!$M$55</f>
        <v>22695.347923934445</v>
      </c>
      <c r="D273" s="168"/>
      <c r="E273" s="168"/>
      <c r="F273" s="168"/>
      <c r="G273" s="168"/>
      <c r="H273" s="168"/>
      <c r="I273" s="168"/>
    </row>
    <row r="274" spans="1:9">
      <c r="A274" s="156" t="s">
        <v>2</v>
      </c>
      <c r="B274" s="163" t="s">
        <v>26</v>
      </c>
      <c r="C274" s="159">
        <f>[1]fsu!$M$55</f>
        <v>6223.156803985773</v>
      </c>
      <c r="D274" s="168"/>
      <c r="E274" s="168"/>
      <c r="F274" s="168"/>
      <c r="G274" s="168"/>
      <c r="H274" s="168"/>
      <c r="I274" s="168"/>
    </row>
    <row r="275" spans="1:9">
      <c r="A275" s="156" t="s">
        <v>3</v>
      </c>
      <c r="B275" s="163" t="s">
        <v>26</v>
      </c>
      <c r="C275" s="159">
        <v>5924.1133877577586</v>
      </c>
      <c r="D275" s="168"/>
      <c r="E275" s="168"/>
      <c r="F275" s="168"/>
      <c r="G275" s="168"/>
      <c r="H275" s="168"/>
      <c r="I275" s="168"/>
    </row>
    <row r="276" spans="1:9">
      <c r="A276" s="156" t="s">
        <v>4</v>
      </c>
      <c r="B276" s="163" t="s">
        <v>26</v>
      </c>
      <c r="C276" s="159">
        <f>[1]mea!$M$55</f>
        <v>5186.2645475994059</v>
      </c>
      <c r="D276" s="168"/>
      <c r="E276" s="168"/>
      <c r="F276" s="168"/>
      <c r="G276" s="168"/>
      <c r="H276" s="168"/>
      <c r="I276" s="168"/>
    </row>
    <row r="277" spans="1:9">
      <c r="A277" s="156" t="s">
        <v>0</v>
      </c>
      <c r="B277" s="163" t="s">
        <v>26</v>
      </c>
      <c r="C277" s="159">
        <f>[1]nam!$M$55</f>
        <v>35920.322436131435</v>
      </c>
      <c r="D277" s="168"/>
      <c r="E277" s="168"/>
      <c r="F277" s="168"/>
      <c r="G277" s="168"/>
      <c r="H277" s="168"/>
      <c r="I277" s="168"/>
    </row>
    <row r="278" spans="1:9">
      <c r="A278" s="156" t="s">
        <v>1</v>
      </c>
      <c r="B278" s="163" t="s">
        <v>26</v>
      </c>
      <c r="C278" s="159">
        <f>[1]pao!$M$55</f>
        <v>19816.094111040144</v>
      </c>
      <c r="D278" s="168"/>
      <c r="E278" s="168"/>
      <c r="F278" s="168"/>
      <c r="G278" s="168"/>
      <c r="H278" s="168"/>
      <c r="I278" s="168"/>
    </row>
    <row r="279" spans="1:9">
      <c r="A279" s="156" t="s">
        <v>7</v>
      </c>
      <c r="B279" s="163" t="s">
        <v>26</v>
      </c>
      <c r="C279" s="159">
        <f>[1]pas!$M$55</f>
        <v>4835.2937800421523</v>
      </c>
      <c r="D279" s="168"/>
      <c r="E279" s="168"/>
      <c r="F279" s="168"/>
      <c r="G279" s="168"/>
      <c r="H279" s="168"/>
      <c r="I279" s="168"/>
    </row>
    <row r="280" spans="1:9">
      <c r="A280" s="156" t="s">
        <v>8</v>
      </c>
      <c r="B280" s="163" t="s">
        <v>26</v>
      </c>
      <c r="C280" s="159">
        <f>[1]sas!$M$55</f>
        <v>2443.083457268925</v>
      </c>
      <c r="D280" s="168"/>
      <c r="E280" s="168"/>
      <c r="F280" s="168"/>
      <c r="G280" s="168"/>
      <c r="H280" s="168"/>
      <c r="I280" s="168"/>
    </row>
    <row r="282" spans="1:9">
      <c r="A282" s="156" t="s">
        <v>551</v>
      </c>
    </row>
    <row r="283" spans="1:9">
      <c r="A283" s="156" t="s">
        <v>5</v>
      </c>
      <c r="B283" s="163" t="s">
        <v>26</v>
      </c>
      <c r="C283" s="159">
        <f>[1]afr!$M$95</f>
        <v>2572.774345883081</v>
      </c>
      <c r="D283" s="168"/>
      <c r="E283" s="168"/>
      <c r="F283" s="168"/>
      <c r="G283" s="168"/>
      <c r="H283" s="168"/>
      <c r="I283" s="168"/>
    </row>
    <row r="284" spans="1:9">
      <c r="A284" s="156" t="s">
        <v>6</v>
      </c>
      <c r="B284" s="163" t="s">
        <v>26</v>
      </c>
      <c r="C284" s="159">
        <f>[1]cpa!$N$95</f>
        <v>5464.3150622095209</v>
      </c>
      <c r="D284" s="168"/>
      <c r="E284" s="168"/>
      <c r="F284" s="168"/>
      <c r="G284" s="168"/>
      <c r="H284" s="168"/>
      <c r="I284" s="168"/>
    </row>
    <row r="285" spans="1:9">
      <c r="A285" s="156" t="s">
        <v>11</v>
      </c>
      <c r="B285" s="163" t="s">
        <v>26</v>
      </c>
      <c r="C285" s="159">
        <f>[1]weu!$M$95+[1]eeu!$M$95</f>
        <v>45661.686276457862</v>
      </c>
      <c r="D285" s="168"/>
      <c r="E285" s="168"/>
      <c r="F285" s="168"/>
      <c r="G285" s="168"/>
      <c r="H285" s="168"/>
      <c r="I285" s="168"/>
    </row>
    <row r="286" spans="1:9">
      <c r="A286" s="156" t="s">
        <v>2</v>
      </c>
      <c r="B286" s="163" t="s">
        <v>26</v>
      </c>
      <c r="C286" s="159">
        <f>[1]fsu!$M$95</f>
        <v>13671.883899195411</v>
      </c>
      <c r="D286" s="168"/>
      <c r="E286" s="168"/>
      <c r="F286" s="168"/>
      <c r="G286" s="168"/>
      <c r="H286" s="168"/>
      <c r="I286" s="168"/>
    </row>
    <row r="287" spans="1:9">
      <c r="A287" s="156" t="s">
        <v>3</v>
      </c>
      <c r="B287" s="163" t="s">
        <v>26</v>
      </c>
      <c r="C287" s="159">
        <v>5924.1133877577586</v>
      </c>
      <c r="D287" s="168"/>
      <c r="E287" s="168"/>
      <c r="F287" s="168"/>
      <c r="G287" s="168"/>
      <c r="H287" s="168"/>
      <c r="I287" s="168"/>
    </row>
    <row r="288" spans="1:9">
      <c r="A288" s="156" t="s">
        <v>4</v>
      </c>
      <c r="B288" s="163" t="s">
        <v>26</v>
      </c>
      <c r="C288" s="159">
        <f>[1]mea!$M$95</f>
        <v>8799.6612136162348</v>
      </c>
      <c r="D288" s="168"/>
      <c r="E288" s="168"/>
      <c r="F288" s="168"/>
      <c r="G288" s="168"/>
      <c r="H288" s="168"/>
      <c r="I288" s="168"/>
    </row>
    <row r="289" spans="1:9">
      <c r="A289" s="156" t="s">
        <v>0</v>
      </c>
      <c r="B289" s="163" t="s">
        <v>26</v>
      </c>
      <c r="C289" s="159">
        <f>[1]nam!$M$95</f>
        <v>58149.307712765789</v>
      </c>
      <c r="D289" s="168"/>
      <c r="E289" s="168"/>
      <c r="F289" s="168"/>
      <c r="G289" s="168"/>
      <c r="H289" s="168"/>
      <c r="I289" s="168"/>
    </row>
    <row r="290" spans="1:9">
      <c r="A290" s="156" t="s">
        <v>1</v>
      </c>
      <c r="B290" s="163" t="s">
        <v>26</v>
      </c>
      <c r="C290" s="159">
        <f>[1]pao!$M$95</f>
        <v>39559.157117735878</v>
      </c>
      <c r="D290" s="168"/>
      <c r="E290" s="168"/>
      <c r="F290" s="168"/>
      <c r="G290" s="168"/>
      <c r="H290" s="168"/>
      <c r="I290" s="168"/>
    </row>
    <row r="291" spans="1:9">
      <c r="A291" s="156" t="s">
        <v>7</v>
      </c>
      <c r="B291" s="163" t="s">
        <v>26</v>
      </c>
      <c r="C291" s="159">
        <f>[1]pas!$M$95</f>
        <v>11665.479302459344</v>
      </c>
      <c r="D291" s="168"/>
      <c r="E291" s="168"/>
      <c r="F291" s="168"/>
      <c r="G291" s="168"/>
      <c r="H291" s="168"/>
      <c r="I291" s="168"/>
    </row>
    <row r="292" spans="1:9">
      <c r="A292" s="156" t="s">
        <v>8</v>
      </c>
      <c r="B292" s="163" t="s">
        <v>26</v>
      </c>
      <c r="C292" s="159">
        <f>[1]sas!$M$95</f>
        <v>5951.9846988517793</v>
      </c>
      <c r="D292" s="168"/>
      <c r="E292" s="168"/>
      <c r="F292" s="168"/>
      <c r="G292" s="168"/>
      <c r="H292" s="168"/>
      <c r="I292" s="168"/>
    </row>
    <row r="294" spans="1:9">
      <c r="A294" s="156" t="s">
        <v>552</v>
      </c>
    </row>
    <row r="295" spans="1:9">
      <c r="A295" s="156" t="s">
        <v>5</v>
      </c>
      <c r="B295" s="163" t="s">
        <v>26</v>
      </c>
      <c r="D295" s="168"/>
      <c r="E295" s="168"/>
      <c r="F295" s="168"/>
      <c r="G295" s="168"/>
      <c r="H295" s="168"/>
      <c r="I295" s="168"/>
    </row>
    <row r="296" spans="1:9">
      <c r="A296" s="156" t="s">
        <v>6</v>
      </c>
      <c r="B296" s="163" t="s">
        <v>26</v>
      </c>
      <c r="D296" s="168"/>
      <c r="E296" s="168"/>
      <c r="F296" s="168"/>
      <c r="G296" s="168"/>
      <c r="H296" s="168"/>
      <c r="I296" s="168"/>
    </row>
    <row r="297" spans="1:9">
      <c r="A297" s="156" t="s">
        <v>11</v>
      </c>
      <c r="B297" s="163" t="s">
        <v>26</v>
      </c>
      <c r="D297" s="168"/>
      <c r="E297" s="168"/>
      <c r="F297" s="168"/>
      <c r="G297" s="168"/>
      <c r="H297" s="168"/>
      <c r="I297" s="168"/>
    </row>
    <row r="298" spans="1:9">
      <c r="A298" s="156" t="s">
        <v>2</v>
      </c>
      <c r="B298" s="163" t="s">
        <v>26</v>
      </c>
      <c r="D298" s="168"/>
      <c r="E298" s="168"/>
      <c r="F298" s="168"/>
      <c r="G298" s="168"/>
      <c r="H298" s="168"/>
      <c r="I298" s="168"/>
    </row>
    <row r="299" spans="1:9">
      <c r="A299" s="156" t="s">
        <v>3</v>
      </c>
      <c r="B299" s="163" t="s">
        <v>26</v>
      </c>
      <c r="D299" s="168"/>
      <c r="E299" s="168"/>
      <c r="F299" s="168"/>
      <c r="G299" s="168"/>
      <c r="H299" s="168"/>
      <c r="I299" s="168"/>
    </row>
    <row r="300" spans="1:9">
      <c r="A300" s="156" t="s">
        <v>4</v>
      </c>
      <c r="B300" s="163" t="s">
        <v>26</v>
      </c>
      <c r="D300" s="168"/>
      <c r="E300" s="168"/>
      <c r="F300" s="168"/>
      <c r="G300" s="168"/>
      <c r="H300" s="168"/>
      <c r="I300" s="168"/>
    </row>
    <row r="301" spans="1:9">
      <c r="A301" s="156" t="s">
        <v>0</v>
      </c>
      <c r="B301" s="163" t="s">
        <v>26</v>
      </c>
      <c r="D301" s="168"/>
      <c r="E301" s="168"/>
      <c r="F301" s="168"/>
      <c r="G301" s="168"/>
      <c r="H301" s="168"/>
      <c r="I301" s="168"/>
    </row>
    <row r="302" spans="1:9">
      <c r="A302" s="156" t="s">
        <v>1</v>
      </c>
      <c r="B302" s="163" t="s">
        <v>26</v>
      </c>
      <c r="D302" s="168"/>
      <c r="E302" s="168"/>
      <c r="F302" s="168"/>
      <c r="G302" s="168"/>
      <c r="H302" s="168"/>
      <c r="I302" s="168"/>
    </row>
    <row r="303" spans="1:9">
      <c r="A303" s="156" t="s">
        <v>7</v>
      </c>
      <c r="B303" s="163" t="s">
        <v>26</v>
      </c>
      <c r="D303" s="168"/>
      <c r="E303" s="168"/>
      <c r="F303" s="168"/>
      <c r="G303" s="168"/>
      <c r="H303" s="168"/>
      <c r="I303" s="168"/>
    </row>
    <row r="304" spans="1:9">
      <c r="A304" s="156" t="s">
        <v>8</v>
      </c>
      <c r="B304" s="163" t="s">
        <v>26</v>
      </c>
      <c r="D304" s="168"/>
      <c r="E304" s="168"/>
      <c r="F304" s="168"/>
      <c r="G304" s="168"/>
      <c r="H304" s="168"/>
      <c r="I304" s="168"/>
    </row>
    <row r="307" spans="1:9">
      <c r="A307" s="156" t="s">
        <v>553</v>
      </c>
      <c r="I307" s="174" t="s">
        <v>554</v>
      </c>
    </row>
    <row r="308" spans="1:9">
      <c r="A308" s="156" t="s">
        <v>555</v>
      </c>
      <c r="C308" s="167">
        <v>0.48</v>
      </c>
      <c r="D308" s="168"/>
      <c r="E308" s="168"/>
      <c r="F308" s="168"/>
      <c r="G308" s="168"/>
      <c r="H308" s="168"/>
      <c r="I308" s="168"/>
    </row>
    <row r="309" spans="1:9">
      <c r="A309" s="156" t="s">
        <v>556</v>
      </c>
      <c r="C309" s="167">
        <v>0.25</v>
      </c>
      <c r="D309" s="168"/>
      <c r="E309" s="168"/>
      <c r="F309" s="168"/>
      <c r="G309" s="168"/>
      <c r="H309" s="168"/>
      <c r="I309" s="168"/>
    </row>
    <row r="310" spans="1:9">
      <c r="A310" s="156" t="s">
        <v>557</v>
      </c>
      <c r="C310" s="167">
        <v>7.0000000000000007E-2</v>
      </c>
      <c r="D310" s="168"/>
      <c r="E310" s="168"/>
      <c r="F310" s="168"/>
      <c r="G310" s="168"/>
      <c r="H310" s="168"/>
      <c r="I310" s="168"/>
    </row>
    <row r="311" spans="1:9">
      <c r="A311" s="156" t="s">
        <v>558</v>
      </c>
      <c r="C311" s="167">
        <v>0.2</v>
      </c>
      <c r="D311" s="168"/>
      <c r="E311" s="168"/>
      <c r="F311" s="168"/>
      <c r="G311" s="168"/>
      <c r="H311" s="168"/>
      <c r="I311" s="168"/>
    </row>
    <row r="312" spans="1:9">
      <c r="A312" s="156" t="s">
        <v>559</v>
      </c>
      <c r="C312" s="156" t="s">
        <v>494</v>
      </c>
      <c r="D312" s="168"/>
      <c r="E312" s="168"/>
      <c r="F312" s="168"/>
      <c r="G312" s="168"/>
      <c r="H312" s="168"/>
      <c r="I312" s="168"/>
    </row>
    <row r="314" spans="1:9">
      <c r="A314" s="156" t="s">
        <v>560</v>
      </c>
      <c r="I314" s="174" t="s">
        <v>554</v>
      </c>
    </row>
    <row r="315" spans="1:9">
      <c r="A315" s="156" t="s">
        <v>555</v>
      </c>
      <c r="C315" s="167">
        <v>0.42</v>
      </c>
      <c r="D315" s="168"/>
      <c r="E315" s="168"/>
      <c r="F315" s="168"/>
      <c r="G315" s="168"/>
      <c r="H315" s="168"/>
      <c r="I315" s="168"/>
    </row>
    <row r="316" spans="1:9">
      <c r="A316" s="156" t="s">
        <v>556</v>
      </c>
      <c r="C316" s="167">
        <v>0.18</v>
      </c>
      <c r="D316" s="168"/>
      <c r="E316" s="168"/>
      <c r="F316" s="168"/>
      <c r="G316" s="168"/>
      <c r="H316" s="168"/>
      <c r="I316" s="168"/>
    </row>
    <row r="317" spans="1:9">
      <c r="A317" s="156" t="s">
        <v>557</v>
      </c>
      <c r="C317" s="167">
        <v>0.05</v>
      </c>
      <c r="D317" s="168"/>
      <c r="E317" s="168"/>
      <c r="F317" s="168"/>
      <c r="G317" s="168"/>
      <c r="H317" s="168"/>
      <c r="I317" s="168"/>
    </row>
    <row r="318" spans="1:9">
      <c r="A318" s="156" t="s">
        <v>558</v>
      </c>
      <c r="C318" s="167">
        <v>0.36</v>
      </c>
      <c r="D318" s="168"/>
      <c r="E318" s="168"/>
      <c r="F318" s="168"/>
      <c r="G318" s="168"/>
      <c r="H318" s="168"/>
      <c r="I318" s="168"/>
    </row>
    <row r="319" spans="1:9">
      <c r="A319" s="156" t="s">
        <v>559</v>
      </c>
      <c r="C319" s="156" t="s">
        <v>494</v>
      </c>
      <c r="D319" s="168"/>
      <c r="E319" s="168"/>
      <c r="F319" s="168"/>
      <c r="G319" s="168"/>
      <c r="H319" s="168"/>
      <c r="I319" s="168"/>
    </row>
    <row r="321" spans="1:9">
      <c r="A321" s="156" t="s">
        <v>561</v>
      </c>
      <c r="I321" s="174" t="s">
        <v>554</v>
      </c>
    </row>
    <row r="322" spans="1:9">
      <c r="A322" s="156" t="s">
        <v>555</v>
      </c>
      <c r="C322" s="167"/>
      <c r="D322" s="168"/>
      <c r="E322" s="168"/>
      <c r="F322" s="168"/>
      <c r="G322" s="168"/>
      <c r="H322" s="168"/>
      <c r="I322" s="168"/>
    </row>
    <row r="323" spans="1:9">
      <c r="A323" s="156" t="s">
        <v>556</v>
      </c>
      <c r="C323" s="167"/>
      <c r="D323" s="168"/>
      <c r="E323" s="168"/>
      <c r="F323" s="168"/>
      <c r="G323" s="168"/>
      <c r="H323" s="168"/>
      <c r="I323" s="168"/>
    </row>
    <row r="324" spans="1:9">
      <c r="A324" s="156" t="s">
        <v>557</v>
      </c>
      <c r="C324" s="167"/>
      <c r="D324" s="168"/>
      <c r="E324" s="168"/>
      <c r="F324" s="168"/>
      <c r="G324" s="168"/>
      <c r="H324" s="168"/>
      <c r="I324" s="168"/>
    </row>
    <row r="325" spans="1:9">
      <c r="A325" s="156" t="s">
        <v>558</v>
      </c>
      <c r="C325" s="167"/>
      <c r="D325" s="168"/>
      <c r="E325" s="168"/>
      <c r="F325" s="168"/>
      <c r="G325" s="168"/>
      <c r="H325" s="168"/>
      <c r="I325" s="168"/>
    </row>
    <row r="326" spans="1:9">
      <c r="A326" s="156" t="s">
        <v>559</v>
      </c>
      <c r="D326" s="168"/>
      <c r="E326" s="168"/>
      <c r="F326" s="168"/>
      <c r="G326" s="168"/>
      <c r="H326" s="168"/>
      <c r="I326" s="168"/>
    </row>
    <row r="328" spans="1:9" s="119" customFormat="1">
      <c r="A328" s="119" t="s">
        <v>562</v>
      </c>
      <c r="B328" s="169"/>
    </row>
    <row r="330" spans="1:9">
      <c r="A330" s="156" t="s">
        <v>563</v>
      </c>
      <c r="C330" s="156">
        <v>2010</v>
      </c>
      <c r="I330" s="174" t="s">
        <v>564</v>
      </c>
    </row>
    <row r="331" spans="1:9">
      <c r="A331" s="156" t="s">
        <v>5</v>
      </c>
      <c r="B331" s="163" t="s">
        <v>63</v>
      </c>
      <c r="C331" s="159">
        <v>471.43534095371001</v>
      </c>
      <c r="D331" s="168"/>
      <c r="E331" s="168"/>
      <c r="F331" s="168"/>
      <c r="G331" s="168"/>
      <c r="H331" s="168"/>
      <c r="I331" s="168"/>
    </row>
    <row r="332" spans="1:9">
      <c r="A332" s="156" t="s">
        <v>6</v>
      </c>
      <c r="B332" s="163" t="s">
        <v>63</v>
      </c>
      <c r="C332" s="159">
        <v>1756.2807949301623</v>
      </c>
      <c r="D332" s="168"/>
      <c r="E332" s="168"/>
      <c r="F332" s="168"/>
      <c r="G332" s="168"/>
      <c r="H332" s="168"/>
      <c r="I332" s="168"/>
    </row>
    <row r="333" spans="1:9">
      <c r="A333" s="156" t="s">
        <v>11</v>
      </c>
      <c r="B333" s="163" t="s">
        <v>63</v>
      </c>
      <c r="C333" s="159">
        <v>1500.9828364789353</v>
      </c>
      <c r="D333" s="168"/>
      <c r="E333" s="168"/>
      <c r="F333" s="168"/>
      <c r="G333" s="168"/>
      <c r="H333" s="168"/>
      <c r="I333" s="168"/>
    </row>
    <row r="334" spans="1:9">
      <c r="A334" s="156" t="s">
        <v>2</v>
      </c>
      <c r="B334" s="163" t="s">
        <v>63</v>
      </c>
      <c r="C334" s="159">
        <v>344.16736183375639</v>
      </c>
      <c r="D334" s="168"/>
      <c r="E334" s="168"/>
      <c r="F334" s="168"/>
      <c r="G334" s="168"/>
      <c r="H334" s="168"/>
      <c r="I334" s="168"/>
    </row>
    <row r="335" spans="1:9">
      <c r="A335" s="156" t="s">
        <v>3</v>
      </c>
      <c r="B335" s="163" t="s">
        <v>63</v>
      </c>
      <c r="C335" s="159">
        <v>1392.542022312477</v>
      </c>
      <c r="D335" s="168"/>
      <c r="E335" s="168"/>
      <c r="F335" s="168"/>
      <c r="G335" s="168"/>
      <c r="H335" s="168"/>
      <c r="I335" s="168"/>
    </row>
    <row r="336" spans="1:9">
      <c r="A336" s="156" t="s">
        <v>4</v>
      </c>
      <c r="B336" s="163" t="s">
        <v>63</v>
      </c>
      <c r="C336" s="159">
        <v>948.8623056090654</v>
      </c>
      <c r="D336" s="168"/>
      <c r="E336" s="168"/>
      <c r="F336" s="168"/>
      <c r="G336" s="168"/>
      <c r="H336" s="168"/>
      <c r="I336" s="168"/>
    </row>
    <row r="337" spans="1:11">
      <c r="A337" s="156" t="s">
        <v>0</v>
      </c>
      <c r="B337" s="163" t="s">
        <v>63</v>
      </c>
      <c r="C337" s="159">
        <v>2650.8767096501665</v>
      </c>
      <c r="D337" s="168"/>
      <c r="E337" s="168"/>
      <c r="F337" s="168"/>
      <c r="G337" s="168"/>
      <c r="H337" s="168"/>
      <c r="I337" s="168"/>
    </row>
    <row r="338" spans="1:11">
      <c r="A338" s="156" t="s">
        <v>1</v>
      </c>
      <c r="B338" s="163" t="s">
        <v>63</v>
      </c>
      <c r="C338" s="159">
        <v>376.19284665737285</v>
      </c>
      <c r="D338" s="168"/>
      <c r="E338" s="168"/>
      <c r="F338" s="168"/>
      <c r="G338" s="168"/>
      <c r="H338" s="168"/>
      <c r="I338" s="168"/>
    </row>
    <row r="339" spans="1:11">
      <c r="A339" s="156" t="s">
        <v>7</v>
      </c>
      <c r="B339" s="163" t="s">
        <v>63</v>
      </c>
      <c r="C339" s="159">
        <v>804.36497073455291</v>
      </c>
      <c r="D339" s="168"/>
      <c r="E339" s="168"/>
      <c r="F339" s="168"/>
      <c r="G339" s="168"/>
      <c r="H339" s="168"/>
      <c r="I339" s="168"/>
    </row>
    <row r="340" spans="1:11">
      <c r="A340" s="156" t="s">
        <v>8</v>
      </c>
      <c r="B340" s="163" t="s">
        <v>63</v>
      </c>
      <c r="C340" s="159">
        <v>751.8153816580882</v>
      </c>
      <c r="D340" s="168"/>
      <c r="E340" s="168"/>
      <c r="F340" s="168"/>
      <c r="G340" s="168"/>
      <c r="H340" s="168"/>
      <c r="I340" s="168"/>
    </row>
    <row r="341" spans="1:11">
      <c r="A341" s="156" t="s">
        <v>89</v>
      </c>
      <c r="B341" s="163" t="s">
        <v>63</v>
      </c>
      <c r="C341" s="159">
        <v>10997.520570818288</v>
      </c>
      <c r="D341" s="168"/>
      <c r="E341" s="168"/>
      <c r="F341" s="168"/>
      <c r="G341" s="168"/>
      <c r="H341" s="168"/>
      <c r="I341" s="168"/>
    </row>
    <row r="343" spans="1:11">
      <c r="A343" s="156" t="s">
        <v>565</v>
      </c>
      <c r="C343" s="159">
        <v>2010</v>
      </c>
    </row>
    <row r="344" spans="1:11">
      <c r="A344" s="156" t="s">
        <v>5</v>
      </c>
      <c r="B344" s="163" t="s">
        <v>566</v>
      </c>
      <c r="C344" s="191">
        <v>4.3446517838311296</v>
      </c>
      <c r="D344" s="168"/>
      <c r="E344" s="168"/>
      <c r="F344" s="168"/>
      <c r="G344" s="168"/>
      <c r="H344" s="168"/>
      <c r="I344" s="168"/>
      <c r="K344" s="156" t="s">
        <v>74</v>
      </c>
    </row>
    <row r="345" spans="1:11">
      <c r="A345" s="156" t="s">
        <v>6</v>
      </c>
      <c r="B345" s="163" t="s">
        <v>566</v>
      </c>
      <c r="C345" s="191">
        <v>3.4757214270649013</v>
      </c>
      <c r="D345" s="168"/>
      <c r="E345" s="168"/>
      <c r="F345" s="168"/>
      <c r="G345" s="168"/>
      <c r="H345" s="168"/>
      <c r="I345" s="168"/>
      <c r="K345" s="156" t="s">
        <v>75</v>
      </c>
    </row>
    <row r="346" spans="1:11">
      <c r="A346" s="156" t="s">
        <v>11</v>
      </c>
      <c r="B346" s="163" t="s">
        <v>566</v>
      </c>
      <c r="C346" s="191">
        <v>2.6676161952723114</v>
      </c>
      <c r="D346" s="168"/>
      <c r="E346" s="168"/>
      <c r="F346" s="168"/>
      <c r="G346" s="168"/>
      <c r="H346" s="168"/>
      <c r="I346" s="168"/>
      <c r="K346" s="156" t="s">
        <v>76</v>
      </c>
    </row>
    <row r="347" spans="1:11">
      <c r="A347" s="156" t="s">
        <v>2</v>
      </c>
      <c r="B347" s="163" t="s">
        <v>566</v>
      </c>
      <c r="C347" s="191">
        <v>3.4757214270649013</v>
      </c>
      <c r="D347" s="168"/>
      <c r="E347" s="168"/>
      <c r="F347" s="168"/>
      <c r="G347" s="168"/>
      <c r="H347" s="168"/>
      <c r="I347" s="168"/>
      <c r="K347" s="156" t="s">
        <v>77</v>
      </c>
    </row>
    <row r="348" spans="1:11">
      <c r="A348" s="156" t="s">
        <v>3</v>
      </c>
      <c r="B348" s="163" t="s">
        <v>566</v>
      </c>
      <c r="C348" s="191">
        <v>3.301935355711656</v>
      </c>
      <c r="D348" s="168"/>
      <c r="E348" s="168"/>
      <c r="F348" s="168"/>
      <c r="G348" s="168"/>
      <c r="H348" s="168"/>
      <c r="I348" s="168"/>
      <c r="K348" s="156" t="s">
        <v>78</v>
      </c>
    </row>
    <row r="349" spans="1:11">
      <c r="A349" s="156" t="s">
        <v>4</v>
      </c>
      <c r="B349" s="163" t="s">
        <v>566</v>
      </c>
      <c r="C349" s="191">
        <v>3.4757214270649013</v>
      </c>
      <c r="D349" s="168"/>
      <c r="E349" s="168"/>
      <c r="F349" s="168"/>
      <c r="G349" s="168"/>
      <c r="H349" s="168"/>
      <c r="I349" s="168"/>
      <c r="K349" s="196" t="s">
        <v>143</v>
      </c>
    </row>
    <row r="350" spans="1:11">
      <c r="A350" s="156" t="s">
        <v>0</v>
      </c>
      <c r="B350" s="163" t="s">
        <v>566</v>
      </c>
      <c r="C350" s="191">
        <v>2.6936841059752985</v>
      </c>
      <c r="D350" s="168"/>
      <c r="E350" s="168"/>
      <c r="F350" s="168"/>
      <c r="G350" s="168"/>
      <c r="H350" s="168"/>
      <c r="I350" s="168"/>
    </row>
    <row r="351" spans="1:11">
      <c r="A351" s="156" t="s">
        <v>1</v>
      </c>
      <c r="B351" s="163" t="s">
        <v>566</v>
      </c>
      <c r="C351" s="191">
        <v>3.9970796411246363</v>
      </c>
      <c r="D351" s="168"/>
      <c r="E351" s="168"/>
      <c r="F351" s="168"/>
      <c r="G351" s="168"/>
      <c r="H351" s="168"/>
      <c r="I351" s="168"/>
    </row>
    <row r="352" spans="1:11">
      <c r="A352" s="156" t="s">
        <v>7</v>
      </c>
      <c r="B352" s="163" t="s">
        <v>566</v>
      </c>
      <c r="C352" s="191">
        <v>3.301935355711656</v>
      </c>
      <c r="D352" s="168"/>
      <c r="E352" s="168"/>
      <c r="F352" s="168"/>
      <c r="G352" s="168"/>
      <c r="H352" s="168"/>
      <c r="I352" s="168"/>
    </row>
    <row r="353" spans="1:9">
      <c r="A353" s="156" t="s">
        <v>8</v>
      </c>
      <c r="B353" s="163" t="s">
        <v>566</v>
      </c>
      <c r="C353" s="191">
        <v>3.9101866054480139</v>
      </c>
      <c r="D353" s="168"/>
      <c r="E353" s="168"/>
      <c r="F353" s="168"/>
      <c r="G353" s="168"/>
      <c r="H353" s="168"/>
      <c r="I353" s="168"/>
    </row>
    <row r="354" spans="1:9">
      <c r="A354" s="156" t="s">
        <v>89</v>
      </c>
      <c r="B354" s="163" t="s">
        <v>566</v>
      </c>
      <c r="C354" s="159"/>
      <c r="D354" s="168"/>
      <c r="E354" s="168"/>
      <c r="F354" s="168"/>
      <c r="G354" s="168"/>
      <c r="H354" s="168"/>
      <c r="I354" s="168"/>
    </row>
    <row r="356" spans="1:9">
      <c r="A356" s="156" t="s">
        <v>565</v>
      </c>
      <c r="C356" s="159">
        <v>2050</v>
      </c>
    </row>
    <row r="357" spans="1:9">
      <c r="A357" s="156" t="s">
        <v>5</v>
      </c>
      <c r="B357" s="163" t="s">
        <v>566</v>
      </c>
      <c r="C357" s="191">
        <v>2.7467818729182625</v>
      </c>
      <c r="D357" s="168"/>
      <c r="E357" s="168"/>
      <c r="F357" s="168"/>
      <c r="G357" s="168"/>
      <c r="H357" s="168"/>
      <c r="I357" s="168"/>
    </row>
    <row r="358" spans="1:9">
      <c r="A358" s="156" t="s">
        <v>6</v>
      </c>
      <c r="B358" s="163" t="s">
        <v>566</v>
      </c>
      <c r="C358" s="191">
        <v>2.4094972480179422</v>
      </c>
      <c r="D358" s="168"/>
      <c r="E358" s="168"/>
      <c r="F358" s="168"/>
      <c r="G358" s="168"/>
      <c r="H358" s="168"/>
      <c r="I358" s="168"/>
    </row>
    <row r="359" spans="1:9">
      <c r="A359" s="156" t="s">
        <v>11</v>
      </c>
      <c r="B359" s="163" t="s">
        <v>566</v>
      </c>
      <c r="C359" s="191">
        <v>2.0958225468606457</v>
      </c>
      <c r="D359" s="168"/>
      <c r="E359" s="168"/>
      <c r="F359" s="168"/>
      <c r="G359" s="168"/>
      <c r="H359" s="168"/>
      <c r="I359" s="168"/>
    </row>
    <row r="360" spans="1:9">
      <c r="A360" s="156" t="s">
        <v>2</v>
      </c>
      <c r="B360" s="163" t="s">
        <v>566</v>
      </c>
      <c r="C360" s="191">
        <v>2.4094972480179422</v>
      </c>
      <c r="D360" s="168"/>
      <c r="E360" s="168"/>
      <c r="F360" s="168"/>
      <c r="G360" s="168"/>
      <c r="H360" s="168"/>
      <c r="I360" s="168"/>
    </row>
    <row r="361" spans="1:9">
      <c r="A361" s="156" t="s">
        <v>3</v>
      </c>
      <c r="B361" s="163" t="s">
        <v>566</v>
      </c>
      <c r="C361" s="191">
        <v>2.3420403230378852</v>
      </c>
      <c r="D361" s="168"/>
      <c r="E361" s="168"/>
      <c r="F361" s="168"/>
      <c r="G361" s="168"/>
      <c r="H361" s="168"/>
      <c r="I361" s="168"/>
    </row>
    <row r="362" spans="1:9">
      <c r="A362" s="156" t="s">
        <v>4</v>
      </c>
      <c r="B362" s="163" t="s">
        <v>566</v>
      </c>
      <c r="C362" s="191">
        <v>2.4094972480179422</v>
      </c>
      <c r="D362" s="168"/>
      <c r="E362" s="168"/>
      <c r="F362" s="168"/>
      <c r="G362" s="168"/>
      <c r="H362" s="168"/>
      <c r="I362" s="168"/>
    </row>
    <row r="363" spans="1:9">
      <c r="A363" s="156" t="s">
        <v>0</v>
      </c>
      <c r="B363" s="163" t="s">
        <v>566</v>
      </c>
      <c r="C363" s="191">
        <v>2.3886526254688882</v>
      </c>
      <c r="D363" s="168"/>
      <c r="E363" s="168"/>
      <c r="F363" s="168"/>
      <c r="G363" s="168"/>
      <c r="H363" s="168"/>
      <c r="I363" s="168"/>
    </row>
    <row r="364" spans="1:9">
      <c r="A364" s="156" t="s">
        <v>1</v>
      </c>
      <c r="B364" s="163" t="s">
        <v>566</v>
      </c>
      <c r="C364" s="191">
        <v>2.6118680229581344</v>
      </c>
      <c r="D364" s="168"/>
      <c r="E364" s="168"/>
      <c r="F364" s="168"/>
      <c r="G364" s="168"/>
      <c r="H364" s="168"/>
      <c r="I364" s="168"/>
    </row>
    <row r="365" spans="1:9">
      <c r="A365" s="156" t="s">
        <v>7</v>
      </c>
      <c r="B365" s="163" t="s">
        <v>566</v>
      </c>
      <c r="C365" s="191">
        <v>2.3420403230378852</v>
      </c>
      <c r="D365" s="168"/>
      <c r="E365" s="168"/>
      <c r="F365" s="168"/>
      <c r="G365" s="168"/>
      <c r="H365" s="168"/>
      <c r="I365" s="168"/>
    </row>
    <row r="366" spans="1:9">
      <c r="A366" s="156" t="s">
        <v>8</v>
      </c>
      <c r="B366" s="163" t="s">
        <v>566</v>
      </c>
      <c r="C366" s="191">
        <v>2.5781395604681165</v>
      </c>
      <c r="D366" s="168"/>
      <c r="E366" s="168"/>
      <c r="F366" s="168"/>
      <c r="G366" s="168"/>
      <c r="H366" s="168"/>
      <c r="I366" s="168"/>
    </row>
    <row r="367" spans="1:9">
      <c r="A367" s="156" t="s">
        <v>89</v>
      </c>
      <c r="B367" s="163" t="s">
        <v>566</v>
      </c>
      <c r="C367" s="159"/>
      <c r="D367" s="168"/>
      <c r="E367" s="168"/>
      <c r="F367" s="168"/>
      <c r="G367" s="168"/>
      <c r="H367" s="168"/>
      <c r="I367" s="168"/>
    </row>
    <row r="369" spans="1:9">
      <c r="A369" s="156" t="s">
        <v>565</v>
      </c>
      <c r="C369" s="159">
        <v>2100</v>
      </c>
    </row>
    <row r="370" spans="1:9">
      <c r="A370" s="156" t="s">
        <v>5</v>
      </c>
      <c r="B370" s="163" t="s">
        <v>566</v>
      </c>
      <c r="C370" s="191">
        <v>1.6149397442634332</v>
      </c>
      <c r="D370" s="168"/>
      <c r="E370" s="168"/>
      <c r="F370" s="168"/>
      <c r="G370" s="168"/>
      <c r="H370" s="168"/>
      <c r="I370" s="168"/>
    </row>
    <row r="371" spans="1:9">
      <c r="A371" s="156" t="s">
        <v>6</v>
      </c>
      <c r="B371" s="163" t="s">
        <v>566</v>
      </c>
      <c r="C371" s="191">
        <v>1.6149397442634332</v>
      </c>
      <c r="D371" s="168"/>
      <c r="E371" s="168"/>
      <c r="F371" s="168"/>
      <c r="G371" s="168"/>
      <c r="H371" s="168"/>
      <c r="I371" s="168"/>
    </row>
    <row r="372" spans="1:9">
      <c r="A372" s="156" t="s">
        <v>11</v>
      </c>
      <c r="B372" s="163" t="s">
        <v>566</v>
      </c>
      <c r="C372" s="191">
        <v>1.6149397442634332</v>
      </c>
      <c r="D372" s="168"/>
      <c r="E372" s="168"/>
      <c r="F372" s="168"/>
      <c r="G372" s="168"/>
      <c r="H372" s="168"/>
      <c r="I372" s="168"/>
    </row>
    <row r="373" spans="1:9">
      <c r="A373" s="156" t="s">
        <v>2</v>
      </c>
      <c r="B373" s="163" t="s">
        <v>566</v>
      </c>
      <c r="C373" s="191">
        <v>1.6149397442634332</v>
      </c>
      <c r="D373" s="168"/>
      <c r="E373" s="168"/>
      <c r="F373" s="168"/>
      <c r="G373" s="168"/>
      <c r="H373" s="168"/>
      <c r="I373" s="168"/>
    </row>
    <row r="374" spans="1:9">
      <c r="A374" s="156" t="s">
        <v>3</v>
      </c>
      <c r="B374" s="163" t="s">
        <v>566</v>
      </c>
      <c r="C374" s="191">
        <v>1.6149397442634332</v>
      </c>
      <c r="D374" s="168"/>
      <c r="E374" s="168"/>
      <c r="F374" s="168"/>
      <c r="G374" s="168"/>
      <c r="H374" s="168"/>
      <c r="I374" s="168"/>
    </row>
    <row r="375" spans="1:9">
      <c r="A375" s="156" t="s">
        <v>4</v>
      </c>
      <c r="B375" s="163" t="s">
        <v>566</v>
      </c>
      <c r="C375" s="191">
        <v>1.6149397442634332</v>
      </c>
      <c r="D375" s="168"/>
      <c r="E375" s="168"/>
      <c r="F375" s="168"/>
      <c r="G375" s="168"/>
      <c r="H375" s="168"/>
      <c r="I375" s="168"/>
    </row>
    <row r="376" spans="1:9">
      <c r="A376" s="156" t="s">
        <v>0</v>
      </c>
      <c r="B376" s="163" t="s">
        <v>566</v>
      </c>
      <c r="C376" s="191">
        <v>1.6149397442634332</v>
      </c>
      <c r="D376" s="168"/>
      <c r="E376" s="168"/>
      <c r="F376" s="168"/>
      <c r="G376" s="168"/>
      <c r="H376" s="168"/>
      <c r="I376" s="168"/>
    </row>
    <row r="377" spans="1:9">
      <c r="A377" s="156" t="s">
        <v>1</v>
      </c>
      <c r="B377" s="163" t="s">
        <v>566</v>
      </c>
      <c r="C377" s="191">
        <v>1.6149397442634332</v>
      </c>
      <c r="D377" s="168"/>
      <c r="E377" s="168"/>
      <c r="F377" s="168"/>
      <c r="G377" s="168"/>
      <c r="H377" s="168"/>
      <c r="I377" s="168"/>
    </row>
    <row r="378" spans="1:9">
      <c r="A378" s="156" t="s">
        <v>7</v>
      </c>
      <c r="B378" s="163" t="s">
        <v>566</v>
      </c>
      <c r="C378" s="191">
        <v>1.6149397442634332</v>
      </c>
      <c r="D378" s="168"/>
      <c r="E378" s="168"/>
      <c r="F378" s="168"/>
      <c r="G378" s="168"/>
      <c r="H378" s="168"/>
      <c r="I378" s="168"/>
    </row>
    <row r="379" spans="1:9">
      <c r="A379" s="156" t="s">
        <v>8</v>
      </c>
      <c r="B379" s="163" t="s">
        <v>566</v>
      </c>
      <c r="C379" s="191">
        <v>1.6149397442634332</v>
      </c>
      <c r="D379" s="168"/>
      <c r="E379" s="168"/>
      <c r="F379" s="168"/>
      <c r="G379" s="168"/>
      <c r="H379" s="168"/>
      <c r="I379" s="168"/>
    </row>
    <row r="380" spans="1:9">
      <c r="A380" s="156" t="s">
        <v>89</v>
      </c>
      <c r="B380" s="163" t="s">
        <v>566</v>
      </c>
      <c r="C380" s="159"/>
      <c r="D380" s="168"/>
      <c r="E380" s="168"/>
      <c r="F380" s="168"/>
      <c r="G380" s="168"/>
      <c r="H380" s="168"/>
      <c r="I380" s="168"/>
    </row>
    <row r="382" spans="1:9" s="119" customFormat="1">
      <c r="A382" s="119" t="s">
        <v>567</v>
      </c>
      <c r="B382" s="169"/>
    </row>
    <row r="384" spans="1:9">
      <c r="A384" s="156" t="s">
        <v>568</v>
      </c>
    </row>
    <row r="385" spans="1:9">
      <c r="D385" s="174" t="s">
        <v>569</v>
      </c>
    </row>
    <row r="386" spans="1:9">
      <c r="A386" s="156" t="s">
        <v>570</v>
      </c>
      <c r="D386" s="168"/>
      <c r="E386" s="168"/>
      <c r="F386" s="168"/>
      <c r="G386" s="168"/>
      <c r="H386" s="168"/>
      <c r="I386" s="168"/>
    </row>
  </sheetData>
  <mergeCells count="1">
    <mergeCell ref="N229:Q229"/>
  </mergeCells>
  <pageMargins left="0.7" right="0.7" top="0.75" bottom="0.75" header="0.3" footer="0.3"/>
  <pageSetup paperSize="9" orientation="portrait" horizontalDpi="0" verticalDpi="0"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ABE586-9213-4A5D-B608-5DB24F0B828D}">
  <dimension ref="A2:M249"/>
  <sheetViews>
    <sheetView topLeftCell="A272" zoomScale="160" zoomScaleNormal="160" workbookViewId="0">
      <selection activeCell="D205" sqref="D205:K205"/>
    </sheetView>
  </sheetViews>
  <sheetFormatPr defaultRowHeight="12.5" outlineLevelRow="1"/>
  <cols>
    <col min="2" max="2" width="10" bestFit="1" customWidth="1"/>
  </cols>
  <sheetData>
    <row r="2" spans="1:11">
      <c r="A2" t="s">
        <v>175</v>
      </c>
    </row>
    <row r="3" spans="1:11">
      <c r="B3">
        <v>2010</v>
      </c>
      <c r="C3">
        <v>2020</v>
      </c>
      <c r="D3">
        <v>2030</v>
      </c>
      <c r="E3">
        <v>2040</v>
      </c>
      <c r="F3">
        <v>2050</v>
      </c>
      <c r="G3">
        <v>2060</v>
      </c>
      <c r="H3">
        <v>2070</v>
      </c>
      <c r="I3">
        <v>2080</v>
      </c>
      <c r="J3">
        <v>2090</v>
      </c>
      <c r="K3">
        <v>2100</v>
      </c>
    </row>
    <row r="4" spans="1:11">
      <c r="A4" t="s">
        <v>183</v>
      </c>
      <c r="B4" s="1">
        <f>'SSP1 26'!B1138</f>
        <v>106.71448451324125</v>
      </c>
      <c r="C4" s="1">
        <f>'SSP1 26'!C1138</f>
        <v>123.26216596708591</v>
      </c>
      <c r="D4" s="1">
        <f>'SSP1 26'!D1138</f>
        <v>141.26117679387659</v>
      </c>
      <c r="E4" s="1">
        <f>'SSP1 26'!E1138</f>
        <v>153.48725041997488</v>
      </c>
      <c r="F4" s="1">
        <f>'SSP1 26'!F1138</f>
        <v>162.13197726194107</v>
      </c>
      <c r="G4" s="1">
        <f>'SSP1 26'!G1138</f>
        <v>165.83557029614889</v>
      </c>
      <c r="H4" s="1">
        <f>'SSP1 26'!H1138</f>
        <v>165.38022894709223</v>
      </c>
      <c r="I4" s="1">
        <f>'SSP1 26'!I1138</f>
        <v>176.96828871097114</v>
      </c>
      <c r="J4" s="1">
        <f>'SSP1 26'!J1138</f>
        <v>180.1984483355042</v>
      </c>
      <c r="K4" s="1">
        <f>'SSP1 26'!K1138</f>
        <v>182.33027608024088</v>
      </c>
    </row>
    <row r="5" spans="1:11">
      <c r="A5" t="s">
        <v>184</v>
      </c>
      <c r="B5" s="1">
        <f>'SSP1 45'!B1138</f>
        <v>106.714492345773</v>
      </c>
      <c r="C5" s="1">
        <f>'SSP1 45'!C1138</f>
        <v>123.30208522575963</v>
      </c>
      <c r="D5" s="1">
        <f>'SSP1 45'!D1138</f>
        <v>141.41587446199907</v>
      </c>
      <c r="E5" s="1">
        <f>'SSP1 45'!E1138</f>
        <v>153.8434011070006</v>
      </c>
      <c r="F5" s="1">
        <f>'SSP1 45'!F1138</f>
        <v>162.78197199286049</v>
      </c>
      <c r="G5" s="1">
        <f>'SSP1 45'!G1138</f>
        <v>166.48065428992038</v>
      </c>
      <c r="H5" s="1">
        <f>'SSP1 45'!H1138</f>
        <v>165.97657209814889</v>
      </c>
      <c r="I5" s="1">
        <f>'SSP1 45'!I1138</f>
        <v>177.49681107892721</v>
      </c>
      <c r="J5" s="1">
        <f>'SSP1 45'!J1138</f>
        <v>180.58659395145824</v>
      </c>
      <c r="K5" s="1">
        <f>'SSP1 45'!K1138</f>
        <v>182.54419133788653</v>
      </c>
    </row>
    <row r="6" spans="1:11">
      <c r="A6" t="s">
        <v>185</v>
      </c>
      <c r="B6" s="1">
        <f>'SSP2 26 (base)'!B1138</f>
        <v>107.10279325564171</v>
      </c>
      <c r="C6" s="1">
        <f>'SSP2 26 (base)'!C1138</f>
        <v>132.95644485813281</v>
      </c>
      <c r="D6" s="1">
        <f>'SSP2 26 (base)'!D1138</f>
        <v>153.13245673710955</v>
      </c>
      <c r="E6" s="1">
        <f>'SSP2 26 (base)'!E1138</f>
        <v>168.66406052449122</v>
      </c>
      <c r="F6" s="1">
        <f>'SSP2 26 (base)'!F1138</f>
        <v>180.64889298807242</v>
      </c>
      <c r="G6" s="1">
        <f>'SSP2 26 (base)'!G1138</f>
        <v>188.86283841826349</v>
      </c>
      <c r="H6" s="1">
        <f>'SSP2 26 (base)'!H1138</f>
        <v>194.48995754378532</v>
      </c>
      <c r="I6" s="1">
        <f>'SSP2 26 (base)'!I1138</f>
        <v>216.4954792821282</v>
      </c>
      <c r="J6" s="1">
        <f>'SSP2 26 (base)'!J1138</f>
        <v>229.90664469640009</v>
      </c>
      <c r="K6" s="1">
        <f>'SSP2 26 (base)'!K1138</f>
        <v>243.52824235926278</v>
      </c>
    </row>
    <row r="7" spans="1:11">
      <c r="A7" t="s">
        <v>186</v>
      </c>
      <c r="B7" s="1">
        <f>'SSP2 45'!B1138</f>
        <v>105.01642820152408</v>
      </c>
      <c r="C7" s="1">
        <f>'SSP2 45'!C1138</f>
        <v>130.87058909140256</v>
      </c>
      <c r="D7" s="1">
        <f>'SSP2 45'!D1138</f>
        <v>152.29725131832893</v>
      </c>
      <c r="E7" s="1">
        <f>'SSP2 45'!E1138</f>
        <v>169.93731156948746</v>
      </c>
      <c r="F7" s="1">
        <f>'SSP2 45'!F1138</f>
        <v>184.93591374075933</v>
      </c>
      <c r="G7" s="1">
        <f>'SSP2 45'!G1138</f>
        <v>196.73741663981971</v>
      </c>
      <c r="H7" s="1">
        <f>'SSP2 45'!H1138</f>
        <v>206.94767896865793</v>
      </c>
      <c r="I7" s="1">
        <f>'SSP2 45'!I1138</f>
        <v>234.0578974508779</v>
      </c>
      <c r="J7" s="1">
        <f>'SSP2 45'!J1138</f>
        <v>253.34804643763917</v>
      </c>
      <c r="K7" s="1">
        <f>'SSP2 45'!K1138</f>
        <v>274.90423523698098</v>
      </c>
    </row>
    <row r="8" spans="1:11">
      <c r="A8" t="s">
        <v>194</v>
      </c>
      <c r="B8" s="1">
        <f>'SSP3 34'!B1138</f>
        <v>104.81712631762477</v>
      </c>
      <c r="C8" s="1">
        <f>'SSP3 34'!C1138</f>
        <v>129.41911461200147</v>
      </c>
      <c r="D8" s="1">
        <f>'SSP3 34'!D1138</f>
        <v>143.10390291328011</v>
      </c>
      <c r="E8" s="1">
        <f>'SSP3 34'!E1138</f>
        <v>151.59945149158753</v>
      </c>
      <c r="F8" s="1">
        <f>'SSP3 34'!F1138</f>
        <v>157.76795707565731</v>
      </c>
      <c r="G8" s="1">
        <f>'SSP3 34'!G1138</f>
        <v>161.84646683320904</v>
      </c>
      <c r="H8" s="1">
        <f>'SSP3 34'!H1138</f>
        <v>165.12326214475686</v>
      </c>
      <c r="I8" s="1">
        <f>'SSP3 34'!I1138</f>
        <v>184.88927325602899</v>
      </c>
      <c r="J8" s="1">
        <f>'SSP3 34'!J1138</f>
        <v>200.26775814779344</v>
      </c>
      <c r="K8" s="1">
        <f>'SSP3 34'!K1138</f>
        <v>218.57521600966572</v>
      </c>
    </row>
    <row r="9" spans="1:11">
      <c r="A9" t="s">
        <v>187</v>
      </c>
      <c r="B9" s="1">
        <f>'SSP3 34'!B1138</f>
        <v>104.81712631762477</v>
      </c>
      <c r="C9" s="1">
        <f>'SSP3 34'!C1138</f>
        <v>129.41911461200147</v>
      </c>
      <c r="D9" s="1">
        <f>'SSP3 34'!D1138</f>
        <v>143.10390291328011</v>
      </c>
      <c r="E9" s="1">
        <f>'SSP3 34'!E1138</f>
        <v>151.59945149158753</v>
      </c>
      <c r="F9" s="1">
        <f>'SSP3 34'!F1138</f>
        <v>157.76795707565731</v>
      </c>
      <c r="G9" s="1">
        <f>'SSP3 34'!G1138</f>
        <v>161.84646683320904</v>
      </c>
      <c r="H9" s="1">
        <f>'SSP3 34'!H1138</f>
        <v>165.12326214475686</v>
      </c>
      <c r="I9" s="1">
        <f>'SSP3 34'!I1138</f>
        <v>184.88927325602899</v>
      </c>
      <c r="J9" s="1">
        <f>'SSP3 34'!J1138</f>
        <v>200.26775814779344</v>
      </c>
      <c r="K9" s="1">
        <f>'SSP3 34'!K1138</f>
        <v>218.57521600966572</v>
      </c>
    </row>
    <row r="10" spans="1:11">
      <c r="A10" t="s">
        <v>188</v>
      </c>
      <c r="B10" s="1">
        <f>'SSP5 26'!B1138</f>
        <v>106.70386763314414</v>
      </c>
      <c r="C10" s="1">
        <f>'SSP5 26'!C1138</f>
        <v>149.48040099844303</v>
      </c>
      <c r="D10" s="1">
        <f>'SSP5 26'!D1138</f>
        <v>177.27941145661933</v>
      </c>
      <c r="E10" s="1">
        <f>'SSP5 26'!E1138</f>
        <v>202.79366279192254</v>
      </c>
      <c r="F10" s="1">
        <f>'SSP5 26'!F1138</f>
        <v>226.01471569392547</v>
      </c>
      <c r="G10" s="1">
        <f>'SSP5 26'!G1138</f>
        <v>245.54654573394333</v>
      </c>
      <c r="H10" s="1">
        <f>'SSP5 26'!H1138</f>
        <v>263.45000730240093</v>
      </c>
      <c r="I10" s="1">
        <f>'SSP5 26'!I1138</f>
        <v>299.6576585100097</v>
      </c>
      <c r="J10" s="1">
        <f>'SSP5 26'!J1138</f>
        <v>320.96155090972866</v>
      </c>
      <c r="K10" s="1">
        <f>'SSP5 26'!K1138</f>
        <v>340.14712401130271</v>
      </c>
    </row>
    <row r="11" spans="1:11">
      <c r="A11" t="s">
        <v>189</v>
      </c>
      <c r="B11" s="1">
        <f>'SSP5 26'!B1138</f>
        <v>106.70386763314414</v>
      </c>
      <c r="C11" s="1">
        <f>'SSP5 26'!C1138</f>
        <v>149.48040099844303</v>
      </c>
      <c r="D11" s="1">
        <f>'SSP5 26'!D1138</f>
        <v>177.27941145661933</v>
      </c>
      <c r="E11" s="1">
        <f>'SSP5 26'!E1138</f>
        <v>202.79366279192254</v>
      </c>
      <c r="F11" s="1">
        <f>'SSP5 26'!F1138</f>
        <v>226.01471569392547</v>
      </c>
      <c r="G11" s="1">
        <f>'SSP5 26'!G1138</f>
        <v>245.54654573394333</v>
      </c>
      <c r="H11" s="1">
        <f>'SSP5 26'!H1138</f>
        <v>263.45000730240093</v>
      </c>
      <c r="I11" s="1">
        <f>'SSP5 26'!I1138</f>
        <v>299.6576585100097</v>
      </c>
      <c r="J11" s="1">
        <f>'SSP5 26'!J1138</f>
        <v>320.96155090972866</v>
      </c>
      <c r="K11" s="1">
        <f>'SSP5 26'!K1138</f>
        <v>340.14712401130271</v>
      </c>
    </row>
    <row r="12" spans="1:11">
      <c r="A12" t="s">
        <v>190</v>
      </c>
      <c r="B12" s="1">
        <f>'SSP5 45'!B1138</f>
        <v>106.70386763314414</v>
      </c>
      <c r="C12" s="1">
        <f>'SSP5 45'!C1138</f>
        <v>149.48040099844303</v>
      </c>
      <c r="D12" s="1">
        <f>'SSP5 45'!D1138</f>
        <v>177.34129650906968</v>
      </c>
      <c r="E12" s="1">
        <f>'SSP5 45'!E1138</f>
        <v>203.3231915520463</v>
      </c>
      <c r="F12" s="1">
        <f>'SSP5 45'!F1138</f>
        <v>227.20315805620424</v>
      </c>
      <c r="G12" s="1">
        <f>'SSP5 45'!G1138</f>
        <v>247.1864891859525</v>
      </c>
      <c r="H12" s="1">
        <f>'SSP5 45'!H1138</f>
        <v>265.08514473404068</v>
      </c>
      <c r="I12" s="1">
        <f>'SSP5 45'!I1138</f>
        <v>301.23848848945312</v>
      </c>
      <c r="J12" s="1">
        <f>'SSP5 45'!J1138</f>
        <v>322.33514590656875</v>
      </c>
      <c r="K12" s="1">
        <f>'SSP5 45'!K1138</f>
        <v>341.39524914995582</v>
      </c>
    </row>
    <row r="13" spans="1:11">
      <c r="B13" s="1"/>
      <c r="C13" s="1"/>
      <c r="D13" s="1"/>
      <c r="E13" s="1"/>
      <c r="F13" s="1"/>
      <c r="G13" s="1"/>
      <c r="H13" s="1"/>
      <c r="I13" s="1"/>
      <c r="J13" s="1"/>
      <c r="K13" s="1"/>
    </row>
    <row r="14" spans="1:11">
      <c r="B14" s="1"/>
      <c r="C14" s="1"/>
      <c r="D14" s="1"/>
      <c r="E14" s="1"/>
      <c r="F14" s="1"/>
      <c r="G14" s="1"/>
      <c r="H14" s="1"/>
      <c r="I14" s="1"/>
      <c r="J14" s="1"/>
      <c r="K14" s="1"/>
    </row>
    <row r="15" spans="1:11">
      <c r="B15" s="1"/>
      <c r="C15" s="1"/>
      <c r="D15" s="1"/>
      <c r="E15" s="1"/>
      <c r="F15" s="1"/>
      <c r="G15" s="1"/>
      <c r="H15" s="1"/>
      <c r="I15" s="1"/>
      <c r="J15" s="1"/>
      <c r="K15" s="1"/>
    </row>
    <row r="16" spans="1:11">
      <c r="B16" s="1"/>
      <c r="C16" s="1"/>
      <c r="D16" s="1"/>
      <c r="E16" s="1"/>
      <c r="F16" s="1"/>
      <c r="G16" s="1"/>
      <c r="H16" s="1"/>
      <c r="I16" s="1"/>
      <c r="J16" s="1"/>
      <c r="K16" s="1"/>
    </row>
    <row r="17" spans="1:11">
      <c r="B17" s="1"/>
      <c r="C17" s="1"/>
      <c r="D17" s="1"/>
      <c r="E17" s="1"/>
      <c r="F17" s="1"/>
      <c r="G17" s="1"/>
      <c r="H17" s="1"/>
      <c r="I17" s="1"/>
      <c r="J17" s="1"/>
      <c r="K17" s="1"/>
    </row>
    <row r="18" spans="1:11">
      <c r="B18" s="1"/>
      <c r="C18" s="1"/>
      <c r="D18" s="1"/>
      <c r="E18" s="1"/>
      <c r="F18" s="1"/>
      <c r="G18" s="1"/>
      <c r="H18" s="1"/>
      <c r="I18" s="1"/>
      <c r="J18" s="1"/>
      <c r="K18" s="1"/>
    </row>
    <row r="19" spans="1:11">
      <c r="A19" t="s">
        <v>637</v>
      </c>
      <c r="B19" s="1"/>
      <c r="C19" s="1"/>
      <c r="D19" s="1"/>
      <c r="E19" s="1"/>
      <c r="F19" s="1"/>
      <c r="G19" s="1"/>
      <c r="H19" s="1"/>
      <c r="I19" s="1"/>
      <c r="J19" s="1"/>
      <c r="K19" s="1"/>
    </row>
    <row r="20" spans="1:11">
      <c r="B20">
        <v>2010</v>
      </c>
      <c r="C20">
        <v>2020</v>
      </c>
      <c r="D20">
        <v>2030</v>
      </c>
      <c r="E20">
        <v>2040</v>
      </c>
      <c r="F20">
        <v>2050</v>
      </c>
      <c r="G20">
        <v>2060</v>
      </c>
      <c r="H20">
        <v>2070</v>
      </c>
      <c r="I20">
        <v>2080</v>
      </c>
      <c r="J20">
        <v>2090</v>
      </c>
      <c r="K20">
        <v>2100</v>
      </c>
    </row>
    <row r="21" spans="1:11">
      <c r="A21" t="s">
        <v>183</v>
      </c>
      <c r="B21" s="198">
        <f>'SSP1 26'!B$1167</f>
        <v>1037642827.9199196</v>
      </c>
      <c r="C21" s="198">
        <f>'SSP1 26'!C$1167</f>
        <v>1096501343.3958786</v>
      </c>
      <c r="D21" s="198">
        <f>'SSP1 26'!D$1167</f>
        <v>1311355128.2083468</v>
      </c>
      <c r="E21" s="198">
        <f>'SSP1 26'!E$1167</f>
        <v>1542584093.2602</v>
      </c>
      <c r="F21" s="198">
        <f>'SSP1 26'!F$1167</f>
        <v>1793564788.9638424</v>
      </c>
      <c r="G21" s="198">
        <f>'SSP1 26'!G$1167</f>
        <v>2047400095.9189792</v>
      </c>
      <c r="H21" s="198">
        <f>'SSP1 26'!H$1167</f>
        <v>2296992010.5753942</v>
      </c>
      <c r="I21" s="198">
        <f>'SSP1 26'!I$1167</f>
        <v>2712845808.9544787</v>
      </c>
      <c r="J21" s="198">
        <f>'SSP1 26'!J$1167</f>
        <v>2966324427.3720269</v>
      </c>
      <c r="K21" s="198">
        <f>'SSP1 26'!K$1167</f>
        <v>3091280239.9015279</v>
      </c>
    </row>
    <row r="22" spans="1:11">
      <c r="A22" t="s">
        <v>184</v>
      </c>
      <c r="B22" s="198">
        <f>'SSP1 45'!B$1167</f>
        <v>1037642827.9199196</v>
      </c>
      <c r="C22" s="198">
        <f>'SSP1 45'!C$1167</f>
        <v>1096501492.3086989</v>
      </c>
      <c r="D22" s="198">
        <f>'SSP1 45'!D$1167</f>
        <v>1311355705.3914363</v>
      </c>
      <c r="E22" s="198">
        <f>'SSP1 45'!E$1167</f>
        <v>1542585422.1283169</v>
      </c>
      <c r="F22" s="198">
        <f>'SSP1 45'!F$1167</f>
        <v>1793567214.2600703</v>
      </c>
      <c r="G22" s="198">
        <f>'SSP1 45'!G$1167</f>
        <v>2047402502.8937194</v>
      </c>
      <c r="H22" s="198">
        <f>'SSP1 45'!H$1167</f>
        <v>2296994235.6849113</v>
      </c>
      <c r="I22" s="198">
        <f>'SSP1 45'!I$1167</f>
        <v>2712847781.0028982</v>
      </c>
      <c r="J22" s="198">
        <f>'SSP1 45'!J$1167</f>
        <v>2966325875.6344433</v>
      </c>
      <c r="K22" s="198">
        <f>'SSP1 45'!K$1167</f>
        <v>3091281038.056458</v>
      </c>
    </row>
    <row r="23" spans="1:11">
      <c r="A23" t="s">
        <v>185</v>
      </c>
      <c r="B23" s="198">
        <f>'SSP2 26 (base)'!B$1167</f>
        <v>2274738302.2970071</v>
      </c>
      <c r="C23" s="198">
        <f>'SSP2 26 (base)'!C$1167</f>
        <v>2794586782.9604416</v>
      </c>
      <c r="D23" s="198">
        <f>'SSP2 26 (base)'!D$1167</f>
        <v>3369616155.4095788</v>
      </c>
      <c r="E23" s="198">
        <f>'SSP2 26 (base)'!E$1167</f>
        <v>3957629457.5432529</v>
      </c>
      <c r="F23" s="198">
        <f>'SSP2 26 (base)'!F$1167</f>
        <v>4634569550.0797176</v>
      </c>
      <c r="G23" s="198">
        <f>'SSP2 26 (base)'!G$1167</f>
        <v>5322422781.0324783</v>
      </c>
      <c r="H23" s="198">
        <f>'SSP2 26 (base)'!H$1167</f>
        <v>6082652711.0361824</v>
      </c>
      <c r="I23" s="198">
        <f>'SSP2 26 (base)'!I$1167</f>
        <v>7142036579.850894</v>
      </c>
      <c r="J23" s="198">
        <f>'SSP2 26 (base)'!J$1167</f>
        <v>8064559668.7155151</v>
      </c>
      <c r="K23" s="198">
        <f>'SSP2 26 (base)'!K$1167</f>
        <v>8924026225.5329075</v>
      </c>
    </row>
    <row r="24" spans="1:11">
      <c r="A24" t="s">
        <v>186</v>
      </c>
      <c r="B24" s="198">
        <f>'SSP2 45'!B$1167</f>
        <v>1037642833.9199196</v>
      </c>
      <c r="C24" s="198">
        <f>'SSP2 45'!C$1167</f>
        <v>1269418701.9104006</v>
      </c>
      <c r="D24" s="198">
        <f>'SSP2 45'!D$1167</f>
        <v>1536757326.8742793</v>
      </c>
      <c r="E24" s="198">
        <f>'SSP2 45'!E$1167</f>
        <v>1840377147.779367</v>
      </c>
      <c r="F24" s="198">
        <f>'SSP2 45'!F$1167</f>
        <v>2187827273.2650337</v>
      </c>
      <c r="G24" s="198">
        <f>'SSP2 45'!G$1167</f>
        <v>2568222135.6382132</v>
      </c>
      <c r="H24" s="198">
        <f>'SSP2 45'!H$1167</f>
        <v>2976191155.2136984</v>
      </c>
      <c r="I24" s="198">
        <f>'SSP2 45'!I$1167</f>
        <v>3701025727.36619</v>
      </c>
      <c r="J24" s="198">
        <f>'SSP2 45'!J$1167</f>
        <v>4246954062.1455607</v>
      </c>
      <c r="K24" s="198">
        <f>'SSP2 45'!K$1167</f>
        <v>4681014948.0663099</v>
      </c>
    </row>
    <row r="25" spans="1:11">
      <c r="A25" t="s">
        <v>194</v>
      </c>
      <c r="B25" s="198">
        <f>'SSP3 34'!B$1167</f>
        <v>4245613847.4947004</v>
      </c>
      <c r="C25" s="198">
        <f>'SSP3 34'!C$1167</f>
        <v>5165957339.0358295</v>
      </c>
      <c r="D25" s="198">
        <f>'SSP3 34'!D$1167</f>
        <v>6075845192.8898983</v>
      </c>
      <c r="E25" s="198">
        <f>'SSP3 34'!E$1167</f>
        <v>6845083160.372858</v>
      </c>
      <c r="F25" s="198">
        <f>'SSP3 34'!F$1167</f>
        <v>7638261063.1574354</v>
      </c>
      <c r="G25" s="198">
        <f>'SSP3 34'!G$1167</f>
        <v>8469754412.9493065</v>
      </c>
      <c r="H25" s="198">
        <f>'SSP3 34'!H$1167</f>
        <v>9371457462.7942352</v>
      </c>
      <c r="I25" s="198">
        <f>'SSP3 34'!I$1167</f>
        <v>10429922872.477327</v>
      </c>
      <c r="J25" s="198">
        <f>'SSP3 34'!J$1167</f>
        <v>11157499517.231087</v>
      </c>
      <c r="K25" s="198">
        <f>'SSP3 34'!K$1167</f>
        <v>11841492229.494591</v>
      </c>
    </row>
    <row r="26" spans="1:11">
      <c r="A26" t="s">
        <v>187</v>
      </c>
      <c r="B26" s="198">
        <f>'SSP3 45'!B$1167</f>
        <v>1032962013.9355443</v>
      </c>
      <c r="C26" s="198">
        <f>'SSP3 45'!C$1167</f>
        <v>1261048990.6500382</v>
      </c>
      <c r="D26" s="198">
        <f>'SSP3 45'!D$1167</f>
        <v>1457234462.6609364</v>
      </c>
      <c r="E26" s="198">
        <f>'SSP3 45'!E$1167</f>
        <v>1673529604.5423012</v>
      </c>
      <c r="F26" s="198">
        <f>'SSP3 45'!F$1167</f>
        <v>1922483932.320097</v>
      </c>
      <c r="G26" s="198">
        <f>'SSP3 45'!G$1167</f>
        <v>2206936951.4524608</v>
      </c>
      <c r="H26" s="198">
        <f>'SSP3 45'!H$1167</f>
        <v>2527389268.8910007</v>
      </c>
      <c r="I26" s="198">
        <f>'SSP3 45'!I$1167</f>
        <v>3150076827.7764907</v>
      </c>
      <c r="J26" s="198">
        <f>'SSP3 45'!J$1167</f>
        <v>3618615462.60921</v>
      </c>
      <c r="K26" s="198">
        <f>'SSP3 45'!K$1167</f>
        <v>4016299162.9334321</v>
      </c>
    </row>
    <row r="27" spans="1:11">
      <c r="A27" t="s">
        <v>188</v>
      </c>
      <c r="B27" s="198">
        <f>'SSP5 26'!B$1167</f>
        <v>1037642816.9199196</v>
      </c>
      <c r="C27" s="198">
        <f>'SSP5 26'!C$1167</f>
        <v>1551220083.1933513</v>
      </c>
      <c r="D27" s="198">
        <f>'SSP5 26'!D$1167</f>
        <v>1888891779.9342084</v>
      </c>
      <c r="E27" s="198">
        <f>'SSP5 26'!E$1167</f>
        <v>2274589507.970933</v>
      </c>
      <c r="F27" s="198">
        <f>'SSP5 26'!F$1167</f>
        <v>2707946281.7800398</v>
      </c>
      <c r="G27" s="198">
        <f>'SSP5 26'!G$1167</f>
        <v>3156347251.0468211</v>
      </c>
      <c r="H27" s="198">
        <f>'SSP5 26'!H$1167</f>
        <v>3598486075.6379795</v>
      </c>
      <c r="I27" s="198">
        <f>'SSP5 26'!I$1167</f>
        <v>4321343957.2126503</v>
      </c>
      <c r="J27" s="198">
        <f>'SSP5 26'!J$1167</f>
        <v>4777986509.6893196</v>
      </c>
      <c r="K27" s="198">
        <f>'SSP5 26'!K$1167</f>
        <v>5008649199.3343849</v>
      </c>
    </row>
    <row r="28" spans="1:11">
      <c r="A28" t="s">
        <v>189</v>
      </c>
      <c r="B28" s="198">
        <f>'SSP5 34'!B$1167</f>
        <v>1037642816.9199196</v>
      </c>
      <c r="C28" s="198">
        <f>'SSP5 34'!C$1167</f>
        <v>1551220083.1933513</v>
      </c>
      <c r="D28" s="198">
        <f>'SSP5 34'!D$1167</f>
        <v>1888892039.5549595</v>
      </c>
      <c r="E28" s="198">
        <f>'SSP5 34'!E$1167</f>
        <v>2274591377.0784693</v>
      </c>
      <c r="F28" s="198">
        <f>'SSP5 34'!F$1167</f>
        <v>2707950254.4690714</v>
      </c>
      <c r="G28" s="198">
        <f>'SSP5 34'!G$1167</f>
        <v>3156352233.0406041</v>
      </c>
      <c r="H28" s="198">
        <f>'SSP5 34'!H$1167</f>
        <v>3598490082.5153198</v>
      </c>
      <c r="I28" s="198">
        <f>'SSP5 34'!I$1167</f>
        <v>4321346639.2702646</v>
      </c>
      <c r="J28" s="198">
        <f>'SSP5 34'!J$1167</f>
        <v>4777988035.6752787</v>
      </c>
      <c r="K28" s="198">
        <f>'SSP5 34'!K$1167</f>
        <v>5008650192.8896532</v>
      </c>
    </row>
    <row r="29" spans="1:11">
      <c r="A29" t="s">
        <v>190</v>
      </c>
      <c r="B29" s="198">
        <f>'SSP5 45'!B$1167</f>
        <v>1037642816.9199196</v>
      </c>
      <c r="C29" s="198">
        <f>'SSP5 45'!C$1167</f>
        <v>1551220083.1933513</v>
      </c>
      <c r="D29" s="198">
        <f>'SSP5 45'!D$1167</f>
        <v>1888892011.2452798</v>
      </c>
      <c r="E29" s="198">
        <f>'SSP5 45'!E$1167</f>
        <v>2274591487.2189083</v>
      </c>
      <c r="F29" s="198">
        <f>'SSP5 45'!F$1167</f>
        <v>2707950723.8846359</v>
      </c>
      <c r="G29" s="198">
        <f>'SSP5 45'!G$1167</f>
        <v>3156353380.7511945</v>
      </c>
      <c r="H29" s="198">
        <f>'SSP5 45'!H$1167</f>
        <v>3598492187.378633</v>
      </c>
      <c r="I29" s="198">
        <f>'SSP5 45'!I$1167</f>
        <v>4321349865.965435</v>
      </c>
      <c r="J29" s="198">
        <f>'SSP5 45'!J$1167</f>
        <v>4777991643.8488235</v>
      </c>
      <c r="K29" s="198">
        <f>'SSP5 45'!K$1167</f>
        <v>5008653864.5184879</v>
      </c>
    </row>
    <row r="30" spans="1:11">
      <c r="B30" s="1"/>
      <c r="C30" s="1"/>
      <c r="D30" s="1"/>
      <c r="E30" s="1"/>
      <c r="F30" s="1"/>
      <c r="G30" s="1"/>
      <c r="H30" s="1"/>
      <c r="I30" s="1"/>
      <c r="J30" s="1"/>
      <c r="K30" s="1"/>
    </row>
    <row r="31" spans="1:11">
      <c r="B31" s="1"/>
      <c r="C31" s="1"/>
      <c r="D31" s="1"/>
      <c r="E31" s="1"/>
      <c r="F31" s="1"/>
      <c r="G31" s="1"/>
      <c r="H31" s="1"/>
      <c r="I31" s="1"/>
      <c r="J31" s="1"/>
      <c r="K31" s="1"/>
    </row>
    <row r="33" spans="1:12" ht="14.5">
      <c r="A33" s="119" t="s">
        <v>182</v>
      </c>
      <c r="B33" s="119"/>
      <c r="C33" s="119"/>
      <c r="D33" s="119"/>
      <c r="E33" s="119"/>
      <c r="F33" s="119"/>
      <c r="G33" s="119"/>
    </row>
    <row r="35" spans="1:12" ht="14.5">
      <c r="A35" s="120" t="s">
        <v>195</v>
      </c>
      <c r="B35" s="120"/>
      <c r="C35" s="120"/>
      <c r="D35" s="120"/>
      <c r="E35" s="120"/>
      <c r="F35" s="120"/>
      <c r="G35" s="120"/>
    </row>
    <row r="36" spans="1:12" hidden="1" outlineLevel="1"/>
    <row r="37" spans="1:12" ht="13" hidden="1" outlineLevel="1">
      <c r="A37" s="117" t="s">
        <v>183</v>
      </c>
      <c r="B37" s="8" t="s">
        <v>193</v>
      </c>
    </row>
    <row r="38" spans="1:12" hidden="1" outlineLevel="1">
      <c r="A38" s="10" t="s">
        <v>192</v>
      </c>
      <c r="B38" s="6"/>
      <c r="C38" s="6"/>
      <c r="D38" s="6"/>
      <c r="E38" s="6"/>
      <c r="F38" s="6"/>
      <c r="G38" s="6"/>
      <c r="H38" s="6"/>
      <c r="I38" s="6"/>
      <c r="J38" s="9" t="s">
        <v>101</v>
      </c>
      <c r="K38" s="6"/>
    </row>
    <row r="39" spans="1:12" ht="14.5" hidden="1" outlineLevel="1">
      <c r="A39" s="21"/>
      <c r="B39" s="21">
        <v>2010</v>
      </c>
      <c r="C39" s="21">
        <v>2020</v>
      </c>
      <c r="D39" s="21">
        <v>2030</v>
      </c>
      <c r="E39" s="21">
        <v>2040</v>
      </c>
      <c r="F39" s="21">
        <v>2050</v>
      </c>
      <c r="G39" s="21">
        <v>2060</v>
      </c>
      <c r="H39" s="21">
        <v>2070</v>
      </c>
      <c r="I39" s="21">
        <v>2080</v>
      </c>
      <c r="J39" s="21">
        <v>2090</v>
      </c>
      <c r="K39" s="21">
        <v>2100</v>
      </c>
    </row>
    <row r="40" spans="1:12" ht="14.5" hidden="1" outlineLevel="1">
      <c r="A40" s="21" t="s">
        <v>114</v>
      </c>
      <c r="B40" s="93">
        <f>[3]Oil!G12</f>
        <v>171.722796875</v>
      </c>
      <c r="C40" s="93">
        <f>[3]Oil!H12</f>
        <v>171.15259374999999</v>
      </c>
      <c r="D40" s="93">
        <f>[3]Oil!I12</f>
        <v>149.20429687500001</v>
      </c>
      <c r="E40" s="93">
        <f>[3]Oil!J12</f>
        <v>122.015</v>
      </c>
      <c r="F40" s="93">
        <f>[3]Oil!K12</f>
        <v>110.055796875</v>
      </c>
      <c r="G40" s="93">
        <f>[3]Oil!L12</f>
        <v>99.495296875000008</v>
      </c>
      <c r="H40" s="93">
        <f>[3]Oil!M12</f>
        <v>83.872710937500003</v>
      </c>
      <c r="I40" s="93">
        <f>[3]Oil!N12</f>
        <v>54.576460937500002</v>
      </c>
      <c r="J40" s="93">
        <f>[3]Oil!O12</f>
        <v>38.570949218750002</v>
      </c>
      <c r="K40" s="93">
        <f>[3]Oil!P12</f>
        <v>36.877570312499998</v>
      </c>
    </row>
    <row r="41" spans="1:12" ht="14.5" hidden="1" outlineLevel="1">
      <c r="A41" s="21" t="s">
        <v>115</v>
      </c>
      <c r="B41" s="93">
        <f>[3]Gas!G12</f>
        <v>112.7963984375</v>
      </c>
      <c r="C41" s="93">
        <f>[3]Gas!H12</f>
        <v>148.66300000000001</v>
      </c>
      <c r="D41" s="93">
        <f>[3]Gas!I12</f>
        <v>185.600296875</v>
      </c>
      <c r="E41" s="93">
        <f>[3]Gas!J12</f>
        <v>201.585796875</v>
      </c>
      <c r="F41" s="93">
        <f>[3]Gas!K12</f>
        <v>192.82559375</v>
      </c>
      <c r="G41" s="93">
        <f>[3]Gas!L12</f>
        <v>173.83950000000002</v>
      </c>
      <c r="H41" s="93">
        <f>[3]Gas!M12</f>
        <v>140.327</v>
      </c>
      <c r="I41" s="93">
        <f>[3]Gas!N12</f>
        <v>115.37810156250001</v>
      </c>
      <c r="J41" s="93">
        <f>[3]Gas!O12</f>
        <v>100.79210156250001</v>
      </c>
      <c r="K41" s="93">
        <f>[3]Gas!P12</f>
        <v>100.962203125</v>
      </c>
    </row>
    <row r="42" spans="1:12" ht="14.5" hidden="1" outlineLevel="1">
      <c r="A42" s="21" t="s">
        <v>116</v>
      </c>
      <c r="B42" s="93">
        <f>[3]Coal!G12</f>
        <v>144.98440625000001</v>
      </c>
      <c r="C42" s="93">
        <f>[3]Coal!H12</f>
        <v>152.22940625000001</v>
      </c>
      <c r="D42" s="93">
        <f>[3]Coal!I12</f>
        <v>132.40990625000001</v>
      </c>
      <c r="E42" s="93">
        <f>[3]Coal!J12</f>
        <v>97.026773437499997</v>
      </c>
      <c r="F42" s="93">
        <f>[3]Coal!K12</f>
        <v>66.740843749999996</v>
      </c>
      <c r="G42" s="93">
        <f>[3]Coal!L12</f>
        <v>54.053878906249999</v>
      </c>
      <c r="H42" s="93">
        <f>[3]Coal!M12</f>
        <v>51.723718750000003</v>
      </c>
      <c r="I42" s="93">
        <f>[3]Coal!N12</f>
        <v>45.2810390625</v>
      </c>
      <c r="J42" s="93">
        <f>[3]Coal!O12</f>
        <v>40.541609375</v>
      </c>
      <c r="K42" s="93">
        <f>[3]Coal!P12</f>
        <v>30.018019531250001</v>
      </c>
    </row>
    <row r="43" spans="1:12" ht="14.5" hidden="1" outlineLevel="1">
      <c r="A43" s="21" t="s">
        <v>117</v>
      </c>
      <c r="B43" s="93">
        <f>[3]Biomass!G12</f>
        <v>52.718281250000004</v>
      </c>
      <c r="C43" s="93">
        <f>[3]Biomass!H12</f>
        <v>39.653148437500001</v>
      </c>
      <c r="D43" s="93">
        <f>[3]Biomass!I12</f>
        <v>44.603260742187501</v>
      </c>
      <c r="E43" s="93">
        <f>[3]Biomass!J12</f>
        <v>65.272861328125003</v>
      </c>
      <c r="F43" s="93">
        <f>[3]Biomass!K12</f>
        <v>84.471213867187501</v>
      </c>
      <c r="G43" s="93">
        <f>[3]Biomass!L12</f>
        <v>118.33945068359375</v>
      </c>
      <c r="H43" s="93">
        <f>[3]Biomass!M12</f>
        <v>149.55576611328127</v>
      </c>
      <c r="I43" s="93">
        <v>200</v>
      </c>
      <c r="J43" s="93">
        <v>200</v>
      </c>
      <c r="K43" s="93">
        <v>200</v>
      </c>
      <c r="L43" s="8" t="s">
        <v>191</v>
      </c>
    </row>
    <row r="44" spans="1:12" ht="14.5" hidden="1" outlineLevel="1">
      <c r="A44" s="79" t="s">
        <v>9</v>
      </c>
      <c r="B44" s="86"/>
      <c r="C44" s="2"/>
      <c r="D44" s="2"/>
      <c r="E44" s="2"/>
      <c r="F44" s="2"/>
      <c r="G44" s="2"/>
      <c r="H44" s="2"/>
      <c r="I44" s="2"/>
      <c r="J44" s="2"/>
      <c r="K44" s="2"/>
    </row>
    <row r="45" spans="1:12" hidden="1" outlineLevel="1">
      <c r="A45" s="10" t="s">
        <v>118</v>
      </c>
      <c r="B45" s="6"/>
      <c r="C45" s="6"/>
      <c r="D45" s="6"/>
      <c r="E45" s="6"/>
      <c r="F45" s="6"/>
      <c r="G45" s="6"/>
      <c r="H45" s="6"/>
      <c r="I45" s="6"/>
      <c r="J45" s="9" t="s">
        <v>119</v>
      </c>
      <c r="K45" s="6"/>
    </row>
    <row r="46" spans="1:12" ht="14.5" hidden="1" outlineLevel="1">
      <c r="A46" s="21"/>
      <c r="B46" s="21">
        <v>2010</v>
      </c>
      <c r="C46" s="21">
        <v>2020</v>
      </c>
      <c r="D46" s="21">
        <v>2030</v>
      </c>
      <c r="E46" s="21">
        <v>2040</v>
      </c>
      <c r="F46" s="21">
        <v>2050</v>
      </c>
      <c r="G46" s="21">
        <v>2060</v>
      </c>
      <c r="H46" s="21">
        <v>2070</v>
      </c>
      <c r="I46" s="21">
        <v>2080</v>
      </c>
      <c r="J46" s="21">
        <v>2090</v>
      </c>
      <c r="K46" s="21">
        <v>2100</v>
      </c>
    </row>
    <row r="47" spans="1:12" ht="14.5" hidden="1" outlineLevel="1">
      <c r="A47" s="21" t="s">
        <v>124</v>
      </c>
      <c r="B47" s="93">
        <f>'[4]Oil tankers data'!$B$45</f>
        <v>65.488120005412966</v>
      </c>
      <c r="C47" s="93">
        <f>'[4]Oil tankers data'!$B$51</f>
        <v>66</v>
      </c>
      <c r="D47" s="93">
        <f>'[4]Oil tankers data'!$B$52</f>
        <v>66</v>
      </c>
      <c r="E47" s="93">
        <f>'[4]Oil tankers data'!$B$53</f>
        <v>66</v>
      </c>
      <c r="F47" s="93">
        <f>'[4]Oil tankers data'!$B$54</f>
        <v>66</v>
      </c>
      <c r="G47" s="93">
        <f>'[4]Oil tankers data'!$B$55</f>
        <v>66</v>
      </c>
      <c r="H47" s="93">
        <f>'[4]Oil tankers data'!$B$56</f>
        <v>66</v>
      </c>
      <c r="I47" s="93">
        <f>'[4]Oil tankers data'!$B$57</f>
        <v>66</v>
      </c>
      <c r="J47" s="93">
        <f>'[4]Oil tankers data'!$B$58</f>
        <v>66</v>
      </c>
      <c r="K47" s="93">
        <f>'[4]Oil tankers data'!$B$59</f>
        <v>66</v>
      </c>
    </row>
    <row r="48" spans="1:12" ht="14.5" hidden="1" outlineLevel="1">
      <c r="A48" s="21" t="s">
        <v>123</v>
      </c>
      <c r="B48" s="93">
        <f>'[4]Gas and chemicals data'!$B$45</f>
        <v>17.485865693028746</v>
      </c>
      <c r="C48" s="93">
        <f>'[4]Gas and chemicals data'!$B$51</f>
        <v>19</v>
      </c>
      <c r="D48" s="93">
        <f>'[4]Gas and chemicals data'!$B$52</f>
        <v>19</v>
      </c>
      <c r="E48" s="93">
        <f>'[4]Gas and chemicals data'!$B$53</f>
        <v>19</v>
      </c>
      <c r="F48" s="93">
        <f>'[4]Gas and chemicals data'!$B$54</f>
        <v>19</v>
      </c>
      <c r="G48" s="93">
        <f>'[4]Gas and chemicals data'!$B$55</f>
        <v>19</v>
      </c>
      <c r="H48" s="93">
        <f>'[4]Gas and chemicals data'!$B$56</f>
        <v>19</v>
      </c>
      <c r="I48" s="93">
        <f>'[4]Gas and chemicals data'!$B$57</f>
        <v>19</v>
      </c>
      <c r="J48" s="93">
        <f>'[4]Gas and chemicals data'!$B$58</f>
        <v>19</v>
      </c>
      <c r="K48" s="93">
        <f>'[4]Gas and chemicals data'!$B$59</f>
        <v>19</v>
      </c>
    </row>
    <row r="49" spans="1:11" ht="14.5" hidden="1" outlineLevel="1">
      <c r="A49" s="21" t="s">
        <v>121</v>
      </c>
      <c r="B49" s="88">
        <f>'[4]Gas and chemicals data'!$C$45</f>
        <v>3.3235805851006453E-2</v>
      </c>
      <c r="C49" s="88">
        <f>'[4]Gas and chemicals data'!$C$51</f>
        <v>0.04</v>
      </c>
      <c r="D49" s="88">
        <f>'[4]Gas and chemicals data'!$C$52</f>
        <v>0.04</v>
      </c>
      <c r="E49" s="88">
        <f>'[4]Gas and chemicals data'!$C$53</f>
        <v>0.04</v>
      </c>
      <c r="F49" s="88">
        <f>'[4]Gas and chemicals data'!$C$54</f>
        <v>0.04</v>
      </c>
      <c r="G49" s="88">
        <f>'[4]Gas and chemicals data'!$C$55</f>
        <v>0.04</v>
      </c>
      <c r="H49" s="88">
        <f>'[4]Gas and chemicals data'!$C$56</f>
        <v>0.04</v>
      </c>
      <c r="I49" s="88">
        <f>'[4]Gas and chemicals data'!$C$57</f>
        <v>0.04</v>
      </c>
      <c r="J49" s="88">
        <f>'[4]Gas and chemicals data'!$C$58</f>
        <v>0.04</v>
      </c>
      <c r="K49" s="88">
        <f>'[4]Gas and chemicals data'!$C$59</f>
        <v>0.04</v>
      </c>
    </row>
    <row r="50" spans="1:11" ht="14.5" hidden="1" outlineLevel="1">
      <c r="A50" s="21" t="s">
        <v>120</v>
      </c>
      <c r="B50" s="93">
        <f>'[4]Bulk data'!$B$45</f>
        <v>26</v>
      </c>
      <c r="C50" s="93">
        <f>'[4]Bulk data'!$B$51</f>
        <v>26</v>
      </c>
      <c r="D50" s="93">
        <f>'[4]Bulk data'!$B$52</f>
        <v>26</v>
      </c>
      <c r="E50" s="93">
        <f>'[4]Bulk data'!$B$53</f>
        <v>26</v>
      </c>
      <c r="F50" s="93">
        <f>'[4]Bulk data'!$B$54</f>
        <v>26</v>
      </c>
      <c r="G50" s="93">
        <f>'[4]Bulk data'!$B$55</f>
        <v>26</v>
      </c>
      <c r="H50" s="93">
        <f>'[4]Bulk data'!$B$56</f>
        <v>26</v>
      </c>
      <c r="I50" s="93">
        <f>'[4]Bulk data'!$B$57</f>
        <v>26</v>
      </c>
      <c r="J50" s="93">
        <f>'[4]Bulk data'!$B$58</f>
        <v>26</v>
      </c>
      <c r="K50" s="93">
        <f>'[4]Bulk data'!$C$59</f>
        <v>5</v>
      </c>
    </row>
    <row r="51" spans="1:11" ht="14.5" hidden="1" outlineLevel="1">
      <c r="A51" s="21" t="s">
        <v>122</v>
      </c>
      <c r="B51" s="88">
        <f>'[4]Bulk data'!$G$45</f>
        <v>0.14899999999999999</v>
      </c>
      <c r="C51" s="88">
        <f>'[4]Bulk data'!$G$51</f>
        <v>0.17</v>
      </c>
      <c r="D51" s="88">
        <f>'[4]Bulk data'!$G$52</f>
        <v>0.17</v>
      </c>
      <c r="E51" s="88">
        <f>'[4]Bulk data'!$G$53</f>
        <v>0.17</v>
      </c>
      <c r="F51" s="88">
        <f>'[4]Bulk data'!$G$54</f>
        <v>0.17</v>
      </c>
      <c r="G51" s="88">
        <f>'[4]Bulk data'!$G$55</f>
        <v>0.17</v>
      </c>
      <c r="H51" s="88">
        <f>'[4]Bulk data'!$G$56</f>
        <v>0.17</v>
      </c>
      <c r="I51" s="88">
        <f>'[4]Bulk data'!$G$57</f>
        <v>0.17</v>
      </c>
      <c r="J51" s="88">
        <f>'[4]Bulk data'!$G$58</f>
        <v>0.17</v>
      </c>
      <c r="K51" s="88">
        <f>'[4]Bulk data'!$G$59</f>
        <v>0.17</v>
      </c>
    </row>
    <row r="52" spans="1:11" hidden="1" outlineLevel="1"/>
    <row r="53" spans="1:11" ht="13" hidden="1" outlineLevel="1">
      <c r="A53" s="117" t="s">
        <v>184</v>
      </c>
      <c r="B53" s="8" t="s">
        <v>193</v>
      </c>
    </row>
    <row r="54" spans="1:11" hidden="1" outlineLevel="1">
      <c r="A54" s="10" t="s">
        <v>192</v>
      </c>
      <c r="B54" s="6"/>
      <c r="C54" s="6"/>
      <c r="D54" s="6"/>
      <c r="E54" s="6"/>
      <c r="F54" s="6"/>
      <c r="G54" s="6"/>
      <c r="H54" s="6"/>
      <c r="I54" s="6"/>
      <c r="J54" s="9" t="s">
        <v>101</v>
      </c>
      <c r="K54" s="6"/>
    </row>
    <row r="55" spans="1:11" ht="14.5" hidden="1" outlineLevel="1">
      <c r="A55" s="21"/>
      <c r="B55" s="21">
        <v>2010</v>
      </c>
      <c r="C55" s="21">
        <v>2020</v>
      </c>
      <c r="D55" s="21">
        <v>2030</v>
      </c>
      <c r="E55" s="21">
        <v>2040</v>
      </c>
      <c r="F55" s="21">
        <v>2050</v>
      </c>
      <c r="G55" s="21">
        <v>2060</v>
      </c>
      <c r="H55" s="21">
        <v>2070</v>
      </c>
      <c r="I55" s="21">
        <v>2080</v>
      </c>
      <c r="J55" s="21">
        <v>2090</v>
      </c>
      <c r="K55" s="21">
        <v>2100</v>
      </c>
    </row>
    <row r="56" spans="1:11" ht="14.5" hidden="1" outlineLevel="1">
      <c r="A56" s="21" t="s">
        <v>114</v>
      </c>
      <c r="B56" s="93">
        <f>[3]Oil!G14</f>
        <v>171.722796875</v>
      </c>
      <c r="C56" s="93">
        <f>'[4]Oil tankers data'!$C$51</f>
        <v>169.98872848757674</v>
      </c>
      <c r="D56" s="93">
        <f>'[4]Oil tankers data'!$C$52</f>
        <v>145.32581899171782</v>
      </c>
      <c r="E56" s="93">
        <f>'[4]Oil tankers data'!$C$53</f>
        <v>120.66290949585891</v>
      </c>
      <c r="F56" s="93">
        <v>139</v>
      </c>
      <c r="G56" s="93">
        <f>$F56-($F56-$K56)/($K$39-$F$39)*(G$39-$F$39)</f>
        <v>120.2</v>
      </c>
      <c r="H56" s="93">
        <f t="shared" ref="H56:J56" si="0">$F56-($F56-$K56)/($K$39-$F$39)*(H$39-$F$39)</f>
        <v>101.4</v>
      </c>
      <c r="I56" s="93">
        <f t="shared" si="0"/>
        <v>82.6</v>
      </c>
      <c r="J56" s="93">
        <f t="shared" si="0"/>
        <v>63.800000000000011</v>
      </c>
      <c r="K56" s="93">
        <v>45</v>
      </c>
    </row>
    <row r="57" spans="1:11" ht="14.5" hidden="1" outlineLevel="1">
      <c r="A57" s="21" t="s">
        <v>115</v>
      </c>
      <c r="B57" s="93">
        <f>[3]Gas!G14</f>
        <v>112.7963984375</v>
      </c>
      <c r="C57" s="93">
        <f>[3]Gas!H14</f>
        <v>153.0275</v>
      </c>
      <c r="D57" s="93">
        <f>[3]Gas!I14</f>
        <v>204.61990625000001</v>
      </c>
      <c r="E57" s="93">
        <f>[3]Gas!J14</f>
        <v>246.57890625000002</v>
      </c>
      <c r="F57" s="93">
        <f>[3]Gas!K14</f>
        <v>264.55118750000003</v>
      </c>
      <c r="G57" s="93">
        <f>[3]Gas!L14</f>
        <v>267.91031250000003</v>
      </c>
      <c r="H57" s="93">
        <f>[3]Gas!M14</f>
        <v>244.39600000000002</v>
      </c>
      <c r="I57" s="93">
        <f>[3]Gas!N14</f>
        <v>212.96290625</v>
      </c>
      <c r="J57" s="93">
        <f>[3]Gas!O14</f>
        <v>180.55429687500001</v>
      </c>
      <c r="K57" s="93">
        <f>[3]Gas!P14</f>
        <v>156.63240625</v>
      </c>
    </row>
    <row r="58" spans="1:11" ht="14.5" hidden="1" outlineLevel="1">
      <c r="A58" s="21" t="s">
        <v>116</v>
      </c>
      <c r="B58" s="93">
        <f>[3]Coal!G14</f>
        <v>144.98440625000001</v>
      </c>
      <c r="C58" s="93">
        <f>[3]Coal!H14</f>
        <v>158.78490625000001</v>
      </c>
      <c r="D58" s="93">
        <f>[3]Coal!I14</f>
        <v>169.035</v>
      </c>
      <c r="E58" s="93">
        <f>[3]Coal!J14</f>
        <v>173.833703125</v>
      </c>
      <c r="F58" s="93">
        <f>[3]Coal!K14</f>
        <v>168.18190625</v>
      </c>
      <c r="G58" s="93">
        <f>[3]Coal!L14</f>
        <v>160.28040625</v>
      </c>
      <c r="H58" s="93">
        <f>[3]Coal!M14</f>
        <v>134.92240624999999</v>
      </c>
      <c r="I58" s="93">
        <f>[3]Coal!N14</f>
        <v>101.1408984375</v>
      </c>
      <c r="J58" s="93">
        <f>[3]Coal!O14</f>
        <v>76.040718749999996</v>
      </c>
      <c r="K58" s="93">
        <f>[3]Coal!P14</f>
        <v>56.417390625000003</v>
      </c>
    </row>
    <row r="59" spans="1:11" ht="14.5" hidden="1" outlineLevel="1">
      <c r="A59" s="21" t="s">
        <v>117</v>
      </c>
      <c r="B59" s="93">
        <f>[3]Biomass!G14</f>
        <v>52.728821289062502</v>
      </c>
      <c r="C59" s="93">
        <f>[3]Biomass!H14</f>
        <v>41.026861328125001</v>
      </c>
      <c r="D59" s="93">
        <f>[3]Biomass!I14</f>
        <v>46.718269531250002</v>
      </c>
      <c r="E59" s="93">
        <f>[3]Biomass!J14</f>
        <v>66.5106015625</v>
      </c>
      <c r="F59" s="93">
        <f>[3]Biomass!K14</f>
        <v>79.935069335937499</v>
      </c>
      <c r="G59" s="93">
        <f>[3]Biomass!L14</f>
        <v>89.588573242187508</v>
      </c>
      <c r="H59" s="93">
        <f>[3]Biomass!M14</f>
        <v>104.9666533203125</v>
      </c>
      <c r="I59" s="93">
        <f>[3]Biomass!N14</f>
        <v>126.61788037109375</v>
      </c>
      <c r="J59" s="93">
        <f>[3]Biomass!O14</f>
        <v>145.91813427734374</v>
      </c>
      <c r="K59" s="93">
        <f>[3]Biomass!P14</f>
        <v>163.35502685546876</v>
      </c>
    </row>
    <row r="60" spans="1:11" ht="14.5" hidden="1" outlineLevel="1">
      <c r="A60" s="79" t="s">
        <v>9</v>
      </c>
      <c r="B60" s="86"/>
      <c r="C60" s="2"/>
      <c r="D60" s="2"/>
      <c r="E60" s="2"/>
      <c r="F60" s="2"/>
      <c r="G60" s="2"/>
      <c r="H60" s="2"/>
      <c r="I60" s="2"/>
      <c r="J60" s="2"/>
      <c r="K60" s="2"/>
    </row>
    <row r="61" spans="1:11" hidden="1" outlineLevel="1">
      <c r="A61" s="10" t="s">
        <v>118</v>
      </c>
      <c r="B61" s="6"/>
      <c r="C61" s="6"/>
      <c r="D61" s="6"/>
      <c r="E61" s="6"/>
      <c r="F61" s="6"/>
      <c r="G61" s="6"/>
      <c r="H61" s="6"/>
      <c r="I61" s="6"/>
      <c r="J61" s="9" t="s">
        <v>119</v>
      </c>
      <c r="K61" s="6"/>
    </row>
    <row r="62" spans="1:11" ht="14.5" hidden="1" outlineLevel="1">
      <c r="A62" s="21"/>
      <c r="B62" s="21">
        <v>2010</v>
      </c>
      <c r="C62" s="21">
        <v>2020</v>
      </c>
      <c r="D62" s="21">
        <v>2030</v>
      </c>
      <c r="E62" s="21">
        <v>2040</v>
      </c>
      <c r="F62" s="21">
        <v>2050</v>
      </c>
      <c r="G62" s="21">
        <v>2060</v>
      </c>
      <c r="H62" s="21">
        <v>2070</v>
      </c>
      <c r="I62" s="21">
        <v>2080</v>
      </c>
      <c r="J62" s="21">
        <v>2090</v>
      </c>
      <c r="K62" s="21">
        <v>2100</v>
      </c>
    </row>
    <row r="63" spans="1:11" ht="14.5" hidden="1" outlineLevel="1">
      <c r="A63" s="21" t="s">
        <v>124</v>
      </c>
      <c r="B63" s="93">
        <f>'[4]Oil tankers data'!$B$45</f>
        <v>65.488120005412966</v>
      </c>
      <c r="C63" s="93">
        <f>'[4]Oil tankers data'!$B$51</f>
        <v>66</v>
      </c>
      <c r="D63" s="93">
        <f>'[4]Oil tankers data'!$B$52</f>
        <v>66</v>
      </c>
      <c r="E63" s="93">
        <f>'[4]Oil tankers data'!$B$53</f>
        <v>66</v>
      </c>
      <c r="F63" s="93">
        <f>'[4]Oil tankers data'!$B$54</f>
        <v>66</v>
      </c>
      <c r="G63" s="93">
        <f>'[4]Oil tankers data'!$B$55</f>
        <v>66</v>
      </c>
      <c r="H63" s="93">
        <f>'[4]Oil tankers data'!$B$56</f>
        <v>66</v>
      </c>
      <c r="I63" s="93">
        <f>'[4]Oil tankers data'!$B$57</f>
        <v>66</v>
      </c>
      <c r="J63" s="93">
        <f>'[4]Oil tankers data'!$B$58</f>
        <v>66</v>
      </c>
      <c r="K63" s="93">
        <f>'[4]Oil tankers data'!$B$59</f>
        <v>66</v>
      </c>
    </row>
    <row r="64" spans="1:11" ht="14.5" hidden="1" outlineLevel="1">
      <c r="A64" s="21" t="s">
        <v>123</v>
      </c>
      <c r="B64" s="93">
        <f>'[4]Gas and chemicals data'!$B$45</f>
        <v>17.485865693028746</v>
      </c>
      <c r="C64" s="93">
        <f>'[4]Gas and chemicals data'!$B$51</f>
        <v>19</v>
      </c>
      <c r="D64" s="93">
        <f>'[4]Gas and chemicals data'!$B$52</f>
        <v>19</v>
      </c>
      <c r="E64" s="93">
        <f>'[4]Gas and chemicals data'!$B$53</f>
        <v>19</v>
      </c>
      <c r="F64" s="93">
        <f>'[4]Gas and chemicals data'!$B$54</f>
        <v>19</v>
      </c>
      <c r="G64" s="93">
        <f>'[4]Gas and chemicals data'!$B$55</f>
        <v>19</v>
      </c>
      <c r="H64" s="93">
        <f>'[4]Gas and chemicals data'!$B$56</f>
        <v>19</v>
      </c>
      <c r="I64" s="93">
        <f>'[4]Gas and chemicals data'!$B$57</f>
        <v>19</v>
      </c>
      <c r="J64" s="93">
        <f>'[4]Gas and chemicals data'!$B$58</f>
        <v>19</v>
      </c>
      <c r="K64" s="93">
        <f>'[4]Gas and chemicals data'!$B$59</f>
        <v>19</v>
      </c>
    </row>
    <row r="65" spans="1:12" ht="14.5" hidden="1" outlineLevel="1">
      <c r="A65" s="21" t="s">
        <v>121</v>
      </c>
      <c r="B65" s="88">
        <f>'[4]Gas and chemicals data'!$C$45</f>
        <v>3.3235805851006453E-2</v>
      </c>
      <c r="C65" s="88">
        <f>'[4]Gas and chemicals data'!$C$51</f>
        <v>0.04</v>
      </c>
      <c r="D65" s="88">
        <f>'[4]Gas and chemicals data'!$C$52</f>
        <v>0.04</v>
      </c>
      <c r="E65" s="88">
        <f>'[4]Gas and chemicals data'!$C$53</f>
        <v>0.04</v>
      </c>
      <c r="F65" s="88">
        <f>'[4]Gas and chemicals data'!$C$54</f>
        <v>0.04</v>
      </c>
      <c r="G65" s="88">
        <f>'[4]Gas and chemicals data'!$C$55</f>
        <v>0.04</v>
      </c>
      <c r="H65" s="88">
        <f>'[4]Gas and chemicals data'!$C$56</f>
        <v>0.04</v>
      </c>
      <c r="I65" s="88">
        <f>'[4]Gas and chemicals data'!$C$57</f>
        <v>0.04</v>
      </c>
      <c r="J65" s="88">
        <f>'[4]Gas and chemicals data'!$C$58</f>
        <v>0.04</v>
      </c>
      <c r="K65" s="88">
        <f>'[4]Gas and chemicals data'!$C$59</f>
        <v>0.04</v>
      </c>
    </row>
    <row r="66" spans="1:12" ht="14.5" hidden="1" outlineLevel="1">
      <c r="A66" s="21" t="s">
        <v>120</v>
      </c>
      <c r="B66" s="93">
        <f>'[4]Bulk data'!$B$45</f>
        <v>26</v>
      </c>
      <c r="C66" s="93">
        <f>'[4]Bulk data'!$B$51</f>
        <v>26</v>
      </c>
      <c r="D66" s="93">
        <f>'[4]Bulk data'!$B$52</f>
        <v>26</v>
      </c>
      <c r="E66" s="93">
        <f>'[4]Bulk data'!$B$53</f>
        <v>26</v>
      </c>
      <c r="F66" s="93">
        <f>'[4]Bulk data'!$B$54</f>
        <v>26</v>
      </c>
      <c r="G66" s="93">
        <f>'[4]Bulk data'!$B$55</f>
        <v>26</v>
      </c>
      <c r="H66" s="93">
        <f>'[4]Bulk data'!$B$56</f>
        <v>26</v>
      </c>
      <c r="I66" s="93">
        <f>'[4]Bulk data'!$B$57</f>
        <v>26</v>
      </c>
      <c r="J66" s="93">
        <f>'[4]Bulk data'!$B$58</f>
        <v>26</v>
      </c>
      <c r="K66" s="93">
        <f>'[4]Bulk data'!$C$59</f>
        <v>5</v>
      </c>
    </row>
    <row r="67" spans="1:12" ht="14.5" hidden="1" outlineLevel="1">
      <c r="A67" s="21" t="s">
        <v>122</v>
      </c>
      <c r="B67" s="88">
        <f>'[4]Bulk data'!$G$45</f>
        <v>0.14899999999999999</v>
      </c>
      <c r="C67" s="88">
        <f>'[4]Bulk data'!$G$51</f>
        <v>0.17</v>
      </c>
      <c r="D67" s="88">
        <f>'[4]Bulk data'!$G$52</f>
        <v>0.17</v>
      </c>
      <c r="E67" s="88">
        <f>'[4]Bulk data'!$G$53</f>
        <v>0.17</v>
      </c>
      <c r="F67" s="88">
        <f>'[4]Bulk data'!$G$54</f>
        <v>0.17</v>
      </c>
      <c r="G67" s="88">
        <f>'[4]Bulk data'!$G$55</f>
        <v>0.17</v>
      </c>
      <c r="H67" s="88">
        <f>'[4]Bulk data'!$G$56</f>
        <v>0.17</v>
      </c>
      <c r="I67" s="88">
        <f>'[4]Bulk data'!$G$57</f>
        <v>0.17</v>
      </c>
      <c r="J67" s="88">
        <f>'[4]Bulk data'!$G$58</f>
        <v>0.17</v>
      </c>
      <c r="K67" s="88">
        <f>'[4]Bulk data'!$G$59</f>
        <v>0.17</v>
      </c>
    </row>
    <row r="68" spans="1:12" hidden="1" outlineLevel="1"/>
    <row r="69" spans="1:12" ht="13" hidden="1" outlineLevel="1">
      <c r="A69" s="117" t="s">
        <v>185</v>
      </c>
      <c r="B69" s="8" t="s">
        <v>193</v>
      </c>
    </row>
    <row r="70" spans="1:12" hidden="1" outlineLevel="1">
      <c r="A70" s="10" t="s">
        <v>192</v>
      </c>
      <c r="B70" s="6"/>
      <c r="C70" s="6"/>
      <c r="D70" s="6"/>
      <c r="E70" s="6"/>
      <c r="F70" s="6"/>
      <c r="G70" s="6"/>
      <c r="H70" s="6"/>
      <c r="I70" s="6"/>
      <c r="J70" s="9" t="s">
        <v>101</v>
      </c>
      <c r="K70" s="6"/>
    </row>
    <row r="71" spans="1:12" ht="14.5" hidden="1" outlineLevel="1">
      <c r="A71" s="21"/>
      <c r="B71" s="21">
        <v>2010</v>
      </c>
      <c r="C71" s="21">
        <v>2020</v>
      </c>
      <c r="D71" s="21">
        <v>2030</v>
      </c>
      <c r="E71" s="21">
        <v>2040</v>
      </c>
      <c r="F71" s="21">
        <v>2050</v>
      </c>
      <c r="G71" s="21">
        <v>2060</v>
      </c>
      <c r="H71" s="21">
        <v>2070</v>
      </c>
      <c r="I71" s="21">
        <v>2080</v>
      </c>
      <c r="J71" s="21">
        <v>2090</v>
      </c>
      <c r="K71" s="21">
        <v>2100</v>
      </c>
    </row>
    <row r="72" spans="1:12" ht="14.5" hidden="1" outlineLevel="1">
      <c r="A72" s="21" t="s">
        <v>114</v>
      </c>
      <c r="B72" s="93">
        <f>[3]Oil!G17</f>
        <v>173.11800000000011</v>
      </c>
      <c r="C72" s="93">
        <f>[3]Oil!H17</f>
        <v>207.35400000000001</v>
      </c>
      <c r="D72" s="93">
        <f>[3]Oil!I17</f>
        <v>205.36600000000001</v>
      </c>
      <c r="E72" s="93">
        <f>[3]Oil!J17</f>
        <v>191.53700000000001</v>
      </c>
      <c r="F72" s="93">
        <f>[3]Oil!K17</f>
        <v>141.239</v>
      </c>
      <c r="G72" s="93">
        <f>[3]Oil!L17</f>
        <v>95.578999999999994</v>
      </c>
      <c r="H72" s="93">
        <f>[3]Oil!M17</f>
        <v>41.281000000000013</v>
      </c>
      <c r="I72" s="93">
        <f>[3]Oil!N17</f>
        <v>13.4</v>
      </c>
      <c r="J72" s="93">
        <f>[3]Oil!O17</f>
        <v>5.25</v>
      </c>
      <c r="K72" s="93">
        <f>[3]Oil!P17</f>
        <v>2.3879999999999999</v>
      </c>
    </row>
    <row r="73" spans="1:12" ht="14.5" hidden="1" outlineLevel="1">
      <c r="A73" s="21" t="s">
        <v>115</v>
      </c>
      <c r="B73" s="93">
        <f>[3]Gas!G17</f>
        <v>105.705</v>
      </c>
      <c r="C73" s="93">
        <f>[3]Gas!H17</f>
        <v>121.491</v>
      </c>
      <c r="D73" s="93">
        <f>[3]Gas!I17</f>
        <v>152.869</v>
      </c>
      <c r="E73" s="93">
        <f>[3]Gas!J17</f>
        <v>191.38399999999999</v>
      </c>
      <c r="F73" s="93">
        <f>[3]Gas!K17</f>
        <v>214.69399999999999</v>
      </c>
      <c r="G73" s="93">
        <f>[3]Gas!L17</f>
        <v>216.82900000000001</v>
      </c>
      <c r="H73" s="93">
        <f>[3]Gas!M17</f>
        <v>196.965</v>
      </c>
      <c r="I73" s="93">
        <f>[3]Gas!N17</f>
        <v>167.89099999999999</v>
      </c>
      <c r="J73" s="93">
        <f>[3]Gas!O17</f>
        <v>134.285</v>
      </c>
      <c r="K73" s="93">
        <f>[3]Gas!P17</f>
        <v>107.215</v>
      </c>
    </row>
    <row r="74" spans="1:12" ht="14.5" hidden="1" outlineLevel="1">
      <c r="A74" s="21" t="s">
        <v>116</v>
      </c>
      <c r="B74" s="93">
        <f>[3]Coal!G17</f>
        <v>139.727</v>
      </c>
      <c r="C74" s="93">
        <f>[3]Coal!H17</f>
        <v>135.20400000000001</v>
      </c>
      <c r="D74" s="93">
        <f>[3]Coal!I17</f>
        <v>82.915999999999997</v>
      </c>
      <c r="E74" s="93">
        <f>[3]Coal!J17</f>
        <v>47.033999999999999</v>
      </c>
      <c r="F74" s="93">
        <f>[3]Coal!K17</f>
        <v>55.597000000000001</v>
      </c>
      <c r="G74" s="93">
        <f>[3]Coal!L17</f>
        <v>87.217999999999975</v>
      </c>
      <c r="H74" s="93">
        <f>[3]Coal!M17</f>
        <v>129.21</v>
      </c>
      <c r="I74" s="93">
        <f>[3]Coal!N17</f>
        <v>132.43600000000001</v>
      </c>
      <c r="J74" s="93">
        <f>[3]Coal!O17</f>
        <v>111.742</v>
      </c>
      <c r="K74" s="93">
        <f>[3]Coal!P17</f>
        <v>86.657999999999987</v>
      </c>
    </row>
    <row r="75" spans="1:12" ht="14.5" hidden="1" outlineLevel="1">
      <c r="A75" s="21" t="s">
        <v>117</v>
      </c>
      <c r="B75" s="93">
        <f>[3]Biomass!G17</f>
        <v>54.988</v>
      </c>
      <c r="C75" s="93">
        <f>[3]Biomass!H17</f>
        <v>64.072000000000003</v>
      </c>
      <c r="D75" s="93">
        <f>[3]Biomass!I17</f>
        <v>69.826000000000008</v>
      </c>
      <c r="E75" s="93">
        <f>[3]Biomass!J17</f>
        <v>75.619</v>
      </c>
      <c r="F75" s="93">
        <f>[3]Biomass!K17</f>
        <v>87.283999999999978</v>
      </c>
      <c r="G75" s="93">
        <f>[3]Biomass!L17</f>
        <v>102.91800000000001</v>
      </c>
      <c r="H75" s="93">
        <f>[3]Biomass!M17</f>
        <v>128.494</v>
      </c>
      <c r="I75" s="93">
        <f>[3]Biomass!N17</f>
        <v>156.72200000000001</v>
      </c>
      <c r="J75" s="93">
        <f>[3]Biomass!O17</f>
        <v>183.922</v>
      </c>
      <c r="K75" s="93">
        <f>[3]Biomass!P17</f>
        <v>206.10599999999999</v>
      </c>
      <c r="L75" s="8"/>
    </row>
    <row r="76" spans="1:12" ht="14.5" hidden="1" outlineLevel="1">
      <c r="A76" s="79" t="s">
        <v>9</v>
      </c>
      <c r="B76" s="86"/>
      <c r="C76" s="2"/>
      <c r="D76" s="2"/>
      <c r="E76" s="2"/>
      <c r="F76" s="2"/>
      <c r="G76" s="2"/>
      <c r="H76" s="2"/>
      <c r="I76" s="2"/>
      <c r="J76" s="2"/>
      <c r="K76" s="2"/>
    </row>
    <row r="77" spans="1:12" hidden="1" outlineLevel="1">
      <c r="A77" s="10" t="s">
        <v>118</v>
      </c>
      <c r="B77" s="6"/>
      <c r="C77" s="6"/>
      <c r="D77" s="6"/>
      <c r="E77" s="6"/>
      <c r="F77" s="6"/>
      <c r="G77" s="6"/>
      <c r="H77" s="6"/>
      <c r="I77" s="6"/>
      <c r="J77" s="9" t="s">
        <v>119</v>
      </c>
      <c r="K77" s="6"/>
    </row>
    <row r="78" spans="1:12" ht="14.5" hidden="1" outlineLevel="1">
      <c r="A78" s="21"/>
      <c r="B78" s="21">
        <v>2010</v>
      </c>
      <c r="C78" s="21">
        <v>2020</v>
      </c>
      <c r="D78" s="21">
        <v>2030</v>
      </c>
      <c r="E78" s="21">
        <v>2040</v>
      </c>
      <c r="F78" s="21">
        <v>2050</v>
      </c>
      <c r="G78" s="21">
        <v>2060</v>
      </c>
      <c r="H78" s="21">
        <v>2070</v>
      </c>
      <c r="I78" s="21">
        <v>2080</v>
      </c>
      <c r="J78" s="21">
        <v>2090</v>
      </c>
      <c r="K78" s="21">
        <v>2100</v>
      </c>
    </row>
    <row r="79" spans="1:12" ht="14.5" hidden="1" outlineLevel="1">
      <c r="A79" s="21" t="s">
        <v>124</v>
      </c>
      <c r="B79" s="93">
        <f>'[4]Oil tankers data'!$B$45</f>
        <v>65.488120005412966</v>
      </c>
      <c r="C79" s="93">
        <f>'[4]Oil tankers data'!$B$51</f>
        <v>66</v>
      </c>
      <c r="D79" s="93">
        <f>'[4]Oil tankers data'!$B$52</f>
        <v>66</v>
      </c>
      <c r="E79" s="93">
        <f>'[4]Oil tankers data'!$B$53</f>
        <v>66</v>
      </c>
      <c r="F79" s="93">
        <f>'[4]Oil tankers data'!$B$54</f>
        <v>66</v>
      </c>
      <c r="G79" s="93">
        <f>'[4]Oil tankers data'!$B$55</f>
        <v>66</v>
      </c>
      <c r="H79" s="93">
        <f>'[4]Oil tankers data'!$B$56</f>
        <v>66</v>
      </c>
      <c r="I79" s="93">
        <f>'[4]Oil tankers data'!$B$57</f>
        <v>66</v>
      </c>
      <c r="J79" s="93">
        <f>'[4]Oil tankers data'!$B$58</f>
        <v>66</v>
      </c>
      <c r="K79" s="93">
        <f>'[4]Oil tankers data'!$B$59</f>
        <v>66</v>
      </c>
    </row>
    <row r="80" spans="1:12" ht="14.5" hidden="1" outlineLevel="1">
      <c r="A80" s="21" t="s">
        <v>123</v>
      </c>
      <c r="B80" s="93">
        <f>'[4]Gas and chemicals data'!$B$45</f>
        <v>17.485865693028746</v>
      </c>
      <c r="C80" s="93">
        <f>'[4]Gas and chemicals data'!$B$51</f>
        <v>19</v>
      </c>
      <c r="D80" s="93">
        <f>'[4]Gas and chemicals data'!$B$52</f>
        <v>19</v>
      </c>
      <c r="E80" s="93">
        <f>'[4]Gas and chemicals data'!$B$53</f>
        <v>19</v>
      </c>
      <c r="F80" s="93">
        <f>'[4]Gas and chemicals data'!$B$54</f>
        <v>19</v>
      </c>
      <c r="G80" s="93">
        <f>'[4]Gas and chemicals data'!$B$55</f>
        <v>19</v>
      </c>
      <c r="H80" s="93">
        <f>'[4]Gas and chemicals data'!$B$56</f>
        <v>19</v>
      </c>
      <c r="I80" s="93">
        <f>'[4]Gas and chemicals data'!$B$57</f>
        <v>19</v>
      </c>
      <c r="J80" s="93">
        <f>'[4]Gas and chemicals data'!$B$58</f>
        <v>19</v>
      </c>
      <c r="K80" s="93">
        <f>'[4]Gas and chemicals data'!$B$59</f>
        <v>19</v>
      </c>
    </row>
    <row r="81" spans="1:11" ht="14.5" hidden="1" outlineLevel="1">
      <c r="A81" s="21" t="s">
        <v>121</v>
      </c>
      <c r="B81" s="88">
        <f>'[4]Gas and chemicals data'!$C$45</f>
        <v>3.3235805851006453E-2</v>
      </c>
      <c r="C81" s="88">
        <f>'[4]Gas and chemicals data'!$C$51</f>
        <v>0.04</v>
      </c>
      <c r="D81" s="88">
        <f>'[4]Gas and chemicals data'!$C$52</f>
        <v>0.04</v>
      </c>
      <c r="E81" s="88">
        <f>'[4]Gas and chemicals data'!$C$53</f>
        <v>0.04</v>
      </c>
      <c r="F81" s="88">
        <f>'[4]Gas and chemicals data'!$C$54</f>
        <v>0.04</v>
      </c>
      <c r="G81" s="88">
        <f>'[4]Gas and chemicals data'!$C$55</f>
        <v>0.04</v>
      </c>
      <c r="H81" s="88">
        <f>'[4]Gas and chemicals data'!$C$56</f>
        <v>0.04</v>
      </c>
      <c r="I81" s="88">
        <f>'[4]Gas and chemicals data'!$C$57</f>
        <v>0.04</v>
      </c>
      <c r="J81" s="88">
        <f>'[4]Gas and chemicals data'!$C$58</f>
        <v>0.04</v>
      </c>
      <c r="K81" s="88">
        <f>'[4]Gas and chemicals data'!$C$59</f>
        <v>0.04</v>
      </c>
    </row>
    <row r="82" spans="1:11" ht="14.5" hidden="1" outlineLevel="1">
      <c r="A82" s="21" t="s">
        <v>120</v>
      </c>
      <c r="B82" s="93">
        <f>'[4]Bulk data'!$B$45</f>
        <v>26</v>
      </c>
      <c r="C82" s="93">
        <f>'[4]Bulk data'!$B$51</f>
        <v>26</v>
      </c>
      <c r="D82" s="93">
        <f>'[4]Bulk data'!$B$52</f>
        <v>26</v>
      </c>
      <c r="E82" s="93">
        <f>'[4]Bulk data'!$B$53</f>
        <v>26</v>
      </c>
      <c r="F82" s="93">
        <f>'[4]Bulk data'!$B$54</f>
        <v>26</v>
      </c>
      <c r="G82" s="93">
        <f>'[4]Bulk data'!$B$55</f>
        <v>26</v>
      </c>
      <c r="H82" s="93">
        <f>'[4]Bulk data'!$B$56</f>
        <v>26</v>
      </c>
      <c r="I82" s="93">
        <f>'[4]Bulk data'!$B$57</f>
        <v>26</v>
      </c>
      <c r="J82" s="93">
        <f>'[4]Bulk data'!$B$58</f>
        <v>26</v>
      </c>
      <c r="K82" s="93">
        <f>'[4]Bulk data'!$C$59</f>
        <v>5</v>
      </c>
    </row>
    <row r="83" spans="1:11" ht="14.5" hidden="1" outlineLevel="1">
      <c r="A83" s="21" t="s">
        <v>122</v>
      </c>
      <c r="B83" s="88">
        <f>'[4]Bulk data'!$G$45</f>
        <v>0.14899999999999999</v>
      </c>
      <c r="C83" s="88">
        <f>'[4]Bulk data'!$G$51</f>
        <v>0.17</v>
      </c>
      <c r="D83" s="88">
        <f>'[4]Bulk data'!$G$52</f>
        <v>0.17</v>
      </c>
      <c r="E83" s="88">
        <f>'[4]Bulk data'!$G$53</f>
        <v>0.17</v>
      </c>
      <c r="F83" s="88">
        <f>'[4]Bulk data'!$G$54</f>
        <v>0.17</v>
      </c>
      <c r="G83" s="88">
        <f>'[4]Bulk data'!$G$55</f>
        <v>0.17</v>
      </c>
      <c r="H83" s="88">
        <f>'[4]Bulk data'!$G$56</f>
        <v>0.17</v>
      </c>
      <c r="I83" s="88">
        <f>'[4]Bulk data'!$G$57</f>
        <v>0.17</v>
      </c>
      <c r="J83" s="88">
        <f>'[4]Bulk data'!$G$58</f>
        <v>0.17</v>
      </c>
      <c r="K83" s="88">
        <f>'[4]Bulk data'!$G$59</f>
        <v>0.17</v>
      </c>
    </row>
    <row r="84" spans="1:11" hidden="1" outlineLevel="1"/>
    <row r="85" spans="1:11" ht="13" hidden="1" outlineLevel="1">
      <c r="A85" s="117" t="s">
        <v>186</v>
      </c>
      <c r="B85" s="8" t="s">
        <v>193</v>
      </c>
    </row>
    <row r="86" spans="1:11" hidden="1" outlineLevel="1">
      <c r="A86" s="10" t="s">
        <v>192</v>
      </c>
      <c r="B86" s="6"/>
      <c r="C86" s="6"/>
      <c r="D86" s="6"/>
      <c r="E86" s="6"/>
      <c r="F86" s="6"/>
      <c r="G86" s="6"/>
      <c r="H86" s="6"/>
      <c r="I86" s="6"/>
      <c r="J86" s="9" t="s">
        <v>101</v>
      </c>
      <c r="K86" s="6"/>
    </row>
    <row r="87" spans="1:11" ht="14.5" hidden="1" outlineLevel="1">
      <c r="A87" s="21"/>
      <c r="B87" s="21">
        <v>2010</v>
      </c>
      <c r="C87" s="21">
        <v>2020</v>
      </c>
      <c r="D87" s="21">
        <v>2030</v>
      </c>
      <c r="E87" s="21">
        <v>2040</v>
      </c>
      <c r="F87" s="21">
        <v>2050</v>
      </c>
      <c r="G87" s="21">
        <v>2060</v>
      </c>
      <c r="H87" s="21">
        <v>2070</v>
      </c>
      <c r="I87" s="21">
        <v>2080</v>
      </c>
      <c r="J87" s="21">
        <v>2090</v>
      </c>
      <c r="K87" s="21">
        <v>2100</v>
      </c>
    </row>
    <row r="88" spans="1:11" ht="14.5" hidden="1" outlineLevel="1">
      <c r="A88" s="21" t="s">
        <v>114</v>
      </c>
      <c r="B88" s="93">
        <f>[3]Oil!G19</f>
        <v>173.11800000000011</v>
      </c>
      <c r="C88" s="93">
        <f>[3]Oil!H19</f>
        <v>207.589</v>
      </c>
      <c r="D88" s="93">
        <f>[3]Oil!I19</f>
        <v>222.99799999999999</v>
      </c>
      <c r="E88" s="93">
        <f>[3]Oil!J19</f>
        <v>233.55699999999999</v>
      </c>
      <c r="F88" s="93">
        <f>[3]Oil!K19</f>
        <v>231.06100000000001</v>
      </c>
      <c r="G88" s="93">
        <f>[3]Oil!L19</f>
        <v>198.697</v>
      </c>
      <c r="H88" s="93">
        <f>[3]Oil!M19</f>
        <v>153.48099999999999</v>
      </c>
      <c r="I88" s="93">
        <f>[3]Oil!N19</f>
        <v>115.849</v>
      </c>
      <c r="J88" s="93">
        <f>[3]Oil!O19</f>
        <v>78.167000000000002</v>
      </c>
      <c r="K88" s="93">
        <f>[3]Oil!P19</f>
        <v>51.652999999999999</v>
      </c>
    </row>
    <row r="89" spans="1:11" ht="14.5" hidden="1" outlineLevel="1">
      <c r="A89" s="21" t="s">
        <v>115</v>
      </c>
      <c r="B89" s="93">
        <f>[3]Gas!G19</f>
        <v>105.706</v>
      </c>
      <c r="C89" s="93">
        <f>[3]Gas!H19</f>
        <v>123.163</v>
      </c>
      <c r="D89" s="93">
        <f>[3]Gas!I19</f>
        <v>156.87799999999999</v>
      </c>
      <c r="E89" s="93">
        <f>[3]Gas!J19</f>
        <v>204.03</v>
      </c>
      <c r="F89" s="93">
        <f>[3]Gas!K19</f>
        <v>247.435</v>
      </c>
      <c r="G89" s="93">
        <f>[3]Gas!L19</f>
        <v>282.524</v>
      </c>
      <c r="H89" s="93">
        <f>[3]Gas!M19</f>
        <v>303.44400000000002</v>
      </c>
      <c r="I89" s="93">
        <f>[3]Gas!N19</f>
        <v>316.37400000000002</v>
      </c>
      <c r="J89" s="93">
        <f>[3]Gas!O19</f>
        <v>296.86200000000002</v>
      </c>
      <c r="K89" s="93">
        <f>[3]Gas!P19</f>
        <v>282.65500000000009</v>
      </c>
    </row>
    <row r="90" spans="1:11" ht="14.5" hidden="1" outlineLevel="1">
      <c r="A90" s="21" t="s">
        <v>116</v>
      </c>
      <c r="B90" s="93">
        <f>[3]Coal!G19</f>
        <v>139.727</v>
      </c>
      <c r="C90" s="93">
        <f>[3]Coal!H19</f>
        <v>138.07400000000001</v>
      </c>
      <c r="D90" s="93">
        <f>[3]Coal!I19</f>
        <v>139.464</v>
      </c>
      <c r="E90" s="93">
        <f>[3]Coal!J19</f>
        <v>120.545</v>
      </c>
      <c r="F90" s="93">
        <f>[3]Coal!K19</f>
        <v>111.271</v>
      </c>
      <c r="G90" s="93">
        <f>[3]Coal!L19</f>
        <v>120.238</v>
      </c>
      <c r="H90" s="93">
        <f>[3]Coal!M19</f>
        <v>137.779</v>
      </c>
      <c r="I90" s="93">
        <f>[3]Coal!N19</f>
        <v>156.83500000000001</v>
      </c>
      <c r="J90" s="93">
        <f>[3]Coal!O19</f>
        <v>192.09</v>
      </c>
      <c r="K90" s="93">
        <f>[3]Coal!P19</f>
        <v>247.4</v>
      </c>
    </row>
    <row r="91" spans="1:11" ht="14.5" hidden="1" outlineLevel="1">
      <c r="A91" s="21" t="s">
        <v>117</v>
      </c>
      <c r="B91" s="93">
        <f>[3]Biomass!G19</f>
        <v>55.002000000000002</v>
      </c>
      <c r="C91" s="93">
        <f>[3]Biomass!H19</f>
        <v>62.533000000000001</v>
      </c>
      <c r="D91" s="93">
        <f>[3]Biomass!I19</f>
        <v>61.779000000000003</v>
      </c>
      <c r="E91" s="93">
        <f>[3]Biomass!J19</f>
        <v>61.517000000000003</v>
      </c>
      <c r="F91" s="93">
        <f>[3]Biomass!K19</f>
        <v>66.513999999999996</v>
      </c>
      <c r="G91" s="93">
        <f>[3]Biomass!L19</f>
        <v>72.635000000000005</v>
      </c>
      <c r="H91" s="93">
        <f>[3]Biomass!M19</f>
        <v>80.134999999999977</v>
      </c>
      <c r="I91" s="93">
        <f>[3]Biomass!N19</f>
        <v>88.542000000000002</v>
      </c>
      <c r="J91" s="93">
        <f>[3]Biomass!O19</f>
        <v>100.212</v>
      </c>
      <c r="K91" s="93">
        <f>[3]Biomass!P19</f>
        <v>116.02500000000001</v>
      </c>
    </row>
    <row r="92" spans="1:11" ht="14.5" hidden="1" outlineLevel="1">
      <c r="A92" s="79" t="s">
        <v>9</v>
      </c>
      <c r="B92" s="86"/>
      <c r="C92" s="2"/>
      <c r="D92" s="2"/>
      <c r="E92" s="2"/>
      <c r="F92" s="2"/>
      <c r="G92" s="2"/>
      <c r="H92" s="2"/>
      <c r="I92" s="2"/>
      <c r="J92" s="2"/>
      <c r="K92" s="2"/>
    </row>
    <row r="93" spans="1:11" hidden="1" outlineLevel="1">
      <c r="A93" s="10" t="s">
        <v>118</v>
      </c>
      <c r="B93" s="6"/>
      <c r="C93" s="6"/>
      <c r="D93" s="6"/>
      <c r="E93" s="6"/>
      <c r="F93" s="6"/>
      <c r="G93" s="6"/>
      <c r="H93" s="6"/>
      <c r="I93" s="6"/>
      <c r="J93" s="9" t="s">
        <v>119</v>
      </c>
      <c r="K93" s="6"/>
    </row>
    <row r="94" spans="1:11" ht="14.5" hidden="1" outlineLevel="1">
      <c r="A94" s="21"/>
      <c r="B94" s="21">
        <v>2010</v>
      </c>
      <c r="C94" s="21">
        <v>2020</v>
      </c>
      <c r="D94" s="21">
        <v>2030</v>
      </c>
      <c r="E94" s="21">
        <v>2040</v>
      </c>
      <c r="F94" s="21">
        <v>2050</v>
      </c>
      <c r="G94" s="21">
        <v>2060</v>
      </c>
      <c r="H94" s="21">
        <v>2070</v>
      </c>
      <c r="I94" s="21">
        <v>2080</v>
      </c>
      <c r="J94" s="21">
        <v>2090</v>
      </c>
      <c r="K94" s="21">
        <v>2100</v>
      </c>
    </row>
    <row r="95" spans="1:11" ht="14.5" hidden="1" outlineLevel="1">
      <c r="A95" s="21" t="s">
        <v>124</v>
      </c>
      <c r="B95" s="93">
        <f>'[4]Oil tankers data'!$B$45</f>
        <v>65.488120005412966</v>
      </c>
      <c r="C95" s="93">
        <f>'[4]Oil tankers data'!$B$51</f>
        <v>66</v>
      </c>
      <c r="D95" s="93">
        <f>'[4]Oil tankers data'!$B$52</f>
        <v>66</v>
      </c>
      <c r="E95" s="93">
        <f>'[4]Oil tankers data'!$B$53</f>
        <v>66</v>
      </c>
      <c r="F95" s="93">
        <f>'[4]Oil tankers data'!$B$54</f>
        <v>66</v>
      </c>
      <c r="G95" s="93">
        <f>'[4]Oil tankers data'!$B$55</f>
        <v>66</v>
      </c>
      <c r="H95" s="93">
        <f>'[4]Oil tankers data'!$B$56</f>
        <v>66</v>
      </c>
      <c r="I95" s="93">
        <f>'[4]Oil tankers data'!$B$57</f>
        <v>66</v>
      </c>
      <c r="J95" s="93">
        <f>'[4]Oil tankers data'!$B$58</f>
        <v>66</v>
      </c>
      <c r="K95" s="93">
        <f>'[4]Oil tankers data'!$B$59</f>
        <v>66</v>
      </c>
    </row>
    <row r="96" spans="1:11" ht="14.5" hidden="1" outlineLevel="1">
      <c r="A96" s="21" t="s">
        <v>123</v>
      </c>
      <c r="B96" s="93">
        <f>'[4]Gas and chemicals data'!$B$45</f>
        <v>17.485865693028746</v>
      </c>
      <c r="C96" s="93">
        <f>'[4]Gas and chemicals data'!$B$51</f>
        <v>19</v>
      </c>
      <c r="D96" s="93">
        <f>'[4]Gas and chemicals data'!$B$52</f>
        <v>19</v>
      </c>
      <c r="E96" s="93">
        <f>'[4]Gas and chemicals data'!$B$53</f>
        <v>19</v>
      </c>
      <c r="F96" s="93">
        <f>'[4]Gas and chemicals data'!$B$54</f>
        <v>19</v>
      </c>
      <c r="G96" s="93">
        <f>'[4]Gas and chemicals data'!$B$55</f>
        <v>19</v>
      </c>
      <c r="H96" s="93">
        <f>'[4]Gas and chemicals data'!$B$56</f>
        <v>19</v>
      </c>
      <c r="I96" s="93">
        <f>'[4]Gas and chemicals data'!$B$57</f>
        <v>19</v>
      </c>
      <c r="J96" s="93">
        <f>'[4]Gas and chemicals data'!$B$58</f>
        <v>19</v>
      </c>
      <c r="K96" s="93">
        <f>'[4]Gas and chemicals data'!$B$59</f>
        <v>19</v>
      </c>
    </row>
    <row r="97" spans="1:12" ht="14.5" hidden="1" outlineLevel="1">
      <c r="A97" s="21" t="s">
        <v>121</v>
      </c>
      <c r="B97" s="88">
        <f>'[4]Gas and chemicals data'!$C$45</f>
        <v>3.3235805851006453E-2</v>
      </c>
      <c r="C97" s="88">
        <f>'[4]Gas and chemicals data'!$C$51</f>
        <v>0.04</v>
      </c>
      <c r="D97" s="88">
        <f>'[4]Gas and chemicals data'!$C$52</f>
        <v>0.04</v>
      </c>
      <c r="E97" s="88">
        <f>'[4]Gas and chemicals data'!$C$53</f>
        <v>0.04</v>
      </c>
      <c r="F97" s="88">
        <f>'[4]Gas and chemicals data'!$C$54</f>
        <v>0.04</v>
      </c>
      <c r="G97" s="88">
        <f>'[4]Gas and chemicals data'!$C$55</f>
        <v>0.04</v>
      </c>
      <c r="H97" s="88">
        <f>'[4]Gas and chemicals data'!$C$56</f>
        <v>0.04</v>
      </c>
      <c r="I97" s="88">
        <f>'[4]Gas and chemicals data'!$C$57</f>
        <v>0.04</v>
      </c>
      <c r="J97" s="88">
        <f>'[4]Gas and chemicals data'!$C$58</f>
        <v>0.04</v>
      </c>
      <c r="K97" s="88">
        <f>'[4]Gas and chemicals data'!$C$59</f>
        <v>0.04</v>
      </c>
    </row>
    <row r="98" spans="1:12" ht="14.5" hidden="1" outlineLevel="1">
      <c r="A98" s="21" t="s">
        <v>120</v>
      </c>
      <c r="B98" s="93">
        <f>'[4]Bulk data'!$B$45</f>
        <v>26</v>
      </c>
      <c r="C98" s="93">
        <f>'[4]Bulk data'!$B$51</f>
        <v>26</v>
      </c>
      <c r="D98" s="93">
        <f>'[4]Bulk data'!$B$52</f>
        <v>26</v>
      </c>
      <c r="E98" s="93">
        <f>'[4]Bulk data'!$B$53</f>
        <v>26</v>
      </c>
      <c r="F98" s="93">
        <f>'[4]Bulk data'!$B$54</f>
        <v>26</v>
      </c>
      <c r="G98" s="93">
        <f>'[4]Bulk data'!$B$55</f>
        <v>26</v>
      </c>
      <c r="H98" s="93">
        <f>'[4]Bulk data'!$B$56</f>
        <v>26</v>
      </c>
      <c r="I98" s="93">
        <f>'[4]Bulk data'!$B$57</f>
        <v>26</v>
      </c>
      <c r="J98" s="93">
        <f>'[4]Bulk data'!$B$58</f>
        <v>26</v>
      </c>
      <c r="K98" s="93">
        <f>'[4]Bulk data'!$C$59</f>
        <v>5</v>
      </c>
    </row>
    <row r="99" spans="1:12" ht="14.5" hidden="1" outlineLevel="1">
      <c r="A99" s="21" t="s">
        <v>122</v>
      </c>
      <c r="B99" s="88">
        <f>'[4]Bulk data'!$G$45</f>
        <v>0.14899999999999999</v>
      </c>
      <c r="C99" s="88">
        <f>'[4]Bulk data'!$G$51</f>
        <v>0.17</v>
      </c>
      <c r="D99" s="88">
        <f>'[4]Bulk data'!$G$52</f>
        <v>0.17</v>
      </c>
      <c r="E99" s="88">
        <f>'[4]Bulk data'!$G$53</f>
        <v>0.17</v>
      </c>
      <c r="F99" s="88">
        <f>'[4]Bulk data'!$G$54</f>
        <v>0.17</v>
      </c>
      <c r="G99" s="88">
        <f>'[4]Bulk data'!$G$55</f>
        <v>0.17</v>
      </c>
      <c r="H99" s="88">
        <f>'[4]Bulk data'!$G$56</f>
        <v>0.17</v>
      </c>
      <c r="I99" s="88">
        <f>'[4]Bulk data'!$G$57</f>
        <v>0.17</v>
      </c>
      <c r="J99" s="88">
        <f>'[4]Bulk data'!$G$58</f>
        <v>0.17</v>
      </c>
      <c r="K99" s="88">
        <f>'[4]Bulk data'!$G$59</f>
        <v>0.17</v>
      </c>
    </row>
    <row r="100" spans="1:12" hidden="1" outlineLevel="1"/>
    <row r="101" spans="1:12" ht="13" hidden="1" outlineLevel="1">
      <c r="A101" s="117" t="s">
        <v>194</v>
      </c>
      <c r="B101" s="8" t="s">
        <v>193</v>
      </c>
    </row>
    <row r="102" spans="1:12" hidden="1" outlineLevel="1">
      <c r="A102" s="10" t="s">
        <v>192</v>
      </c>
      <c r="B102" s="6"/>
      <c r="C102" s="6"/>
      <c r="D102" s="6"/>
      <c r="E102" s="6"/>
      <c r="F102" s="6"/>
      <c r="G102" s="6"/>
      <c r="H102" s="6"/>
      <c r="I102" s="6"/>
      <c r="J102" s="9" t="s">
        <v>101</v>
      </c>
      <c r="K102" s="6"/>
    </row>
    <row r="103" spans="1:12" ht="14.5" hidden="1" outlineLevel="1">
      <c r="A103" s="21"/>
      <c r="B103" s="21">
        <v>2010</v>
      </c>
      <c r="C103" s="21">
        <v>2020</v>
      </c>
      <c r="D103" s="21">
        <v>2030</v>
      </c>
      <c r="E103" s="21">
        <v>2040</v>
      </c>
      <c r="F103" s="21">
        <v>2050</v>
      </c>
      <c r="G103" s="21">
        <v>2060</v>
      </c>
      <c r="H103" s="21">
        <v>2070</v>
      </c>
      <c r="I103" s="21">
        <v>2080</v>
      </c>
      <c r="J103" s="21">
        <v>2090</v>
      </c>
      <c r="K103" s="21">
        <v>2100</v>
      </c>
    </row>
    <row r="104" spans="1:12" ht="14.5" hidden="1" outlineLevel="1">
      <c r="A104" s="21" t="s">
        <v>114</v>
      </c>
      <c r="B104" s="93">
        <f>[3]Oil!G2</f>
        <v>176.21270000000001</v>
      </c>
      <c r="C104" s="93">
        <f>[3]Oil!H2</f>
        <v>213.48009999999999</v>
      </c>
      <c r="D104" s="93">
        <f>[3]Oil!I2</f>
        <v>229.8295</v>
      </c>
      <c r="E104" s="93">
        <f>[3]Oil!J2</f>
        <v>216.17769999999999</v>
      </c>
      <c r="F104" s="93">
        <f>[3]Oil!K2</f>
        <v>206.22800000000001</v>
      </c>
      <c r="G104" s="93">
        <f>[3]Oil!L2</f>
        <v>188.69370000000001</v>
      </c>
      <c r="H104" s="93">
        <f>[3]Oil!M2</f>
        <v>159.3578</v>
      </c>
      <c r="I104" s="93">
        <f>[3]Oil!N2</f>
        <v>132.9205</v>
      </c>
      <c r="J104" s="93">
        <f>[3]Oil!O2</f>
        <v>109.18980000000001</v>
      </c>
      <c r="K104" s="93">
        <f>[3]Oil!P2</f>
        <v>91.0745</v>
      </c>
    </row>
    <row r="105" spans="1:12" ht="14.5" hidden="1" outlineLevel="1">
      <c r="A105" s="21" t="s">
        <v>115</v>
      </c>
      <c r="B105" s="93">
        <f>[3]Gas!G2</f>
        <v>106.6217</v>
      </c>
      <c r="C105" s="93">
        <f>[3]Gas!H2</f>
        <v>131.11660000000001</v>
      </c>
      <c r="D105" s="93">
        <f>[3]Gas!I2</f>
        <v>153.9588</v>
      </c>
      <c r="E105" s="93">
        <f>[3]Gas!J2</f>
        <v>139.40110000000001</v>
      </c>
      <c r="F105" s="93">
        <f>[3]Gas!K2</f>
        <v>139.0445</v>
      </c>
      <c r="G105" s="93">
        <f>[3]Gas!L2</f>
        <v>137.92660000000001</v>
      </c>
      <c r="H105" s="93">
        <f>[3]Gas!M2</f>
        <v>120.3282</v>
      </c>
      <c r="I105" s="93">
        <f>[3]Gas!N2</f>
        <v>103.9143</v>
      </c>
      <c r="J105" s="93">
        <f>[3]Gas!O2</f>
        <v>86.963899999999995</v>
      </c>
      <c r="K105" s="93">
        <f>[3]Gas!P2</f>
        <v>73.325900000000004</v>
      </c>
    </row>
    <row r="106" spans="1:12" ht="14.5" hidden="1" outlineLevel="1">
      <c r="A106" s="21" t="s">
        <v>116</v>
      </c>
      <c r="B106" s="93">
        <f>[3]Coal!G2</f>
        <v>133.4735</v>
      </c>
      <c r="C106" s="93">
        <f>[3]Coal!H2</f>
        <v>163.2603</v>
      </c>
      <c r="D106" s="93">
        <f>[3]Coal!I2</f>
        <v>170.68260000000001</v>
      </c>
      <c r="E106" s="93">
        <f>[3]Coal!J2</f>
        <v>94.187799999999996</v>
      </c>
      <c r="F106" s="93">
        <f>[3]Coal!K2</f>
        <v>97.087999999999994</v>
      </c>
      <c r="G106" s="93">
        <f>[3]Coal!L2</f>
        <v>109.4796</v>
      </c>
      <c r="H106" s="93">
        <f>[3]Coal!M2</f>
        <v>87.105500000000006</v>
      </c>
      <c r="I106" s="93">
        <f>[3]Coal!N2</f>
        <v>70.1267</v>
      </c>
      <c r="J106" s="93">
        <f>[3]Coal!O2</f>
        <v>55.841000000000001</v>
      </c>
      <c r="K106" s="93">
        <f>[3]Coal!P2</f>
        <v>44.248800000000003</v>
      </c>
    </row>
    <row r="107" spans="1:12" ht="14.5" hidden="1" outlineLevel="1">
      <c r="A107" s="21" t="s">
        <v>117</v>
      </c>
      <c r="B107" s="93">
        <f>[3]Biomass!G2</f>
        <v>49.3797</v>
      </c>
      <c r="C107" s="93">
        <f>[3]Biomass!H2</f>
        <v>58.070799999999998</v>
      </c>
      <c r="D107" s="93">
        <f>[3]Biomass!I2</f>
        <v>69.422799999999995</v>
      </c>
      <c r="E107" s="93">
        <f>[3]Biomass!J2</f>
        <v>95.179299999999998</v>
      </c>
      <c r="F107" s="93">
        <f>[3]Biomass!K2</f>
        <v>138.01390000000001</v>
      </c>
      <c r="G107" s="93">
        <f>[3]Biomass!L2</f>
        <v>176.37119999999999</v>
      </c>
      <c r="H107" s="93">
        <v>200</v>
      </c>
      <c r="I107" s="93">
        <v>200</v>
      </c>
      <c r="J107" s="93">
        <v>200</v>
      </c>
      <c r="K107" s="93">
        <v>200</v>
      </c>
      <c r="L107" s="8" t="s">
        <v>191</v>
      </c>
    </row>
    <row r="108" spans="1:12" ht="14.5" hidden="1" outlineLevel="1">
      <c r="A108" s="79" t="s">
        <v>9</v>
      </c>
      <c r="B108" s="86"/>
      <c r="C108" s="2"/>
      <c r="D108" s="2"/>
      <c r="E108" s="2"/>
      <c r="F108" s="2"/>
      <c r="G108" s="2"/>
      <c r="H108" s="2"/>
      <c r="I108" s="2"/>
      <c r="J108" s="2"/>
      <c r="K108" s="2"/>
    </row>
    <row r="109" spans="1:12" hidden="1" outlineLevel="1">
      <c r="A109" s="10" t="s">
        <v>118</v>
      </c>
      <c r="B109" s="6"/>
      <c r="C109" s="6"/>
      <c r="D109" s="6"/>
      <c r="E109" s="6"/>
      <c r="F109" s="6"/>
      <c r="G109" s="6"/>
      <c r="H109" s="6"/>
      <c r="I109" s="6"/>
      <c r="J109" s="9" t="s">
        <v>119</v>
      </c>
      <c r="K109" s="6"/>
    </row>
    <row r="110" spans="1:12" ht="14.5" hidden="1" outlineLevel="1">
      <c r="A110" s="21"/>
      <c r="B110" s="21">
        <v>2010</v>
      </c>
      <c r="C110" s="21">
        <v>2020</v>
      </c>
      <c r="D110" s="21">
        <v>2030</v>
      </c>
      <c r="E110" s="21">
        <v>2040</v>
      </c>
      <c r="F110" s="21">
        <v>2050</v>
      </c>
      <c r="G110" s="21">
        <v>2060</v>
      </c>
      <c r="H110" s="21">
        <v>2070</v>
      </c>
      <c r="I110" s="21">
        <v>2080</v>
      </c>
      <c r="J110" s="21">
        <v>2090</v>
      </c>
      <c r="K110" s="21">
        <v>2100</v>
      </c>
    </row>
    <row r="111" spans="1:12" ht="14.5" hidden="1" outlineLevel="1">
      <c r="A111" s="21" t="s">
        <v>124</v>
      </c>
      <c r="B111" s="93">
        <f>'[4]Oil tankers data'!$B$45</f>
        <v>65.488120005412966</v>
      </c>
      <c r="C111" s="93">
        <f>'[4]Oil tankers data'!$B$51</f>
        <v>66</v>
      </c>
      <c r="D111" s="93">
        <f>'[4]Oil tankers data'!$B$52</f>
        <v>66</v>
      </c>
      <c r="E111" s="93">
        <f>'[4]Oil tankers data'!$B$53</f>
        <v>66</v>
      </c>
      <c r="F111" s="93">
        <f>'[4]Oil tankers data'!$B$54</f>
        <v>66</v>
      </c>
      <c r="G111" s="93">
        <f>'[4]Oil tankers data'!$B$55</f>
        <v>66</v>
      </c>
      <c r="H111" s="93">
        <f>'[4]Oil tankers data'!$B$56</f>
        <v>66</v>
      </c>
      <c r="I111" s="93">
        <f>'[4]Oil tankers data'!$B$57</f>
        <v>66</v>
      </c>
      <c r="J111" s="93">
        <f>'[4]Oil tankers data'!$B$58</f>
        <v>66</v>
      </c>
      <c r="K111" s="93">
        <f>'[4]Oil tankers data'!$B$59</f>
        <v>66</v>
      </c>
    </row>
    <row r="112" spans="1:12" ht="14.5" hidden="1" outlineLevel="1">
      <c r="A112" s="21" t="s">
        <v>123</v>
      </c>
      <c r="B112" s="93">
        <f>'[4]Gas and chemicals data'!$B$45</f>
        <v>17.485865693028746</v>
      </c>
      <c r="C112" s="93">
        <f>'[4]Gas and chemicals data'!$B$51</f>
        <v>19</v>
      </c>
      <c r="D112" s="93">
        <f>'[4]Gas and chemicals data'!$B$52</f>
        <v>19</v>
      </c>
      <c r="E112" s="93">
        <f>'[4]Gas and chemicals data'!$B$53</f>
        <v>19</v>
      </c>
      <c r="F112" s="93">
        <f>'[4]Gas and chemicals data'!$B$54</f>
        <v>19</v>
      </c>
      <c r="G112" s="93">
        <f>'[4]Gas and chemicals data'!$B$55</f>
        <v>19</v>
      </c>
      <c r="H112" s="93">
        <f>'[4]Gas and chemicals data'!$B$56</f>
        <v>19</v>
      </c>
      <c r="I112" s="93">
        <f>'[4]Gas and chemicals data'!$B$57</f>
        <v>19</v>
      </c>
      <c r="J112" s="93">
        <f>'[4]Gas and chemicals data'!$B$58</f>
        <v>19</v>
      </c>
      <c r="K112" s="93">
        <f>'[4]Gas and chemicals data'!$B$59</f>
        <v>19</v>
      </c>
    </row>
    <row r="113" spans="1:12" ht="14.5" hidden="1" outlineLevel="1">
      <c r="A113" s="21" t="s">
        <v>121</v>
      </c>
      <c r="B113" s="88">
        <f>'[4]Gas and chemicals data'!$C$45</f>
        <v>3.3235805851006453E-2</v>
      </c>
      <c r="C113" s="88">
        <f>'[4]Gas and chemicals data'!$C$51</f>
        <v>0.04</v>
      </c>
      <c r="D113" s="88">
        <f>'[4]Gas and chemicals data'!$C$52</f>
        <v>0.04</v>
      </c>
      <c r="E113" s="88">
        <f>'[4]Gas and chemicals data'!$C$53</f>
        <v>0.04</v>
      </c>
      <c r="F113" s="88">
        <f>'[4]Gas and chemicals data'!$C$54</f>
        <v>0.04</v>
      </c>
      <c r="G113" s="88">
        <f>'[4]Gas and chemicals data'!$C$55</f>
        <v>0.04</v>
      </c>
      <c r="H113" s="88">
        <f>'[4]Gas and chemicals data'!$C$56</f>
        <v>0.04</v>
      </c>
      <c r="I113" s="88">
        <f>'[4]Gas and chemicals data'!$C$57</f>
        <v>0.04</v>
      </c>
      <c r="J113" s="88">
        <f>'[4]Gas and chemicals data'!$C$58</f>
        <v>0.04</v>
      </c>
      <c r="K113" s="88">
        <f>'[4]Gas and chemicals data'!$C$59</f>
        <v>0.04</v>
      </c>
    </row>
    <row r="114" spans="1:12" ht="14.5" hidden="1" outlineLevel="1">
      <c r="A114" s="21" t="s">
        <v>120</v>
      </c>
      <c r="B114" s="93">
        <f>'[4]Bulk data'!$B$45</f>
        <v>26</v>
      </c>
      <c r="C114" s="93">
        <f>'[4]Bulk data'!$B$51</f>
        <v>26</v>
      </c>
      <c r="D114" s="93">
        <f>'[4]Bulk data'!$B$52</f>
        <v>26</v>
      </c>
      <c r="E114" s="93">
        <f>'[4]Bulk data'!$B$53</f>
        <v>26</v>
      </c>
      <c r="F114" s="93">
        <f>'[4]Bulk data'!$B$54</f>
        <v>26</v>
      </c>
      <c r="G114" s="93">
        <f>'[4]Bulk data'!$B$55</f>
        <v>26</v>
      </c>
      <c r="H114" s="93">
        <f>'[4]Bulk data'!$B$56</f>
        <v>26</v>
      </c>
      <c r="I114" s="93">
        <f>'[4]Bulk data'!$B$57</f>
        <v>26</v>
      </c>
      <c r="J114" s="93">
        <f>'[4]Bulk data'!$B$58</f>
        <v>26</v>
      </c>
      <c r="K114" s="93">
        <f>'[4]Bulk data'!$C$59</f>
        <v>5</v>
      </c>
    </row>
    <row r="115" spans="1:12" ht="14.5" hidden="1" outlineLevel="1">
      <c r="A115" s="21" t="s">
        <v>122</v>
      </c>
      <c r="B115" s="88">
        <f>'[4]Bulk data'!$G$45</f>
        <v>0.14899999999999999</v>
      </c>
      <c r="C115" s="88">
        <f>'[4]Bulk data'!$G$51</f>
        <v>0.17</v>
      </c>
      <c r="D115" s="88">
        <f>'[4]Bulk data'!$G$52</f>
        <v>0.17</v>
      </c>
      <c r="E115" s="88">
        <f>'[4]Bulk data'!$G$53</f>
        <v>0.17</v>
      </c>
      <c r="F115" s="88">
        <f>'[4]Bulk data'!$G$54</f>
        <v>0.17</v>
      </c>
      <c r="G115" s="88">
        <f>'[4]Bulk data'!$G$55</f>
        <v>0.17</v>
      </c>
      <c r="H115" s="88">
        <f>'[4]Bulk data'!$G$56</f>
        <v>0.17</v>
      </c>
      <c r="I115" s="88">
        <f>'[4]Bulk data'!$G$57</f>
        <v>0.17</v>
      </c>
      <c r="J115" s="88">
        <f>'[4]Bulk data'!$G$58</f>
        <v>0.17</v>
      </c>
      <c r="K115" s="88">
        <f>'[4]Bulk data'!$G$59</f>
        <v>0.17</v>
      </c>
    </row>
    <row r="116" spans="1:12" hidden="1" outlineLevel="1"/>
    <row r="117" spans="1:12" ht="13" hidden="1" outlineLevel="1">
      <c r="A117" s="117" t="s">
        <v>187</v>
      </c>
      <c r="B117" s="8" t="s">
        <v>193</v>
      </c>
    </row>
    <row r="118" spans="1:12" hidden="1" outlineLevel="1">
      <c r="A118" s="10" t="s">
        <v>192</v>
      </c>
      <c r="B118" s="6"/>
      <c r="C118" s="6"/>
      <c r="D118" s="6"/>
      <c r="E118" s="6"/>
      <c r="F118" s="6"/>
      <c r="G118" s="6"/>
      <c r="H118" s="6"/>
      <c r="I118" s="6"/>
      <c r="J118" s="9" t="s">
        <v>101</v>
      </c>
      <c r="K118" s="6"/>
    </row>
    <row r="119" spans="1:12" ht="14.5" hidden="1" outlineLevel="1">
      <c r="A119" s="21"/>
      <c r="B119" s="21">
        <v>2010</v>
      </c>
      <c r="C119" s="21">
        <v>2020</v>
      </c>
      <c r="D119" s="21">
        <v>2030</v>
      </c>
      <c r="E119" s="21">
        <v>2040</v>
      </c>
      <c r="F119" s="21">
        <v>2050</v>
      </c>
      <c r="G119" s="21">
        <v>2060</v>
      </c>
      <c r="H119" s="21">
        <v>2070</v>
      </c>
      <c r="I119" s="21">
        <v>2080</v>
      </c>
      <c r="J119" s="21">
        <v>2090</v>
      </c>
      <c r="K119" s="21">
        <v>2100</v>
      </c>
    </row>
    <row r="120" spans="1:12" ht="14.5" hidden="1" outlineLevel="1">
      <c r="A120" s="21" t="s">
        <v>114</v>
      </c>
      <c r="B120" s="93">
        <f>[3]Oil!G3</f>
        <v>176.21270000000001</v>
      </c>
      <c r="C120" s="93">
        <f>[3]Oil!H3</f>
        <v>213.48009999999999</v>
      </c>
      <c r="D120" s="93">
        <f>[3]Oil!I3</f>
        <v>237.4898</v>
      </c>
      <c r="E120" s="93">
        <f>[3]Oil!J3</f>
        <v>241.11799999999999</v>
      </c>
      <c r="F120" s="93">
        <f>[3]Oil!K3</f>
        <v>232.28299999999999</v>
      </c>
      <c r="G120" s="93">
        <f>[3]Oil!L3</f>
        <v>206.6712</v>
      </c>
      <c r="H120" s="93">
        <f>[3]Oil!M3</f>
        <v>196.8475</v>
      </c>
      <c r="I120" s="93">
        <f>[3]Oil!N3</f>
        <v>181.64840000000001</v>
      </c>
      <c r="J120" s="93">
        <f>[3]Oil!O3</f>
        <v>163.77340000000001</v>
      </c>
      <c r="K120" s="93">
        <f>[3]Oil!P3</f>
        <v>142.52289999999999</v>
      </c>
    </row>
    <row r="121" spans="1:12" ht="14.5" hidden="1" outlineLevel="1">
      <c r="A121" s="21" t="s">
        <v>115</v>
      </c>
      <c r="B121" s="93">
        <f>[3]Gas!G3</f>
        <v>106.6217</v>
      </c>
      <c r="C121" s="93">
        <f>[3]Gas!H3</f>
        <v>131.11660000000001</v>
      </c>
      <c r="D121" s="93">
        <f>[3]Gas!I3</f>
        <v>154.70849999999999</v>
      </c>
      <c r="E121" s="93">
        <f>[3]Gas!J3</f>
        <v>159.9152</v>
      </c>
      <c r="F121" s="93">
        <f>[3]Gas!K3</f>
        <v>161.10140000000001</v>
      </c>
      <c r="G121" s="93">
        <f>[3]Gas!L3</f>
        <v>151.87379999999999</v>
      </c>
      <c r="H121" s="93">
        <f>[3]Gas!M3</f>
        <v>156.54300000000001</v>
      </c>
      <c r="I121" s="93">
        <f>[3]Gas!N3</f>
        <v>154.6739</v>
      </c>
      <c r="J121" s="93">
        <f>[3]Gas!O3</f>
        <v>146.21250000000001</v>
      </c>
      <c r="K121" s="93">
        <f>[3]Gas!P3</f>
        <v>130.4528</v>
      </c>
    </row>
    <row r="122" spans="1:12" ht="14.5" hidden="1" outlineLevel="1">
      <c r="A122" s="21" t="s">
        <v>116</v>
      </c>
      <c r="B122" s="93">
        <f>[3]Coal!G3</f>
        <v>133.4735</v>
      </c>
      <c r="C122" s="93">
        <f>[3]Coal!H3</f>
        <v>163.2603</v>
      </c>
      <c r="D122" s="93">
        <f>[3]Coal!I3</f>
        <v>185.7636</v>
      </c>
      <c r="E122" s="93">
        <f>[3]Coal!J3</f>
        <v>137.76329999999999</v>
      </c>
      <c r="F122" s="93">
        <f>[3]Coal!K3</f>
        <v>126.9653</v>
      </c>
      <c r="G122" s="93">
        <f>[3]Coal!L3</f>
        <v>124.5249</v>
      </c>
      <c r="H122" s="93">
        <f>[3]Coal!M3</f>
        <v>124.5048</v>
      </c>
      <c r="I122" s="93">
        <f>[3]Coal!N3</f>
        <v>124.0677</v>
      </c>
      <c r="J122" s="93">
        <f>[3]Coal!O3</f>
        <v>117.38939999999999</v>
      </c>
      <c r="K122" s="93">
        <f>[3]Coal!P3</f>
        <v>101.12269999999999</v>
      </c>
    </row>
    <row r="123" spans="1:12" ht="14.5" hidden="1" outlineLevel="1">
      <c r="A123" s="21" t="s">
        <v>117</v>
      </c>
      <c r="B123" s="93">
        <f>[3]Biomass!G3</f>
        <v>49.3797</v>
      </c>
      <c r="C123" s="93">
        <f>[3]Biomass!H3</f>
        <v>58.070799999999998</v>
      </c>
      <c r="D123" s="93">
        <f>[3]Biomass!I3</f>
        <v>68.257099999999994</v>
      </c>
      <c r="E123" s="93">
        <f>[3]Biomass!J3</f>
        <v>84.627899999999997</v>
      </c>
      <c r="F123" s="93">
        <f>[3]Biomass!K3</f>
        <v>119.1789</v>
      </c>
      <c r="G123" s="93">
        <f>[3]Biomass!L3</f>
        <v>169.64709999999999</v>
      </c>
      <c r="H123" s="93">
        <f>[3]Biomass!M3</f>
        <v>195.50319999999999</v>
      </c>
      <c r="I123" s="93">
        <v>200</v>
      </c>
      <c r="J123" s="93">
        <v>200</v>
      </c>
      <c r="K123" s="93">
        <v>200</v>
      </c>
      <c r="L123" s="8" t="s">
        <v>191</v>
      </c>
    </row>
    <row r="124" spans="1:12" ht="14.5" hidden="1" outlineLevel="1">
      <c r="A124" s="79" t="s">
        <v>9</v>
      </c>
      <c r="B124" s="86"/>
      <c r="C124" s="2"/>
      <c r="D124" s="2"/>
      <c r="E124" s="2"/>
      <c r="F124" s="2"/>
      <c r="G124" s="2"/>
      <c r="H124" s="2"/>
      <c r="I124" s="2"/>
      <c r="J124" s="2"/>
      <c r="K124" s="2"/>
    </row>
    <row r="125" spans="1:12" hidden="1" outlineLevel="1">
      <c r="A125" s="10" t="s">
        <v>118</v>
      </c>
      <c r="B125" s="6"/>
      <c r="C125" s="6"/>
      <c r="D125" s="6"/>
      <c r="E125" s="6"/>
      <c r="F125" s="6"/>
      <c r="G125" s="6"/>
      <c r="H125" s="6"/>
      <c r="I125" s="6"/>
      <c r="J125" s="9" t="s">
        <v>119</v>
      </c>
      <c r="K125" s="6"/>
    </row>
    <row r="126" spans="1:12" ht="14.5" hidden="1" outlineLevel="1">
      <c r="A126" s="21"/>
      <c r="B126" s="21">
        <v>2010</v>
      </c>
      <c r="C126" s="21">
        <v>2020</v>
      </c>
      <c r="D126" s="21">
        <v>2030</v>
      </c>
      <c r="E126" s="21">
        <v>2040</v>
      </c>
      <c r="F126" s="21">
        <v>2050</v>
      </c>
      <c r="G126" s="21">
        <v>2060</v>
      </c>
      <c r="H126" s="21">
        <v>2070</v>
      </c>
      <c r="I126" s="21">
        <v>2080</v>
      </c>
      <c r="J126" s="21">
        <v>2090</v>
      </c>
      <c r="K126" s="21">
        <v>2100</v>
      </c>
    </row>
    <row r="127" spans="1:12" ht="14.5" hidden="1" outlineLevel="1">
      <c r="A127" s="21" t="s">
        <v>124</v>
      </c>
      <c r="B127" s="93">
        <f>'[4]Oil tankers data'!$B$45</f>
        <v>65.488120005412966</v>
      </c>
      <c r="C127" s="93">
        <f>'[4]Oil tankers data'!$B$51</f>
        <v>66</v>
      </c>
      <c r="D127" s="93">
        <f>'[4]Oil tankers data'!$B$52</f>
        <v>66</v>
      </c>
      <c r="E127" s="93">
        <f>'[4]Oil tankers data'!$B$53</f>
        <v>66</v>
      </c>
      <c r="F127" s="93">
        <f>'[4]Oil tankers data'!$B$54</f>
        <v>66</v>
      </c>
      <c r="G127" s="93">
        <f>'[4]Oil tankers data'!$B$55</f>
        <v>66</v>
      </c>
      <c r="H127" s="93">
        <f>'[4]Oil tankers data'!$B$56</f>
        <v>66</v>
      </c>
      <c r="I127" s="93">
        <f>'[4]Oil tankers data'!$B$57</f>
        <v>66</v>
      </c>
      <c r="J127" s="93">
        <f>'[4]Oil tankers data'!$B$58</f>
        <v>66</v>
      </c>
      <c r="K127" s="93">
        <f>'[4]Oil tankers data'!$B$59</f>
        <v>66</v>
      </c>
    </row>
    <row r="128" spans="1:12" ht="14.5" hidden="1" outlineLevel="1">
      <c r="A128" s="21" t="s">
        <v>123</v>
      </c>
      <c r="B128" s="93">
        <f>'[4]Gas and chemicals data'!$B$45</f>
        <v>17.485865693028746</v>
      </c>
      <c r="C128" s="93">
        <f>'[4]Gas and chemicals data'!$B$51</f>
        <v>19</v>
      </c>
      <c r="D128" s="93">
        <f>'[4]Gas and chemicals data'!$B$52</f>
        <v>19</v>
      </c>
      <c r="E128" s="93">
        <f>'[4]Gas and chemicals data'!$B$53</f>
        <v>19</v>
      </c>
      <c r="F128" s="93">
        <f>'[4]Gas and chemicals data'!$B$54</f>
        <v>19</v>
      </c>
      <c r="G128" s="93">
        <f>'[4]Gas and chemicals data'!$B$55</f>
        <v>19</v>
      </c>
      <c r="H128" s="93">
        <f>'[4]Gas and chemicals data'!$B$56</f>
        <v>19</v>
      </c>
      <c r="I128" s="93">
        <f>'[4]Gas and chemicals data'!$B$57</f>
        <v>19</v>
      </c>
      <c r="J128" s="93">
        <f>'[4]Gas and chemicals data'!$B$58</f>
        <v>19</v>
      </c>
      <c r="K128" s="93">
        <f>'[4]Gas and chemicals data'!$B$59</f>
        <v>19</v>
      </c>
    </row>
    <row r="129" spans="1:12" ht="14.5" hidden="1" outlineLevel="1">
      <c r="A129" s="21" t="s">
        <v>121</v>
      </c>
      <c r="B129" s="88">
        <f>'[4]Gas and chemicals data'!$C$45</f>
        <v>3.3235805851006453E-2</v>
      </c>
      <c r="C129" s="88">
        <f>'[4]Gas and chemicals data'!$C$51</f>
        <v>0.04</v>
      </c>
      <c r="D129" s="88">
        <f>'[4]Gas and chemicals data'!$C$52</f>
        <v>0.04</v>
      </c>
      <c r="E129" s="88">
        <f>'[4]Gas and chemicals data'!$C$53</f>
        <v>0.04</v>
      </c>
      <c r="F129" s="88">
        <f>'[4]Gas and chemicals data'!$C$54</f>
        <v>0.04</v>
      </c>
      <c r="G129" s="88">
        <f>'[4]Gas and chemicals data'!$C$55</f>
        <v>0.04</v>
      </c>
      <c r="H129" s="88">
        <f>'[4]Gas and chemicals data'!$C$56</f>
        <v>0.04</v>
      </c>
      <c r="I129" s="88">
        <f>'[4]Gas and chemicals data'!$C$57</f>
        <v>0.04</v>
      </c>
      <c r="J129" s="88">
        <f>'[4]Gas and chemicals data'!$C$58</f>
        <v>0.04</v>
      </c>
      <c r="K129" s="88">
        <f>'[4]Gas and chemicals data'!$C$59</f>
        <v>0.04</v>
      </c>
    </row>
    <row r="130" spans="1:12" ht="14.5" hidden="1" outlineLevel="1">
      <c r="A130" s="21" t="s">
        <v>120</v>
      </c>
      <c r="B130" s="93">
        <f>'[4]Bulk data'!$B$45</f>
        <v>26</v>
      </c>
      <c r="C130" s="93">
        <f>'[4]Bulk data'!$B$51</f>
        <v>26</v>
      </c>
      <c r="D130" s="93">
        <f>'[4]Bulk data'!$B$52</f>
        <v>26</v>
      </c>
      <c r="E130" s="93">
        <f>'[4]Bulk data'!$B$53</f>
        <v>26</v>
      </c>
      <c r="F130" s="93">
        <f>'[4]Bulk data'!$B$54</f>
        <v>26</v>
      </c>
      <c r="G130" s="93">
        <f>'[4]Bulk data'!$B$55</f>
        <v>26</v>
      </c>
      <c r="H130" s="93">
        <f>'[4]Bulk data'!$B$56</f>
        <v>26</v>
      </c>
      <c r="I130" s="93">
        <f>'[4]Bulk data'!$B$57</f>
        <v>26</v>
      </c>
      <c r="J130" s="93">
        <f>'[4]Bulk data'!$B$58</f>
        <v>26</v>
      </c>
      <c r="K130" s="93">
        <f>'[4]Bulk data'!$C$59</f>
        <v>5</v>
      </c>
    </row>
    <row r="131" spans="1:12" ht="14.5" hidden="1" outlineLevel="1">
      <c r="A131" s="21" t="s">
        <v>122</v>
      </c>
      <c r="B131" s="88">
        <f>'[4]Bulk data'!$G$45</f>
        <v>0.14899999999999999</v>
      </c>
      <c r="C131" s="88">
        <f>'[4]Bulk data'!$G$51</f>
        <v>0.17</v>
      </c>
      <c r="D131" s="88">
        <f>'[4]Bulk data'!$G$52</f>
        <v>0.17</v>
      </c>
      <c r="E131" s="88">
        <f>'[4]Bulk data'!$G$53</f>
        <v>0.17</v>
      </c>
      <c r="F131" s="88">
        <f>'[4]Bulk data'!$G$54</f>
        <v>0.17</v>
      </c>
      <c r="G131" s="88">
        <f>'[4]Bulk data'!$G$55</f>
        <v>0.17</v>
      </c>
      <c r="H131" s="88">
        <f>'[4]Bulk data'!$G$56</f>
        <v>0.17</v>
      </c>
      <c r="I131" s="88">
        <f>'[4]Bulk data'!$G$57</f>
        <v>0.17</v>
      </c>
      <c r="J131" s="88">
        <f>'[4]Bulk data'!$G$58</f>
        <v>0.17</v>
      </c>
      <c r="K131" s="88">
        <f>'[4]Bulk data'!$G$59</f>
        <v>0.17</v>
      </c>
    </row>
    <row r="132" spans="1:12" ht="14.5" hidden="1" outlineLevel="1">
      <c r="A132" s="21"/>
      <c r="B132" s="88"/>
      <c r="C132" s="88"/>
      <c r="D132" s="88"/>
      <c r="E132" s="88"/>
      <c r="F132" s="88"/>
      <c r="G132" s="88"/>
      <c r="H132" s="88"/>
      <c r="I132" s="88"/>
      <c r="J132" s="88"/>
      <c r="K132" s="88"/>
    </row>
    <row r="133" spans="1:12" hidden="1" outlineLevel="1"/>
    <row r="134" spans="1:12" hidden="1" outlineLevel="1"/>
    <row r="135" spans="1:12" ht="13" hidden="1" outlineLevel="1">
      <c r="A135" s="117" t="s">
        <v>188</v>
      </c>
      <c r="B135" s="8" t="s">
        <v>193</v>
      </c>
    </row>
    <row r="136" spans="1:12" hidden="1" outlineLevel="1">
      <c r="A136" s="10" t="s">
        <v>192</v>
      </c>
      <c r="B136" s="6"/>
      <c r="C136" s="6"/>
      <c r="D136" s="6"/>
      <c r="E136" s="6"/>
      <c r="F136" s="6"/>
      <c r="G136" s="6"/>
      <c r="H136" s="6"/>
      <c r="I136" s="6"/>
      <c r="J136" s="9" t="s">
        <v>101</v>
      </c>
      <c r="K136" s="6"/>
    </row>
    <row r="137" spans="1:12" ht="14.5" hidden="1" outlineLevel="1">
      <c r="A137" s="21"/>
      <c r="B137" s="21">
        <v>2010</v>
      </c>
      <c r="C137" s="21">
        <v>2020</v>
      </c>
      <c r="D137" s="21">
        <v>2030</v>
      </c>
      <c r="E137" s="21">
        <v>2040</v>
      </c>
      <c r="F137" s="21">
        <v>2050</v>
      </c>
      <c r="G137" s="21">
        <v>2060</v>
      </c>
      <c r="H137" s="21">
        <v>2070</v>
      </c>
      <c r="I137" s="21">
        <v>2080</v>
      </c>
      <c r="J137" s="21">
        <v>2090</v>
      </c>
      <c r="K137" s="21">
        <v>2100</v>
      </c>
    </row>
    <row r="138" spans="1:12" ht="14.5" hidden="1" outlineLevel="1">
      <c r="A138" s="21" t="s">
        <v>114</v>
      </c>
      <c r="B138" s="93">
        <f>[3]Oil!G23</f>
        <v>171.5</v>
      </c>
      <c r="C138" s="93">
        <f>[3]Oil!H23</f>
        <v>236.4</v>
      </c>
      <c r="D138" s="93">
        <f>[3]Oil!I23</f>
        <v>334</v>
      </c>
      <c r="E138" s="93">
        <f>[3]Oil!J23</f>
        <v>342.9</v>
      </c>
      <c r="F138" s="93">
        <f>[3]Oil!K23</f>
        <v>273.10000000000002</v>
      </c>
      <c r="G138" s="93">
        <f>[3]Oil!L23</f>
        <v>151.80000000000001</v>
      </c>
      <c r="H138" s="93">
        <f>[3]Oil!M23</f>
        <v>67.55</v>
      </c>
      <c r="I138" s="93">
        <f>[3]Oil!N23</f>
        <v>27.64</v>
      </c>
      <c r="J138" s="93">
        <f>[3]Oil!O23</f>
        <v>11.05</v>
      </c>
      <c r="K138" s="93">
        <f>[3]Oil!P23</f>
        <v>9.0340000000000007</v>
      </c>
    </row>
    <row r="139" spans="1:12" ht="14.5" hidden="1" outlineLevel="1">
      <c r="A139" s="21" t="s">
        <v>115</v>
      </c>
      <c r="B139" s="93">
        <f>[3]Gas!G23</f>
        <v>112.2</v>
      </c>
      <c r="C139" s="93">
        <f>[3]Gas!H23</f>
        <v>169.5</v>
      </c>
      <c r="D139" s="93">
        <f>[3]Gas!I23</f>
        <v>219.3</v>
      </c>
      <c r="E139" s="93">
        <f>[3]Gas!J23</f>
        <v>236.1</v>
      </c>
      <c r="F139" s="93">
        <f>[3]Gas!K23</f>
        <v>221.1</v>
      </c>
      <c r="G139" s="93">
        <f>[3]Gas!L23</f>
        <v>182.8</v>
      </c>
      <c r="H139" s="93">
        <f>[3]Gas!M23</f>
        <v>149</v>
      </c>
      <c r="I139" s="93">
        <f>[3]Gas!N23</f>
        <v>91.62</v>
      </c>
      <c r="J139" s="93">
        <f>[3]Gas!O23</f>
        <v>37.880000000000003</v>
      </c>
      <c r="K139" s="93">
        <f>[3]Gas!P23</f>
        <v>16.18</v>
      </c>
    </row>
    <row r="140" spans="1:12" ht="14.5" hidden="1" outlineLevel="1">
      <c r="A140" s="21" t="s">
        <v>116</v>
      </c>
      <c r="B140" s="93">
        <f>[3]Coal!G23</f>
        <v>135.4</v>
      </c>
      <c r="C140" s="93">
        <f>[3]Coal!H23</f>
        <v>118.4</v>
      </c>
      <c r="D140" s="93">
        <f>[3]Coal!I23</f>
        <v>60.48</v>
      </c>
      <c r="E140" s="93">
        <f>[3]Coal!J23</f>
        <v>19.62</v>
      </c>
      <c r="F140" s="93">
        <f>[3]Coal!K23</f>
        <v>5.8520000000000003</v>
      </c>
      <c r="G140" s="93">
        <f>[3]Coal!L23</f>
        <v>3.516</v>
      </c>
      <c r="H140" s="93">
        <f>[3]Coal!M23</f>
        <v>3.0289999999999999</v>
      </c>
      <c r="I140" s="93">
        <f>[3]Coal!N23</f>
        <v>3.008</v>
      </c>
      <c r="J140" s="93">
        <f>[3]Coal!O23</f>
        <v>2.8650000000000002</v>
      </c>
      <c r="K140" s="93">
        <f>[3]Coal!P23</f>
        <v>2.6320000000000001</v>
      </c>
    </row>
    <row r="141" spans="1:12" ht="14.5" hidden="1" outlineLevel="1">
      <c r="A141" s="21" t="s">
        <v>117</v>
      </c>
      <c r="B141" s="93">
        <f>[3]Biomass!G23</f>
        <v>59.83</v>
      </c>
      <c r="C141" s="93">
        <f>[3]Biomass!H23</f>
        <v>65.8</v>
      </c>
      <c r="D141" s="93">
        <f>[3]Biomass!I23</f>
        <v>54.2</v>
      </c>
      <c r="E141" s="93">
        <f>[3]Biomass!J23</f>
        <v>67.55</v>
      </c>
      <c r="F141" s="93">
        <f>[3]Biomass!K23</f>
        <v>178.4</v>
      </c>
      <c r="G141" s="93">
        <v>200</v>
      </c>
      <c r="H141" s="93">
        <v>200</v>
      </c>
      <c r="I141" s="93">
        <v>200</v>
      </c>
      <c r="J141" s="93">
        <v>200</v>
      </c>
      <c r="K141" s="93">
        <v>200</v>
      </c>
      <c r="L141" s="8" t="s">
        <v>191</v>
      </c>
    </row>
    <row r="142" spans="1:12" ht="14.5" hidden="1" outlineLevel="1">
      <c r="A142" s="79" t="s">
        <v>9</v>
      </c>
      <c r="B142" s="86"/>
      <c r="C142" s="2"/>
      <c r="D142" s="2"/>
      <c r="E142" s="2"/>
      <c r="F142" s="2"/>
      <c r="G142" s="2"/>
      <c r="H142" s="2"/>
      <c r="I142" s="2"/>
      <c r="J142" s="2"/>
      <c r="K142" s="2"/>
    </row>
    <row r="143" spans="1:12" hidden="1" outlineLevel="1">
      <c r="A143" s="10" t="s">
        <v>118</v>
      </c>
      <c r="B143" s="6"/>
      <c r="C143" s="6"/>
      <c r="D143" s="6"/>
      <c r="E143" s="6"/>
      <c r="F143" s="6"/>
      <c r="G143" s="6"/>
      <c r="H143" s="6"/>
      <c r="I143" s="6"/>
      <c r="J143" s="9" t="s">
        <v>119</v>
      </c>
      <c r="K143" s="6"/>
    </row>
    <row r="144" spans="1:12" ht="14.5" hidden="1" outlineLevel="1">
      <c r="A144" s="21"/>
      <c r="B144" s="21">
        <v>2010</v>
      </c>
      <c r="C144" s="21">
        <v>2020</v>
      </c>
      <c r="D144" s="21">
        <v>2030</v>
      </c>
      <c r="E144" s="21">
        <v>2040</v>
      </c>
      <c r="F144" s="21">
        <v>2050</v>
      </c>
      <c r="G144" s="21">
        <v>2060</v>
      </c>
      <c r="H144" s="21">
        <v>2070</v>
      </c>
      <c r="I144" s="21">
        <v>2080</v>
      </c>
      <c r="J144" s="21">
        <v>2090</v>
      </c>
      <c r="K144" s="21">
        <v>2100</v>
      </c>
    </row>
    <row r="145" spans="1:12" ht="14.5" hidden="1" outlineLevel="1">
      <c r="A145" s="21" t="s">
        <v>124</v>
      </c>
      <c r="B145" s="93">
        <f>'[4]Oil tankers data'!$B$45</f>
        <v>65.488120005412966</v>
      </c>
      <c r="C145" s="93">
        <f>'[4]Oil tankers data'!$B$51</f>
        <v>66</v>
      </c>
      <c r="D145" s="93">
        <f>'[4]Oil tankers data'!$B$52</f>
        <v>66</v>
      </c>
      <c r="E145" s="93">
        <f>'[4]Oil tankers data'!$B$53</f>
        <v>66</v>
      </c>
      <c r="F145" s="93">
        <f>'[4]Oil tankers data'!$B$54</f>
        <v>66</v>
      </c>
      <c r="G145" s="93">
        <f>'[4]Oil tankers data'!$B$55</f>
        <v>66</v>
      </c>
      <c r="H145" s="93">
        <f>'[4]Oil tankers data'!$B$56</f>
        <v>66</v>
      </c>
      <c r="I145" s="93">
        <f>'[4]Oil tankers data'!$B$57</f>
        <v>66</v>
      </c>
      <c r="J145" s="93">
        <f>'[4]Oil tankers data'!$B$58</f>
        <v>66</v>
      </c>
      <c r="K145" s="93">
        <f>'[4]Oil tankers data'!$B$59</f>
        <v>66</v>
      </c>
    </row>
    <row r="146" spans="1:12" ht="14.5" hidden="1" outlineLevel="1">
      <c r="A146" s="21" t="s">
        <v>123</v>
      </c>
      <c r="B146" s="93">
        <f>'[4]Gas and chemicals data'!$B$45</f>
        <v>17.485865693028746</v>
      </c>
      <c r="C146" s="93">
        <f>'[4]Gas and chemicals data'!$B$51</f>
        <v>19</v>
      </c>
      <c r="D146" s="93">
        <f>'[4]Gas and chemicals data'!$B$52</f>
        <v>19</v>
      </c>
      <c r="E146" s="93">
        <f>'[4]Gas and chemicals data'!$B$53</f>
        <v>19</v>
      </c>
      <c r="F146" s="93">
        <f>'[4]Gas and chemicals data'!$B$54</f>
        <v>19</v>
      </c>
      <c r="G146" s="93">
        <f>'[4]Gas and chemicals data'!$B$55</f>
        <v>19</v>
      </c>
      <c r="H146" s="93">
        <f>'[4]Gas and chemicals data'!$B$56</f>
        <v>19</v>
      </c>
      <c r="I146" s="93">
        <f>'[4]Gas and chemicals data'!$B$57</f>
        <v>19</v>
      </c>
      <c r="J146" s="93">
        <f>'[4]Gas and chemicals data'!$B$58</f>
        <v>19</v>
      </c>
      <c r="K146" s="93">
        <f>'[4]Gas and chemicals data'!$B$59</f>
        <v>19</v>
      </c>
    </row>
    <row r="147" spans="1:12" ht="14.5" hidden="1" outlineLevel="1">
      <c r="A147" s="21" t="s">
        <v>121</v>
      </c>
      <c r="B147" s="88">
        <f>'[4]Gas and chemicals data'!$C$45</f>
        <v>3.3235805851006453E-2</v>
      </c>
      <c r="C147" s="88">
        <f>'[4]Gas and chemicals data'!$C$51</f>
        <v>0.04</v>
      </c>
      <c r="D147" s="88">
        <f>'[4]Gas and chemicals data'!$C$52</f>
        <v>0.04</v>
      </c>
      <c r="E147" s="88">
        <f>'[4]Gas and chemicals data'!$C$53</f>
        <v>0.04</v>
      </c>
      <c r="F147" s="88">
        <f>'[4]Gas and chemicals data'!$C$54</f>
        <v>0.04</v>
      </c>
      <c r="G147" s="88">
        <f>'[4]Gas and chemicals data'!$C$55</f>
        <v>0.04</v>
      </c>
      <c r="H147" s="88">
        <f>'[4]Gas and chemicals data'!$C$56</f>
        <v>0.04</v>
      </c>
      <c r="I147" s="88">
        <f>'[4]Gas and chemicals data'!$C$57</f>
        <v>0.04</v>
      </c>
      <c r="J147" s="88">
        <f>'[4]Gas and chemicals data'!$C$58</f>
        <v>0.04</v>
      </c>
      <c r="K147" s="88">
        <f>'[4]Gas and chemicals data'!$C$59</f>
        <v>0.04</v>
      </c>
    </row>
    <row r="148" spans="1:12" ht="14.5" hidden="1" outlineLevel="1">
      <c r="A148" s="21" t="s">
        <v>120</v>
      </c>
      <c r="B148" s="93">
        <f>'[4]Bulk data'!$B$45</f>
        <v>26</v>
      </c>
      <c r="C148" s="93">
        <f>'[4]Bulk data'!$B$51</f>
        <v>26</v>
      </c>
      <c r="D148" s="93">
        <f>'[4]Bulk data'!$B$52</f>
        <v>26</v>
      </c>
      <c r="E148" s="93">
        <f>'[4]Bulk data'!$B$53</f>
        <v>26</v>
      </c>
      <c r="F148" s="93">
        <f>'[4]Bulk data'!$B$54</f>
        <v>26</v>
      </c>
      <c r="G148" s="93">
        <f>'[4]Bulk data'!$B$55</f>
        <v>26</v>
      </c>
      <c r="H148" s="93">
        <f>'[4]Bulk data'!$B$56</f>
        <v>26</v>
      </c>
      <c r="I148" s="93">
        <f>'[4]Bulk data'!$B$57</f>
        <v>26</v>
      </c>
      <c r="J148" s="93">
        <f>'[4]Bulk data'!$B$58</f>
        <v>26</v>
      </c>
      <c r="K148" s="93">
        <f>'[4]Bulk data'!$C$59</f>
        <v>5</v>
      </c>
    </row>
    <row r="149" spans="1:12" ht="14.5" hidden="1" outlineLevel="1">
      <c r="A149" s="21" t="s">
        <v>122</v>
      </c>
      <c r="B149" s="88">
        <f>'[4]Bulk data'!$G$45</f>
        <v>0.14899999999999999</v>
      </c>
      <c r="C149" s="88">
        <f>'[4]Bulk data'!$G$51</f>
        <v>0.17</v>
      </c>
      <c r="D149" s="88">
        <f>'[4]Bulk data'!$G$52</f>
        <v>0.17</v>
      </c>
      <c r="E149" s="88">
        <f>'[4]Bulk data'!$G$53</f>
        <v>0.17</v>
      </c>
      <c r="F149" s="88">
        <f>'[4]Bulk data'!$G$54</f>
        <v>0.17</v>
      </c>
      <c r="G149" s="88">
        <f>'[4]Bulk data'!$G$55</f>
        <v>0.17</v>
      </c>
      <c r="H149" s="88">
        <f>'[4]Bulk data'!$G$56</f>
        <v>0.17</v>
      </c>
      <c r="I149" s="88">
        <f>'[4]Bulk data'!$G$57</f>
        <v>0.17</v>
      </c>
      <c r="J149" s="88">
        <f>'[4]Bulk data'!$G$58</f>
        <v>0.17</v>
      </c>
      <c r="K149" s="88">
        <f>'[4]Bulk data'!$G$59</f>
        <v>0.17</v>
      </c>
    </row>
    <row r="150" spans="1:12" hidden="1" outlineLevel="1"/>
    <row r="151" spans="1:12" ht="13" hidden="1" outlineLevel="1">
      <c r="A151" s="117" t="s">
        <v>189</v>
      </c>
      <c r="B151" s="8" t="s">
        <v>193</v>
      </c>
    </row>
    <row r="152" spans="1:12" hidden="1" outlineLevel="1">
      <c r="A152" s="10" t="s">
        <v>192</v>
      </c>
      <c r="B152" s="6"/>
      <c r="C152" s="6"/>
      <c r="D152" s="6"/>
      <c r="E152" s="6"/>
      <c r="F152" s="6"/>
      <c r="G152" s="6"/>
      <c r="H152" s="6"/>
      <c r="I152" s="6"/>
      <c r="J152" s="9" t="s">
        <v>101</v>
      </c>
      <c r="K152" s="6"/>
    </row>
    <row r="153" spans="1:12" ht="14.5" hidden="1" outlineLevel="1">
      <c r="A153" s="21"/>
      <c r="B153" s="21">
        <v>2010</v>
      </c>
      <c r="C153" s="21">
        <v>2020</v>
      </c>
      <c r="D153" s="21">
        <v>2030</v>
      </c>
      <c r="E153" s="21">
        <v>2040</v>
      </c>
      <c r="F153" s="21">
        <v>2050</v>
      </c>
      <c r="G153" s="21">
        <v>2060</v>
      </c>
      <c r="H153" s="21">
        <v>2070</v>
      </c>
      <c r="I153" s="21">
        <v>2080</v>
      </c>
      <c r="J153" s="21">
        <v>2090</v>
      </c>
      <c r="K153" s="21">
        <v>2100</v>
      </c>
    </row>
    <row r="154" spans="1:12" ht="14.5" hidden="1" outlineLevel="1">
      <c r="A154" s="21" t="s">
        <v>114</v>
      </c>
      <c r="B154" s="93">
        <f>[3]Oil!G24</f>
        <v>171.5</v>
      </c>
      <c r="C154" s="93">
        <f>[3]Oil!H24</f>
        <v>236.4</v>
      </c>
      <c r="D154" s="93">
        <f>[3]Oil!I24</f>
        <v>317.7</v>
      </c>
      <c r="E154" s="93">
        <f>[3]Oil!J24</f>
        <v>343.8</v>
      </c>
      <c r="F154" s="93">
        <f>[3]Oil!K24</f>
        <v>329.9</v>
      </c>
      <c r="G154" s="93">
        <f>[3]Oil!L24</f>
        <v>261.10000000000002</v>
      </c>
      <c r="H154" s="93">
        <f>[3]Oil!M24</f>
        <v>160.6</v>
      </c>
      <c r="I154" s="93">
        <f>[3]Oil!N24</f>
        <v>88.69</v>
      </c>
      <c r="J154" s="93">
        <f>[3]Oil!O24</f>
        <v>48.77</v>
      </c>
      <c r="K154" s="93">
        <f>[3]Oil!P24</f>
        <v>34.270000000000003</v>
      </c>
    </row>
    <row r="155" spans="1:12" ht="14.5" hidden="1" outlineLevel="1">
      <c r="A155" s="21" t="s">
        <v>115</v>
      </c>
      <c r="B155" s="93">
        <f>[3]Gas!G24</f>
        <v>112.2</v>
      </c>
      <c r="C155" s="93">
        <f>[3]Gas!H24</f>
        <v>169.5</v>
      </c>
      <c r="D155" s="93">
        <f>[3]Gas!I24</f>
        <v>240</v>
      </c>
      <c r="E155" s="93">
        <f>[3]Gas!J24</f>
        <v>299.7</v>
      </c>
      <c r="F155" s="93">
        <f>[3]Gas!K24</f>
        <v>334.7</v>
      </c>
      <c r="G155" s="93">
        <f>[3]Gas!L24</f>
        <v>326.2</v>
      </c>
      <c r="H155" s="93">
        <f>[3]Gas!M24</f>
        <v>287.2</v>
      </c>
      <c r="I155" s="93">
        <f>[3]Gas!N24</f>
        <v>205.3</v>
      </c>
      <c r="J155" s="93">
        <f>[3]Gas!O24</f>
        <v>112.7</v>
      </c>
      <c r="K155" s="93">
        <f>[3]Gas!P24</f>
        <v>73.22</v>
      </c>
    </row>
    <row r="156" spans="1:12" ht="14.5" hidden="1" outlineLevel="1">
      <c r="A156" s="21" t="s">
        <v>116</v>
      </c>
      <c r="B156" s="93">
        <f>[3]Coal!G24</f>
        <v>135.4</v>
      </c>
      <c r="C156" s="93">
        <f>[3]Coal!H24</f>
        <v>118.4</v>
      </c>
      <c r="D156" s="93">
        <f>[3]Coal!I24</f>
        <v>73.930000000000007</v>
      </c>
      <c r="E156" s="93">
        <f>[3]Coal!J24</f>
        <v>41.06</v>
      </c>
      <c r="F156" s="93">
        <f>[3]Coal!K24</f>
        <v>44.46</v>
      </c>
      <c r="G156" s="93">
        <f>[3]Coal!L24</f>
        <v>50.96</v>
      </c>
      <c r="H156" s="93">
        <f>[3]Coal!M24</f>
        <v>44.15</v>
      </c>
      <c r="I156" s="93">
        <f>[3]Coal!N24</f>
        <v>29.81</v>
      </c>
      <c r="J156" s="93">
        <f>[3]Coal!O24</f>
        <v>12.27</v>
      </c>
      <c r="K156" s="93">
        <f>[3]Coal!P24</f>
        <v>5.399</v>
      </c>
    </row>
    <row r="157" spans="1:12" ht="14.5" hidden="1" outlineLevel="1">
      <c r="A157" s="21" t="s">
        <v>117</v>
      </c>
      <c r="B157" s="93">
        <f>[3]Biomass!G24</f>
        <v>59.83</v>
      </c>
      <c r="C157" s="93">
        <f>[3]Biomass!H24</f>
        <v>65.8</v>
      </c>
      <c r="D157" s="93">
        <f>[3]Biomass!I24</f>
        <v>54.05</v>
      </c>
      <c r="E157" s="93">
        <f>[3]Biomass!J24</f>
        <v>45.42</v>
      </c>
      <c r="F157" s="93">
        <f>[3]Biomass!K24</f>
        <v>67.7</v>
      </c>
      <c r="G157" s="93">
        <f>[3]Biomass!L24</f>
        <v>141.69999999999999</v>
      </c>
      <c r="H157" s="93">
        <v>200</v>
      </c>
      <c r="I157" s="93">
        <v>200</v>
      </c>
      <c r="J157" s="93">
        <v>200</v>
      </c>
      <c r="K157" s="93">
        <v>200</v>
      </c>
      <c r="L157" s="8" t="s">
        <v>191</v>
      </c>
    </row>
    <row r="158" spans="1:12" ht="14.5" hidden="1" outlineLevel="1">
      <c r="A158" s="79" t="s">
        <v>9</v>
      </c>
      <c r="B158" s="86"/>
      <c r="C158" s="2"/>
      <c r="D158" s="2"/>
      <c r="E158" s="2"/>
      <c r="F158" s="2"/>
      <c r="G158" s="2"/>
      <c r="H158" s="2"/>
      <c r="I158" s="2"/>
      <c r="J158" s="2"/>
      <c r="K158" s="2"/>
    </row>
    <row r="159" spans="1:12" hidden="1" outlineLevel="1">
      <c r="A159" s="10" t="s">
        <v>118</v>
      </c>
      <c r="B159" s="6"/>
      <c r="C159" s="6"/>
      <c r="D159" s="6"/>
      <c r="E159" s="6"/>
      <c r="F159" s="6"/>
      <c r="G159" s="6"/>
      <c r="H159" s="6"/>
      <c r="I159" s="6"/>
      <c r="J159" s="9" t="s">
        <v>119</v>
      </c>
      <c r="K159" s="6"/>
    </row>
    <row r="160" spans="1:12" ht="14.5" hidden="1" outlineLevel="1">
      <c r="A160" s="21"/>
      <c r="B160" s="21">
        <v>2010</v>
      </c>
      <c r="C160" s="21">
        <v>2020</v>
      </c>
      <c r="D160" s="21">
        <v>2030</v>
      </c>
      <c r="E160" s="21">
        <v>2040</v>
      </c>
      <c r="F160" s="21">
        <v>2050</v>
      </c>
      <c r="G160" s="21">
        <v>2060</v>
      </c>
      <c r="H160" s="21">
        <v>2070</v>
      </c>
      <c r="I160" s="21">
        <v>2080</v>
      </c>
      <c r="J160" s="21">
        <v>2090</v>
      </c>
      <c r="K160" s="21">
        <v>2100</v>
      </c>
    </row>
    <row r="161" spans="1:12" ht="14.5" hidden="1" outlineLevel="1">
      <c r="A161" s="21" t="s">
        <v>124</v>
      </c>
      <c r="B161" s="93">
        <f>'[4]Oil tankers data'!$B$45</f>
        <v>65.488120005412966</v>
      </c>
      <c r="C161" s="93">
        <f>'[4]Oil tankers data'!$B$51</f>
        <v>66</v>
      </c>
      <c r="D161" s="93">
        <f>'[4]Oil tankers data'!$B$52</f>
        <v>66</v>
      </c>
      <c r="E161" s="93">
        <f>'[4]Oil tankers data'!$B$53</f>
        <v>66</v>
      </c>
      <c r="F161" s="93">
        <f>'[4]Oil tankers data'!$B$54</f>
        <v>66</v>
      </c>
      <c r="G161" s="93">
        <f>'[4]Oil tankers data'!$B$55</f>
        <v>66</v>
      </c>
      <c r="H161" s="93">
        <f>'[4]Oil tankers data'!$B$56</f>
        <v>66</v>
      </c>
      <c r="I161" s="93">
        <f>'[4]Oil tankers data'!$B$57</f>
        <v>66</v>
      </c>
      <c r="J161" s="93">
        <f>'[4]Oil tankers data'!$B$58</f>
        <v>66</v>
      </c>
      <c r="K161" s="93">
        <f>'[4]Oil tankers data'!$B$59</f>
        <v>66</v>
      </c>
    </row>
    <row r="162" spans="1:12" ht="14.5" hidden="1" outlineLevel="1">
      <c r="A162" s="21" t="s">
        <v>123</v>
      </c>
      <c r="B162" s="93">
        <f>'[4]Gas and chemicals data'!$B$45</f>
        <v>17.485865693028746</v>
      </c>
      <c r="C162" s="93">
        <f>'[4]Gas and chemicals data'!$B$51</f>
        <v>19</v>
      </c>
      <c r="D162" s="93">
        <f>'[4]Gas and chemicals data'!$B$52</f>
        <v>19</v>
      </c>
      <c r="E162" s="93">
        <f>'[4]Gas and chemicals data'!$B$53</f>
        <v>19</v>
      </c>
      <c r="F162" s="93">
        <f>'[4]Gas and chemicals data'!$B$54</f>
        <v>19</v>
      </c>
      <c r="G162" s="93">
        <f>'[4]Gas and chemicals data'!$B$55</f>
        <v>19</v>
      </c>
      <c r="H162" s="93">
        <f>'[4]Gas and chemicals data'!$B$56</f>
        <v>19</v>
      </c>
      <c r="I162" s="93">
        <f>'[4]Gas and chemicals data'!$B$57</f>
        <v>19</v>
      </c>
      <c r="J162" s="93">
        <f>'[4]Gas and chemicals data'!$B$58</f>
        <v>19</v>
      </c>
      <c r="K162" s="93">
        <f>'[4]Gas and chemicals data'!$B$59</f>
        <v>19</v>
      </c>
    </row>
    <row r="163" spans="1:12" ht="14.5" hidden="1" outlineLevel="1">
      <c r="A163" s="21" t="s">
        <v>121</v>
      </c>
      <c r="B163" s="88">
        <f>'[4]Gas and chemicals data'!$C$45</f>
        <v>3.3235805851006453E-2</v>
      </c>
      <c r="C163" s="88">
        <f>'[4]Gas and chemicals data'!$C$51</f>
        <v>0.04</v>
      </c>
      <c r="D163" s="88">
        <f>'[4]Gas and chemicals data'!$C$52</f>
        <v>0.04</v>
      </c>
      <c r="E163" s="88">
        <f>'[4]Gas and chemicals data'!$C$53</f>
        <v>0.04</v>
      </c>
      <c r="F163" s="88">
        <f>'[4]Gas and chemicals data'!$C$54</f>
        <v>0.04</v>
      </c>
      <c r="G163" s="88">
        <f>'[4]Gas and chemicals data'!$C$55</f>
        <v>0.04</v>
      </c>
      <c r="H163" s="88">
        <f>'[4]Gas and chemicals data'!$C$56</f>
        <v>0.04</v>
      </c>
      <c r="I163" s="88">
        <f>'[4]Gas and chemicals data'!$C$57</f>
        <v>0.04</v>
      </c>
      <c r="J163" s="88">
        <f>'[4]Gas and chemicals data'!$C$58</f>
        <v>0.04</v>
      </c>
      <c r="K163" s="88">
        <f>'[4]Gas and chemicals data'!$C$59</f>
        <v>0.04</v>
      </c>
    </row>
    <row r="164" spans="1:12" ht="14.5" hidden="1" outlineLevel="1">
      <c r="A164" s="21" t="s">
        <v>120</v>
      </c>
      <c r="B164" s="93">
        <f>'[4]Bulk data'!$B$45</f>
        <v>26</v>
      </c>
      <c r="C164" s="93">
        <f>'[4]Bulk data'!$B$51</f>
        <v>26</v>
      </c>
      <c r="D164" s="93">
        <f>'[4]Bulk data'!$B$52</f>
        <v>26</v>
      </c>
      <c r="E164" s="93">
        <f>'[4]Bulk data'!$B$53</f>
        <v>26</v>
      </c>
      <c r="F164" s="93">
        <f>'[4]Bulk data'!$B$54</f>
        <v>26</v>
      </c>
      <c r="G164" s="93">
        <f>'[4]Bulk data'!$B$55</f>
        <v>26</v>
      </c>
      <c r="H164" s="93">
        <f>'[4]Bulk data'!$B$56</f>
        <v>26</v>
      </c>
      <c r="I164" s="93">
        <f>'[4]Bulk data'!$B$57</f>
        <v>26</v>
      </c>
      <c r="J164" s="93">
        <f>'[4]Bulk data'!$B$58</f>
        <v>26</v>
      </c>
      <c r="K164" s="93">
        <f>'[4]Bulk data'!$C$59</f>
        <v>5</v>
      </c>
    </row>
    <row r="165" spans="1:12" ht="14.5" hidden="1" outlineLevel="1">
      <c r="A165" s="21" t="s">
        <v>122</v>
      </c>
      <c r="B165" s="88">
        <f>'[4]Bulk data'!$G$45</f>
        <v>0.14899999999999999</v>
      </c>
      <c r="C165" s="88">
        <f>'[4]Bulk data'!$G$51</f>
        <v>0.17</v>
      </c>
      <c r="D165" s="88">
        <f>'[4]Bulk data'!$G$52</f>
        <v>0.17</v>
      </c>
      <c r="E165" s="88">
        <f>'[4]Bulk data'!$G$53</f>
        <v>0.17</v>
      </c>
      <c r="F165" s="88">
        <f>'[4]Bulk data'!$G$54</f>
        <v>0.17</v>
      </c>
      <c r="G165" s="88">
        <f>'[4]Bulk data'!$G$55</f>
        <v>0.17</v>
      </c>
      <c r="H165" s="88">
        <f>'[4]Bulk data'!$G$56</f>
        <v>0.17</v>
      </c>
      <c r="I165" s="88">
        <f>'[4]Bulk data'!$G$57</f>
        <v>0.17</v>
      </c>
      <c r="J165" s="88">
        <f>'[4]Bulk data'!$G$58</f>
        <v>0.17</v>
      </c>
      <c r="K165" s="88">
        <f>'[4]Bulk data'!$G$59</f>
        <v>0.17</v>
      </c>
    </row>
    <row r="166" spans="1:12" hidden="1" outlineLevel="1"/>
    <row r="167" spans="1:12" ht="13" hidden="1" outlineLevel="1">
      <c r="A167" s="117" t="s">
        <v>190</v>
      </c>
      <c r="B167" s="8" t="s">
        <v>193</v>
      </c>
    </row>
    <row r="168" spans="1:12" hidden="1" outlineLevel="1">
      <c r="A168" s="10" t="s">
        <v>192</v>
      </c>
      <c r="B168" s="6"/>
      <c r="C168" s="6"/>
      <c r="D168" s="6"/>
      <c r="E168" s="6"/>
      <c r="F168" s="6"/>
      <c r="G168" s="6"/>
      <c r="H168" s="6"/>
      <c r="I168" s="6"/>
      <c r="J168" s="9" t="s">
        <v>101</v>
      </c>
      <c r="K168" s="6"/>
    </row>
    <row r="169" spans="1:12" ht="14.5" hidden="1" outlineLevel="1">
      <c r="A169" s="21"/>
      <c r="B169" s="21">
        <v>2010</v>
      </c>
      <c r="C169" s="21">
        <v>2020</v>
      </c>
      <c r="D169" s="21">
        <v>2030</v>
      </c>
      <c r="E169" s="21">
        <v>2040</v>
      </c>
      <c r="F169" s="21">
        <v>2050</v>
      </c>
      <c r="G169" s="21">
        <v>2060</v>
      </c>
      <c r="H169" s="21">
        <v>2070</v>
      </c>
      <c r="I169" s="21">
        <v>2080</v>
      </c>
      <c r="J169" s="21">
        <v>2090</v>
      </c>
      <c r="K169" s="21">
        <v>2100</v>
      </c>
    </row>
    <row r="170" spans="1:12" ht="14.5" hidden="1" outlineLevel="1">
      <c r="A170" s="21" t="s">
        <v>114</v>
      </c>
      <c r="B170" s="93">
        <f>[3]Oil!G25</f>
        <v>171.5</v>
      </c>
      <c r="C170" s="93">
        <f>[3]Oil!H25</f>
        <v>236.4</v>
      </c>
      <c r="D170" s="93">
        <f>[3]Oil!I25</f>
        <v>317</v>
      </c>
      <c r="E170" s="93">
        <f>[3]Oil!J25</f>
        <v>343.8</v>
      </c>
      <c r="F170" s="93">
        <f>[3]Oil!K25</f>
        <v>339.1</v>
      </c>
      <c r="G170" s="93">
        <f>[3]Oil!L25</f>
        <v>294.8</v>
      </c>
      <c r="H170" s="93">
        <f>[3]Oil!M25</f>
        <v>219.5</v>
      </c>
      <c r="I170" s="93">
        <f>[3]Oil!N25</f>
        <v>180.7</v>
      </c>
      <c r="J170" s="93">
        <f>[3]Oil!O25</f>
        <v>156.30000000000001</v>
      </c>
      <c r="K170" s="93">
        <f>[3]Oil!P25</f>
        <v>149.1</v>
      </c>
    </row>
    <row r="171" spans="1:12" ht="14.5" hidden="1" outlineLevel="1">
      <c r="A171" s="21" t="s">
        <v>115</v>
      </c>
      <c r="B171" s="93">
        <f>[3]Gas!G25</f>
        <v>112.2</v>
      </c>
      <c r="C171" s="93">
        <f>[3]Gas!H25</f>
        <v>169.5</v>
      </c>
      <c r="D171" s="93">
        <f>[3]Gas!I25</f>
        <v>239.6</v>
      </c>
      <c r="E171" s="93">
        <f>[3]Gas!J25</f>
        <v>303.2</v>
      </c>
      <c r="F171" s="93">
        <f>[3]Gas!K25</f>
        <v>345.6</v>
      </c>
      <c r="G171" s="93">
        <f>[3]Gas!L25</f>
        <v>351.9</v>
      </c>
      <c r="H171" s="93">
        <f>[3]Gas!M25</f>
        <v>351.4</v>
      </c>
      <c r="I171" s="93">
        <f>[3]Gas!N25</f>
        <v>326.60000000000002</v>
      </c>
      <c r="J171" s="93">
        <f>[3]Gas!O25</f>
        <v>274.39999999999998</v>
      </c>
      <c r="K171" s="93">
        <f>[3]Gas!P25</f>
        <v>266.39999999999998</v>
      </c>
    </row>
    <row r="172" spans="1:12" ht="14.5" hidden="1" outlineLevel="1">
      <c r="A172" s="21" t="s">
        <v>116</v>
      </c>
      <c r="B172" s="93">
        <f>[3]Coal!G25</f>
        <v>135.4</v>
      </c>
      <c r="C172" s="93">
        <f>[3]Coal!H25</f>
        <v>118.4</v>
      </c>
      <c r="D172" s="93">
        <f>[3]Coal!I25</f>
        <v>79.260000000000005</v>
      </c>
      <c r="E172" s="93">
        <f>[3]Coal!J25</f>
        <v>60.25</v>
      </c>
      <c r="F172" s="93">
        <f>[3]Coal!K25</f>
        <v>87.4</v>
      </c>
      <c r="G172" s="93">
        <f>[3]Coal!L25</f>
        <v>126.2</v>
      </c>
      <c r="H172" s="93">
        <f>[3]Coal!M25</f>
        <v>140.19999999999999</v>
      </c>
      <c r="I172" s="93">
        <f>[3]Coal!N25</f>
        <v>129.80000000000001</v>
      </c>
      <c r="J172" s="93">
        <f>[3]Coal!O25</f>
        <v>110.1</v>
      </c>
      <c r="K172" s="93">
        <f>[3]Coal!P25</f>
        <v>107.4</v>
      </c>
    </row>
    <row r="173" spans="1:12" ht="14.5" hidden="1" outlineLevel="1">
      <c r="A173" s="21" t="s">
        <v>117</v>
      </c>
      <c r="B173" s="93">
        <f>[3]Biomass!G25</f>
        <v>59.83</v>
      </c>
      <c r="C173" s="93">
        <f>[3]Biomass!H25</f>
        <v>65.8</v>
      </c>
      <c r="D173" s="93">
        <f>[3]Biomass!I25</f>
        <v>56.09</v>
      </c>
      <c r="E173" s="93">
        <f>[3]Biomass!J25</f>
        <v>48.99</v>
      </c>
      <c r="F173" s="93">
        <f>[3]Biomass!K25</f>
        <v>67.819999999999993</v>
      </c>
      <c r="G173" s="93">
        <f>[3]Biomass!L25</f>
        <v>117.2</v>
      </c>
      <c r="H173" s="93">
        <f>[3]Biomass!M25</f>
        <v>166.1</v>
      </c>
      <c r="I173" s="93">
        <v>200</v>
      </c>
      <c r="J173" s="93">
        <v>200</v>
      </c>
      <c r="K173" s="93">
        <v>200</v>
      </c>
      <c r="L173" s="8" t="s">
        <v>191</v>
      </c>
    </row>
    <row r="174" spans="1:12" ht="14.5" hidden="1" outlineLevel="1">
      <c r="A174" s="79" t="s">
        <v>9</v>
      </c>
      <c r="B174" s="86"/>
      <c r="C174" s="2"/>
      <c r="D174" s="2"/>
      <c r="E174" s="2"/>
      <c r="F174" s="2"/>
      <c r="G174" s="2"/>
      <c r="H174" s="2"/>
      <c r="I174" s="2"/>
      <c r="J174" s="2"/>
      <c r="K174" s="2"/>
    </row>
    <row r="175" spans="1:12" hidden="1" outlineLevel="1">
      <c r="A175" s="10" t="s">
        <v>118</v>
      </c>
      <c r="B175" s="6"/>
      <c r="C175" s="6"/>
      <c r="D175" s="6"/>
      <c r="E175" s="6"/>
      <c r="F175" s="6"/>
      <c r="G175" s="6"/>
      <c r="H175" s="6"/>
      <c r="I175" s="6"/>
      <c r="J175" s="9" t="s">
        <v>119</v>
      </c>
      <c r="K175" s="6"/>
    </row>
    <row r="176" spans="1:12" ht="14.5" hidden="1" outlineLevel="1">
      <c r="A176" s="21"/>
      <c r="B176" s="21">
        <v>2010</v>
      </c>
      <c r="C176" s="21">
        <v>2020</v>
      </c>
      <c r="D176" s="21">
        <v>2030</v>
      </c>
      <c r="E176" s="21">
        <v>2040</v>
      </c>
      <c r="F176" s="21">
        <v>2050</v>
      </c>
      <c r="G176" s="21">
        <v>2060</v>
      </c>
      <c r="H176" s="21">
        <v>2070</v>
      </c>
      <c r="I176" s="21">
        <v>2080</v>
      </c>
      <c r="J176" s="21">
        <v>2090</v>
      </c>
      <c r="K176" s="21">
        <v>2100</v>
      </c>
    </row>
    <row r="177" spans="1:11" ht="14.5" hidden="1" outlineLevel="1">
      <c r="A177" s="21" t="s">
        <v>124</v>
      </c>
      <c r="B177" s="93">
        <f>'[4]Oil tankers data'!$B$45</f>
        <v>65.488120005412966</v>
      </c>
      <c r="C177" s="93">
        <f>'[4]Oil tankers data'!$B$51</f>
        <v>66</v>
      </c>
      <c r="D177" s="93">
        <f>'[4]Oil tankers data'!$B$52</f>
        <v>66</v>
      </c>
      <c r="E177" s="93">
        <f>'[4]Oil tankers data'!$B$53</f>
        <v>66</v>
      </c>
      <c r="F177" s="93">
        <f>'[4]Oil tankers data'!$B$54</f>
        <v>66</v>
      </c>
      <c r="G177" s="93">
        <f>'[4]Oil tankers data'!$B$55</f>
        <v>66</v>
      </c>
      <c r="H177" s="93">
        <f>'[4]Oil tankers data'!$B$56</f>
        <v>66</v>
      </c>
      <c r="I177" s="93">
        <f>'[4]Oil tankers data'!$B$57</f>
        <v>66</v>
      </c>
      <c r="J177" s="93">
        <f>'[4]Oil tankers data'!$B$58</f>
        <v>66</v>
      </c>
      <c r="K177" s="93">
        <f>'[4]Oil tankers data'!$B$59</f>
        <v>66</v>
      </c>
    </row>
    <row r="178" spans="1:11" ht="14.5" hidden="1" outlineLevel="1">
      <c r="A178" s="21" t="s">
        <v>123</v>
      </c>
      <c r="B178" s="93">
        <f>'[4]Gas and chemicals data'!$B$45</f>
        <v>17.485865693028746</v>
      </c>
      <c r="C178" s="93">
        <f>'[4]Gas and chemicals data'!$B$51</f>
        <v>19</v>
      </c>
      <c r="D178" s="93">
        <f>'[4]Gas and chemicals data'!$B$52</f>
        <v>19</v>
      </c>
      <c r="E178" s="93">
        <f>'[4]Gas and chemicals data'!$B$53</f>
        <v>19</v>
      </c>
      <c r="F178" s="93">
        <f>'[4]Gas and chemicals data'!$B$54</f>
        <v>19</v>
      </c>
      <c r="G178" s="93">
        <f>'[4]Gas and chemicals data'!$B$55</f>
        <v>19</v>
      </c>
      <c r="H178" s="93">
        <f>'[4]Gas and chemicals data'!$B$56</f>
        <v>19</v>
      </c>
      <c r="I178" s="93">
        <f>'[4]Gas and chemicals data'!$B$57</f>
        <v>19</v>
      </c>
      <c r="J178" s="93">
        <f>'[4]Gas and chemicals data'!$B$58</f>
        <v>19</v>
      </c>
      <c r="K178" s="93">
        <f>'[4]Gas and chemicals data'!$B$59</f>
        <v>19</v>
      </c>
    </row>
    <row r="179" spans="1:11" ht="14.5" hidden="1" outlineLevel="1">
      <c r="A179" s="21" t="s">
        <v>121</v>
      </c>
      <c r="B179" s="88">
        <f>'[4]Gas and chemicals data'!$C$45</f>
        <v>3.3235805851006453E-2</v>
      </c>
      <c r="C179" s="88">
        <f>'[4]Gas and chemicals data'!$C$51</f>
        <v>0.04</v>
      </c>
      <c r="D179" s="88">
        <f>'[4]Gas and chemicals data'!$C$52</f>
        <v>0.04</v>
      </c>
      <c r="E179" s="88">
        <f>'[4]Gas and chemicals data'!$C$53</f>
        <v>0.04</v>
      </c>
      <c r="F179" s="88">
        <f>'[4]Gas and chemicals data'!$C$54</f>
        <v>0.04</v>
      </c>
      <c r="G179" s="88">
        <f>'[4]Gas and chemicals data'!$C$55</f>
        <v>0.04</v>
      </c>
      <c r="H179" s="88">
        <f>'[4]Gas and chemicals data'!$C$56</f>
        <v>0.04</v>
      </c>
      <c r="I179" s="88">
        <f>'[4]Gas and chemicals data'!$C$57</f>
        <v>0.04</v>
      </c>
      <c r="J179" s="88">
        <f>'[4]Gas and chemicals data'!$C$58</f>
        <v>0.04</v>
      </c>
      <c r="K179" s="88">
        <f>'[4]Gas and chemicals data'!$C$59</f>
        <v>0.04</v>
      </c>
    </row>
    <row r="180" spans="1:11" ht="14.5" hidden="1" outlineLevel="1">
      <c r="A180" s="21" t="s">
        <v>120</v>
      </c>
      <c r="B180" s="93">
        <f>'[4]Bulk data'!$B$45</f>
        <v>26</v>
      </c>
      <c r="C180" s="93">
        <f>'[4]Bulk data'!$B$51</f>
        <v>26</v>
      </c>
      <c r="D180" s="93">
        <f>'[4]Bulk data'!$B$52</f>
        <v>26</v>
      </c>
      <c r="E180" s="93">
        <f>'[4]Bulk data'!$B$53</f>
        <v>26</v>
      </c>
      <c r="F180" s="93">
        <f>'[4]Bulk data'!$B$54</f>
        <v>26</v>
      </c>
      <c r="G180" s="93">
        <f>'[4]Bulk data'!$B$55</f>
        <v>26</v>
      </c>
      <c r="H180" s="93">
        <f>'[4]Bulk data'!$B$56</f>
        <v>26</v>
      </c>
      <c r="I180" s="93">
        <f>'[4]Bulk data'!$B$57</f>
        <v>26</v>
      </c>
      <c r="J180" s="93">
        <f>'[4]Bulk data'!$B$58</f>
        <v>26</v>
      </c>
      <c r="K180" s="93">
        <f>'[4]Bulk data'!$C$59</f>
        <v>5</v>
      </c>
    </row>
    <row r="181" spans="1:11" ht="14.5" hidden="1" outlineLevel="1">
      <c r="A181" s="21" t="s">
        <v>122</v>
      </c>
      <c r="B181" s="88">
        <f>'[4]Bulk data'!$G$45</f>
        <v>0.14899999999999999</v>
      </c>
      <c r="C181" s="88">
        <f>'[4]Bulk data'!$G$51</f>
        <v>0.17</v>
      </c>
      <c r="D181" s="88">
        <f>'[4]Bulk data'!$G$52</f>
        <v>0.17</v>
      </c>
      <c r="E181" s="88">
        <f>'[4]Bulk data'!$G$53</f>
        <v>0.17</v>
      </c>
      <c r="F181" s="88">
        <f>'[4]Bulk data'!$G$54</f>
        <v>0.17</v>
      </c>
      <c r="G181" s="88">
        <f>'[4]Bulk data'!$G$55</f>
        <v>0.17</v>
      </c>
      <c r="H181" s="88">
        <f>'[4]Bulk data'!$G$56</f>
        <v>0.17</v>
      </c>
      <c r="I181" s="88">
        <f>'[4]Bulk data'!$G$57</f>
        <v>0.17</v>
      </c>
      <c r="J181" s="88">
        <f>'[4]Bulk data'!$G$58</f>
        <v>0.17</v>
      </c>
      <c r="K181" s="88">
        <f>'[4]Bulk data'!$G$59</f>
        <v>0.17</v>
      </c>
    </row>
    <row r="182" spans="1:11" collapsed="1"/>
    <row r="184" spans="1:11" ht="14.5">
      <c r="A184" s="120" t="s">
        <v>196</v>
      </c>
      <c r="B184" s="120"/>
      <c r="C184" s="120"/>
      <c r="D184" s="120"/>
      <c r="E184" s="120"/>
      <c r="F184" s="120"/>
      <c r="G184" s="120"/>
    </row>
    <row r="186" spans="1:11" ht="14.5">
      <c r="A186" s="21" t="s">
        <v>33</v>
      </c>
      <c r="B186" s="21"/>
      <c r="C186" s="21"/>
      <c r="D186" s="21"/>
      <c r="E186" s="8" t="s">
        <v>35</v>
      </c>
    </row>
    <row r="188" spans="1:11">
      <c r="A188" t="s">
        <v>174</v>
      </c>
      <c r="B188">
        <v>0.95</v>
      </c>
      <c r="C188" t="s">
        <v>197</v>
      </c>
    </row>
    <row r="189" spans="1:11">
      <c r="A189" t="s">
        <v>176</v>
      </c>
      <c r="B189">
        <v>1</v>
      </c>
    </row>
    <row r="190" spans="1:11">
      <c r="A190" t="s">
        <v>177</v>
      </c>
      <c r="B190">
        <v>1</v>
      </c>
    </row>
    <row r="191" spans="1:11">
      <c r="A191" t="s">
        <v>178</v>
      </c>
      <c r="B191">
        <v>1</v>
      </c>
    </row>
    <row r="192" spans="1:11">
      <c r="A192" t="s">
        <v>179</v>
      </c>
      <c r="B192">
        <v>1.05</v>
      </c>
      <c r="C192" t="s">
        <v>197</v>
      </c>
    </row>
    <row r="194" spans="1:11">
      <c r="A194" t="s">
        <v>198</v>
      </c>
    </row>
    <row r="196" spans="1:11">
      <c r="A196" t="s">
        <v>174</v>
      </c>
      <c r="B196">
        <v>1.25</v>
      </c>
      <c r="C196" t="s">
        <v>197</v>
      </c>
    </row>
    <row r="197" spans="1:11">
      <c r="A197" t="s">
        <v>176</v>
      </c>
      <c r="B197" s="118"/>
      <c r="C197" s="118" t="s">
        <v>199</v>
      </c>
    </row>
    <row r="198" spans="1:11">
      <c r="A198" t="s">
        <v>177</v>
      </c>
      <c r="B198" s="118">
        <v>1</v>
      </c>
      <c r="C198" s="118" t="s">
        <v>197</v>
      </c>
      <c r="D198" t="s">
        <v>200</v>
      </c>
    </row>
    <row r="199" spans="1:11">
      <c r="A199" t="s">
        <v>178</v>
      </c>
      <c r="B199" s="118">
        <v>1</v>
      </c>
      <c r="C199" s="118" t="s">
        <v>197</v>
      </c>
      <c r="D199" t="s">
        <v>200</v>
      </c>
    </row>
    <row r="200" spans="1:11">
      <c r="A200" t="s">
        <v>179</v>
      </c>
      <c r="B200">
        <v>0.75</v>
      </c>
      <c r="C200" t="s">
        <v>197</v>
      </c>
      <c r="D200" t="s">
        <v>201</v>
      </c>
    </row>
    <row r="202" spans="1:11">
      <c r="A202" t="s">
        <v>26</v>
      </c>
      <c r="B202">
        <v>2010</v>
      </c>
      <c r="C202">
        <v>2020</v>
      </c>
      <c r="D202">
        <v>2030</v>
      </c>
      <c r="E202">
        <v>2040</v>
      </c>
      <c r="F202">
        <v>2050</v>
      </c>
      <c r="G202">
        <v>2060</v>
      </c>
      <c r="H202">
        <v>2070</v>
      </c>
      <c r="I202">
        <v>2080</v>
      </c>
      <c r="J202">
        <v>2090</v>
      </c>
      <c r="K202">
        <v>2100</v>
      </c>
    </row>
    <row r="203" spans="1:11">
      <c r="A203" t="s">
        <v>174</v>
      </c>
    </row>
    <row r="204" spans="1:11">
      <c r="A204" t="s">
        <v>176</v>
      </c>
    </row>
    <row r="205" spans="1:11">
      <c r="A205" t="s">
        <v>177</v>
      </c>
      <c r="B205" s="2">
        <v>1</v>
      </c>
      <c r="C205">
        <v>1</v>
      </c>
      <c r="D205">
        <f>C205*0.993^(C202-B202)</f>
        <v>0.93216433999924353</v>
      </c>
      <c r="E205">
        <f t="shared" ref="E205:K205" si="1">D205*0.993^(D202-C202)</f>
        <v>0.86893035676622532</v>
      </c>
      <c r="F205">
        <f t="shared" si="1"/>
        <v>0.80998589252029563</v>
      </c>
      <c r="G205">
        <f t="shared" si="1"/>
        <v>0.75503996490987957</v>
      </c>
      <c r="H205">
        <f t="shared" si="1"/>
        <v>0.7038213305632699</v>
      </c>
      <c r="I205">
        <f t="shared" si="1"/>
        <v>0.65607714608189993</v>
      </c>
      <c r="J205">
        <f t="shared" si="1"/>
        <v>0.61157171986602155</v>
      </c>
      <c r="K205">
        <f t="shared" si="1"/>
        <v>0.57008534861111226</v>
      </c>
    </row>
    <row r="206" spans="1:11">
      <c r="A206" t="s">
        <v>178</v>
      </c>
    </row>
    <row r="207" spans="1:11">
      <c r="A207" t="s">
        <v>179</v>
      </c>
    </row>
    <row r="209" spans="1:13" ht="14.5">
      <c r="A209" s="128" t="s">
        <v>258</v>
      </c>
      <c r="B209" s="120"/>
      <c r="C209" s="120"/>
      <c r="D209" s="120"/>
      <c r="E209" s="120"/>
      <c r="F209" s="120"/>
      <c r="G209" s="120"/>
      <c r="H209" s="120"/>
    </row>
    <row r="211" spans="1:13">
      <c r="A211" t="s">
        <v>257</v>
      </c>
    </row>
    <row r="216" spans="1:13">
      <c r="A216" t="s">
        <v>259</v>
      </c>
    </row>
    <row r="217" spans="1:13">
      <c r="A217" t="s">
        <v>275</v>
      </c>
      <c r="M217" t="s">
        <v>9</v>
      </c>
    </row>
    <row r="218" spans="1:13">
      <c r="B218">
        <v>2010</v>
      </c>
      <c r="C218">
        <v>2020</v>
      </c>
      <c r="D218">
        <v>2030</v>
      </c>
      <c r="E218">
        <v>2040</v>
      </c>
      <c r="F218">
        <v>2050</v>
      </c>
      <c r="G218">
        <v>2060</v>
      </c>
      <c r="H218">
        <v>2070</v>
      </c>
      <c r="I218">
        <v>2080</v>
      </c>
      <c r="J218">
        <v>2090</v>
      </c>
      <c r="K218">
        <v>2100</v>
      </c>
    </row>
    <row r="219" spans="1:13">
      <c r="A219" t="s">
        <v>174</v>
      </c>
      <c r="B219" s="2">
        <v>1</v>
      </c>
      <c r="C219">
        <v>1</v>
      </c>
      <c r="D219">
        <v>0.75</v>
      </c>
      <c r="E219">
        <v>0.5</v>
      </c>
      <c r="F219">
        <v>0.5</v>
      </c>
      <c r="G219">
        <v>0.5</v>
      </c>
      <c r="H219">
        <v>0.5</v>
      </c>
      <c r="I219">
        <v>0.5</v>
      </c>
      <c r="J219">
        <v>0.5</v>
      </c>
      <c r="K219">
        <v>0.5</v>
      </c>
      <c r="L219" s="2" t="s">
        <v>197</v>
      </c>
    </row>
    <row r="220" spans="1:13">
      <c r="A220" t="s">
        <v>176</v>
      </c>
      <c r="B220" s="2"/>
      <c r="L220" s="2" t="s">
        <v>277</v>
      </c>
    </row>
    <row r="221" spans="1:13">
      <c r="A221" t="s">
        <v>177</v>
      </c>
      <c r="B221" s="2"/>
      <c r="L221" t="s">
        <v>276</v>
      </c>
    </row>
    <row r="222" spans="1:13">
      <c r="A222" t="s">
        <v>178</v>
      </c>
      <c r="B222" s="2"/>
      <c r="L222" t="s">
        <v>276</v>
      </c>
    </row>
    <row r="223" spans="1:13">
      <c r="A223" t="s">
        <v>179</v>
      </c>
      <c r="B223">
        <v>1</v>
      </c>
      <c r="C223">
        <v>1</v>
      </c>
      <c r="D223">
        <v>1.25</v>
      </c>
      <c r="E223">
        <v>1.5</v>
      </c>
      <c r="F223">
        <v>1.5</v>
      </c>
      <c r="G223">
        <v>1.5</v>
      </c>
      <c r="H223">
        <v>1.5</v>
      </c>
      <c r="I223">
        <v>1.5</v>
      </c>
      <c r="J223">
        <v>1.5</v>
      </c>
      <c r="K223">
        <v>1.5</v>
      </c>
      <c r="L223" s="2" t="s">
        <v>197</v>
      </c>
    </row>
    <row r="225" spans="1:12">
      <c r="A225" t="s">
        <v>636</v>
      </c>
    </row>
    <row r="226" spans="1:12">
      <c r="A226" t="s">
        <v>634</v>
      </c>
    </row>
    <row r="227" spans="1:12">
      <c r="B227">
        <v>2010</v>
      </c>
      <c r="C227">
        <v>2020</v>
      </c>
      <c r="D227">
        <v>2030</v>
      </c>
      <c r="E227">
        <v>2040</v>
      </c>
      <c r="F227">
        <v>2050</v>
      </c>
      <c r="G227">
        <v>2060</v>
      </c>
      <c r="H227">
        <v>2070</v>
      </c>
      <c r="I227">
        <v>2080</v>
      </c>
      <c r="J227">
        <v>2090</v>
      </c>
      <c r="K227">
        <v>2100</v>
      </c>
    </row>
    <row r="228" spans="1:12">
      <c r="A228" t="s">
        <v>174</v>
      </c>
      <c r="B228" s="2">
        <v>1</v>
      </c>
      <c r="C228">
        <v>1</v>
      </c>
      <c r="D228">
        <f>C228*0.995^(C227-B227)</f>
        <v>0.95111013046577197</v>
      </c>
      <c r="E228">
        <f t="shared" ref="E228:K228" si="2">D228*0.995^(D227-C227)</f>
        <v>0.90461048027461777</v>
      </c>
      <c r="F228">
        <f>E228*0.995^(E227-D227)</f>
        <v>0.86038419191469639</v>
      </c>
      <c r="G228">
        <f t="shared" si="2"/>
        <v>0.81832012102267471</v>
      </c>
      <c r="H228">
        <f t="shared" si="2"/>
        <v>0.77831255706864244</v>
      </c>
      <c r="I228">
        <f t="shared" si="2"/>
        <v>0.74026095769670508</v>
      </c>
      <c r="J228">
        <f t="shared" si="2"/>
        <v>0.70406969605363046</v>
      </c>
      <c r="K228">
        <f t="shared" si="2"/>
        <v>0.66964782047056493</v>
      </c>
      <c r="L228" s="2" t="s">
        <v>197</v>
      </c>
    </row>
    <row r="229" spans="1:12">
      <c r="A229" t="s">
        <v>176</v>
      </c>
      <c r="B229" s="2"/>
      <c r="L229" s="2" t="s">
        <v>277</v>
      </c>
    </row>
    <row r="230" spans="1:12">
      <c r="A230" t="s">
        <v>177</v>
      </c>
      <c r="B230" s="2"/>
      <c r="L230" t="s">
        <v>276</v>
      </c>
    </row>
    <row r="231" spans="1:12">
      <c r="A231" t="s">
        <v>178</v>
      </c>
      <c r="B231" s="2"/>
      <c r="L231" t="s">
        <v>276</v>
      </c>
    </row>
    <row r="232" spans="1:12">
      <c r="A232" t="s">
        <v>179</v>
      </c>
      <c r="B232" s="2">
        <v>1</v>
      </c>
      <c r="C232">
        <v>1</v>
      </c>
      <c r="D232" s="7">
        <f>C232+(1-D228)</f>
        <v>1.0488898695342281</v>
      </c>
      <c r="E232" s="7">
        <f t="shared" ref="E232:K232" si="3">D232+(1-E228)</f>
        <v>1.1442793892596104</v>
      </c>
      <c r="F232" s="7">
        <f t="shared" si="3"/>
        <v>1.283895197344914</v>
      </c>
      <c r="G232" s="7">
        <f t="shared" si="3"/>
        <v>1.4655750763222393</v>
      </c>
      <c r="H232" s="7">
        <f t="shared" si="3"/>
        <v>1.6872625192535968</v>
      </c>
      <c r="I232" s="7">
        <f t="shared" si="3"/>
        <v>1.9470015615568919</v>
      </c>
      <c r="J232" s="7">
        <f t="shared" si="3"/>
        <v>2.2429318655032615</v>
      </c>
      <c r="K232" s="7">
        <f t="shared" si="3"/>
        <v>2.5732840450326968</v>
      </c>
      <c r="L232" s="2" t="s">
        <v>197</v>
      </c>
    </row>
    <row r="234" spans="1:12">
      <c r="A234" t="s">
        <v>635</v>
      </c>
    </row>
    <row r="235" spans="1:12">
      <c r="B235">
        <v>2010</v>
      </c>
      <c r="C235">
        <v>2020</v>
      </c>
      <c r="D235">
        <v>2030</v>
      </c>
      <c r="E235">
        <v>2040</v>
      </c>
      <c r="F235">
        <v>2050</v>
      </c>
      <c r="G235">
        <v>2060</v>
      </c>
      <c r="H235">
        <v>2070</v>
      </c>
      <c r="I235">
        <v>2080</v>
      </c>
      <c r="J235">
        <v>2090</v>
      </c>
      <c r="K235">
        <v>2100</v>
      </c>
    </row>
    <row r="236" spans="1:12">
      <c r="A236" t="s">
        <v>174</v>
      </c>
      <c r="B236" s="2">
        <v>1</v>
      </c>
      <c r="C236">
        <v>1</v>
      </c>
      <c r="D236">
        <f>C236*0.995^(C235-B235)</f>
        <v>0.95111013046577197</v>
      </c>
      <c r="E236">
        <f t="shared" ref="E236" si="4">D236*0.995^(D235-C235)</f>
        <v>0.90461048027461777</v>
      </c>
      <c r="F236">
        <f>E236*0.995^(E235-D235)</f>
        <v>0.86038419191469639</v>
      </c>
      <c r="G236">
        <f t="shared" ref="G236" si="5">F236*0.995^(F235-E235)</f>
        <v>0.81832012102267471</v>
      </c>
      <c r="H236">
        <f t="shared" ref="H236" si="6">G236*0.995^(G235-F235)</f>
        <v>0.77831255706864244</v>
      </c>
      <c r="I236">
        <f t="shared" ref="I236" si="7">H236*0.995^(H235-G235)</f>
        <v>0.74026095769670508</v>
      </c>
      <c r="J236">
        <f t="shared" ref="J236" si="8">I236*0.995^(I235-H235)</f>
        <v>0.70406969605363046</v>
      </c>
      <c r="K236">
        <f t="shared" ref="K236" si="9">J236*0.995^(J235-I235)</f>
        <v>0.66964782047056493</v>
      </c>
      <c r="L236" s="2" t="s">
        <v>197</v>
      </c>
    </row>
    <row r="237" spans="1:12">
      <c r="A237" t="s">
        <v>176</v>
      </c>
      <c r="B237" s="2"/>
      <c r="L237" s="2" t="s">
        <v>277</v>
      </c>
    </row>
    <row r="238" spans="1:12">
      <c r="A238" t="s">
        <v>177</v>
      </c>
      <c r="B238" s="2"/>
      <c r="L238" t="s">
        <v>276</v>
      </c>
    </row>
    <row r="239" spans="1:12">
      <c r="A239" t="s">
        <v>178</v>
      </c>
      <c r="B239" s="2"/>
      <c r="L239" t="s">
        <v>276</v>
      </c>
    </row>
    <row r="240" spans="1:12">
      <c r="A240" t="s">
        <v>179</v>
      </c>
      <c r="B240" s="2">
        <v>1</v>
      </c>
      <c r="C240">
        <v>1</v>
      </c>
      <c r="D240" s="7">
        <f>C240+(1-D236)</f>
        <v>1.0488898695342281</v>
      </c>
      <c r="E240" s="7">
        <f t="shared" ref="E240:K240" si="10">D240+(1-E236)</f>
        <v>1.1442793892596104</v>
      </c>
      <c r="F240" s="7">
        <f t="shared" si="10"/>
        <v>1.283895197344914</v>
      </c>
      <c r="G240" s="7">
        <f t="shared" si="10"/>
        <v>1.4655750763222393</v>
      </c>
      <c r="H240" s="7">
        <f t="shared" si="10"/>
        <v>1.6872625192535968</v>
      </c>
      <c r="I240" s="7">
        <f t="shared" si="10"/>
        <v>1.9470015615568919</v>
      </c>
      <c r="J240" s="7">
        <f t="shared" si="10"/>
        <v>2.2429318655032615</v>
      </c>
      <c r="K240" s="7">
        <f t="shared" si="10"/>
        <v>2.5732840450326968</v>
      </c>
      <c r="L240" s="2" t="s">
        <v>197</v>
      </c>
    </row>
    <row r="243" spans="1:11" ht="13">
      <c r="A243" t="s">
        <v>706</v>
      </c>
      <c r="B243" s="4">
        <v>2010</v>
      </c>
      <c r="C243" s="4">
        <v>2020</v>
      </c>
      <c r="D243" s="4">
        <v>2030</v>
      </c>
      <c r="E243" s="4">
        <v>2040</v>
      </c>
      <c r="F243" s="4">
        <v>2050</v>
      </c>
      <c r="G243" s="4">
        <v>2060</v>
      </c>
      <c r="H243" s="4">
        <v>2070</v>
      </c>
      <c r="I243" s="4">
        <v>2080</v>
      </c>
      <c r="J243" s="4">
        <v>2090</v>
      </c>
      <c r="K243" s="4">
        <v>2100</v>
      </c>
    </row>
    <row r="244" spans="1:11" ht="13">
      <c r="A244" t="s">
        <v>707</v>
      </c>
      <c r="B244" s="4"/>
      <c r="C244" s="4"/>
      <c r="D244" s="4"/>
      <c r="E244" s="4"/>
      <c r="F244" s="4"/>
      <c r="G244" s="4"/>
      <c r="H244" s="4"/>
      <c r="I244" s="4"/>
      <c r="J244" s="4"/>
      <c r="K244" s="4"/>
    </row>
    <row r="245" spans="1:11">
      <c r="A245" t="s">
        <v>174</v>
      </c>
    </row>
    <row r="246" spans="1:11">
      <c r="A246" t="s">
        <v>176</v>
      </c>
    </row>
    <row r="247" spans="1:11">
      <c r="A247" t="s">
        <v>177</v>
      </c>
      <c r="B247">
        <v>1</v>
      </c>
      <c r="C247">
        <v>1</v>
      </c>
      <c r="D247" s="7">
        <f>C247*0.991^(D243-C243)</f>
        <v>0.91355888304068256</v>
      </c>
      <c r="E247" s="7">
        <f t="shared" ref="E247:K247" si="11">D247*0.991^(E243-D243)</f>
        <v>0.83458983278253951</v>
      </c>
      <c r="F247" s="7">
        <f t="shared" si="11"/>
        <v>0.76244695543392682</v>
      </c>
      <c r="G247" s="7">
        <f t="shared" si="11"/>
        <v>0.69654018898398729</v>
      </c>
      <c r="H247" s="7">
        <f t="shared" si="11"/>
        <v>0.63633047704115742</v>
      </c>
      <c r="I247" s="7">
        <f t="shared" si="11"/>
        <v>0.58132535985046452</v>
      </c>
      <c r="J247" s="7">
        <f t="shared" si="11"/>
        <v>0.53107494642821318</v>
      </c>
      <c r="K247" s="7">
        <f t="shared" si="11"/>
        <v>0.48516823486984878</v>
      </c>
    </row>
    <row r="248" spans="1:11">
      <c r="A248" t="s">
        <v>178</v>
      </c>
    </row>
    <row r="249" spans="1:11">
      <c r="A249" t="s">
        <v>179</v>
      </c>
    </row>
  </sheetData>
  <phoneticPr fontId="28" type="noConversion"/>
  <pageMargins left="0.7" right="0.7" top="0.75" bottom="0.75" header="0.3" footer="0.3"/>
  <pageSetup paperSize="9" orientation="portrait" horizontalDpi="0" verticalDpi="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DA1786-69DD-43DF-BBEF-0AB24FCDCA77}">
  <dimension ref="A1:AM1232"/>
  <sheetViews>
    <sheetView topLeftCell="A515" zoomScaleNormal="100" workbookViewId="0">
      <selection activeCell="B550" sqref="B550"/>
    </sheetView>
  </sheetViews>
  <sheetFormatPr defaultRowHeight="12.5" outlineLevelRow="1"/>
  <cols>
    <col min="1" max="1" width="41.1796875" customWidth="1"/>
    <col min="2" max="2" width="13.7265625" bestFit="1" customWidth="1"/>
    <col min="3" max="5" width="14.7265625" bestFit="1" customWidth="1"/>
    <col min="6" max="6" width="15.26953125" customWidth="1"/>
    <col min="7" max="8" width="14.7265625" bestFit="1" customWidth="1"/>
    <col min="9" max="9" width="12" bestFit="1" customWidth="1"/>
    <col min="10" max="10" width="12.453125" customWidth="1"/>
    <col min="11" max="11" width="12" bestFit="1" customWidth="1"/>
    <col min="13" max="13" width="9.54296875" bestFit="1" customWidth="1"/>
    <col min="14" max="14" width="9.7265625" bestFit="1" customWidth="1"/>
    <col min="15" max="15" width="7.1796875" customWidth="1"/>
    <col min="16" max="16" width="10" customWidth="1"/>
    <col min="17" max="17" width="9.1796875" customWidth="1"/>
    <col min="18" max="18" width="9.26953125" customWidth="1"/>
    <col min="19" max="19" width="8.54296875" customWidth="1"/>
    <col min="20" max="20" width="9.54296875" customWidth="1"/>
    <col min="21" max="21" width="9.81640625" customWidth="1"/>
    <col min="22" max="22" width="9.453125" customWidth="1"/>
    <col min="23" max="23" width="10.453125" customWidth="1"/>
    <col min="24" max="24" width="9" customWidth="1"/>
    <col min="25" max="25" width="7.81640625" customWidth="1"/>
    <col min="26" max="26" width="9.26953125" customWidth="1"/>
    <col min="27" max="32" width="12.54296875" bestFit="1" customWidth="1"/>
    <col min="33" max="33" width="9" bestFit="1" customWidth="1"/>
  </cols>
  <sheetData>
    <row r="1" spans="1:28" ht="14.5">
      <c r="A1" s="17" t="s">
        <v>278</v>
      </c>
      <c r="B1" s="18"/>
      <c r="C1" s="18"/>
      <c r="D1" s="18"/>
      <c r="E1" s="18"/>
      <c r="F1" s="18"/>
      <c r="G1" s="18"/>
      <c r="H1" s="18"/>
    </row>
    <row r="2" spans="1:28" ht="14.5">
      <c r="A2" s="132" t="s">
        <v>279</v>
      </c>
      <c r="B2" s="131"/>
      <c r="C2" s="131"/>
      <c r="D2" s="131"/>
      <c r="E2" s="131"/>
      <c r="F2" s="131"/>
      <c r="G2" s="131"/>
      <c r="H2" s="131"/>
    </row>
    <row r="3" spans="1:28" ht="14.5">
      <c r="A3" s="19" t="s">
        <v>12</v>
      </c>
      <c r="B3" s="20"/>
      <c r="C3" s="20"/>
      <c r="D3" s="20"/>
      <c r="E3" s="20"/>
      <c r="F3" s="20"/>
      <c r="G3" s="20"/>
      <c r="H3" s="20"/>
    </row>
    <row r="4" spans="1:28" ht="14.5">
      <c r="A4" s="21" t="s">
        <v>13</v>
      </c>
      <c r="B4" s="22"/>
      <c r="C4" s="22"/>
      <c r="D4" s="22"/>
      <c r="E4" s="22"/>
      <c r="F4" s="22"/>
      <c r="G4" s="22"/>
      <c r="H4" s="22"/>
    </row>
    <row r="5" spans="1:28" ht="14.5">
      <c r="A5" s="23" t="s">
        <v>14</v>
      </c>
      <c r="B5" s="24"/>
      <c r="C5" s="24"/>
      <c r="D5" s="24"/>
      <c r="E5" s="24"/>
      <c r="F5" s="24"/>
      <c r="G5" s="24"/>
      <c r="H5" s="24"/>
    </row>
    <row r="6" spans="1:28">
      <c r="O6" s="5"/>
      <c r="P6" s="5"/>
      <c r="Q6" s="5"/>
      <c r="R6" s="5"/>
      <c r="S6" s="5"/>
      <c r="T6" s="5"/>
      <c r="U6" s="5"/>
      <c r="V6" s="5"/>
      <c r="W6" s="5"/>
      <c r="X6" s="5"/>
      <c r="Y6" s="5"/>
      <c r="Z6" s="5"/>
      <c r="AA6" s="5"/>
      <c r="AB6" s="5"/>
    </row>
    <row r="7" spans="1:28">
      <c r="A7" t="str">
        <f>'[5] Summary population'!$A$2</f>
        <v>Table 1. Population (from IIASA-WiC POP SSP1 scenario)</v>
      </c>
      <c r="O7" s="5"/>
      <c r="P7" s="5"/>
      <c r="Q7" s="5"/>
      <c r="R7" s="5"/>
      <c r="S7" s="5"/>
      <c r="T7" s="5"/>
      <c r="U7" s="5"/>
      <c r="V7" s="5"/>
      <c r="W7" s="5"/>
      <c r="X7" s="5"/>
      <c r="Y7" s="5"/>
      <c r="Z7" s="5"/>
      <c r="AA7" s="5"/>
      <c r="AB7" s="5"/>
    </row>
    <row r="8" spans="1:28">
      <c r="A8" t="s">
        <v>86</v>
      </c>
      <c r="O8" s="5"/>
      <c r="P8" s="5"/>
      <c r="Q8" s="5"/>
      <c r="R8" s="5"/>
      <c r="S8" s="5"/>
      <c r="T8" s="5"/>
      <c r="U8" s="5"/>
      <c r="V8" s="5"/>
      <c r="W8" s="5"/>
      <c r="X8" s="5"/>
      <c r="Y8" s="5"/>
      <c r="Z8" s="5"/>
      <c r="AA8" s="5"/>
      <c r="AB8" s="5"/>
    </row>
    <row r="9" spans="1:28" ht="14.5">
      <c r="A9" s="18"/>
      <c r="B9" s="17">
        <v>2010</v>
      </c>
      <c r="C9" s="17">
        <v>2020</v>
      </c>
      <c r="D9" s="17">
        <v>2030</v>
      </c>
      <c r="E9" s="17">
        <v>2040</v>
      </c>
      <c r="F9" s="17">
        <v>2050</v>
      </c>
      <c r="G9" s="17">
        <v>2060</v>
      </c>
      <c r="H9" s="17">
        <v>2070</v>
      </c>
      <c r="I9" s="17">
        <v>2080</v>
      </c>
      <c r="J9" s="17">
        <v>2090</v>
      </c>
      <c r="K9" s="17">
        <v>2100</v>
      </c>
      <c r="N9" t="s">
        <v>155</v>
      </c>
      <c r="O9" s="5"/>
      <c r="P9" s="32"/>
      <c r="Q9" s="32"/>
      <c r="R9" s="32"/>
      <c r="S9" s="32"/>
      <c r="T9" s="32"/>
      <c r="U9" s="32"/>
      <c r="V9" s="32"/>
      <c r="W9" s="32"/>
      <c r="X9" s="32"/>
      <c r="Y9" s="32"/>
      <c r="Z9" s="32"/>
      <c r="AA9" s="32"/>
      <c r="AB9" s="5"/>
    </row>
    <row r="10" spans="1:28" ht="14.5">
      <c r="A10" s="28" t="s">
        <v>5</v>
      </c>
      <c r="B10" s="47">
        <f>'[6] Summary population'!B5/1000</f>
        <v>0.85623592500000012</v>
      </c>
      <c r="C10" s="47">
        <f>'[6] Summary population'!C5/1000</f>
        <v>1.05142195031</v>
      </c>
      <c r="D10" s="47">
        <f>'[6] Summary population'!D5/1000</f>
        <v>1.23967072435</v>
      </c>
      <c r="E10" s="47">
        <f>'[6] Summary population'!E5/1000</f>
        <v>1.4115730102199999</v>
      </c>
      <c r="F10" s="47">
        <f>'[6] Summary population'!F5/1000</f>
        <v>1.5503797935500001</v>
      </c>
      <c r="G10" s="47">
        <f>'[6] Summary population'!G5/1000</f>
        <v>1.6510769832700001</v>
      </c>
      <c r="H10" s="47">
        <f>'[6] Summary population'!H5/1000</f>
        <v>1.7160370909800002</v>
      </c>
      <c r="I10" s="47">
        <f>'[6] Summary population'!I5/1000</f>
        <v>1.7432209517400001</v>
      </c>
      <c r="J10" s="47">
        <f>'[6] Summary population'!J5/1000</f>
        <v>1.7347440034800001</v>
      </c>
      <c r="K10" s="47">
        <f>'[6] Summary population'!K5/1000</f>
        <v>1.6944045506000001</v>
      </c>
      <c r="L10" s="5"/>
      <c r="M10" s="5"/>
      <c r="O10" s="65"/>
      <c r="P10" s="5"/>
      <c r="Q10" s="5"/>
      <c r="R10" s="5"/>
      <c r="S10" s="5"/>
      <c r="T10" s="5"/>
      <c r="U10" s="5"/>
      <c r="V10" s="5"/>
      <c r="W10" s="5"/>
      <c r="X10" s="5"/>
      <c r="Y10" s="5"/>
      <c r="Z10" s="5"/>
      <c r="AA10" s="5"/>
      <c r="AB10" s="5"/>
    </row>
    <row r="11" spans="1:28" ht="14.5">
      <c r="A11" s="28" t="s">
        <v>6</v>
      </c>
      <c r="B11" s="47">
        <f>'[6] Summary population'!B6/1000</f>
        <v>1.4598755919999999</v>
      </c>
      <c r="C11" s="47">
        <f>'[6] Summary population'!C6/1000</f>
        <v>1.500245915</v>
      </c>
      <c r="D11" s="47">
        <f>'[6] Summary population'!D6/1000</f>
        <v>1.4942998542000001</v>
      </c>
      <c r="E11" s="47">
        <f>'[6] Summary population'!E6/1000</f>
        <v>1.445672944</v>
      </c>
      <c r="F11" s="47">
        <f>'[6] Summary population'!F6/1000</f>
        <v>1.3593625651000001</v>
      </c>
      <c r="G11" s="47">
        <f>'[6] Summary population'!G6/1000</f>
        <v>1.2466523097</v>
      </c>
      <c r="H11" s="47">
        <f>'[6] Summary population'!H6/1000</f>
        <v>1.1207254047999999</v>
      </c>
      <c r="I11" s="47">
        <f>'[6] Summary population'!I6/1000</f>
        <v>0.99213372739999994</v>
      </c>
      <c r="J11" s="47">
        <f>'[6] Summary population'!J6/1000</f>
        <v>0.86189329171999995</v>
      </c>
      <c r="K11" s="47">
        <f>'[6] Summary population'!K6/1000</f>
        <v>0.73133429296999997</v>
      </c>
      <c r="L11" s="5"/>
      <c r="M11" s="5"/>
      <c r="O11" s="65"/>
      <c r="P11" s="5"/>
      <c r="Q11" s="5"/>
      <c r="R11" s="5"/>
      <c r="S11" s="5"/>
      <c r="T11" s="5"/>
      <c r="U11" s="5"/>
      <c r="V11" s="5"/>
      <c r="W11" s="5"/>
      <c r="X11" s="5"/>
      <c r="Y11" s="5"/>
      <c r="Z11" s="5"/>
      <c r="AA11" s="5"/>
      <c r="AB11" s="5"/>
    </row>
    <row r="12" spans="1:28" ht="14.5">
      <c r="A12" s="28" t="s">
        <v>11</v>
      </c>
      <c r="B12" s="47">
        <f>'[6] Summary population'!B7/1000</f>
        <v>0.60997688298000008</v>
      </c>
      <c r="C12" s="47">
        <f>'[6] Summary population'!C7/1000</f>
        <v>0.63446872296000001</v>
      </c>
      <c r="D12" s="47">
        <f>'[6] Summary population'!D7/1000</f>
        <v>0.65361940359000004</v>
      </c>
      <c r="E12" s="47">
        <f>'[6] Summary population'!E7/1000</f>
        <v>0.66901956330000012</v>
      </c>
      <c r="F12" s="47">
        <f>'[6] Summary population'!F7/1000</f>
        <v>0.67952345228</v>
      </c>
      <c r="G12" s="47">
        <f>'[6] Summary population'!G7/1000</f>
        <v>0.6827522276300001</v>
      </c>
      <c r="H12" s="47">
        <f>'[6] Summary population'!H7/1000</f>
        <v>0.67629671634999999</v>
      </c>
      <c r="I12" s="47">
        <f>'[6] Summary population'!I7/1000</f>
        <v>0.66015942146999995</v>
      </c>
      <c r="J12" s="47">
        <f>'[6] Summary population'!J7/1000</f>
        <v>0.63391517665000008</v>
      </c>
      <c r="K12" s="47">
        <f>'[6] Summary population'!K7/1000</f>
        <v>0.60056792224999989</v>
      </c>
      <c r="L12" s="5"/>
      <c r="M12" s="5"/>
      <c r="O12" s="65"/>
      <c r="P12" s="5"/>
      <c r="Q12" s="5"/>
      <c r="R12" s="5"/>
      <c r="S12" s="5"/>
      <c r="T12" s="5"/>
      <c r="U12" s="5"/>
      <c r="V12" s="5"/>
      <c r="W12" s="5"/>
      <c r="X12" s="5"/>
      <c r="Y12" s="5"/>
      <c r="Z12" s="5"/>
      <c r="AA12" s="5"/>
      <c r="AB12" s="5"/>
    </row>
    <row r="13" spans="1:28" ht="14.5">
      <c r="A13" s="28" t="s">
        <v>2</v>
      </c>
      <c r="B13" s="47">
        <f>'[6] Summary population'!B8/1000</f>
        <v>0.27893282198999997</v>
      </c>
      <c r="C13" s="47">
        <f>'[6] Summary population'!C8/1000</f>
        <v>0.27938294203999997</v>
      </c>
      <c r="D13" s="47">
        <f>'[6] Summary population'!D8/1000</f>
        <v>0.27540899057000001</v>
      </c>
      <c r="E13" s="47">
        <f>'[6] Summary population'!E8/1000</f>
        <v>0.27016681507000001</v>
      </c>
      <c r="F13" s="47">
        <f>'[6] Summary population'!F8/1000</f>
        <v>0.26215861249</v>
      </c>
      <c r="G13" s="47">
        <f>'[6] Summary population'!G8/1000</f>
        <v>0.25090127481000002</v>
      </c>
      <c r="H13" s="47">
        <f>'[6] Summary population'!H8/1000</f>
        <v>0.23708065836999997</v>
      </c>
      <c r="I13" s="47">
        <f>'[6] Summary population'!I8/1000</f>
        <v>0.22024360732999998</v>
      </c>
      <c r="J13" s="47">
        <f>'[6] Summary population'!J8/1000</f>
        <v>0.20150711552</v>
      </c>
      <c r="K13" s="47">
        <f>'[6] Summary population'!K8/1000</f>
        <v>0.18227929664</v>
      </c>
      <c r="L13" s="5"/>
      <c r="M13" s="5"/>
      <c r="O13" s="65"/>
      <c r="P13" s="5"/>
      <c r="Q13" s="5"/>
      <c r="R13" s="5"/>
      <c r="S13" s="5"/>
      <c r="T13" s="5"/>
      <c r="U13" s="5"/>
      <c r="V13" s="5"/>
      <c r="W13" s="5"/>
      <c r="X13" s="5"/>
      <c r="Y13" s="5"/>
      <c r="Z13" s="5"/>
      <c r="AA13" s="5"/>
      <c r="AB13" s="5"/>
    </row>
    <row r="14" spans="1:28" ht="14.5">
      <c r="A14" s="28" t="s">
        <v>3</v>
      </c>
      <c r="B14" s="47">
        <f>'[6] Summary population'!B9/1000</f>
        <v>0.58576546299999999</v>
      </c>
      <c r="C14" s="47">
        <f>'[6] Summary population'!C9/1000</f>
        <v>0.63544595455999997</v>
      </c>
      <c r="D14" s="47">
        <f>'[6] Summary population'!D9/1000</f>
        <v>0.66599553042000004</v>
      </c>
      <c r="E14" s="47">
        <f>'[6] Summary population'!E9/1000</f>
        <v>0.67939835793000003</v>
      </c>
      <c r="F14" s="47">
        <f>'[6] Summary population'!F9/1000</f>
        <v>0.67548105170999995</v>
      </c>
      <c r="G14" s="47">
        <f>'[6] Summary population'!G9/1000</f>
        <v>0.65647683952000002</v>
      </c>
      <c r="H14" s="47">
        <f>'[6] Summary population'!H9/1000</f>
        <v>0.62685699764000002</v>
      </c>
      <c r="I14" s="47">
        <f>'[6] Summary population'!I9/1000</f>
        <v>0.58888689788000004</v>
      </c>
      <c r="J14" s="47">
        <f>'[6] Summary population'!J9/1000</f>
        <v>0.54162577460000005</v>
      </c>
      <c r="K14" s="47">
        <f>'[6] Summary population'!K9/1000</f>
        <v>0.4850209747</v>
      </c>
      <c r="L14" s="5"/>
      <c r="M14" s="5"/>
      <c r="O14" s="65"/>
      <c r="P14" s="5"/>
      <c r="Q14" s="5"/>
      <c r="R14" s="5"/>
      <c r="S14" s="5"/>
      <c r="T14" s="5"/>
      <c r="U14" s="5"/>
      <c r="V14" s="5"/>
      <c r="W14" s="5"/>
      <c r="X14" s="5"/>
      <c r="Y14" s="5"/>
      <c r="Z14" s="5"/>
      <c r="AA14" s="5"/>
      <c r="AB14" s="5"/>
    </row>
    <row r="15" spans="1:28" ht="14.5">
      <c r="A15" s="28" t="s">
        <v>4</v>
      </c>
      <c r="B15" s="47">
        <f>'[6] Summary population'!B10/1000</f>
        <v>0.38085707099999999</v>
      </c>
      <c r="C15" s="47">
        <f>'[6] Summary population'!C10/1000</f>
        <v>0.44457463960000004</v>
      </c>
      <c r="D15" s="47">
        <f>'[6] Summary population'!D10/1000</f>
        <v>0.49273509676000005</v>
      </c>
      <c r="E15" s="47">
        <f>'[6] Summary population'!E10/1000</f>
        <v>0.53005917783000001</v>
      </c>
      <c r="F15" s="47">
        <f>'[6] Summary population'!F10/1000</f>
        <v>0.55343027965000002</v>
      </c>
      <c r="G15" s="47">
        <f>'[6] Summary population'!G10/1000</f>
        <v>0.56146554979999996</v>
      </c>
      <c r="H15" s="47">
        <f>'[6] Summary population'!H10/1000</f>
        <v>0.55654833129999992</v>
      </c>
      <c r="I15" s="47">
        <f>'[6] Summary population'!I10/1000</f>
        <v>0.53945088360000004</v>
      </c>
      <c r="J15" s="47">
        <f>'[6] Summary population'!J10/1000</f>
        <v>0.51185249394999999</v>
      </c>
      <c r="K15" s="47">
        <f>'[6] Summary population'!K10/1000</f>
        <v>0.47559784989000004</v>
      </c>
      <c r="L15" s="5"/>
      <c r="M15" s="5"/>
      <c r="O15" s="65"/>
      <c r="P15" s="5"/>
      <c r="Q15" s="5"/>
      <c r="R15" s="5"/>
      <c r="S15" s="5"/>
      <c r="T15" s="5"/>
      <c r="U15" s="5"/>
      <c r="V15" s="5"/>
      <c r="W15" s="5"/>
      <c r="X15" s="5"/>
      <c r="Y15" s="5"/>
      <c r="Z15" s="5"/>
      <c r="AA15" s="5"/>
      <c r="AB15" s="5"/>
    </row>
    <row r="16" spans="1:28" ht="14.5">
      <c r="A16" s="28" t="s">
        <v>0</v>
      </c>
      <c r="B16" s="47">
        <f>'[6] Summary population'!B11/1000</f>
        <v>0.34825860599999997</v>
      </c>
      <c r="C16" s="47">
        <f>'[6] Summary population'!C11/1000</f>
        <v>0.37835379936999997</v>
      </c>
      <c r="D16" s="47">
        <f>'[6] Summary population'!D11/1000</f>
        <v>0.40903464604000001</v>
      </c>
      <c r="E16" s="47">
        <f>'[6] Summary population'!E11/1000</f>
        <v>0.43750820713999999</v>
      </c>
      <c r="F16" s="47">
        <f>'[6] Summary population'!F11/1000</f>
        <v>0.46298520626000006</v>
      </c>
      <c r="G16" s="47">
        <f>'[6] Summary population'!G11/1000</f>
        <v>0.48683027413000002</v>
      </c>
      <c r="H16" s="47">
        <f>'[6] Summary population'!H11/1000</f>
        <v>0.50805182843999996</v>
      </c>
      <c r="I16" s="47">
        <f>'[6] Summary population'!I11/1000</f>
        <v>0.52343612651000004</v>
      </c>
      <c r="J16" s="47">
        <f>'[6] Summary population'!J11/1000</f>
        <v>0.52831337348999996</v>
      </c>
      <c r="K16" s="47">
        <f>'[6] Summary population'!K11/1000</f>
        <v>0.52239930814000002</v>
      </c>
      <c r="L16" s="5"/>
      <c r="M16" s="5"/>
      <c r="O16" s="65"/>
      <c r="P16" s="5"/>
      <c r="Q16" s="5"/>
      <c r="R16" s="5"/>
      <c r="S16" s="5"/>
      <c r="T16" s="5"/>
      <c r="U16" s="5"/>
      <c r="V16" s="5"/>
      <c r="W16" s="5"/>
      <c r="X16" s="5"/>
      <c r="Y16" s="5"/>
      <c r="Z16" s="5"/>
      <c r="AA16" s="5"/>
      <c r="AB16" s="5"/>
    </row>
    <row r="17" spans="1:28" ht="14.5">
      <c r="A17" s="28" t="s">
        <v>1</v>
      </c>
      <c r="B17" s="47">
        <f>'[6] Summary population'!B12/1000</f>
        <v>0.12653592</v>
      </c>
      <c r="C17" s="47">
        <f>'[6] Summary population'!C12/1000</f>
        <v>0.12548255010000001</v>
      </c>
      <c r="D17" s="47">
        <f>'[6] Summary population'!D12/1000</f>
        <v>0.1223723456</v>
      </c>
      <c r="E17" s="47">
        <f>'[6] Summary population'!E12/1000</f>
        <v>0.1182935053</v>
      </c>
      <c r="F17" s="47">
        <f>'[6] Summary population'!F12/1000</f>
        <v>0.1137136423</v>
      </c>
      <c r="G17" s="47">
        <f>'[6] Summary population'!G12/1000</f>
        <v>0.1085596662</v>
      </c>
      <c r="H17" s="47">
        <f>'[6] Summary population'!H12/1000</f>
        <v>0.1015981302</v>
      </c>
      <c r="I17" s="47">
        <f>'[6] Summary population'!I12/1000</f>
        <v>9.3649176550000005E-2</v>
      </c>
      <c r="J17" s="47">
        <f>'[6] Summary population'!J12/1000</f>
        <v>8.5155203099999993E-2</v>
      </c>
      <c r="K17" s="47">
        <f>'[6] Summary population'!K12/1000</f>
        <v>7.6935895830000003E-2</v>
      </c>
      <c r="L17" s="5"/>
      <c r="M17" s="5"/>
      <c r="O17" s="65"/>
      <c r="P17" s="5"/>
      <c r="Q17" s="5"/>
      <c r="R17" s="5"/>
      <c r="S17" s="5"/>
      <c r="T17" s="5"/>
      <c r="U17" s="5"/>
      <c r="V17" s="5"/>
      <c r="W17" s="5"/>
      <c r="X17" s="5"/>
      <c r="Y17" s="5"/>
      <c r="Z17" s="5"/>
      <c r="AA17" s="5"/>
      <c r="AB17" s="5"/>
    </row>
    <row r="18" spans="1:28" ht="14.5">
      <c r="A18" s="28" t="s">
        <v>7</v>
      </c>
      <c r="B18" s="47">
        <f>'[6] Summary population'!B13/1000</f>
        <v>0.76790719399999996</v>
      </c>
      <c r="C18" s="47">
        <f>'[6] Summary population'!C13/1000</f>
        <v>0.83646863156999995</v>
      </c>
      <c r="D18" s="47">
        <f>'[6] Summary population'!D13/1000</f>
        <v>0.88128575088999994</v>
      </c>
      <c r="E18" s="47">
        <f>'[6] Summary population'!E13/1000</f>
        <v>0.90212411060999986</v>
      </c>
      <c r="F18" s="47">
        <f>'[6] Summary population'!F13/1000</f>
        <v>0.89778713509999997</v>
      </c>
      <c r="G18" s="47">
        <f>'[6] Summary population'!G13/1000</f>
        <v>0.87188924787000011</v>
      </c>
      <c r="H18" s="47">
        <f>'[6] Summary population'!H13/1000</f>
        <v>0.83008779582000003</v>
      </c>
      <c r="I18" s="47">
        <f>'[6] Summary population'!I13/1000</f>
        <v>0.77577284871000007</v>
      </c>
      <c r="J18" s="47">
        <f>'[6] Summary population'!J13/1000</f>
        <v>0.71262279904999992</v>
      </c>
      <c r="K18" s="47">
        <f>'[6] Summary population'!K13/1000</f>
        <v>0.64395853054999996</v>
      </c>
      <c r="L18" s="5"/>
      <c r="M18" s="5"/>
      <c r="O18" s="65"/>
      <c r="P18" s="5"/>
      <c r="Q18" s="5"/>
      <c r="R18" s="5"/>
      <c r="S18" s="5"/>
      <c r="T18" s="5"/>
      <c r="U18" s="5"/>
      <c r="V18" s="5"/>
      <c r="W18" s="5"/>
      <c r="X18" s="5"/>
      <c r="Y18" s="5"/>
      <c r="Z18" s="5"/>
      <c r="AA18" s="5"/>
      <c r="AB18" s="5"/>
    </row>
    <row r="19" spans="1:28" ht="14.5">
      <c r="A19" s="28" t="s">
        <v>8</v>
      </c>
      <c r="B19" s="47">
        <f>'[6] Summary population'!B14/1000</f>
        <v>1.4296194528999999</v>
      </c>
      <c r="C19" s="47">
        <f>'[6] Summary population'!C14/1000</f>
        <v>1.6030849559</v>
      </c>
      <c r="D19" s="47">
        <f>'[6] Summary population'!D14/1000</f>
        <v>1.7318285014000001</v>
      </c>
      <c r="E19" s="47">
        <f>'[6] Summary population'!E14/1000</f>
        <v>1.8207046378999998</v>
      </c>
      <c r="F19" s="47">
        <f>'[6] Summary population'!F14/1000</f>
        <v>1.8632992618999999</v>
      </c>
      <c r="G19" s="47">
        <f>'[6] Summary population'!G14/1000</f>
        <v>1.8561640232000001</v>
      </c>
      <c r="H19" s="47">
        <f>'[6] Summary population'!H14/1000</f>
        <v>1.8010369064</v>
      </c>
      <c r="I19" s="47">
        <f>'[6] Summary population'!I14/1000</f>
        <v>1.7031398546000001</v>
      </c>
      <c r="J19" s="47">
        <f>'[6] Summary population'!J14/1000</f>
        <v>1.5716250710999999</v>
      </c>
      <c r="K19" s="47">
        <f>'[6] Summary population'!K14/1000</f>
        <v>1.4204508464999999</v>
      </c>
      <c r="L19" s="5"/>
      <c r="M19" s="5"/>
      <c r="O19" s="65"/>
      <c r="P19" s="5"/>
      <c r="Q19" s="5"/>
      <c r="R19" s="5"/>
      <c r="S19" s="5"/>
      <c r="T19" s="5"/>
      <c r="U19" s="5"/>
      <c r="V19" s="5"/>
      <c r="W19" s="5"/>
      <c r="X19" s="5"/>
      <c r="Y19" s="5"/>
      <c r="Z19" s="5"/>
      <c r="AA19" s="5"/>
      <c r="AB19" s="5"/>
    </row>
    <row r="20" spans="1:28" ht="13">
      <c r="A20" s="85" t="s">
        <v>89</v>
      </c>
      <c r="B20" s="47">
        <f>'[6] Summary population'!B15/1000</f>
        <v>6.8693236930000001</v>
      </c>
      <c r="C20" s="47">
        <f>'[6] Summary population'!C15/1000</f>
        <v>7.5184950649999998</v>
      </c>
      <c r="D20" s="47">
        <f>'[6] Summary population'!D15/1000</f>
        <v>7.9999136779999995</v>
      </c>
      <c r="E20" s="47">
        <f>'[6] Summary population'!E15/1000</f>
        <v>8.3220602180000007</v>
      </c>
      <c r="F20" s="47">
        <f>'[6] Summary population'!F15/1000</f>
        <v>8.4594012579999998</v>
      </c>
      <c r="G20" s="47">
        <f>'[6] Summary population'!G15/1000</f>
        <v>8.4174184449999991</v>
      </c>
      <c r="H20" s="47">
        <f>'[6] Summary population'!H15/1000</f>
        <v>8.2214415210000009</v>
      </c>
      <c r="I20" s="47">
        <f>'[6] Summary population'!I15/1000</f>
        <v>7.8885278900000007</v>
      </c>
      <c r="J20" s="47">
        <f>'[6] Summary population'!J15/1000</f>
        <v>7.4315259950000003</v>
      </c>
      <c r="K20" s="47">
        <f>'[6] Summary population'!K15/1000</f>
        <v>6.8799266669999994</v>
      </c>
      <c r="L20" s="55"/>
      <c r="M20" s="55"/>
      <c r="O20" s="66"/>
      <c r="P20" s="55"/>
      <c r="Q20" s="55"/>
      <c r="R20" s="55"/>
      <c r="S20" s="55"/>
      <c r="T20" s="55"/>
      <c r="U20" s="55"/>
      <c r="V20" s="55"/>
      <c r="W20" s="55"/>
      <c r="X20" s="55"/>
      <c r="Y20" s="55"/>
      <c r="Z20" s="55"/>
      <c r="AA20" s="55"/>
      <c r="AB20" s="5"/>
    </row>
    <row r="22" spans="1:28">
      <c r="A22" s="8" t="s">
        <v>180</v>
      </c>
      <c r="E22" s="12" t="s">
        <v>85</v>
      </c>
      <c r="F22" s="13"/>
      <c r="G22" s="13"/>
      <c r="H22" s="12" t="s">
        <v>94</v>
      </c>
    </row>
    <row r="23" spans="1:28" ht="14.5">
      <c r="A23" s="8" t="s">
        <v>84</v>
      </c>
      <c r="B23" s="16"/>
      <c r="C23" s="16"/>
      <c r="D23" s="16"/>
      <c r="E23" s="16"/>
      <c r="F23" s="16"/>
      <c r="G23" s="16"/>
      <c r="H23" s="16"/>
      <c r="I23" s="16"/>
      <c r="J23" s="16"/>
      <c r="K23" s="16"/>
      <c r="N23" s="213"/>
      <c r="O23" s="213"/>
      <c r="P23" s="213"/>
      <c r="Q23" s="213"/>
      <c r="R23" s="213"/>
      <c r="S23" s="213"/>
      <c r="T23" s="213"/>
      <c r="U23" s="213"/>
      <c r="V23" s="213"/>
      <c r="W23" s="213"/>
      <c r="X23" s="213"/>
      <c r="Y23" s="213"/>
      <c r="Z23" s="213"/>
      <c r="AA23" s="213"/>
      <c r="AB23" s="213"/>
    </row>
    <row r="24" spans="1:28" ht="14.5">
      <c r="A24" s="20"/>
      <c r="B24" s="19">
        <v>2010</v>
      </c>
      <c r="C24" s="19">
        <v>2020</v>
      </c>
      <c r="D24" s="19">
        <v>2030</v>
      </c>
      <c r="E24" s="19">
        <v>2040</v>
      </c>
      <c r="F24" s="19">
        <v>2050</v>
      </c>
      <c r="G24" s="19">
        <v>2060</v>
      </c>
      <c r="H24" s="19">
        <v>2070</v>
      </c>
      <c r="I24" s="19">
        <v>2080</v>
      </c>
      <c r="J24" s="19">
        <v>2090</v>
      </c>
      <c r="K24" s="19">
        <v>2100</v>
      </c>
      <c r="L24" s="32"/>
    </row>
    <row r="25" spans="1:28" ht="14.5">
      <c r="A25" s="19" t="s">
        <v>5</v>
      </c>
      <c r="B25" s="33">
        <f>B53/'SSP1 26'!B10*1000</f>
        <v>1581.9916487503135</v>
      </c>
      <c r="C25" s="33">
        <f>C53/'SSP1 26'!C10*1000</f>
        <v>2439.1033106583686</v>
      </c>
      <c r="D25" s="33">
        <f>D53/'SSP1 26'!D10*1000</f>
        <v>3676.0913329541268</v>
      </c>
      <c r="E25" s="33">
        <f>E53/'SSP1 26'!E10*1000</f>
        <v>5479.6408676689562</v>
      </c>
      <c r="F25" s="33">
        <f>F53/'SSP1 26'!F10*1000</f>
        <v>7882.3453421807526</v>
      </c>
      <c r="G25" s="33">
        <f>G53/'SSP1 26'!G10*1000</f>
        <v>10864.426926643557</v>
      </c>
      <c r="H25" s="33">
        <f>H53/'SSP1 26'!H10*1000</f>
        <v>14274.220917923902</v>
      </c>
      <c r="I25" s="33">
        <f>I53/'SSP1 26'!I10*1000</f>
        <v>18049.161747794766</v>
      </c>
      <c r="J25" s="33">
        <f>J53/'SSP1 26'!J10*1000</f>
        <v>22103.172478118358</v>
      </c>
      <c r="K25" s="33">
        <f>K53/'SSP1 26'!K10*1000</f>
        <v>26274.294150434984</v>
      </c>
      <c r="L25" s="6"/>
      <c r="O25" s="1"/>
      <c r="P25" s="1"/>
      <c r="Q25" s="1"/>
      <c r="R25" s="1"/>
      <c r="S25" s="1"/>
      <c r="T25" s="1"/>
      <c r="U25" s="1"/>
      <c r="V25" s="1"/>
      <c r="W25" s="1"/>
      <c r="X25" s="1"/>
      <c r="Y25" s="1"/>
      <c r="Z25" s="1"/>
    </row>
    <row r="26" spans="1:28" ht="14.5">
      <c r="A26" s="19" t="s">
        <v>6</v>
      </c>
      <c r="B26" s="33">
        <f>B54/'SSP1 26'!B11*1000</f>
        <v>6625.3578789883622</v>
      </c>
      <c r="C26" s="33">
        <f>C54/'SSP1 26'!C11*1000</f>
        <v>16885.250794767202</v>
      </c>
      <c r="D26" s="33">
        <f>D54/'SSP1 26'!D11*1000</f>
        <v>27146.598371795517</v>
      </c>
      <c r="E26" s="33">
        <f>E54/'SSP1 26'!E11*1000</f>
        <v>34710.703391292082</v>
      </c>
      <c r="F26" s="33">
        <f>F54/'SSP1 26'!F11*1000</f>
        <v>40971.093477112845</v>
      </c>
      <c r="G26" s="33">
        <f>G54/'SSP1 26'!G11*1000</f>
        <v>47046.048268353043</v>
      </c>
      <c r="H26" s="33">
        <f>H54/'SSP1 26'!H11*1000</f>
        <v>52934.330993047195</v>
      </c>
      <c r="I26" s="33">
        <f>I54/'SSP1 26'!I11*1000</f>
        <v>58722.898969153626</v>
      </c>
      <c r="J26" s="33">
        <f>J54/'SSP1 26'!J11*1000</f>
        <v>64743.969789624854</v>
      </c>
      <c r="K26" s="33">
        <f>K54/'SSP1 26'!K11*1000</f>
        <v>70448.33144329724</v>
      </c>
      <c r="L26" s="6"/>
      <c r="O26" s="1"/>
      <c r="P26" s="1"/>
      <c r="Q26" s="1"/>
      <c r="R26" s="1"/>
      <c r="S26" s="1"/>
      <c r="T26" s="1"/>
      <c r="U26" s="1"/>
      <c r="V26" s="1"/>
      <c r="W26" s="1"/>
      <c r="X26" s="1"/>
      <c r="Y26" s="1"/>
      <c r="Z26" s="1"/>
    </row>
    <row r="27" spans="1:28" ht="14.5">
      <c r="A27" s="19" t="s">
        <v>11</v>
      </c>
      <c r="B27" s="33">
        <f>B55/'SSP1 26'!B12*1000</f>
        <v>25397.825782371419</v>
      </c>
      <c r="C27" s="33">
        <f>C55/'SSP1 26'!C12*1000</f>
        <v>30997.026977860784</v>
      </c>
      <c r="D27" s="33">
        <f>D55/'SSP1 26'!D12*1000</f>
        <v>40224.146620487874</v>
      </c>
      <c r="E27" s="33">
        <f>E55/'SSP1 26'!E12*1000</f>
        <v>49744.587236198087</v>
      </c>
      <c r="F27" s="33">
        <f>F55/'SSP1 26'!F12*1000</f>
        <v>58883.375284467234</v>
      </c>
      <c r="G27" s="33">
        <f>G55/'SSP1 26'!G12*1000</f>
        <v>68327.910334378757</v>
      </c>
      <c r="H27" s="33">
        <f>H55/'SSP1 26'!H12*1000</f>
        <v>78363.716051184689</v>
      </c>
      <c r="I27" s="33">
        <f>I55/'SSP1 26'!I12*1000</f>
        <v>89142.641779254351</v>
      </c>
      <c r="J27" s="33">
        <f>J55/'SSP1 26'!J12*1000</f>
        <v>101439.64952002383</v>
      </c>
      <c r="K27" s="33">
        <f>K55/'SSP1 26'!K12*1000</f>
        <v>115419.86397492779</v>
      </c>
      <c r="L27" s="6"/>
      <c r="O27" s="1"/>
      <c r="P27" s="1"/>
      <c r="Q27" s="1"/>
      <c r="R27" s="1"/>
      <c r="S27" s="1"/>
      <c r="T27" s="1"/>
      <c r="U27" s="1"/>
      <c r="V27" s="1"/>
      <c r="W27" s="1"/>
      <c r="X27" s="1"/>
      <c r="Y27" s="1"/>
      <c r="Z27" s="1"/>
    </row>
    <row r="28" spans="1:28" ht="14.5">
      <c r="A28" s="19" t="s">
        <v>2</v>
      </c>
      <c r="B28" s="33">
        <f>B56/'SSP1 26'!B13*1000</f>
        <v>10414.617784938004</v>
      </c>
      <c r="C28" s="33">
        <f>C56/'SSP1 26'!C13*1000</f>
        <v>17660.514247120998</v>
      </c>
      <c r="D28" s="33">
        <f>D56/'SSP1 26'!D13*1000</f>
        <v>25066.555444366808</v>
      </c>
      <c r="E28" s="33">
        <f>E56/'SSP1 26'!E13*1000</f>
        <v>29854.258006891785</v>
      </c>
      <c r="F28" s="33">
        <f>F56/'SSP1 26'!F13*1000</f>
        <v>33123.168022302641</v>
      </c>
      <c r="G28" s="33">
        <f>G56/'SSP1 26'!G13*1000</f>
        <v>37204.358698730517</v>
      </c>
      <c r="H28" s="33">
        <f>H56/'SSP1 26'!H13*1000</f>
        <v>42834.955195505943</v>
      </c>
      <c r="I28" s="33">
        <f>I56/'SSP1 26'!I13*1000</f>
        <v>49755.934253204185</v>
      </c>
      <c r="J28" s="33">
        <f>J56/'SSP1 26'!J13*1000</f>
        <v>57745.551733854729</v>
      </c>
      <c r="K28" s="33">
        <f>K56/'SSP1 26'!K13*1000</f>
        <v>66811.162361746523</v>
      </c>
      <c r="L28" s="6"/>
      <c r="O28" s="1"/>
      <c r="P28" s="1"/>
      <c r="Q28" s="1"/>
      <c r="R28" s="1"/>
      <c r="S28" s="1"/>
      <c r="T28" s="1"/>
      <c r="U28" s="1"/>
      <c r="V28" s="1"/>
      <c r="W28" s="1"/>
      <c r="X28" s="1"/>
      <c r="Y28" s="1"/>
      <c r="Z28" s="1"/>
    </row>
    <row r="29" spans="1:28" ht="14.5">
      <c r="A29" s="19" t="s">
        <v>3</v>
      </c>
      <c r="B29" s="33">
        <f>B57/'SSP1 26'!B14*1000</f>
        <v>9205.015469817823</v>
      </c>
      <c r="C29" s="33">
        <f>C57/'SSP1 26'!C14*1000</f>
        <v>12424.456632927597</v>
      </c>
      <c r="D29" s="33">
        <f>D57/'SSP1 26'!D14*1000</f>
        <v>16273.155020672999</v>
      </c>
      <c r="E29" s="33">
        <f>E57/'SSP1 26'!E14*1000</f>
        <v>20862.770509022033</v>
      </c>
      <c r="F29" s="33">
        <f>F57/'SSP1 26'!F14*1000</f>
        <v>26258.390583567299</v>
      </c>
      <c r="G29" s="33">
        <f>G57/'SSP1 26'!G14*1000</f>
        <v>31591.753859685352</v>
      </c>
      <c r="H29" s="33">
        <f>H57/'SSP1 26'!H14*1000</f>
        <v>37016.573402481132</v>
      </c>
      <c r="I29" s="33">
        <f>I57/'SSP1 26'!I14*1000</f>
        <v>43205.845581887435</v>
      </c>
      <c r="J29" s="33">
        <f>J57/'SSP1 26'!J14*1000</f>
        <v>50425.025044589151</v>
      </c>
      <c r="K29" s="33">
        <f>K57/'SSP1 26'!K14*1000</f>
        <v>58544.470142890917</v>
      </c>
      <c r="L29" s="6"/>
      <c r="O29" s="1"/>
      <c r="P29" s="1"/>
      <c r="Q29" s="1"/>
      <c r="R29" s="1"/>
      <c r="S29" s="1"/>
      <c r="T29" s="1"/>
      <c r="U29" s="1"/>
      <c r="V29" s="1"/>
      <c r="W29" s="1"/>
      <c r="X29" s="1"/>
      <c r="Y29" s="1"/>
      <c r="Z29" s="1"/>
    </row>
    <row r="30" spans="1:28" ht="14.5">
      <c r="A30" s="19" t="s">
        <v>4</v>
      </c>
      <c r="B30" s="33">
        <f>B58/'SSP1 26'!B15*1000</f>
        <v>7849.0044111587467</v>
      </c>
      <c r="C30" s="33">
        <f>C58/'SSP1 26'!C15*1000</f>
        <v>10107.16998847003</v>
      </c>
      <c r="D30" s="33">
        <f>D58/'SSP1 26'!D15*1000</f>
        <v>13364.350177814596</v>
      </c>
      <c r="E30" s="33">
        <f>E58/'SSP1 26'!E15*1000</f>
        <v>17350.630713821174</v>
      </c>
      <c r="F30" s="33">
        <f>F58/'SSP1 26'!F15*1000</f>
        <v>21574.205750995359</v>
      </c>
      <c r="G30" s="33">
        <f>G58/'SSP1 26'!G15*1000</f>
        <v>25902.824704348408</v>
      </c>
      <c r="H30" s="33">
        <f>H58/'SSP1 26'!H15*1000</f>
        <v>30384.423168604691</v>
      </c>
      <c r="I30" s="33">
        <f>I58/'SSP1 26'!I15*1000</f>
        <v>35459.183031357628</v>
      </c>
      <c r="J30" s="33">
        <f>J58/'SSP1 26'!J15*1000</f>
        <v>41317.477556465463</v>
      </c>
      <c r="K30" s="33">
        <f>K58/'SSP1 26'!K15*1000</f>
        <v>48378.17648318132</v>
      </c>
      <c r="L30" s="6"/>
      <c r="O30" s="1"/>
      <c r="P30" s="1"/>
      <c r="Q30" s="1"/>
      <c r="R30" s="1"/>
      <c r="S30" s="1"/>
      <c r="T30" s="1"/>
      <c r="U30" s="1"/>
      <c r="V30" s="1"/>
      <c r="W30" s="1"/>
      <c r="X30" s="1"/>
      <c r="Y30" s="1"/>
      <c r="Z30" s="1"/>
    </row>
    <row r="31" spans="1:28" ht="14.5">
      <c r="A31" s="19" t="s">
        <v>0</v>
      </c>
      <c r="B31" s="33">
        <f>B59/'SSP1 26'!B16*1000</f>
        <v>40026.205999917205</v>
      </c>
      <c r="C31" s="33">
        <f>C59/'SSP1 26'!C16*1000</f>
        <v>44088.541517954327</v>
      </c>
      <c r="D31" s="33">
        <f>D59/'SSP1 26'!D16*1000</f>
        <v>51203.149123832103</v>
      </c>
      <c r="E31" s="33">
        <f>E59/'SSP1 26'!E16*1000</f>
        <v>58875.703864813215</v>
      </c>
      <c r="F31" s="33">
        <f>F59/'SSP1 26'!F16*1000</f>
        <v>66745.210560024338</v>
      </c>
      <c r="G31" s="33">
        <f>G59/'SSP1 26'!G16*1000</f>
        <v>74822.107000422751</v>
      </c>
      <c r="H31" s="33">
        <f>H59/'SSP1 26'!H16*1000</f>
        <v>83554.600083509547</v>
      </c>
      <c r="I31" s="33">
        <f>I59/'SSP1 26'!I16*1000</f>
        <v>93332.514610197934</v>
      </c>
      <c r="J31" s="33">
        <f>J59/'SSP1 26'!J16*1000</f>
        <v>104336.15815338312</v>
      </c>
      <c r="K31" s="33">
        <f>K59/'SSP1 26'!K16*1000</f>
        <v>116366.84909373701</v>
      </c>
      <c r="L31" s="6"/>
      <c r="O31" s="1"/>
      <c r="P31" s="1"/>
      <c r="Q31" s="1"/>
      <c r="R31" s="1"/>
      <c r="S31" s="1"/>
      <c r="T31" s="1"/>
      <c r="U31" s="1"/>
      <c r="V31" s="1"/>
      <c r="W31" s="1"/>
      <c r="X31" s="1"/>
      <c r="Y31" s="1"/>
      <c r="Z31" s="1"/>
    </row>
    <row r="32" spans="1:28" ht="14.5">
      <c r="A32" s="19" t="s">
        <v>1</v>
      </c>
      <c r="B32" s="33">
        <f>B60/'SSP1 26'!B17*1000</f>
        <v>32118.347525350899</v>
      </c>
      <c r="C32" s="33">
        <f>C60/'SSP1 26'!C17*1000</f>
        <v>32916.962451817431</v>
      </c>
      <c r="D32" s="33">
        <f>D60/'SSP1 26'!D17*1000</f>
        <v>36620.260370329946</v>
      </c>
      <c r="E32" s="33">
        <f>E60/'SSP1 26'!E17*1000</f>
        <v>41758.078860479924</v>
      </c>
      <c r="F32" s="33">
        <f>F60/'SSP1 26'!F17*1000</f>
        <v>47499.53636829379</v>
      </c>
      <c r="G32" s="33">
        <f>G60/'SSP1 26'!G17*1000</f>
        <v>53998.595004891424</v>
      </c>
      <c r="H32" s="33">
        <f>H60/'SSP1 26'!H17*1000</f>
        <v>61752.373450668085</v>
      </c>
      <c r="I32" s="33">
        <f>I60/'SSP1 26'!I17*1000</f>
        <v>70091.437616596944</v>
      </c>
      <c r="J32" s="33">
        <f>J60/'SSP1 26'!J17*1000</f>
        <v>79955.878714826307</v>
      </c>
      <c r="K32" s="33">
        <f>K60/'SSP1 26'!K17*1000</f>
        <v>91911.010000128823</v>
      </c>
      <c r="L32" s="6"/>
      <c r="O32" s="1"/>
      <c r="P32" s="1"/>
      <c r="Q32" s="1"/>
      <c r="R32" s="1"/>
      <c r="S32" s="1"/>
      <c r="T32" s="1"/>
      <c r="U32" s="1"/>
      <c r="V32" s="1"/>
      <c r="W32" s="1"/>
      <c r="X32" s="1"/>
      <c r="Y32" s="1"/>
      <c r="Z32" s="1"/>
    </row>
    <row r="33" spans="1:26" ht="14.5">
      <c r="A33" s="19" t="s">
        <v>7</v>
      </c>
      <c r="B33" s="33">
        <f>B61/'SSP1 26'!B18*1000</f>
        <v>5083.3142341937746</v>
      </c>
      <c r="C33" s="33">
        <f>C61/'SSP1 26'!C18*1000</f>
        <v>7147.409673305463</v>
      </c>
      <c r="D33" s="33">
        <f>D61/'SSP1 26'!D18*1000</f>
        <v>10050.990532928301</v>
      </c>
      <c r="E33" s="33">
        <f>E61/'SSP1 26'!E18*1000</f>
        <v>13459.092768056</v>
      </c>
      <c r="F33" s="33">
        <f>F61/'SSP1 26'!F18*1000</f>
        <v>17696.2586128285</v>
      </c>
      <c r="G33" s="33">
        <f>G61/'SSP1 26'!G18*1000</f>
        <v>22076.646691105841</v>
      </c>
      <c r="H33" s="33">
        <f>H61/'SSP1 26'!H18*1000</f>
        <v>26626.110717802556</v>
      </c>
      <c r="I33" s="33">
        <f>I61/'SSP1 26'!I18*1000</f>
        <v>31751.462054851989</v>
      </c>
      <c r="J33" s="33">
        <f>J61/'SSP1 26'!J18*1000</f>
        <v>37381.585115593414</v>
      </c>
      <c r="K33" s="33">
        <f>K61/'SSP1 26'!K18*1000</f>
        <v>43440.527290022401</v>
      </c>
      <c r="L33" s="6"/>
      <c r="O33" s="1"/>
      <c r="P33" s="1"/>
      <c r="Q33" s="1"/>
      <c r="R33" s="1"/>
      <c r="S33" s="1"/>
      <c r="T33" s="1"/>
      <c r="U33" s="1"/>
      <c r="V33" s="1"/>
      <c r="W33" s="1"/>
      <c r="X33" s="1"/>
      <c r="Y33" s="1"/>
      <c r="Z33" s="1"/>
    </row>
    <row r="34" spans="1:26" ht="14.5">
      <c r="A34" s="19" t="s">
        <v>8</v>
      </c>
      <c r="B34" s="33">
        <f>B62/'SSP1 26'!B19*1000</f>
        <v>3016.4588564126411</v>
      </c>
      <c r="C34" s="33">
        <f>C62/'SSP1 26'!C19*1000</f>
        <v>6940.4643288250336</v>
      </c>
      <c r="D34" s="33">
        <f>D62/'SSP1 26'!D19*1000</f>
        <v>12870.192995600737</v>
      </c>
      <c r="E34" s="33">
        <f>E62/'SSP1 26'!E19*1000</f>
        <v>18096.093420183624</v>
      </c>
      <c r="F34" s="33">
        <f>F62/'SSP1 26'!F19*1000</f>
        <v>22738.697723089568</v>
      </c>
      <c r="G34" s="33">
        <f>G62/'SSP1 26'!G19*1000</f>
        <v>27162.263852135628</v>
      </c>
      <c r="H34" s="33">
        <f>H62/'SSP1 26'!H19*1000</f>
        <v>31457.923593164185</v>
      </c>
      <c r="I34" s="33">
        <f>I62/'SSP1 26'!I19*1000</f>
        <v>36478.588112537262</v>
      </c>
      <c r="J34" s="33">
        <f>J62/'SSP1 26'!J19*1000</f>
        <v>42278.790843857772</v>
      </c>
      <c r="K34" s="33">
        <f>K62/'SSP1 26'!K19*1000</f>
        <v>48424.443970367261</v>
      </c>
      <c r="L34" s="6"/>
      <c r="O34" s="1"/>
      <c r="P34" s="1"/>
      <c r="Q34" s="1"/>
      <c r="R34" s="1"/>
      <c r="S34" s="1"/>
      <c r="T34" s="1"/>
      <c r="U34" s="1"/>
      <c r="V34" s="1"/>
      <c r="W34" s="1"/>
      <c r="X34" s="1"/>
      <c r="Y34" s="1"/>
      <c r="Z34" s="1"/>
    </row>
    <row r="35" spans="1:26" ht="14.5">
      <c r="A35" s="19" t="s">
        <v>89</v>
      </c>
      <c r="B35" s="33">
        <f>B63/'SSP1 26'!B20*1000</f>
        <v>9464.6874314938468</v>
      </c>
      <c r="C35" s="33">
        <f>C63/'SSP1 26'!C20*1000</f>
        <v>13875.004265896929</v>
      </c>
      <c r="D35" s="33">
        <f>D63/'SSP1 26'!D20*1000</f>
        <v>19307.06385304574</v>
      </c>
      <c r="E35" s="33">
        <f>E63/'SSP1 26'!E20*1000</f>
        <v>24177.911181752515</v>
      </c>
      <c r="F35" s="33">
        <f>F63/'SSP1 26'!F20*1000</f>
        <v>28876.415830137939</v>
      </c>
      <c r="G35" s="33">
        <f>G63/'SSP1 26'!G20*1000</f>
        <v>33724.803270131364</v>
      </c>
      <c r="H35" s="33">
        <f>H63/'SSP1 26'!H20*1000</f>
        <v>38832.403293816475</v>
      </c>
      <c r="I35" s="33">
        <f>I63/'SSP1 26'!I20*1000</f>
        <v>44561.093590809374</v>
      </c>
      <c r="J35" s="33">
        <f>J63/'SSP1 26'!J20*1000</f>
        <v>51031.625773112835</v>
      </c>
      <c r="K35" s="33">
        <f>K63/'SSP1 26'!K20*1000</f>
        <v>58077.176231622769</v>
      </c>
      <c r="L35" s="6"/>
      <c r="M35" s="12" t="s">
        <v>96</v>
      </c>
      <c r="N35" s="13"/>
      <c r="O35" s="74"/>
      <c r="P35" s="74"/>
      <c r="Q35" s="74"/>
      <c r="R35" s="74"/>
      <c r="S35" s="74"/>
      <c r="T35" s="74"/>
      <c r="U35" s="74"/>
      <c r="V35" s="1"/>
      <c r="W35" s="1"/>
      <c r="X35" s="1"/>
      <c r="Y35" s="1"/>
      <c r="Z35" s="1"/>
    </row>
    <row r="36" spans="1:26" ht="14.5">
      <c r="A36" s="16"/>
      <c r="B36" s="1"/>
      <c r="C36" s="1"/>
      <c r="D36" s="1"/>
      <c r="E36" s="1"/>
      <c r="F36" s="1"/>
      <c r="G36" s="1"/>
      <c r="H36" s="1"/>
      <c r="I36" s="1"/>
      <c r="J36" s="1"/>
      <c r="K36" s="1"/>
      <c r="L36" s="1"/>
    </row>
    <row r="37" spans="1:26">
      <c r="A37" t="s">
        <v>16</v>
      </c>
    </row>
    <row r="38" spans="1:26">
      <c r="A38" t="s">
        <v>17</v>
      </c>
    </row>
    <row r="39" spans="1:26">
      <c r="A39" t="s">
        <v>18</v>
      </c>
    </row>
    <row r="41" spans="1:26">
      <c r="A41" t="s">
        <v>19</v>
      </c>
    </row>
    <row r="42" spans="1:26">
      <c r="A42" t="s">
        <v>20</v>
      </c>
    </row>
    <row r="43" spans="1:26">
      <c r="A43" s="106" t="s">
        <v>150</v>
      </c>
      <c r="B43" s="107"/>
      <c r="C43" s="107"/>
      <c r="D43" s="107"/>
      <c r="E43" s="107"/>
      <c r="F43" s="107"/>
      <c r="G43" s="107"/>
      <c r="H43" s="107"/>
      <c r="I43" s="107"/>
      <c r="J43" s="107"/>
    </row>
    <row r="45" spans="1:26">
      <c r="A45" t="s">
        <v>21</v>
      </c>
    </row>
    <row r="47" spans="1:26">
      <c r="A47" t="s">
        <v>22</v>
      </c>
    </row>
    <row r="48" spans="1:26">
      <c r="A48" t="s">
        <v>23</v>
      </c>
    </row>
    <row r="50" spans="1:28">
      <c r="A50" t="str">
        <f>'[5] Summary GDP'!$A$2</f>
        <v>Table 6. GDP PPP (IIASA GDP SSP1 scenario)</v>
      </c>
      <c r="F50" s="13"/>
      <c r="G50" s="13"/>
      <c r="H50" s="12" t="s">
        <v>94</v>
      </c>
    </row>
    <row r="51" spans="1:28" ht="14.5">
      <c r="A51" s="8" t="s">
        <v>153</v>
      </c>
      <c r="B51" s="16"/>
      <c r="C51" s="16"/>
      <c r="D51" s="16"/>
      <c r="E51" s="16"/>
      <c r="F51" s="16"/>
      <c r="G51" s="16"/>
      <c r="H51" s="16"/>
      <c r="I51" s="16"/>
      <c r="J51" s="16"/>
      <c r="K51" s="16"/>
      <c r="N51" s="213"/>
      <c r="O51" s="213"/>
      <c r="P51" s="213"/>
      <c r="Q51" s="213"/>
      <c r="R51" s="213"/>
      <c r="S51" s="213"/>
      <c r="T51" s="213"/>
      <c r="U51" s="213"/>
      <c r="V51" s="213"/>
      <c r="W51" s="213"/>
      <c r="X51" s="213"/>
      <c r="Y51" s="213"/>
      <c r="Z51" s="213"/>
      <c r="AA51" s="213"/>
      <c r="AB51" s="213"/>
    </row>
    <row r="52" spans="1:28" ht="14.5">
      <c r="A52" s="20"/>
      <c r="B52" s="19">
        <v>2010</v>
      </c>
      <c r="C52" s="19">
        <v>2020</v>
      </c>
      <c r="D52" s="19">
        <v>2030</v>
      </c>
      <c r="E52" s="19">
        <v>2040</v>
      </c>
      <c r="F52" s="19">
        <v>2050</v>
      </c>
      <c r="G52" s="19">
        <v>2060</v>
      </c>
      <c r="H52" s="19">
        <v>2070</v>
      </c>
      <c r="I52" s="19">
        <v>2080</v>
      </c>
      <c r="J52" s="19">
        <v>2090</v>
      </c>
      <c r="K52" s="19">
        <v>2100</v>
      </c>
      <c r="L52" s="32"/>
    </row>
    <row r="53" spans="1:28" ht="14.5">
      <c r="A53" s="19" t="s">
        <v>5</v>
      </c>
      <c r="B53" s="33">
        <f>'[6] Summary GDP'!B5/1000</f>
        <v>1.3545580827100001</v>
      </c>
      <c r="C53" s="33">
        <f>'[6] Summary GDP'!C5/1000</f>
        <v>2.5645267598999997</v>
      </c>
      <c r="D53" s="33">
        <f>'[6] Summary GDP'!D5/1000</f>
        <v>4.5571428054999998</v>
      </c>
      <c r="E53" s="33">
        <f>'[6] Summary GDP'!E5/1000</f>
        <v>7.7349131545000001</v>
      </c>
      <c r="F53" s="33">
        <f>'[6] Summary GDP'!F5/1000</f>
        <v>12.220628944300001</v>
      </c>
      <c r="G53" s="33">
        <f>'[6] Summary GDP'!G5/1000</f>
        <v>17.938005235000002</v>
      </c>
      <c r="H53" s="33">
        <f>'[6] Summary GDP'!H5/1000</f>
        <v>24.495092540000002</v>
      </c>
      <c r="I53" s="33">
        <f>'[6] Summary GDP'!I5/1000</f>
        <v>31.463676920099999</v>
      </c>
      <c r="J53" s="33">
        <f>'[6] Summary GDP'!J5/1000</f>
        <v>38.343345914300002</v>
      </c>
      <c r="K53" s="33">
        <f>'[6] Summary GDP'!K5/1000</f>
        <v>44.519283572299997</v>
      </c>
      <c r="L53" s="6"/>
      <c r="O53" s="1"/>
      <c r="P53" s="1"/>
      <c r="Q53" s="1"/>
      <c r="R53" s="1"/>
      <c r="S53" s="1"/>
      <c r="T53" s="1"/>
      <c r="U53" s="1"/>
      <c r="V53" s="1"/>
      <c r="W53" s="1"/>
      <c r="X53" s="1"/>
      <c r="Y53" s="1"/>
      <c r="Z53" s="1"/>
    </row>
    <row r="54" spans="1:28" ht="14.5">
      <c r="A54" s="19" t="s">
        <v>6</v>
      </c>
      <c r="B54" s="33">
        <f>'[6] Summary GDP'!B6/1000</f>
        <v>9.6721982557999997</v>
      </c>
      <c r="C54" s="33">
        <f>'[6] Summary GDP'!C6/1000</f>
        <v>25.332028528599999</v>
      </c>
      <c r="D54" s="33">
        <f>'[6] Summary GDP'!D6/1000</f>
        <v>40.565157988999999</v>
      </c>
      <c r="E54" s="33">
        <f>'[6] Summary GDP'!E6/1000</f>
        <v>50.180324760000005</v>
      </c>
      <c r="F54" s="33">
        <f>'[6] Summary GDP'!F6/1000</f>
        <v>55.694570723999995</v>
      </c>
      <c r="G54" s="33">
        <f>'[6] Summary GDP'!G6/1000</f>
        <v>58.650064735999997</v>
      </c>
      <c r="H54" s="33">
        <f>'[6] Summary GDP'!H6/1000</f>
        <v>59.324849530000002</v>
      </c>
      <c r="I54" s="33">
        <f>'[6] Summary GDP'!I6/1000</f>
        <v>58.260968638000001</v>
      </c>
      <c r="J54" s="33">
        <f>'[6] Summary GDP'!J6/1000</f>
        <v>55.802393240999997</v>
      </c>
      <c r="K54" s="33">
        <f>'[6] Summary GDP'!K6/1000</f>
        <v>51.521280666999999</v>
      </c>
      <c r="L54" s="6"/>
      <c r="O54" s="1"/>
      <c r="P54" s="1"/>
      <c r="Q54" s="1"/>
      <c r="R54" s="1"/>
      <c r="S54" s="1"/>
      <c r="T54" s="1"/>
      <c r="U54" s="1"/>
      <c r="V54" s="1"/>
      <c r="W54" s="1"/>
      <c r="X54" s="1"/>
      <c r="Y54" s="1"/>
      <c r="Z54" s="1"/>
    </row>
    <row r="55" spans="1:28" ht="14.5">
      <c r="A55" s="19" t="s">
        <v>11</v>
      </c>
      <c r="B55" s="33">
        <f>'[6] Summary GDP'!B7/1000</f>
        <v>15.492086605200001</v>
      </c>
      <c r="C55" s="33">
        <f>'[6] Summary GDP'!C7/1000</f>
        <v>19.666644122200001</v>
      </c>
      <c r="D55" s="33">
        <f>'[6] Summary GDP'!D7/1000</f>
        <v>26.291282723999998</v>
      </c>
      <c r="E55" s="33">
        <f>'[6] Summary GDP'!E7/1000</f>
        <v>33.280102029300004</v>
      </c>
      <c r="F55" s="33">
        <f>'[6] Summary GDP'!F7/1000</f>
        <v>40.012634455200001</v>
      </c>
      <c r="G55" s="33">
        <f>'[6] Summary GDP'!G7/1000</f>
        <v>46.651032990099999</v>
      </c>
      <c r="H55" s="33">
        <f>'[6] Summary GDP'!H7/1000</f>
        <v>52.997123846400001</v>
      </c>
      <c r="I55" s="33">
        <f>'[6] Summary GDP'!I7/1000</f>
        <v>58.8483548253</v>
      </c>
      <c r="J55" s="33">
        <f>'[6] Summary GDP'!J7/1000</f>
        <v>64.304133344800007</v>
      </c>
      <c r="K55" s="33">
        <f>'[6] Summary GDP'!K7/1000</f>
        <v>69.3174678938</v>
      </c>
      <c r="L55" s="6"/>
      <c r="O55" s="1"/>
      <c r="P55" s="1"/>
      <c r="Q55" s="1"/>
      <c r="R55" s="1"/>
      <c r="S55" s="1"/>
      <c r="T55" s="1"/>
      <c r="U55" s="1"/>
      <c r="V55" s="1"/>
      <c r="W55" s="1"/>
      <c r="X55" s="1"/>
      <c r="Y55" s="1"/>
      <c r="Z55" s="1"/>
    </row>
    <row r="56" spans="1:28" ht="14.5">
      <c r="A56" s="19" t="s">
        <v>2</v>
      </c>
      <c r="B56" s="33">
        <f>'[6] Summary GDP'!B8/1000</f>
        <v>2.9049787287000002</v>
      </c>
      <c r="C56" s="33">
        <f>'[6] Summary GDP'!C8/1000</f>
        <v>4.9340464283000003</v>
      </c>
      <c r="D56" s="33">
        <f>'[6] Summary GDP'!D8/1000</f>
        <v>6.9035547320000008</v>
      </c>
      <c r="E56" s="33">
        <f>'[6] Summary GDP'!E8/1000</f>
        <v>8.0656298020000001</v>
      </c>
      <c r="F56" s="33">
        <f>'[6] Summary GDP'!F8/1000</f>
        <v>8.683523769999999</v>
      </c>
      <c r="G56" s="33">
        <f>'[6] Summary GDP'!G8/1000</f>
        <v>9.3346210260000007</v>
      </c>
      <c r="H56" s="33">
        <f>'[6] Summary GDP'!H8/1000</f>
        <v>10.155339378999999</v>
      </c>
      <c r="I56" s="33">
        <f>'[6] Summary GDP'!I8/1000</f>
        <v>10.958426445999999</v>
      </c>
      <c r="J56" s="33">
        <f>'[6] Summary GDP'!J8/1000</f>
        <v>11.636139564</v>
      </c>
      <c r="K56" s="33">
        <f>'[6] Summary GDP'!K8/1000</f>
        <v>12.178291682999999</v>
      </c>
      <c r="L56" s="6"/>
      <c r="O56" s="1"/>
      <c r="P56" s="1"/>
      <c r="Q56" s="1"/>
      <c r="R56" s="1"/>
      <c r="S56" s="1"/>
      <c r="T56" s="1"/>
      <c r="U56" s="1"/>
      <c r="V56" s="1"/>
      <c r="W56" s="1"/>
      <c r="X56" s="1"/>
      <c r="Y56" s="1"/>
      <c r="Z56" s="1"/>
    </row>
    <row r="57" spans="1:28" ht="14.5">
      <c r="A57" s="19" t="s">
        <v>3</v>
      </c>
      <c r="B57" s="33">
        <f>'[6] Summary GDP'!B9/1000</f>
        <v>5.3919801486000001</v>
      </c>
      <c r="C57" s="33">
        <f>'[6] Summary GDP'!C9/1000</f>
        <v>7.8950707050000002</v>
      </c>
      <c r="D57" s="33">
        <f>'[6] Summary GDP'!D9/1000</f>
        <v>10.837848509600001</v>
      </c>
      <c r="E57" s="33">
        <f>'[6] Summary GDP'!E9/1000</f>
        <v>14.174132025700001</v>
      </c>
      <c r="F57" s="33">
        <f>'[6] Summary GDP'!F9/1000</f>
        <v>17.737045287599997</v>
      </c>
      <c r="G57" s="33">
        <f>'[6] Summary GDP'!G9/1000</f>
        <v>20.739254728700001</v>
      </c>
      <c r="H57" s="33">
        <f>'[6] Summary GDP'!H9/1000</f>
        <v>23.204098066</v>
      </c>
      <c r="I57" s="33">
        <f>'[6] Summary GDP'!I9/1000</f>
        <v>25.443356375</v>
      </c>
      <c r="J57" s="33">
        <f>'[6] Summary GDP'!J9/1000</f>
        <v>27.311493248999998</v>
      </c>
      <c r="K57" s="33">
        <f>'[6] Summary GDP'!K9/1000</f>
        <v>28.395295972</v>
      </c>
      <c r="L57" s="6"/>
      <c r="O57" s="1"/>
      <c r="P57" s="1"/>
      <c r="Q57" s="1"/>
      <c r="R57" s="1"/>
      <c r="S57" s="1"/>
      <c r="T57" s="1"/>
      <c r="U57" s="1"/>
      <c r="V57" s="1"/>
      <c r="W57" s="1"/>
      <c r="X57" s="1"/>
      <c r="Y57" s="1"/>
      <c r="Z57" s="1"/>
    </row>
    <row r="58" spans="1:28" ht="14.5">
      <c r="A58" s="19" t="s">
        <v>4</v>
      </c>
      <c r="B58" s="33">
        <f>'[6] Summary GDP'!B10/1000</f>
        <v>2.9893488303</v>
      </c>
      <c r="C58" s="33">
        <f>'[6] Summary GDP'!C10/1000</f>
        <v>4.4933914550000003</v>
      </c>
      <c r="D58" s="33">
        <f>'[6] Summary GDP'!D10/1000</f>
        <v>6.5850843779999995</v>
      </c>
      <c r="E58" s="33">
        <f>'[6] Summary GDP'!E10/1000</f>
        <v>9.1968610509999991</v>
      </c>
      <c r="F58" s="33">
        <f>'[6] Summary GDP'!F10/1000</f>
        <v>11.939818722</v>
      </c>
      <c r="G58" s="33">
        <f>'[6] Summary GDP'!G10/1000</f>
        <v>14.543543714</v>
      </c>
      <c r="H58" s="33">
        <f>'[6] Summary GDP'!H10/1000</f>
        <v>16.910400011999997</v>
      </c>
      <c r="I58" s="33">
        <f>'[6] Summary GDP'!I10/1000</f>
        <v>19.128487617999998</v>
      </c>
      <c r="J58" s="33">
        <f>'[6] Summary GDP'!J10/1000</f>
        <v>21.148453930999999</v>
      </c>
      <c r="K58" s="33">
        <f>'[6] Summary GDP'!K10/1000</f>
        <v>23.008556717000001</v>
      </c>
      <c r="L58" s="6"/>
      <c r="O58" s="1"/>
      <c r="P58" s="1"/>
      <c r="Q58" s="1"/>
      <c r="R58" s="1"/>
      <c r="S58" s="1"/>
      <c r="T58" s="1"/>
      <c r="U58" s="1"/>
      <c r="V58" s="1"/>
      <c r="W58" s="1"/>
      <c r="X58" s="1"/>
      <c r="Y58" s="1"/>
      <c r="Z58" s="1"/>
    </row>
    <row r="59" spans="1:28" ht="14.5">
      <c r="A59" s="19" t="s">
        <v>0</v>
      </c>
      <c r="B59" s="33">
        <f>'[6] Summary GDP'!B11/1000</f>
        <v>13.939470705</v>
      </c>
      <c r="C59" s="33">
        <f>'[6] Summary GDP'!C11/1000</f>
        <v>16.681067192000004</v>
      </c>
      <c r="D59" s="33">
        <f>'[6] Summary GDP'!D11/1000</f>
        <v>20.943861978000001</v>
      </c>
      <c r="E59" s="33">
        <f>'[6] Summary GDP'!E11/1000</f>
        <v>25.758603642000001</v>
      </c>
      <c r="F59" s="33">
        <f>'[6] Summary GDP'!F11/1000</f>
        <v>30.902045078</v>
      </c>
      <c r="G59" s="33">
        <f>'[6] Summary GDP'!G11/1000</f>
        <v>36.425666862</v>
      </c>
      <c r="H59" s="33">
        <f>'[6] Summary GDP'!H11/1000</f>
        <v>42.450067346999994</v>
      </c>
      <c r="I59" s="33">
        <f>'[6] Summary GDP'!I11/1000</f>
        <v>48.853609924999994</v>
      </c>
      <c r="J59" s="33">
        <f>'[6] Summary GDP'!J11/1000</f>
        <v>55.122187691000001</v>
      </c>
      <c r="K59" s="33">
        <f>'[6] Summary GDP'!K11/1000</f>
        <v>60.789961456999997</v>
      </c>
      <c r="L59" s="6"/>
      <c r="O59" s="1"/>
      <c r="P59" s="1"/>
      <c r="Q59" s="1"/>
      <c r="R59" s="1"/>
      <c r="S59" s="1"/>
      <c r="T59" s="1"/>
      <c r="U59" s="1"/>
      <c r="V59" s="1"/>
      <c r="W59" s="1"/>
      <c r="X59" s="1"/>
      <c r="Y59" s="1"/>
      <c r="Z59" s="1"/>
    </row>
    <row r="60" spans="1:28" ht="14.5">
      <c r="A60" s="19" t="s">
        <v>1</v>
      </c>
      <c r="B60" s="33">
        <f>'[6] Summary GDP'!B12/1000</f>
        <v>4.0641246529999995</v>
      </c>
      <c r="C60" s="33">
        <f>'[6] Summary GDP'!C12/1000</f>
        <v>4.1305043900000005</v>
      </c>
      <c r="D60" s="33">
        <f>'[6] Summary GDP'!D12/1000</f>
        <v>4.4813071579999999</v>
      </c>
      <c r="E60" s="33">
        <f>'[6] Summary GDP'!E12/1000</f>
        <v>4.9397095230000003</v>
      </c>
      <c r="F60" s="33">
        <f>'[6] Summary GDP'!F12/1000</f>
        <v>5.4013452880000008</v>
      </c>
      <c r="G60" s="33">
        <f>'[6] Summary GDP'!G12/1000</f>
        <v>5.8620694489999998</v>
      </c>
      <c r="H60" s="33">
        <f>'[6] Summary GDP'!H12/1000</f>
        <v>6.2739256779999995</v>
      </c>
      <c r="I60" s="33">
        <f>'[6] Summary GDP'!I12/1000</f>
        <v>6.5640054159999996</v>
      </c>
      <c r="J60" s="33">
        <f>'[6] Summary GDP'!J12/1000</f>
        <v>6.8086590910000009</v>
      </c>
      <c r="K60" s="33">
        <f>'[6] Summary GDP'!K12/1000</f>
        <v>7.0712558909999998</v>
      </c>
      <c r="L60" s="6"/>
      <c r="O60" s="1"/>
      <c r="P60" s="1"/>
      <c r="Q60" s="1"/>
      <c r="R60" s="1"/>
      <c r="S60" s="1"/>
      <c r="T60" s="1"/>
      <c r="U60" s="1"/>
      <c r="V60" s="1"/>
      <c r="W60" s="1"/>
      <c r="X60" s="1"/>
      <c r="Y60" s="1"/>
      <c r="Z60" s="1"/>
    </row>
    <row r="61" spans="1:28" ht="14.5">
      <c r="A61" s="19" t="s">
        <v>7</v>
      </c>
      <c r="B61" s="33">
        <f>'[6] Summary GDP'!B13/1000</f>
        <v>3.9035135697999999</v>
      </c>
      <c r="C61" s="33">
        <f>'[6] Summary GDP'!C13/1000</f>
        <v>5.9785839887000005</v>
      </c>
      <c r="D61" s="33">
        <f>'[6] Summary GDP'!D13/1000</f>
        <v>8.8577947389999991</v>
      </c>
      <c r="E61" s="33">
        <f>'[6] Summary GDP'!E13/1000</f>
        <v>12.141772093</v>
      </c>
      <c r="F61" s="33">
        <f>'[6] Summary GDP'!F13/1000</f>
        <v>15.887473322</v>
      </c>
      <c r="G61" s="33">
        <f>'[6] Summary GDP'!G13/1000</f>
        <v>19.248390878999999</v>
      </c>
      <c r="H61" s="33">
        <f>'[6] Summary GDP'!H13/1000</f>
        <v>22.102009557000002</v>
      </c>
      <c r="I61" s="33">
        <f>'[6] Summary GDP'!I13/1000</f>
        <v>24.631922168999999</v>
      </c>
      <c r="J61" s="33">
        <f>'[6] Summary GDP'!J13/1000</f>
        <v>26.638969817999996</v>
      </c>
      <c r="K61" s="33">
        <f>'[6] Summary GDP'!K13/1000</f>
        <v>27.973898119999998</v>
      </c>
      <c r="L61" s="6"/>
      <c r="O61" s="1"/>
      <c r="P61" s="1"/>
      <c r="Q61" s="1"/>
      <c r="R61" s="1"/>
      <c r="S61" s="1"/>
      <c r="T61" s="1"/>
      <c r="U61" s="1"/>
      <c r="V61" s="1"/>
      <c r="W61" s="1"/>
      <c r="X61" s="1"/>
      <c r="Y61" s="1"/>
      <c r="Z61" s="1"/>
    </row>
    <row r="62" spans="1:28" ht="14.5">
      <c r="A62" s="19" t="s">
        <v>8</v>
      </c>
      <c r="B62" s="33">
        <f>'[6] Summary GDP'!B14/1000</f>
        <v>4.3123882599999996</v>
      </c>
      <c r="C62" s="33">
        <f>'[6] Summary GDP'!C14/1000</f>
        <v>11.126153952500001</v>
      </c>
      <c r="D62" s="33">
        <f>'[6] Summary GDP'!D14/1000</f>
        <v>22.288967048300002</v>
      </c>
      <c r="E62" s="33">
        <f>'[6] Summary GDP'!E14/1000</f>
        <v>32.947641217999994</v>
      </c>
      <c r="F62" s="33">
        <f>'[6] Summary GDP'!F14/1000</f>
        <v>42.368998684000005</v>
      </c>
      <c r="G62" s="33">
        <f>'[6] Summary GDP'!G14/1000</f>
        <v>50.417616950999999</v>
      </c>
      <c r="H62" s="33">
        <f>'[6] Summary GDP'!H14/1000</f>
        <v>56.656881389999995</v>
      </c>
      <c r="I62" s="33">
        <f>'[6] Summary GDP'!I14/1000</f>
        <v>62.128137254000002</v>
      </c>
      <c r="J62" s="33">
        <f>'[6] Summary GDP'!J14/1000</f>
        <v>66.446407665999999</v>
      </c>
      <c r="K62" s="33">
        <f>'[6] Summary GDP'!K14/1000</f>
        <v>68.784542428999998</v>
      </c>
      <c r="L62" s="6"/>
      <c r="O62" s="1"/>
      <c r="P62" s="1"/>
      <c r="Q62" s="1"/>
      <c r="R62" s="1"/>
      <c r="S62" s="1"/>
      <c r="T62" s="1"/>
      <c r="U62" s="1"/>
      <c r="V62" s="1"/>
      <c r="W62" s="1"/>
      <c r="X62" s="1"/>
      <c r="Y62" s="1"/>
      <c r="Z62" s="1"/>
    </row>
    <row r="63" spans="1:28" ht="14.5">
      <c r="A63" s="19" t="s">
        <v>89</v>
      </c>
      <c r="B63" s="33">
        <f>'[6] Summary GDP'!B15/1000</f>
        <v>65.016001619999997</v>
      </c>
      <c r="C63" s="33">
        <f>'[6] Summary GDP'!C15/1000</f>
        <v>104.3191511</v>
      </c>
      <c r="D63" s="33">
        <f>'[6] Summary GDP'!D15/1000</f>
        <v>154.4548442</v>
      </c>
      <c r="E63" s="33">
        <f>'[6] Summary GDP'!E15/1000</f>
        <v>201.21003279999999</v>
      </c>
      <c r="F63" s="33">
        <f>'[6] Summary GDP'!F15/1000</f>
        <v>244.2771884</v>
      </c>
      <c r="G63" s="33">
        <f>'[6] Summary GDP'!G15/1000</f>
        <v>283.87578110000004</v>
      </c>
      <c r="H63" s="33">
        <f>'[6] Summary GDP'!H15/1000</f>
        <v>319.25833279999995</v>
      </c>
      <c r="I63" s="33">
        <f>'[6] Summary GDP'!I15/1000</f>
        <v>351.52142959999998</v>
      </c>
      <c r="J63" s="33">
        <f>'[6] Summary GDP'!J15/1000</f>
        <v>379.24285350000002</v>
      </c>
      <c r="K63" s="33">
        <f>'[6] Summary GDP'!K15/1000</f>
        <v>399.56671349999999</v>
      </c>
      <c r="L63" s="6"/>
      <c r="M63" s="12" t="s">
        <v>96</v>
      </c>
      <c r="N63" s="13"/>
      <c r="O63" s="74"/>
      <c r="P63" s="74"/>
      <c r="Q63" s="74"/>
      <c r="R63" s="74"/>
      <c r="S63" s="74"/>
      <c r="T63" s="74"/>
      <c r="U63" s="74"/>
      <c r="V63" s="1"/>
      <c r="W63" s="1"/>
      <c r="X63" s="1"/>
      <c r="Y63" s="1"/>
      <c r="Z63" s="1"/>
    </row>
    <row r="64" spans="1:28" ht="14.5">
      <c r="A64" s="16"/>
      <c r="B64" s="1"/>
      <c r="C64" s="1"/>
      <c r="D64" s="1"/>
      <c r="E64" s="1"/>
      <c r="F64" s="1"/>
      <c r="G64" s="1"/>
      <c r="H64" s="1"/>
      <c r="I64" s="1"/>
      <c r="J64" s="1"/>
      <c r="K64" s="1"/>
      <c r="L64" s="1"/>
    </row>
    <row r="66" spans="1:28" ht="14.5">
      <c r="A66" s="34" t="s">
        <v>24</v>
      </c>
      <c r="B66" s="35"/>
      <c r="C66" s="35"/>
      <c r="D66" s="35"/>
      <c r="E66" s="35"/>
      <c r="F66" s="35"/>
      <c r="G66" s="35"/>
      <c r="H66" s="35"/>
      <c r="I66" s="35"/>
      <c r="J66" s="35"/>
      <c r="K66" s="35"/>
      <c r="L66" s="35"/>
      <c r="M66" s="35"/>
      <c r="N66" s="35"/>
      <c r="O66" s="35"/>
      <c r="P66" s="35"/>
      <c r="Q66" s="35"/>
      <c r="R66" s="35"/>
      <c r="S66" s="35"/>
      <c r="T66" s="35"/>
      <c r="U66" s="35"/>
    </row>
    <row r="67" spans="1:28" hidden="1" outlineLevel="1"/>
    <row r="68" spans="1:28" hidden="1" outlineLevel="1">
      <c r="A68" t="s">
        <v>25</v>
      </c>
      <c r="F68" s="10"/>
      <c r="G68" s="5"/>
      <c r="H68" s="5"/>
      <c r="I68" s="5"/>
      <c r="J68" s="5"/>
    </row>
    <row r="69" spans="1:28" ht="14.5" hidden="1" outlineLevel="1">
      <c r="A69" t="s">
        <v>26</v>
      </c>
      <c r="B69" s="16"/>
      <c r="C69" s="16"/>
      <c r="D69" s="16"/>
      <c r="E69" s="16"/>
      <c r="F69" s="16"/>
      <c r="G69" s="16"/>
      <c r="H69" s="16"/>
      <c r="I69" s="16"/>
      <c r="J69" s="16"/>
      <c r="K69" s="16"/>
      <c r="M69" s="25"/>
      <c r="N69" s="25"/>
    </row>
    <row r="70" spans="1:28" ht="14.5" hidden="1" outlineLevel="1">
      <c r="B70" s="67">
        <v>2010</v>
      </c>
      <c r="C70" s="67">
        <v>2020</v>
      </c>
      <c r="D70" s="67">
        <v>2030</v>
      </c>
      <c r="E70" s="67">
        <v>2040</v>
      </c>
      <c r="F70" s="67">
        <v>2050</v>
      </c>
      <c r="G70" s="67">
        <v>2060</v>
      </c>
      <c r="H70" s="67">
        <v>2070</v>
      </c>
      <c r="I70" s="67">
        <v>2080</v>
      </c>
      <c r="J70" s="67">
        <v>2090</v>
      </c>
      <c r="K70" s="67">
        <v>2100</v>
      </c>
      <c r="M70" s="29"/>
      <c r="N70" s="29"/>
      <c r="Q70" s="1"/>
      <c r="R70" s="1"/>
      <c r="S70" s="1"/>
      <c r="T70" s="1"/>
      <c r="U70" s="1"/>
      <c r="V70" s="1"/>
      <c r="W70" s="1"/>
      <c r="X70" s="1"/>
      <c r="Y70" s="1"/>
      <c r="Z70" s="1"/>
      <c r="AA70" s="1"/>
      <c r="AB70" s="1"/>
    </row>
    <row r="71" spans="1:28" ht="14.5" hidden="1" outlineLevel="1">
      <c r="A71" s="4" t="s">
        <v>5</v>
      </c>
      <c r="B71" s="1">
        <v>701.03119376197026</v>
      </c>
      <c r="C71" s="1">
        <v>757.74960795740287</v>
      </c>
      <c r="D71" s="1">
        <v>871.88973824959203</v>
      </c>
      <c r="E71" s="1">
        <v>1119.6323462511823</v>
      </c>
      <c r="F71" s="1">
        <v>1404.7104569647217</v>
      </c>
      <c r="G71" s="1">
        <v>1856.6520674742062</v>
      </c>
      <c r="H71" s="1">
        <v>2553.5689500434846</v>
      </c>
      <c r="I71" s="1">
        <v>4148.1445316325644</v>
      </c>
      <c r="J71" s="1">
        <v>6596.3226087350404</v>
      </c>
      <c r="K71" s="1">
        <v>9851.7586926286585</v>
      </c>
      <c r="M71" s="29"/>
      <c r="N71" s="29"/>
      <c r="Q71" s="1"/>
      <c r="R71" s="1"/>
      <c r="S71" s="1"/>
      <c r="T71" s="1"/>
      <c r="U71" s="1"/>
      <c r="V71" s="1"/>
      <c r="W71" s="1"/>
      <c r="X71" s="1"/>
      <c r="Y71" s="1"/>
      <c r="Z71" s="1"/>
      <c r="AA71" s="1"/>
      <c r="AB71" s="1"/>
    </row>
    <row r="72" spans="1:28" ht="14.5" hidden="1" outlineLevel="1">
      <c r="A72" s="4" t="s">
        <v>6</v>
      </c>
      <c r="B72" s="1">
        <v>155.20120563263774</v>
      </c>
      <c r="C72" s="1">
        <v>377.32775788215878</v>
      </c>
      <c r="D72" s="1">
        <v>828.64656177034499</v>
      </c>
      <c r="E72" s="1">
        <v>1518.5299217295958</v>
      </c>
      <c r="F72" s="1">
        <v>2542.6730863994221</v>
      </c>
      <c r="G72" s="1">
        <v>3427.5336361978934</v>
      </c>
      <c r="H72" s="1">
        <v>4440.66022104272</v>
      </c>
      <c r="I72" s="1">
        <v>5356.7953901005567</v>
      </c>
      <c r="J72" s="1">
        <v>6151.6745696716316</v>
      </c>
      <c r="K72" s="1">
        <v>6903.7898166194118</v>
      </c>
      <c r="M72" s="29"/>
      <c r="N72" s="29"/>
      <c r="Q72" s="1"/>
      <c r="R72" s="1"/>
      <c r="S72" s="1"/>
      <c r="T72" s="1"/>
      <c r="U72" s="1"/>
      <c r="V72" s="1"/>
      <c r="W72" s="1"/>
      <c r="X72" s="1"/>
      <c r="Y72" s="1"/>
      <c r="Z72" s="1"/>
      <c r="AA72" s="1"/>
      <c r="AB72" s="1"/>
    </row>
    <row r="73" spans="1:28" ht="14.5" hidden="1" outlineLevel="1">
      <c r="A73" s="4" t="s">
        <v>11</v>
      </c>
      <c r="B73" s="1">
        <v>8760.3528281340114</v>
      </c>
      <c r="C73" s="1">
        <v>9732.1484638998154</v>
      </c>
      <c r="D73" s="1">
        <v>10627.462458964954</v>
      </c>
      <c r="E73" s="1">
        <v>11402.094656661682</v>
      </c>
      <c r="F73" s="1">
        <v>12107.576639891822</v>
      </c>
      <c r="G73" s="1">
        <v>12383.805431723385</v>
      </c>
      <c r="H73" s="1">
        <v>12417.84919005439</v>
      </c>
      <c r="I73" s="1">
        <v>12299.297315235244</v>
      </c>
      <c r="J73" s="1">
        <v>12056.655069212711</v>
      </c>
      <c r="K73" s="1">
        <v>11627.304388940436</v>
      </c>
      <c r="M73" s="29"/>
      <c r="N73" s="29"/>
      <c r="Q73" s="1"/>
      <c r="R73" s="1"/>
      <c r="S73" s="1"/>
      <c r="T73" s="1"/>
      <c r="U73" s="1"/>
      <c r="V73" s="1"/>
      <c r="W73" s="1"/>
      <c r="X73" s="1"/>
      <c r="Y73" s="1"/>
      <c r="Z73" s="1"/>
      <c r="AA73" s="1"/>
      <c r="AB73" s="1"/>
    </row>
    <row r="74" spans="1:28" ht="14.5" hidden="1" outlineLevel="1">
      <c r="A74" s="4" t="s">
        <v>2</v>
      </c>
      <c r="B74" s="1">
        <v>374.52243069527373</v>
      </c>
      <c r="C74" s="1">
        <v>565.35124987876407</v>
      </c>
      <c r="D74" s="1">
        <v>994.73542090464855</v>
      </c>
      <c r="E74" s="1">
        <v>1728.4062786448967</v>
      </c>
      <c r="F74" s="1">
        <v>2881.9927033166105</v>
      </c>
      <c r="G74" s="1">
        <v>4235.168084429386</v>
      </c>
      <c r="H74" s="1">
        <v>6056.3077667065618</v>
      </c>
      <c r="I74" s="1">
        <v>7669.9950355426481</v>
      </c>
      <c r="J74" s="1">
        <v>9558.3042364003741</v>
      </c>
      <c r="K74" s="1">
        <v>11658.47277795558</v>
      </c>
      <c r="M74" s="29"/>
      <c r="N74" s="29"/>
      <c r="Q74" s="1"/>
      <c r="R74" s="1"/>
      <c r="S74" s="1"/>
      <c r="T74" s="1"/>
      <c r="U74" s="1"/>
      <c r="V74" s="1"/>
      <c r="W74" s="1"/>
      <c r="X74" s="1"/>
      <c r="Y74" s="1"/>
      <c r="Z74" s="1"/>
      <c r="AA74" s="1"/>
      <c r="AB74" s="1"/>
    </row>
    <row r="75" spans="1:28" ht="14.5" hidden="1" outlineLevel="1">
      <c r="A75" s="4" t="s">
        <v>3</v>
      </c>
      <c r="B75" s="1">
        <v>3608.2342050819943</v>
      </c>
      <c r="C75" s="1">
        <v>4267.3858756290147</v>
      </c>
      <c r="D75" s="1">
        <v>5048.3045741732731</v>
      </c>
      <c r="E75" s="1">
        <v>6085.6303694129547</v>
      </c>
      <c r="F75" s="1">
        <v>7209.8021902362179</v>
      </c>
      <c r="G75" s="1">
        <v>8660.7897149180681</v>
      </c>
      <c r="H75" s="1">
        <v>9876.93455992696</v>
      </c>
      <c r="I75" s="1">
        <v>11223.597738799648</v>
      </c>
      <c r="J75" s="1">
        <v>12469.167178519463</v>
      </c>
      <c r="K75" s="1">
        <v>13485.661863498462</v>
      </c>
      <c r="M75" s="29"/>
      <c r="N75" s="29"/>
      <c r="Q75" s="1"/>
      <c r="R75" s="1"/>
      <c r="S75" s="1"/>
      <c r="T75" s="1"/>
      <c r="U75" s="1"/>
      <c r="V75" s="1"/>
      <c r="W75" s="1"/>
      <c r="X75" s="1"/>
      <c r="Y75" s="1"/>
      <c r="Z75" s="1"/>
      <c r="AA75" s="1"/>
      <c r="AB75" s="1"/>
    </row>
    <row r="76" spans="1:28" ht="14.5" hidden="1" outlineLevel="1">
      <c r="A76" s="4" t="s">
        <v>4</v>
      </c>
      <c r="B76" s="1">
        <v>1862.5768914168536</v>
      </c>
      <c r="C76" s="1">
        <v>2134.9476874115999</v>
      </c>
      <c r="D76" s="1">
        <v>2570.7334003290857</v>
      </c>
      <c r="E76" s="1">
        <v>3405.5446559181005</v>
      </c>
      <c r="F76" s="1">
        <v>4353.3449438582702</v>
      </c>
      <c r="G76" s="1">
        <v>5255.2614816941714</v>
      </c>
      <c r="H76" s="1">
        <v>6096.6197568664847</v>
      </c>
      <c r="I76" s="1">
        <v>7062.3478861835274</v>
      </c>
      <c r="J76" s="1">
        <v>8204.4669187169511</v>
      </c>
      <c r="K76" s="1">
        <v>9564.0777739391597</v>
      </c>
      <c r="M76" s="29"/>
      <c r="N76" s="29"/>
      <c r="Q76" s="1"/>
      <c r="R76" s="1"/>
      <c r="S76" s="1"/>
      <c r="T76" s="1"/>
      <c r="U76" s="1"/>
      <c r="V76" s="1"/>
      <c r="W76" s="1"/>
      <c r="X76" s="1"/>
      <c r="Y76" s="1"/>
      <c r="Z76" s="1"/>
      <c r="AA76" s="1"/>
      <c r="AB76" s="1"/>
    </row>
    <row r="77" spans="1:28" ht="14.5" hidden="1" outlineLevel="1">
      <c r="A77" s="4" t="s">
        <v>0</v>
      </c>
      <c r="B77" s="1">
        <v>20436.579247338024</v>
      </c>
      <c r="C77" s="1">
        <v>21206.887598146295</v>
      </c>
      <c r="D77" s="1">
        <v>21690.072065238655</v>
      </c>
      <c r="E77" s="1">
        <v>21840.361712748967</v>
      </c>
      <c r="F77" s="1">
        <v>21641.204706317654</v>
      </c>
      <c r="G77" s="1">
        <v>21105.243512531943</v>
      </c>
      <c r="H77" s="1">
        <v>20220.840896617156</v>
      </c>
      <c r="I77" s="1">
        <v>19076.631175751507</v>
      </c>
      <c r="J77" s="1">
        <v>17662.472665223591</v>
      </c>
      <c r="K77" s="1">
        <v>16025.096715161411</v>
      </c>
      <c r="L77" s="13" t="s">
        <v>95</v>
      </c>
      <c r="M77" s="29"/>
      <c r="N77" s="29"/>
      <c r="P77" s="8">
        <f>13476 *1.609344</f>
        <v>21687.519744000001</v>
      </c>
      <c r="Q77" s="102" t="s">
        <v>147</v>
      </c>
      <c r="R77" s="1"/>
      <c r="S77" s="1" t="s">
        <v>146</v>
      </c>
      <c r="T77" s="1"/>
      <c r="U77" s="1"/>
      <c r="V77" s="1"/>
      <c r="W77" s="1"/>
      <c r="X77" s="1"/>
      <c r="Y77" s="1"/>
      <c r="Z77" s="1"/>
      <c r="AA77" s="1"/>
      <c r="AB77" s="1"/>
    </row>
    <row r="78" spans="1:28" ht="14.5" hidden="1" outlineLevel="1">
      <c r="A78" s="4" t="s">
        <v>1</v>
      </c>
      <c r="B78" s="1">
        <v>7017.6688984149941</v>
      </c>
      <c r="C78" s="1">
        <v>7637.6727440434152</v>
      </c>
      <c r="D78" s="1">
        <v>8187.8985536531009</v>
      </c>
      <c r="E78" s="1">
        <v>8613.5165495719975</v>
      </c>
      <c r="F78" s="1">
        <v>8950.9754024541435</v>
      </c>
      <c r="G78" s="1">
        <v>9147.2600487878681</v>
      </c>
      <c r="H78" s="1">
        <v>9242.0456537587415</v>
      </c>
      <c r="I78" s="1">
        <v>9222.0303650571641</v>
      </c>
      <c r="J78" s="1">
        <v>9083.5565406026908</v>
      </c>
      <c r="K78" s="1">
        <v>8817.4869184918862</v>
      </c>
      <c r="L78" s="13"/>
      <c r="M78" s="29"/>
      <c r="N78" s="29"/>
      <c r="Q78" s="1"/>
      <c r="R78" s="1"/>
      <c r="S78" s="1"/>
      <c r="T78" s="1"/>
      <c r="U78" s="1"/>
      <c r="V78" s="1"/>
      <c r="W78" s="1"/>
      <c r="X78" s="1"/>
      <c r="Y78" s="1"/>
      <c r="Z78" s="1"/>
      <c r="AA78" s="1"/>
      <c r="AB78" s="1"/>
    </row>
    <row r="79" spans="1:28" ht="14.5" hidden="1" outlineLevel="1">
      <c r="A79" s="4" t="s">
        <v>7</v>
      </c>
      <c r="B79" s="1">
        <v>2030.4253315218809</v>
      </c>
      <c r="C79" s="1">
        <v>2827.7293538914651</v>
      </c>
      <c r="D79" s="1">
        <v>3542.7865382618779</v>
      </c>
      <c r="E79" s="1">
        <v>4124.8055087544853</v>
      </c>
      <c r="F79" s="1">
        <v>4702.4824938036054</v>
      </c>
      <c r="G79" s="1">
        <v>5229.7623055207696</v>
      </c>
      <c r="H79" s="1">
        <v>5831.0545012007969</v>
      </c>
      <c r="I79" s="1">
        <v>6746.8556906989434</v>
      </c>
      <c r="J79" s="1">
        <v>7826.5110246968052</v>
      </c>
      <c r="K79" s="1">
        <v>9095.5798591935854</v>
      </c>
      <c r="M79" s="29"/>
      <c r="N79" s="29"/>
      <c r="Q79" s="1"/>
      <c r="R79" s="1"/>
      <c r="S79" s="1"/>
      <c r="T79" s="1"/>
      <c r="U79" s="1"/>
      <c r="V79" s="1"/>
      <c r="W79" s="1"/>
      <c r="X79" s="1"/>
      <c r="Y79" s="1"/>
      <c r="Z79" s="1"/>
      <c r="AA79" s="1"/>
      <c r="AB79" s="1"/>
    </row>
    <row r="80" spans="1:28" ht="14.5" hidden="1" outlineLevel="1">
      <c r="A80" s="4" t="s">
        <v>8</v>
      </c>
      <c r="B80" s="1">
        <v>209.53984510304136</v>
      </c>
      <c r="C80" s="1">
        <v>345.13244526998835</v>
      </c>
      <c r="D80" s="1">
        <v>679.58155773701185</v>
      </c>
      <c r="E80" s="1">
        <v>1419.1387085801293</v>
      </c>
      <c r="F80" s="1">
        <v>2384.4351302984951</v>
      </c>
      <c r="G80" s="1">
        <v>3826.6487628465716</v>
      </c>
      <c r="H80" s="1">
        <v>5601.1673155833114</v>
      </c>
      <c r="I80" s="1">
        <v>7053.7620638340741</v>
      </c>
      <c r="J80" s="1">
        <v>8337.2019527158336</v>
      </c>
      <c r="K80" s="1">
        <v>9193.7602853010721</v>
      </c>
      <c r="M80" s="29"/>
      <c r="N80" s="29"/>
      <c r="Q80" s="1"/>
      <c r="R80" s="1"/>
      <c r="S80" s="1"/>
      <c r="T80" s="1"/>
      <c r="U80" s="1"/>
      <c r="V80" s="1"/>
      <c r="W80" s="1"/>
      <c r="X80" s="1"/>
      <c r="Y80" s="1"/>
      <c r="Z80" s="1"/>
    </row>
    <row r="81" spans="1:28" hidden="1" outlineLevel="1">
      <c r="H81" s="1">
        <f>AVERAGE(H71:H80)</f>
        <v>8233.7048811800596</v>
      </c>
    </row>
    <row r="82" spans="1:28" hidden="1" outlineLevel="1">
      <c r="A82" t="s">
        <v>27</v>
      </c>
    </row>
    <row r="83" spans="1:28" ht="14.5" hidden="1" outlineLevel="1">
      <c r="A83" t="s">
        <v>28</v>
      </c>
      <c r="B83" s="16"/>
      <c r="C83" s="16"/>
      <c r="D83" s="16"/>
      <c r="E83" s="16"/>
      <c r="F83" s="16"/>
      <c r="G83" s="16"/>
      <c r="H83" s="16"/>
      <c r="I83" s="16"/>
      <c r="J83" s="16"/>
      <c r="K83" s="16"/>
      <c r="M83" s="25"/>
      <c r="N83" s="25"/>
    </row>
    <row r="84" spans="1:28" ht="14.5" hidden="1" outlineLevel="1">
      <c r="A84" s="16"/>
      <c r="B84" s="67">
        <v>2010</v>
      </c>
      <c r="C84" s="67">
        <v>2020</v>
      </c>
      <c r="D84" s="67">
        <v>2030</v>
      </c>
      <c r="E84" s="67">
        <v>2040</v>
      </c>
      <c r="F84" s="67">
        <v>2050</v>
      </c>
      <c r="G84" s="67">
        <v>2060</v>
      </c>
      <c r="H84" s="67">
        <v>2070</v>
      </c>
      <c r="I84" s="67">
        <v>2080</v>
      </c>
      <c r="J84" s="67">
        <v>2090</v>
      </c>
      <c r="K84" s="67">
        <v>2100</v>
      </c>
      <c r="M84" s="36"/>
      <c r="N84" s="36"/>
      <c r="Q84" s="3"/>
      <c r="R84" s="3"/>
      <c r="S84" s="3"/>
      <c r="T84" s="3"/>
      <c r="U84" s="3"/>
      <c r="V84" s="3"/>
      <c r="W84" s="3"/>
      <c r="X84" s="3"/>
      <c r="Y84" s="3"/>
      <c r="Z84" s="3"/>
      <c r="AA84" s="3"/>
      <c r="AB84" s="3"/>
    </row>
    <row r="85" spans="1:28" ht="14.5" hidden="1" outlineLevel="1">
      <c r="A85" s="16" t="s">
        <v>5</v>
      </c>
      <c r="B85" s="2">
        <f>'SSP2 26 (base)'!B85</f>
        <v>2.4038655635663071</v>
      </c>
      <c r="C85" s="2">
        <f>'Transport demand all'!$B$196*'SSP2 26 (base)'!C85</f>
        <v>2.9447479316868259</v>
      </c>
      <c r="D85" s="2">
        <f>'Transport demand all'!$B$196*'SSP2 26 (base)'!D85</f>
        <v>2.8846639089157677</v>
      </c>
      <c r="E85" s="2">
        <f>'Transport demand all'!$B$196*'SSP2 26 (base)'!E85</f>
        <v>2.8245798861447096</v>
      </c>
      <c r="F85" s="2">
        <f>'Transport demand all'!$B$196*'SSP2 26 (base)'!F85</f>
        <v>2.7644958633736518</v>
      </c>
      <c r="G85" s="2">
        <f>'Transport demand all'!$B$196*'SSP2 26 (base)'!G85</f>
        <v>2.7044118406025937</v>
      </c>
      <c r="H85" s="2">
        <f>'Transport demand all'!$B$196*'SSP2 26 (base)'!H85</f>
        <v>2.6443278178315355</v>
      </c>
      <c r="I85" s="2">
        <f>'Transport demand all'!$B$196*'SSP2 26 (base)'!I85</f>
        <v>2.5842437950604773</v>
      </c>
      <c r="J85" s="2">
        <f>'Transport demand all'!$B$196*'SSP2 26 (base)'!J85</f>
        <v>2.5241597722894191</v>
      </c>
      <c r="K85" s="2">
        <f>'Transport demand all'!$B$196*'SSP2 26 (base)'!K85</f>
        <v>2.4640757495183614</v>
      </c>
      <c r="M85" s="36"/>
      <c r="N85" s="36"/>
      <c r="Q85" s="3"/>
      <c r="R85" s="3"/>
      <c r="S85" s="3"/>
      <c r="T85" s="3"/>
      <c r="U85" s="3"/>
      <c r="V85" s="3"/>
      <c r="W85" s="3"/>
      <c r="X85" s="3"/>
      <c r="Y85" s="3"/>
      <c r="Z85" s="3"/>
      <c r="AA85" s="3"/>
      <c r="AB85" s="3"/>
    </row>
    <row r="86" spans="1:28" ht="14.5" hidden="1" outlineLevel="1">
      <c r="A86" s="16" t="s">
        <v>6</v>
      </c>
      <c r="B86" s="2">
        <f>'SSP2 26 (base)'!B86</f>
        <v>2.4261944016164243</v>
      </c>
      <c r="C86" s="2">
        <f>'Transport demand all'!$B$196*'SSP2 26 (base)'!C86</f>
        <v>2.9866145030307956</v>
      </c>
      <c r="D86" s="2">
        <f>'Transport demand all'!$B$196*'SSP2 26 (base)'!D86</f>
        <v>2.9404860040410608</v>
      </c>
      <c r="E86" s="2">
        <f>'Transport demand all'!$B$196*'SSP2 26 (base)'!E86</f>
        <v>2.8943575050513259</v>
      </c>
      <c r="F86" s="2">
        <f>'Transport demand all'!$B$196*'SSP2 26 (base)'!F86</f>
        <v>2.8482290060615911</v>
      </c>
      <c r="G86" s="2">
        <f>'Transport demand all'!$B$196*'SSP2 26 (base)'!G86</f>
        <v>2.8021005070718563</v>
      </c>
      <c r="H86" s="2">
        <f>'Transport demand all'!$B$196*'SSP2 26 (base)'!H86</f>
        <v>2.7559720080821215</v>
      </c>
      <c r="I86" s="2">
        <f>'Transport demand all'!$B$196*'SSP2 26 (base)'!I86</f>
        <v>2.7098435090923867</v>
      </c>
      <c r="J86" s="2">
        <f>'Transport demand all'!$B$196*'SSP2 26 (base)'!J86</f>
        <v>1.875</v>
      </c>
      <c r="K86" s="2">
        <f>'Transport demand all'!$B$196*'SSP2 26 (base)'!K86</f>
        <v>1.875</v>
      </c>
      <c r="M86" s="36"/>
      <c r="N86" s="36"/>
      <c r="Q86" s="3"/>
      <c r="R86" s="3"/>
      <c r="S86" s="3"/>
      <c r="T86" s="3"/>
      <c r="U86" s="3"/>
      <c r="V86" s="3"/>
      <c r="W86" s="3"/>
      <c r="X86" s="3"/>
      <c r="Y86" s="3"/>
      <c r="Z86" s="3"/>
      <c r="AA86" s="3"/>
      <c r="AB86" s="3"/>
    </row>
    <row r="87" spans="1:28" ht="14.5" hidden="1" outlineLevel="1">
      <c r="A87" s="16" t="s">
        <v>11</v>
      </c>
      <c r="B87" s="2">
        <f>'SSP2 26 (base)'!B87</f>
        <v>1.6064085358781917</v>
      </c>
      <c r="C87" s="2">
        <f>'Transport demand all'!$B$196*'SSP2 26 (base)'!C87</f>
        <v>2.0088188199521251</v>
      </c>
      <c r="D87" s="2">
        <f>'Transport demand all'!$B$196*'SSP2 26 (base)'!D87</f>
        <v>2.0099041280405672</v>
      </c>
      <c r="E87" s="2">
        <f>'Transport demand all'!$B$196*'SSP2 26 (base)'!E87</f>
        <v>1.9844449400415249</v>
      </c>
      <c r="F87" s="2">
        <f>'Transport demand all'!$B$196*'SSP2 26 (base)'!F87</f>
        <v>1.9582166567032693</v>
      </c>
      <c r="G87" s="2">
        <f>'Transport demand all'!$B$196*'SSP2 26 (base)'!G87</f>
        <v>1.9311136059245257</v>
      </c>
      <c r="H87" s="2">
        <f>'Transport demand all'!$B$196*'SSP2 26 (base)'!H87</f>
        <v>1.903375733855186</v>
      </c>
      <c r="I87" s="2">
        <f>'Transport demand all'!$B$196*'SSP2 26 (base)'!I87</f>
        <v>1.8750000000000002</v>
      </c>
      <c r="J87" s="2">
        <f>'Transport demand all'!$B$196*'SSP2 26 (base)'!J87</f>
        <v>1.875</v>
      </c>
      <c r="K87" s="2">
        <f>'Transport demand all'!$B$196*'SSP2 26 (base)'!K87</f>
        <v>1.875</v>
      </c>
      <c r="M87" s="36"/>
      <c r="N87" s="36"/>
      <c r="Q87" s="3"/>
      <c r="R87" s="3"/>
      <c r="S87" s="3"/>
      <c r="T87" s="3"/>
      <c r="U87" s="3"/>
      <c r="V87" s="3"/>
      <c r="W87" s="3"/>
      <c r="X87" s="3"/>
      <c r="Y87" s="3"/>
      <c r="Z87" s="3"/>
      <c r="AA87" s="3"/>
      <c r="AB87" s="3"/>
    </row>
    <row r="88" spans="1:28" ht="14.5" hidden="1" outlineLevel="1">
      <c r="A88" s="16" t="s">
        <v>2</v>
      </c>
      <c r="B88" s="2">
        <f>'SSP2 26 (base)'!B88</f>
        <v>2</v>
      </c>
      <c r="C88" s="2">
        <f>'Transport demand all'!$B$196*'SSP2 26 (base)'!C88</f>
        <v>2.5</v>
      </c>
      <c r="D88" s="2">
        <f>'Transport demand all'!$B$196*'SSP2 26 (base)'!D88</f>
        <v>2.5</v>
      </c>
      <c r="E88" s="2">
        <f>'Transport demand all'!$B$196*'SSP2 26 (base)'!E88</f>
        <v>2.5</v>
      </c>
      <c r="F88" s="2">
        <f>'Transport demand all'!$B$196*'SSP2 26 (base)'!F88</f>
        <v>2.5</v>
      </c>
      <c r="G88" s="2">
        <f>'Transport demand all'!$B$196*'SSP2 26 (base)'!G88</f>
        <v>2.375</v>
      </c>
      <c r="H88" s="2">
        <f>'Transport demand all'!$B$196*'SSP2 26 (base)'!H88</f>
        <v>2.25</v>
      </c>
      <c r="I88" s="2">
        <f>'Transport demand all'!$B$196*'SSP2 26 (base)'!I88</f>
        <v>2.125</v>
      </c>
      <c r="J88" s="2">
        <f>'Transport demand all'!$B$196*'SSP2 26 (base)'!J88</f>
        <v>2</v>
      </c>
      <c r="K88" s="2">
        <f>'Transport demand all'!$B$196*'SSP2 26 (base)'!K88</f>
        <v>1.875</v>
      </c>
      <c r="M88" s="36"/>
      <c r="N88" s="36"/>
      <c r="Q88" s="3"/>
      <c r="R88" s="3"/>
      <c r="S88" s="3"/>
      <c r="T88" s="3"/>
      <c r="U88" s="3"/>
      <c r="V88" s="3"/>
      <c r="W88" s="3"/>
      <c r="X88" s="3"/>
      <c r="Y88" s="3"/>
      <c r="Z88" s="3"/>
      <c r="AA88" s="3"/>
      <c r="AB88" s="3"/>
    </row>
    <row r="89" spans="1:28" ht="14.5" hidden="1" outlineLevel="1">
      <c r="A89" s="16" t="s">
        <v>3</v>
      </c>
      <c r="B89" s="2">
        <f>'SSP2 26 (base)'!B89</f>
        <v>1.873182310852409</v>
      </c>
      <c r="C89" s="2">
        <f>'Transport demand all'!$B$196*'SSP2 26 (base)'!C89</f>
        <v>2.2622168328482668</v>
      </c>
      <c r="D89" s="2">
        <f>'Transport demand all'!$B$196*'SSP2 26 (base)'!D89</f>
        <v>2.1829557771310224</v>
      </c>
      <c r="E89" s="2">
        <f>'Transport demand all'!$B$196*'SSP2 26 (base)'!E89</f>
        <v>2.1036947214137784</v>
      </c>
      <c r="F89" s="2">
        <f>'Transport demand all'!$B$196*'SSP2 26 (base)'!F89</f>
        <v>2.024433665696534</v>
      </c>
      <c r="G89" s="2">
        <f>'Transport demand all'!$B$196*'SSP2 26 (base)'!G89</f>
        <v>1.9451726099792896</v>
      </c>
      <c r="H89" s="2">
        <f>'Transport demand all'!$B$196*'SSP2 26 (base)'!H89</f>
        <v>1.8659115542620452</v>
      </c>
      <c r="I89" s="2">
        <f>'Transport demand all'!$B$196*'SSP2 26 (base)'!I89</f>
        <v>1.875</v>
      </c>
      <c r="J89" s="2">
        <f>'Transport demand all'!$B$196*'SSP2 26 (base)'!J89</f>
        <v>1.875</v>
      </c>
      <c r="K89" s="2">
        <f>'Transport demand all'!$B$196*'SSP2 26 (base)'!K89</f>
        <v>1.875</v>
      </c>
      <c r="M89" s="36"/>
      <c r="N89" s="36"/>
      <c r="Q89" s="3"/>
      <c r="R89" s="3"/>
      <c r="S89" s="3"/>
      <c r="T89" s="3"/>
      <c r="U89" s="3"/>
      <c r="V89" s="3"/>
      <c r="W89" s="3"/>
      <c r="X89" s="3"/>
      <c r="Y89" s="3"/>
      <c r="Z89" s="3"/>
      <c r="AA89" s="3"/>
      <c r="AB89" s="3"/>
    </row>
    <row r="90" spans="1:28" ht="14.5" hidden="1" outlineLevel="1">
      <c r="A90" s="16" t="s">
        <v>4</v>
      </c>
      <c r="B90" s="2">
        <f>'SSP2 26 (base)'!B90</f>
        <v>2.423092450853046</v>
      </c>
      <c r="C90" s="2">
        <f>'Transport demand all'!$B$196*'SSP2 26 (base)'!C90</f>
        <v>2.9807983453494611</v>
      </c>
      <c r="D90" s="2">
        <f>'Transport demand all'!$B$196*'SSP2 26 (base)'!D90</f>
        <v>2.9327311271326151</v>
      </c>
      <c r="E90" s="2">
        <f>'Transport demand all'!$B$196*'SSP2 26 (base)'!E90</f>
        <v>2.8846639089157691</v>
      </c>
      <c r="F90" s="2">
        <f>'Transport demand all'!$B$196*'SSP2 26 (base)'!F90</f>
        <v>2.8365966906989226</v>
      </c>
      <c r="G90" s="2">
        <f>'Transport demand all'!$B$196*'SSP2 26 (base)'!G90</f>
        <v>2.7885294724820762</v>
      </c>
      <c r="H90" s="2">
        <f>'Transport demand all'!$B$196*'SSP2 26 (base)'!H90</f>
        <v>2.7404622542652302</v>
      </c>
      <c r="I90" s="2">
        <f>'Transport demand all'!$B$196*'SSP2 26 (base)'!I90</f>
        <v>2.6923950360483841</v>
      </c>
      <c r="J90" s="2">
        <f>'Transport demand all'!$B$196*'SSP2 26 (base)'!J90</f>
        <v>2.6443278178315377</v>
      </c>
      <c r="K90" s="2">
        <f>'Transport demand all'!$B$196*'SSP2 26 (base)'!K90</f>
        <v>2.5962605996146912</v>
      </c>
      <c r="L90" s="12" t="s">
        <v>92</v>
      </c>
      <c r="M90" s="36"/>
      <c r="N90" s="36"/>
      <c r="Q90" s="3"/>
      <c r="R90" s="3"/>
      <c r="S90" s="3"/>
      <c r="T90" s="3"/>
      <c r="U90" s="3"/>
      <c r="V90" s="3"/>
      <c r="W90" s="3"/>
      <c r="X90" s="3"/>
      <c r="Y90" s="3"/>
      <c r="Z90" s="3"/>
      <c r="AA90" s="3"/>
      <c r="AB90" s="3"/>
    </row>
    <row r="91" spans="1:28" ht="14.5" hidden="1" outlineLevel="1">
      <c r="A91" s="16" t="s">
        <v>0</v>
      </c>
      <c r="B91" s="2">
        <f>'SSP2 26 (base)'!B91</f>
        <v>1.5</v>
      </c>
      <c r="C91" s="2">
        <f>'Transport demand all'!$B$196*'SSP2 26 (base)'!C91</f>
        <v>1.875</v>
      </c>
      <c r="D91" s="2">
        <f>'Transport demand all'!$B$196*'SSP2 26 (base)'!D91</f>
        <v>1.875</v>
      </c>
      <c r="E91" s="2">
        <f>'Transport demand all'!$B$196*'SSP2 26 (base)'!E91</f>
        <v>1.875</v>
      </c>
      <c r="F91" s="2">
        <f>'Transport demand all'!$B$196*'SSP2 26 (base)'!F91</f>
        <v>1.875</v>
      </c>
      <c r="G91" s="2">
        <f>'Transport demand all'!$B$196*'SSP2 26 (base)'!G91</f>
        <v>1.875</v>
      </c>
      <c r="H91" s="2">
        <f>'Transport demand all'!$B$196*'SSP2 26 (base)'!H91</f>
        <v>1.875</v>
      </c>
      <c r="I91" s="2">
        <f>'Transport demand all'!$B$196*'SSP2 26 (base)'!I91</f>
        <v>1.875</v>
      </c>
      <c r="J91" s="2">
        <f>'Transport demand all'!$B$196*'SSP2 26 (base)'!J91</f>
        <v>1.875</v>
      </c>
      <c r="K91" s="2">
        <f>'Transport demand all'!$B$196*'SSP2 26 (base)'!K91</f>
        <v>1.875</v>
      </c>
      <c r="M91" s="36"/>
      <c r="N91" s="36"/>
      <c r="Q91" s="3"/>
      <c r="R91" s="3"/>
      <c r="S91" s="3"/>
      <c r="T91" s="3"/>
      <c r="U91" s="3"/>
      <c r="V91" s="3"/>
      <c r="W91" s="3"/>
      <c r="X91" s="3"/>
      <c r="Y91" s="3"/>
      <c r="Z91" s="3"/>
      <c r="AA91" s="3"/>
      <c r="AB91" s="3"/>
    </row>
    <row r="92" spans="1:28" ht="14.5" hidden="1" outlineLevel="1">
      <c r="A92" s="16" t="s">
        <v>1</v>
      </c>
      <c r="B92" s="2">
        <f>'SSP2 26 (base)'!B92</f>
        <v>1.5</v>
      </c>
      <c r="C92" s="2">
        <f>'Transport demand all'!$B$196*'SSP2 26 (base)'!C92</f>
        <v>1.875</v>
      </c>
      <c r="D92" s="2">
        <f>'Transport demand all'!$B$196*'SSP2 26 (base)'!D92</f>
        <v>1.875</v>
      </c>
      <c r="E92" s="2">
        <f>'Transport demand all'!$B$196*'SSP2 26 (base)'!E92</f>
        <v>1.875</v>
      </c>
      <c r="F92" s="2">
        <f>'Transport demand all'!$B$196*'SSP2 26 (base)'!F92</f>
        <v>1.875</v>
      </c>
      <c r="G92" s="2">
        <f>'Transport demand all'!$B$196*'SSP2 26 (base)'!G92</f>
        <v>1.875</v>
      </c>
      <c r="H92" s="2">
        <f>'Transport demand all'!$B$196*'SSP2 26 (base)'!H92</f>
        <v>1.875</v>
      </c>
      <c r="I92" s="2">
        <f>'Transport demand all'!$B$196*'SSP2 26 (base)'!I92</f>
        <v>1.875</v>
      </c>
      <c r="J92" s="2">
        <f>'Transport demand all'!$B$196*'SSP2 26 (base)'!J92</f>
        <v>1.875</v>
      </c>
      <c r="K92" s="2">
        <f>'Transport demand all'!$B$196*'SSP2 26 (base)'!K92</f>
        <v>1.875</v>
      </c>
      <c r="M92" s="36"/>
      <c r="N92" s="36"/>
      <c r="Q92" s="3"/>
      <c r="R92" s="3"/>
      <c r="S92" s="3"/>
      <c r="T92" s="3"/>
      <c r="U92" s="3"/>
      <c r="V92" s="3"/>
      <c r="W92" s="3"/>
      <c r="X92" s="3"/>
      <c r="Y92" s="3"/>
      <c r="Z92" s="3"/>
      <c r="AA92" s="3"/>
      <c r="AB92" s="3"/>
    </row>
    <row r="93" spans="1:28" ht="14.5" hidden="1" outlineLevel="1">
      <c r="A93" s="16" t="s">
        <v>7</v>
      </c>
      <c r="B93" s="2">
        <f>'SSP2 26 (base)'!B93</f>
        <v>2.2153309191649067</v>
      </c>
      <c r="C93" s="2">
        <f>'Transport demand all'!$B$196*'SSP2 26 (base)'!C93</f>
        <v>2.7162454734342001</v>
      </c>
      <c r="D93" s="2">
        <f>'Transport demand all'!$B$196*'SSP2 26 (base)'!D93</f>
        <v>2.6633272979122671</v>
      </c>
      <c r="E93" s="2">
        <f>'Transport demand all'!$B$196*'SSP2 26 (base)'!E93</f>
        <v>2.6104091223903336</v>
      </c>
      <c r="F93" s="2">
        <f>'Transport demand all'!$B$196*'SSP2 26 (base)'!F93</f>
        <v>2.5574909468684002</v>
      </c>
      <c r="G93" s="2">
        <f>'Transport demand all'!$B$196*'SSP2 26 (base)'!G93</f>
        <v>2.5045727713464672</v>
      </c>
      <c r="H93" s="2">
        <f>'Transport demand all'!$B$196*'SSP2 26 (base)'!H93</f>
        <v>2.4516545958245342</v>
      </c>
      <c r="I93" s="2">
        <f>'Transport demand all'!$B$196*'SSP2 26 (base)'!I93</f>
        <v>1.875</v>
      </c>
      <c r="J93" s="2">
        <f>'Transport demand all'!$B$196*'SSP2 26 (base)'!J93</f>
        <v>1.875</v>
      </c>
      <c r="K93" s="2">
        <f>'Transport demand all'!$B$196*'SSP2 26 (base)'!K93</f>
        <v>1.875</v>
      </c>
      <c r="M93" s="36"/>
      <c r="N93" s="36"/>
      <c r="Q93" s="3"/>
      <c r="R93" s="3"/>
      <c r="S93" s="3"/>
      <c r="T93" s="3"/>
      <c r="U93" s="3"/>
      <c r="V93" s="3"/>
      <c r="W93" s="3"/>
      <c r="X93" s="3"/>
      <c r="Y93" s="3"/>
      <c r="Z93" s="3"/>
      <c r="AA93" s="3"/>
      <c r="AB93" s="3"/>
    </row>
    <row r="94" spans="1:28" ht="14.5" hidden="1" outlineLevel="1">
      <c r="A94" s="16" t="s">
        <v>8</v>
      </c>
      <c r="B94" s="2">
        <f>'SSP2 26 (base)'!B94</f>
        <v>2.4386325888010845</v>
      </c>
      <c r="C94" s="2">
        <f>'Transport demand all'!$B$196*'SSP2 26 (base)'!C94</f>
        <v>3.0099361040020334</v>
      </c>
      <c r="D94" s="2">
        <f>'Transport demand all'!$B$196*'SSP2 26 (base)'!D94</f>
        <v>2.9715814720027112</v>
      </c>
      <c r="E94" s="2">
        <f>'Transport demand all'!$B$196*'SSP2 26 (base)'!E94</f>
        <v>2.933226840003389</v>
      </c>
      <c r="F94" s="2">
        <f>'Transport demand all'!$B$196*'SSP2 26 (base)'!F94</f>
        <v>2.8948722080040667</v>
      </c>
      <c r="G94" s="2">
        <f>'Transport demand all'!$B$196*'SSP2 26 (base)'!G94</f>
        <v>2.8565175760047445</v>
      </c>
      <c r="H94" s="2">
        <f>'Transport demand all'!$B$196*'SSP2 26 (base)'!H94</f>
        <v>2.8181629440054223</v>
      </c>
      <c r="I94" s="2">
        <f>'Transport demand all'!$B$196*'SSP2 26 (base)'!I94</f>
        <v>1.875</v>
      </c>
      <c r="J94" s="2">
        <f>'Transport demand all'!$B$196*'SSP2 26 (base)'!J94</f>
        <v>1.875</v>
      </c>
      <c r="K94" s="2">
        <f>'Transport demand all'!$B$196*'SSP2 26 (base)'!K94</f>
        <v>1.875</v>
      </c>
      <c r="M94" s="36"/>
      <c r="N94" s="36"/>
      <c r="Q94" s="3"/>
      <c r="R94" s="3"/>
      <c r="S94" s="3"/>
      <c r="T94" s="3"/>
      <c r="U94" s="3"/>
      <c r="V94" s="3"/>
      <c r="W94" s="3"/>
      <c r="X94" s="3"/>
      <c r="Y94" s="3"/>
      <c r="Z94" s="3"/>
    </row>
    <row r="95" spans="1:28" hidden="1" outlineLevel="1"/>
    <row r="96" spans="1:28" hidden="1" outlineLevel="1">
      <c r="A96" t="s">
        <v>29</v>
      </c>
    </row>
    <row r="97" spans="1:29" ht="14.5" hidden="1" outlineLevel="1">
      <c r="A97" s="16"/>
      <c r="B97" s="67">
        <v>2010</v>
      </c>
      <c r="C97" s="67">
        <v>2020</v>
      </c>
      <c r="D97" s="67">
        <v>2030</v>
      </c>
      <c r="E97" s="67">
        <v>2040</v>
      </c>
      <c r="F97" s="67">
        <v>2050</v>
      </c>
      <c r="G97" s="67">
        <v>2060</v>
      </c>
      <c r="H97" s="67">
        <v>2070</v>
      </c>
      <c r="I97" s="67">
        <v>2080</v>
      </c>
      <c r="J97" s="67">
        <v>2090</v>
      </c>
      <c r="K97" s="67">
        <v>2100</v>
      </c>
      <c r="T97" s="2"/>
      <c r="U97" s="2"/>
      <c r="V97" s="2"/>
      <c r="W97" s="2"/>
      <c r="X97" s="2"/>
      <c r="Y97" s="2"/>
      <c r="Z97" s="2"/>
      <c r="AA97" s="2"/>
      <c r="AB97" s="2"/>
      <c r="AC97" s="2"/>
    </row>
    <row r="98" spans="1:29" ht="14.5" hidden="1" outlineLevel="1">
      <c r="A98" s="16" t="s">
        <v>5</v>
      </c>
      <c r="B98" s="2">
        <f>B71/B85</f>
        <v>291.6266218822737</v>
      </c>
      <c r="C98" s="2">
        <f t="shared" ref="C98:K98" si="0">C71/C85</f>
        <v>257.32240094429568</v>
      </c>
      <c r="D98" s="2">
        <f t="shared" si="0"/>
        <v>302.25002488324583</v>
      </c>
      <c r="E98" s="2">
        <f t="shared" si="0"/>
        <v>396.38898221405128</v>
      </c>
      <c r="F98" s="2">
        <f t="shared" si="0"/>
        <v>508.12536042303338</v>
      </c>
      <c r="G98" s="2">
        <f t="shared" si="0"/>
        <v>686.52711824413154</v>
      </c>
      <c r="H98" s="2">
        <f t="shared" si="0"/>
        <v>965.67790605384278</v>
      </c>
      <c r="I98" s="2">
        <f t="shared" si="0"/>
        <v>1605.1676469384686</v>
      </c>
      <c r="J98" s="2">
        <f t="shared" si="0"/>
        <v>2613.2745958280443</v>
      </c>
      <c r="K98" s="2">
        <f t="shared" si="0"/>
        <v>3998.1557768888902</v>
      </c>
      <c r="N98" s="1"/>
      <c r="O98" s="1"/>
      <c r="P98" s="1"/>
      <c r="Q98" s="1"/>
      <c r="R98" s="1"/>
      <c r="T98" s="2"/>
      <c r="U98" s="2"/>
      <c r="V98" s="2"/>
      <c r="W98" s="2"/>
      <c r="X98" s="2"/>
      <c r="Y98" s="2"/>
      <c r="Z98" s="2"/>
      <c r="AA98" s="2"/>
      <c r="AB98" s="2"/>
      <c r="AC98" s="2"/>
    </row>
    <row r="99" spans="1:29" ht="14.5" hidden="1" outlineLevel="1">
      <c r="A99" s="16" t="s">
        <v>6</v>
      </c>
      <c r="B99" s="2">
        <f t="shared" ref="B99:K107" si="1">B72/B86</f>
        <v>63.968990089679835</v>
      </c>
      <c r="C99" s="2">
        <f t="shared" si="1"/>
        <v>126.33962551887738</v>
      </c>
      <c r="D99" s="2">
        <f t="shared" si="1"/>
        <v>281.80598738832623</v>
      </c>
      <c r="E99" s="2">
        <f t="shared" si="1"/>
        <v>524.65181619043551</v>
      </c>
      <c r="F99" s="2">
        <f t="shared" si="1"/>
        <v>892.72073312508019</v>
      </c>
      <c r="G99" s="2">
        <f t="shared" si="1"/>
        <v>1223.2015331168843</v>
      </c>
      <c r="H99" s="2">
        <f t="shared" si="1"/>
        <v>1611.2864020462137</v>
      </c>
      <c r="I99" s="2">
        <f t="shared" si="1"/>
        <v>1976.7914169681035</v>
      </c>
      <c r="J99" s="2">
        <f t="shared" si="1"/>
        <v>3280.8931038248702</v>
      </c>
      <c r="K99" s="2">
        <f t="shared" si="1"/>
        <v>3682.0212355303529</v>
      </c>
      <c r="N99" s="1"/>
      <c r="O99" s="1"/>
      <c r="P99" s="1"/>
      <c r="Q99" s="1"/>
      <c r="R99" s="1"/>
      <c r="T99" s="2"/>
      <c r="U99" s="2"/>
      <c r="V99" s="2"/>
      <c r="W99" s="2"/>
      <c r="X99" s="2"/>
      <c r="Y99" s="2"/>
      <c r="Z99" s="2"/>
      <c r="AA99" s="2"/>
      <c r="AB99" s="2"/>
      <c r="AC99" s="2"/>
    </row>
    <row r="100" spans="1:29" ht="14.5" hidden="1" outlineLevel="1">
      <c r="A100" s="16" t="s">
        <v>11</v>
      </c>
      <c r="B100" s="2">
        <f t="shared" si="1"/>
        <v>5453.3779125774508</v>
      </c>
      <c r="C100" s="2">
        <f t="shared" si="1"/>
        <v>4844.7119109187533</v>
      </c>
      <c r="D100" s="2">
        <f t="shared" si="1"/>
        <v>5287.5469584340553</v>
      </c>
      <c r="E100" s="2">
        <f t="shared" si="1"/>
        <v>5745.7349541898056</v>
      </c>
      <c r="F100" s="2">
        <f t="shared" si="1"/>
        <v>6182.9607048054522</v>
      </c>
      <c r="G100" s="2">
        <f t="shared" si="1"/>
        <v>6412.779338165662</v>
      </c>
      <c r="H100" s="2">
        <f t="shared" si="1"/>
        <v>6524.1186851230359</v>
      </c>
      <c r="I100" s="2">
        <f t="shared" si="1"/>
        <v>6559.625234792129</v>
      </c>
      <c r="J100" s="2">
        <f t="shared" si="1"/>
        <v>6430.2160369134463</v>
      </c>
      <c r="K100" s="2">
        <f t="shared" si="1"/>
        <v>6201.2290074348994</v>
      </c>
      <c r="N100" s="1"/>
      <c r="O100" s="1"/>
      <c r="P100" s="1"/>
      <c r="Q100" s="1"/>
      <c r="R100" s="1"/>
      <c r="T100" s="2"/>
      <c r="U100" s="2"/>
      <c r="V100" s="2"/>
      <c r="W100" s="2"/>
      <c r="X100" s="2"/>
      <c r="Y100" s="2"/>
      <c r="Z100" s="2"/>
      <c r="AA100" s="2"/>
      <c r="AB100" s="2"/>
      <c r="AC100" s="2"/>
    </row>
    <row r="101" spans="1:29" ht="14.5" hidden="1" outlineLevel="1">
      <c r="A101" s="16" t="s">
        <v>2</v>
      </c>
      <c r="B101" s="2">
        <f t="shared" si="1"/>
        <v>187.26121534763686</v>
      </c>
      <c r="C101" s="2">
        <f t="shared" si="1"/>
        <v>226.14049995150563</v>
      </c>
      <c r="D101" s="2">
        <f t="shared" si="1"/>
        <v>397.89416836185944</v>
      </c>
      <c r="E101" s="2">
        <f t="shared" si="1"/>
        <v>691.3625114579587</v>
      </c>
      <c r="F101" s="2">
        <f t="shared" si="1"/>
        <v>1152.7970813266443</v>
      </c>
      <c r="G101" s="2">
        <f t="shared" si="1"/>
        <v>1783.2286671281624</v>
      </c>
      <c r="H101" s="2">
        <f t="shared" si="1"/>
        <v>2691.6923407584718</v>
      </c>
      <c r="I101" s="2">
        <f t="shared" si="1"/>
        <v>3609.4094284906578</v>
      </c>
      <c r="J101" s="2">
        <f t="shared" si="1"/>
        <v>4779.152118200187</v>
      </c>
      <c r="K101" s="2">
        <f t="shared" si="1"/>
        <v>6217.852148242976</v>
      </c>
      <c r="N101" s="1"/>
      <c r="O101" s="1"/>
      <c r="P101" s="1"/>
      <c r="Q101" s="1"/>
      <c r="R101" s="1"/>
      <c r="T101" s="2"/>
      <c r="U101" s="2"/>
      <c r="V101" s="2"/>
      <c r="W101" s="2"/>
      <c r="X101" s="2"/>
      <c r="Y101" s="2"/>
      <c r="Z101" s="2"/>
      <c r="AA101" s="2"/>
      <c r="AB101" s="2"/>
      <c r="AC101" s="2"/>
    </row>
    <row r="102" spans="1:29" ht="14.5" hidden="1" outlineLevel="1">
      <c r="A102" s="16" t="s">
        <v>3</v>
      </c>
      <c r="B102" s="2">
        <f t="shared" si="1"/>
        <v>1926.2589573782777</v>
      </c>
      <c r="C102" s="2">
        <f t="shared" si="1"/>
        <v>1886.3734959730273</v>
      </c>
      <c r="D102" s="2">
        <f t="shared" si="1"/>
        <v>2312.6004782415116</v>
      </c>
      <c r="E102" s="2">
        <f t="shared" si="1"/>
        <v>2892.8296047266472</v>
      </c>
      <c r="F102" s="2">
        <f t="shared" si="1"/>
        <v>3561.3921623633873</v>
      </c>
      <c r="G102" s="2">
        <f t="shared" si="1"/>
        <v>4452.4530473469295</v>
      </c>
      <c r="H102" s="2">
        <f t="shared" si="1"/>
        <v>5293.3562351154515</v>
      </c>
      <c r="I102" s="2">
        <f t="shared" si="1"/>
        <v>5985.9187940264792</v>
      </c>
      <c r="J102" s="2">
        <f t="shared" si="1"/>
        <v>6650.2224952103807</v>
      </c>
      <c r="K102" s="2">
        <f t="shared" si="1"/>
        <v>7192.3529938658467</v>
      </c>
      <c r="N102" s="1"/>
      <c r="O102" s="1"/>
      <c r="P102" s="1"/>
      <c r="Q102" s="1"/>
      <c r="R102" s="1"/>
      <c r="T102" s="2"/>
      <c r="U102" s="2"/>
      <c r="V102" s="2"/>
      <c r="W102" s="2"/>
      <c r="X102" s="2"/>
      <c r="Y102" s="2"/>
      <c r="Z102" s="2"/>
      <c r="AA102" s="2"/>
      <c r="AB102" s="2"/>
      <c r="AC102" s="2"/>
    </row>
    <row r="103" spans="1:29" ht="14.5" hidden="1" outlineLevel="1">
      <c r="A103" s="16" t="s">
        <v>4</v>
      </c>
      <c r="B103" s="2">
        <f t="shared" si="1"/>
        <v>768.67760070860538</v>
      </c>
      <c r="C103" s="2">
        <f t="shared" si="1"/>
        <v>716.23351869557757</v>
      </c>
      <c r="D103" s="2">
        <f t="shared" si="1"/>
        <v>876.56634341469237</v>
      </c>
      <c r="E103" s="2">
        <f t="shared" si="1"/>
        <v>1180.5689548069779</v>
      </c>
      <c r="F103" s="2">
        <f t="shared" si="1"/>
        <v>1534.7070516343404</v>
      </c>
      <c r="G103" s="2">
        <f t="shared" si="1"/>
        <v>1884.599583240715</v>
      </c>
      <c r="H103" s="2">
        <f t="shared" si="1"/>
        <v>2224.6683921217168</v>
      </c>
      <c r="I103" s="2">
        <f t="shared" si="1"/>
        <v>2623.0726886753228</v>
      </c>
      <c r="J103" s="2">
        <f t="shared" si="1"/>
        <v>3102.666342422312</v>
      </c>
      <c r="K103" s="2">
        <f t="shared" si="1"/>
        <v>3683.789591598993</v>
      </c>
      <c r="N103" s="1"/>
      <c r="O103" s="1"/>
      <c r="P103" s="1"/>
      <c r="Q103" s="1"/>
      <c r="R103" s="1"/>
      <c r="T103" s="2"/>
      <c r="U103" s="2"/>
      <c r="V103" s="2"/>
      <c r="W103" s="2"/>
      <c r="X103" s="2"/>
      <c r="Y103" s="2"/>
      <c r="Z103" s="2"/>
      <c r="AA103" s="2"/>
      <c r="AB103" s="2"/>
      <c r="AC103" s="2"/>
    </row>
    <row r="104" spans="1:29" ht="14.5" hidden="1" outlineLevel="1">
      <c r="A104" s="16" t="s">
        <v>0</v>
      </c>
      <c r="B104" s="2">
        <f t="shared" si="1"/>
        <v>13624.386164892016</v>
      </c>
      <c r="C104" s="2">
        <f t="shared" si="1"/>
        <v>11310.340052344691</v>
      </c>
      <c r="D104" s="2">
        <f t="shared" si="1"/>
        <v>11568.038434793949</v>
      </c>
      <c r="E104" s="2">
        <f t="shared" si="1"/>
        <v>11648.192913466115</v>
      </c>
      <c r="F104" s="2">
        <f t="shared" si="1"/>
        <v>11541.975843369415</v>
      </c>
      <c r="G104" s="2">
        <f t="shared" si="1"/>
        <v>11256.12987335037</v>
      </c>
      <c r="H104" s="2">
        <f t="shared" si="1"/>
        <v>10784.448478195816</v>
      </c>
      <c r="I104" s="2">
        <f t="shared" si="1"/>
        <v>10174.203293734137</v>
      </c>
      <c r="J104" s="2">
        <f t="shared" si="1"/>
        <v>9419.9854214525822</v>
      </c>
      <c r="K104" s="2">
        <f t="shared" si="1"/>
        <v>8546.7182480860865</v>
      </c>
      <c r="N104" s="1"/>
      <c r="O104" s="1"/>
      <c r="P104" s="1"/>
      <c r="Q104" s="1"/>
      <c r="R104" s="1"/>
      <c r="T104" s="2"/>
      <c r="U104" s="2"/>
      <c r="V104" s="2"/>
      <c r="W104" s="2"/>
      <c r="X104" s="2"/>
      <c r="Y104" s="2"/>
      <c r="Z104" s="2"/>
      <c r="AA104" s="2"/>
      <c r="AB104" s="2"/>
      <c r="AC104" s="2"/>
    </row>
    <row r="105" spans="1:29" ht="14.5" hidden="1" outlineLevel="1">
      <c r="A105" s="16" t="s">
        <v>1</v>
      </c>
      <c r="B105" s="2">
        <f t="shared" si="1"/>
        <v>4678.4459322766625</v>
      </c>
      <c r="C105" s="2">
        <f t="shared" si="1"/>
        <v>4073.4254634898216</v>
      </c>
      <c r="D105" s="2">
        <f t="shared" si="1"/>
        <v>4366.8792286149874</v>
      </c>
      <c r="E105" s="2">
        <f t="shared" si="1"/>
        <v>4593.8754931050653</v>
      </c>
      <c r="F105" s="2">
        <f t="shared" si="1"/>
        <v>4773.8535479755428</v>
      </c>
      <c r="G105" s="2">
        <f t="shared" si="1"/>
        <v>4878.5386926868632</v>
      </c>
      <c r="H105" s="2">
        <f t="shared" si="1"/>
        <v>4929.0910153379955</v>
      </c>
      <c r="I105" s="2">
        <f t="shared" si="1"/>
        <v>4918.4161946971544</v>
      </c>
      <c r="J105" s="2">
        <f t="shared" si="1"/>
        <v>4844.5634883214352</v>
      </c>
      <c r="K105" s="2">
        <f t="shared" si="1"/>
        <v>4702.6596898623393</v>
      </c>
      <c r="N105" s="1"/>
      <c r="O105" s="1"/>
      <c r="P105" s="1"/>
      <c r="Q105" s="1"/>
      <c r="R105" s="1"/>
      <c r="T105" s="2"/>
      <c r="U105" s="2"/>
      <c r="V105" s="2"/>
      <c r="W105" s="2"/>
      <c r="X105" s="2"/>
      <c r="Y105" s="2"/>
      <c r="Z105" s="2"/>
      <c r="AA105" s="2"/>
      <c r="AB105" s="2"/>
      <c r="AC105" s="2"/>
    </row>
    <row r="106" spans="1:29" ht="14.5" hidden="1" outlineLevel="1">
      <c r="A106" s="16" t="s">
        <v>7</v>
      </c>
      <c r="B106" s="2">
        <f t="shared" si="1"/>
        <v>916.53364919732724</v>
      </c>
      <c r="C106" s="2">
        <f t="shared" si="1"/>
        <v>1041.0433745946805</v>
      </c>
      <c r="D106" s="2">
        <f t="shared" si="1"/>
        <v>1330.2107258987669</v>
      </c>
      <c r="E106" s="2">
        <f t="shared" si="1"/>
        <v>1580.1375628726846</v>
      </c>
      <c r="F106" s="2">
        <f t="shared" si="1"/>
        <v>1838.7093411070359</v>
      </c>
      <c r="G106" s="2">
        <f t="shared" si="1"/>
        <v>2088.0855870317678</v>
      </c>
      <c r="H106" s="2">
        <f t="shared" si="1"/>
        <v>2378.4159934812155</v>
      </c>
      <c r="I106" s="2">
        <f t="shared" si="1"/>
        <v>3598.3230350394365</v>
      </c>
      <c r="J106" s="2">
        <f t="shared" si="1"/>
        <v>4174.1392131716293</v>
      </c>
      <c r="K106" s="2">
        <f t="shared" si="1"/>
        <v>4850.9759249032459</v>
      </c>
      <c r="N106" s="1"/>
      <c r="O106" s="1"/>
      <c r="P106" s="1"/>
      <c r="Q106" s="1"/>
      <c r="R106" s="1"/>
      <c r="T106" s="2"/>
      <c r="U106" s="2"/>
      <c r="V106" s="2"/>
      <c r="W106" s="2"/>
      <c r="X106" s="2"/>
      <c r="Y106" s="2"/>
      <c r="Z106" s="2"/>
      <c r="AA106" s="2"/>
      <c r="AB106" s="2"/>
      <c r="AC106" s="2"/>
    </row>
    <row r="107" spans="1:29" ht="14.5" hidden="1" outlineLevel="1">
      <c r="A107" s="16" t="s">
        <v>8</v>
      </c>
      <c r="B107" s="2">
        <f t="shared" si="1"/>
        <v>85.925139385617058</v>
      </c>
      <c r="C107" s="2">
        <f t="shared" si="1"/>
        <v>114.6643760347928</v>
      </c>
      <c r="D107" s="2">
        <f t="shared" si="1"/>
        <v>228.69356406338227</v>
      </c>
      <c r="E107" s="2">
        <f t="shared" si="1"/>
        <v>483.81485169366914</v>
      </c>
      <c r="F107" s="2">
        <f t="shared" si="1"/>
        <v>823.67543676219691</v>
      </c>
      <c r="G107" s="2">
        <f t="shared" si="1"/>
        <v>1339.6202407403691</v>
      </c>
      <c r="H107" s="2">
        <f t="shared" si="1"/>
        <v>1987.5242939723128</v>
      </c>
      <c r="I107" s="2">
        <f t="shared" si="1"/>
        <v>3762.0064340448394</v>
      </c>
      <c r="J107" s="2">
        <f t="shared" si="1"/>
        <v>4446.5077081151112</v>
      </c>
      <c r="K107" s="2">
        <f t="shared" si="1"/>
        <v>4903.3388188272384</v>
      </c>
      <c r="N107" s="1"/>
      <c r="O107" s="1"/>
      <c r="P107" s="1"/>
      <c r="Q107" s="1"/>
      <c r="R107" s="1"/>
      <c r="S107" s="1"/>
      <c r="T107" s="1"/>
      <c r="U107" s="1"/>
      <c r="V107" s="1"/>
      <c r="W107" s="1"/>
      <c r="X107" s="1"/>
      <c r="Y107" s="1"/>
    </row>
    <row r="108" spans="1:29" hidden="1" outlineLevel="1"/>
    <row r="109" spans="1:29" hidden="1" outlineLevel="1">
      <c r="A109" s="8" t="s">
        <v>30</v>
      </c>
    </row>
    <row r="110" spans="1:29" hidden="1" outlineLevel="1">
      <c r="A110" t="s">
        <v>31</v>
      </c>
    </row>
    <row r="111" spans="1:29" hidden="1" outlineLevel="1">
      <c r="A111" t="s">
        <v>32</v>
      </c>
    </row>
    <row r="112" spans="1:29" ht="14.5" hidden="1" outlineLevel="1">
      <c r="A112" s="21" t="s">
        <v>148</v>
      </c>
    </row>
    <row r="113" spans="1:11" ht="14.5" hidden="1" outlineLevel="1">
      <c r="A113" s="21" t="s">
        <v>151</v>
      </c>
    </row>
    <row r="114" spans="1:11" ht="14.5" hidden="1" outlineLevel="1">
      <c r="A114" s="21" t="s">
        <v>33</v>
      </c>
      <c r="B114" s="21"/>
      <c r="C114" s="21"/>
      <c r="D114" s="21"/>
      <c r="E114" s="8" t="s">
        <v>35</v>
      </c>
    </row>
    <row r="115" spans="1:11" hidden="1" outlineLevel="1">
      <c r="A115" s="37" t="s">
        <v>34</v>
      </c>
      <c r="B115" s="37">
        <v>0.3</v>
      </c>
      <c r="C115" s="37">
        <v>0.3</v>
      </c>
      <c r="D115" s="37">
        <v>0.3</v>
      </c>
      <c r="E115" s="37">
        <v>0.3</v>
      </c>
      <c r="F115" s="37">
        <v>0.3</v>
      </c>
      <c r="G115" s="37">
        <v>0.3</v>
      </c>
      <c r="H115" s="37">
        <v>0.3</v>
      </c>
      <c r="I115" s="37">
        <v>0.3</v>
      </c>
      <c r="J115" s="37">
        <v>0.3</v>
      </c>
      <c r="K115" s="37">
        <v>0.3</v>
      </c>
    </row>
    <row r="116" spans="1:11" ht="14.5" hidden="1" outlineLevel="1">
      <c r="A116" s="40"/>
      <c r="B116" s="42">
        <v>2010</v>
      </c>
      <c r="C116" s="42">
        <v>2020</v>
      </c>
      <c r="D116" s="42">
        <v>2030</v>
      </c>
      <c r="E116" s="42">
        <v>2040</v>
      </c>
      <c r="F116" s="42">
        <v>2050</v>
      </c>
      <c r="G116" s="42">
        <v>2060</v>
      </c>
      <c r="H116" s="42">
        <v>2070</v>
      </c>
      <c r="I116" s="42">
        <v>2080</v>
      </c>
      <c r="J116" s="42">
        <v>2090</v>
      </c>
      <c r="K116" s="42">
        <v>2100</v>
      </c>
    </row>
    <row r="117" spans="1:11" ht="14.5" hidden="1" outlineLevel="1">
      <c r="A117" s="42" t="s">
        <v>5</v>
      </c>
      <c r="B117" s="43">
        <f>'SSP2 26 (base)'!B117</f>
        <v>2.1378200572916701</v>
      </c>
      <c r="C117" s="43">
        <f>'Transport demand all'!$B$188*'SSP2 26 (base)'!C117</f>
        <v>1.9708171632732283</v>
      </c>
      <c r="D117" s="43">
        <f>'Transport demand all'!$B$188*'SSP2 26 (base)'!D117</f>
        <v>1.9612447256164935</v>
      </c>
      <c r="E117" s="43">
        <f>'Transport demand all'!$B$188*'SSP2 26 (base)'!E117</f>
        <v>1.9516722879597581</v>
      </c>
      <c r="F117" s="43">
        <f>'Transport demand all'!$B$188*'SSP2 26 (base)'!F117</f>
        <v>1.9420998503030229</v>
      </c>
      <c r="G117" s="43">
        <f>'Transport demand all'!$B$188*'SSP2 26 (base)'!G117</f>
        <v>1.9325274126462877</v>
      </c>
      <c r="H117" s="43">
        <f>'Transport demand all'!$B$188*'SSP2 26 (base)'!H117</f>
        <v>1.922954974989552</v>
      </c>
      <c r="I117" s="43">
        <f>'Transport demand all'!$B$188*'SSP2 26 (base)'!I117</f>
        <v>1.8660389247226215</v>
      </c>
      <c r="J117" s="43">
        <f>'Transport demand all'!$B$188*'SSP2 26 (base)'!J117</f>
        <v>1.810807488406678</v>
      </c>
      <c r="K117" s="43">
        <f>'Transport demand all'!$B$188*'SSP2 26 (base)'!K117</f>
        <v>1.7572108044622456</v>
      </c>
    </row>
    <row r="118" spans="1:11" ht="14.5" hidden="1" outlineLevel="1">
      <c r="A118" s="42" t="s">
        <v>6</v>
      </c>
      <c r="B118" s="43">
        <f>'SSP2 26 (base)'!B118</f>
        <v>1.9927996227424347</v>
      </c>
      <c r="C118" s="43">
        <f>'Transport demand all'!$B$188*'SSP2 26 (base)'!C118</f>
        <v>1.8371254802617705</v>
      </c>
      <c r="D118" s="43">
        <f>'Transport demand all'!$B$188*'SSP2 26 (base)'!D118</f>
        <v>1.8542913792073266</v>
      </c>
      <c r="E118" s="43">
        <f>'Transport demand all'!$B$188*'SSP2 26 (base)'!E118</f>
        <v>1.8714572781528829</v>
      </c>
      <c r="F118" s="43">
        <f>'Transport demand all'!$B$188*'SSP2 26 (base)'!F118</f>
        <v>1.888623177098439</v>
      </c>
      <c r="G118" s="43">
        <f>'Transport demand all'!$B$188*'SSP2 26 (base)'!G118</f>
        <v>1.9057890760439957</v>
      </c>
      <c r="H118" s="43">
        <f>'Transport demand all'!$B$188*'SSP2 26 (base)'!H118</f>
        <v>1.922954974989552</v>
      </c>
      <c r="I118" s="43">
        <f>'Transport demand all'!$B$188*'SSP2 26 (base)'!I118</f>
        <v>1.8660389247226215</v>
      </c>
      <c r="J118" s="43">
        <f>'Transport demand all'!$B$188*'SSP2 26 (base)'!J118</f>
        <v>1.810807488406678</v>
      </c>
      <c r="K118" s="43">
        <f>'Transport demand all'!$B$188*'SSP2 26 (base)'!K118</f>
        <v>1.7572108044622456</v>
      </c>
    </row>
    <row r="119" spans="1:11" ht="14.5" hidden="1" outlineLevel="1">
      <c r="A119" s="42" t="s">
        <v>11</v>
      </c>
      <c r="B119" s="43">
        <f>'SSP2 26 (base)'!B119</f>
        <v>3.0374470969511083</v>
      </c>
      <c r="C119" s="43">
        <f>'Transport demand all'!$B$188*'SSP2 26 (base)'!C119</f>
        <v>2.8001668572562002</v>
      </c>
      <c r="D119" s="43">
        <f>'Transport demand all'!$B$188*'SSP2 26 (base)'!D119</f>
        <v>2.624724480802874</v>
      </c>
      <c r="E119" s="43">
        <f>'Transport demand all'!$B$188*'SSP2 26 (base)'!E119</f>
        <v>2.4492821043495479</v>
      </c>
      <c r="F119" s="43">
        <f>'Transport demand all'!$B$188*'SSP2 26 (base)'!F119</f>
        <v>2.2738397278962146</v>
      </c>
      <c r="G119" s="43">
        <f>'Transport demand all'!$B$188*'SSP2 26 (base)'!G119</f>
        <v>2.098397351442888</v>
      </c>
      <c r="H119" s="43">
        <f>'Transport demand all'!$B$188*'SSP2 26 (base)'!H119</f>
        <v>1.922954974989552</v>
      </c>
      <c r="I119" s="43">
        <f>'Transport demand all'!$B$188*'SSP2 26 (base)'!I119</f>
        <v>1.8660389247226215</v>
      </c>
      <c r="J119" s="43">
        <f>'Transport demand all'!$B$188*'SSP2 26 (base)'!J119</f>
        <v>1.810807488406678</v>
      </c>
      <c r="K119" s="43">
        <f>'Transport demand all'!$B$188*'SSP2 26 (base)'!K119</f>
        <v>1.7572108044622456</v>
      </c>
    </row>
    <row r="120" spans="1:11" ht="14.5" hidden="1" outlineLevel="1">
      <c r="A120" s="42" t="s">
        <v>2</v>
      </c>
      <c r="B120" s="43">
        <f>'SSP2 26 (base)'!B120</f>
        <v>2.639329989612262</v>
      </c>
      <c r="C120" s="43">
        <f>'Transport demand all'!$B$188*'SSP2 26 (base)'!C120</f>
        <v>2.4331499862805903</v>
      </c>
      <c r="D120" s="43">
        <f>'Transport demand all'!$B$188*'SSP2 26 (base)'!D120</f>
        <v>2.3311109840223811</v>
      </c>
      <c r="E120" s="43">
        <f>'Transport demand all'!$B$188*'SSP2 26 (base)'!E120</f>
        <v>2.2290719817641738</v>
      </c>
      <c r="F120" s="43">
        <f>'Transport demand all'!$B$188*'SSP2 26 (base)'!F120</f>
        <v>2.1270329795059664</v>
      </c>
      <c r="G120" s="43">
        <f>'Transport demand all'!$B$188*'SSP2 26 (base)'!G120</f>
        <v>2.024993977247759</v>
      </c>
      <c r="H120" s="43">
        <f>'Transport demand all'!$B$188*'SSP2 26 (base)'!H120</f>
        <v>1.922954974989552</v>
      </c>
      <c r="I120" s="43">
        <f>'Transport demand all'!$B$188*'SSP2 26 (base)'!I120</f>
        <v>1.8660389247226215</v>
      </c>
      <c r="J120" s="43">
        <f>'Transport demand all'!$B$188*'SSP2 26 (base)'!J120</f>
        <v>1.810807488406678</v>
      </c>
      <c r="K120" s="43">
        <f>'Transport demand all'!$B$188*'SSP2 26 (base)'!K120</f>
        <v>1.7572108044622456</v>
      </c>
    </row>
    <row r="121" spans="1:11" ht="14.5" hidden="1" outlineLevel="1">
      <c r="A121" s="42" t="s">
        <v>3</v>
      </c>
      <c r="B121" s="43">
        <f>'SSP2 26 (base)'!B121</f>
        <v>2.4602892978071242</v>
      </c>
      <c r="C121" s="43">
        <f>'Transport demand all'!$B$188*'SSP2 26 (base)'!C121</f>
        <v>2.2680956510804142</v>
      </c>
      <c r="D121" s="43">
        <f>'Transport demand all'!$B$188*'SSP2 26 (base)'!D121</f>
        <v>2.199067515862243</v>
      </c>
      <c r="E121" s="43">
        <f>'Transport demand all'!$B$188*'SSP2 26 (base)'!E121</f>
        <v>2.1300393806440696</v>
      </c>
      <c r="F121" s="43">
        <f>'Transport demand all'!$B$188*'SSP2 26 (base)'!F121</f>
        <v>2.061011245425898</v>
      </c>
      <c r="G121" s="43">
        <f>'Transport demand all'!$B$188*'SSP2 26 (base)'!G121</f>
        <v>1.9919831102077248</v>
      </c>
      <c r="H121" s="43">
        <f>'Transport demand all'!$B$188*'SSP2 26 (base)'!H121</f>
        <v>1.922954974989552</v>
      </c>
      <c r="I121" s="43">
        <f>'Transport demand all'!$B$188*'SSP2 26 (base)'!I121</f>
        <v>1.8660389247226215</v>
      </c>
      <c r="J121" s="43">
        <f>'Transport demand all'!$B$188*'SSP2 26 (base)'!J121</f>
        <v>1.810807488406678</v>
      </c>
      <c r="K121" s="43">
        <f>'Transport demand all'!$B$188*'SSP2 26 (base)'!K121</f>
        <v>1.7572108044622456</v>
      </c>
    </row>
    <row r="122" spans="1:11" ht="14.5" hidden="1" outlineLevel="1">
      <c r="A122" s="42" t="s">
        <v>4</v>
      </c>
      <c r="B122" s="43">
        <f>'SSP2 26 (base)'!B122</f>
        <v>2.2933939494975801</v>
      </c>
      <c r="C122" s="43">
        <f>'Transport demand all'!$B$188*'SSP2 26 (base)'!C122</f>
        <v>2.114237885644529</v>
      </c>
      <c r="D122" s="43">
        <f>'Transport demand all'!$B$188*'SSP2 26 (base)'!D122</f>
        <v>2.075981303513533</v>
      </c>
      <c r="E122" s="43">
        <f>'Transport demand all'!$B$188*'SSP2 26 (base)'!E122</f>
        <v>2.0377247213825376</v>
      </c>
      <c r="F122" s="43">
        <f>'Transport demand all'!$B$188*'SSP2 26 (base)'!F122</f>
        <v>1.9994681392515423</v>
      </c>
      <c r="G122" s="43">
        <f>'Transport demand all'!$B$188*'SSP2 26 (base)'!G122</f>
        <v>1.9612115571205471</v>
      </c>
      <c r="H122" s="43">
        <f>'Transport demand all'!$B$188*'SSP2 26 (base)'!H122</f>
        <v>1.922954974989552</v>
      </c>
      <c r="I122" s="43">
        <f>'Transport demand all'!$B$188*'SSP2 26 (base)'!I122</f>
        <v>1.8660389247226215</v>
      </c>
      <c r="J122" s="43">
        <f>'Transport demand all'!$B$188*'SSP2 26 (base)'!J122</f>
        <v>1.810807488406678</v>
      </c>
      <c r="K122" s="43">
        <f>'Transport demand all'!$B$188*'SSP2 26 (base)'!K122</f>
        <v>1.7572108044622456</v>
      </c>
    </row>
    <row r="123" spans="1:11" ht="14.5" hidden="1" outlineLevel="1">
      <c r="A123" s="42" t="s">
        <v>0</v>
      </c>
      <c r="B123" s="43">
        <f>'SSP2 26 (base)'!B123</f>
        <v>3.2584888378733448</v>
      </c>
      <c r="C123" s="43">
        <f>'Transport demand all'!$B$188*'SSP2 26 (base)'!C123</f>
        <v>3.0039411905184794</v>
      </c>
      <c r="D123" s="43">
        <f>'Transport demand all'!$B$188*'SSP2 26 (base)'!D123</f>
        <v>2.7877439474126944</v>
      </c>
      <c r="E123" s="43">
        <f>'Transport demand all'!$B$188*'SSP2 26 (base)'!E123</f>
        <v>2.571546704306908</v>
      </c>
      <c r="F123" s="43">
        <f>'Transport demand all'!$B$188*'SSP2 26 (base)'!F123</f>
        <v>2.3553494612011279</v>
      </c>
      <c r="G123" s="43">
        <f>'Transport demand all'!$B$188*'SSP2 26 (base)'!G123</f>
        <v>2.1391522180953415</v>
      </c>
      <c r="H123" s="43">
        <f>'Transport demand all'!$B$188*'SSP2 26 (base)'!H123</f>
        <v>1.922954974989552</v>
      </c>
      <c r="I123" s="43">
        <f>'Transport demand all'!$B$188*'SSP2 26 (base)'!I123</f>
        <v>1.8660389247226215</v>
      </c>
      <c r="J123" s="43">
        <f>'Transport demand all'!$B$188*'SSP2 26 (base)'!J123</f>
        <v>1.810807488406678</v>
      </c>
      <c r="K123" s="43">
        <f>'Transport demand all'!$B$188*'SSP2 26 (base)'!K123</f>
        <v>1.7572108044622456</v>
      </c>
    </row>
    <row r="124" spans="1:11" ht="14.5" hidden="1" outlineLevel="1">
      <c r="A124" s="42" t="s">
        <v>1</v>
      </c>
      <c r="B124" s="43">
        <f>'SSP2 26 (base)'!B124</f>
        <v>2.8313998684120483</v>
      </c>
      <c r="C124" s="43">
        <f>'Transport demand all'!$B$188*'SSP2 26 (base)'!C124</f>
        <v>2.610215690381982</v>
      </c>
      <c r="D124" s="43">
        <f>'Transport demand all'!$B$188*'SSP2 26 (base)'!D124</f>
        <v>2.472763547303495</v>
      </c>
      <c r="E124" s="43">
        <f>'Transport demand all'!$B$188*'SSP2 26 (base)'!E124</f>
        <v>2.3353114042250112</v>
      </c>
      <c r="F124" s="43">
        <f>'Transport demand all'!$B$188*'SSP2 26 (base)'!F124</f>
        <v>2.1978592611465233</v>
      </c>
      <c r="G124" s="43">
        <f>'Transport demand all'!$B$188*'SSP2 26 (base)'!G124</f>
        <v>2.060407118068039</v>
      </c>
      <c r="H124" s="43">
        <f>'Transport demand all'!$B$188*'SSP2 26 (base)'!H124</f>
        <v>1.922954974989552</v>
      </c>
      <c r="I124" s="43">
        <f>'Transport demand all'!$B$188*'SSP2 26 (base)'!I124</f>
        <v>1.8660389247226215</v>
      </c>
      <c r="J124" s="43">
        <f>'Transport demand all'!$B$188*'SSP2 26 (base)'!J124</f>
        <v>1.810807488406678</v>
      </c>
      <c r="K124" s="43">
        <f>'Transport demand all'!$B$188*'SSP2 26 (base)'!K124</f>
        <v>1.7572108044622456</v>
      </c>
    </row>
    <row r="125" spans="1:11" ht="14.5" hidden="1" outlineLevel="1">
      <c r="A125" s="42" t="s">
        <v>7</v>
      </c>
      <c r="B125" s="43">
        <f>'SSP2 26 (base)'!B125</f>
        <v>1.8576167450844432</v>
      </c>
      <c r="C125" s="43">
        <f>'Transport demand all'!$B$188*'SSP2 26 (base)'!C125</f>
        <v>1.7125028608040065</v>
      </c>
      <c r="D125" s="43">
        <f>'Transport demand all'!$B$188*'SSP2 26 (base)'!D125</f>
        <v>1.7545932836411158</v>
      </c>
      <c r="E125" s="43">
        <f>'Transport demand all'!$B$188*'SSP2 26 (base)'!E125</f>
        <v>1.7966837064782248</v>
      </c>
      <c r="F125" s="43">
        <f>'Transport demand all'!$B$188*'SSP2 26 (base)'!F125</f>
        <v>1.8387741293153337</v>
      </c>
      <c r="G125" s="43">
        <f>'Transport demand all'!$B$188*'SSP2 26 (base)'!G125</f>
        <v>1.8808645521524427</v>
      </c>
      <c r="H125" s="43">
        <f>'Transport demand all'!$B$188*'SSP2 26 (base)'!H125</f>
        <v>1.922954974989552</v>
      </c>
      <c r="I125" s="43">
        <f>'Transport demand all'!$B$188*'SSP2 26 (base)'!I125</f>
        <v>1.8660389247226215</v>
      </c>
      <c r="J125" s="43">
        <f>'Transport demand all'!$B$188*'SSP2 26 (base)'!J125</f>
        <v>1.810807488406678</v>
      </c>
      <c r="K125" s="43">
        <f>'Transport demand all'!$B$188*'SSP2 26 (base)'!K125</f>
        <v>1.7572108044622456</v>
      </c>
    </row>
    <row r="126" spans="1:11" ht="14.5" hidden="1" outlineLevel="1">
      <c r="A126" s="42" t="s">
        <v>8</v>
      </c>
      <c r="B126" s="43">
        <f>'SSP2 26 (base)'!B126</f>
        <v>1.731604087153183</v>
      </c>
      <c r="C126" s="43">
        <f>'Transport demand all'!$B$188*'SSP2 26 (base)'!C126</f>
        <v>1.5963340989881833</v>
      </c>
      <c r="D126" s="43">
        <f>'Transport demand all'!$B$188*'SSP2 26 (base)'!D126</f>
        <v>1.6616582741884569</v>
      </c>
      <c r="E126" s="43">
        <f>'Transport demand all'!$B$188*'SSP2 26 (base)'!E126</f>
        <v>1.7269824493887302</v>
      </c>
      <c r="F126" s="43">
        <f>'Transport demand all'!$B$188*'SSP2 26 (base)'!F126</f>
        <v>1.7923066245890034</v>
      </c>
      <c r="G126" s="43">
        <f>'Transport demand all'!$B$188*'SSP2 26 (base)'!G126</f>
        <v>1.8576307997892783</v>
      </c>
      <c r="H126" s="43">
        <f>'Transport demand all'!$B$188*'SSP2 26 (base)'!H126</f>
        <v>1.922954974989552</v>
      </c>
      <c r="I126" s="43">
        <f>'Transport demand all'!$B$188*'SSP2 26 (base)'!I126</f>
        <v>1.8660389247226215</v>
      </c>
      <c r="J126" s="43">
        <f>'Transport demand all'!$B$188*'SSP2 26 (base)'!J126</f>
        <v>1.810807488406678</v>
      </c>
      <c r="K126" s="43">
        <f>'Transport demand all'!$B$188*'SSP2 26 (base)'!K126</f>
        <v>1.7572108044622456</v>
      </c>
    </row>
    <row r="127" spans="1:11" hidden="1" outlineLevel="1">
      <c r="H127" s="108"/>
      <c r="I127" s="108"/>
      <c r="J127" s="108"/>
      <c r="K127" s="108"/>
    </row>
    <row r="128" spans="1:11" ht="14.5" hidden="1" outlineLevel="1">
      <c r="A128" t="s">
        <v>36</v>
      </c>
    </row>
    <row r="129" spans="1:26" ht="14.5" hidden="1" outlineLevel="1">
      <c r="A129" s="5" t="s">
        <v>37</v>
      </c>
      <c r="B129" s="32"/>
      <c r="C129" s="32"/>
      <c r="D129" s="32"/>
      <c r="E129" s="32"/>
      <c r="F129" s="32"/>
      <c r="G129" s="32"/>
      <c r="H129" s="32"/>
      <c r="I129" s="32"/>
      <c r="J129" s="32"/>
      <c r="K129" s="32"/>
      <c r="L129" s="5"/>
    </row>
    <row r="130" spans="1:26" ht="14.5" hidden="1" outlineLevel="1">
      <c r="A130" s="32"/>
      <c r="B130" s="68">
        <v>2010</v>
      </c>
      <c r="C130" s="68">
        <v>2020</v>
      </c>
      <c r="D130" s="68">
        <v>2030</v>
      </c>
      <c r="E130" s="68">
        <v>2040</v>
      </c>
      <c r="F130" s="68">
        <v>2050</v>
      </c>
      <c r="G130" s="68">
        <v>2060</v>
      </c>
      <c r="H130" s="68">
        <v>2070</v>
      </c>
      <c r="I130" s="68">
        <v>2080</v>
      </c>
      <c r="J130" s="68">
        <v>2090</v>
      </c>
      <c r="K130" s="68">
        <v>2100</v>
      </c>
      <c r="L130" s="5"/>
      <c r="N130" s="1"/>
      <c r="O130" s="1"/>
      <c r="P130" s="1"/>
      <c r="Q130" s="1"/>
      <c r="R130" s="1"/>
      <c r="S130" s="1"/>
      <c r="T130" s="1"/>
      <c r="U130" s="1"/>
      <c r="V130" s="1"/>
      <c r="W130" s="1"/>
      <c r="X130" s="1"/>
      <c r="Y130" s="1"/>
    </row>
    <row r="131" spans="1:26" ht="14.5" hidden="1" outlineLevel="1">
      <c r="A131" s="32" t="s">
        <v>5</v>
      </c>
      <c r="B131" s="6">
        <f>B98*B10</f>
        <v>249.70119034199391</v>
      </c>
      <c r="C131" s="6">
        <f t="shared" ref="C131:K131" si="2">C98*C10</f>
        <v>270.55442065930316</v>
      </c>
      <c r="D131" s="6">
        <f t="shared" si="2"/>
        <v>374.6905072818189</v>
      </c>
      <c r="E131" s="6">
        <f t="shared" si="2"/>
        <v>559.53198884193034</v>
      </c>
      <c r="F131" s="6">
        <f t="shared" si="2"/>
        <v>787.78729139018185</v>
      </c>
      <c r="G131" s="6">
        <f t="shared" si="2"/>
        <v>1133.5091233235673</v>
      </c>
      <c r="H131" s="6">
        <f t="shared" si="2"/>
        <v>1657.1391047282943</v>
      </c>
      <c r="I131" s="6">
        <f t="shared" si="2"/>
        <v>2798.1618731983335</v>
      </c>
      <c r="J131" s="6">
        <f t="shared" si="2"/>
        <v>4533.3624345593207</v>
      </c>
      <c r="K131" s="6">
        <f t="shared" si="2"/>
        <v>6774.4933423682141</v>
      </c>
      <c r="L131" s="5"/>
      <c r="N131" s="1"/>
      <c r="O131" s="1"/>
      <c r="P131" s="1"/>
      <c r="Q131" s="1"/>
      <c r="R131" s="1"/>
      <c r="S131" s="1"/>
      <c r="T131" s="1"/>
      <c r="U131" s="1"/>
      <c r="V131" s="1"/>
      <c r="W131" s="1"/>
      <c r="X131" s="1"/>
      <c r="Y131" s="1"/>
    </row>
    <row r="132" spans="1:26" ht="14.5" hidden="1" outlineLevel="1">
      <c r="A132" s="32" t="s">
        <v>6</v>
      </c>
      <c r="B132" s="6">
        <f t="shared" ref="B132:K140" si="3">B99*B11</f>
        <v>93.386767276813472</v>
      </c>
      <c r="C132" s="6">
        <f t="shared" si="3"/>
        <v>189.54050708732555</v>
      </c>
      <c r="D132" s="6">
        <f t="shared" si="3"/>
        <v>421.10264586706296</v>
      </c>
      <c r="E132" s="6">
        <f t="shared" si="3"/>
        <v>758.47493568697382</v>
      </c>
      <c r="F132" s="6">
        <f t="shared" si="3"/>
        <v>1213.5311456988616</v>
      </c>
      <c r="G132" s="6">
        <f t="shared" si="3"/>
        <v>1524.9070164887448</v>
      </c>
      <c r="H132" s="6">
        <f t="shared" si="3"/>
        <v>1805.8096051819782</v>
      </c>
      <c r="I132" s="6">
        <f t="shared" si="3"/>
        <v>1961.2414368088921</v>
      </c>
      <c r="J132" s="6">
        <f t="shared" si="3"/>
        <v>2827.7797570370649</v>
      </c>
      <c r="K132" s="6">
        <f t="shared" si="3"/>
        <v>2692.7883969871164</v>
      </c>
      <c r="L132" s="5"/>
      <c r="N132" s="1"/>
      <c r="O132" s="1"/>
      <c r="P132" s="1"/>
      <c r="Q132" s="1"/>
      <c r="R132" s="1"/>
      <c r="S132" s="1"/>
      <c r="T132" s="1"/>
      <c r="U132" s="1"/>
      <c r="V132" s="1"/>
      <c r="W132" s="1"/>
      <c r="X132" s="1"/>
      <c r="Y132" s="1"/>
    </row>
    <row r="133" spans="1:26" ht="14.5" hidden="1" outlineLevel="1">
      <c r="A133" s="32" t="s">
        <v>11</v>
      </c>
      <c r="B133" s="6">
        <f t="shared" si="3"/>
        <v>3326.434460825973</v>
      </c>
      <c r="C133" s="6">
        <f t="shared" si="3"/>
        <v>3073.8181792297228</v>
      </c>
      <c r="D133" s="6">
        <f t="shared" si="3"/>
        <v>3456.043289425786</v>
      </c>
      <c r="E133" s="6">
        <f t="shared" si="3"/>
        <v>3844.0090898896101</v>
      </c>
      <c r="F133" s="6">
        <f t="shared" si="3"/>
        <v>4201.4668034409824</v>
      </c>
      <c r="G133" s="6">
        <f t="shared" si="3"/>
        <v>4378.3393784322434</v>
      </c>
      <c r="H133" s="6">
        <f t="shared" si="3"/>
        <v>4412.2400438263885</v>
      </c>
      <c r="I133" s="6">
        <f t="shared" si="3"/>
        <v>4330.3984000603841</v>
      </c>
      <c r="J133" s="6">
        <f t="shared" si="3"/>
        <v>4076.2115349376509</v>
      </c>
      <c r="K133" s="6">
        <f t="shared" si="3"/>
        <v>3724.2592203916065</v>
      </c>
      <c r="L133" s="5"/>
      <c r="N133" s="1"/>
      <c r="O133" s="1"/>
      <c r="P133" s="1"/>
      <c r="Q133" s="1"/>
      <c r="R133" s="1"/>
      <c r="S133" s="1"/>
      <c r="T133" s="1"/>
      <c r="U133" s="1"/>
      <c r="V133" s="1"/>
      <c r="W133" s="1"/>
      <c r="X133" s="1"/>
      <c r="Y133" s="1"/>
    </row>
    <row r="134" spans="1:26" ht="14.5" hidden="1" outlineLevel="1">
      <c r="A134" s="32" t="s">
        <v>2</v>
      </c>
      <c r="B134" s="6">
        <f t="shared" si="3"/>
        <v>52.233299246193447</v>
      </c>
      <c r="C134" s="6">
        <f t="shared" si="3"/>
        <v>63.179798190848118</v>
      </c>
      <c r="D134" s="6">
        <f t="shared" si="3"/>
        <v>109.58363126222935</v>
      </c>
      <c r="E134" s="6">
        <f t="shared" si="3"/>
        <v>186.78320777939308</v>
      </c>
      <c r="F134" s="6">
        <f t="shared" si="3"/>
        <v>302.21568332311477</v>
      </c>
      <c r="G134" s="6">
        <f t="shared" si="3"/>
        <v>447.41434586019312</v>
      </c>
      <c r="H134" s="6">
        <f t="shared" si="3"/>
        <v>638.1481922765048</v>
      </c>
      <c r="I134" s="6">
        <f t="shared" si="3"/>
        <v>794.94935286169607</v>
      </c>
      <c r="J134" s="6">
        <f t="shared" si="3"/>
        <v>963.03315796981781</v>
      </c>
      <c r="K134" s="6">
        <f t="shared" si="3"/>
        <v>1133.3857161932426</v>
      </c>
      <c r="L134" s="5"/>
      <c r="N134" s="1"/>
      <c r="O134" s="1"/>
      <c r="P134" s="1"/>
      <c r="Q134" s="1"/>
      <c r="R134" s="1"/>
      <c r="S134" s="1"/>
      <c r="T134" s="1"/>
      <c r="U134" s="1"/>
      <c r="V134" s="1"/>
      <c r="W134" s="1"/>
      <c r="X134" s="1"/>
      <c r="Y134" s="1"/>
    </row>
    <row r="135" spans="1:26" ht="14.5" hidden="1" outlineLevel="1">
      <c r="A135" s="32" t="s">
        <v>3</v>
      </c>
      <c r="B135" s="6">
        <f t="shared" si="3"/>
        <v>1128.3359700265842</v>
      </c>
      <c r="C135" s="6">
        <f t="shared" si="3"/>
        <v>1198.6884068052645</v>
      </c>
      <c r="D135" s="6">
        <f t="shared" si="3"/>
        <v>1540.1815821560012</v>
      </c>
      <c r="E135" s="6">
        <f t="shared" si="3"/>
        <v>1965.3836832225752</v>
      </c>
      <c r="F135" s="6">
        <f t="shared" si="3"/>
        <v>2405.6529233849719</v>
      </c>
      <c r="G135" s="6">
        <f t="shared" si="3"/>
        <v>2922.9323046335053</v>
      </c>
      <c r="H135" s="6">
        <f t="shared" si="3"/>
        <v>3318.1773969834458</v>
      </c>
      <c r="I135" s="6">
        <f t="shared" si="3"/>
        <v>3525.0291495758443</v>
      </c>
      <c r="J135" s="6">
        <f t="shared" si="3"/>
        <v>3601.9319102306677</v>
      </c>
      <c r="K135" s="6">
        <f t="shared" si="3"/>
        <v>3488.442059471276</v>
      </c>
      <c r="L135" s="5"/>
      <c r="N135" s="1"/>
      <c r="O135" s="1"/>
      <c r="P135" s="1"/>
      <c r="Q135" s="1"/>
      <c r="R135" s="1"/>
      <c r="S135" s="1"/>
      <c r="T135" s="1"/>
      <c r="U135" s="1"/>
      <c r="V135" s="1"/>
      <c r="W135" s="1"/>
      <c r="X135" s="1"/>
      <c r="Y135" s="1"/>
    </row>
    <row r="136" spans="1:26" ht="14.5" hidden="1" outlineLevel="1">
      <c r="A136" s="32" t="s">
        <v>4</v>
      </c>
      <c r="B136" s="6">
        <f t="shared" si="3"/>
        <v>292.75629954918696</v>
      </c>
      <c r="C136" s="6">
        <f t="shared" si="3"/>
        <v>318.4192584435263</v>
      </c>
      <c r="D136" s="6">
        <f t="shared" si="3"/>
        <v>431.9150020389979</v>
      </c>
      <c r="E136" s="6">
        <f t="shared" si="3"/>
        <v>625.77140955660911</v>
      </c>
      <c r="F136" s="6">
        <f t="shared" si="3"/>
        <v>849.35335276681997</v>
      </c>
      <c r="G136" s="6">
        <f t="shared" si="3"/>
        <v>1058.1377411570988</v>
      </c>
      <c r="H136" s="6">
        <f t="shared" si="3"/>
        <v>1238.1354813311955</v>
      </c>
      <c r="I136" s="6">
        <f t="shared" si="3"/>
        <v>1415.0188796529308</v>
      </c>
      <c r="J136" s="6">
        <f t="shared" si="3"/>
        <v>1588.1075052635852</v>
      </c>
      <c r="K136" s="6">
        <f t="shared" si="3"/>
        <v>1752.0024092116423</v>
      </c>
      <c r="L136" s="5"/>
      <c r="N136" s="1"/>
      <c r="O136" s="1"/>
      <c r="P136" s="1"/>
      <c r="Q136" s="1"/>
      <c r="R136" s="1"/>
      <c r="S136" s="1"/>
      <c r="T136" s="1"/>
      <c r="U136" s="1"/>
      <c r="V136" s="1"/>
      <c r="W136" s="1"/>
      <c r="X136" s="1"/>
      <c r="Y136" s="1"/>
    </row>
    <row r="137" spans="1:26" ht="14.5" hidden="1" outlineLevel="1">
      <c r="A137" s="32" t="s">
        <v>0</v>
      </c>
      <c r="B137" s="6">
        <f t="shared" si="3"/>
        <v>4744.8097333909791</v>
      </c>
      <c r="C137" s="6">
        <f t="shared" si="3"/>
        <v>4279.3101309712983</v>
      </c>
      <c r="D137" s="6">
        <f t="shared" si="3"/>
        <v>4731.7285065530587</v>
      </c>
      <c r="E137" s="6">
        <f t="shared" si="3"/>
        <v>5096.1799979914131</v>
      </c>
      <c r="F137" s="6">
        <f t="shared" si="3"/>
        <v>5343.7640664903265</v>
      </c>
      <c r="G137" s="6">
        <f t="shared" si="3"/>
        <v>5479.8247918860434</v>
      </c>
      <c r="H137" s="6">
        <f t="shared" si="3"/>
        <v>5479.0587680643594</v>
      </c>
      <c r="I137" s="6">
        <f t="shared" si="3"/>
        <v>5325.5455623974813</v>
      </c>
      <c r="J137" s="6">
        <f t="shared" si="3"/>
        <v>4976.7042762342326</v>
      </c>
      <c r="K137" s="6">
        <f t="shared" si="3"/>
        <v>4464.7996996676848</v>
      </c>
      <c r="L137" s="5"/>
      <c r="N137" s="1"/>
      <c r="O137" s="1"/>
      <c r="P137" s="1"/>
      <c r="Q137" s="1"/>
      <c r="R137" s="1"/>
      <c r="S137" s="1"/>
      <c r="T137" s="1"/>
      <c r="U137" s="1"/>
      <c r="V137" s="1"/>
      <c r="W137" s="1"/>
      <c r="X137" s="1"/>
      <c r="Y137" s="1"/>
    </row>
    <row r="138" spans="1:26" ht="14.5" hidden="1" outlineLevel="1">
      <c r="A138" s="32" t="s">
        <v>1</v>
      </c>
      <c r="B138" s="6">
        <f t="shared" si="3"/>
        <v>591.99146021088518</v>
      </c>
      <c r="C138" s="6">
        <f t="shared" si="3"/>
        <v>511.14381480097728</v>
      </c>
      <c r="D138" s="6">
        <f t="shared" si="3"/>
        <v>534.38525415753463</v>
      </c>
      <c r="E138" s="6">
        <f t="shared" si="3"/>
        <v>543.4256349911642</v>
      </c>
      <c r="F138" s="6">
        <f t="shared" si="3"/>
        <v>542.85227474707676</v>
      </c>
      <c r="G138" s="6">
        <f t="shared" si="3"/>
        <v>529.61253202187027</v>
      </c>
      <c r="H138" s="6">
        <f t="shared" si="3"/>
        <v>500.78643074395984</v>
      </c>
      <c r="I138" s="6">
        <f t="shared" si="3"/>
        <v>460.60562656357303</v>
      </c>
      <c r="J138" s="6">
        <f t="shared" si="3"/>
        <v>412.53978777885624</v>
      </c>
      <c r="K138" s="6">
        <f t="shared" si="3"/>
        <v>361.80333602318905</v>
      </c>
      <c r="L138" s="5"/>
      <c r="N138" s="1"/>
      <c r="O138" s="1"/>
      <c r="P138" s="1"/>
      <c r="Q138" s="1"/>
      <c r="R138" s="1"/>
      <c r="S138" s="1"/>
      <c r="T138" s="1"/>
      <c r="U138" s="1"/>
      <c r="V138" s="1"/>
      <c r="W138" s="1"/>
      <c r="X138" s="1"/>
      <c r="Y138" s="1"/>
    </row>
    <row r="139" spans="1:26" ht="14.5" hidden="1" outlineLevel="1">
      <c r="A139" s="32" t="s">
        <v>7</v>
      </c>
      <c r="B139" s="6">
        <f t="shared" si="3"/>
        <v>703.81278276169985</v>
      </c>
      <c r="C139" s="6">
        <f t="shared" si="3"/>
        <v>870.80012695222717</v>
      </c>
      <c r="D139" s="6">
        <f t="shared" si="3"/>
        <v>1172.2957584156268</v>
      </c>
      <c r="E139" s="6">
        <f t="shared" si="3"/>
        <v>1425.4801935479734</v>
      </c>
      <c r="F139" s="6">
        <f t="shared" si="3"/>
        <v>1650.7695916340945</v>
      </c>
      <c r="G139" s="6">
        <f t="shared" si="3"/>
        <v>1820.5793719653157</v>
      </c>
      <c r="H139" s="6">
        <f t="shared" si="3"/>
        <v>1974.2940895718577</v>
      </c>
      <c r="I139" s="6">
        <f t="shared" si="3"/>
        <v>2791.481311471357</v>
      </c>
      <c r="J139" s="6">
        <f t="shared" si="3"/>
        <v>2974.586769714731</v>
      </c>
      <c r="K139" s="6">
        <f t="shared" si="3"/>
        <v>3123.8273283341214</v>
      </c>
      <c r="L139" s="5"/>
      <c r="N139" s="1"/>
      <c r="O139" s="1"/>
      <c r="P139" s="1"/>
      <c r="Q139" s="1"/>
      <c r="R139" s="1"/>
      <c r="S139" s="1"/>
      <c r="T139" s="1"/>
      <c r="U139" s="1"/>
      <c r="V139" s="1"/>
      <c r="W139" s="1"/>
      <c r="X139" s="1"/>
      <c r="Y139" s="1"/>
    </row>
    <row r="140" spans="1:26" ht="14.5" hidden="1" outlineLevel="1">
      <c r="A140" s="32" t="s">
        <v>8</v>
      </c>
      <c r="B140" s="6">
        <f t="shared" si="3"/>
        <v>122.84025075882209</v>
      </c>
      <c r="C140" s="6">
        <f t="shared" si="3"/>
        <v>183.81673619903682</v>
      </c>
      <c r="D140" s="6">
        <f t="shared" si="3"/>
        <v>396.05803233171224</v>
      </c>
      <c r="E140" s="6">
        <f t="shared" si="3"/>
        <v>880.88394436356396</v>
      </c>
      <c r="F140" s="6">
        <f t="shared" si="3"/>
        <v>1534.7538333641617</v>
      </c>
      <c r="G140" s="6">
        <f t="shared" si="3"/>
        <v>2486.5548956127964</v>
      </c>
      <c r="H140" s="6">
        <f t="shared" si="3"/>
        <v>3579.6046058107386</v>
      </c>
      <c r="I140" s="6">
        <f t="shared" si="3"/>
        <v>6407.2230910833923</v>
      </c>
      <c r="J140" s="6">
        <f t="shared" si="3"/>
        <v>6988.2429929131094</v>
      </c>
      <c r="K140" s="6">
        <f t="shared" si="3"/>
        <v>6964.95177587946</v>
      </c>
      <c r="L140" s="5"/>
      <c r="N140" s="1"/>
      <c r="O140" s="1"/>
      <c r="P140" s="1"/>
      <c r="Q140" s="1"/>
      <c r="R140" s="1"/>
      <c r="S140" s="1"/>
      <c r="T140" s="1"/>
      <c r="U140" s="1"/>
      <c r="V140" s="1"/>
      <c r="W140" s="1"/>
    </row>
    <row r="141" spans="1:26" ht="14.5" hidden="1" outlineLevel="1">
      <c r="A141" s="32"/>
      <c r="B141" s="6"/>
      <c r="C141" s="6"/>
      <c r="D141" s="6"/>
      <c r="E141" s="6"/>
      <c r="F141" s="6"/>
      <c r="G141" s="6"/>
      <c r="H141" s="6"/>
      <c r="I141" s="6"/>
      <c r="J141" s="6"/>
      <c r="K141" s="6"/>
      <c r="L141" s="5"/>
    </row>
    <row r="142" spans="1:26" ht="14.5" hidden="1" outlineLevel="1">
      <c r="A142" t="s">
        <v>38</v>
      </c>
    </row>
    <row r="143" spans="1:26" ht="14.5" hidden="1" outlineLevel="1">
      <c r="A143" s="24" t="s">
        <v>39</v>
      </c>
      <c r="B143" s="23"/>
      <c r="C143" s="23"/>
      <c r="D143" s="23"/>
      <c r="E143" s="23"/>
      <c r="F143" s="23"/>
      <c r="G143" s="23"/>
      <c r="H143" s="23"/>
      <c r="I143" s="23"/>
      <c r="J143" s="23"/>
      <c r="K143" s="23"/>
      <c r="L143" s="32"/>
    </row>
    <row r="144" spans="1:26" ht="14.5" hidden="1" outlineLevel="1">
      <c r="A144" s="23"/>
      <c r="B144" s="69">
        <v>2010</v>
      </c>
      <c r="C144" s="69">
        <v>2020</v>
      </c>
      <c r="D144" s="69">
        <v>2030</v>
      </c>
      <c r="E144" s="69">
        <v>2040</v>
      </c>
      <c r="F144" s="69">
        <v>2050</v>
      </c>
      <c r="G144" s="69">
        <v>2060</v>
      </c>
      <c r="H144" s="69">
        <v>2070</v>
      </c>
      <c r="I144" s="69">
        <v>2080</v>
      </c>
      <c r="J144" s="69">
        <v>2090</v>
      </c>
      <c r="K144" s="69">
        <v>2100</v>
      </c>
      <c r="L144" s="6"/>
      <c r="O144" s="1"/>
      <c r="P144" s="1"/>
      <c r="Q144" s="1"/>
      <c r="R144" s="1"/>
      <c r="S144" s="1"/>
      <c r="T144" s="1"/>
      <c r="U144" s="1"/>
      <c r="V144" s="1"/>
      <c r="W144" s="1"/>
      <c r="X144" s="1"/>
      <c r="Y144" s="1"/>
      <c r="Z144" s="1"/>
    </row>
    <row r="145" spans="1:26" ht="14.5" hidden="1" outlineLevel="1">
      <c r="A145" s="23" t="s">
        <v>5</v>
      </c>
      <c r="B145" s="46">
        <f>B71*B10</f>
        <v>600.24809264463488</v>
      </c>
      <c r="C145" s="46">
        <f t="shared" ref="C145:K145" si="4">C71*C10</f>
        <v>796.71457064521042</v>
      </c>
      <c r="D145" s="46">
        <f t="shared" si="4"/>
        <v>1080.8561833692038</v>
      </c>
      <c r="E145" s="46">
        <f t="shared" si="4"/>
        <v>1580.4428013374627</v>
      </c>
      <c r="F145" s="46">
        <f t="shared" si="4"/>
        <v>2177.8347082664918</v>
      </c>
      <c r="G145" s="46">
        <f t="shared" si="4"/>
        <v>3065.475494547321</v>
      </c>
      <c r="H145" s="46">
        <f t="shared" si="4"/>
        <v>4382.0190326494749</v>
      </c>
      <c r="I145" s="46">
        <f t="shared" si="4"/>
        <v>7231.1324583875958</v>
      </c>
      <c r="J145" s="46">
        <f t="shared" si="4"/>
        <v>11442.931090522663</v>
      </c>
      <c r="K145" s="46">
        <f t="shared" si="4"/>
        <v>16692.864760203105</v>
      </c>
      <c r="L145" s="6"/>
      <c r="O145" s="1"/>
      <c r="P145" s="1"/>
      <c r="Q145" s="1"/>
      <c r="R145" s="1"/>
      <c r="S145" s="1"/>
      <c r="T145" s="1"/>
      <c r="U145" s="1"/>
      <c r="V145" s="1"/>
      <c r="W145" s="1"/>
      <c r="X145" s="1"/>
      <c r="Y145" s="1"/>
      <c r="Z145" s="1"/>
    </row>
    <row r="146" spans="1:26" ht="14.5" hidden="1" outlineLevel="1">
      <c r="A146" s="23" t="s">
        <v>6</v>
      </c>
      <c r="B146" s="46">
        <f t="shared" ref="B146:K154" si="5">B72*B11</f>
        <v>226.57445195206074</v>
      </c>
      <c r="C146" s="46">
        <f t="shared" si="5"/>
        <v>566.08442737881774</v>
      </c>
      <c r="D146" s="46">
        <f t="shared" si="5"/>
        <v>1238.2464364367579</v>
      </c>
      <c r="E146" s="46">
        <f t="shared" si="5"/>
        <v>2195.2976224989143</v>
      </c>
      <c r="F146" s="46">
        <f t="shared" si="5"/>
        <v>3456.4146089386527</v>
      </c>
      <c r="G146" s="46">
        <f t="shared" si="5"/>
        <v>4272.9427241405429</v>
      </c>
      <c r="H146" s="46">
        <f t="shared" si="5"/>
        <v>4976.7607238073597</v>
      </c>
      <c r="I146" s="46">
        <f t="shared" si="5"/>
        <v>5314.6573772996016</v>
      </c>
      <c r="J146" s="46">
        <f t="shared" si="5"/>
        <v>5302.0870444444972</v>
      </c>
      <c r="K146" s="46">
        <f t="shared" si="5"/>
        <v>5048.9782443508429</v>
      </c>
      <c r="L146" s="6"/>
      <c r="O146" s="1"/>
      <c r="P146" s="1"/>
      <c r="Q146" s="1"/>
      <c r="R146" s="1"/>
      <c r="S146" s="1"/>
      <c r="T146" s="1"/>
      <c r="U146" s="1"/>
      <c r="V146" s="1"/>
      <c r="W146" s="1"/>
      <c r="X146" s="1"/>
      <c r="Y146" s="1"/>
      <c r="Z146" s="1"/>
    </row>
    <row r="147" spans="1:26" ht="14.5" hidden="1" outlineLevel="1">
      <c r="A147" s="23" t="s">
        <v>11</v>
      </c>
      <c r="B147" s="46">
        <f t="shared" si="5"/>
        <v>5343.612711910213</v>
      </c>
      <c r="C147" s="46">
        <f t="shared" si="5"/>
        <v>6174.7438075476421</v>
      </c>
      <c r="D147" s="46">
        <f t="shared" si="5"/>
        <v>6946.3156741037883</v>
      </c>
      <c r="E147" s="46">
        <f t="shared" si="5"/>
        <v>7628.2243879050638</v>
      </c>
      <c r="F147" s="46">
        <f t="shared" si="5"/>
        <v>8227.3822770839724</v>
      </c>
      <c r="G147" s="46">
        <f t="shared" si="5"/>
        <v>8455.0707450456357</v>
      </c>
      <c r="H147" s="46">
        <f t="shared" si="5"/>
        <v>8398.1506313632908</v>
      </c>
      <c r="I147" s="46">
        <f t="shared" si="5"/>
        <v>8119.4970001132224</v>
      </c>
      <c r="J147" s="46">
        <f t="shared" si="5"/>
        <v>7642.8966280080949</v>
      </c>
      <c r="K147" s="46">
        <f t="shared" si="5"/>
        <v>6982.9860382342622</v>
      </c>
      <c r="L147" s="6"/>
      <c r="O147" s="1"/>
      <c r="P147" s="1"/>
      <c r="Q147" s="1"/>
      <c r="R147" s="1"/>
      <c r="S147" s="1"/>
      <c r="T147" s="1"/>
      <c r="U147" s="1"/>
      <c r="V147" s="1"/>
      <c r="W147" s="1"/>
      <c r="X147" s="1"/>
      <c r="Y147" s="1"/>
      <c r="Z147" s="1"/>
    </row>
    <row r="148" spans="1:26" ht="14.5" hidden="1" outlineLevel="1">
      <c r="A148" s="23" t="s">
        <v>2</v>
      </c>
      <c r="B148" s="46">
        <f t="shared" si="5"/>
        <v>104.46659849238689</v>
      </c>
      <c r="C148" s="46">
        <f t="shared" si="5"/>
        <v>157.94949547712028</v>
      </c>
      <c r="D148" s="46">
        <f t="shared" si="5"/>
        <v>273.95907815557337</v>
      </c>
      <c r="E148" s="46">
        <f t="shared" si="5"/>
        <v>466.95801944848273</v>
      </c>
      <c r="F148" s="46">
        <f t="shared" si="5"/>
        <v>755.53920830778679</v>
      </c>
      <c r="G148" s="46">
        <f t="shared" si="5"/>
        <v>1062.6090714179588</v>
      </c>
      <c r="H148" s="46">
        <f t="shared" si="5"/>
        <v>1435.8334326221359</v>
      </c>
      <c r="I148" s="46">
        <f t="shared" si="5"/>
        <v>1689.2673748311042</v>
      </c>
      <c r="J148" s="46">
        <f t="shared" si="5"/>
        <v>1926.0663159396356</v>
      </c>
      <c r="K148" s="46">
        <f t="shared" si="5"/>
        <v>2125.0982178623299</v>
      </c>
      <c r="L148" s="6"/>
      <c r="O148" s="1"/>
      <c r="P148" s="1"/>
      <c r="Q148" s="1"/>
      <c r="R148" s="1"/>
      <c r="S148" s="1"/>
      <c r="T148" s="1"/>
      <c r="U148" s="1"/>
      <c r="V148" s="1"/>
      <c r="W148" s="1"/>
      <c r="X148" s="1"/>
      <c r="Y148" s="1"/>
      <c r="Z148" s="1"/>
    </row>
    <row r="149" spans="1:26" ht="14.5" hidden="1" outlineLevel="1">
      <c r="A149" s="23" t="s">
        <v>3</v>
      </c>
      <c r="B149" s="46">
        <f t="shared" si="5"/>
        <v>2113.5789797522912</v>
      </c>
      <c r="C149" s="46">
        <f t="shared" si="5"/>
        <v>2711.6930912149405</v>
      </c>
      <c r="D149" s="46">
        <f t="shared" si="5"/>
        <v>3362.1482825982416</v>
      </c>
      <c r="E149" s="46">
        <f t="shared" si="5"/>
        <v>4134.5672799481008</v>
      </c>
      <c r="F149" s="46">
        <f t="shared" si="5"/>
        <v>4870.0847660818217</v>
      </c>
      <c r="G149" s="46">
        <f t="shared" si="5"/>
        <v>5685.6078597967353</v>
      </c>
      <c r="H149" s="46">
        <f t="shared" si="5"/>
        <v>6191.4255441225687</v>
      </c>
      <c r="I149" s="46">
        <f t="shared" si="5"/>
        <v>6609.4296554547082</v>
      </c>
      <c r="J149" s="46">
        <f t="shared" si="5"/>
        <v>6753.6223316825017</v>
      </c>
      <c r="K149" s="46">
        <f t="shared" si="5"/>
        <v>6540.8288615086421</v>
      </c>
      <c r="L149" s="6"/>
      <c r="O149" s="1"/>
      <c r="P149" s="1"/>
      <c r="Q149" s="1"/>
      <c r="R149" s="1"/>
      <c r="S149" s="1"/>
      <c r="T149" s="1"/>
      <c r="U149" s="1"/>
      <c r="V149" s="1"/>
      <c r="W149" s="1"/>
      <c r="X149" s="1"/>
      <c r="Y149" s="1"/>
      <c r="Z149" s="1"/>
    </row>
    <row r="150" spans="1:26" ht="14.5" hidden="1" outlineLevel="1">
      <c r="A150" s="23" t="s">
        <v>4</v>
      </c>
      <c r="B150" s="46">
        <f t="shared" si="5"/>
        <v>709.37557937730787</v>
      </c>
      <c r="C150" s="46">
        <f t="shared" si="5"/>
        <v>949.14359869586553</v>
      </c>
      <c r="D150" s="46">
        <f t="shared" si="5"/>
        <v>1266.690570755316</v>
      </c>
      <c r="E150" s="46">
        <f t="shared" si="5"/>
        <v>1805.1402003792987</v>
      </c>
      <c r="F150" s="46">
        <f t="shared" si="5"/>
        <v>2409.2729096923963</v>
      </c>
      <c r="G150" s="46">
        <f t="shared" si="5"/>
        <v>2950.6482771621804</v>
      </c>
      <c r="H150" s="46">
        <f t="shared" si="5"/>
        <v>3393.0635522546531</v>
      </c>
      <c r="I150" s="46">
        <f t="shared" si="5"/>
        <v>3809.7898074922964</v>
      </c>
      <c r="J150" s="46">
        <f t="shared" si="5"/>
        <v>4199.4768538755434</v>
      </c>
      <c r="K150" s="46">
        <f t="shared" si="5"/>
        <v>4548.6548254662021</v>
      </c>
      <c r="L150" s="6"/>
      <c r="O150" s="1"/>
      <c r="P150" s="1"/>
      <c r="Q150" s="1"/>
      <c r="R150" s="1"/>
      <c r="S150" s="1"/>
      <c r="T150" s="1"/>
      <c r="U150" s="1"/>
      <c r="V150" s="1"/>
      <c r="W150" s="1"/>
      <c r="X150" s="1"/>
      <c r="Y150" s="1"/>
      <c r="Z150" s="1"/>
    </row>
    <row r="151" spans="1:26" ht="14.5" hidden="1" outlineLevel="1">
      <c r="A151" s="23" t="s">
        <v>0</v>
      </c>
      <c r="B151" s="46">
        <f t="shared" si="5"/>
        <v>7117.2146000864686</v>
      </c>
      <c r="C151" s="46">
        <f t="shared" si="5"/>
        <v>8023.706495571184</v>
      </c>
      <c r="D151" s="46">
        <f t="shared" si="5"/>
        <v>8871.9909497869849</v>
      </c>
      <c r="E151" s="46">
        <f t="shared" si="5"/>
        <v>9555.3374962339003</v>
      </c>
      <c r="F151" s="46">
        <f t="shared" si="5"/>
        <v>10019.557624669364</v>
      </c>
      <c r="G151" s="46">
        <f t="shared" si="5"/>
        <v>10274.67148478633</v>
      </c>
      <c r="H151" s="46">
        <f t="shared" si="5"/>
        <v>10273.235190120675</v>
      </c>
      <c r="I151" s="46">
        <f t="shared" si="5"/>
        <v>9985.3979294952769</v>
      </c>
      <c r="J151" s="46">
        <f t="shared" si="5"/>
        <v>9331.3205179391862</v>
      </c>
      <c r="K151" s="46">
        <f t="shared" si="5"/>
        <v>8371.4994368769076</v>
      </c>
      <c r="L151" s="6"/>
      <c r="O151" s="1"/>
      <c r="P151" s="1"/>
      <c r="Q151" s="1"/>
      <c r="R151" s="1"/>
      <c r="S151" s="1"/>
      <c r="T151" s="1"/>
      <c r="U151" s="1"/>
      <c r="V151" s="1"/>
      <c r="W151" s="1"/>
      <c r="X151" s="1"/>
      <c r="Y151" s="1"/>
      <c r="Z151" s="1"/>
    </row>
    <row r="152" spans="1:26" ht="14.5" hidden="1" outlineLevel="1">
      <c r="A152" s="23" t="s">
        <v>1</v>
      </c>
      <c r="B152" s="46">
        <f t="shared" si="5"/>
        <v>887.98719031632777</v>
      </c>
      <c r="C152" s="46">
        <f t="shared" si="5"/>
        <v>958.39465275183238</v>
      </c>
      <c r="D152" s="46">
        <f t="shared" si="5"/>
        <v>1001.9723515453774</v>
      </c>
      <c r="E152" s="46">
        <f t="shared" si="5"/>
        <v>1018.9230656084328</v>
      </c>
      <c r="F152" s="46">
        <f t="shared" si="5"/>
        <v>1017.848015150769</v>
      </c>
      <c r="G152" s="46">
        <f t="shared" si="5"/>
        <v>993.02349754100669</v>
      </c>
      <c r="H152" s="46">
        <f t="shared" si="5"/>
        <v>938.97455764492474</v>
      </c>
      <c r="I152" s="46">
        <f t="shared" si="5"/>
        <v>863.63554980669937</v>
      </c>
      <c r="J152" s="46">
        <f t="shared" si="5"/>
        <v>773.51210208535542</v>
      </c>
      <c r="K152" s="46">
        <f t="shared" si="5"/>
        <v>678.38125504347954</v>
      </c>
      <c r="L152" s="6"/>
      <c r="O152" s="1"/>
      <c r="P152" s="1"/>
      <c r="Q152" s="1"/>
      <c r="R152" s="1"/>
      <c r="S152" s="1"/>
      <c r="T152" s="1"/>
      <c r="U152" s="1"/>
      <c r="V152" s="1"/>
      <c r="W152" s="1"/>
      <c r="X152" s="1"/>
      <c r="Y152" s="1"/>
      <c r="Z152" s="1"/>
    </row>
    <row r="153" spans="1:26" ht="14.5" hidden="1" outlineLevel="1">
      <c r="A153" s="23" t="s">
        <v>7</v>
      </c>
      <c r="B153" s="46">
        <f t="shared" si="5"/>
        <v>1559.1782189554872</v>
      </c>
      <c r="C153" s="46">
        <f t="shared" si="5"/>
        <v>2365.3069030999141</v>
      </c>
      <c r="D153" s="46">
        <f t="shared" si="5"/>
        <v>3122.2072946151025</v>
      </c>
      <c r="E153" s="46">
        <f t="shared" si="5"/>
        <v>3721.0865010243683</v>
      </c>
      <c r="F153" s="46">
        <f t="shared" si="5"/>
        <v>4221.828285969842</v>
      </c>
      <c r="G153" s="46">
        <f t="shared" si="5"/>
        <v>4559.7735230993812</v>
      </c>
      <c r="H153" s="46">
        <f t="shared" si="5"/>
        <v>4840.2871782080592</v>
      </c>
      <c r="I153" s="46">
        <f t="shared" si="5"/>
        <v>5234.0274590087947</v>
      </c>
      <c r="J153" s="46">
        <f t="shared" si="5"/>
        <v>5577.3501932151203</v>
      </c>
      <c r="K153" s="46">
        <f t="shared" si="5"/>
        <v>5857.176240626477</v>
      </c>
      <c r="L153" s="6"/>
      <c r="O153" s="1"/>
      <c r="P153" s="1"/>
      <c r="Q153" s="1"/>
      <c r="R153" s="1"/>
      <c r="S153" s="1"/>
      <c r="T153" s="1"/>
      <c r="U153" s="1"/>
      <c r="V153" s="1"/>
      <c r="W153" s="1"/>
      <c r="X153" s="1"/>
      <c r="Y153" s="1"/>
      <c r="Z153" s="1"/>
    </row>
    <row r="154" spans="1:26" ht="14.5" hidden="1" outlineLevel="1">
      <c r="A154" s="23" t="s">
        <v>8</v>
      </c>
      <c r="B154" s="46">
        <f t="shared" si="5"/>
        <v>299.56223871696074</v>
      </c>
      <c r="C154" s="46">
        <f t="shared" si="5"/>
        <v>553.2766308052984</v>
      </c>
      <c r="D154" s="46">
        <f t="shared" si="5"/>
        <v>1176.9187107147668</v>
      </c>
      <c r="E154" s="46">
        <f t="shared" si="5"/>
        <v>2583.8324285352578</v>
      </c>
      <c r="F154" s="46">
        <f t="shared" si="5"/>
        <v>4442.9162183336157</v>
      </c>
      <c r="G154" s="46">
        <f t="shared" si="5"/>
        <v>7102.8877630185953</v>
      </c>
      <c r="H154" s="46">
        <f t="shared" si="5"/>
        <v>10087.90905428696</v>
      </c>
      <c r="I154" s="46">
        <f t="shared" si="5"/>
        <v>12013.543295781361</v>
      </c>
      <c r="J154" s="46">
        <f t="shared" si="5"/>
        <v>13102.955611712081</v>
      </c>
      <c r="K154" s="46">
        <f t="shared" si="5"/>
        <v>13059.284579773988</v>
      </c>
      <c r="L154" s="6"/>
      <c r="O154" s="1"/>
      <c r="P154" s="1"/>
      <c r="Q154" s="1"/>
      <c r="R154" s="1"/>
      <c r="S154" s="1"/>
      <c r="T154" s="1"/>
      <c r="U154" s="1"/>
      <c r="V154" s="1"/>
      <c r="W154" s="1"/>
      <c r="X154" s="1"/>
      <c r="Y154" s="1"/>
      <c r="Z154" s="1"/>
    </row>
    <row r="155" spans="1:26" ht="14.5" hidden="1" outlineLevel="1">
      <c r="A155" s="23" t="s">
        <v>89</v>
      </c>
      <c r="B155" s="46">
        <f>SUM(B145:B154)</f>
        <v>18961.798662204139</v>
      </c>
      <c r="C155" s="46">
        <f t="shared" ref="C155:K155" si="6">SUM(C145:C154)</f>
        <v>23257.013673187826</v>
      </c>
      <c r="D155" s="46">
        <f t="shared" si="6"/>
        <v>28341.305532081111</v>
      </c>
      <c r="E155" s="46">
        <f t="shared" si="6"/>
        <v>34689.809802919284</v>
      </c>
      <c r="F155" s="46">
        <f t="shared" si="6"/>
        <v>41598.678622494714</v>
      </c>
      <c r="G155" s="46">
        <f t="shared" si="6"/>
        <v>48422.710440555682</v>
      </c>
      <c r="H155" s="46">
        <f t="shared" si="6"/>
        <v>54917.658897080109</v>
      </c>
      <c r="I155" s="46">
        <f t="shared" si="6"/>
        <v>60870.377907670656</v>
      </c>
      <c r="J155" s="46">
        <f t="shared" si="6"/>
        <v>66052.218689424684</v>
      </c>
      <c r="K155" s="46">
        <f t="shared" si="6"/>
        <v>69905.752459946249</v>
      </c>
      <c r="L155" s="6"/>
      <c r="O155" s="1"/>
      <c r="P155" s="1"/>
      <c r="Q155" s="1"/>
      <c r="R155" s="1"/>
      <c r="S155" s="1"/>
      <c r="T155" s="1"/>
      <c r="U155" s="1"/>
      <c r="V155" s="1"/>
      <c r="W155" s="1"/>
      <c r="X155" s="1"/>
      <c r="Y155" s="1"/>
    </row>
    <row r="156" spans="1:26" hidden="1" outlineLevel="1">
      <c r="B156" s="1"/>
      <c r="C156" s="1"/>
      <c r="D156" s="1"/>
      <c r="E156" s="1"/>
      <c r="F156" s="1"/>
      <c r="G156" s="1"/>
      <c r="H156" s="1"/>
      <c r="I156" s="1"/>
      <c r="J156" s="1"/>
      <c r="K156" s="1"/>
    </row>
    <row r="157" spans="1:26" collapsed="1">
      <c r="A157" t="s">
        <v>40</v>
      </c>
      <c r="B157" s="1"/>
      <c r="C157" s="1"/>
      <c r="D157" s="1"/>
      <c r="E157" s="1"/>
      <c r="F157" s="1"/>
      <c r="G157" s="1"/>
      <c r="H157" s="1"/>
      <c r="I157" s="1"/>
      <c r="J157" s="1"/>
      <c r="K157" s="1"/>
    </row>
    <row r="158" spans="1:26" ht="14.5">
      <c r="A158" s="18" t="s">
        <v>41</v>
      </c>
      <c r="B158" s="17"/>
      <c r="C158" s="17"/>
      <c r="D158" s="17"/>
      <c r="E158" s="17"/>
      <c r="F158" s="17"/>
      <c r="G158" s="17"/>
      <c r="H158" s="17"/>
      <c r="I158" s="17"/>
      <c r="J158" s="17"/>
      <c r="K158" s="17"/>
      <c r="L158" s="32"/>
    </row>
    <row r="159" spans="1:26" ht="14.5">
      <c r="A159" s="17"/>
      <c r="B159" s="70">
        <v>2010</v>
      </c>
      <c r="C159" s="70">
        <v>2020</v>
      </c>
      <c r="D159" s="70">
        <v>2030</v>
      </c>
      <c r="E159" s="70">
        <v>2040</v>
      </c>
      <c r="F159" s="70">
        <v>2050</v>
      </c>
      <c r="G159" s="70">
        <v>2060</v>
      </c>
      <c r="H159" s="70">
        <v>2070</v>
      </c>
      <c r="I159" s="70">
        <v>2080</v>
      </c>
      <c r="J159" s="70">
        <v>2090</v>
      </c>
      <c r="K159" s="70">
        <v>2100</v>
      </c>
      <c r="L159" s="2"/>
      <c r="O159" s="2"/>
      <c r="P159" s="2"/>
      <c r="Q159" s="2"/>
      <c r="R159" s="2"/>
      <c r="S159" s="2"/>
      <c r="T159" s="2"/>
      <c r="U159" s="2"/>
      <c r="V159" s="2"/>
      <c r="W159" s="2"/>
      <c r="X159" s="2"/>
      <c r="Y159" s="2"/>
      <c r="Z159" s="2"/>
    </row>
    <row r="160" spans="1:26" ht="14.5">
      <c r="A160" s="17" t="s">
        <v>5</v>
      </c>
      <c r="B160" s="47">
        <f>B117*B131/1000</f>
        <v>0.53381621304271965</v>
      </c>
      <c r="C160" s="47">
        <f t="shared" ref="C160:J160" si="7">C117*C131/1000</f>
        <v>0.53321329583479959</v>
      </c>
      <c r="D160" s="47">
        <f t="shared" si="7"/>
        <v>0.7348597811450357</v>
      </c>
      <c r="E160" s="47">
        <f t="shared" si="7"/>
        <v>1.092023076849804</v>
      </c>
      <c r="F160" s="47">
        <f t="shared" si="7"/>
        <v>1.5299615806794962</v>
      </c>
      <c r="G160" s="47">
        <f t="shared" si="7"/>
        <v>2.1905374533074555</v>
      </c>
      <c r="H160" s="47">
        <f t="shared" si="7"/>
        <v>3.1866038856870058</v>
      </c>
      <c r="I160" s="47">
        <f t="shared" si="7"/>
        <v>5.2214789730628546</v>
      </c>
      <c r="J160" s="47">
        <f t="shared" si="7"/>
        <v>8.2090466441615462</v>
      </c>
      <c r="K160" s="47">
        <f>K117*K131/1000</f>
        <v>11.904212895966976</v>
      </c>
      <c r="L160" s="2"/>
      <c r="M160" s="109">
        <f>K160/B160</f>
        <v>22.300208583238216</v>
      </c>
      <c r="O160" s="2"/>
      <c r="P160" s="2"/>
      <c r="Q160" s="2"/>
      <c r="R160" s="2"/>
      <c r="S160" s="2"/>
      <c r="T160" s="2"/>
      <c r="U160" s="2"/>
      <c r="V160" s="2"/>
      <c r="W160" s="2"/>
      <c r="X160" s="2"/>
      <c r="Y160" s="2"/>
      <c r="Z160" s="2"/>
    </row>
    <row r="161" spans="1:26" ht="14.5">
      <c r="A161" s="17" t="s">
        <v>6</v>
      </c>
      <c r="B161" s="47">
        <f t="shared" ref="B161:K169" si="8">B118*B132/1000</f>
        <v>0.18610111459836942</v>
      </c>
      <c r="C161" s="47">
        <f t="shared" si="8"/>
        <v>0.34820969511186245</v>
      </c>
      <c r="D161" s="47">
        <f t="shared" si="8"/>
        <v>0.78084700599269063</v>
      </c>
      <c r="E161" s="47">
        <f t="shared" si="8"/>
        <v>1.4194534386879269</v>
      </c>
      <c r="F161" s="47">
        <f t="shared" si="8"/>
        <v>2.2919030478976925</v>
      </c>
      <c r="G161" s="47">
        <f t="shared" si="8"/>
        <v>2.9061511340070911</v>
      </c>
      <c r="H161" s="47">
        <f t="shared" si="8"/>
        <v>3.4724905641686035</v>
      </c>
      <c r="I161" s="47">
        <f t="shared" si="8"/>
        <v>3.6597528618643143</v>
      </c>
      <c r="J161" s="47">
        <f t="shared" si="8"/>
        <v>5.1205647596075341</v>
      </c>
      <c r="K161" s="47">
        <f t="shared" si="8"/>
        <v>4.7317968653163316</v>
      </c>
      <c r="L161" s="2"/>
      <c r="M161" s="109">
        <f t="shared" ref="M161:M170" si="9">K161/B161</f>
        <v>25.425945865655716</v>
      </c>
      <c r="O161" s="2"/>
      <c r="P161" s="2"/>
      <c r="Q161" s="2"/>
      <c r="R161" s="2"/>
      <c r="S161" s="2"/>
      <c r="T161" s="2"/>
      <c r="U161" s="2"/>
      <c r="V161" s="2"/>
      <c r="W161" s="2"/>
      <c r="X161" s="2"/>
      <c r="Y161" s="2"/>
      <c r="Z161" s="2"/>
    </row>
    <row r="162" spans="1:26" ht="14.5">
      <c r="A162" s="17" t="s">
        <v>11</v>
      </c>
      <c r="B162" s="47">
        <f t="shared" si="8"/>
        <v>10.103868696233976</v>
      </c>
      <c r="C162" s="47">
        <f t="shared" si="8"/>
        <v>8.6072037907106687</v>
      </c>
      <c r="D162" s="47">
        <f t="shared" si="8"/>
        <v>9.0711614284703543</v>
      </c>
      <c r="E162" s="47">
        <f t="shared" si="8"/>
        <v>9.4150626728236144</v>
      </c>
      <c r="F162" s="47">
        <f t="shared" si="8"/>
        <v>9.5534621331012222</v>
      </c>
      <c r="G162" s="47">
        <f t="shared" si="8"/>
        <v>9.1874957554203185</v>
      </c>
      <c r="H162" s="47">
        <f t="shared" si="8"/>
        <v>8.4845389431240736</v>
      </c>
      <c r="I162" s="47">
        <f t="shared" si="8"/>
        <v>8.0806919740692393</v>
      </c>
      <c r="J162" s="47">
        <f t="shared" si="8"/>
        <v>7.3812343717947781</v>
      </c>
      <c r="K162" s="47">
        <f t="shared" si="8"/>
        <v>6.5443085406902712</v>
      </c>
      <c r="L162" s="2"/>
      <c r="M162" s="109">
        <f t="shared" si="9"/>
        <v>0.6477032449095006</v>
      </c>
      <c r="O162" s="2"/>
      <c r="P162" s="2"/>
      <c r="Q162" s="2"/>
      <c r="R162" s="2"/>
      <c r="S162" s="2"/>
      <c r="T162" s="2"/>
      <c r="U162" s="2"/>
      <c r="V162" s="2"/>
      <c r="W162" s="2"/>
      <c r="X162" s="2"/>
      <c r="Y162" s="2"/>
      <c r="Z162" s="2"/>
    </row>
    <row r="163" spans="1:26" ht="14.5">
      <c r="A163" s="17" t="s">
        <v>2</v>
      </c>
      <c r="B163" s="47">
        <f t="shared" si="8"/>
        <v>0.13786091315686991</v>
      </c>
      <c r="C163" s="47">
        <f t="shared" si="8"/>
        <v>0.15372592510127256</v>
      </c>
      <c r="D163" s="47">
        <f t="shared" si="8"/>
        <v>0.25545160650444121</v>
      </c>
      <c r="E163" s="47">
        <f t="shared" si="8"/>
        <v>0.41635321512508117</v>
      </c>
      <c r="F163" s="47">
        <f t="shared" si="8"/>
        <v>0.64282272535219631</v>
      </c>
      <c r="G163" s="47">
        <f t="shared" si="8"/>
        <v>0.90601135570113689</v>
      </c>
      <c r="H163" s="47">
        <f t="shared" si="8"/>
        <v>1.2271302411186942</v>
      </c>
      <c r="I163" s="47">
        <f t="shared" si="8"/>
        <v>1.483406435622983</v>
      </c>
      <c r="J163" s="47">
        <f t="shared" si="8"/>
        <v>1.7438676540356772</v>
      </c>
      <c r="K163" s="47">
        <f t="shared" si="8"/>
        <v>1.9915976261179462</v>
      </c>
      <c r="L163" s="2"/>
      <c r="M163" s="109">
        <f t="shared" si="9"/>
        <v>14.446427058347833</v>
      </c>
      <c r="O163" s="2"/>
      <c r="P163" s="2"/>
      <c r="Q163" s="2"/>
      <c r="R163" s="2"/>
      <c r="S163" s="2"/>
      <c r="T163" s="2"/>
      <c r="U163" s="2"/>
      <c r="V163" s="2"/>
      <c r="W163" s="2"/>
      <c r="X163" s="2"/>
      <c r="Y163" s="2"/>
      <c r="Z163" s="2"/>
    </row>
    <row r="164" spans="1:26" ht="14.5">
      <c r="A164" s="17" t="s">
        <v>3</v>
      </c>
      <c r="B164" s="47">
        <f t="shared" si="8"/>
        <v>2.7760329113872255</v>
      </c>
      <c r="C164" s="47">
        <f t="shared" si="8"/>
        <v>2.7187399624755306</v>
      </c>
      <c r="D164" s="47">
        <f t="shared" si="8"/>
        <v>3.386963285848577</v>
      </c>
      <c r="E164" s="47">
        <f t="shared" si="8"/>
        <v>4.1863446433393747</v>
      </c>
      <c r="F164" s="47">
        <f t="shared" si="8"/>
        <v>4.9580777276881136</v>
      </c>
      <c r="G164" s="47">
        <f t="shared" si="8"/>
        <v>5.822431783110483</v>
      </c>
      <c r="H164" s="47">
        <f t="shared" si="8"/>
        <v>6.3807057334271988</v>
      </c>
      <c r="I164" s="47">
        <f t="shared" si="8"/>
        <v>6.5778416038904055</v>
      </c>
      <c r="J164" s="47">
        <f t="shared" si="8"/>
        <v>6.5224052757766628</v>
      </c>
      <c r="K164" s="47">
        <f t="shared" si="8"/>
        <v>6.1299280776434539</v>
      </c>
      <c r="L164" s="2"/>
      <c r="M164" s="109">
        <f t="shared" si="9"/>
        <v>2.2081611685865195</v>
      </c>
      <c r="O164" s="2"/>
      <c r="P164" s="2"/>
      <c r="Q164" s="2"/>
      <c r="R164" s="2"/>
      <c r="S164" s="2"/>
      <c r="T164" s="2"/>
      <c r="U164" s="2"/>
      <c r="V164" s="2"/>
      <c r="W164" s="2"/>
      <c r="X164" s="2"/>
      <c r="Y164" s="2"/>
      <c r="Z164" s="2"/>
    </row>
    <row r="165" spans="1:26" ht="14.5">
      <c r="A165" s="17" t="s">
        <v>4</v>
      </c>
      <c r="B165" s="47">
        <f t="shared" si="8"/>
        <v>0.67140552606340653</v>
      </c>
      <c r="C165" s="47">
        <f t="shared" si="8"/>
        <v>0.67321405972013981</v>
      </c>
      <c r="D165" s="47">
        <f t="shared" si="8"/>
        <v>0.89664746893996916</v>
      </c>
      <c r="E165" s="47">
        <f t="shared" si="8"/>
        <v>1.2751498711878992</v>
      </c>
      <c r="F165" s="47">
        <f t="shared" si="8"/>
        <v>1.6982549678237324</v>
      </c>
      <c r="G165" s="47">
        <f t="shared" si="8"/>
        <v>2.0752319669827322</v>
      </c>
      <c r="H165" s="47">
        <f t="shared" si="8"/>
        <v>2.3808787835369056</v>
      </c>
      <c r="I165" s="47">
        <f t="shared" si="8"/>
        <v>2.6404803086497637</v>
      </c>
      <c r="J165" s="47">
        <f t="shared" si="8"/>
        <v>2.8757569629261481</v>
      </c>
      <c r="K165" s="47">
        <f t="shared" si="8"/>
        <v>3.0786375629105822</v>
      </c>
      <c r="L165" s="2"/>
      <c r="M165" s="109">
        <f t="shared" si="9"/>
        <v>4.5853622637890536</v>
      </c>
      <c r="O165" s="2"/>
      <c r="P165" s="2"/>
      <c r="Q165" s="2"/>
      <c r="R165" s="2"/>
      <c r="S165" s="2"/>
      <c r="T165" s="2"/>
      <c r="U165" s="2"/>
      <c r="V165" s="2"/>
      <c r="W165" s="2"/>
      <c r="X165" s="2"/>
      <c r="Y165" s="2"/>
      <c r="Z165" s="2"/>
    </row>
    <row r="166" spans="1:26" ht="14.5">
      <c r="A166" s="17" t="s">
        <v>0</v>
      </c>
      <c r="B166" s="47">
        <f t="shared" si="8"/>
        <v>15.460909554087307</v>
      </c>
      <c r="C166" s="47">
        <f t="shared" si="8"/>
        <v>12.854795969427713</v>
      </c>
      <c r="D166" s="47">
        <f t="shared" si="8"/>
        <v>13.190847504943397</v>
      </c>
      <c r="E166" s="47">
        <f t="shared" si="8"/>
        <v>13.105064878389603</v>
      </c>
      <c r="F166" s="47">
        <f t="shared" si="8"/>
        <v>12.58643181479394</v>
      </c>
      <c r="G166" s="47">
        <f t="shared" si="8"/>
        <v>11.722179358336872</v>
      </c>
      <c r="H166" s="47">
        <f t="shared" si="8"/>
        <v>10.535983316309487</v>
      </c>
      <c r="I166" s="47">
        <f t="shared" si="8"/>
        <v>9.9376753148175254</v>
      </c>
      <c r="J166" s="47">
        <f t="shared" si="8"/>
        <v>9.0118533709904867</v>
      </c>
      <c r="K166" s="47">
        <f t="shared" si="8"/>
        <v>7.8455942720158456</v>
      </c>
      <c r="L166" s="2"/>
      <c r="M166" s="109">
        <f t="shared" si="9"/>
        <v>0.50744713592492063</v>
      </c>
      <c r="O166" s="2"/>
      <c r="P166" s="2"/>
      <c r="Q166" s="2"/>
      <c r="R166" s="2"/>
      <c r="S166" s="2"/>
      <c r="T166" s="2"/>
      <c r="U166" s="2"/>
      <c r="V166" s="2"/>
      <c r="W166" s="2"/>
      <c r="X166" s="2"/>
      <c r="Y166" s="2"/>
      <c r="Z166" s="2"/>
    </row>
    <row r="167" spans="1:26" ht="14.5">
      <c r="A167" s="17" t="s">
        <v>1</v>
      </c>
      <c r="B167" s="47">
        <f t="shared" si="8"/>
        <v>1.6761645425421565</v>
      </c>
      <c r="C167" s="47">
        <f t="shared" si="8"/>
        <v>1.3341956054352129</v>
      </c>
      <c r="D167" s="47">
        <f t="shared" si="8"/>
        <v>1.3214083766972651</v>
      </c>
      <c r="E167" s="47">
        <f t="shared" si="8"/>
        <v>1.269068082743084</v>
      </c>
      <c r="F167" s="47">
        <f t="shared" si="8"/>
        <v>1.1931128994873195</v>
      </c>
      <c r="G167" s="47">
        <f t="shared" si="8"/>
        <v>1.0912174307958988</v>
      </c>
      <c r="H167" s="47">
        <f t="shared" si="8"/>
        <v>0.96298975840635825</v>
      </c>
      <c r="I167" s="47">
        <f t="shared" si="8"/>
        <v>0.85950802811387916</v>
      </c>
      <c r="J167" s="47">
        <f t="shared" si="8"/>
        <v>0.74703013697565457</v>
      </c>
      <c r="K167" s="47">
        <f t="shared" si="8"/>
        <v>0.63576473115043219</v>
      </c>
      <c r="L167" s="2"/>
      <c r="M167" s="109">
        <f t="shared" si="9"/>
        <v>0.37929732732933191</v>
      </c>
      <c r="O167" s="2"/>
      <c r="P167" s="2"/>
      <c r="Q167" s="2"/>
      <c r="R167" s="2"/>
      <c r="S167" s="2"/>
      <c r="T167" s="2"/>
      <c r="U167" s="2"/>
      <c r="V167" s="2"/>
      <c r="W167" s="2"/>
      <c r="X167" s="2"/>
      <c r="Y167" s="2"/>
      <c r="Z167" s="2"/>
    </row>
    <row r="168" spans="1:26" ht="14.5">
      <c r="A168" s="17" t="s">
        <v>7</v>
      </c>
      <c r="B168" s="47">
        <f t="shared" si="8"/>
        <v>1.3074144106626131</v>
      </c>
      <c r="C168" s="47">
        <f t="shared" si="8"/>
        <v>1.4912477085941811</v>
      </c>
      <c r="D168" s="47">
        <f t="shared" si="8"/>
        <v>2.0569022641570269</v>
      </c>
      <c r="E168" s="47">
        <f t="shared" si="8"/>
        <v>2.5611370376550702</v>
      </c>
      <c r="F168" s="47">
        <f t="shared" si="8"/>
        <v>3.035392418557211</v>
      </c>
      <c r="G168" s="47">
        <f t="shared" si="8"/>
        <v>3.424263205109519</v>
      </c>
      <c r="H168" s="47">
        <f t="shared" si="8"/>
        <v>3.7964786416346721</v>
      </c>
      <c r="I168" s="47">
        <f t="shared" si="8"/>
        <v>5.2090127848413044</v>
      </c>
      <c r="J168" s="47">
        <f t="shared" si="8"/>
        <v>5.386403997514865</v>
      </c>
      <c r="K168" s="47">
        <f t="shared" si="8"/>
        <v>5.4892231326231489</v>
      </c>
      <c r="L168" s="2"/>
      <c r="M168" s="109">
        <f t="shared" si="9"/>
        <v>4.1985334472802283</v>
      </c>
      <c r="O168" s="2"/>
      <c r="P168" s="2"/>
      <c r="Q168" s="2"/>
      <c r="R168" s="2"/>
      <c r="S168" s="2"/>
      <c r="T168" s="2"/>
      <c r="U168" s="2"/>
      <c r="V168" s="2"/>
      <c r="W168" s="2"/>
      <c r="X168" s="2"/>
      <c r="Y168" s="2"/>
      <c r="Z168" s="2"/>
    </row>
    <row r="169" spans="1:26" ht="14.5">
      <c r="A169" s="17" t="s">
        <v>8</v>
      </c>
      <c r="B169" s="47">
        <f t="shared" si="8"/>
        <v>0.21271068028089823</v>
      </c>
      <c r="C169" s="47">
        <f t="shared" si="8"/>
        <v>0.29343292395923803</v>
      </c>
      <c r="D169" s="47">
        <f t="shared" si="8"/>
        <v>0.65811310648278898</v>
      </c>
      <c r="E169" s="47">
        <f t="shared" si="8"/>
        <v>1.5212711118641937</v>
      </c>
      <c r="F169" s="47">
        <f t="shared" si="8"/>
        <v>2.7507494626519544</v>
      </c>
      <c r="G169" s="47">
        <f t="shared" si="8"/>
        <v>4.6191009594571444</v>
      </c>
      <c r="H169" s="47">
        <f t="shared" si="8"/>
        <v>6.8834184852392735</v>
      </c>
      <c r="I169" s="47">
        <f t="shared" si="8"/>
        <v>11.956127687343203</v>
      </c>
      <c r="J169" s="47">
        <f t="shared" si="8"/>
        <v>12.654362742372554</v>
      </c>
      <c r="K169" s="47">
        <f t="shared" si="8"/>
        <v>12.238888513133892</v>
      </c>
      <c r="L169" s="2"/>
      <c r="M169" s="109">
        <f t="shared" si="9"/>
        <v>57.537724466734097</v>
      </c>
      <c r="O169" s="2"/>
      <c r="P169" s="2"/>
      <c r="Q169" s="2"/>
      <c r="R169" s="2"/>
      <c r="S169" s="2"/>
      <c r="T169" s="2"/>
      <c r="U169" s="2"/>
      <c r="V169" s="2"/>
      <c r="W169" s="2"/>
      <c r="X169" s="2"/>
      <c r="Y169" s="2"/>
      <c r="Z169" s="2"/>
    </row>
    <row r="170" spans="1:26" ht="14.5">
      <c r="A170" s="17" t="s">
        <v>89</v>
      </c>
      <c r="B170" s="71">
        <f>SUM(B160:B169)</f>
        <v>33.066284562055543</v>
      </c>
      <c r="C170" s="71">
        <f t="shared" ref="C170:K170" si="10">SUM(C160:C169)</f>
        <v>29.007978936370613</v>
      </c>
      <c r="D170" s="71">
        <f t="shared" si="10"/>
        <v>32.353201829181543</v>
      </c>
      <c r="E170" s="71">
        <f t="shared" si="10"/>
        <v>36.260928028665653</v>
      </c>
      <c r="F170" s="71">
        <f t="shared" si="10"/>
        <v>40.240168778032867</v>
      </c>
      <c r="G170" s="71">
        <f t="shared" si="10"/>
        <v>43.944620402228651</v>
      </c>
      <c r="H170" s="71">
        <f t="shared" si="10"/>
        <v>47.311218352652276</v>
      </c>
      <c r="I170" s="71">
        <f t="shared" si="10"/>
        <v>55.625975972275477</v>
      </c>
      <c r="J170" s="71">
        <f t="shared" si="10"/>
        <v>59.652525916155909</v>
      </c>
      <c r="K170" s="71">
        <f t="shared" si="10"/>
        <v>60.589952217568872</v>
      </c>
      <c r="L170" s="2"/>
      <c r="M170" s="109">
        <f t="shared" si="9"/>
        <v>1.8323786001375395</v>
      </c>
      <c r="O170" s="2"/>
      <c r="P170" s="2"/>
      <c r="Q170" s="2"/>
      <c r="R170" s="2"/>
      <c r="S170" s="2"/>
      <c r="T170" s="2"/>
      <c r="U170" s="2"/>
      <c r="V170" s="2"/>
      <c r="W170" s="2"/>
      <c r="X170" s="2"/>
      <c r="Y170" s="2"/>
    </row>
    <row r="171" spans="1:26" hidden="1" outlineLevel="1"/>
    <row r="172" spans="1:26" ht="14.5" hidden="1" outlineLevel="1">
      <c r="A172" s="134" t="s">
        <v>282</v>
      </c>
      <c r="B172" s="136" t="s">
        <v>283</v>
      </c>
    </row>
    <row r="173" spans="1:26" hidden="1" outlineLevel="1">
      <c r="A173" t="s">
        <v>90</v>
      </c>
    </row>
    <row r="174" spans="1:26" ht="13" hidden="1" outlineLevel="1">
      <c r="B174" s="4">
        <v>2010</v>
      </c>
      <c r="C174" s="4">
        <v>2020</v>
      </c>
      <c r="D174" s="4">
        <v>2030</v>
      </c>
      <c r="E174" s="4">
        <v>2040</v>
      </c>
      <c r="F174" s="4">
        <v>2050</v>
      </c>
      <c r="G174" s="4">
        <v>2060</v>
      </c>
      <c r="H174" s="4">
        <v>2070</v>
      </c>
      <c r="I174" s="4">
        <v>2080</v>
      </c>
      <c r="J174" s="4">
        <v>2090</v>
      </c>
      <c r="K174" s="4">
        <v>2100</v>
      </c>
    </row>
    <row r="175" spans="1:26" ht="13" hidden="1" outlineLevel="1">
      <c r="A175" s="67" t="s">
        <v>5</v>
      </c>
      <c r="B175" s="1">
        <v>17901.95892504718</v>
      </c>
      <c r="C175" s="1">
        <v>17474.188482229034</v>
      </c>
      <c r="D175" s="1">
        <v>17099.047019929796</v>
      </c>
      <c r="E175" s="1">
        <v>16667.810972341336</v>
      </c>
      <c r="F175" s="1">
        <v>16279.957229048539</v>
      </c>
      <c r="G175" s="1">
        <v>14638.070808505965</v>
      </c>
      <c r="H175" s="1">
        <v>14153.980200118771</v>
      </c>
      <c r="I175" s="1">
        <v>15473.497266318098</v>
      </c>
      <c r="J175" s="1">
        <v>15034.682814675438</v>
      </c>
      <c r="K175" s="1">
        <v>15000.101311096132</v>
      </c>
    </row>
    <row r="176" spans="1:26" ht="13" hidden="1" outlineLevel="1">
      <c r="A176" s="67" t="s">
        <v>6</v>
      </c>
      <c r="B176" s="1">
        <v>12782.315351467614</v>
      </c>
      <c r="C176" s="1">
        <v>12031.916825385739</v>
      </c>
      <c r="D176" s="1">
        <v>12016.726439845206</v>
      </c>
      <c r="E176" s="1">
        <v>11995.184370908852</v>
      </c>
      <c r="F176" s="1">
        <v>12003.380136823118</v>
      </c>
      <c r="G176" s="1">
        <v>11999.347419251486</v>
      </c>
      <c r="H176" s="1">
        <v>11997.771333018862</v>
      </c>
      <c r="I176" s="1">
        <v>12002.198778607262</v>
      </c>
      <c r="J176" s="1">
        <v>12003.881893797448</v>
      </c>
      <c r="K176" s="1">
        <v>11999.181001557263</v>
      </c>
    </row>
    <row r="177" spans="1:11" ht="13" hidden="1" outlineLevel="1">
      <c r="A177" s="67" t="s">
        <v>11</v>
      </c>
      <c r="B177" s="1">
        <v>14605.951398093352</v>
      </c>
      <c r="C177" s="1">
        <v>14805.032712642465</v>
      </c>
      <c r="D177" s="1">
        <v>14940.22186478153</v>
      </c>
      <c r="E177" s="1">
        <v>15250.470959746262</v>
      </c>
      <c r="F177" s="1">
        <v>15218.403882324201</v>
      </c>
      <c r="G177" s="1">
        <v>15242.425418590972</v>
      </c>
      <c r="H177" s="1">
        <v>15221.646125499061</v>
      </c>
      <c r="I177" s="1">
        <v>15242.032731807423</v>
      </c>
      <c r="J177" s="1">
        <v>15227.560911459617</v>
      </c>
      <c r="K177" s="1">
        <v>15234.631063518696</v>
      </c>
    </row>
    <row r="178" spans="1:11" ht="13" hidden="1" outlineLevel="1">
      <c r="A178" s="67" t="s">
        <v>2</v>
      </c>
      <c r="B178" s="1">
        <v>11593.649589554363</v>
      </c>
      <c r="C178" s="1">
        <v>12044.774669617042</v>
      </c>
      <c r="D178" s="1">
        <v>12744.196426113862</v>
      </c>
      <c r="E178" s="1">
        <v>13658.535635153874</v>
      </c>
      <c r="F178" s="1">
        <v>14338.306450786034</v>
      </c>
      <c r="G178" s="1">
        <v>14987.333207193791</v>
      </c>
      <c r="H178" s="1">
        <v>14980.74811376897</v>
      </c>
      <c r="I178" s="1">
        <v>14993.544455295805</v>
      </c>
      <c r="J178" s="1">
        <v>15009.400628324718</v>
      </c>
      <c r="K178" s="1">
        <v>14995.835954291188</v>
      </c>
    </row>
    <row r="179" spans="1:11" ht="13" hidden="1" outlineLevel="1">
      <c r="A179" s="67" t="s">
        <v>3</v>
      </c>
      <c r="B179" s="1">
        <v>14983.015734575763</v>
      </c>
      <c r="C179" s="1">
        <v>14999.023127265236</v>
      </c>
      <c r="D179" s="1">
        <v>15003.320307602649</v>
      </c>
      <c r="E179" s="1">
        <v>15004.703646805387</v>
      </c>
      <c r="F179" s="1">
        <v>14994.168271829556</v>
      </c>
      <c r="G179" s="1">
        <v>15000.167985059112</v>
      </c>
      <c r="H179" s="1">
        <v>15001.939711707919</v>
      </c>
      <c r="I179" s="1">
        <v>15001.423483441802</v>
      </c>
      <c r="J179" s="1">
        <v>14996.326553099938</v>
      </c>
      <c r="K179" s="1">
        <v>15000.252818735347</v>
      </c>
    </row>
    <row r="180" spans="1:11" ht="13" hidden="1" outlineLevel="1">
      <c r="A180" s="67" t="s">
        <v>4</v>
      </c>
      <c r="B180" s="1">
        <v>16367.505302900277</v>
      </c>
      <c r="C180" s="1">
        <v>15979.87064355041</v>
      </c>
      <c r="D180" s="1">
        <v>15439.296388792698</v>
      </c>
      <c r="E180" s="1">
        <v>14992.123437943221</v>
      </c>
      <c r="F180" s="1">
        <v>15003.419195764083</v>
      </c>
      <c r="G180" s="1">
        <v>14989.438016930873</v>
      </c>
      <c r="H180" s="1">
        <v>14992.99729456519</v>
      </c>
      <c r="I180" s="1">
        <v>15002.465313271969</v>
      </c>
      <c r="J180" s="1">
        <v>15001.808084328566</v>
      </c>
      <c r="K180" s="1">
        <v>14996.718729933948</v>
      </c>
    </row>
    <row r="181" spans="1:11" ht="13" hidden="1" outlineLevel="1">
      <c r="A181" s="67" t="s">
        <v>0</v>
      </c>
      <c r="B181" s="1">
        <v>22406.422478479421</v>
      </c>
      <c r="C181" s="1">
        <v>22397.518895765344</v>
      </c>
      <c r="D181" s="1">
        <v>22402.890940508489</v>
      </c>
      <c r="E181" s="1">
        <v>22393.018051996874</v>
      </c>
      <c r="F181" s="1">
        <v>22395.148132563208</v>
      </c>
      <c r="G181" s="1">
        <v>22402.322222810912</v>
      </c>
      <c r="H181" s="1">
        <v>22400.072344876753</v>
      </c>
      <c r="I181" s="1">
        <v>22404.231229994279</v>
      </c>
      <c r="J181" s="1">
        <v>22395.398455331753</v>
      </c>
      <c r="K181" s="1">
        <v>22398.180774672757</v>
      </c>
    </row>
    <row r="182" spans="1:11" ht="13" hidden="1" outlineLevel="1">
      <c r="A182" s="67" t="s">
        <v>1</v>
      </c>
      <c r="B182" s="1">
        <v>11387.053952894074</v>
      </c>
      <c r="C182" s="1">
        <v>11404.148723239294</v>
      </c>
      <c r="D182" s="1">
        <v>11381.185060694108</v>
      </c>
      <c r="E182" s="1">
        <v>11405.898600712213</v>
      </c>
      <c r="F182" s="1">
        <v>11385.543249017775</v>
      </c>
      <c r="G182" s="1">
        <v>11416.188739642352</v>
      </c>
      <c r="H182" s="1">
        <v>11406.491699240793</v>
      </c>
      <c r="I182" s="1">
        <v>11392.753328953055</v>
      </c>
      <c r="J182" s="1">
        <v>11386.501906754949</v>
      </c>
      <c r="K182" s="1">
        <v>11360.640283474177</v>
      </c>
    </row>
    <row r="183" spans="1:11" ht="13" hidden="1" outlineLevel="1">
      <c r="A183" s="67" t="s">
        <v>7</v>
      </c>
      <c r="B183" s="1">
        <v>11987.918923022664</v>
      </c>
      <c r="C183" s="1">
        <v>12025.815302081537</v>
      </c>
      <c r="D183" s="1">
        <v>11990.965985046896</v>
      </c>
      <c r="E183" s="1">
        <v>11997.994487729344</v>
      </c>
      <c r="F183" s="1">
        <v>12010.599556681118</v>
      </c>
      <c r="G183" s="1">
        <v>12008.975594439618</v>
      </c>
      <c r="H183" s="1">
        <v>11990.517476135974</v>
      </c>
      <c r="I183" s="1">
        <v>11994.975268307377</v>
      </c>
      <c r="J183" s="1">
        <v>11996.851071744295</v>
      </c>
      <c r="K183" s="1">
        <v>12000.346959644618</v>
      </c>
    </row>
    <row r="184" spans="1:11" ht="13" hidden="1" outlineLevel="1">
      <c r="A184" s="67" t="s">
        <v>8</v>
      </c>
      <c r="B184" s="1">
        <v>11920.548800149478</v>
      </c>
      <c r="C184" s="1">
        <v>11997.139967533814</v>
      </c>
      <c r="D184" s="1">
        <v>12032.910633319136</v>
      </c>
      <c r="E184" s="1">
        <v>12004.826502812246</v>
      </c>
      <c r="F184" s="1">
        <v>11998.102458723371</v>
      </c>
      <c r="G184" s="1">
        <v>11999.143365160569</v>
      </c>
      <c r="H184" s="1">
        <v>11998.367010760103</v>
      </c>
      <c r="I184" s="1">
        <v>12002.045682326607</v>
      </c>
      <c r="J184" s="1">
        <v>12000.482554725288</v>
      </c>
      <c r="K184" s="1">
        <v>11999.366392939739</v>
      </c>
    </row>
    <row r="185" spans="1:11" collapsed="1"/>
    <row r="186" spans="1:11">
      <c r="A186" s="5" t="s">
        <v>87</v>
      </c>
      <c r="B186" s="5"/>
    </row>
    <row r="187" spans="1:11" ht="14.5">
      <c r="A187" s="129"/>
      <c r="B187" s="129">
        <v>2010</v>
      </c>
      <c r="C187" s="129">
        <v>2020</v>
      </c>
      <c r="D187" s="129">
        <v>2030</v>
      </c>
      <c r="E187" s="129">
        <v>2040</v>
      </c>
      <c r="F187" s="129">
        <v>2050</v>
      </c>
      <c r="G187" s="129">
        <v>2060</v>
      </c>
      <c r="H187" s="129">
        <v>2070</v>
      </c>
      <c r="I187" s="129">
        <v>2080</v>
      </c>
      <c r="J187" s="129">
        <v>2090</v>
      </c>
      <c r="K187" s="129">
        <v>2100</v>
      </c>
    </row>
    <row r="188" spans="1:11" ht="14.5">
      <c r="A188" s="129" t="s">
        <v>5</v>
      </c>
      <c r="B188" s="135">
        <f>B131/B175</f>
        <v>1.3948260711995564E-2</v>
      </c>
      <c r="C188" s="135">
        <f t="shared" ref="C188:K188" si="11">C131/C175</f>
        <v>1.548308929679067E-2</v>
      </c>
      <c r="D188" s="135">
        <f t="shared" si="11"/>
        <v>2.191294677680565E-2</v>
      </c>
      <c r="E188" s="135">
        <f t="shared" si="11"/>
        <v>3.3569614496493934E-2</v>
      </c>
      <c r="F188" s="135">
        <f t="shared" si="11"/>
        <v>4.8390009894161312E-2</v>
      </c>
      <c r="G188" s="135">
        <f t="shared" si="11"/>
        <v>7.7435690683016922E-2</v>
      </c>
      <c r="H188" s="135">
        <f t="shared" si="11"/>
        <v>0.11707937140638283</v>
      </c>
      <c r="I188" s="135">
        <f t="shared" si="11"/>
        <v>0.18083577519926453</v>
      </c>
      <c r="J188" s="135">
        <f t="shared" si="11"/>
        <v>0.30152697535689149</v>
      </c>
      <c r="K188" s="135">
        <f t="shared" si="11"/>
        <v>0.4516298391502776</v>
      </c>
    </row>
    <row r="189" spans="1:11" ht="14.5">
      <c r="A189" s="129" t="s">
        <v>6</v>
      </c>
      <c r="B189" s="135">
        <f t="shared" ref="B189:K197" si="12">B132/B176</f>
        <v>7.305935169725818E-3</v>
      </c>
      <c r="C189" s="135">
        <f t="shared" si="12"/>
        <v>1.5753143064238972E-2</v>
      </c>
      <c r="D189" s="135">
        <f t="shared" si="12"/>
        <v>3.5043041711490225E-2</v>
      </c>
      <c r="E189" s="135">
        <f t="shared" si="12"/>
        <v>6.3231619642833858E-2</v>
      </c>
      <c r="F189" s="135">
        <f t="shared" si="12"/>
        <v>0.10109911807059054</v>
      </c>
      <c r="G189" s="135">
        <f t="shared" si="12"/>
        <v>0.1270824956732412</v>
      </c>
      <c r="H189" s="135">
        <f t="shared" si="12"/>
        <v>0.15051208720841683</v>
      </c>
      <c r="I189" s="135">
        <f t="shared" si="12"/>
        <v>0.16340684511113179</v>
      </c>
      <c r="J189" s="135">
        <f t="shared" si="12"/>
        <v>0.2355721075944785</v>
      </c>
      <c r="K189" s="135">
        <f t="shared" si="12"/>
        <v>0.22441434933247897</v>
      </c>
    </row>
    <row r="190" spans="1:11" ht="14.5">
      <c r="A190" s="129" t="s">
        <v>11</v>
      </c>
      <c r="B190" s="135">
        <f t="shared" si="12"/>
        <v>0.22774514101561388</v>
      </c>
      <c r="C190" s="135">
        <f t="shared" si="12"/>
        <v>0.20761981678060706</v>
      </c>
      <c r="D190" s="135">
        <f t="shared" si="12"/>
        <v>0.23132476349448935</v>
      </c>
      <c r="E190" s="135">
        <f t="shared" si="12"/>
        <v>0.2520583856089364</v>
      </c>
      <c r="F190" s="135">
        <f t="shared" si="12"/>
        <v>0.27607801947751448</v>
      </c>
      <c r="G190" s="135">
        <f t="shared" si="12"/>
        <v>0.28724689530657271</v>
      </c>
      <c r="H190" s="135">
        <f t="shared" si="12"/>
        <v>0.28986615556875112</v>
      </c>
      <c r="I190" s="135">
        <f t="shared" si="12"/>
        <v>0.2841089818042189</v>
      </c>
      <c r="J190" s="135">
        <f t="shared" si="12"/>
        <v>0.26768643767959366</v>
      </c>
      <c r="K190" s="135">
        <f t="shared" si="12"/>
        <v>0.24446008602793337</v>
      </c>
    </row>
    <row r="191" spans="1:11" ht="14.5">
      <c r="A191" s="129" t="s">
        <v>2</v>
      </c>
      <c r="B191" s="135">
        <f t="shared" si="12"/>
        <v>4.5053370677387529E-3</v>
      </c>
      <c r="C191" s="135">
        <f t="shared" si="12"/>
        <v>5.2454113857537937E-3</v>
      </c>
      <c r="D191" s="135">
        <f t="shared" si="12"/>
        <v>8.5987085884586534E-3</v>
      </c>
      <c r="E191" s="135">
        <f t="shared" si="12"/>
        <v>1.3675200092362524E-2</v>
      </c>
      <c r="F191" s="135">
        <f t="shared" si="12"/>
        <v>2.1077502029993724E-2</v>
      </c>
      <c r="G191" s="135">
        <f t="shared" si="12"/>
        <v>2.9852832366830818E-2</v>
      </c>
      <c r="H191" s="135">
        <f t="shared" si="12"/>
        <v>4.2597885461406013E-2</v>
      </c>
      <c r="I191" s="135">
        <f t="shared" si="12"/>
        <v>5.3019441482425156E-2</v>
      </c>
      <c r="J191" s="135">
        <f t="shared" si="12"/>
        <v>6.4161999657231295E-2</v>
      </c>
      <c r="K191" s="135">
        <f t="shared" si="12"/>
        <v>7.558002899257607E-2</v>
      </c>
    </row>
    <row r="192" spans="1:11" ht="14.5">
      <c r="A192" s="129" t="s">
        <v>3</v>
      </c>
      <c r="B192" s="135">
        <f t="shared" si="12"/>
        <v>7.5307667696214456E-2</v>
      </c>
      <c r="C192" s="135">
        <f t="shared" si="12"/>
        <v>7.9917765086066697E-2</v>
      </c>
      <c r="D192" s="135">
        <f t="shared" si="12"/>
        <v>0.10265604883310685</v>
      </c>
      <c r="E192" s="135">
        <f t="shared" si="12"/>
        <v>0.13098450522486793</v>
      </c>
      <c r="F192" s="135">
        <f t="shared" si="12"/>
        <v>0.16043923742703464</v>
      </c>
      <c r="G192" s="135">
        <f t="shared" si="12"/>
        <v>0.19485997140464603</v>
      </c>
      <c r="H192" s="135">
        <f t="shared" si="12"/>
        <v>0.22118322435290488</v>
      </c>
      <c r="I192" s="135">
        <f t="shared" si="12"/>
        <v>0.23497964399623034</v>
      </c>
      <c r="J192" s="135">
        <f t="shared" si="12"/>
        <v>0.24018761511205564</v>
      </c>
      <c r="K192" s="135">
        <f t="shared" si="12"/>
        <v>0.23255888428188387</v>
      </c>
    </row>
    <row r="193" spans="1:28" ht="14.5">
      <c r="A193" s="129" t="s">
        <v>4</v>
      </c>
      <c r="B193" s="135">
        <f t="shared" si="12"/>
        <v>1.7886433768089956E-2</v>
      </c>
      <c r="C193" s="135">
        <f t="shared" si="12"/>
        <v>1.9926272592953848E-2</v>
      </c>
      <c r="D193" s="135">
        <f t="shared" si="12"/>
        <v>2.7975044403741267E-2</v>
      </c>
      <c r="E193" s="135">
        <f t="shared" si="12"/>
        <v>4.1740011823332417E-2</v>
      </c>
      <c r="F193" s="135">
        <f t="shared" si="12"/>
        <v>5.6610652657536759E-2</v>
      </c>
      <c r="G193" s="135">
        <f t="shared" si="12"/>
        <v>7.0592222334280363E-2</v>
      </c>
      <c r="H193" s="135">
        <f t="shared" si="12"/>
        <v>8.2580918078335619E-2</v>
      </c>
      <c r="I193" s="135">
        <f t="shared" si="12"/>
        <v>9.4319090236531372E-2</v>
      </c>
      <c r="J193" s="135">
        <f t="shared" si="12"/>
        <v>0.10586107330106295</v>
      </c>
      <c r="K193" s="135">
        <f t="shared" si="12"/>
        <v>0.11682571639585314</v>
      </c>
    </row>
    <row r="194" spans="1:28" ht="14.5">
      <c r="A194" s="129" t="s">
        <v>0</v>
      </c>
      <c r="B194" s="135">
        <f t="shared" si="12"/>
        <v>0.21176114740977511</v>
      </c>
      <c r="C194" s="135">
        <f t="shared" si="12"/>
        <v>0.19106179353555</v>
      </c>
      <c r="D194" s="135">
        <f t="shared" si="12"/>
        <v>0.21121062094701518</v>
      </c>
      <c r="E194" s="135">
        <f t="shared" si="12"/>
        <v>0.22757897064870924</v>
      </c>
      <c r="F194" s="135">
        <f t="shared" si="12"/>
        <v>0.23861257960246912</v>
      </c>
      <c r="G194" s="135">
        <f t="shared" si="12"/>
        <v>0.24460967650515594</v>
      </c>
      <c r="H194" s="135">
        <f t="shared" si="12"/>
        <v>0.24460004787964473</v>
      </c>
      <c r="I194" s="135">
        <f t="shared" si="12"/>
        <v>0.23770266909528059</v>
      </c>
      <c r="J194" s="135">
        <f t="shared" si="12"/>
        <v>0.22221994782367493</v>
      </c>
      <c r="K194" s="135">
        <f t="shared" si="12"/>
        <v>0.19933760445028451</v>
      </c>
    </row>
    <row r="195" spans="1:28" ht="14.5">
      <c r="A195" s="129" t="s">
        <v>1</v>
      </c>
      <c r="B195" s="135">
        <f t="shared" si="12"/>
        <v>5.19881141039494E-2</v>
      </c>
      <c r="C195" s="135">
        <f t="shared" si="12"/>
        <v>4.4820865389046706E-2</v>
      </c>
      <c r="D195" s="135">
        <f t="shared" si="12"/>
        <v>4.6953392929448064E-2</v>
      </c>
      <c r="E195" s="135">
        <f t="shared" si="12"/>
        <v>4.7644263202307559E-2</v>
      </c>
      <c r="F195" s="135">
        <f t="shared" si="12"/>
        <v>4.7679084157350886E-2</v>
      </c>
      <c r="G195" s="135">
        <f t="shared" si="12"/>
        <v>4.6391360908637366E-2</v>
      </c>
      <c r="H195" s="135">
        <f t="shared" si="12"/>
        <v>4.3903633470166098E-2</v>
      </c>
      <c r="I195" s="135">
        <f t="shared" si="12"/>
        <v>4.0429702396260057E-2</v>
      </c>
      <c r="J195" s="135">
        <f t="shared" si="12"/>
        <v>3.6230599279496047E-2</v>
      </c>
      <c r="K195" s="135">
        <f t="shared" si="12"/>
        <v>3.1847090216340045E-2</v>
      </c>
    </row>
    <row r="196" spans="1:28" ht="14.5">
      <c r="A196" s="129" t="s">
        <v>7</v>
      </c>
      <c r="B196" s="135">
        <f t="shared" si="12"/>
        <v>5.8710172072488354E-2</v>
      </c>
      <c r="C196" s="135">
        <f t="shared" si="12"/>
        <v>7.2410901471395561E-2</v>
      </c>
      <c r="D196" s="135">
        <f t="shared" si="12"/>
        <v>9.7764914009222922E-2</v>
      </c>
      <c r="E196" s="135">
        <f t="shared" si="12"/>
        <v>0.11880987235040394</v>
      </c>
      <c r="F196" s="135">
        <f t="shared" si="12"/>
        <v>0.13744272996894841</v>
      </c>
      <c r="G196" s="135">
        <f t="shared" si="12"/>
        <v>0.15160155482439969</v>
      </c>
      <c r="H196" s="135">
        <f t="shared" si="12"/>
        <v>0.16465461924401342</v>
      </c>
      <c r="I196" s="135">
        <f t="shared" si="12"/>
        <v>0.23272088929160967</v>
      </c>
      <c r="J196" s="135">
        <f t="shared" si="12"/>
        <v>0.24794729482977884</v>
      </c>
      <c r="K196" s="135">
        <f t="shared" si="12"/>
        <v>0.26031141756476611</v>
      </c>
    </row>
    <row r="197" spans="1:28" ht="14.5">
      <c r="A197" s="129" t="s">
        <v>8</v>
      </c>
      <c r="B197" s="135">
        <f t="shared" si="12"/>
        <v>1.0304915723115175E-2</v>
      </c>
      <c r="C197" s="135">
        <f t="shared" si="12"/>
        <v>1.5321713066320341E-2</v>
      </c>
      <c r="D197" s="135">
        <f t="shared" si="12"/>
        <v>3.2914566093013881E-2</v>
      </c>
      <c r="E197" s="135">
        <f t="shared" si="12"/>
        <v>7.3377482311569306E-2</v>
      </c>
      <c r="F197" s="135">
        <f t="shared" si="12"/>
        <v>0.12791637999793037</v>
      </c>
      <c r="G197" s="135">
        <f t="shared" si="12"/>
        <v>0.20722770117344305</v>
      </c>
      <c r="H197" s="135">
        <f t="shared" si="12"/>
        <v>0.29834098278545396</v>
      </c>
      <c r="I197" s="135">
        <f t="shared" si="12"/>
        <v>0.53384425127778268</v>
      </c>
      <c r="J197" s="135">
        <f t="shared" si="12"/>
        <v>0.58233016556167005</v>
      </c>
      <c r="K197" s="135">
        <f t="shared" si="12"/>
        <v>0.58044329573747666</v>
      </c>
    </row>
    <row r="198" spans="1:28" ht="14.5">
      <c r="A198" s="143" t="s">
        <v>89</v>
      </c>
      <c r="B198" s="135">
        <f>SUM(B188:B197)</f>
        <v>0.67946312473870663</v>
      </c>
      <c r="C198" s="135">
        <f t="shared" ref="C198:K198" si="13">SUM(C188:C197)</f>
        <v>0.66756077166872374</v>
      </c>
      <c r="D198" s="135">
        <f t="shared" si="13"/>
        <v>0.81635404778679221</v>
      </c>
      <c r="E198" s="135">
        <f t="shared" si="13"/>
        <v>1.002669925401817</v>
      </c>
      <c r="F198" s="135">
        <f t="shared" si="13"/>
        <v>1.2153453132835303</v>
      </c>
      <c r="G198" s="135">
        <f t="shared" si="13"/>
        <v>1.436900401180224</v>
      </c>
      <c r="H198" s="135">
        <f t="shared" si="13"/>
        <v>1.6553189254554754</v>
      </c>
      <c r="I198" s="135">
        <f t="shared" si="13"/>
        <v>2.0553672898907354</v>
      </c>
      <c r="J198" s="135">
        <f t="shared" si="13"/>
        <v>2.303724216195933</v>
      </c>
      <c r="K198" s="135">
        <f t="shared" si="13"/>
        <v>2.4174083121498704</v>
      </c>
    </row>
    <row r="200" spans="1:28" ht="14.5">
      <c r="A200" s="34" t="s">
        <v>42</v>
      </c>
      <c r="B200" s="35"/>
      <c r="C200" s="35"/>
      <c r="D200" s="35"/>
      <c r="E200" s="35"/>
      <c r="F200" s="35"/>
      <c r="G200" s="35"/>
      <c r="H200" s="35"/>
      <c r="I200" s="35"/>
      <c r="J200" s="35"/>
      <c r="K200" s="35"/>
      <c r="L200" s="35"/>
      <c r="M200" s="35"/>
      <c r="N200" s="35"/>
      <c r="O200" s="35"/>
      <c r="P200" s="35"/>
      <c r="Q200" s="35"/>
      <c r="R200" s="35"/>
      <c r="S200" s="35"/>
      <c r="T200" s="35"/>
      <c r="U200" s="35"/>
    </row>
    <row r="201" spans="1:28" hidden="1" outlineLevel="1"/>
    <row r="202" spans="1:28" hidden="1" outlineLevel="1">
      <c r="A202" t="s">
        <v>43</v>
      </c>
      <c r="P202" s="48"/>
    </row>
    <row r="203" spans="1:28" ht="14.5" hidden="1" outlineLevel="1">
      <c r="A203" s="38" t="s">
        <v>26</v>
      </c>
      <c r="B203" s="16"/>
      <c r="C203" s="16"/>
      <c r="D203" s="16"/>
      <c r="E203" s="16"/>
      <c r="F203" s="16"/>
      <c r="G203" s="16"/>
      <c r="H203" s="16"/>
      <c r="I203" s="16"/>
      <c r="J203" s="16"/>
      <c r="K203" s="16"/>
      <c r="L203" s="38"/>
      <c r="M203" s="25"/>
      <c r="N203" s="25"/>
      <c r="O203" s="49"/>
    </row>
    <row r="204" spans="1:28" ht="14.5" hidden="1" outlineLevel="1">
      <c r="B204" s="4">
        <v>2010</v>
      </c>
      <c r="C204" s="4">
        <v>2020</v>
      </c>
      <c r="D204" s="4">
        <v>2030</v>
      </c>
      <c r="E204" s="4">
        <v>2040</v>
      </c>
      <c r="F204" s="4">
        <v>2050</v>
      </c>
      <c r="G204" s="4">
        <v>2060</v>
      </c>
      <c r="H204" s="4">
        <v>2070</v>
      </c>
      <c r="I204" s="4">
        <v>2080</v>
      </c>
      <c r="J204" s="4">
        <v>2090</v>
      </c>
      <c r="K204" s="4">
        <v>2100</v>
      </c>
      <c r="L204" s="38"/>
      <c r="M204" s="29"/>
      <c r="N204" s="29"/>
      <c r="O204" s="51"/>
      <c r="AA204" s="1"/>
      <c r="AB204" s="1"/>
    </row>
    <row r="205" spans="1:28" ht="14.5" hidden="1" outlineLevel="1">
      <c r="A205" s="4" t="s">
        <v>5</v>
      </c>
      <c r="B205" s="1">
        <v>815.06040503764143</v>
      </c>
      <c r="C205" s="1">
        <v>842.55771518152039</v>
      </c>
      <c r="D205" s="1">
        <v>892.16051144284154</v>
      </c>
      <c r="E205" s="1">
        <v>983.88372063998963</v>
      </c>
      <c r="F205" s="1">
        <v>1114.8893064025042</v>
      </c>
      <c r="G205" s="1">
        <v>1400</v>
      </c>
      <c r="H205" s="1">
        <v>1700</v>
      </c>
      <c r="I205" s="1">
        <v>1900</v>
      </c>
      <c r="J205" s="1">
        <v>1754.0916813050587</v>
      </c>
      <c r="K205" s="1">
        <v>1665.3255746547352</v>
      </c>
      <c r="L205" s="38"/>
      <c r="M205" s="29"/>
      <c r="N205" s="29"/>
      <c r="O205" s="51"/>
      <c r="AA205" s="1"/>
      <c r="AB205" s="1"/>
    </row>
    <row r="206" spans="1:28" ht="14.5" hidden="1" outlineLevel="1">
      <c r="A206" s="4" t="s">
        <v>6</v>
      </c>
      <c r="B206" s="1">
        <v>1182.934522050637</v>
      </c>
      <c r="C206" s="1">
        <v>1646.7234024101631</v>
      </c>
      <c r="D206" s="1">
        <v>2021.1199593079564</v>
      </c>
      <c r="E206" s="1">
        <v>2163.6888897068075</v>
      </c>
      <c r="F206" s="1">
        <v>2247.3785973197473</v>
      </c>
      <c r="G206" s="1">
        <v>2281.5725785517334</v>
      </c>
      <c r="H206" s="1">
        <v>2292.569762692362</v>
      </c>
      <c r="I206" s="1">
        <v>2284.8045707989718</v>
      </c>
      <c r="J206" s="1">
        <v>2262.2448161851871</v>
      </c>
      <c r="K206" s="1">
        <v>2224.5143742222904</v>
      </c>
      <c r="L206" s="38"/>
      <c r="M206" s="29"/>
      <c r="N206" s="29"/>
      <c r="O206" s="51"/>
      <c r="AA206" s="1"/>
      <c r="AB206" s="1"/>
    </row>
    <row r="207" spans="1:28" ht="14.5" hidden="1" outlineLevel="1">
      <c r="A207" s="4" t="s">
        <v>11</v>
      </c>
      <c r="B207" s="1">
        <v>999.71368057150994</v>
      </c>
      <c r="C207" s="1">
        <v>1035.717435414706</v>
      </c>
      <c r="D207" s="1">
        <v>1082.3827866165639</v>
      </c>
      <c r="E207" s="1">
        <v>1085.8847163768719</v>
      </c>
      <c r="F207" s="1">
        <v>1027.22311398383</v>
      </c>
      <c r="G207" s="1">
        <v>960.45053257234474</v>
      </c>
      <c r="H207" s="1">
        <v>877.33143481486889</v>
      </c>
      <c r="I207" s="1">
        <v>772.17712712459456</v>
      </c>
      <c r="J207" s="1">
        <v>651.46304370711846</v>
      </c>
      <c r="K207" s="1">
        <v>607.93241520160802</v>
      </c>
      <c r="L207" s="38"/>
      <c r="M207" s="29"/>
      <c r="N207" s="29"/>
      <c r="O207" s="51"/>
      <c r="AA207" s="1"/>
      <c r="AB207" s="1"/>
    </row>
    <row r="208" spans="1:28" ht="14.5" hidden="1" outlineLevel="1">
      <c r="A208" s="4" t="s">
        <v>2</v>
      </c>
      <c r="B208" s="1">
        <v>1068.4849815682257</v>
      </c>
      <c r="C208" s="1">
        <v>1276.7199700226834</v>
      </c>
      <c r="D208" s="1">
        <v>1582.8868509265749</v>
      </c>
      <c r="E208" s="1">
        <v>1856.1166224841131</v>
      </c>
      <c r="F208" s="1">
        <v>1990.2124307257084</v>
      </c>
      <c r="G208" s="1">
        <v>1920.118627464909</v>
      </c>
      <c r="H208" s="1">
        <v>1625.7140265828625</v>
      </c>
      <c r="I208" s="1">
        <v>1264.9891244430262</v>
      </c>
      <c r="J208" s="1">
        <v>834.76024845222685</v>
      </c>
      <c r="K208" s="1">
        <v>341.51541657559255</v>
      </c>
      <c r="L208" s="38"/>
      <c r="M208" s="29"/>
      <c r="N208" s="29"/>
      <c r="O208" s="51"/>
      <c r="AA208" s="1"/>
      <c r="AB208" s="1"/>
    </row>
    <row r="209" spans="1:28" ht="14.5" hidden="1" outlineLevel="1">
      <c r="A209" s="4" t="s">
        <v>3</v>
      </c>
      <c r="B209" s="1">
        <v>2034.6839001561279</v>
      </c>
      <c r="C209" s="1">
        <v>1982.7574920343204</v>
      </c>
      <c r="D209" s="1">
        <v>1906.5592742659449</v>
      </c>
      <c r="E209" s="1">
        <v>1800.8578712000278</v>
      </c>
      <c r="F209" s="1">
        <v>1705.2138157545362</v>
      </c>
      <c r="G209" s="1">
        <v>1599.8962752218501</v>
      </c>
      <c r="H209" s="1">
        <v>1596.48963859731</v>
      </c>
      <c r="I209" s="1">
        <v>1593.0645393947193</v>
      </c>
      <c r="J209" s="1">
        <v>1594.9608569673755</v>
      </c>
      <c r="K209" s="1">
        <v>1569.9449682094082</v>
      </c>
      <c r="L209" s="38"/>
      <c r="M209" s="29"/>
      <c r="N209" s="29"/>
      <c r="O209" s="51"/>
      <c r="AA209" s="1"/>
      <c r="AB209" s="1"/>
    </row>
    <row r="210" spans="1:28" ht="14.5" hidden="1" outlineLevel="1">
      <c r="A210" s="4" t="s">
        <v>4</v>
      </c>
      <c r="B210" s="1">
        <v>2593.3258747916093</v>
      </c>
      <c r="C210" s="1">
        <v>2550.6481703828031</v>
      </c>
      <c r="D210" s="1">
        <v>2409.8137449197843</v>
      </c>
      <c r="E210" s="1">
        <v>2032.5105409999405</v>
      </c>
      <c r="F210" s="1">
        <v>1578.9018920145043</v>
      </c>
      <c r="G210" s="1">
        <v>1460.4746649872186</v>
      </c>
      <c r="H210" s="1">
        <v>1487.6796322550506</v>
      </c>
      <c r="I210" s="1">
        <v>1507.7990994363349</v>
      </c>
      <c r="J210" s="1">
        <v>1510.8963805374583</v>
      </c>
      <c r="K210" s="1">
        <v>1481.6335524070132</v>
      </c>
      <c r="L210" s="38"/>
      <c r="M210" s="29"/>
      <c r="N210" s="29"/>
      <c r="O210" s="51"/>
      <c r="AA210" s="1"/>
      <c r="AB210" s="1"/>
    </row>
    <row r="211" spans="1:28" ht="14.5" hidden="1" outlineLevel="1">
      <c r="A211" s="4" t="s">
        <v>0</v>
      </c>
      <c r="B211" s="1">
        <v>788.61619933507666</v>
      </c>
      <c r="C211" s="1">
        <v>791.31805112626478</v>
      </c>
      <c r="D211" s="1">
        <v>791.51779066193967</v>
      </c>
      <c r="E211" s="1">
        <v>789.52371000610344</v>
      </c>
      <c r="F211" s="1">
        <v>785.41067567453297</v>
      </c>
      <c r="G211" s="1">
        <v>779.58585487058747</v>
      </c>
      <c r="H211" s="1">
        <v>771.85091777037621</v>
      </c>
      <c r="I211" s="1">
        <v>762.75571562123787</v>
      </c>
      <c r="J211" s="1">
        <v>751.8862630669397</v>
      </c>
      <c r="K211" s="1">
        <v>739.1880324217434</v>
      </c>
      <c r="L211" s="38"/>
      <c r="M211" s="29"/>
      <c r="N211" s="29"/>
      <c r="O211" s="51"/>
      <c r="AA211" s="1"/>
      <c r="AB211" s="1"/>
    </row>
    <row r="212" spans="1:28" ht="14.5" hidden="1" outlineLevel="1">
      <c r="A212" s="4" t="s">
        <v>1</v>
      </c>
      <c r="B212" s="1">
        <v>1317.0185954048943</v>
      </c>
      <c r="C212" s="1">
        <v>1396.4365933877227</v>
      </c>
      <c r="D212" s="1">
        <v>1472.7260939191017</v>
      </c>
      <c r="E212" s="1">
        <v>1539.578837119454</v>
      </c>
      <c r="F212" s="1">
        <v>1604.2495402967947</v>
      </c>
      <c r="G212" s="1">
        <v>1656.9922728619999</v>
      </c>
      <c r="H212" s="1">
        <v>1706.9486530026631</v>
      </c>
      <c r="I212" s="1">
        <v>1751.1054501178244</v>
      </c>
      <c r="J212" s="1">
        <v>1791.7600706639728</v>
      </c>
      <c r="K212" s="1">
        <v>1828.4376010140591</v>
      </c>
      <c r="L212" s="38"/>
      <c r="M212" s="29"/>
      <c r="N212" s="29"/>
      <c r="O212" s="51"/>
      <c r="AA212" s="1"/>
      <c r="AB212" s="1"/>
    </row>
    <row r="213" spans="1:28" ht="14.5" hidden="1" outlineLevel="1">
      <c r="A213" s="4" t="s">
        <v>7</v>
      </c>
      <c r="B213" s="1">
        <v>2773.2061932572728</v>
      </c>
      <c r="C213" s="1">
        <v>2848.7177157390406</v>
      </c>
      <c r="D213" s="1">
        <v>2890.9318794391738</v>
      </c>
      <c r="E213" s="1">
        <v>2911.4056567278521</v>
      </c>
      <c r="F213" s="1">
        <v>2919.863751036326</v>
      </c>
      <c r="G213" s="1">
        <v>2916.7391073797953</v>
      </c>
      <c r="H213" s="1">
        <v>2904.171488998948</v>
      </c>
      <c r="I213" s="1">
        <v>2872.6288363084022</v>
      </c>
      <c r="J213" s="1">
        <v>2822.8989808747556</v>
      </c>
      <c r="K213" s="1">
        <v>2753.4187816489466</v>
      </c>
      <c r="L213" s="38"/>
      <c r="M213" s="29"/>
      <c r="N213" s="29"/>
      <c r="O213" s="51"/>
      <c r="AA213" s="1"/>
      <c r="AB213" s="1"/>
    </row>
    <row r="214" spans="1:28" ht="14.5" hidden="1" outlineLevel="1">
      <c r="A214" s="4" t="s">
        <v>8</v>
      </c>
      <c r="B214" s="1">
        <v>1732.8111677348386</v>
      </c>
      <c r="C214" s="1">
        <v>2002.8379355734598</v>
      </c>
      <c r="D214" s="1">
        <v>2217.6185411932684</v>
      </c>
      <c r="E214" s="1">
        <v>2358.9649653586471</v>
      </c>
      <c r="F214" s="1">
        <v>2469.0310552044753</v>
      </c>
      <c r="G214" s="1">
        <v>2509.2898762299419</v>
      </c>
      <c r="H214" s="1">
        <v>2475.0749848419619</v>
      </c>
      <c r="I214" s="1">
        <v>2423.2978970350664</v>
      </c>
      <c r="J214" s="1">
        <v>2324.3224399193723</v>
      </c>
      <c r="K214" s="1">
        <v>2183.0093602822608</v>
      </c>
      <c r="L214" s="38"/>
      <c r="M214" s="29"/>
      <c r="N214" s="29"/>
      <c r="O214" s="51"/>
      <c r="Q214" s="1"/>
      <c r="R214" s="1"/>
      <c r="S214" s="1"/>
      <c r="T214" s="1"/>
      <c r="U214" s="1"/>
      <c r="V214" s="1"/>
      <c r="W214" s="1"/>
      <c r="X214" s="1"/>
      <c r="Y214" s="1"/>
      <c r="Z214" s="1"/>
    </row>
    <row r="215" spans="1:28" hidden="1" outlineLevel="1"/>
    <row r="216" spans="1:28" ht="14.5" hidden="1" outlineLevel="1">
      <c r="A216" t="s">
        <v>44</v>
      </c>
      <c r="O216" t="s">
        <v>44</v>
      </c>
    </row>
    <row r="217" spans="1:28" ht="14.5" hidden="1" outlineLevel="1">
      <c r="A217" t="s">
        <v>34</v>
      </c>
      <c r="B217">
        <v>0.3</v>
      </c>
      <c r="C217">
        <v>0.3</v>
      </c>
      <c r="D217">
        <v>0.3</v>
      </c>
      <c r="E217">
        <v>0.3</v>
      </c>
      <c r="F217">
        <v>0.3</v>
      </c>
      <c r="G217">
        <v>0.3</v>
      </c>
      <c r="H217">
        <v>0.3</v>
      </c>
      <c r="I217">
        <v>0.3</v>
      </c>
      <c r="J217">
        <v>0.3</v>
      </c>
      <c r="K217">
        <v>0.3</v>
      </c>
      <c r="L217" s="8" t="s">
        <v>144</v>
      </c>
      <c r="M217" s="103" t="s">
        <v>145</v>
      </c>
      <c r="N217" s="26"/>
      <c r="O217" t="s">
        <v>34</v>
      </c>
      <c r="P217">
        <v>0.3</v>
      </c>
      <c r="Q217">
        <v>0.3</v>
      </c>
      <c r="R217">
        <v>0.3</v>
      </c>
      <c r="S217">
        <v>0.3</v>
      </c>
      <c r="T217">
        <v>0.3</v>
      </c>
      <c r="U217">
        <v>0.3</v>
      </c>
      <c r="V217">
        <v>0.3</v>
      </c>
      <c r="W217">
        <v>0.3</v>
      </c>
      <c r="X217">
        <v>0.3</v>
      </c>
      <c r="Y217">
        <v>0.3</v>
      </c>
      <c r="Z217" s="8"/>
      <c r="AA217" s="103"/>
    </row>
    <row r="218" spans="1:28" ht="14.5" hidden="1" outlineLevel="1">
      <c r="A218" s="21"/>
      <c r="B218" s="72">
        <v>2010</v>
      </c>
      <c r="C218" s="72">
        <v>2020</v>
      </c>
      <c r="D218" s="72">
        <v>2030</v>
      </c>
      <c r="E218" s="72">
        <v>2040</v>
      </c>
      <c r="F218" s="72">
        <v>2050</v>
      </c>
      <c r="G218" s="72">
        <v>2060</v>
      </c>
      <c r="H218" s="72">
        <v>2070</v>
      </c>
      <c r="I218" s="72">
        <v>2080</v>
      </c>
      <c r="J218" s="72">
        <v>2090</v>
      </c>
      <c r="K218" s="72">
        <v>2100</v>
      </c>
      <c r="M218" s="104"/>
      <c r="N218" s="36"/>
      <c r="O218" s="21"/>
      <c r="P218" s="72">
        <v>2010</v>
      </c>
      <c r="Q218" s="72">
        <v>2020</v>
      </c>
      <c r="R218" s="72">
        <v>2030</v>
      </c>
      <c r="S218" s="72">
        <v>2040</v>
      </c>
      <c r="T218" s="72">
        <v>2050</v>
      </c>
      <c r="U218" s="72">
        <v>2060</v>
      </c>
      <c r="V218" s="72">
        <v>2070</v>
      </c>
      <c r="W218" s="72">
        <v>2080</v>
      </c>
      <c r="X218" s="72">
        <v>2090</v>
      </c>
      <c r="Y218" s="72">
        <v>2100</v>
      </c>
      <c r="AA218" s="104"/>
    </row>
    <row r="219" spans="1:28" ht="14.5" hidden="1" outlineLevel="1">
      <c r="A219" s="21" t="s">
        <v>5</v>
      </c>
      <c r="B219" s="44">
        <v>0.52135821405973515</v>
      </c>
      <c r="C219" s="44">
        <f t="shared" ref="C219:C228" si="14">B219*(1-C$217/100)^10</f>
        <v>0.50592693735048078</v>
      </c>
      <c r="D219" s="44">
        <f t="shared" ref="D219:G228" si="15">$L219*D$1005+$M219</f>
        <v>0.50197132179580861</v>
      </c>
      <c r="E219" s="44">
        <f t="shared" si="15"/>
        <v>0.49801570624113656</v>
      </c>
      <c r="F219" s="44">
        <f t="shared" si="15"/>
        <v>0.49406009068646439</v>
      </c>
      <c r="G219" s="44">
        <f t="shared" si="15"/>
        <v>0.49010447513179223</v>
      </c>
      <c r="H219" s="44">
        <f>$V$229</f>
        <v>0.48614885957712017</v>
      </c>
      <c r="I219" s="44">
        <f t="shared" ref="I219:K228" si="16">H219*(1-I$217/100)^10</f>
        <v>0.47175971719532689</v>
      </c>
      <c r="J219" s="44">
        <f t="shared" si="16"/>
        <v>0.45779646785926376</v>
      </c>
      <c r="K219" s="44">
        <f t="shared" si="16"/>
        <v>0.44424650589156728</v>
      </c>
      <c r="L219">
        <f t="shared" ref="L219:L228" si="17">(H219-C219)/(H$1005-C$1005)</f>
        <v>-3.9556155546721205E-4</v>
      </c>
      <c r="M219" s="105">
        <f t="shared" ref="M219:M228" si="18">H219-L219*H$1005</f>
        <v>1.3049612793942491</v>
      </c>
      <c r="N219" s="36"/>
      <c r="O219" s="21" t="s">
        <v>5</v>
      </c>
      <c r="P219" s="44">
        <v>0.52135821405973515</v>
      </c>
      <c r="Q219" s="44">
        <f>P219*(1-Q$217/100)^10</f>
        <v>0.50592693735048078</v>
      </c>
      <c r="R219" s="44">
        <f t="shared" ref="R219:Y219" si="19">Q219*(1-R$217/100)^10</f>
        <v>0.49095239901122995</v>
      </c>
      <c r="S219" s="44">
        <f t="shared" si="19"/>
        <v>0.47642108039783121</v>
      </c>
      <c r="T219" s="44">
        <f t="shared" si="19"/>
        <v>0.4623198629939782</v>
      </c>
      <c r="U219" s="44">
        <f t="shared" si="19"/>
        <v>0.44863601656813629</v>
      </c>
      <c r="V219" s="44">
        <f t="shared" si="19"/>
        <v>0.43535718768100318</v>
      </c>
      <c r="W219" s="44">
        <f t="shared" si="19"/>
        <v>0.4224713885331286</v>
      </c>
      <c r="X219" s="44">
        <f t="shared" si="19"/>
        <v>0.40996698614262428</v>
      </c>
      <c r="Y219" s="44">
        <f t="shared" si="19"/>
        <v>0.39783269184319459</v>
      </c>
      <c r="AA219" s="105"/>
    </row>
    <row r="220" spans="1:28" ht="14.5" hidden="1" outlineLevel="1">
      <c r="A220" s="21" t="s">
        <v>6</v>
      </c>
      <c r="B220" s="44">
        <v>0.52135821405973515</v>
      </c>
      <c r="C220" s="44">
        <f t="shared" si="14"/>
        <v>0.50592693735048078</v>
      </c>
      <c r="D220" s="44">
        <f t="shared" si="15"/>
        <v>0.50197132179580861</v>
      </c>
      <c r="E220" s="44">
        <f t="shared" si="15"/>
        <v>0.49801570624113656</v>
      </c>
      <c r="F220" s="44">
        <f t="shared" si="15"/>
        <v>0.49406009068646439</v>
      </c>
      <c r="G220" s="44">
        <f t="shared" si="15"/>
        <v>0.49010447513179223</v>
      </c>
      <c r="H220" s="44">
        <f t="shared" ref="H220:H228" si="20">$V$229</f>
        <v>0.48614885957712017</v>
      </c>
      <c r="I220" s="44">
        <f t="shared" si="16"/>
        <v>0.47175971719532689</v>
      </c>
      <c r="J220" s="44">
        <f t="shared" si="16"/>
        <v>0.45779646785926376</v>
      </c>
      <c r="K220" s="44">
        <f t="shared" si="16"/>
        <v>0.44424650589156728</v>
      </c>
      <c r="L220">
        <f t="shared" si="17"/>
        <v>-3.9556155546721205E-4</v>
      </c>
      <c r="M220" s="105">
        <f t="shared" si="18"/>
        <v>1.3049612793942491</v>
      </c>
      <c r="N220" s="36"/>
      <c r="O220" s="21" t="s">
        <v>6</v>
      </c>
      <c r="P220" s="44">
        <v>0.52135821405973515</v>
      </c>
      <c r="Q220" s="44">
        <f t="shared" ref="Q220:Y228" si="21">P220*(1-Q$217/100)^10</f>
        <v>0.50592693735048078</v>
      </c>
      <c r="R220" s="44">
        <f t="shared" si="21"/>
        <v>0.49095239901122995</v>
      </c>
      <c r="S220" s="44">
        <f t="shared" si="21"/>
        <v>0.47642108039783121</v>
      </c>
      <c r="T220" s="44">
        <f t="shared" si="21"/>
        <v>0.4623198629939782</v>
      </c>
      <c r="U220" s="44">
        <f t="shared" si="21"/>
        <v>0.44863601656813629</v>
      </c>
      <c r="V220" s="44">
        <f t="shared" si="21"/>
        <v>0.43535718768100318</v>
      </c>
      <c r="W220" s="44">
        <f t="shared" si="21"/>
        <v>0.4224713885331286</v>
      </c>
      <c r="X220" s="44">
        <f t="shared" si="21"/>
        <v>0.40996698614262428</v>
      </c>
      <c r="Y220" s="44">
        <f t="shared" si="21"/>
        <v>0.39783269184319459</v>
      </c>
      <c r="AA220" s="105"/>
    </row>
    <row r="221" spans="1:28" ht="14.5" hidden="1" outlineLevel="1">
      <c r="A221" s="21" t="s">
        <v>11</v>
      </c>
      <c r="B221" s="44">
        <v>0.60825124973635769</v>
      </c>
      <c r="C221" s="44">
        <f t="shared" si="14"/>
        <v>0.59024809357556096</v>
      </c>
      <c r="D221" s="44">
        <f t="shared" si="15"/>
        <v>0.56942824677587289</v>
      </c>
      <c r="E221" s="44">
        <f t="shared" si="15"/>
        <v>0.54860839997618438</v>
      </c>
      <c r="F221" s="44">
        <f t="shared" si="15"/>
        <v>0.52778855317649676</v>
      </c>
      <c r="G221" s="44">
        <f t="shared" si="15"/>
        <v>0.50696870637680824</v>
      </c>
      <c r="H221" s="44">
        <f t="shared" si="20"/>
        <v>0.48614885957712017</v>
      </c>
      <c r="I221" s="44">
        <f t="shared" si="16"/>
        <v>0.47175971719532689</v>
      </c>
      <c r="J221" s="44">
        <f t="shared" si="16"/>
        <v>0.45779646785926376</v>
      </c>
      <c r="K221" s="44">
        <f t="shared" si="16"/>
        <v>0.44424650589156728</v>
      </c>
      <c r="L221">
        <f t="shared" si="17"/>
        <v>-2.0819846799688159E-3</v>
      </c>
      <c r="M221" s="105">
        <f t="shared" si="18"/>
        <v>4.7958571471125691</v>
      </c>
      <c r="N221" s="36"/>
      <c r="O221" s="21" t="s">
        <v>11</v>
      </c>
      <c r="P221" s="44">
        <v>0.60825124973635769</v>
      </c>
      <c r="Q221" s="44">
        <f t="shared" si="21"/>
        <v>0.59024809357556096</v>
      </c>
      <c r="R221" s="44">
        <f t="shared" si="21"/>
        <v>0.57277779884643498</v>
      </c>
      <c r="S221" s="44">
        <f t="shared" si="21"/>
        <v>0.55582459379746985</v>
      </c>
      <c r="T221" s="44">
        <f t="shared" si="21"/>
        <v>0.53937317349297464</v>
      </c>
      <c r="U221" s="44">
        <f t="shared" si="21"/>
        <v>0.52340868599615908</v>
      </c>
      <c r="V221" s="44">
        <f t="shared" si="21"/>
        <v>0.50791671896117052</v>
      </c>
      <c r="W221" s="44">
        <f t="shared" si="21"/>
        <v>0.49288328662198355</v>
      </c>
      <c r="X221" s="44">
        <f t="shared" si="21"/>
        <v>0.47829481716639516</v>
      </c>
      <c r="Y221" s="44">
        <f t="shared" si="21"/>
        <v>0.4641381404837272</v>
      </c>
      <c r="AA221" s="105"/>
    </row>
    <row r="222" spans="1:28" ht="14.5" hidden="1" outlineLevel="1">
      <c r="A222" s="21" t="s">
        <v>2</v>
      </c>
      <c r="B222" s="44">
        <v>0.60825124973635769</v>
      </c>
      <c r="C222" s="44">
        <f t="shared" si="14"/>
        <v>0.59024809357556096</v>
      </c>
      <c r="D222" s="44">
        <f t="shared" si="15"/>
        <v>0.56942824677587289</v>
      </c>
      <c r="E222" s="44">
        <f t="shared" si="15"/>
        <v>0.54860839997618438</v>
      </c>
      <c r="F222" s="44">
        <f t="shared" si="15"/>
        <v>0.52778855317649676</v>
      </c>
      <c r="G222" s="44">
        <f t="shared" si="15"/>
        <v>0.50696870637680824</v>
      </c>
      <c r="H222" s="44">
        <f t="shared" si="20"/>
        <v>0.48614885957712017</v>
      </c>
      <c r="I222" s="44">
        <f t="shared" si="16"/>
        <v>0.47175971719532689</v>
      </c>
      <c r="J222" s="44">
        <f t="shared" si="16"/>
        <v>0.45779646785926376</v>
      </c>
      <c r="K222" s="44">
        <f t="shared" si="16"/>
        <v>0.44424650589156728</v>
      </c>
      <c r="L222">
        <f t="shared" si="17"/>
        <v>-2.0819846799688159E-3</v>
      </c>
      <c r="M222" s="105">
        <f t="shared" si="18"/>
        <v>4.7958571471125691</v>
      </c>
      <c r="N222" s="36"/>
      <c r="O222" s="21" t="s">
        <v>2</v>
      </c>
      <c r="P222" s="44">
        <v>0.60825124973635769</v>
      </c>
      <c r="Q222" s="44">
        <f t="shared" si="21"/>
        <v>0.59024809357556096</v>
      </c>
      <c r="R222" s="44">
        <f t="shared" si="21"/>
        <v>0.57277779884643498</v>
      </c>
      <c r="S222" s="44">
        <f t="shared" si="21"/>
        <v>0.55582459379746985</v>
      </c>
      <c r="T222" s="44">
        <f t="shared" si="21"/>
        <v>0.53937317349297464</v>
      </c>
      <c r="U222" s="44">
        <f t="shared" si="21"/>
        <v>0.52340868599615908</v>
      </c>
      <c r="V222" s="44">
        <f t="shared" si="21"/>
        <v>0.50791671896117052</v>
      </c>
      <c r="W222" s="44">
        <f t="shared" si="21"/>
        <v>0.49288328662198355</v>
      </c>
      <c r="X222" s="44">
        <f t="shared" si="21"/>
        <v>0.47829481716639516</v>
      </c>
      <c r="Y222" s="44">
        <f t="shared" si="21"/>
        <v>0.4641381404837272</v>
      </c>
      <c r="AA222" s="105"/>
    </row>
    <row r="223" spans="1:28" ht="14.5" hidden="1" outlineLevel="1">
      <c r="A223" s="21" t="s">
        <v>3</v>
      </c>
      <c r="B223" s="44">
        <v>0.52135821405973515</v>
      </c>
      <c r="C223" s="44">
        <f t="shared" si="14"/>
        <v>0.50592693735048078</v>
      </c>
      <c r="D223" s="44">
        <f t="shared" si="15"/>
        <v>0.50197132179580861</v>
      </c>
      <c r="E223" s="44">
        <f t="shared" si="15"/>
        <v>0.49801570624113656</v>
      </c>
      <c r="F223" s="44">
        <f t="shared" si="15"/>
        <v>0.49406009068646439</v>
      </c>
      <c r="G223" s="44">
        <f t="shared" si="15"/>
        <v>0.49010447513179223</v>
      </c>
      <c r="H223" s="44">
        <f t="shared" si="20"/>
        <v>0.48614885957712017</v>
      </c>
      <c r="I223" s="44">
        <f t="shared" si="16"/>
        <v>0.47175971719532689</v>
      </c>
      <c r="J223" s="44">
        <f t="shared" si="16"/>
        <v>0.45779646785926376</v>
      </c>
      <c r="K223" s="44">
        <f t="shared" si="16"/>
        <v>0.44424650589156728</v>
      </c>
      <c r="L223">
        <f t="shared" si="17"/>
        <v>-3.9556155546721205E-4</v>
      </c>
      <c r="M223" s="105">
        <f t="shared" si="18"/>
        <v>1.3049612793942491</v>
      </c>
      <c r="N223" s="36"/>
      <c r="O223" s="21" t="s">
        <v>3</v>
      </c>
      <c r="P223" s="44">
        <v>0.52135821405973515</v>
      </c>
      <c r="Q223" s="44">
        <f t="shared" si="21"/>
        <v>0.50592693735048078</v>
      </c>
      <c r="R223" s="44">
        <f t="shared" si="21"/>
        <v>0.49095239901122995</v>
      </c>
      <c r="S223" s="44">
        <f t="shared" si="21"/>
        <v>0.47642108039783121</v>
      </c>
      <c r="T223" s="44">
        <f t="shared" si="21"/>
        <v>0.4623198629939782</v>
      </c>
      <c r="U223" s="44">
        <f t="shared" si="21"/>
        <v>0.44863601656813629</v>
      </c>
      <c r="V223" s="44">
        <f t="shared" si="21"/>
        <v>0.43535718768100318</v>
      </c>
      <c r="W223" s="44">
        <f t="shared" si="21"/>
        <v>0.4224713885331286</v>
      </c>
      <c r="X223" s="44">
        <f t="shared" si="21"/>
        <v>0.40996698614262428</v>
      </c>
      <c r="Y223" s="44">
        <f t="shared" si="21"/>
        <v>0.39783269184319459</v>
      </c>
      <c r="AA223" s="105"/>
    </row>
    <row r="224" spans="1:28" ht="14.5" hidden="1" outlineLevel="1">
      <c r="A224" s="21" t="s">
        <v>4</v>
      </c>
      <c r="B224" s="44">
        <v>0.52135821405973515</v>
      </c>
      <c r="C224" s="44">
        <f t="shared" si="14"/>
        <v>0.50592693735048078</v>
      </c>
      <c r="D224" s="44">
        <f t="shared" si="15"/>
        <v>0.50197132179580861</v>
      </c>
      <c r="E224" s="44">
        <f t="shared" si="15"/>
        <v>0.49801570624113656</v>
      </c>
      <c r="F224" s="44">
        <f t="shared" si="15"/>
        <v>0.49406009068646439</v>
      </c>
      <c r="G224" s="44">
        <f t="shared" si="15"/>
        <v>0.49010447513179223</v>
      </c>
      <c r="H224" s="44">
        <f t="shared" si="20"/>
        <v>0.48614885957712017</v>
      </c>
      <c r="I224" s="44">
        <f t="shared" si="16"/>
        <v>0.47175971719532689</v>
      </c>
      <c r="J224" s="44">
        <f t="shared" si="16"/>
        <v>0.45779646785926376</v>
      </c>
      <c r="K224" s="44">
        <f t="shared" si="16"/>
        <v>0.44424650589156728</v>
      </c>
      <c r="L224">
        <f t="shared" si="17"/>
        <v>-3.9556155546721205E-4</v>
      </c>
      <c r="M224" s="105">
        <f t="shared" si="18"/>
        <v>1.3049612793942491</v>
      </c>
      <c r="N224" s="36"/>
      <c r="O224" s="21" t="s">
        <v>4</v>
      </c>
      <c r="P224" s="44">
        <v>0.52135821405973515</v>
      </c>
      <c r="Q224" s="44">
        <f t="shared" si="21"/>
        <v>0.50592693735048078</v>
      </c>
      <c r="R224" s="44">
        <f t="shared" si="21"/>
        <v>0.49095239901122995</v>
      </c>
      <c r="S224" s="44">
        <f t="shared" si="21"/>
        <v>0.47642108039783121</v>
      </c>
      <c r="T224" s="44">
        <f t="shared" si="21"/>
        <v>0.4623198629939782</v>
      </c>
      <c r="U224" s="44">
        <f t="shared" si="21"/>
        <v>0.44863601656813629</v>
      </c>
      <c r="V224" s="44">
        <f t="shared" si="21"/>
        <v>0.43535718768100318</v>
      </c>
      <c r="W224" s="44">
        <f t="shared" si="21"/>
        <v>0.4224713885331286</v>
      </c>
      <c r="X224" s="44">
        <f t="shared" si="21"/>
        <v>0.40996698614262428</v>
      </c>
      <c r="Y224" s="44">
        <f t="shared" si="21"/>
        <v>0.39783269184319459</v>
      </c>
      <c r="AA224" s="105"/>
    </row>
    <row r="225" spans="1:27" ht="14.5" hidden="1" outlineLevel="1">
      <c r="A225" s="21" t="s">
        <v>0</v>
      </c>
      <c r="B225" s="44">
        <v>0.86893035676622532</v>
      </c>
      <c r="C225" s="44">
        <f t="shared" si="14"/>
        <v>0.84321156225080141</v>
      </c>
      <c r="D225" s="44">
        <f t="shared" si="15"/>
        <v>0.77179902171606507</v>
      </c>
      <c r="E225" s="44">
        <f t="shared" si="15"/>
        <v>0.7003864811813294</v>
      </c>
      <c r="F225" s="44">
        <f t="shared" si="15"/>
        <v>0.62897394064659373</v>
      </c>
      <c r="G225" s="44">
        <f t="shared" si="15"/>
        <v>0.55756140011185629</v>
      </c>
      <c r="H225" s="44">
        <f t="shared" si="20"/>
        <v>0.48614885957712017</v>
      </c>
      <c r="I225" s="44">
        <f t="shared" si="16"/>
        <v>0.47175971719532689</v>
      </c>
      <c r="J225" s="44">
        <f t="shared" si="16"/>
        <v>0.45779646785926376</v>
      </c>
      <c r="K225" s="44">
        <f t="shared" si="16"/>
        <v>0.44424650589156728</v>
      </c>
      <c r="L225">
        <f t="shared" si="17"/>
        <v>-7.1412540534736245E-3</v>
      </c>
      <c r="M225" s="105">
        <f t="shared" si="18"/>
        <v>15.268544750267523</v>
      </c>
      <c r="N225" s="36"/>
      <c r="O225" s="21" t="s">
        <v>0</v>
      </c>
      <c r="P225" s="44">
        <v>0.86893035676622532</v>
      </c>
      <c r="Q225" s="44">
        <f t="shared" si="21"/>
        <v>0.84321156225080141</v>
      </c>
      <c r="R225" s="44">
        <f t="shared" si="21"/>
        <v>0.81825399835204993</v>
      </c>
      <c r="S225" s="44">
        <f t="shared" si="21"/>
        <v>0.79403513399638537</v>
      </c>
      <c r="T225" s="44">
        <f t="shared" si="21"/>
        <v>0.77053310498996375</v>
      </c>
      <c r="U225" s="44">
        <f t="shared" si="21"/>
        <v>0.7477266942802272</v>
      </c>
      <c r="V225" s="44">
        <f t="shared" si="21"/>
        <v>0.725595312801672</v>
      </c>
      <c r="W225" s="44">
        <f t="shared" si="21"/>
        <v>0.70411898088854774</v>
      </c>
      <c r="X225" s="44">
        <f t="shared" si="21"/>
        <v>0.68327831023770724</v>
      </c>
      <c r="Y225" s="44">
        <f t="shared" si="21"/>
        <v>0.66305448640532449</v>
      </c>
      <c r="AA225" s="105"/>
    </row>
    <row r="226" spans="1:27" ht="14.5" hidden="1" outlineLevel="1">
      <c r="A226" s="21" t="s">
        <v>1</v>
      </c>
      <c r="B226" s="44">
        <v>0.60825124973635769</v>
      </c>
      <c r="C226" s="44">
        <f t="shared" si="14"/>
        <v>0.59024809357556096</v>
      </c>
      <c r="D226" s="44">
        <f t="shared" si="15"/>
        <v>0.56942824677587289</v>
      </c>
      <c r="E226" s="44">
        <f t="shared" si="15"/>
        <v>0.54860839997618438</v>
      </c>
      <c r="F226" s="44">
        <f t="shared" si="15"/>
        <v>0.52778855317649676</v>
      </c>
      <c r="G226" s="44">
        <f t="shared" si="15"/>
        <v>0.50696870637680824</v>
      </c>
      <c r="H226" s="44">
        <f t="shared" si="20"/>
        <v>0.48614885957712017</v>
      </c>
      <c r="I226" s="44">
        <f t="shared" si="16"/>
        <v>0.47175971719532689</v>
      </c>
      <c r="J226" s="44">
        <f t="shared" si="16"/>
        <v>0.45779646785926376</v>
      </c>
      <c r="K226" s="44">
        <f t="shared" si="16"/>
        <v>0.44424650589156728</v>
      </c>
      <c r="L226">
        <f t="shared" si="17"/>
        <v>-2.0819846799688159E-3</v>
      </c>
      <c r="M226" s="105">
        <f t="shared" si="18"/>
        <v>4.7958571471125691</v>
      </c>
      <c r="N226" s="36"/>
      <c r="O226" s="21" t="s">
        <v>1</v>
      </c>
      <c r="P226" s="44">
        <v>0.60825124973635769</v>
      </c>
      <c r="Q226" s="44">
        <f t="shared" si="21"/>
        <v>0.59024809357556096</v>
      </c>
      <c r="R226" s="44">
        <f t="shared" si="21"/>
        <v>0.57277779884643498</v>
      </c>
      <c r="S226" s="44">
        <f t="shared" si="21"/>
        <v>0.55582459379746985</v>
      </c>
      <c r="T226" s="44">
        <f t="shared" si="21"/>
        <v>0.53937317349297464</v>
      </c>
      <c r="U226" s="44">
        <f t="shared" si="21"/>
        <v>0.52340868599615908</v>
      </c>
      <c r="V226" s="44">
        <f t="shared" si="21"/>
        <v>0.50791671896117052</v>
      </c>
      <c r="W226" s="44">
        <f t="shared" si="21"/>
        <v>0.49288328662198355</v>
      </c>
      <c r="X226" s="44">
        <f t="shared" si="21"/>
        <v>0.47829481716639516</v>
      </c>
      <c r="Y226" s="44">
        <f t="shared" si="21"/>
        <v>0.4641381404837272</v>
      </c>
      <c r="AA226" s="105"/>
    </row>
    <row r="227" spans="1:27" ht="14.5" hidden="1" outlineLevel="1">
      <c r="A227" s="21" t="s">
        <v>7</v>
      </c>
      <c r="B227" s="44">
        <v>0.52135821405973515</v>
      </c>
      <c r="C227" s="44">
        <f t="shared" si="14"/>
        <v>0.50592693735048078</v>
      </c>
      <c r="D227" s="44">
        <f t="shared" si="15"/>
        <v>0.50197132179580861</v>
      </c>
      <c r="E227" s="44">
        <f t="shared" si="15"/>
        <v>0.49801570624113656</v>
      </c>
      <c r="F227" s="44">
        <f t="shared" si="15"/>
        <v>0.49406009068646439</v>
      </c>
      <c r="G227" s="44">
        <f t="shared" si="15"/>
        <v>0.49010447513179223</v>
      </c>
      <c r="H227" s="44">
        <f t="shared" si="20"/>
        <v>0.48614885957712017</v>
      </c>
      <c r="I227" s="44">
        <f t="shared" si="16"/>
        <v>0.47175971719532689</v>
      </c>
      <c r="J227" s="44">
        <f t="shared" si="16"/>
        <v>0.45779646785926376</v>
      </c>
      <c r="K227" s="44">
        <f t="shared" si="16"/>
        <v>0.44424650589156728</v>
      </c>
      <c r="L227">
        <f t="shared" si="17"/>
        <v>-3.9556155546721205E-4</v>
      </c>
      <c r="M227" s="105">
        <f t="shared" si="18"/>
        <v>1.3049612793942491</v>
      </c>
      <c r="N227" s="36"/>
      <c r="O227" s="21" t="s">
        <v>7</v>
      </c>
      <c r="P227" s="44">
        <v>0.52135821405973515</v>
      </c>
      <c r="Q227" s="44">
        <f t="shared" si="21"/>
        <v>0.50592693735048078</v>
      </c>
      <c r="R227" s="44">
        <f t="shared" si="21"/>
        <v>0.49095239901122995</v>
      </c>
      <c r="S227" s="44">
        <f t="shared" si="21"/>
        <v>0.47642108039783121</v>
      </c>
      <c r="T227" s="44">
        <f t="shared" si="21"/>
        <v>0.4623198629939782</v>
      </c>
      <c r="U227" s="44">
        <f t="shared" si="21"/>
        <v>0.44863601656813629</v>
      </c>
      <c r="V227" s="44">
        <f t="shared" si="21"/>
        <v>0.43535718768100318</v>
      </c>
      <c r="W227" s="44">
        <f t="shared" si="21"/>
        <v>0.4224713885331286</v>
      </c>
      <c r="X227" s="44">
        <f t="shared" si="21"/>
        <v>0.40996698614262428</v>
      </c>
      <c r="Y227" s="44">
        <f t="shared" si="21"/>
        <v>0.39783269184319459</v>
      </c>
      <c r="AA227" s="105"/>
    </row>
    <row r="228" spans="1:27" ht="14.5" hidden="1" outlineLevel="1">
      <c r="A228" s="21" t="s">
        <v>8</v>
      </c>
      <c r="B228" s="44">
        <v>0.52135821405973515</v>
      </c>
      <c r="C228" s="44">
        <f t="shared" si="14"/>
        <v>0.50592693735048078</v>
      </c>
      <c r="D228" s="44">
        <f t="shared" si="15"/>
        <v>0.50197132179580861</v>
      </c>
      <c r="E228" s="44">
        <f t="shared" si="15"/>
        <v>0.49801570624113656</v>
      </c>
      <c r="F228" s="44">
        <f t="shared" si="15"/>
        <v>0.49406009068646439</v>
      </c>
      <c r="G228" s="44">
        <f t="shared" si="15"/>
        <v>0.49010447513179223</v>
      </c>
      <c r="H228" s="44">
        <f t="shared" si="20"/>
        <v>0.48614885957712017</v>
      </c>
      <c r="I228" s="44">
        <f t="shared" si="16"/>
        <v>0.47175971719532689</v>
      </c>
      <c r="J228" s="44">
        <f t="shared" si="16"/>
        <v>0.45779646785926376</v>
      </c>
      <c r="K228" s="44">
        <f t="shared" si="16"/>
        <v>0.44424650589156728</v>
      </c>
      <c r="L228">
        <f t="shared" si="17"/>
        <v>-3.9556155546721205E-4</v>
      </c>
      <c r="M228" s="105">
        <f t="shared" si="18"/>
        <v>1.3049612793942491</v>
      </c>
      <c r="N228" s="36"/>
      <c r="O228" s="21" t="s">
        <v>8</v>
      </c>
      <c r="P228" s="44">
        <v>0.52135821405973515</v>
      </c>
      <c r="Q228" s="44">
        <f t="shared" si="21"/>
        <v>0.50592693735048078</v>
      </c>
      <c r="R228" s="44">
        <f t="shared" si="21"/>
        <v>0.49095239901122995</v>
      </c>
      <c r="S228" s="44">
        <f t="shared" si="21"/>
        <v>0.47642108039783121</v>
      </c>
      <c r="T228" s="44">
        <f t="shared" si="21"/>
        <v>0.4623198629939782</v>
      </c>
      <c r="U228" s="44">
        <f t="shared" si="21"/>
        <v>0.44863601656813629</v>
      </c>
      <c r="V228" s="44">
        <f t="shared" si="21"/>
        <v>0.43535718768100318</v>
      </c>
      <c r="W228" s="44">
        <f t="shared" si="21"/>
        <v>0.4224713885331286</v>
      </c>
      <c r="X228" s="44">
        <f t="shared" si="21"/>
        <v>0.40996698614262428</v>
      </c>
      <c r="Y228" s="44">
        <f t="shared" si="21"/>
        <v>0.39783269184319459</v>
      </c>
      <c r="AA228" s="105"/>
    </row>
    <row r="229" spans="1:27" ht="13" hidden="1" outlineLevel="1">
      <c r="V229" s="110">
        <f>AVERAGE(V219:V228)</f>
        <v>0.48614885957712017</v>
      </c>
      <c r="W229" s="15"/>
      <c r="X229" s="15"/>
      <c r="Y229" s="15"/>
    </row>
    <row r="230" spans="1:27" hidden="1" outlineLevel="1">
      <c r="A230" t="s">
        <v>46</v>
      </c>
    </row>
    <row r="231" spans="1:27" ht="14.5" hidden="1" outlineLevel="1">
      <c r="A231" t="s">
        <v>47</v>
      </c>
      <c r="B231" s="16"/>
      <c r="C231" s="16"/>
      <c r="D231" s="16"/>
      <c r="E231" s="16"/>
      <c r="F231" s="16"/>
      <c r="G231" s="16"/>
      <c r="H231" s="16"/>
      <c r="I231" s="16"/>
      <c r="J231" s="16"/>
      <c r="K231" s="16"/>
    </row>
    <row r="232" spans="1:27" ht="13" hidden="1" outlineLevel="1">
      <c r="B232" s="4">
        <v>2010</v>
      </c>
      <c r="C232" s="4">
        <v>2020</v>
      </c>
      <c r="D232" s="4">
        <v>2030</v>
      </c>
      <c r="E232" s="4">
        <v>2040</v>
      </c>
      <c r="F232" s="4">
        <v>2050</v>
      </c>
      <c r="G232" s="4">
        <v>2060</v>
      </c>
      <c r="H232" s="4">
        <v>2070</v>
      </c>
      <c r="I232" s="4">
        <v>2080</v>
      </c>
      <c r="J232" s="4">
        <v>2090</v>
      </c>
      <c r="K232" s="4">
        <v>2100</v>
      </c>
      <c r="N232" s="1"/>
      <c r="O232" s="1"/>
      <c r="P232" s="1"/>
      <c r="Q232" s="1"/>
      <c r="R232" s="1"/>
      <c r="S232" s="1"/>
      <c r="T232" s="1"/>
      <c r="U232" s="1"/>
      <c r="V232" s="1"/>
      <c r="W232" s="1"/>
      <c r="X232" s="1"/>
      <c r="Y232" s="1"/>
    </row>
    <row r="233" spans="1:27" ht="13" hidden="1" outlineLevel="1">
      <c r="A233" s="4" t="s">
        <v>5</v>
      </c>
      <c r="B233" s="1">
        <f>B205*B219</f>
        <v>424.93843712122907</v>
      </c>
      <c r="C233" s="1">
        <f t="shared" ref="C233:K233" si="22">C205*C219</f>
        <v>426.27264438280531</v>
      </c>
      <c r="D233" s="1">
        <f t="shared" si="22"/>
        <v>447.8389911829878</v>
      </c>
      <c r="E233" s="1">
        <f t="shared" si="22"/>
        <v>489.98954599368153</v>
      </c>
      <c r="F233" s="1">
        <f t="shared" si="22"/>
        <v>550.82231182659064</v>
      </c>
      <c r="G233" s="1">
        <f t="shared" si="22"/>
        <v>686.14626518450916</v>
      </c>
      <c r="H233" s="1">
        <f t="shared" si="22"/>
        <v>826.45306128110428</v>
      </c>
      <c r="I233" s="1">
        <f t="shared" si="22"/>
        <v>896.34346267112107</v>
      </c>
      <c r="J233" s="1">
        <f t="shared" si="22"/>
        <v>803.01697600277328</v>
      </c>
      <c r="K233" s="1">
        <f t="shared" si="22"/>
        <v>739.81506771223246</v>
      </c>
      <c r="N233" s="1"/>
      <c r="O233" s="1"/>
      <c r="P233" s="1"/>
      <c r="Q233" s="1"/>
      <c r="R233" s="1"/>
      <c r="S233" s="1"/>
      <c r="T233" s="1"/>
      <c r="U233" s="1"/>
      <c r="V233" s="1"/>
      <c r="W233" s="1"/>
      <c r="X233" s="1"/>
      <c r="Y233" s="1"/>
    </row>
    <row r="234" spans="1:27" ht="13" hidden="1" outlineLevel="1">
      <c r="A234" s="4" t="s">
        <v>6</v>
      </c>
      <c r="B234" s="1">
        <f t="shared" ref="B234:K242" si="23">B206*B220</f>
        <v>616.7326297659265</v>
      </c>
      <c r="C234" s="1">
        <f t="shared" si="23"/>
        <v>833.12172764473712</v>
      </c>
      <c r="D234" s="1">
        <f t="shared" si="23"/>
        <v>1014.5442574817058</v>
      </c>
      <c r="E234" s="1">
        <f t="shared" si="23"/>
        <v>1077.5510504934364</v>
      </c>
      <c r="F234" s="1">
        <f t="shared" si="23"/>
        <v>1110.3400735986136</v>
      </c>
      <c r="G234" s="1">
        <f t="shared" si="23"/>
        <v>1118.208931086187</v>
      </c>
      <c r="H234" s="1">
        <f t="shared" si="23"/>
        <v>1114.5301756338808</v>
      </c>
      <c r="I234" s="1">
        <f t="shared" si="23"/>
        <v>1077.8787581667132</v>
      </c>
      <c r="J234" s="1">
        <f t="shared" si="23"/>
        <v>1035.6476862825079</v>
      </c>
      <c r="K234" s="1">
        <f t="shared" si="23"/>
        <v>988.23273805381882</v>
      </c>
      <c r="N234" s="1"/>
      <c r="O234" s="1"/>
      <c r="P234" s="1"/>
      <c r="Q234" s="1"/>
      <c r="R234" s="1"/>
      <c r="S234" s="1"/>
      <c r="T234" s="1"/>
      <c r="U234" s="1"/>
      <c r="V234" s="1"/>
      <c r="W234" s="1"/>
      <c r="X234" s="1"/>
      <c r="Y234" s="1"/>
    </row>
    <row r="235" spans="1:27" ht="13" hidden="1" outlineLevel="1">
      <c r="A235" s="4" t="s">
        <v>11</v>
      </c>
      <c r="B235" s="1">
        <f t="shared" si="23"/>
        <v>608.07709558615477</v>
      </c>
      <c r="C235" s="1">
        <f t="shared" si="23"/>
        <v>611.33024173649937</v>
      </c>
      <c r="D235" s="1">
        <f t="shared" si="23"/>
        <v>616.33933252345366</v>
      </c>
      <c r="E235" s="1">
        <f t="shared" si="23"/>
        <v>595.72547681010849</v>
      </c>
      <c r="F235" s="1">
        <f t="shared" si="23"/>
        <v>542.15660111898126</v>
      </c>
      <c r="G235" s="1">
        <f t="shared" si="23"/>
        <v>486.91836403711812</v>
      </c>
      <c r="H235" s="1">
        <f t="shared" si="23"/>
        <v>426.51367650640708</v>
      </c>
      <c r="I235" s="1">
        <f t="shared" si="23"/>
        <v>364.2820631169987</v>
      </c>
      <c r="J235" s="1">
        <f t="shared" si="23"/>
        <v>298.23748034996402</v>
      </c>
      <c r="K235" s="1">
        <f t="shared" si="23"/>
        <v>270.07185127153588</v>
      </c>
      <c r="N235" s="1"/>
      <c r="O235" s="1"/>
      <c r="P235" s="1"/>
      <c r="Q235" s="1"/>
      <c r="R235" s="1"/>
      <c r="S235" s="1"/>
      <c r="T235" s="1"/>
      <c r="U235" s="1"/>
      <c r="V235" s="1"/>
      <c r="W235" s="1"/>
      <c r="X235" s="1"/>
      <c r="Y235" s="1"/>
    </row>
    <row r="236" spans="1:27" ht="13" hidden="1" outlineLevel="1">
      <c r="A236" s="4" t="s">
        <v>2</v>
      </c>
      <c r="B236" s="1">
        <f t="shared" si="23"/>
        <v>649.90732536340238</v>
      </c>
      <c r="C236" s="1">
        <f t="shared" si="23"/>
        <v>753.58152833573615</v>
      </c>
      <c r="D236" s="1">
        <f t="shared" si="23"/>
        <v>901.34048436770206</v>
      </c>
      <c r="E236" s="1">
        <f t="shared" si="23"/>
        <v>1018.2811704302087</v>
      </c>
      <c r="F236" s="1">
        <f t="shared" si="23"/>
        <v>1050.4113393266005</v>
      </c>
      <c r="G236" s="1">
        <f t="shared" si="23"/>
        <v>973.44005665589748</v>
      </c>
      <c r="H236" s="1">
        <f t="shared" si="23"/>
        <v>790.33902002178661</v>
      </c>
      <c r="I236" s="1">
        <f t="shared" si="23"/>
        <v>596.77091160240616</v>
      </c>
      <c r="J236" s="1">
        <f t="shared" si="23"/>
        <v>382.15029325075091</v>
      </c>
      <c r="K236" s="1">
        <f t="shared" si="23"/>
        <v>151.71703052181002</v>
      </c>
      <c r="N236" s="1"/>
      <c r="O236" s="1"/>
      <c r="P236" s="1"/>
      <c r="Q236" s="1"/>
      <c r="R236" s="1"/>
      <c r="S236" s="1"/>
      <c r="T236" s="1"/>
      <c r="U236" s="1"/>
      <c r="V236" s="1"/>
      <c r="W236" s="1"/>
      <c r="X236" s="1"/>
      <c r="Y236" s="1"/>
    </row>
    <row r="237" spans="1:27" ht="13" hidden="1" outlineLevel="1">
      <c r="A237" s="4" t="s">
        <v>3</v>
      </c>
      <c r="B237" s="1">
        <f t="shared" si="23"/>
        <v>1060.7991643614953</v>
      </c>
      <c r="C237" s="1">
        <f t="shared" si="23"/>
        <v>1003.130425453644</v>
      </c>
      <c r="D237" s="1">
        <f t="shared" si="23"/>
        <v>957.03807898533398</v>
      </c>
      <c r="E237" s="1">
        <f t="shared" si="23"/>
        <v>896.85550456559156</v>
      </c>
      <c r="F237" s="1">
        <f t="shared" si="23"/>
        <v>842.47809245149813</v>
      </c>
      <c r="G237" s="1">
        <f t="shared" si="23"/>
        <v>784.11632423291428</v>
      </c>
      <c r="H237" s="1">
        <f t="shared" si="23"/>
        <v>776.13161713077102</v>
      </c>
      <c r="I237" s="1">
        <f t="shared" si="23"/>
        <v>751.5436765787565</v>
      </c>
      <c r="J237" s="1">
        <f t="shared" si="23"/>
        <v>730.16744669344894</v>
      </c>
      <c r="K237" s="1">
        <f t="shared" si="23"/>
        <v>697.44256656907726</v>
      </c>
      <c r="N237" s="1"/>
      <c r="O237" s="1"/>
      <c r="P237" s="1"/>
      <c r="Q237" s="1"/>
      <c r="R237" s="1"/>
      <c r="S237" s="1"/>
      <c r="T237" s="1"/>
      <c r="U237" s="1"/>
      <c r="V237" s="1"/>
      <c r="W237" s="1"/>
      <c r="X237" s="1"/>
      <c r="Y237" s="1"/>
    </row>
    <row r="238" spans="1:27" ht="13" hidden="1" outlineLevel="1">
      <c r="A238" s="4" t="s">
        <v>4</v>
      </c>
      <c r="B238" s="1">
        <f t="shared" si="23"/>
        <v>1352.0517465562536</v>
      </c>
      <c r="C238" s="1">
        <f t="shared" si="23"/>
        <v>1290.4416171003788</v>
      </c>
      <c r="D238" s="1">
        <f t="shared" si="23"/>
        <v>1209.6573908190917</v>
      </c>
      <c r="E238" s="1">
        <f t="shared" si="23"/>
        <v>1012.2221725186399</v>
      </c>
      <c r="F238" s="1">
        <f t="shared" si="23"/>
        <v>780.07241195371614</v>
      </c>
      <c r="G238" s="1">
        <f t="shared" si="23"/>
        <v>715.78516912684086</v>
      </c>
      <c r="H238" s="1">
        <f t="shared" si="23"/>
        <v>723.2337566369024</v>
      </c>
      <c r="I238" s="1">
        <f t="shared" si="23"/>
        <v>711.31887673745393</v>
      </c>
      <c r="J238" s="1">
        <f t="shared" si="23"/>
        <v>691.68302631139443</v>
      </c>
      <c r="K238" s="1">
        <f t="shared" si="23"/>
        <v>658.21052866852597</v>
      </c>
      <c r="N238" s="1"/>
      <c r="O238" s="1"/>
      <c r="P238" s="1"/>
      <c r="Q238" s="1"/>
      <c r="R238" s="1"/>
      <c r="S238" s="1"/>
      <c r="T238" s="1"/>
      <c r="U238" s="1"/>
      <c r="V238" s="1"/>
      <c r="W238" s="1"/>
      <c r="X238" s="1"/>
      <c r="Y238" s="1"/>
    </row>
    <row r="239" spans="1:27" ht="13" hidden="1" outlineLevel="1">
      <c r="A239" s="4" t="s">
        <v>0</v>
      </c>
      <c r="B239" s="1">
        <f t="shared" si="23"/>
        <v>685.25255543985281</v>
      </c>
      <c r="C239" s="1">
        <f t="shared" si="23"/>
        <v>667.24853012743722</v>
      </c>
      <c r="D239" s="1">
        <f t="shared" si="23"/>
        <v>610.89265650374625</v>
      </c>
      <c r="E239" s="1">
        <f t="shared" si="23"/>
        <v>552.97173306040315</v>
      </c>
      <c r="F239" s="1">
        <f t="shared" si="23"/>
        <v>494.00284770491476</v>
      </c>
      <c r="G239" s="1">
        <f t="shared" si="23"/>
        <v>434.66698074904315</v>
      </c>
      <c r="H239" s="1">
        <f t="shared" si="23"/>
        <v>375.23444343762196</v>
      </c>
      <c r="I239" s="1">
        <f t="shared" si="23"/>
        <v>359.83742069059434</v>
      </c>
      <c r="J239" s="1">
        <f t="shared" si="23"/>
        <v>344.21087546394619</v>
      </c>
      <c r="K239" s="1">
        <f t="shared" si="23"/>
        <v>328.38170060022208</v>
      </c>
      <c r="N239" s="1"/>
      <c r="O239" s="1"/>
      <c r="P239" s="1"/>
      <c r="Q239" s="1"/>
      <c r="R239" s="1"/>
      <c r="S239" s="1"/>
      <c r="T239" s="1"/>
      <c r="U239" s="1"/>
      <c r="V239" s="1"/>
      <c r="W239" s="1"/>
      <c r="X239" s="1"/>
      <c r="Y239" s="1"/>
    </row>
    <row r="240" spans="1:27" ht="13" hidden="1" outlineLevel="1">
      <c r="A240" s="4" t="s">
        <v>1</v>
      </c>
      <c r="B240" s="1">
        <f t="shared" si="23"/>
        <v>801.07820658104936</v>
      </c>
      <c r="C240" s="1">
        <f t="shared" si="23"/>
        <v>824.24403704625411</v>
      </c>
      <c r="D240" s="1">
        <f t="shared" si="23"/>
        <v>838.61183764143357</v>
      </c>
      <c r="E240" s="1">
        <f t="shared" si="23"/>
        <v>844.62588246929818</v>
      </c>
      <c r="F240" s="1">
        <f t="shared" si="23"/>
        <v>846.7045438073053</v>
      </c>
      <c r="G240" s="1">
        <f t="shared" si="23"/>
        <v>840.04322904921537</v>
      </c>
      <c r="H240" s="1">
        <f t="shared" si="23"/>
        <v>829.83114101394608</v>
      </c>
      <c r="I240" s="1">
        <f t="shared" si="23"/>
        <v>826.10101192678042</v>
      </c>
      <c r="J240" s="1">
        <f t="shared" si="23"/>
        <v>820.26143160123161</v>
      </c>
      <c r="K240" s="1">
        <f t="shared" si="23"/>
        <v>812.27701549125527</v>
      </c>
      <c r="N240" s="1"/>
      <c r="O240" s="1"/>
      <c r="P240" s="1"/>
      <c r="Q240" s="1"/>
      <c r="R240" s="1"/>
      <c r="S240" s="1"/>
      <c r="T240" s="1"/>
      <c r="U240" s="1"/>
      <c r="V240" s="1"/>
      <c r="W240" s="1"/>
      <c r="X240" s="1"/>
      <c r="Y240" s="1"/>
    </row>
    <row r="241" spans="1:26" ht="13" hidden="1" outlineLevel="1">
      <c r="A241" s="4" t="s">
        <v>7</v>
      </c>
      <c r="B241" s="1">
        <f t="shared" si="23"/>
        <v>1445.8338281360086</v>
      </c>
      <c r="C241" s="1">
        <f t="shared" si="23"/>
        <v>1441.2430292999104</v>
      </c>
      <c r="D241" s="1">
        <f t="shared" si="23"/>
        <v>1451.1648967437234</v>
      </c>
      <c r="E241" s="1">
        <f t="shared" si="23"/>
        <v>1449.9257442897613</v>
      </c>
      <c r="F241" s="1">
        <f t="shared" si="23"/>
        <v>1442.5881496291272</v>
      </c>
      <c r="G241" s="1">
        <f t="shared" si="23"/>
        <v>1429.5068893187467</v>
      </c>
      <c r="H241" s="1">
        <f t="shared" si="23"/>
        <v>1411.8596573932257</v>
      </c>
      <c r="I241" s="1">
        <f t="shared" si="23"/>
        <v>1355.1905674239929</v>
      </c>
      <c r="J241" s="1">
        <f t="shared" si="23"/>
        <v>1292.3131825679784</v>
      </c>
      <c r="K241" s="1">
        <f t="shared" si="23"/>
        <v>1223.1966730037607</v>
      </c>
      <c r="N241" s="1"/>
      <c r="O241" s="1"/>
      <c r="P241" s="1"/>
      <c r="Q241" s="1"/>
      <c r="R241" s="1"/>
      <c r="S241" s="1"/>
      <c r="T241" s="1"/>
      <c r="U241" s="1"/>
      <c r="V241" s="1"/>
      <c r="W241" s="1"/>
      <c r="X241" s="1"/>
      <c r="Y241" s="1"/>
    </row>
    <row r="242" spans="1:26" ht="13" hidden="1" outlineLevel="1">
      <c r="A242" s="4" t="s">
        <v>8</v>
      </c>
      <c r="B242" s="1">
        <f t="shared" si="23"/>
        <v>903.41533571299965</v>
      </c>
      <c r="C242" s="1">
        <f t="shared" si="23"/>
        <v>1013.28966275404</v>
      </c>
      <c r="D242" s="1">
        <f t="shared" si="23"/>
        <v>1113.1809103616777</v>
      </c>
      <c r="E242" s="1">
        <f t="shared" si="23"/>
        <v>1174.8016032211849</v>
      </c>
      <c r="F242" s="1">
        <f t="shared" si="23"/>
        <v>1219.8497070420199</v>
      </c>
      <c r="G242" s="1">
        <f t="shared" si="23"/>
        <v>1229.8141977431956</v>
      </c>
      <c r="H242" s="1">
        <f t="shared" si="23"/>
        <v>1203.2548812487778</v>
      </c>
      <c r="I242" s="1">
        <f t="shared" si="23"/>
        <v>1143.2143305852933</v>
      </c>
      <c r="J242" s="1">
        <f t="shared" si="23"/>
        <v>1064.0666031611145</v>
      </c>
      <c r="K242" s="1">
        <f t="shared" si="23"/>
        <v>969.79428063397984</v>
      </c>
      <c r="N242" s="1"/>
      <c r="O242" s="1"/>
      <c r="P242" s="1"/>
      <c r="Q242" s="1"/>
      <c r="R242" s="1"/>
      <c r="S242" s="1"/>
      <c r="T242" s="1"/>
      <c r="U242" s="1"/>
      <c r="V242" s="1"/>
      <c r="W242" s="1"/>
    </row>
    <row r="243" spans="1:26" ht="14.5" hidden="1" outlineLevel="1">
      <c r="A243" s="16"/>
      <c r="B243" s="3"/>
      <c r="C243" s="3"/>
      <c r="D243" s="3"/>
      <c r="E243" s="3"/>
      <c r="F243" s="3"/>
      <c r="G243" s="3"/>
      <c r="H243" s="3"/>
      <c r="I243" s="3"/>
      <c r="J243" s="3"/>
      <c r="K243" s="3"/>
    </row>
    <row r="244" spans="1:26" ht="14.5" hidden="1" outlineLevel="1">
      <c r="A244" s="16" t="s">
        <v>48</v>
      </c>
      <c r="B244" s="3"/>
      <c r="C244" s="3"/>
      <c r="D244" s="3"/>
      <c r="E244" s="3"/>
      <c r="F244" s="3"/>
      <c r="G244" s="3"/>
      <c r="H244" s="3"/>
      <c r="I244" s="3"/>
      <c r="J244" s="3"/>
      <c r="K244" s="3"/>
    </row>
    <row r="245" spans="1:26" ht="14.5" hidden="1" outlineLevel="1">
      <c r="A245" s="24" t="s">
        <v>39</v>
      </c>
      <c r="B245" s="23"/>
      <c r="C245" s="23"/>
      <c r="D245" s="23"/>
      <c r="E245" s="23"/>
      <c r="F245" s="23"/>
      <c r="G245" s="23"/>
      <c r="H245" s="23"/>
      <c r="I245" s="23"/>
      <c r="J245" s="23"/>
      <c r="K245" s="23"/>
      <c r="L245" s="32"/>
    </row>
    <row r="246" spans="1:26" ht="14.5" hidden="1" outlineLevel="1">
      <c r="A246" s="23"/>
      <c r="B246" s="69">
        <v>2010</v>
      </c>
      <c r="C246" s="69">
        <v>2020</v>
      </c>
      <c r="D246" s="69">
        <v>2030</v>
      </c>
      <c r="E246" s="69">
        <v>2040</v>
      </c>
      <c r="F246" s="69">
        <v>2050</v>
      </c>
      <c r="G246" s="69">
        <v>2060</v>
      </c>
      <c r="H246" s="69">
        <v>2070</v>
      </c>
      <c r="I246" s="69">
        <v>2080</v>
      </c>
      <c r="J246" s="69">
        <v>2090</v>
      </c>
      <c r="K246" s="69">
        <v>2100</v>
      </c>
      <c r="L246" s="6"/>
      <c r="O246" s="1"/>
      <c r="P246" s="1"/>
      <c r="Q246" s="1"/>
      <c r="R246" s="1"/>
      <c r="S246" s="1"/>
      <c r="T246" s="1"/>
      <c r="U246" s="1"/>
      <c r="V246" s="1"/>
      <c r="W246" s="1"/>
      <c r="X246" s="1"/>
      <c r="Y246" s="1"/>
      <c r="Z246" s="1"/>
    </row>
    <row r="247" spans="1:26" ht="14.5" hidden="1" outlineLevel="1">
      <c r="A247" s="23" t="s">
        <v>5</v>
      </c>
      <c r="B247" s="46">
        <f t="shared" ref="B247:K247" si="24">B205*B10</f>
        <v>697.88399983827969</v>
      </c>
      <c r="C247" s="46">
        <f t="shared" si="24"/>
        <v>885.88367614489164</v>
      </c>
      <c r="D247" s="46">
        <f t="shared" si="24"/>
        <v>1105.985267456814</v>
      </c>
      <c r="E247" s="46">
        <f t="shared" si="24"/>
        <v>1388.8237052502436</v>
      </c>
      <c r="F247" s="46">
        <f t="shared" si="24"/>
        <v>1728.5018526914173</v>
      </c>
      <c r="G247" s="46">
        <f t="shared" si="24"/>
        <v>2311.5077765780002</v>
      </c>
      <c r="H247" s="46">
        <f t="shared" si="24"/>
        <v>2917.2630546660002</v>
      </c>
      <c r="I247" s="46">
        <f t="shared" si="24"/>
        <v>3312.1198083060003</v>
      </c>
      <c r="J247" s="46">
        <f t="shared" si="24"/>
        <v>3042.9000256981021</v>
      </c>
      <c r="K247" s="46">
        <f t="shared" si="24"/>
        <v>2821.7352319255433</v>
      </c>
      <c r="L247" s="6"/>
      <c r="O247" s="1"/>
      <c r="P247" s="1"/>
      <c r="Q247" s="1"/>
      <c r="R247" s="1"/>
      <c r="S247" s="1"/>
      <c r="T247" s="1"/>
      <c r="U247" s="1"/>
      <c r="V247" s="1"/>
      <c r="W247" s="1"/>
      <c r="X247" s="1"/>
      <c r="Y247" s="1"/>
      <c r="Z247" s="1"/>
    </row>
    <row r="248" spans="1:26" ht="14.5" hidden="1" outlineLevel="1">
      <c r="A248" s="23" t="s">
        <v>6</v>
      </c>
      <c r="B248" s="46">
        <f t="shared" ref="B248:K248" si="25">B206*B11</f>
        <v>1726.9372356759106</v>
      </c>
      <c r="C248" s="46">
        <f t="shared" si="25"/>
        <v>2470.4900576007485</v>
      </c>
      <c r="D248" s="46">
        <f t="shared" si="25"/>
        <v>3020.1592605145893</v>
      </c>
      <c r="E248" s="46">
        <f t="shared" si="25"/>
        <v>3127.9864870825318</v>
      </c>
      <c r="F248" s="46">
        <f t="shared" si="25"/>
        <v>3055.0023348034119</v>
      </c>
      <c r="G248" s="46">
        <f t="shared" si="25"/>
        <v>2844.327724799703</v>
      </c>
      <c r="H248" s="46">
        <f t="shared" si="25"/>
        <v>2569.3411753256373</v>
      </c>
      <c r="I248" s="46">
        <f t="shared" si="25"/>
        <v>2266.831675207341</v>
      </c>
      <c r="J248" s="46">
        <f t="shared" si="25"/>
        <v>1949.8136312983572</v>
      </c>
      <c r="K248" s="46">
        <f t="shared" si="25"/>
        <v>1626.8636470734607</v>
      </c>
      <c r="L248" s="6"/>
      <c r="O248" s="1"/>
      <c r="P248" s="1"/>
      <c r="Q248" s="1"/>
      <c r="R248" s="1"/>
      <c r="S248" s="1"/>
      <c r="T248" s="1"/>
      <c r="U248" s="1"/>
      <c r="V248" s="1"/>
      <c r="W248" s="1"/>
      <c r="X248" s="1"/>
      <c r="Y248" s="1"/>
      <c r="Z248" s="1"/>
    </row>
    <row r="249" spans="1:26" ht="14.5" hidden="1" outlineLevel="1">
      <c r="A249" s="23" t="s">
        <v>11</v>
      </c>
      <c r="B249" s="46">
        <f t="shared" ref="B249:K249" si="26">B207*B12</f>
        <v>609.80223474747311</v>
      </c>
      <c r="C249" s="46">
        <f t="shared" si="26"/>
        <v>657.13031859497482</v>
      </c>
      <c r="D249" s="46">
        <f t="shared" si="26"/>
        <v>707.46639144440076</v>
      </c>
      <c r="E249" s="46">
        <f t="shared" si="26"/>
        <v>726.47811874459933</v>
      </c>
      <c r="F249" s="46">
        <f t="shared" si="26"/>
        <v>698.02219667610404</v>
      </c>
      <c r="G249" s="46">
        <f t="shared" si="26"/>
        <v>655.74974064218839</v>
      </c>
      <c r="H249" s="46">
        <f t="shared" si="26"/>
        <v>593.33636851592985</v>
      </c>
      <c r="I249" s="46">
        <f t="shared" si="26"/>
        <v>509.76000551493894</v>
      </c>
      <c r="J249" s="46">
        <f t="shared" si="26"/>
        <v>412.9723104325447</v>
      </c>
      <c r="K249" s="46">
        <f t="shared" si="26"/>
        <v>365.10470746605398</v>
      </c>
      <c r="L249" s="6"/>
      <c r="O249" s="1"/>
      <c r="P249" s="1"/>
      <c r="Q249" s="1"/>
      <c r="R249" s="1"/>
      <c r="S249" s="1"/>
      <c r="T249" s="1"/>
      <c r="U249" s="1"/>
      <c r="V249" s="1"/>
      <c r="W249" s="1"/>
      <c r="X249" s="1"/>
      <c r="Y249" s="1"/>
      <c r="Z249" s="1"/>
    </row>
    <row r="250" spans="1:26" ht="14.5" hidden="1" outlineLevel="1">
      <c r="A250" s="23" t="s">
        <v>2</v>
      </c>
      <c r="B250" s="46">
        <f t="shared" ref="B250:K250" si="27">B208*B13</f>
        <v>298.03553116275833</v>
      </c>
      <c r="C250" s="46">
        <f t="shared" si="27"/>
        <v>356.69378138615787</v>
      </c>
      <c r="D250" s="46">
        <f t="shared" si="27"/>
        <v>435.94126980021406</v>
      </c>
      <c r="E250" s="46">
        <f t="shared" si="27"/>
        <v>501.46111629501843</v>
      </c>
      <c r="F250" s="46">
        <f t="shared" si="27"/>
        <v>521.75132939940193</v>
      </c>
      <c r="G250" s="46">
        <f t="shared" si="27"/>
        <v>481.76021141737317</v>
      </c>
      <c r="H250" s="46">
        <f t="shared" si="27"/>
        <v>385.4253517436087</v>
      </c>
      <c r="I250" s="46">
        <f t="shared" si="27"/>
        <v>278.60576800055031</v>
      </c>
      <c r="J250" s="46">
        <f t="shared" si="27"/>
        <v>168.21012981636679</v>
      </c>
      <c r="K250" s="46">
        <f t="shared" si="27"/>
        <v>62.251189925115611</v>
      </c>
      <c r="L250" s="6"/>
      <c r="O250" s="1"/>
      <c r="P250" s="1"/>
      <c r="Q250" s="1"/>
      <c r="R250" s="1"/>
      <c r="S250" s="1"/>
      <c r="T250" s="1"/>
      <c r="U250" s="1"/>
      <c r="V250" s="1"/>
      <c r="W250" s="1"/>
      <c r="X250" s="1"/>
      <c r="Y250" s="1"/>
      <c r="Z250" s="1"/>
    </row>
    <row r="251" spans="1:26" ht="14.5" hidden="1" outlineLevel="1">
      <c r="A251" s="23" t="s">
        <v>3</v>
      </c>
      <c r="B251" s="46">
        <f t="shared" ref="B251:K251" si="28">B209*B14</f>
        <v>1191.8475568336</v>
      </c>
      <c r="C251" s="46">
        <f t="shared" si="28"/>
        <v>1259.9352271867403</v>
      </c>
      <c r="D251" s="46">
        <f t="shared" si="28"/>
        <v>1269.7599551419182</v>
      </c>
      <c r="E251" s="46">
        <f t="shared" si="28"/>
        <v>1223.4998805586144</v>
      </c>
      <c r="F251" s="46">
        <f t="shared" si="28"/>
        <v>1151.8396216562962</v>
      </c>
      <c r="G251" s="46">
        <f t="shared" si="28"/>
        <v>1050.2948503174603</v>
      </c>
      <c r="H251" s="46">
        <f t="shared" si="28"/>
        <v>1000.7707016144784</v>
      </c>
      <c r="I251" s="46">
        <f t="shared" si="28"/>
        <v>938.1348347267874</v>
      </c>
      <c r="J251" s="46">
        <f t="shared" si="28"/>
        <v>863.87190961163469</v>
      </c>
      <c r="K251" s="46">
        <f t="shared" si="28"/>
        <v>761.45623870628765</v>
      </c>
      <c r="L251" s="6"/>
      <c r="O251" s="1"/>
      <c r="P251" s="1"/>
      <c r="Q251" s="1"/>
      <c r="R251" s="1"/>
      <c r="S251" s="1"/>
      <c r="T251" s="1"/>
      <c r="U251" s="1"/>
      <c r="V251" s="1"/>
      <c r="W251" s="1"/>
      <c r="X251" s="1"/>
      <c r="Y251" s="1"/>
      <c r="Z251" s="1"/>
    </row>
    <row r="252" spans="1:26" ht="14.5" hidden="1" outlineLevel="1">
      <c r="A252" s="23" t="s">
        <v>4</v>
      </c>
      <c r="B252" s="46">
        <f t="shared" ref="B252:K252" si="29">B210*B15</f>
        <v>987.68649682164505</v>
      </c>
      <c r="C252" s="46">
        <f t="shared" si="29"/>
        <v>1133.9534910943341</v>
      </c>
      <c r="D252" s="46">
        <f t="shared" si="29"/>
        <v>1187.3998087766281</v>
      </c>
      <c r="E252" s="46">
        <f t="shared" si="29"/>
        <v>1077.350866293237</v>
      </c>
      <c r="F252" s="46">
        <f t="shared" si="29"/>
        <v>873.81211563750128</v>
      </c>
      <c r="G252" s="46">
        <f t="shared" si="29"/>
        <v>820.00621074601941</v>
      </c>
      <c r="H252" s="46">
        <f t="shared" si="29"/>
        <v>827.96561684054598</v>
      </c>
      <c r="I252" s="46">
        <f t="shared" si="29"/>
        <v>813.38355648221523</v>
      </c>
      <c r="J252" s="46">
        <f t="shared" si="29"/>
        <v>773.35608047812627</v>
      </c>
      <c r="K252" s="46">
        <f t="shared" si="29"/>
        <v>704.66173184965817</v>
      </c>
      <c r="L252" s="6"/>
      <c r="O252" s="1"/>
      <c r="P252" s="1"/>
      <c r="Q252" s="1"/>
      <c r="R252" s="1"/>
      <c r="S252" s="1"/>
      <c r="T252" s="1"/>
      <c r="U252" s="1"/>
      <c r="V252" s="1"/>
      <c r="W252" s="1"/>
      <c r="X252" s="1"/>
      <c r="Y252" s="1"/>
      <c r="Z252" s="1"/>
    </row>
    <row r="253" spans="1:26" ht="14.5" hidden="1" outlineLevel="1">
      <c r="A253" s="23" t="s">
        <v>0</v>
      </c>
      <c r="B253" s="46">
        <f t="shared" ref="B253:K253" si="30">B211*B16</f>
        <v>274.64237824945189</v>
      </c>
      <c r="C253" s="46">
        <f t="shared" si="30"/>
        <v>299.39819115368618</v>
      </c>
      <c r="D253" s="46">
        <f t="shared" si="30"/>
        <v>323.75819933776933</v>
      </c>
      <c r="E253" s="46">
        <f t="shared" si="30"/>
        <v>345.42310285929159</v>
      </c>
      <c r="F253" s="46">
        <f t="shared" si="30"/>
        <v>363.63352367597963</v>
      </c>
      <c r="G253" s="46">
        <f t="shared" si="30"/>
        <v>379.52599543451851</v>
      </c>
      <c r="H253" s="46">
        <f t="shared" si="30"/>
        <v>392.1402700563317</v>
      </c>
      <c r="I253" s="46">
        <f t="shared" si="30"/>
        <v>399.25389725814387</v>
      </c>
      <c r="J253" s="46">
        <f t="shared" si="30"/>
        <v>397.23156812168446</v>
      </c>
      <c r="K253" s="46">
        <f t="shared" si="30"/>
        <v>386.15131672248663</v>
      </c>
      <c r="L253" s="6"/>
      <c r="O253" s="1"/>
      <c r="P253" s="1"/>
      <c r="Q253" s="1"/>
      <c r="R253" s="1"/>
      <c r="S253" s="1"/>
      <c r="T253" s="1"/>
      <c r="U253" s="1"/>
      <c r="V253" s="1"/>
      <c r="W253" s="1"/>
      <c r="X253" s="1"/>
      <c r="Y253" s="1"/>
      <c r="Z253" s="1"/>
    </row>
    <row r="254" spans="1:26" ht="14.5" hidden="1" outlineLevel="1">
      <c r="A254" s="23" t="s">
        <v>1</v>
      </c>
      <c r="B254" s="46">
        <f t="shared" ref="B254:K254" si="31">B212*B17</f>
        <v>166.65015962666607</v>
      </c>
      <c r="C254" s="46">
        <f t="shared" si="31"/>
        <v>175.22842479124824</v>
      </c>
      <c r="D254" s="46">
        <f t="shared" si="31"/>
        <v>180.22094653920638</v>
      </c>
      <c r="E254" s="46">
        <f t="shared" si="31"/>
        <v>182.12217732855797</v>
      </c>
      <c r="F254" s="46">
        <f t="shared" si="31"/>
        <v>182.42505838524914</v>
      </c>
      <c r="G254" s="46">
        <f t="shared" si="31"/>
        <v>179.88252803787805</v>
      </c>
      <c r="H254" s="46">
        <f t="shared" si="31"/>
        <v>173.42279149247918</v>
      </c>
      <c r="I254" s="46">
        <f t="shared" si="31"/>
        <v>163.98958345575136</v>
      </c>
      <c r="J254" s="46">
        <f t="shared" si="31"/>
        <v>152.57769272386093</v>
      </c>
      <c r="K254" s="46">
        <f t="shared" si="31"/>
        <v>140.67248480327277</v>
      </c>
      <c r="L254" s="6"/>
      <c r="O254" s="1"/>
      <c r="P254" s="1"/>
      <c r="Q254" s="1"/>
      <c r="R254" s="1"/>
      <c r="S254" s="1"/>
      <c r="T254" s="1"/>
      <c r="U254" s="1"/>
      <c r="V254" s="1"/>
      <c r="W254" s="1"/>
      <c r="X254" s="1"/>
      <c r="Y254" s="1"/>
      <c r="Z254" s="1"/>
    </row>
    <row r="255" spans="1:26" ht="14.5" hidden="1" outlineLevel="1">
      <c r="A255" s="23" t="s">
        <v>7</v>
      </c>
      <c r="B255" s="46">
        <f t="shared" ref="B255:K255" si="32">B213*B18</f>
        <v>2129.5649862476139</v>
      </c>
      <c r="C255" s="46">
        <f t="shared" si="32"/>
        <v>2382.8630094134514</v>
      </c>
      <c r="D255" s="46">
        <f t="shared" si="32"/>
        <v>2547.7370721433913</v>
      </c>
      <c r="E255" s="46">
        <f t="shared" si="32"/>
        <v>2626.4492387005362</v>
      </c>
      <c r="F255" s="46">
        <f t="shared" si="32"/>
        <v>2621.4161119252426</v>
      </c>
      <c r="G255" s="46">
        <f t="shared" si="32"/>
        <v>2543.0734665663854</v>
      </c>
      <c r="H255" s="46">
        <f t="shared" si="32"/>
        <v>2410.7173099864244</v>
      </c>
      <c r="I255" s="46">
        <f t="shared" si="32"/>
        <v>2228.5074556294617</v>
      </c>
      <c r="J255" s="46">
        <f t="shared" si="32"/>
        <v>2011.6621731863604</v>
      </c>
      <c r="K255" s="46">
        <f t="shared" si="32"/>
        <v>1773.0875126194269</v>
      </c>
      <c r="L255" s="6"/>
      <c r="O255" s="1"/>
      <c r="P255" s="1"/>
      <c r="Q255" s="1"/>
      <c r="R255" s="1"/>
      <c r="S255" s="1"/>
      <c r="T255" s="1"/>
      <c r="U255" s="1"/>
      <c r="V255" s="1"/>
      <c r="W255" s="1"/>
      <c r="X255" s="1"/>
      <c r="Y255" s="1"/>
      <c r="Z255" s="1"/>
    </row>
    <row r="256" spans="1:26" ht="14.5" hidden="1" outlineLevel="1">
      <c r="A256" s="23" t="s">
        <v>8</v>
      </c>
      <c r="B256" s="46">
        <f t="shared" ref="B256:K256" si="33">B214*B19</f>
        <v>2477.2605535960897</v>
      </c>
      <c r="C256" s="46">
        <f t="shared" si="33"/>
        <v>3210.719363623627</v>
      </c>
      <c r="D256" s="46">
        <f t="shared" si="33"/>
        <v>3840.5349948715925</v>
      </c>
      <c r="E256" s="46">
        <f t="shared" si="33"/>
        <v>4294.9784530721008</v>
      </c>
      <c r="F256" s="46">
        <f t="shared" si="33"/>
        <v>4600.5437427706765</v>
      </c>
      <c r="G256" s="46">
        <f t="shared" si="33"/>
        <v>4657.6535920379993</v>
      </c>
      <c r="H256" s="46">
        <f t="shared" si="33"/>
        <v>4457.7013938077944</v>
      </c>
      <c r="I256" s="46">
        <f t="shared" si="33"/>
        <v>4127.2152280087885</v>
      </c>
      <c r="J256" s="46">
        <f t="shared" si="33"/>
        <v>3652.9634198976087</v>
      </c>
      <c r="K256" s="46">
        <f t="shared" si="33"/>
        <v>3100.8574937303606</v>
      </c>
      <c r="L256" s="6"/>
      <c r="O256" s="1"/>
      <c r="P256" s="1"/>
      <c r="Q256" s="1"/>
      <c r="R256" s="1"/>
      <c r="S256" s="1"/>
      <c r="T256" s="1"/>
      <c r="U256" s="1"/>
      <c r="V256" s="1"/>
      <c r="W256" s="1"/>
      <c r="X256" s="1"/>
      <c r="Y256" s="1"/>
      <c r="Z256" s="1"/>
    </row>
    <row r="257" spans="1:26" ht="14.5" hidden="1" outlineLevel="1">
      <c r="A257" s="23" t="s">
        <v>89</v>
      </c>
      <c r="B257" s="46">
        <f>SUM(B247:B256)</f>
        <v>10560.311132799488</v>
      </c>
      <c r="C257" s="46">
        <f t="shared" ref="C257:K257" si="34">SUM(C247:C256)</f>
        <v>12832.29554098986</v>
      </c>
      <c r="D257" s="46">
        <f t="shared" si="34"/>
        <v>14618.963166026524</v>
      </c>
      <c r="E257" s="46">
        <f t="shared" si="34"/>
        <v>15494.573146184732</v>
      </c>
      <c r="F257" s="46">
        <f t="shared" si="34"/>
        <v>15796.94788762128</v>
      </c>
      <c r="G257" s="46">
        <f t="shared" si="34"/>
        <v>15923.782096577526</v>
      </c>
      <c r="H257" s="46">
        <f t="shared" si="34"/>
        <v>15728.084034049232</v>
      </c>
      <c r="I257" s="46">
        <f t="shared" si="34"/>
        <v>15037.80181258998</v>
      </c>
      <c r="J257" s="46">
        <f t="shared" si="34"/>
        <v>13425.558941264648</v>
      </c>
      <c r="K257" s="46">
        <f t="shared" si="34"/>
        <v>11742.841554821665</v>
      </c>
      <c r="L257" s="6"/>
      <c r="O257" s="1"/>
      <c r="P257" s="1"/>
      <c r="Q257" s="1"/>
      <c r="R257" s="1"/>
      <c r="S257" s="1"/>
      <c r="T257" s="1"/>
      <c r="U257" s="1"/>
      <c r="V257" s="1"/>
      <c r="W257" s="1"/>
      <c r="X257" s="1"/>
      <c r="Y257" s="1"/>
    </row>
    <row r="258" spans="1:26" hidden="1" outlineLevel="1"/>
    <row r="259" spans="1:26" collapsed="1">
      <c r="A259" t="s">
        <v>49</v>
      </c>
    </row>
    <row r="260" spans="1:26" ht="14.5">
      <c r="A260" s="18" t="s">
        <v>41</v>
      </c>
      <c r="B260" s="17"/>
      <c r="C260" s="17"/>
      <c r="D260" s="17"/>
      <c r="E260" s="17"/>
      <c r="F260" s="17"/>
      <c r="G260" s="17"/>
      <c r="H260" s="17"/>
      <c r="I260" s="17"/>
      <c r="J260" s="17"/>
      <c r="K260" s="17"/>
      <c r="L260" s="32"/>
    </row>
    <row r="261" spans="1:26" ht="14.5">
      <c r="A261" s="17"/>
      <c r="B261" s="70">
        <v>2010</v>
      </c>
      <c r="C261" s="70">
        <v>2020</v>
      </c>
      <c r="D261" s="70">
        <v>2030</v>
      </c>
      <c r="E261" s="70">
        <v>2040</v>
      </c>
      <c r="F261" s="70">
        <v>2050</v>
      </c>
      <c r="G261" s="70">
        <v>2060</v>
      </c>
      <c r="H261" s="70">
        <v>2070</v>
      </c>
      <c r="I261" s="70">
        <v>2080</v>
      </c>
      <c r="J261" s="70">
        <v>2090</v>
      </c>
      <c r="K261" s="70">
        <v>2100</v>
      </c>
      <c r="L261" s="2"/>
      <c r="O261" s="2"/>
      <c r="P261" s="2"/>
      <c r="Q261" s="2"/>
      <c r="R261" s="2"/>
      <c r="S261" s="2"/>
      <c r="T261" s="2"/>
      <c r="U261" s="2"/>
      <c r="V261" s="2"/>
      <c r="W261" s="2"/>
      <c r="X261" s="2"/>
      <c r="Y261" s="2"/>
      <c r="Z261" s="2"/>
    </row>
    <row r="262" spans="1:26" ht="14.5">
      <c r="A262" s="17" t="s">
        <v>5</v>
      </c>
      <c r="B262" s="47">
        <f t="shared" ref="B262:K262" si="35">B233*B10/1000</f>
        <v>0.36384755577654992</v>
      </c>
      <c r="C262" s="47">
        <f t="shared" si="35"/>
        <v>0.44819241512077018</v>
      </c>
      <c r="D262" s="47">
        <f t="shared" si="35"/>
        <v>0.55517288659198782</v>
      </c>
      <c r="E262" s="47">
        <f t="shared" si="35"/>
        <v>0.6916560184146322</v>
      </c>
      <c r="F262" s="47">
        <f t="shared" si="35"/>
        <v>0.8539837820924433</v>
      </c>
      <c r="G262" s="47">
        <f t="shared" si="35"/>
        <v>1.1328803056028169</v>
      </c>
      <c r="H262" s="47">
        <f t="shared" si="35"/>
        <v>1.4182241071123423</v>
      </c>
      <c r="I262" s="47">
        <f t="shared" si="35"/>
        <v>1.5625247040834791</v>
      </c>
      <c r="J262" s="47">
        <f t="shared" si="35"/>
        <v>1.3930288838134541</v>
      </c>
      <c r="K262" s="47">
        <f t="shared" si="35"/>
        <v>1.2535460173340538</v>
      </c>
      <c r="L262" s="2"/>
      <c r="M262" s="109">
        <f>K262/B262</f>
        <v>3.4452506205755449</v>
      </c>
      <c r="O262" s="2"/>
      <c r="P262" s="2"/>
      <c r="Q262" s="2"/>
      <c r="R262" s="2"/>
      <c r="S262" s="2"/>
      <c r="T262" s="2"/>
      <c r="U262" s="2"/>
      <c r="V262" s="2"/>
      <c r="W262" s="2"/>
      <c r="X262" s="2"/>
      <c r="Y262" s="2"/>
      <c r="Z262" s="2"/>
    </row>
    <row r="263" spans="1:26" ht="14.5">
      <c r="A263" s="17" t="s">
        <v>6</v>
      </c>
      <c r="B263" s="47">
        <f t="shared" ref="B263:K263" si="36">B234*B11/1000</f>
        <v>0.90035291298524878</v>
      </c>
      <c r="C263" s="47">
        <f t="shared" si="36"/>
        <v>1.2498874685967594</v>
      </c>
      <c r="D263" s="47">
        <f t="shared" si="36"/>
        <v>1.5160333360343605</v>
      </c>
      <c r="E263" s="47">
        <f t="shared" si="36"/>
        <v>1.5577863994771388</v>
      </c>
      <c r="F263" s="47">
        <f t="shared" si="36"/>
        <v>1.5093547305803343</v>
      </c>
      <c r="G263" s="47">
        <f t="shared" si="36"/>
        <v>1.3940177466657631</v>
      </c>
      <c r="H263" s="47">
        <f t="shared" si="36"/>
        <v>1.2490822822490961</v>
      </c>
      <c r="I263" s="47">
        <f t="shared" si="36"/>
        <v>1.0693998700252243</v>
      </c>
      <c r="J263" s="47">
        <f t="shared" si="36"/>
        <v>0.89261779339223268</v>
      </c>
      <c r="K263" s="47">
        <f t="shared" si="36"/>
        <v>0.72272849077439671</v>
      </c>
      <c r="L263" s="2"/>
      <c r="M263" s="109">
        <f t="shared" ref="M263:M272" si="37">K263/B263</f>
        <v>0.80271689062246387</v>
      </c>
      <c r="O263" s="2"/>
      <c r="P263" s="2"/>
      <c r="Q263" s="2"/>
      <c r="R263" s="2"/>
      <c r="S263" s="2"/>
      <c r="T263" s="2"/>
      <c r="U263" s="2"/>
      <c r="V263" s="2"/>
      <c r="W263" s="2"/>
      <c r="X263" s="2"/>
      <c r="Y263" s="2"/>
      <c r="Z263" s="2"/>
    </row>
    <row r="264" spans="1:26" ht="14.5">
      <c r="A264" s="17" t="s">
        <v>11</v>
      </c>
      <c r="B264" s="47">
        <f t="shared" ref="B264:K264" si="38">B235*B12/1000</f>
        <v>0.37091297137717427</v>
      </c>
      <c r="C264" s="47">
        <f t="shared" si="38"/>
        <v>0.38786991778138485</v>
      </c>
      <c r="D264" s="47">
        <f t="shared" si="38"/>
        <v>0.40285134693303848</v>
      </c>
      <c r="E264" s="47">
        <f t="shared" si="38"/>
        <v>0.39855199834218313</v>
      </c>
      <c r="F264" s="47">
        <f t="shared" si="38"/>
        <v>0.36840812526876104</v>
      </c>
      <c r="G264" s="47">
        <f t="shared" si="38"/>
        <v>0.33244459772029772</v>
      </c>
      <c r="H264" s="47">
        <f t="shared" si="38"/>
        <v>0.28844979889964922</v>
      </c>
      <c r="I264" s="47">
        <f t="shared" si="38"/>
        <v>0.24048423603921587</v>
      </c>
      <c r="J264" s="47">
        <f t="shared" si="38"/>
        <v>0.18905726503969836</v>
      </c>
      <c r="K264" s="47">
        <f t="shared" si="38"/>
        <v>0.16219649057635729</v>
      </c>
      <c r="L264" s="2"/>
      <c r="M264" s="109">
        <f t="shared" si="37"/>
        <v>0.43728988494021365</v>
      </c>
      <c r="O264" s="2"/>
      <c r="P264" s="2"/>
      <c r="Q264" s="2"/>
      <c r="R264" s="2"/>
      <c r="S264" s="2"/>
      <c r="T264" s="2"/>
      <c r="U264" s="2"/>
      <c r="V264" s="2"/>
      <c r="W264" s="2"/>
      <c r="X264" s="2"/>
      <c r="Y264" s="2"/>
      <c r="Z264" s="2"/>
    </row>
    <row r="265" spans="1:26" ht="14.5">
      <c r="A265" s="17" t="s">
        <v>2</v>
      </c>
      <c r="B265" s="47">
        <f t="shared" ref="B265:K265" si="39">B236*B13/1000</f>
        <v>0.18128048429558691</v>
      </c>
      <c r="C265" s="47">
        <f t="shared" si="39"/>
        <v>0.21053782445343758</v>
      </c>
      <c r="D265" s="47">
        <f t="shared" si="39"/>
        <v>0.2482372729595837</v>
      </c>
      <c r="E265" s="47">
        <f t="shared" si="39"/>
        <v>0.27510578066088137</v>
      </c>
      <c r="F265" s="47">
        <f t="shared" si="39"/>
        <v>0.27537437926162417</v>
      </c>
      <c r="G265" s="47">
        <f t="shared" si="39"/>
        <v>0.24423735116608333</v>
      </c>
      <c r="H265" s="47">
        <f t="shared" si="39"/>
        <v>0.18737409520226575</v>
      </c>
      <c r="I265" s="47">
        <f t="shared" si="39"/>
        <v>0.13143497832092646</v>
      </c>
      <c r="J265" s="47">
        <f t="shared" si="39"/>
        <v>7.7006003288080938E-2</v>
      </c>
      <c r="K265" s="47">
        <f t="shared" si="39"/>
        <v>2.7654873611824941E-2</v>
      </c>
      <c r="L265" s="2"/>
      <c r="M265" s="109">
        <f t="shared" si="37"/>
        <v>0.15255295526865587</v>
      </c>
      <c r="O265" s="2"/>
      <c r="P265" s="2"/>
      <c r="Q265" s="2"/>
      <c r="R265" s="2"/>
      <c r="S265" s="2"/>
      <c r="T265" s="2"/>
      <c r="U265" s="2"/>
      <c r="V265" s="2"/>
      <c r="W265" s="2"/>
      <c r="X265" s="2"/>
      <c r="Y265" s="2"/>
      <c r="Z265" s="2"/>
    </row>
    <row r="266" spans="1:26" ht="14.5">
      <c r="A266" s="17" t="s">
        <v>3</v>
      </c>
      <c r="B266" s="47">
        <f t="shared" ref="B266:K266" si="40">B237*B14/1000</f>
        <v>0.62137951366222433</v>
      </c>
      <c r="C266" s="47">
        <f t="shared" si="40"/>
        <v>0.63743517075056966</v>
      </c>
      <c r="D266" s="47">
        <f t="shared" si="40"/>
        <v>0.63738308304597535</v>
      </c>
      <c r="E266" s="47">
        <f t="shared" si="40"/>
        <v>0.60932215710234461</v>
      </c>
      <c r="F266" s="47">
        <f t="shared" si="40"/>
        <v>0.56907798793177256</v>
      </c>
      <c r="G266" s="47">
        <f t="shared" si="40"/>
        <v>0.51475420634846314</v>
      </c>
      <c r="H266" s="47">
        <f t="shared" si="40"/>
        <v>0.48652353528807313</v>
      </c>
      <c r="I266" s="47">
        <f t="shared" si="40"/>
        <v>0.44257422432179394</v>
      </c>
      <c r="J266" s="47">
        <f t="shared" si="40"/>
        <v>0.39547750890304356</v>
      </c>
      <c r="K266" s="47">
        <f t="shared" si="40"/>
        <v>0.33827427343460348</v>
      </c>
      <c r="L266" s="2"/>
      <c r="M266" s="109">
        <f t="shared" si="37"/>
        <v>0.54439238178438887</v>
      </c>
      <c r="O266" s="2"/>
      <c r="P266" s="2"/>
      <c r="Q266" s="2"/>
      <c r="R266" s="2"/>
      <c r="S266" s="2"/>
      <c r="T266" s="2"/>
      <c r="U266" s="2"/>
      <c r="V266" s="2"/>
      <c r="W266" s="2"/>
      <c r="X266" s="2"/>
      <c r="Y266" s="2"/>
      <c r="Z266" s="2"/>
    </row>
    <row r="267" spans="1:26" ht="14.5">
      <c r="A267" s="17" t="s">
        <v>4</v>
      </c>
      <c r="B267" s="47">
        <f t="shared" ref="B267:K267" si="41">B238*B15/1000</f>
        <v>0.51493846803384902</v>
      </c>
      <c r="C267" s="47">
        <f t="shared" si="41"/>
        <v>0.57369761684724219</v>
      </c>
      <c r="D267" s="47">
        <f t="shared" si="41"/>
        <v>0.59604065151169439</v>
      </c>
      <c r="E267" s="47">
        <f t="shared" si="41"/>
        <v>0.53653765254652674</v>
      </c>
      <c r="F267" s="47">
        <f t="shared" si="41"/>
        <v>0.43171569309479513</v>
      </c>
      <c r="G267" s="47">
        <f t="shared" si="41"/>
        <v>0.40188871352248767</v>
      </c>
      <c r="H267" s="47">
        <f t="shared" si="41"/>
        <v>0.40251454039609824</v>
      </c>
      <c r="I267" s="47">
        <f t="shared" si="41"/>
        <v>0.38372159657737903</v>
      </c>
      <c r="J267" s="47">
        <f t="shared" si="41"/>
        <v>0.35403968204037067</v>
      </c>
      <c r="K267" s="47">
        <f t="shared" si="41"/>
        <v>0.31304351220971122</v>
      </c>
      <c r="L267" s="2"/>
      <c r="M267" s="109">
        <f t="shared" si="37"/>
        <v>0.60792411451601547</v>
      </c>
      <c r="O267" s="2"/>
      <c r="P267" s="2"/>
      <c r="Q267" s="2"/>
      <c r="R267" s="2"/>
      <c r="S267" s="2"/>
      <c r="T267" s="2"/>
      <c r="U267" s="2"/>
      <c r="V267" s="2"/>
      <c r="W267" s="2"/>
      <c r="X267" s="2"/>
      <c r="Y267" s="2"/>
      <c r="Z267" s="2"/>
    </row>
    <row r="268" spans="1:26" ht="14.5">
      <c r="A268" s="17" t="s">
        <v>0</v>
      </c>
      <c r="B268" s="47">
        <f t="shared" ref="B268:K268" si="42">B239*B16/1000</f>
        <v>0.23864509971542083</v>
      </c>
      <c r="C268" s="47">
        <f t="shared" si="42"/>
        <v>0.25245601649776378</v>
      </c>
      <c r="D268" s="47">
        <f t="shared" si="42"/>
        <v>0.24987626152144515</v>
      </c>
      <c r="E268" s="47">
        <f t="shared" si="42"/>
        <v>0.24192967153035566</v>
      </c>
      <c r="F268" s="47">
        <f t="shared" si="42"/>
        <v>0.22871601033768735</v>
      </c>
      <c r="G268" s="47">
        <f t="shared" si="42"/>
        <v>0.2116090453933161</v>
      </c>
      <c r="H268" s="47">
        <f t="shared" si="42"/>
        <v>0.19063854508214959</v>
      </c>
      <c r="I268" s="47">
        <f t="shared" si="42"/>
        <v>0.18835190565963406</v>
      </c>
      <c r="J268" s="47">
        <f t="shared" si="42"/>
        <v>0.18185120880830369</v>
      </c>
      <c r="K268" s="47">
        <f t="shared" si="42"/>
        <v>0.17154637319939264</v>
      </c>
      <c r="L268" s="2"/>
      <c r="M268" s="109">
        <f t="shared" si="37"/>
        <v>0.7188346771165971</v>
      </c>
      <c r="O268" s="2"/>
      <c r="P268" s="2"/>
      <c r="Q268" s="2"/>
      <c r="R268" s="2"/>
      <c r="S268" s="2"/>
      <c r="T268" s="2"/>
      <c r="U268" s="2"/>
      <c r="V268" s="2"/>
      <c r="W268" s="2"/>
      <c r="X268" s="2"/>
      <c r="Y268" s="2"/>
      <c r="Z268" s="2"/>
    </row>
    <row r="269" spans="1:26" ht="14.5">
      <c r="A269" s="17" t="s">
        <v>1</v>
      </c>
      <c r="B269" s="47">
        <f t="shared" ref="B269:K269" si="43">B240*B17/1000</f>
        <v>0.10136516786168313</v>
      </c>
      <c r="C269" s="47">
        <f t="shared" si="43"/>
        <v>0.10342824367328284</v>
      </c>
      <c r="D269" s="47">
        <f t="shared" si="43"/>
        <v>0.10262289762010861</v>
      </c>
      <c r="E269" s="47">
        <f t="shared" si="43"/>
        <v>9.9913756304399096E-2</v>
      </c>
      <c r="F269" s="47">
        <f t="shared" si="43"/>
        <v>9.6281857628288586E-2</v>
      </c>
      <c r="G269" s="47">
        <f t="shared" si="43"/>
        <v>9.1194812539152958E-2</v>
      </c>
      <c r="H269" s="47">
        <f t="shared" si="43"/>
        <v>8.4309292308749451E-2</v>
      </c>
      <c r="I269" s="47">
        <f t="shared" si="43"/>
        <v>7.7363679514064712E-2</v>
      </c>
      <c r="J269" s="47">
        <f t="shared" si="43"/>
        <v>6.9849528803099636E-2</v>
      </c>
      <c r="K269" s="47">
        <f t="shared" si="43"/>
        <v>6.2493259848938512E-2</v>
      </c>
      <c r="L269" s="2"/>
      <c r="M269" s="109">
        <f t="shared" si="37"/>
        <v>0.6165161185764827</v>
      </c>
      <c r="O269" s="2"/>
      <c r="P269" s="2"/>
      <c r="Q269" s="2"/>
      <c r="R269" s="2"/>
      <c r="S269" s="2"/>
      <c r="T269" s="2"/>
      <c r="U269" s="2"/>
      <c r="V269" s="2"/>
      <c r="W269" s="2"/>
      <c r="X269" s="2"/>
      <c r="Y269" s="2"/>
      <c r="Z269" s="2"/>
    </row>
    <row r="270" spans="1:26" ht="14.5">
      <c r="A270" s="17" t="s">
        <v>7</v>
      </c>
      <c r="B270" s="47">
        <f t="shared" ref="B270:K270" si="44">B241*B18/1000</f>
        <v>1.1102661979542006</v>
      </c>
      <c r="C270" s="47">
        <f t="shared" si="44"/>
        <v>1.2055545844782973</v>
      </c>
      <c r="D270" s="47">
        <f t="shared" si="44"/>
        <v>1.2788909456920015</v>
      </c>
      <c r="E270" s="47">
        <f t="shared" si="44"/>
        <v>1.3080129725179428</v>
      </c>
      <c r="F270" s="47">
        <f t="shared" si="44"/>
        <v>1.2951370819847441</v>
      </c>
      <c r="G270" s="47">
        <f t="shared" si="44"/>
        <v>1.2463716865531056</v>
      </c>
      <c r="H270" s="47">
        <f t="shared" si="44"/>
        <v>1.171967471012723</v>
      </c>
      <c r="I270" s="47">
        <f t="shared" si="44"/>
        <v>1.0513200470354325</v>
      </c>
      <c r="J270" s="47">
        <f t="shared" si="44"/>
        <v>0.92093183741080631</v>
      </c>
      <c r="K270" s="47">
        <f t="shared" si="44"/>
        <v>0.78768793212115051</v>
      </c>
      <c r="L270" s="2"/>
      <c r="M270" s="109">
        <f t="shared" si="37"/>
        <v>0.70945862674425342</v>
      </c>
      <c r="O270" s="2"/>
      <c r="P270" s="2"/>
      <c r="Q270" s="2"/>
      <c r="R270" s="2"/>
      <c r="S270" s="2"/>
      <c r="T270" s="2"/>
      <c r="U270" s="2"/>
      <c r="V270" s="2"/>
      <c r="W270" s="2"/>
      <c r="X270" s="2"/>
      <c r="Y270" s="2"/>
      <c r="Z270" s="2"/>
    </row>
    <row r="271" spans="1:26" ht="14.5">
      <c r="A271" s="17" t="s">
        <v>8</v>
      </c>
      <c r="B271" s="47">
        <f t="shared" ref="B271:K271" si="45">B242*B19/1000</f>
        <v>1.2915401379834883</v>
      </c>
      <c r="C271" s="47">
        <f t="shared" si="45"/>
        <v>1.624389414329986</v>
      </c>
      <c r="D271" s="47">
        <f t="shared" si="45"/>
        <v>1.9278384277787519</v>
      </c>
      <c r="E271" s="47">
        <f t="shared" si="45"/>
        <v>2.1389667275971669</v>
      </c>
      <c r="F271" s="47">
        <f t="shared" si="45"/>
        <v>2.2729450587603268</v>
      </c>
      <c r="G271" s="47">
        <f t="shared" si="45"/>
        <v>2.2827368690714902</v>
      </c>
      <c r="H271" s="47">
        <f t="shared" si="45"/>
        <v>2.1671064489349985</v>
      </c>
      <c r="I271" s="47">
        <f t="shared" si="45"/>
        <v>1.9470538887696727</v>
      </c>
      <c r="J271" s="47">
        <f t="shared" si="45"/>
        <v>1.6723137508482218</v>
      </c>
      <c r="K271" s="47">
        <f t="shared" si="45"/>
        <v>1.377545106857395</v>
      </c>
      <c r="L271" s="2"/>
      <c r="M271" s="109">
        <f t="shared" si="37"/>
        <v>1.0665910151334423</v>
      </c>
      <c r="O271" s="2"/>
      <c r="P271" s="2"/>
      <c r="Q271" s="2"/>
      <c r="R271" s="2"/>
      <c r="S271" s="2"/>
      <c r="T271" s="2"/>
      <c r="U271" s="2"/>
      <c r="V271" s="2"/>
      <c r="W271" s="2"/>
      <c r="X271" s="2"/>
      <c r="Y271" s="2"/>
      <c r="Z271" s="2"/>
    </row>
    <row r="272" spans="1:26" ht="14.5">
      <c r="A272" s="17" t="s">
        <v>89</v>
      </c>
      <c r="B272" s="47">
        <f>SUM(B262:B271)</f>
        <v>5.6945285096454255</v>
      </c>
      <c r="C272" s="47">
        <f t="shared" ref="C272:K272" si="46">SUM(C262:C271)</f>
        <v>6.6934486725294935</v>
      </c>
      <c r="D272" s="47">
        <f t="shared" si="46"/>
        <v>7.5149471096889471</v>
      </c>
      <c r="E272" s="47">
        <f t="shared" si="46"/>
        <v>7.8577831344935714</v>
      </c>
      <c r="F272" s="47">
        <f t="shared" si="46"/>
        <v>7.9009947069407769</v>
      </c>
      <c r="G272" s="47">
        <f t="shared" si="46"/>
        <v>7.852135334582977</v>
      </c>
      <c r="H272" s="47">
        <f t="shared" si="46"/>
        <v>7.6461901164861459</v>
      </c>
      <c r="I272" s="47">
        <f t="shared" si="46"/>
        <v>7.0942291303468226</v>
      </c>
      <c r="J272" s="47">
        <f t="shared" si="46"/>
        <v>6.1461734623473108</v>
      </c>
      <c r="K272" s="47">
        <f t="shared" si="46"/>
        <v>5.2167163299678236</v>
      </c>
      <c r="L272" s="2"/>
      <c r="M272" s="109">
        <f t="shared" si="37"/>
        <v>0.91609275836124437</v>
      </c>
      <c r="N272" s="31"/>
      <c r="O272" s="2"/>
      <c r="P272" s="2"/>
      <c r="Q272" s="2"/>
      <c r="R272" s="2"/>
      <c r="S272" s="2"/>
      <c r="T272" s="2"/>
      <c r="U272" s="2"/>
      <c r="V272" s="2"/>
      <c r="W272" s="2"/>
      <c r="X272" s="2"/>
      <c r="Y272" s="2"/>
    </row>
    <row r="273" spans="1:14" ht="14.5">
      <c r="A273" s="16"/>
      <c r="B273" s="2"/>
      <c r="C273" s="2"/>
      <c r="D273" s="2"/>
      <c r="E273" s="2"/>
      <c r="F273" s="2"/>
      <c r="G273" s="2"/>
      <c r="H273" s="2"/>
      <c r="I273" s="2"/>
      <c r="J273" s="2"/>
      <c r="K273" s="2"/>
      <c r="L273" s="38"/>
      <c r="M273" s="45"/>
      <c r="N273" s="45"/>
    </row>
    <row r="274" spans="1:14" ht="14.5">
      <c r="A274" s="16"/>
      <c r="B274" s="2"/>
      <c r="C274" s="2"/>
      <c r="D274" s="2"/>
      <c r="E274" s="2"/>
      <c r="F274" s="2"/>
      <c r="G274" s="2"/>
      <c r="H274" s="2"/>
      <c r="I274" s="2"/>
      <c r="J274" s="2"/>
      <c r="K274" s="2"/>
      <c r="L274" s="38"/>
      <c r="M274" s="45"/>
      <c r="N274" s="45"/>
    </row>
    <row r="275" spans="1:14" ht="14.5">
      <c r="A275" s="141" t="s">
        <v>287</v>
      </c>
      <c r="B275" s="142">
        <f>'SSP2 26 (base)'!$B$275</f>
        <v>25.815930082525476</v>
      </c>
      <c r="C275" s="141" t="s">
        <v>288</v>
      </c>
      <c r="D275" s="2" t="s">
        <v>290</v>
      </c>
      <c r="E275" s="2"/>
      <c r="F275" s="2"/>
      <c r="G275" s="2"/>
      <c r="H275" s="2"/>
      <c r="I275" s="2"/>
      <c r="J275" s="2"/>
      <c r="K275" s="2"/>
      <c r="L275" s="38"/>
      <c r="M275" s="45"/>
      <c r="N275" s="45"/>
    </row>
    <row r="276" spans="1:14" ht="14.5">
      <c r="A276" s="16"/>
      <c r="B276" s="2"/>
      <c r="C276" s="2"/>
      <c r="D276" s="2"/>
      <c r="E276" s="2"/>
      <c r="F276" s="2"/>
      <c r="G276" s="2"/>
      <c r="H276" s="2"/>
      <c r="I276" s="2"/>
      <c r="J276" s="2"/>
      <c r="K276" s="2"/>
      <c r="L276" s="38"/>
      <c r="M276" s="45"/>
      <c r="N276" s="45"/>
    </row>
    <row r="277" spans="1:14" ht="14.5">
      <c r="A277" s="8" t="s">
        <v>289</v>
      </c>
      <c r="L277" s="38"/>
      <c r="M277" s="45"/>
      <c r="N277" s="45"/>
    </row>
    <row r="278" spans="1:14" ht="14.5">
      <c r="A278" s="129"/>
      <c r="B278" s="129">
        <v>2010</v>
      </c>
      <c r="C278" s="129">
        <v>2020</v>
      </c>
      <c r="D278" s="129">
        <v>2030</v>
      </c>
      <c r="E278" s="129">
        <v>2040</v>
      </c>
      <c r="F278" s="129">
        <v>2050</v>
      </c>
      <c r="G278" s="129">
        <v>2060</v>
      </c>
      <c r="H278" s="129">
        <v>2070</v>
      </c>
      <c r="I278" s="129">
        <v>2080</v>
      </c>
      <c r="J278" s="129">
        <v>2090</v>
      </c>
      <c r="K278" s="129">
        <v>2100</v>
      </c>
      <c r="L278" s="38"/>
      <c r="M278" s="45"/>
      <c r="N278" s="45"/>
    </row>
    <row r="279" spans="1:14" ht="14.5">
      <c r="A279" s="129" t="s">
        <v>5</v>
      </c>
      <c r="B279" s="137">
        <f>B262/$B$275</f>
        <v>1.4093916222016514E-2</v>
      </c>
      <c r="C279" s="137">
        <f t="shared" ref="C279:K279" si="47">C262/$B$275</f>
        <v>1.7361079522916233E-2</v>
      </c>
      <c r="D279" s="137">
        <f t="shared" si="47"/>
        <v>2.1505050750341873E-2</v>
      </c>
      <c r="E279" s="137">
        <f t="shared" si="47"/>
        <v>2.6791830323510471E-2</v>
      </c>
      <c r="F279" s="137">
        <f t="shared" si="47"/>
        <v>3.3079721682020502E-2</v>
      </c>
      <c r="G279" s="137">
        <f t="shared" si="47"/>
        <v>4.3882994026608842E-2</v>
      </c>
      <c r="H279" s="137">
        <f t="shared" si="47"/>
        <v>5.4936006666377005E-2</v>
      </c>
      <c r="I279" s="137">
        <f t="shared" si="47"/>
        <v>6.0525601792713837E-2</v>
      </c>
      <c r="J279" s="137">
        <f t="shared" si="47"/>
        <v>5.3960050223268163E-2</v>
      </c>
      <c r="K279" s="137">
        <f t="shared" si="47"/>
        <v>4.8557073610242134E-2</v>
      </c>
      <c r="L279" s="38"/>
      <c r="M279" s="45"/>
      <c r="N279" s="45"/>
    </row>
    <row r="280" spans="1:14" ht="14.5">
      <c r="A280" s="129" t="s">
        <v>6</v>
      </c>
      <c r="B280" s="137">
        <f t="shared" ref="B280:K288" si="48">B263/$B$275</f>
        <v>3.4875865797091225E-2</v>
      </c>
      <c r="C280" s="137">
        <f t="shared" si="48"/>
        <v>4.8415356897902148E-2</v>
      </c>
      <c r="D280" s="137">
        <f t="shared" si="48"/>
        <v>5.8724722726939328E-2</v>
      </c>
      <c r="E280" s="137">
        <f t="shared" si="48"/>
        <v>6.0342059902447114E-2</v>
      </c>
      <c r="F280" s="137">
        <f t="shared" si="48"/>
        <v>5.8466021784045669E-2</v>
      </c>
      <c r="G280" s="137">
        <f t="shared" si="48"/>
        <v>5.399835458995756E-2</v>
      </c>
      <c r="H280" s="137">
        <f t="shared" si="48"/>
        <v>4.8384167382549054E-2</v>
      </c>
      <c r="I280" s="137">
        <f t="shared" si="48"/>
        <v>4.1424030302479382E-2</v>
      </c>
      <c r="J280" s="137">
        <f t="shared" si="48"/>
        <v>3.4576239962643689E-2</v>
      </c>
      <c r="K280" s="137">
        <f t="shared" si="48"/>
        <v>2.7995446550407411E-2</v>
      </c>
      <c r="L280" s="38"/>
      <c r="M280" s="45"/>
      <c r="N280" s="45"/>
    </row>
    <row r="281" spans="1:14" ht="14.5">
      <c r="A281" s="129" t="s">
        <v>11</v>
      </c>
      <c r="B281" s="137">
        <f t="shared" si="48"/>
        <v>1.4367600554831115E-2</v>
      </c>
      <c r="C281" s="137">
        <f t="shared" si="48"/>
        <v>1.5024440976617372E-2</v>
      </c>
      <c r="D281" s="137">
        <f t="shared" si="48"/>
        <v>1.5604758211121908E-2</v>
      </c>
      <c r="E281" s="137">
        <f t="shared" si="48"/>
        <v>1.5438219621301139E-2</v>
      </c>
      <c r="F281" s="137">
        <f t="shared" si="48"/>
        <v>1.4270573405299565E-2</v>
      </c>
      <c r="G281" s="137">
        <f t="shared" si="48"/>
        <v>1.2877498376296188E-2</v>
      </c>
      <c r="H281" s="137">
        <f t="shared" si="48"/>
        <v>1.1173325848712992E-2</v>
      </c>
      <c r="I281" s="137">
        <f t="shared" si="48"/>
        <v>9.315342707795644E-3</v>
      </c>
      <c r="J281" s="137">
        <f t="shared" si="48"/>
        <v>7.3232792479426944E-3</v>
      </c>
      <c r="K281" s="137">
        <f t="shared" si="48"/>
        <v>6.2828063934890471E-3</v>
      </c>
      <c r="L281" s="38"/>
      <c r="M281" s="45"/>
      <c r="N281" s="45"/>
    </row>
    <row r="282" spans="1:14" ht="14.5">
      <c r="A282" s="129" t="s">
        <v>2</v>
      </c>
      <c r="B282" s="137">
        <f t="shared" si="48"/>
        <v>7.0220396366154443E-3</v>
      </c>
      <c r="C282" s="137">
        <f t="shared" si="48"/>
        <v>8.1553453150986169E-3</v>
      </c>
      <c r="D282" s="137">
        <f t="shared" si="48"/>
        <v>9.6156625837630714E-3</v>
      </c>
      <c r="E282" s="137">
        <f t="shared" si="48"/>
        <v>1.0656434991164525E-2</v>
      </c>
      <c r="F282" s="137">
        <f t="shared" si="48"/>
        <v>1.0666839365513393E-2</v>
      </c>
      <c r="G282" s="137">
        <f t="shared" si="48"/>
        <v>9.4607225223082292E-3</v>
      </c>
      <c r="H282" s="137">
        <f t="shared" si="48"/>
        <v>7.2580803636858801E-3</v>
      </c>
      <c r="I282" s="137">
        <f t="shared" si="48"/>
        <v>5.0912354465157692E-3</v>
      </c>
      <c r="J282" s="137">
        <f t="shared" si="48"/>
        <v>2.9828870407502951E-3</v>
      </c>
      <c r="K282" s="137">
        <f t="shared" si="48"/>
        <v>1.0712328985793243E-3</v>
      </c>
      <c r="L282" s="38"/>
      <c r="M282" s="45"/>
      <c r="N282" s="45"/>
    </row>
    <row r="283" spans="1:14" ht="14.5">
      <c r="A283" s="129" t="s">
        <v>3</v>
      </c>
      <c r="B283" s="137">
        <f t="shared" si="48"/>
        <v>2.4069615608497071E-2</v>
      </c>
      <c r="C283" s="137">
        <f t="shared" si="48"/>
        <v>2.4691543892197115E-2</v>
      </c>
      <c r="D283" s="137">
        <f t="shared" si="48"/>
        <v>2.468952623471091E-2</v>
      </c>
      <c r="E283" s="137">
        <f t="shared" si="48"/>
        <v>2.3602564585297983E-2</v>
      </c>
      <c r="F283" s="137">
        <f t="shared" si="48"/>
        <v>2.2043675595363316E-2</v>
      </c>
      <c r="G283" s="137">
        <f t="shared" si="48"/>
        <v>1.993940193914976E-2</v>
      </c>
      <c r="H283" s="137">
        <f t="shared" si="48"/>
        <v>1.8845865081475243E-2</v>
      </c>
      <c r="I283" s="137">
        <f t="shared" si="48"/>
        <v>1.7143454561080008E-2</v>
      </c>
      <c r="J283" s="137">
        <f t="shared" si="48"/>
        <v>1.5319126897184232E-2</v>
      </c>
      <c r="K283" s="137">
        <f t="shared" si="48"/>
        <v>1.3103315369744423E-2</v>
      </c>
      <c r="L283" s="38"/>
      <c r="M283" s="45"/>
      <c r="N283" s="45"/>
    </row>
    <row r="284" spans="1:14" ht="14.5">
      <c r="A284" s="129" t="s">
        <v>4</v>
      </c>
      <c r="B284" s="137">
        <f t="shared" si="48"/>
        <v>1.9946539457914216E-2</v>
      </c>
      <c r="C284" s="137">
        <f t="shared" si="48"/>
        <v>2.2222620491042153E-2</v>
      </c>
      <c r="D284" s="137">
        <f t="shared" si="48"/>
        <v>2.3088095203478563E-2</v>
      </c>
      <c r="E284" s="137">
        <f t="shared" si="48"/>
        <v>2.0783200559940439E-2</v>
      </c>
      <c r="F284" s="137">
        <f t="shared" si="48"/>
        <v>1.6722840963495592E-2</v>
      </c>
      <c r="G284" s="137">
        <f t="shared" si="48"/>
        <v>1.5567469862126789E-2</v>
      </c>
      <c r="H284" s="137">
        <f t="shared" si="48"/>
        <v>1.5591711749659409E-2</v>
      </c>
      <c r="I284" s="137">
        <f t="shared" si="48"/>
        <v>1.4863752549326745E-2</v>
      </c>
      <c r="J284" s="137">
        <f t="shared" si="48"/>
        <v>1.3714000654193603E-2</v>
      </c>
      <c r="K284" s="137">
        <f t="shared" si="48"/>
        <v>1.2125982337611264E-2</v>
      </c>
      <c r="L284" s="38"/>
      <c r="M284" s="45"/>
      <c r="N284" s="45"/>
    </row>
    <row r="285" spans="1:14" ht="14.5">
      <c r="A285" s="129" t="s">
        <v>0</v>
      </c>
      <c r="B285" s="137">
        <f t="shared" si="48"/>
        <v>9.2441023411725578E-3</v>
      </c>
      <c r="C285" s="137">
        <f t="shared" si="48"/>
        <v>9.7790788745840511E-3</v>
      </c>
      <c r="D285" s="137">
        <f t="shared" si="48"/>
        <v>9.6791500721712786E-3</v>
      </c>
      <c r="E285" s="137">
        <f t="shared" si="48"/>
        <v>9.3713327684488597E-3</v>
      </c>
      <c r="F285" s="137">
        <f t="shared" si="48"/>
        <v>8.8594913918093824E-3</v>
      </c>
      <c r="G285" s="137">
        <f t="shared" si="48"/>
        <v>8.1968398859490234E-3</v>
      </c>
      <c r="H285" s="137">
        <f t="shared" si="48"/>
        <v>7.3845313522595398E-3</v>
      </c>
      <c r="I285" s="137">
        <f t="shared" si="48"/>
        <v>7.295956607316946E-3</v>
      </c>
      <c r="J285" s="137">
        <f t="shared" si="48"/>
        <v>7.0441470916206422E-3</v>
      </c>
      <c r="K285" s="137">
        <f t="shared" si="48"/>
        <v>6.6449813216495554E-3</v>
      </c>
      <c r="L285" s="38"/>
      <c r="M285" s="45"/>
      <c r="N285" s="45"/>
    </row>
    <row r="286" spans="1:14" ht="14.5">
      <c r="A286" s="129" t="s">
        <v>1</v>
      </c>
      <c r="B286" s="137">
        <f t="shared" si="48"/>
        <v>3.9264581031034059E-3</v>
      </c>
      <c r="C286" s="137">
        <f t="shared" si="48"/>
        <v>4.0063729388271118E-3</v>
      </c>
      <c r="D286" s="137">
        <f t="shared" si="48"/>
        <v>3.9751772371576467E-3</v>
      </c>
      <c r="E286" s="137">
        <f t="shared" si="48"/>
        <v>3.8702365549103204E-3</v>
      </c>
      <c r="F286" s="137">
        <f t="shared" si="48"/>
        <v>3.7295521532830899E-3</v>
      </c>
      <c r="G286" s="137">
        <f t="shared" si="48"/>
        <v>3.5325015309396789E-3</v>
      </c>
      <c r="H286" s="137">
        <f t="shared" si="48"/>
        <v>3.2657855842977163E-3</v>
      </c>
      <c r="I286" s="137">
        <f t="shared" si="48"/>
        <v>2.996741905744134E-3</v>
      </c>
      <c r="J286" s="137">
        <f t="shared" si="48"/>
        <v>2.705675471687926E-3</v>
      </c>
      <c r="K286" s="137">
        <f t="shared" si="48"/>
        <v>2.4207247094784907E-3</v>
      </c>
      <c r="L286" s="38"/>
      <c r="M286" s="45"/>
      <c r="N286" s="45"/>
    </row>
    <row r="287" spans="1:14" ht="14.5">
      <c r="A287" s="129" t="s">
        <v>7</v>
      </c>
      <c r="B287" s="137">
        <f t="shared" si="48"/>
        <v>4.3007019092669754E-2</v>
      </c>
      <c r="C287" s="137">
        <f t="shared" si="48"/>
        <v>4.6698088375065915E-2</v>
      </c>
      <c r="D287" s="137">
        <f t="shared" si="48"/>
        <v>4.9538828994492391E-2</v>
      </c>
      <c r="E287" s="137">
        <f t="shared" si="48"/>
        <v>5.0666893206505956E-2</v>
      </c>
      <c r="F287" s="137">
        <f t="shared" si="48"/>
        <v>5.0168135637360139E-2</v>
      </c>
      <c r="G287" s="137">
        <f t="shared" si="48"/>
        <v>4.8279170363757729E-2</v>
      </c>
      <c r="H287" s="137">
        <f t="shared" si="48"/>
        <v>4.5397065581844566E-2</v>
      </c>
      <c r="I287" s="137">
        <f t="shared" si="48"/>
        <v>4.0723694388491535E-2</v>
      </c>
      <c r="J287" s="137">
        <f t="shared" si="48"/>
        <v>3.5673006336276653E-2</v>
      </c>
      <c r="K287" s="137">
        <f t="shared" si="48"/>
        <v>3.0511700705849368E-2</v>
      </c>
      <c r="L287" s="38"/>
      <c r="M287" s="45"/>
      <c r="N287" s="45"/>
    </row>
    <row r="288" spans="1:14" ht="14.5">
      <c r="A288" s="129" t="s">
        <v>8</v>
      </c>
      <c r="B288" s="137">
        <f t="shared" si="48"/>
        <v>5.0028805232073273E-2</v>
      </c>
      <c r="C288" s="137">
        <f t="shared" si="48"/>
        <v>6.2921979147654947E-2</v>
      </c>
      <c r="D288" s="137">
        <f t="shared" si="48"/>
        <v>7.467631116198617E-2</v>
      </c>
      <c r="E288" s="137">
        <f t="shared" si="48"/>
        <v>8.285452899661401E-2</v>
      </c>
      <c r="F288" s="137">
        <f t="shared" si="48"/>
        <v>8.8044283180750429E-2</v>
      </c>
      <c r="G288" s="137">
        <f t="shared" si="48"/>
        <v>8.8423576519392963E-2</v>
      </c>
      <c r="H288" s="137">
        <f t="shared" si="48"/>
        <v>8.3944542846507375E-2</v>
      </c>
      <c r="I288" s="137">
        <f t="shared" si="48"/>
        <v>7.5420636891467732E-2</v>
      </c>
      <c r="J288" s="137">
        <f t="shared" si="48"/>
        <v>6.4778365354351219E-2</v>
      </c>
      <c r="K288" s="137">
        <f t="shared" si="48"/>
        <v>5.33602741583903E-2</v>
      </c>
      <c r="L288" s="38"/>
      <c r="M288" s="45"/>
      <c r="N288" s="45"/>
    </row>
    <row r="289" spans="1:21" ht="14.5">
      <c r="A289" s="129" t="s">
        <v>89</v>
      </c>
      <c r="B289" s="137">
        <f>SUM(B279:B288)</f>
        <v>0.22058196204598457</v>
      </c>
      <c r="C289" s="137">
        <f t="shared" ref="C289:K289" si="49">SUM(C279:C288)</f>
        <v>0.25927590643190568</v>
      </c>
      <c r="D289" s="137">
        <f t="shared" si="49"/>
        <v>0.29109728317616312</v>
      </c>
      <c r="E289" s="137">
        <f t="shared" si="49"/>
        <v>0.30437730151014081</v>
      </c>
      <c r="F289" s="137">
        <f t="shared" si="49"/>
        <v>0.30605113515894106</v>
      </c>
      <c r="G289" s="137">
        <f t="shared" si="49"/>
        <v>0.30415852961648676</v>
      </c>
      <c r="H289" s="137">
        <f t="shared" si="49"/>
        <v>0.29618108245736874</v>
      </c>
      <c r="I289" s="137">
        <f t="shared" si="49"/>
        <v>0.27480044715293173</v>
      </c>
      <c r="J289" s="137">
        <f t="shared" si="49"/>
        <v>0.2380767782799191</v>
      </c>
      <c r="K289" s="137">
        <f t="shared" si="49"/>
        <v>0.20207353805544132</v>
      </c>
      <c r="L289" s="38"/>
      <c r="M289" s="45"/>
      <c r="N289" s="45"/>
    </row>
    <row r="290" spans="1:21" ht="14.5">
      <c r="A290" s="16"/>
      <c r="B290" s="2"/>
      <c r="C290" s="2"/>
      <c r="D290" s="2"/>
      <c r="E290" s="2"/>
      <c r="F290" s="2"/>
      <c r="G290" s="2"/>
      <c r="H290" s="2"/>
      <c r="I290" s="2"/>
      <c r="J290" s="2"/>
      <c r="K290" s="2"/>
      <c r="L290" s="38"/>
      <c r="M290" s="45"/>
      <c r="N290" s="45"/>
    </row>
    <row r="291" spans="1:21" ht="14.5">
      <c r="A291" s="34" t="s">
        <v>50</v>
      </c>
      <c r="B291" s="35"/>
      <c r="C291" s="35"/>
      <c r="D291" s="35"/>
      <c r="E291" s="35"/>
      <c r="F291" s="35"/>
      <c r="G291" s="35"/>
      <c r="H291" s="35"/>
      <c r="I291" s="35"/>
      <c r="J291" s="35"/>
      <c r="K291" s="35"/>
      <c r="L291" s="35"/>
      <c r="M291" s="35"/>
      <c r="N291" s="35"/>
      <c r="O291" s="35"/>
      <c r="P291" s="35"/>
      <c r="Q291" s="35"/>
      <c r="R291" s="35"/>
      <c r="S291" s="35"/>
      <c r="T291" s="35"/>
      <c r="U291" s="35"/>
    </row>
    <row r="292" spans="1:21" hidden="1" outlineLevel="1"/>
    <row r="293" spans="1:21" hidden="1" outlineLevel="1">
      <c r="A293" t="s">
        <v>51</v>
      </c>
      <c r="P293" s="48"/>
    </row>
    <row r="294" spans="1:21" ht="14.5" hidden="1" outlineLevel="1">
      <c r="A294" s="38" t="s">
        <v>26</v>
      </c>
      <c r="B294" s="16"/>
      <c r="C294" s="16"/>
      <c r="D294" s="16"/>
      <c r="E294" s="16"/>
      <c r="F294" s="16"/>
      <c r="G294" s="16"/>
      <c r="H294" s="16"/>
      <c r="I294" s="16"/>
      <c r="J294" s="16"/>
      <c r="K294" s="16"/>
      <c r="L294" s="38"/>
      <c r="M294" s="25"/>
      <c r="N294" s="25"/>
      <c r="O294" s="49"/>
    </row>
    <row r="295" spans="1:21" ht="14.5" hidden="1" outlineLevel="1">
      <c r="B295" s="4">
        <v>2010</v>
      </c>
      <c r="C295" s="4">
        <v>2020</v>
      </c>
      <c r="D295" s="4">
        <v>2030</v>
      </c>
      <c r="E295" s="4">
        <v>2040</v>
      </c>
      <c r="F295" s="4">
        <v>2050</v>
      </c>
      <c r="G295" s="4">
        <v>2060</v>
      </c>
      <c r="H295" s="4">
        <v>2070</v>
      </c>
      <c r="I295" s="4">
        <v>2080</v>
      </c>
      <c r="J295" s="4">
        <v>2090</v>
      </c>
      <c r="K295" s="4">
        <v>2100</v>
      </c>
      <c r="L295" s="50"/>
      <c r="M295" s="29"/>
      <c r="N295" s="29"/>
      <c r="O295" s="51"/>
    </row>
    <row r="296" spans="1:21" ht="14.5" hidden="1" outlineLevel="1">
      <c r="A296" s="4" t="s">
        <v>5</v>
      </c>
      <c r="B296" s="1">
        <v>84.996518901684482</v>
      </c>
      <c r="C296" s="1">
        <v>86.158876369621652</v>
      </c>
      <c r="D296" s="1">
        <v>88.046893345397251</v>
      </c>
      <c r="E296" s="1">
        <v>90.713879293054987</v>
      </c>
      <c r="F296" s="1">
        <v>98.016623734507931</v>
      </c>
      <c r="G296" s="1">
        <v>95.112099086483994</v>
      </c>
      <c r="H296" s="1">
        <v>98.686540729244655</v>
      </c>
      <c r="I296" s="1">
        <v>105.01307519812801</v>
      </c>
      <c r="J296" s="1">
        <v>114.10093808592875</v>
      </c>
      <c r="K296" s="1">
        <v>127.15536026187289</v>
      </c>
      <c r="L296" s="50"/>
      <c r="M296" s="29"/>
      <c r="N296" s="29"/>
      <c r="O296" s="51"/>
    </row>
    <row r="297" spans="1:21" ht="14.5" hidden="1" outlineLevel="1">
      <c r="A297" s="4" t="s">
        <v>6</v>
      </c>
      <c r="B297" s="1">
        <v>486.5285216142276</v>
      </c>
      <c r="C297" s="1">
        <v>583.98821885755854</v>
      </c>
      <c r="D297" s="1">
        <v>662.95337877208351</v>
      </c>
      <c r="E297" s="1">
        <v>718.64872425049657</v>
      </c>
      <c r="F297" s="1">
        <v>771.21040679824887</v>
      </c>
      <c r="G297" s="1">
        <v>816.41782449946936</v>
      </c>
      <c r="H297" s="1">
        <v>868.43741142326257</v>
      </c>
      <c r="I297" s="1">
        <v>916.15480212273303</v>
      </c>
      <c r="J297" s="1">
        <v>969.60417727995241</v>
      </c>
      <c r="K297" s="1">
        <v>1029.4740834676113</v>
      </c>
      <c r="L297" s="50"/>
      <c r="M297" s="29"/>
      <c r="N297" s="29"/>
      <c r="O297" s="51"/>
    </row>
    <row r="298" spans="1:21" ht="14.5" hidden="1" outlineLevel="1">
      <c r="A298" s="4" t="s">
        <v>11</v>
      </c>
      <c r="B298" s="1">
        <v>926.12866490374768</v>
      </c>
      <c r="C298" s="1">
        <v>954.89238846185162</v>
      </c>
      <c r="D298" s="1">
        <v>986.17529771602256</v>
      </c>
      <c r="E298" s="1">
        <v>1016.7916022037329</v>
      </c>
      <c r="F298" s="1">
        <v>1047.2107022161188</v>
      </c>
      <c r="G298" s="1">
        <v>1070.389289068861</v>
      </c>
      <c r="H298" s="1">
        <v>1092.2518908666548</v>
      </c>
      <c r="I298" s="1">
        <v>1112.8096822669702</v>
      </c>
      <c r="J298" s="1">
        <v>1134.8419006721647</v>
      </c>
      <c r="K298" s="1">
        <v>1159.5493701524313</v>
      </c>
      <c r="L298" s="50"/>
      <c r="M298" s="29"/>
      <c r="N298" s="29"/>
      <c r="O298" s="51"/>
    </row>
    <row r="299" spans="1:21" ht="14.5" hidden="1" outlineLevel="1">
      <c r="A299" s="4" t="s">
        <v>2</v>
      </c>
      <c r="B299" s="1">
        <v>1442.3829621440693</v>
      </c>
      <c r="C299" s="1">
        <v>1535.2370683443469</v>
      </c>
      <c r="D299" s="1">
        <v>1681.5017322285444</v>
      </c>
      <c r="E299" s="1">
        <v>1847.5995226197049</v>
      </c>
      <c r="F299" s="1">
        <v>2023.1979387906179</v>
      </c>
      <c r="G299" s="1">
        <v>2170.7361392555968</v>
      </c>
      <c r="H299" s="1">
        <v>2321.3326585289924</v>
      </c>
      <c r="I299" s="1">
        <v>2430.6544649831703</v>
      </c>
      <c r="J299" s="1">
        <v>2525.048548821037</v>
      </c>
      <c r="K299" s="1">
        <v>2627.406466458719</v>
      </c>
      <c r="L299" s="50"/>
      <c r="M299" s="29"/>
      <c r="N299" s="29"/>
      <c r="O299" s="51"/>
    </row>
    <row r="300" spans="1:21" ht="14.5" hidden="1" outlineLevel="1">
      <c r="A300" s="4" t="s">
        <v>3</v>
      </c>
      <c r="B300" s="1">
        <v>125.79160176349841</v>
      </c>
      <c r="C300" s="1">
        <v>125.8713451391849</v>
      </c>
      <c r="D300" s="1">
        <v>126.27764696512152</v>
      </c>
      <c r="E300" s="1">
        <v>127.10730618179609</v>
      </c>
      <c r="F300" s="1">
        <v>128.21934171092605</v>
      </c>
      <c r="G300" s="1">
        <v>129.57617319555814</v>
      </c>
      <c r="H300" s="1">
        <v>131.15088018006517</v>
      </c>
      <c r="I300" s="1">
        <v>133.17520089072897</v>
      </c>
      <c r="J300" s="1">
        <v>135.55936778823755</v>
      </c>
      <c r="K300" s="1">
        <v>138.36734765290623</v>
      </c>
      <c r="L300" s="50"/>
      <c r="M300" s="29"/>
      <c r="N300" s="29"/>
      <c r="O300" s="51"/>
    </row>
    <row r="301" spans="1:21" ht="14.5" hidden="1" outlineLevel="1">
      <c r="A301" s="4" t="s">
        <v>4</v>
      </c>
      <c r="B301" s="1">
        <v>138.75924206447436</v>
      </c>
      <c r="C301" s="1">
        <v>143.59378572861786</v>
      </c>
      <c r="D301" s="1">
        <v>149.7274592103177</v>
      </c>
      <c r="E301" s="1">
        <v>159.08512054058835</v>
      </c>
      <c r="F301" s="1">
        <v>168.99946064484681</v>
      </c>
      <c r="G301" s="1">
        <v>184.35885221833459</v>
      </c>
      <c r="H301" s="1">
        <v>200.95829766541667</v>
      </c>
      <c r="I301" s="1">
        <v>219.616503878668</v>
      </c>
      <c r="J301" s="1">
        <v>241.29093125919789</v>
      </c>
      <c r="K301" s="1">
        <v>266.46917170228073</v>
      </c>
      <c r="L301" s="50"/>
      <c r="M301" s="29"/>
      <c r="N301" s="29"/>
      <c r="O301" s="51"/>
    </row>
    <row r="302" spans="1:21" ht="14.5" hidden="1" outlineLevel="1">
      <c r="A302" s="4" t="s">
        <v>0</v>
      </c>
      <c r="B302" s="1">
        <v>290.08396316761088</v>
      </c>
      <c r="C302" s="1">
        <v>278.83435047069861</v>
      </c>
      <c r="D302" s="1">
        <v>268.66733178222341</v>
      </c>
      <c r="E302" s="1">
        <v>259.63884965104683</v>
      </c>
      <c r="F302" s="1">
        <v>251.0505570700164</v>
      </c>
      <c r="G302" s="1">
        <v>243.21816019112148</v>
      </c>
      <c r="H302" s="1">
        <v>235.56614699931004</v>
      </c>
      <c r="I302" s="1">
        <v>228.41608787085525</v>
      </c>
      <c r="J302" s="1">
        <v>221.28461817668853</v>
      </c>
      <c r="K302" s="1">
        <v>214.11393647493065</v>
      </c>
      <c r="L302" s="50"/>
      <c r="M302" s="29"/>
      <c r="N302" s="29"/>
      <c r="O302" s="51"/>
    </row>
    <row r="303" spans="1:21" ht="14.5" hidden="1" outlineLevel="1">
      <c r="A303" s="4" t="s">
        <v>1</v>
      </c>
      <c r="B303" s="1">
        <v>1939.6901357631123</v>
      </c>
      <c r="C303" s="1">
        <v>1871.7433103723263</v>
      </c>
      <c r="D303" s="1">
        <v>1800.5681997651029</v>
      </c>
      <c r="E303" s="1">
        <v>1733.0799241845691</v>
      </c>
      <c r="F303" s="1">
        <v>1662.6652118277443</v>
      </c>
      <c r="G303" s="1">
        <v>1600.7206755616808</v>
      </c>
      <c r="H303" s="1">
        <v>1537.4599059455322</v>
      </c>
      <c r="I303" s="1">
        <v>1476.7008469042614</v>
      </c>
      <c r="J303" s="1">
        <v>1415.3677689423125</v>
      </c>
      <c r="K303" s="1">
        <v>1353.7133808765582</v>
      </c>
      <c r="L303" s="50"/>
      <c r="M303" s="29"/>
      <c r="N303" s="29"/>
      <c r="O303" s="51"/>
    </row>
    <row r="304" spans="1:21" ht="14.5" hidden="1" outlineLevel="1">
      <c r="A304" s="4" t="s">
        <v>7</v>
      </c>
      <c r="B304" s="1">
        <v>221.10804734228461</v>
      </c>
      <c r="C304" s="1">
        <v>249.79332154166522</v>
      </c>
      <c r="D304" s="1">
        <v>275.63054861033436</v>
      </c>
      <c r="E304" s="1">
        <v>297.57161435682445</v>
      </c>
      <c r="F304" s="1">
        <v>320.74819336499843</v>
      </c>
      <c r="G304" s="1">
        <v>341.76259855275589</v>
      </c>
      <c r="H304" s="1">
        <v>365.36571756259303</v>
      </c>
      <c r="I304" s="1">
        <v>400.81737065219659</v>
      </c>
      <c r="J304" s="1">
        <v>442.10909615367996</v>
      </c>
      <c r="K304" s="1">
        <v>490.2029492267784</v>
      </c>
      <c r="L304" s="50"/>
      <c r="M304" s="29"/>
      <c r="N304" s="29"/>
      <c r="O304" s="51"/>
    </row>
    <row r="305" spans="1:27" ht="14.5" hidden="1" outlineLevel="1">
      <c r="A305" s="4" t="s">
        <v>8</v>
      </c>
      <c r="B305" s="1">
        <v>341.44423004171301</v>
      </c>
      <c r="C305" s="1">
        <v>366.64066987655019</v>
      </c>
      <c r="D305" s="1">
        <v>396.71234063163246</v>
      </c>
      <c r="E305" s="1">
        <v>437.87916798570296</v>
      </c>
      <c r="F305" s="1">
        <v>480.35231301658393</v>
      </c>
      <c r="G305" s="1">
        <v>597.52885120806866</v>
      </c>
      <c r="H305" s="1">
        <v>738.02442065491323</v>
      </c>
      <c r="I305" s="1">
        <v>841.16346435156584</v>
      </c>
      <c r="J305" s="1">
        <v>956.2456315422387</v>
      </c>
      <c r="K305" s="1">
        <v>1084.7350522789191</v>
      </c>
      <c r="L305" s="50"/>
      <c r="M305" s="29"/>
      <c r="N305" s="29"/>
      <c r="O305" s="51"/>
      <c r="Q305" s="1"/>
      <c r="R305" s="1"/>
      <c r="S305" s="1"/>
      <c r="T305" s="1"/>
      <c r="U305" s="1"/>
      <c r="V305" s="1"/>
      <c r="W305" s="1"/>
      <c r="X305" s="1"/>
      <c r="Y305" s="1"/>
      <c r="Z305" s="1"/>
    </row>
    <row r="306" spans="1:27" hidden="1" outlineLevel="1"/>
    <row r="307" spans="1:27" ht="14.5" hidden="1" outlineLevel="1">
      <c r="A307" t="s">
        <v>52</v>
      </c>
    </row>
    <row r="308" spans="1:27" ht="14.5" hidden="1" outlineLevel="1">
      <c r="A308" s="22" t="s">
        <v>45</v>
      </c>
      <c r="B308" s="21"/>
      <c r="C308" s="21"/>
      <c r="D308" s="21"/>
      <c r="E308" s="21"/>
      <c r="F308" s="21"/>
      <c r="G308" s="21"/>
      <c r="H308" s="21"/>
      <c r="I308" s="21"/>
      <c r="J308" s="21"/>
      <c r="K308" s="21"/>
      <c r="M308" s="26"/>
      <c r="N308" s="26"/>
    </row>
    <row r="309" spans="1:27" ht="14.5" hidden="1" outlineLevel="1">
      <c r="A309" s="21"/>
      <c r="B309" s="72">
        <v>2010</v>
      </c>
      <c r="C309" s="72">
        <v>2020</v>
      </c>
      <c r="D309" s="72">
        <v>2030</v>
      </c>
      <c r="E309" s="72">
        <v>2040</v>
      </c>
      <c r="F309" s="72">
        <v>2050</v>
      </c>
      <c r="G309" s="72">
        <v>2060</v>
      </c>
      <c r="H309" s="72">
        <v>2070</v>
      </c>
      <c r="I309" s="72">
        <v>2080</v>
      </c>
      <c r="J309" s="72">
        <v>2090</v>
      </c>
      <c r="K309" s="72">
        <v>2100</v>
      </c>
      <c r="L309" s="2"/>
      <c r="M309" s="36"/>
      <c r="N309" s="36"/>
      <c r="R309" s="2"/>
      <c r="S309" s="2"/>
      <c r="T309" s="2"/>
      <c r="U309" s="2"/>
      <c r="V309" s="2"/>
      <c r="W309" s="2"/>
      <c r="X309" s="2"/>
      <c r="Y309" s="2"/>
      <c r="Z309" s="2"/>
      <c r="AA309" s="2"/>
    </row>
    <row r="310" spans="1:27" ht="14.5" hidden="1" outlineLevel="1">
      <c r="A310" s="21" t="s">
        <v>5</v>
      </c>
      <c r="B310" s="44">
        <v>0.2</v>
      </c>
      <c r="C310" s="44">
        <v>0.2</v>
      </c>
      <c r="D310" s="44">
        <v>0.2</v>
      </c>
      <c r="E310" s="44">
        <v>0.2</v>
      </c>
      <c r="F310" s="44">
        <v>0.2</v>
      </c>
      <c r="G310" s="44">
        <v>0.2</v>
      </c>
      <c r="H310" s="44">
        <v>0.2</v>
      </c>
      <c r="I310" s="44">
        <v>0.2</v>
      </c>
      <c r="J310" s="44">
        <v>0.2</v>
      </c>
      <c r="K310" s="44">
        <v>0.2</v>
      </c>
      <c r="L310" s="2"/>
      <c r="M310" s="36"/>
      <c r="N310" s="36"/>
      <c r="R310" s="2"/>
      <c r="S310" s="2"/>
      <c r="T310" s="2"/>
      <c r="U310" s="2"/>
      <c r="V310" s="2"/>
      <c r="W310" s="2"/>
      <c r="X310" s="2"/>
      <c r="Y310" s="2"/>
      <c r="Z310" s="2"/>
      <c r="AA310" s="2"/>
    </row>
    <row r="311" spans="1:27" ht="14.5" hidden="1" outlineLevel="1">
      <c r="A311" s="21" t="s">
        <v>6</v>
      </c>
      <c r="B311" s="44">
        <v>0.2</v>
      </c>
      <c r="C311" s="44">
        <v>0.2</v>
      </c>
      <c r="D311" s="44">
        <v>0.2</v>
      </c>
      <c r="E311" s="44">
        <v>0.2</v>
      </c>
      <c r="F311" s="44">
        <v>0.2</v>
      </c>
      <c r="G311" s="44">
        <v>0.2</v>
      </c>
      <c r="H311" s="44">
        <v>0.2</v>
      </c>
      <c r="I311" s="44">
        <v>0.2</v>
      </c>
      <c r="J311" s="44">
        <v>0.2</v>
      </c>
      <c r="K311" s="44">
        <v>0.2</v>
      </c>
      <c r="L311" s="2"/>
      <c r="M311" s="36"/>
      <c r="N311" s="36"/>
      <c r="R311" s="2"/>
      <c r="S311" s="2"/>
      <c r="T311" s="2"/>
      <c r="U311" s="2"/>
      <c r="V311" s="2"/>
      <c r="W311" s="2"/>
      <c r="X311" s="2"/>
      <c r="Y311" s="2"/>
      <c r="Z311" s="2"/>
      <c r="AA311" s="2"/>
    </row>
    <row r="312" spans="1:27" ht="14.5" hidden="1" outlineLevel="1">
      <c r="A312" s="21" t="s">
        <v>11</v>
      </c>
      <c r="B312" s="44">
        <v>0.47871829282436174</v>
      </c>
      <c r="C312" s="44">
        <v>0.47858898880765999</v>
      </c>
      <c r="D312" s="44">
        <v>0.47841533951350923</v>
      </c>
      <c r="E312" s="44">
        <v>0.47811101199169503</v>
      </c>
      <c r="F312" s="44">
        <v>0.47780889154579492</v>
      </c>
      <c r="G312" s="44">
        <v>0.47755455763018989</v>
      </c>
      <c r="H312" s="44">
        <v>0.47729941291585126</v>
      </c>
      <c r="I312" s="44">
        <v>0.47721443267185948</v>
      </c>
      <c r="J312" s="44">
        <v>0.47712746579551296</v>
      </c>
      <c r="K312" s="44">
        <v>0.47704362227360791</v>
      </c>
      <c r="L312" s="2"/>
      <c r="M312" s="36"/>
      <c r="N312" s="36"/>
      <c r="R312" s="2"/>
      <c r="S312" s="2"/>
      <c r="T312" s="2"/>
      <c r="U312" s="2"/>
      <c r="V312" s="2"/>
      <c r="W312" s="2"/>
      <c r="X312" s="2"/>
      <c r="Y312" s="2"/>
      <c r="Z312" s="2"/>
      <c r="AA312" s="2"/>
    </row>
    <row r="313" spans="1:27" ht="14.5" hidden="1" outlineLevel="1">
      <c r="A313" s="21" t="s">
        <v>2</v>
      </c>
      <c r="B313" s="44">
        <v>0.4</v>
      </c>
      <c r="C313" s="44">
        <v>0.4</v>
      </c>
      <c r="D313" s="44">
        <v>0.4</v>
      </c>
      <c r="E313" s="44">
        <v>0.4</v>
      </c>
      <c r="F313" s="44">
        <v>0.4</v>
      </c>
      <c r="G313" s="44">
        <v>0.4</v>
      </c>
      <c r="H313" s="44">
        <v>0.4</v>
      </c>
      <c r="I313" s="44">
        <v>0.4</v>
      </c>
      <c r="J313" s="44">
        <v>0.4</v>
      </c>
      <c r="K313" s="44">
        <v>0.4</v>
      </c>
      <c r="L313" s="2"/>
      <c r="M313" s="36"/>
      <c r="N313" s="36"/>
      <c r="R313" s="2"/>
      <c r="S313" s="2"/>
      <c r="T313" s="2"/>
      <c r="U313" s="2"/>
      <c r="V313" s="2"/>
      <c r="W313" s="2"/>
      <c r="X313" s="2"/>
      <c r="Y313" s="2"/>
      <c r="Z313" s="2"/>
      <c r="AA313" s="2"/>
    </row>
    <row r="314" spans="1:27" ht="14.5" hidden="1" outlineLevel="1">
      <c r="A314" s="21" t="s">
        <v>3</v>
      </c>
      <c r="B314" s="44">
        <v>0.2</v>
      </c>
      <c r="C314" s="44">
        <v>0.2</v>
      </c>
      <c r="D314" s="44">
        <v>0.2</v>
      </c>
      <c r="E314" s="44">
        <v>0.2</v>
      </c>
      <c r="F314" s="44">
        <v>0.2</v>
      </c>
      <c r="G314" s="44">
        <v>0.2</v>
      </c>
      <c r="H314" s="44">
        <v>0.2</v>
      </c>
      <c r="I314" s="44">
        <v>0.2</v>
      </c>
      <c r="J314" s="44">
        <v>0.2</v>
      </c>
      <c r="K314" s="44">
        <v>0.2</v>
      </c>
      <c r="L314" s="2"/>
      <c r="M314" s="36"/>
      <c r="N314" s="36"/>
      <c r="R314" s="2"/>
      <c r="S314" s="2"/>
      <c r="T314" s="2"/>
      <c r="U314" s="2"/>
      <c r="V314" s="2"/>
      <c r="W314" s="2"/>
      <c r="X314" s="2"/>
      <c r="Y314" s="2"/>
      <c r="Z314" s="2"/>
      <c r="AA314" s="2"/>
    </row>
    <row r="315" spans="1:27" ht="14.5" hidden="1" outlineLevel="1">
      <c r="A315" s="21" t="s">
        <v>4</v>
      </c>
      <c r="B315" s="44">
        <v>0.2</v>
      </c>
      <c r="C315" s="44">
        <v>0.2</v>
      </c>
      <c r="D315" s="44">
        <v>0.2</v>
      </c>
      <c r="E315" s="44">
        <v>0.2</v>
      </c>
      <c r="F315" s="44">
        <v>0.2</v>
      </c>
      <c r="G315" s="44">
        <v>0.2</v>
      </c>
      <c r="H315" s="44">
        <v>0.2</v>
      </c>
      <c r="I315" s="44">
        <v>0.2</v>
      </c>
      <c r="J315" s="44">
        <v>0.2</v>
      </c>
      <c r="K315" s="44">
        <v>0.2</v>
      </c>
      <c r="L315" s="2"/>
      <c r="M315" s="36"/>
      <c r="N315" s="36"/>
      <c r="R315" s="2"/>
      <c r="S315" s="2"/>
      <c r="T315" s="2"/>
      <c r="U315" s="2"/>
      <c r="V315" s="2"/>
      <c r="W315" s="2"/>
      <c r="X315" s="2"/>
      <c r="Y315" s="2"/>
      <c r="Z315" s="2"/>
      <c r="AA315" s="2"/>
    </row>
    <row r="316" spans="1:27" ht="14.5" hidden="1" outlineLevel="1">
      <c r="A316" s="21" t="s">
        <v>0</v>
      </c>
      <c r="B316" s="44">
        <v>0.84</v>
      </c>
      <c r="C316" s="44">
        <v>0.84</v>
      </c>
      <c r="D316" s="44">
        <v>0.84</v>
      </c>
      <c r="E316" s="44">
        <v>0.84</v>
      </c>
      <c r="F316" s="44">
        <v>0.84</v>
      </c>
      <c r="G316" s="44">
        <v>0.84</v>
      </c>
      <c r="H316" s="44">
        <v>0.84</v>
      </c>
      <c r="I316" s="44">
        <v>0.84</v>
      </c>
      <c r="J316" s="44">
        <v>0.84</v>
      </c>
      <c r="K316" s="44">
        <v>0.84</v>
      </c>
      <c r="L316" s="2"/>
      <c r="M316" s="36"/>
      <c r="N316" s="36"/>
      <c r="R316" s="2"/>
      <c r="S316" s="2"/>
      <c r="T316" s="2"/>
      <c r="U316" s="2"/>
      <c r="V316" s="2"/>
      <c r="W316" s="2"/>
      <c r="X316" s="2"/>
      <c r="Y316" s="2"/>
      <c r="Z316" s="2"/>
      <c r="AA316" s="2"/>
    </row>
    <row r="317" spans="1:27" ht="14.5" hidden="1" outlineLevel="1">
      <c r="A317" s="21" t="s">
        <v>1</v>
      </c>
      <c r="B317" s="44">
        <v>0.2</v>
      </c>
      <c r="C317" s="44">
        <v>0.2</v>
      </c>
      <c r="D317" s="44">
        <v>0.2</v>
      </c>
      <c r="E317" s="44">
        <v>0.2</v>
      </c>
      <c r="F317" s="44">
        <v>0.2</v>
      </c>
      <c r="G317" s="44">
        <v>0.2</v>
      </c>
      <c r="H317" s="44">
        <v>0.2</v>
      </c>
      <c r="I317" s="44">
        <v>0.2</v>
      </c>
      <c r="J317" s="44">
        <v>0.2</v>
      </c>
      <c r="K317" s="44">
        <v>0.2</v>
      </c>
      <c r="L317" s="2"/>
      <c r="M317" s="36"/>
      <c r="N317" s="36"/>
      <c r="R317" s="2"/>
      <c r="S317" s="2"/>
      <c r="T317" s="2"/>
      <c r="U317" s="2"/>
      <c r="V317" s="2"/>
      <c r="W317" s="2"/>
      <c r="X317" s="2"/>
      <c r="Y317" s="2"/>
      <c r="Z317" s="2"/>
      <c r="AA317" s="2"/>
    </row>
    <row r="318" spans="1:27" ht="14.5" hidden="1" outlineLevel="1">
      <c r="A318" s="21" t="s">
        <v>7</v>
      </c>
      <c r="B318" s="44">
        <v>0.2</v>
      </c>
      <c r="C318" s="44">
        <v>0.2</v>
      </c>
      <c r="D318" s="44">
        <v>0.2</v>
      </c>
      <c r="E318" s="44">
        <v>0.2</v>
      </c>
      <c r="F318" s="44">
        <v>0.2</v>
      </c>
      <c r="G318" s="44">
        <v>0.2</v>
      </c>
      <c r="H318" s="44">
        <v>0.2</v>
      </c>
      <c r="I318" s="44">
        <v>0.2</v>
      </c>
      <c r="J318" s="44">
        <v>0.2</v>
      </c>
      <c r="K318" s="44">
        <v>0.2</v>
      </c>
      <c r="L318" s="2"/>
      <c r="M318" s="36"/>
      <c r="N318" s="36"/>
      <c r="R318" s="2"/>
      <c r="S318" s="2"/>
      <c r="T318" s="2"/>
      <c r="U318" s="2"/>
      <c r="V318" s="2"/>
      <c r="W318" s="2"/>
      <c r="X318" s="2"/>
      <c r="Y318" s="2"/>
      <c r="Z318" s="2"/>
      <c r="AA318" s="2"/>
    </row>
    <row r="319" spans="1:27" ht="14.5" hidden="1" outlineLevel="1">
      <c r="A319" s="21" t="s">
        <v>8</v>
      </c>
      <c r="B319" s="44">
        <v>0.2</v>
      </c>
      <c r="C319" s="44">
        <v>0.2</v>
      </c>
      <c r="D319" s="44">
        <v>0.2</v>
      </c>
      <c r="E319" s="44">
        <v>0.2</v>
      </c>
      <c r="F319" s="44">
        <v>0.2</v>
      </c>
      <c r="G319" s="44">
        <v>0.2</v>
      </c>
      <c r="H319" s="44">
        <v>0.2</v>
      </c>
      <c r="I319" s="44">
        <v>0.2</v>
      </c>
      <c r="J319" s="44">
        <v>0.2</v>
      </c>
      <c r="K319" s="44">
        <v>0.2</v>
      </c>
      <c r="L319" s="2"/>
      <c r="M319" s="36"/>
      <c r="N319" s="36"/>
      <c r="Q319" s="2"/>
      <c r="R319" s="2"/>
      <c r="S319" s="2"/>
      <c r="T319" s="2"/>
      <c r="U319" s="2"/>
      <c r="V319" s="2"/>
      <c r="W319" s="2"/>
      <c r="X319" s="2"/>
      <c r="Y319" s="2"/>
      <c r="Z319" s="2"/>
    </row>
    <row r="320" spans="1:27" hidden="1" outlineLevel="1"/>
    <row r="321" spans="1:25" hidden="1" outlineLevel="1">
      <c r="A321" t="s">
        <v>53</v>
      </c>
    </row>
    <row r="322" spans="1:25" ht="14.5" hidden="1" outlineLevel="1">
      <c r="A322" t="s">
        <v>47</v>
      </c>
      <c r="B322" s="16"/>
      <c r="C322" s="16"/>
      <c r="D322" s="16"/>
      <c r="E322" s="16"/>
      <c r="F322" s="16"/>
      <c r="G322" s="16"/>
      <c r="H322" s="16"/>
      <c r="I322" s="16"/>
      <c r="J322" s="16"/>
      <c r="K322" s="16"/>
    </row>
    <row r="323" spans="1:25" ht="13" hidden="1" outlineLevel="1">
      <c r="B323" s="4">
        <v>2010</v>
      </c>
      <c r="C323" s="4">
        <v>2020</v>
      </c>
      <c r="D323" s="4">
        <v>2030</v>
      </c>
      <c r="E323" s="4">
        <v>2040</v>
      </c>
      <c r="F323" s="4">
        <v>2050</v>
      </c>
      <c r="G323" s="4">
        <v>2060</v>
      </c>
      <c r="H323" s="4">
        <v>2070</v>
      </c>
      <c r="I323" s="4">
        <v>2080</v>
      </c>
      <c r="J323" s="4">
        <v>2090</v>
      </c>
      <c r="K323" s="4">
        <v>2100</v>
      </c>
      <c r="N323" s="1"/>
      <c r="O323" s="1"/>
      <c r="P323" s="1"/>
      <c r="Q323" s="1"/>
      <c r="R323" s="1"/>
      <c r="S323" s="1"/>
      <c r="T323" s="1"/>
      <c r="U323" s="1"/>
      <c r="V323" s="1"/>
      <c r="W323" s="1"/>
      <c r="X323" s="1"/>
      <c r="Y323" s="1"/>
    </row>
    <row r="324" spans="1:25" ht="13" hidden="1" outlineLevel="1">
      <c r="A324" s="4" t="s">
        <v>5</v>
      </c>
      <c r="B324" s="1">
        <f>B310*B296</f>
        <v>16.999303780336898</v>
      </c>
      <c r="C324" s="1">
        <f t="shared" ref="C324:K324" si="50">C310*C296</f>
        <v>17.231775273924331</v>
      </c>
      <c r="D324" s="1">
        <f t="shared" si="50"/>
        <v>17.609378669079451</v>
      </c>
      <c r="E324" s="1">
        <f t="shared" si="50"/>
        <v>18.142775858611</v>
      </c>
      <c r="F324" s="1">
        <f t="shared" si="50"/>
        <v>19.603324746901588</v>
      </c>
      <c r="G324" s="1">
        <f t="shared" si="50"/>
        <v>19.0224198172968</v>
      </c>
      <c r="H324" s="1">
        <f t="shared" si="50"/>
        <v>19.737308145848932</v>
      </c>
      <c r="I324" s="1">
        <f t="shared" si="50"/>
        <v>21.002615039625603</v>
      </c>
      <c r="J324" s="1">
        <f t="shared" si="50"/>
        <v>22.820187617185752</v>
      </c>
      <c r="K324" s="1">
        <f t="shared" si="50"/>
        <v>25.431072052374578</v>
      </c>
      <c r="N324" s="1"/>
      <c r="O324" s="1"/>
      <c r="P324" s="1"/>
      <c r="Q324" s="1"/>
      <c r="R324" s="1"/>
      <c r="S324" s="1"/>
      <c r="T324" s="1"/>
      <c r="U324" s="1"/>
      <c r="V324" s="1"/>
      <c r="W324" s="1"/>
      <c r="X324" s="1"/>
      <c r="Y324" s="1"/>
    </row>
    <row r="325" spans="1:25" ht="13" hidden="1" outlineLevel="1">
      <c r="A325" s="4" t="s">
        <v>6</v>
      </c>
      <c r="B325" s="1">
        <f t="shared" ref="B325:K333" si="51">B311*B297</f>
        <v>97.305704322845529</v>
      </c>
      <c r="C325" s="1">
        <f t="shared" si="51"/>
        <v>116.79764377151172</v>
      </c>
      <c r="D325" s="1">
        <f t="shared" si="51"/>
        <v>132.59067575441671</v>
      </c>
      <c r="E325" s="1">
        <f t="shared" si="51"/>
        <v>143.72974485009931</v>
      </c>
      <c r="F325" s="1">
        <f t="shared" si="51"/>
        <v>154.24208135964977</v>
      </c>
      <c r="G325" s="1">
        <f t="shared" si="51"/>
        <v>163.28356489989389</v>
      </c>
      <c r="H325" s="1">
        <f t="shared" si="51"/>
        <v>173.68748228465253</v>
      </c>
      <c r="I325" s="1">
        <f t="shared" si="51"/>
        <v>183.23096042454662</v>
      </c>
      <c r="J325" s="1">
        <f t="shared" si="51"/>
        <v>193.9208354559905</v>
      </c>
      <c r="K325" s="1">
        <f t="shared" si="51"/>
        <v>205.89481669352227</v>
      </c>
      <c r="N325" s="1"/>
      <c r="O325" s="1"/>
      <c r="P325" s="1"/>
      <c r="Q325" s="1"/>
      <c r="R325" s="1"/>
      <c r="S325" s="1"/>
      <c r="T325" s="1"/>
      <c r="U325" s="1"/>
      <c r="V325" s="1"/>
      <c r="W325" s="1"/>
      <c r="X325" s="1"/>
      <c r="Y325" s="1"/>
    </row>
    <row r="326" spans="1:25" ht="13" hidden="1" outlineLevel="1">
      <c r="A326" s="4" t="s">
        <v>11</v>
      </c>
      <c r="B326" s="1">
        <f t="shared" si="51"/>
        <v>443.35473339842747</v>
      </c>
      <c r="C326" s="1">
        <f t="shared" si="51"/>
        <v>457.0009826140888</v>
      </c>
      <c r="D326" s="1">
        <f t="shared" si="51"/>
        <v>471.80138987664697</v>
      </c>
      <c r="E326" s="1">
        <f t="shared" si="51"/>
        <v>486.13926191428374</v>
      </c>
      <c r="F326" s="1">
        <f t="shared" si="51"/>
        <v>500.36658484077725</v>
      </c>
      <c r="G326" s="1">
        <f t="shared" si="51"/>
        <v>511.16928343337338</v>
      </c>
      <c r="H326" s="1">
        <f t="shared" si="51"/>
        <v>521.33118626688281</v>
      </c>
      <c r="I326" s="1">
        <f t="shared" si="51"/>
        <v>531.04884119478436</v>
      </c>
      <c r="J326" s="1">
        <f t="shared" si="51"/>
        <v>541.46424014627314</v>
      </c>
      <c r="K326" s="1">
        <f t="shared" si="51"/>
        <v>553.15563174259637</v>
      </c>
      <c r="N326" s="1"/>
      <c r="O326" s="1"/>
      <c r="P326" s="1"/>
      <c r="Q326" s="1"/>
      <c r="R326" s="1"/>
      <c r="S326" s="1"/>
      <c r="T326" s="1"/>
      <c r="U326" s="1"/>
      <c r="V326" s="1"/>
      <c r="W326" s="1"/>
      <c r="X326" s="1"/>
      <c r="Y326" s="1"/>
    </row>
    <row r="327" spans="1:25" ht="13" hidden="1" outlineLevel="1">
      <c r="A327" s="4" t="s">
        <v>2</v>
      </c>
      <c r="B327" s="1">
        <f t="shared" si="51"/>
        <v>576.95318485762778</v>
      </c>
      <c r="C327" s="1">
        <f t="shared" si="51"/>
        <v>614.09482733773882</v>
      </c>
      <c r="D327" s="1">
        <f t="shared" si="51"/>
        <v>672.60069289141779</v>
      </c>
      <c r="E327" s="1">
        <f t="shared" si="51"/>
        <v>739.03980904788204</v>
      </c>
      <c r="F327" s="1">
        <f t="shared" si="51"/>
        <v>809.27917551624716</v>
      </c>
      <c r="G327" s="1">
        <f t="shared" si="51"/>
        <v>868.29445570223879</v>
      </c>
      <c r="H327" s="1">
        <f t="shared" si="51"/>
        <v>928.53306341159703</v>
      </c>
      <c r="I327" s="1">
        <f t="shared" si="51"/>
        <v>972.26178599326818</v>
      </c>
      <c r="J327" s="1">
        <f t="shared" si="51"/>
        <v>1010.0194195284148</v>
      </c>
      <c r="K327" s="1">
        <f t="shared" si="51"/>
        <v>1050.9625865834876</v>
      </c>
      <c r="N327" s="1"/>
      <c r="O327" s="1"/>
      <c r="P327" s="1"/>
      <c r="Q327" s="1"/>
      <c r="R327" s="1"/>
      <c r="S327" s="1"/>
      <c r="T327" s="1"/>
      <c r="U327" s="1"/>
      <c r="V327" s="1"/>
      <c r="W327" s="1"/>
      <c r="X327" s="1"/>
      <c r="Y327" s="1"/>
    </row>
    <row r="328" spans="1:25" ht="13" hidden="1" outlineLevel="1">
      <c r="A328" s="4" t="s">
        <v>3</v>
      </c>
      <c r="B328" s="1">
        <f t="shared" si="51"/>
        <v>25.158320352699683</v>
      </c>
      <c r="C328" s="1">
        <f t="shared" si="51"/>
        <v>25.174269027836981</v>
      </c>
      <c r="D328" s="1">
        <f t="shared" si="51"/>
        <v>25.255529393024304</v>
      </c>
      <c r="E328" s="1">
        <f t="shared" si="51"/>
        <v>25.421461236359221</v>
      </c>
      <c r="F328" s="1">
        <f t="shared" si="51"/>
        <v>25.643868342185211</v>
      </c>
      <c r="G328" s="1">
        <f t="shared" si="51"/>
        <v>25.915234639111631</v>
      </c>
      <c r="H328" s="1">
        <f t="shared" si="51"/>
        <v>26.230176036013034</v>
      </c>
      <c r="I328" s="1">
        <f t="shared" si="51"/>
        <v>26.635040178145797</v>
      </c>
      <c r="J328" s="1">
        <f t="shared" si="51"/>
        <v>27.111873557647513</v>
      </c>
      <c r="K328" s="1">
        <f t="shared" si="51"/>
        <v>27.673469530581247</v>
      </c>
      <c r="N328" s="1"/>
      <c r="O328" s="1"/>
      <c r="P328" s="1"/>
      <c r="Q328" s="1"/>
      <c r="R328" s="1"/>
      <c r="S328" s="1"/>
      <c r="T328" s="1"/>
      <c r="U328" s="1"/>
      <c r="V328" s="1"/>
      <c r="W328" s="1"/>
      <c r="X328" s="1"/>
      <c r="Y328" s="1"/>
    </row>
    <row r="329" spans="1:25" ht="13" hidden="1" outlineLevel="1">
      <c r="A329" s="4" t="s">
        <v>4</v>
      </c>
      <c r="B329" s="1">
        <f t="shared" si="51"/>
        <v>27.751848412894873</v>
      </c>
      <c r="C329" s="1">
        <f t="shared" si="51"/>
        <v>28.718757145723572</v>
      </c>
      <c r="D329" s="1">
        <f t="shared" si="51"/>
        <v>29.945491842063543</v>
      </c>
      <c r="E329" s="1">
        <f t="shared" si="51"/>
        <v>31.817024108117671</v>
      </c>
      <c r="F329" s="1">
        <f t="shared" si="51"/>
        <v>33.799892128969361</v>
      </c>
      <c r="G329" s="1">
        <f t="shared" si="51"/>
        <v>36.871770443666918</v>
      </c>
      <c r="H329" s="1">
        <f t="shared" si="51"/>
        <v>40.191659533083339</v>
      </c>
      <c r="I329" s="1">
        <f t="shared" si="51"/>
        <v>43.923300775733601</v>
      </c>
      <c r="J329" s="1">
        <f t="shared" si="51"/>
        <v>48.258186251839582</v>
      </c>
      <c r="K329" s="1">
        <f t="shared" si="51"/>
        <v>53.293834340456151</v>
      </c>
      <c r="N329" s="1"/>
      <c r="O329" s="1"/>
      <c r="P329" s="1"/>
      <c r="Q329" s="1"/>
      <c r="R329" s="1"/>
      <c r="S329" s="1"/>
      <c r="T329" s="1"/>
      <c r="U329" s="1"/>
      <c r="V329" s="1"/>
      <c r="W329" s="1"/>
      <c r="X329" s="1"/>
      <c r="Y329" s="1"/>
    </row>
    <row r="330" spans="1:25" ht="13" hidden="1" outlineLevel="1">
      <c r="A330" s="4" t="s">
        <v>0</v>
      </c>
      <c r="B330" s="1">
        <f t="shared" si="51"/>
        <v>243.67052906079311</v>
      </c>
      <c r="C330" s="1">
        <f t="shared" si="51"/>
        <v>234.22085439538682</v>
      </c>
      <c r="D330" s="1">
        <f t="shared" si="51"/>
        <v>225.68055869706765</v>
      </c>
      <c r="E330" s="1">
        <f t="shared" si="51"/>
        <v>218.09663370687932</v>
      </c>
      <c r="F330" s="1">
        <f t="shared" si="51"/>
        <v>210.88246793881376</v>
      </c>
      <c r="G330" s="1">
        <f t="shared" si="51"/>
        <v>204.30325456054203</v>
      </c>
      <c r="H330" s="1">
        <f t="shared" si="51"/>
        <v>197.87556347942044</v>
      </c>
      <c r="I330" s="1">
        <f t="shared" si="51"/>
        <v>191.8695138115184</v>
      </c>
      <c r="J330" s="1">
        <f t="shared" si="51"/>
        <v>185.87907926841837</v>
      </c>
      <c r="K330" s="1">
        <f t="shared" si="51"/>
        <v>179.85570663894174</v>
      </c>
      <c r="N330" s="1"/>
      <c r="O330" s="1"/>
      <c r="P330" s="1"/>
      <c r="Q330" s="1"/>
      <c r="R330" s="1"/>
      <c r="S330" s="1"/>
      <c r="T330" s="1"/>
      <c r="U330" s="1"/>
      <c r="V330" s="1"/>
      <c r="W330" s="1"/>
      <c r="X330" s="1"/>
      <c r="Y330" s="1"/>
    </row>
    <row r="331" spans="1:25" ht="13" hidden="1" outlineLevel="1">
      <c r="A331" s="4" t="s">
        <v>1</v>
      </c>
      <c r="B331" s="1">
        <f t="shared" si="51"/>
        <v>387.93802715262245</v>
      </c>
      <c r="C331" s="1">
        <f t="shared" si="51"/>
        <v>374.34866207446527</v>
      </c>
      <c r="D331" s="1">
        <f t="shared" si="51"/>
        <v>360.11363995302059</v>
      </c>
      <c r="E331" s="1">
        <f t="shared" si="51"/>
        <v>346.61598483691387</v>
      </c>
      <c r="F331" s="1">
        <f t="shared" si="51"/>
        <v>332.53304236554891</v>
      </c>
      <c r="G331" s="1">
        <f t="shared" si="51"/>
        <v>320.14413511233619</v>
      </c>
      <c r="H331" s="1">
        <f t="shared" si="51"/>
        <v>307.49198118910647</v>
      </c>
      <c r="I331" s="1">
        <f t="shared" si="51"/>
        <v>295.34016938085227</v>
      </c>
      <c r="J331" s="1">
        <f t="shared" si="51"/>
        <v>283.0735537884625</v>
      </c>
      <c r="K331" s="1">
        <f t="shared" si="51"/>
        <v>270.74267617531166</v>
      </c>
      <c r="N331" s="1"/>
      <c r="O331" s="1"/>
      <c r="P331" s="1"/>
      <c r="Q331" s="1"/>
      <c r="R331" s="1"/>
      <c r="S331" s="1"/>
      <c r="T331" s="1"/>
      <c r="U331" s="1"/>
      <c r="V331" s="1"/>
      <c r="W331" s="1"/>
      <c r="X331" s="1"/>
      <c r="Y331" s="1"/>
    </row>
    <row r="332" spans="1:25" ht="13" hidden="1" outlineLevel="1">
      <c r="A332" s="4" t="s">
        <v>7</v>
      </c>
      <c r="B332" s="1">
        <f t="shared" si="51"/>
        <v>44.221609468456926</v>
      </c>
      <c r="C332" s="1">
        <f t="shared" si="51"/>
        <v>49.958664308333049</v>
      </c>
      <c r="D332" s="1">
        <f t="shared" si="51"/>
        <v>55.126109722066872</v>
      </c>
      <c r="E332" s="1">
        <f t="shared" si="51"/>
        <v>59.514322871364897</v>
      </c>
      <c r="F332" s="1">
        <f t="shared" si="51"/>
        <v>64.149638672999686</v>
      </c>
      <c r="G332" s="1">
        <f t="shared" si="51"/>
        <v>68.352519710551178</v>
      </c>
      <c r="H332" s="1">
        <f t="shared" si="51"/>
        <v>73.073143512518612</v>
      </c>
      <c r="I332" s="1">
        <f t="shared" si="51"/>
        <v>80.163474130439326</v>
      </c>
      <c r="J332" s="1">
        <f t="shared" si="51"/>
        <v>88.421819230735991</v>
      </c>
      <c r="K332" s="1">
        <f t="shared" si="51"/>
        <v>98.040589845355683</v>
      </c>
      <c r="N332" s="1"/>
      <c r="O332" s="1"/>
      <c r="P332" s="1"/>
      <c r="Q332" s="1"/>
      <c r="R332" s="1"/>
      <c r="S332" s="1"/>
      <c r="T332" s="1"/>
      <c r="U332" s="1"/>
      <c r="V332" s="1"/>
      <c r="W332" s="1"/>
      <c r="X332" s="1"/>
      <c r="Y332" s="1"/>
    </row>
    <row r="333" spans="1:25" ht="13" hidden="1" outlineLevel="1">
      <c r="A333" s="4" t="s">
        <v>8</v>
      </c>
      <c r="B333" s="1">
        <f t="shared" si="51"/>
        <v>68.288846008342603</v>
      </c>
      <c r="C333" s="1">
        <f t="shared" si="51"/>
        <v>73.328133975310038</v>
      </c>
      <c r="D333" s="1">
        <f t="shared" si="51"/>
        <v>79.342468126326494</v>
      </c>
      <c r="E333" s="1">
        <f t="shared" si="51"/>
        <v>87.575833597140601</v>
      </c>
      <c r="F333" s="1">
        <f t="shared" si="51"/>
        <v>96.070462603316798</v>
      </c>
      <c r="G333" s="1">
        <f t="shared" si="51"/>
        <v>119.50577024161373</v>
      </c>
      <c r="H333" s="1">
        <f t="shared" si="51"/>
        <v>147.60488413098264</v>
      </c>
      <c r="I333" s="1">
        <f t="shared" si="51"/>
        <v>168.23269287031317</v>
      </c>
      <c r="J333" s="1">
        <f t="shared" si="51"/>
        <v>191.24912630844776</v>
      </c>
      <c r="K333" s="1">
        <f t="shared" si="51"/>
        <v>216.94701045578381</v>
      </c>
      <c r="N333" s="1"/>
      <c r="O333" s="1"/>
      <c r="P333" s="1"/>
      <c r="Q333" s="1"/>
      <c r="R333" s="1"/>
      <c r="S333" s="1"/>
      <c r="T333" s="1"/>
      <c r="U333" s="1"/>
      <c r="V333" s="1"/>
      <c r="W333" s="1"/>
    </row>
    <row r="334" spans="1:25" ht="14.5" hidden="1" outlineLevel="1">
      <c r="A334" s="16"/>
      <c r="B334" s="3"/>
      <c r="C334" s="3"/>
      <c r="D334" s="3"/>
      <c r="E334" s="3"/>
      <c r="F334" s="3"/>
      <c r="G334" s="3"/>
      <c r="H334" s="3"/>
      <c r="I334" s="3"/>
      <c r="J334" s="3"/>
      <c r="K334" s="3"/>
    </row>
    <row r="335" spans="1:25" ht="14.5" hidden="1" outlineLevel="1">
      <c r="A335" s="16" t="s">
        <v>54</v>
      </c>
      <c r="B335" s="3"/>
      <c r="C335" s="3"/>
      <c r="D335" s="3"/>
      <c r="E335" s="3"/>
      <c r="F335" s="3"/>
      <c r="G335" s="3"/>
      <c r="H335" s="3"/>
      <c r="I335" s="3"/>
      <c r="J335" s="3"/>
      <c r="K335" s="3"/>
    </row>
    <row r="336" spans="1:25" ht="14.5" hidden="1" outlineLevel="1">
      <c r="A336" s="24" t="s">
        <v>39</v>
      </c>
      <c r="B336" s="23"/>
      <c r="C336" s="23"/>
      <c r="D336" s="23"/>
      <c r="E336" s="23"/>
      <c r="F336" s="23"/>
      <c r="G336" s="23"/>
      <c r="H336" s="23"/>
      <c r="I336" s="23"/>
      <c r="J336" s="23"/>
      <c r="K336" s="23"/>
      <c r="L336" s="32"/>
    </row>
    <row r="337" spans="1:26" ht="14.5" hidden="1" outlineLevel="1">
      <c r="A337" s="23"/>
      <c r="B337" s="69">
        <v>2010</v>
      </c>
      <c r="C337" s="69">
        <v>2020</v>
      </c>
      <c r="D337" s="69">
        <v>2030</v>
      </c>
      <c r="E337" s="69">
        <v>2040</v>
      </c>
      <c r="F337" s="69">
        <v>2050</v>
      </c>
      <c r="G337" s="69">
        <v>2060</v>
      </c>
      <c r="H337" s="69">
        <v>2070</v>
      </c>
      <c r="I337" s="69">
        <v>2080</v>
      </c>
      <c r="J337" s="69">
        <v>2090</v>
      </c>
      <c r="K337" s="69">
        <v>2100</v>
      </c>
      <c r="L337" s="6"/>
      <c r="O337" s="1"/>
      <c r="P337" s="1"/>
      <c r="Q337" s="1"/>
      <c r="R337" s="1"/>
      <c r="S337" s="1"/>
      <c r="T337" s="1"/>
      <c r="U337" s="1"/>
      <c r="V337" s="1"/>
      <c r="W337" s="1"/>
      <c r="X337" s="1"/>
      <c r="Y337" s="1"/>
      <c r="Z337" s="1"/>
    </row>
    <row r="338" spans="1:26" ht="14.5" hidden="1" outlineLevel="1">
      <c r="A338" s="23" t="s">
        <v>5</v>
      </c>
      <c r="B338" s="46">
        <f t="shared" ref="B338:K338" si="52">B296*B10</f>
        <v>72.777072983563812</v>
      </c>
      <c r="C338" s="46">
        <f t="shared" si="52"/>
        <v>90.589333829065765</v>
      </c>
      <c r="D338" s="46">
        <f t="shared" si="52"/>
        <v>109.14915605025581</v>
      </c>
      <c r="E338" s="46">
        <f t="shared" si="52"/>
        <v>128.04926366243134</v>
      </c>
      <c r="F338" s="46">
        <f t="shared" si="52"/>
        <v>151.96299286997444</v>
      </c>
      <c r="G338" s="46">
        <f t="shared" si="52"/>
        <v>157.03739763218931</v>
      </c>
      <c r="H338" s="46">
        <f t="shared" si="52"/>
        <v>169.3497642718923</v>
      </c>
      <c r="I338" s="46">
        <f t="shared" si="52"/>
        <v>183.0609928920249</v>
      </c>
      <c r="J338" s="46">
        <f t="shared" si="52"/>
        <v>197.93591813600764</v>
      </c>
      <c r="K338" s="46">
        <f t="shared" si="52"/>
        <v>215.45262106089984</v>
      </c>
      <c r="L338" s="6"/>
      <c r="O338" s="1"/>
      <c r="P338" s="1"/>
      <c r="Q338" s="1"/>
      <c r="R338" s="1"/>
      <c r="S338" s="1"/>
      <c r="T338" s="1"/>
      <c r="U338" s="1"/>
      <c r="V338" s="1"/>
      <c r="W338" s="1"/>
      <c r="X338" s="1"/>
      <c r="Y338" s="1"/>
      <c r="Z338" s="1"/>
    </row>
    <row r="339" spans="1:26" ht="14.5" hidden="1" outlineLevel="1">
      <c r="A339" s="23" t="s">
        <v>6</v>
      </c>
      <c r="B339" s="46">
        <f t="shared" ref="B339:K339" si="53">B297*B11</f>
        <v>710.27111351645533</v>
      </c>
      <c r="C339" s="46">
        <f t="shared" si="53"/>
        <v>876.1259397491782</v>
      </c>
      <c r="D339" s="46">
        <f t="shared" si="53"/>
        <v>990.65113724052185</v>
      </c>
      <c r="E339" s="46">
        <f t="shared" si="53"/>
        <v>1038.9310168890595</v>
      </c>
      <c r="F339" s="46">
        <f t="shared" si="53"/>
        <v>1048.3545568170821</v>
      </c>
      <c r="G339" s="46">
        <f t="shared" si="53"/>
        <v>1017.7891665925127</v>
      </c>
      <c r="H339" s="46">
        <f t="shared" si="53"/>
        <v>973.2798694608</v>
      </c>
      <c r="I339" s="46">
        <f t="shared" si="53"/>
        <v>908.9480787054365</v>
      </c>
      <c r="J339" s="46">
        <f t="shared" si="53"/>
        <v>835.69533602128058</v>
      </c>
      <c r="K339" s="46">
        <f t="shared" si="53"/>
        <v>752.88970096372429</v>
      </c>
      <c r="L339" s="6"/>
      <c r="O339" s="1"/>
      <c r="P339" s="1"/>
      <c r="Q339" s="1"/>
      <c r="R339" s="1"/>
      <c r="S339" s="1"/>
      <c r="T339" s="1"/>
      <c r="U339" s="1"/>
      <c r="V339" s="1"/>
      <c r="W339" s="1"/>
      <c r="X339" s="1"/>
      <c r="Y339" s="1"/>
      <c r="Z339" s="1"/>
    </row>
    <row r="340" spans="1:26" ht="14.5" hidden="1" outlineLevel="1">
      <c r="A340" s="23" t="s">
        <v>11</v>
      </c>
      <c r="B340" s="46">
        <f t="shared" ref="B340:K340" si="54">B298*B12</f>
        <v>564.91707625641698</v>
      </c>
      <c r="C340" s="46">
        <f t="shared" si="54"/>
        <v>605.8493542716152</v>
      </c>
      <c r="D340" s="46">
        <f t="shared" si="54"/>
        <v>644.58330992833737</v>
      </c>
      <c r="E340" s="46">
        <f t="shared" si="54"/>
        <v>680.25347367344875</v>
      </c>
      <c r="F340" s="46">
        <f t="shared" si="54"/>
        <v>711.60423163446001</v>
      </c>
      <c r="G340" s="46">
        <f t="shared" si="54"/>
        <v>730.81067154305697</v>
      </c>
      <c r="H340" s="46">
        <f t="shared" si="54"/>
        <v>738.68636722019721</v>
      </c>
      <c r="I340" s="46">
        <f t="shared" si="54"/>
        <v>734.63179605157745</v>
      </c>
      <c r="J340" s="46">
        <f t="shared" si="54"/>
        <v>719.39350393441714</v>
      </c>
      <c r="K340" s="46">
        <f t="shared" si="54"/>
        <v>696.38815597874168</v>
      </c>
      <c r="L340" s="6"/>
      <c r="O340" s="1"/>
      <c r="P340" s="1"/>
      <c r="Q340" s="1"/>
      <c r="R340" s="1"/>
      <c r="S340" s="1"/>
      <c r="T340" s="1"/>
      <c r="U340" s="1"/>
      <c r="V340" s="1"/>
      <c r="W340" s="1"/>
      <c r="X340" s="1"/>
      <c r="Y340" s="1"/>
      <c r="Z340" s="1"/>
    </row>
    <row r="341" spans="1:26" ht="14.5" hidden="1" outlineLevel="1">
      <c r="A341" s="23" t="s">
        <v>2</v>
      </c>
      <c r="B341" s="46">
        <f t="shared" ref="B341:K341" si="55">B299*B13</f>
        <v>402.32795002114057</v>
      </c>
      <c r="C341" s="46">
        <f t="shared" si="55"/>
        <v>428.91904888290816</v>
      </c>
      <c r="D341" s="46">
        <f t="shared" si="55"/>
        <v>463.10069471476987</v>
      </c>
      <c r="E341" s="46">
        <f t="shared" si="55"/>
        <v>499.1600785510181</v>
      </c>
      <c r="F341" s="46">
        <f t="shared" si="55"/>
        <v>530.39876442597631</v>
      </c>
      <c r="G341" s="46">
        <f t="shared" si="55"/>
        <v>544.64046461536691</v>
      </c>
      <c r="H341" s="46">
        <f t="shared" si="55"/>
        <v>550.34307497983582</v>
      </c>
      <c r="I341" s="46">
        <f t="shared" si="55"/>
        <v>535.33610754066456</v>
      </c>
      <c r="J341" s="46">
        <f t="shared" si="55"/>
        <v>508.81524962088906</v>
      </c>
      <c r="K341" s="46">
        <f t="shared" si="55"/>
        <v>478.92180269348307</v>
      </c>
      <c r="L341" s="6"/>
      <c r="O341" s="1"/>
      <c r="P341" s="1"/>
      <c r="Q341" s="1"/>
      <c r="R341" s="1"/>
      <c r="S341" s="1"/>
      <c r="T341" s="1"/>
      <c r="U341" s="1"/>
      <c r="V341" s="1"/>
      <c r="W341" s="1"/>
      <c r="X341" s="1"/>
      <c r="Y341" s="1"/>
      <c r="Z341" s="1"/>
    </row>
    <row r="342" spans="1:26" ht="14.5" hidden="1" outlineLevel="1">
      <c r="A342" s="23" t="s">
        <v>3</v>
      </c>
      <c r="B342" s="46">
        <f t="shared" ref="B342:K342" si="56">B300*B14</f>
        <v>73.684375848507258</v>
      </c>
      <c r="C342" s="46">
        <f t="shared" si="56"/>
        <v>79.984437063720563</v>
      </c>
      <c r="D342" s="46">
        <f t="shared" si="56"/>
        <v>84.100348470725621</v>
      </c>
      <c r="E342" s="46">
        <f t="shared" si="56"/>
        <v>86.356495100818009</v>
      </c>
      <c r="F342" s="46">
        <f t="shared" si="56"/>
        <v>86.609735788460185</v>
      </c>
      <c r="G342" s="46">
        <f t="shared" si="56"/>
        <v>85.063756656516148</v>
      </c>
      <c r="H342" s="46">
        <f t="shared" si="56"/>
        <v>82.212846987519043</v>
      </c>
      <c r="I342" s="46">
        <f t="shared" si="56"/>
        <v>78.42513092708721</v>
      </c>
      <c r="J342" s="46">
        <f t="shared" si="56"/>
        <v>73.422447582590465</v>
      </c>
      <c r="K342" s="46">
        <f t="shared" si="56"/>
        <v>67.111065825266337</v>
      </c>
      <c r="L342" s="6"/>
      <c r="O342" s="1"/>
      <c r="P342" s="1"/>
      <c r="Q342" s="1"/>
      <c r="R342" s="1"/>
      <c r="S342" s="1"/>
      <c r="T342" s="1"/>
      <c r="U342" s="1"/>
      <c r="V342" s="1"/>
      <c r="W342" s="1"/>
      <c r="X342" s="1"/>
      <c r="Y342" s="1"/>
      <c r="Z342" s="1"/>
    </row>
    <row r="343" spans="1:26" ht="14.5" hidden="1" outlineLevel="1">
      <c r="A343" s="23" t="s">
        <v>4</v>
      </c>
      <c r="B343" s="46">
        <f t="shared" ref="B343:K343" si="57">B301*B15</f>
        <v>52.847438506855696</v>
      </c>
      <c r="C343" s="46">
        <f t="shared" si="57"/>
        <v>63.838155539099915</v>
      </c>
      <c r="D343" s="46">
        <f t="shared" si="57"/>
        <v>73.775974101624854</v>
      </c>
      <c r="E343" s="46">
        <f t="shared" si="57"/>
        <v>84.324528198730704</v>
      </c>
      <c r="F343" s="46">
        <f t="shared" si="57"/>
        <v>93.529418765376747</v>
      </c>
      <c r="G343" s="46">
        <f t="shared" si="57"/>
        <v>103.51114432126417</v>
      </c>
      <c r="H343" s="46">
        <f t="shared" si="57"/>
        <v>111.84300522657631</v>
      </c>
      <c r="I343" s="46">
        <f t="shared" si="57"/>
        <v>118.47231707049029</v>
      </c>
      <c r="J343" s="46">
        <f t="shared" si="57"/>
        <v>123.50536493253846</v>
      </c>
      <c r="K343" s="46">
        <f t="shared" si="57"/>
        <v>126.73216512357396</v>
      </c>
      <c r="L343" s="6"/>
      <c r="O343" s="1"/>
      <c r="P343" s="1"/>
      <c r="Q343" s="1"/>
      <c r="R343" s="1"/>
      <c r="S343" s="1"/>
      <c r="T343" s="1"/>
      <c r="U343" s="1"/>
      <c r="V343" s="1"/>
      <c r="W343" s="1"/>
      <c r="X343" s="1"/>
      <c r="Y343" s="1"/>
      <c r="Z343" s="1"/>
    </row>
    <row r="344" spans="1:26" ht="14.5" hidden="1" outlineLevel="1">
      <c r="A344" s="23" t="s">
        <v>0</v>
      </c>
      <c r="B344" s="46">
        <f t="shared" ref="B344:K344" si="58">B302*B16</f>
        <v>101.0242366357075</v>
      </c>
      <c r="C344" s="46">
        <f t="shared" si="58"/>
        <v>105.49803589545496</v>
      </c>
      <c r="D344" s="46">
        <f t="shared" si="58"/>
        <v>109.894246958053</v>
      </c>
      <c r="E344" s="46">
        <f t="shared" si="58"/>
        <v>113.59412761472151</v>
      </c>
      <c r="F344" s="46">
        <f t="shared" si="58"/>
        <v>116.23269394674946</v>
      </c>
      <c r="G344" s="46">
        <f t="shared" si="58"/>
        <v>118.40596359923794</v>
      </c>
      <c r="H344" s="46">
        <f t="shared" si="58"/>
        <v>119.67981170156527</v>
      </c>
      <c r="I344" s="46">
        <f t="shared" si="58"/>
        <v>119.56123226768827</v>
      </c>
      <c r="J344" s="46">
        <f t="shared" si="58"/>
        <v>116.90762313037288</v>
      </c>
      <c r="K344" s="46">
        <f t="shared" si="58"/>
        <v>111.85297227763569</v>
      </c>
      <c r="L344" s="6"/>
      <c r="O344" s="1"/>
      <c r="P344" s="1"/>
      <c r="Q344" s="1"/>
      <c r="R344" s="1"/>
      <c r="S344" s="1"/>
      <c r="T344" s="1"/>
      <c r="U344" s="1"/>
      <c r="V344" s="1"/>
      <c r="W344" s="1"/>
      <c r="X344" s="1"/>
      <c r="Y344" s="1"/>
      <c r="Z344" s="1"/>
    </row>
    <row r="345" spans="1:26" ht="14.5" hidden="1" outlineLevel="1">
      <c r="A345" s="23" t="s">
        <v>1</v>
      </c>
      <c r="B345" s="46">
        <f t="shared" ref="B345:K345" si="59">B303*B17</f>
        <v>245.44047584371032</v>
      </c>
      <c r="C345" s="46">
        <f t="shared" si="59"/>
        <v>234.87112371813529</v>
      </c>
      <c r="D345" s="46">
        <f t="shared" si="59"/>
        <v>220.33975401802502</v>
      </c>
      <c r="E345" s="46">
        <f t="shared" si="59"/>
        <v>205.01209919685093</v>
      </c>
      <c r="F345" s="46">
        <f t="shared" si="59"/>
        <v>189.06771716243384</v>
      </c>
      <c r="G345" s="46">
        <f t="shared" si="59"/>
        <v>173.77370221841457</v>
      </c>
      <c r="H345" s="46">
        <f t="shared" si="59"/>
        <v>156.20305170153392</v>
      </c>
      <c r="I345" s="46">
        <f t="shared" si="59"/>
        <v>138.29181832327171</v>
      </c>
      <c r="J345" s="46">
        <f t="shared" si="59"/>
        <v>120.52592982547648</v>
      </c>
      <c r="K345" s="46">
        <f t="shared" si="59"/>
        <v>104.149151654796</v>
      </c>
      <c r="L345" s="6"/>
      <c r="O345" s="1"/>
      <c r="P345" s="1"/>
      <c r="Q345" s="1"/>
      <c r="R345" s="1"/>
      <c r="S345" s="1"/>
      <c r="T345" s="1"/>
      <c r="U345" s="1"/>
      <c r="V345" s="1"/>
      <c r="W345" s="1"/>
      <c r="X345" s="1"/>
      <c r="Y345" s="1"/>
      <c r="Z345" s="1"/>
    </row>
    <row r="346" spans="1:26" ht="14.5" hidden="1" outlineLevel="1">
      <c r="A346" s="23" t="s">
        <v>7</v>
      </c>
      <c r="B346" s="46">
        <f t="shared" ref="B346:K346" si="60">B304*B18</f>
        <v>169.79046020543291</v>
      </c>
      <c r="C346" s="46">
        <f t="shared" si="60"/>
        <v>208.9442778452817</v>
      </c>
      <c r="D346" s="46">
        <f t="shared" si="60"/>
        <v>242.90927500028116</v>
      </c>
      <c r="E346" s="46">
        <f t="shared" si="60"/>
        <v>268.44652794443215</v>
      </c>
      <c r="F346" s="46">
        <f t="shared" si="60"/>
        <v>287.96360160966276</v>
      </c>
      <c r="G346" s="46">
        <f t="shared" si="60"/>
        <v>297.97913500225911</v>
      </c>
      <c r="H346" s="46">
        <f t="shared" si="60"/>
        <v>303.2856231597255</v>
      </c>
      <c r="I346" s="46">
        <f t="shared" si="60"/>
        <v>310.94323344330655</v>
      </c>
      <c r="J346" s="46">
        <f t="shared" si="60"/>
        <v>315.05702158650098</v>
      </c>
      <c r="K346" s="46">
        <f t="shared" si="60"/>
        <v>315.67037085535247</v>
      </c>
      <c r="L346" s="6"/>
      <c r="O346" s="1"/>
      <c r="P346" s="1"/>
      <c r="Q346" s="1"/>
      <c r="R346" s="1"/>
      <c r="S346" s="1"/>
      <c r="T346" s="1"/>
      <c r="U346" s="1"/>
      <c r="V346" s="1"/>
      <c r="W346" s="1"/>
      <c r="X346" s="1"/>
      <c r="Y346" s="1"/>
      <c r="Z346" s="1"/>
    </row>
    <row r="347" spans="1:26" ht="14.5" hidden="1" outlineLevel="1">
      <c r="A347" s="23" t="s">
        <v>8</v>
      </c>
      <c r="B347" s="46">
        <f t="shared" ref="B347:K347" si="61">B305*B19</f>
        <v>488.13531334809545</v>
      </c>
      <c r="C347" s="46">
        <f t="shared" si="61"/>
        <v>587.75614210019592</v>
      </c>
      <c r="D347" s="46">
        <f t="shared" si="61"/>
        <v>687.03773836296637</v>
      </c>
      <c r="E347" s="46">
        <f t="shared" si="61"/>
        <v>797.24863199136246</v>
      </c>
      <c r="F347" s="46">
        <f t="shared" si="61"/>
        <v>895.04011029575861</v>
      </c>
      <c r="G347" s="46">
        <f t="shared" si="61"/>
        <v>1109.1115564364429</v>
      </c>
      <c r="H347" s="46">
        <f t="shared" si="61"/>
        <v>1329.2092194239772</v>
      </c>
      <c r="I347" s="46">
        <f t="shared" si="61"/>
        <v>1432.6190203705582</v>
      </c>
      <c r="J347" s="46">
        <f t="shared" si="61"/>
        <v>1502.8596086616353</v>
      </c>
      <c r="K347" s="46">
        <f t="shared" si="61"/>
        <v>1540.8128232378122</v>
      </c>
      <c r="L347" s="6"/>
      <c r="O347" s="1"/>
      <c r="P347" s="1"/>
      <c r="Q347" s="1"/>
      <c r="R347" s="1"/>
      <c r="S347" s="1"/>
      <c r="T347" s="1"/>
      <c r="U347" s="1"/>
      <c r="V347" s="1"/>
      <c r="W347" s="1"/>
      <c r="X347" s="1"/>
      <c r="Y347" s="1"/>
      <c r="Z347" s="1"/>
    </row>
    <row r="348" spans="1:26" ht="14.5" hidden="1" outlineLevel="1">
      <c r="A348" s="23" t="s">
        <v>89</v>
      </c>
      <c r="B348" s="46">
        <f>SUM(B338:B347)</f>
        <v>2881.2155131658856</v>
      </c>
      <c r="C348" s="46">
        <f t="shared" ref="C348:K348" si="62">SUM(C338:C347)</f>
        <v>3282.3758488946555</v>
      </c>
      <c r="D348" s="46">
        <f t="shared" si="62"/>
        <v>3625.541634845561</v>
      </c>
      <c r="E348" s="46">
        <f t="shared" si="62"/>
        <v>3901.3762428228729</v>
      </c>
      <c r="F348" s="46">
        <f t="shared" si="62"/>
        <v>4110.7638233159341</v>
      </c>
      <c r="G348" s="46">
        <f t="shared" si="62"/>
        <v>4338.1229586172612</v>
      </c>
      <c r="H348" s="46">
        <f t="shared" si="62"/>
        <v>4534.0926341336226</v>
      </c>
      <c r="I348" s="46">
        <f t="shared" si="62"/>
        <v>4560.2897275921059</v>
      </c>
      <c r="J348" s="46">
        <f t="shared" si="62"/>
        <v>4514.1180034317094</v>
      </c>
      <c r="K348" s="46">
        <f t="shared" si="62"/>
        <v>4409.9808296712854</v>
      </c>
      <c r="L348" s="6"/>
      <c r="O348" s="1"/>
      <c r="P348" s="1"/>
      <c r="Q348" s="1"/>
      <c r="R348" s="1"/>
      <c r="S348" s="1"/>
      <c r="T348" s="1"/>
      <c r="U348" s="1"/>
      <c r="V348" s="1"/>
      <c r="W348" s="1"/>
      <c r="X348" s="1"/>
      <c r="Y348" s="1"/>
    </row>
    <row r="349" spans="1:26" hidden="1" outlineLevel="1"/>
    <row r="350" spans="1:26" collapsed="1">
      <c r="A350" t="s">
        <v>55</v>
      </c>
    </row>
    <row r="351" spans="1:26" ht="14.5">
      <c r="A351" s="18" t="s">
        <v>41</v>
      </c>
      <c r="B351" s="17"/>
      <c r="C351" s="17"/>
      <c r="D351" s="17"/>
      <c r="E351" s="17"/>
      <c r="F351" s="17"/>
      <c r="G351" s="17"/>
      <c r="H351" s="17"/>
      <c r="I351" s="17"/>
      <c r="J351" s="17"/>
      <c r="K351" s="17"/>
    </row>
    <row r="352" spans="1:26" ht="14.5">
      <c r="A352" s="17"/>
      <c r="B352" s="70">
        <v>2010</v>
      </c>
      <c r="C352" s="70">
        <v>2020</v>
      </c>
      <c r="D352" s="70">
        <v>2030</v>
      </c>
      <c r="E352" s="70">
        <v>2040</v>
      </c>
      <c r="F352" s="70">
        <v>2050</v>
      </c>
      <c r="G352" s="70">
        <v>2060</v>
      </c>
      <c r="H352" s="70">
        <v>2070</v>
      </c>
      <c r="I352" s="70">
        <v>2080</v>
      </c>
      <c r="J352" s="70">
        <v>2090</v>
      </c>
      <c r="K352" s="70">
        <v>2100</v>
      </c>
      <c r="O352" s="7"/>
      <c r="P352" s="52"/>
      <c r="Q352" s="52"/>
      <c r="R352" s="52"/>
      <c r="S352" s="52"/>
      <c r="T352" s="52"/>
      <c r="U352" s="52"/>
      <c r="V352" s="52"/>
      <c r="W352" s="52"/>
      <c r="X352" s="52"/>
      <c r="Y352" s="52"/>
      <c r="Z352" s="52"/>
    </row>
    <row r="353" spans="1:26" ht="14.5">
      <c r="A353" s="17" t="s">
        <v>5</v>
      </c>
      <c r="B353" s="47">
        <f t="shared" ref="B353:K353" si="63">B324*B10/1000</f>
        <v>1.4555414596712763E-2</v>
      </c>
      <c r="C353" s="47">
        <f t="shared" si="63"/>
        <v>1.8117866765813156E-2</v>
      </c>
      <c r="D353" s="47">
        <f t="shared" si="63"/>
        <v>2.1829831210051161E-2</v>
      </c>
      <c r="E353" s="47">
        <f t="shared" si="63"/>
        <v>2.5609852732486272E-2</v>
      </c>
      <c r="F353" s="47">
        <f t="shared" si="63"/>
        <v>3.0392598573994893E-2</v>
      </c>
      <c r="G353" s="47">
        <f t="shared" si="63"/>
        <v>3.1407479526437868E-2</v>
      </c>
      <c r="H353" s="47">
        <f t="shared" si="63"/>
        <v>3.3869952854378459E-2</v>
      </c>
      <c r="I353" s="47">
        <f t="shared" si="63"/>
        <v>3.6612198578404982E-2</v>
      </c>
      <c r="J353" s="47">
        <f t="shared" si="63"/>
        <v>3.9587183627201532E-2</v>
      </c>
      <c r="K353" s="47">
        <f t="shared" si="63"/>
        <v>4.3090524212179966E-2</v>
      </c>
      <c r="L353" s="38"/>
      <c r="O353" s="7"/>
      <c r="P353" s="7"/>
      <c r="Q353" s="7"/>
      <c r="R353" s="7"/>
      <c r="S353" s="7"/>
      <c r="T353" s="7"/>
      <c r="U353" s="7"/>
      <c r="V353" s="7"/>
      <c r="W353" s="7"/>
      <c r="X353" s="7"/>
      <c r="Y353" s="7"/>
      <c r="Z353" s="7"/>
    </row>
    <row r="354" spans="1:26" ht="14.5">
      <c r="A354" s="17" t="s">
        <v>6</v>
      </c>
      <c r="B354" s="47">
        <f t="shared" ref="B354:K354" si="64">B325*B11/1000</f>
        <v>0.14205422270329107</v>
      </c>
      <c r="C354" s="47">
        <f t="shared" si="64"/>
        <v>0.17522518794983566</v>
      </c>
      <c r="D354" s="47">
        <f t="shared" si="64"/>
        <v>0.19813022744810435</v>
      </c>
      <c r="E354" s="47">
        <f t="shared" si="64"/>
        <v>0.20778620337781192</v>
      </c>
      <c r="F354" s="47">
        <f t="shared" si="64"/>
        <v>0.20967091136341642</v>
      </c>
      <c r="G354" s="47">
        <f t="shared" si="64"/>
        <v>0.20355783331850255</v>
      </c>
      <c r="H354" s="47">
        <f t="shared" si="64"/>
        <v>0.19465597389216002</v>
      </c>
      <c r="I354" s="47">
        <f t="shared" si="64"/>
        <v>0.18178961574108732</v>
      </c>
      <c r="J354" s="47">
        <f t="shared" si="64"/>
        <v>0.16713906720425611</v>
      </c>
      <c r="K354" s="47">
        <f t="shared" si="64"/>
        <v>0.15057794019274484</v>
      </c>
      <c r="L354" s="38"/>
      <c r="O354" s="7"/>
      <c r="P354" s="7"/>
      <c r="Q354" s="7"/>
      <c r="R354" s="7"/>
      <c r="S354" s="7"/>
      <c r="T354" s="7"/>
      <c r="U354" s="7"/>
      <c r="V354" s="7"/>
      <c r="W354" s="7"/>
      <c r="X354" s="7"/>
      <c r="Y354" s="7"/>
      <c r="Z354" s="7"/>
    </row>
    <row r="355" spans="1:26" ht="14.5">
      <c r="A355" s="17" t="s">
        <v>11</v>
      </c>
      <c r="B355" s="47">
        <f t="shared" ref="B355:K355" si="65">B326*B12/1000</f>
        <v>0.27043613833280172</v>
      </c>
      <c r="C355" s="47">
        <f t="shared" si="65"/>
        <v>0.28995282983062604</v>
      </c>
      <c r="D355" s="47">
        <f t="shared" si="65"/>
        <v>0.30837854306410706</v>
      </c>
      <c r="E355" s="47">
        <f t="shared" si="65"/>
        <v>0.32523667670887846</v>
      </c>
      <c r="F355" s="47">
        <f t="shared" si="65"/>
        <v>0.34001082913655845</v>
      </c>
      <c r="G355" s="47">
        <f t="shared" si="65"/>
        <v>0.34900196696016655</v>
      </c>
      <c r="H355" s="47">
        <f t="shared" si="65"/>
        <v>0.35257456940314308</v>
      </c>
      <c r="I355" s="47">
        <f t="shared" si="65"/>
        <v>0.35057689577546275</v>
      </c>
      <c r="J355" s="47">
        <f t="shared" si="65"/>
        <v>0.34324239944198282</v>
      </c>
      <c r="K355" s="47">
        <f t="shared" si="65"/>
        <v>0.33220752843653717</v>
      </c>
      <c r="L355" s="38"/>
      <c r="O355" s="7"/>
      <c r="P355" s="7"/>
      <c r="Q355" s="7"/>
      <c r="R355" s="7"/>
      <c r="S355" s="7"/>
      <c r="T355" s="7"/>
      <c r="U355" s="7"/>
      <c r="V355" s="7"/>
      <c r="W355" s="7"/>
      <c r="X355" s="7"/>
      <c r="Y355" s="7"/>
      <c r="Z355" s="7"/>
    </row>
    <row r="356" spans="1:26" ht="14.5">
      <c r="A356" s="17" t="s">
        <v>2</v>
      </c>
      <c r="B356" s="47">
        <f t="shared" ref="B356:K356" si="66">B327*B13/1000</f>
        <v>0.16093118000845624</v>
      </c>
      <c r="C356" s="47">
        <f t="shared" si="66"/>
        <v>0.17156761955316327</v>
      </c>
      <c r="D356" s="47">
        <f t="shared" si="66"/>
        <v>0.18524027788590794</v>
      </c>
      <c r="E356" s="47">
        <f t="shared" si="66"/>
        <v>0.19966403142040726</v>
      </c>
      <c r="F356" s="47">
        <f t="shared" si="66"/>
        <v>0.21215950577039053</v>
      </c>
      <c r="G356" s="47">
        <f t="shared" si="66"/>
        <v>0.21785618584614683</v>
      </c>
      <c r="H356" s="47">
        <f t="shared" si="66"/>
        <v>0.22013722999193436</v>
      </c>
      <c r="I356" s="47">
        <f t="shared" si="66"/>
        <v>0.21413444301626583</v>
      </c>
      <c r="J356" s="47">
        <f t="shared" si="66"/>
        <v>0.20352609984835562</v>
      </c>
      <c r="K356" s="47">
        <f t="shared" si="66"/>
        <v>0.1915687210773932</v>
      </c>
      <c r="L356" s="38"/>
      <c r="O356" s="7"/>
      <c r="P356" s="7"/>
      <c r="Q356" s="7"/>
      <c r="R356" s="7"/>
      <c r="S356" s="7"/>
      <c r="T356" s="7"/>
      <c r="U356" s="7"/>
      <c r="V356" s="7"/>
      <c r="W356" s="7"/>
      <c r="X356" s="7"/>
      <c r="Y356" s="7"/>
      <c r="Z356" s="7"/>
    </row>
    <row r="357" spans="1:26" ht="14.5">
      <c r="A357" s="17" t="s">
        <v>3</v>
      </c>
      <c r="B357" s="47">
        <f t="shared" ref="B357:K357" si="67">B328*B14/1000</f>
        <v>1.4736875169701453E-2</v>
      </c>
      <c r="C357" s="47">
        <f t="shared" si="67"/>
        <v>1.5996887412744114E-2</v>
      </c>
      <c r="D357" s="47">
        <f t="shared" si="67"/>
        <v>1.6820069694145123E-2</v>
      </c>
      <c r="E357" s="47">
        <f t="shared" si="67"/>
        <v>1.7271299020163604E-2</v>
      </c>
      <c r="F357" s="47">
        <f t="shared" si="67"/>
        <v>1.7321947157692041E-2</v>
      </c>
      <c r="G357" s="47">
        <f t="shared" si="67"/>
        <v>1.7012751331303231E-2</v>
      </c>
      <c r="H357" s="47">
        <f t="shared" si="67"/>
        <v>1.6442569397503805E-2</v>
      </c>
      <c r="I357" s="47">
        <f t="shared" si="67"/>
        <v>1.5685026185417443E-2</v>
      </c>
      <c r="J357" s="47">
        <f t="shared" si="67"/>
        <v>1.4684489516518094E-2</v>
      </c>
      <c r="K357" s="47">
        <f t="shared" si="67"/>
        <v>1.3422213165053268E-2</v>
      </c>
      <c r="L357" s="38"/>
      <c r="O357" s="7"/>
      <c r="P357" s="7"/>
      <c r="Q357" s="7"/>
      <c r="R357" s="7"/>
      <c r="S357" s="7"/>
      <c r="T357" s="7"/>
      <c r="U357" s="7"/>
      <c r="V357" s="7"/>
      <c r="W357" s="7"/>
      <c r="X357" s="7"/>
      <c r="Y357" s="7"/>
      <c r="Z357" s="7"/>
    </row>
    <row r="358" spans="1:26" ht="14.5">
      <c r="A358" s="17" t="s">
        <v>4</v>
      </c>
      <c r="B358" s="47">
        <f t="shared" ref="B358:K358" si="68">B329*B15/1000</f>
        <v>1.0569487701371139E-2</v>
      </c>
      <c r="C358" s="47">
        <f t="shared" si="68"/>
        <v>1.2767631107819984E-2</v>
      </c>
      <c r="D358" s="47">
        <f t="shared" si="68"/>
        <v>1.4755194820324972E-2</v>
      </c>
      <c r="E358" s="47">
        <f t="shared" si="68"/>
        <v>1.6864905639746141E-2</v>
      </c>
      <c r="F358" s="47">
        <f t="shared" si="68"/>
        <v>1.8705883753075348E-2</v>
      </c>
      <c r="G358" s="47">
        <f t="shared" si="68"/>
        <v>2.0702228864252836E-2</v>
      </c>
      <c r="H358" s="47">
        <f t="shared" si="68"/>
        <v>2.2368601045315267E-2</v>
      </c>
      <c r="I358" s="47">
        <f t="shared" si="68"/>
        <v>2.369446341409806E-2</v>
      </c>
      <c r="J358" s="47">
        <f t="shared" si="68"/>
        <v>2.4701072986507693E-2</v>
      </c>
      <c r="K358" s="47">
        <f t="shared" si="68"/>
        <v>2.5346433024714794E-2</v>
      </c>
      <c r="L358" s="38"/>
      <c r="O358" s="7"/>
      <c r="P358" s="7"/>
      <c r="Q358" s="7"/>
      <c r="R358" s="7"/>
      <c r="S358" s="7"/>
      <c r="T358" s="7"/>
      <c r="U358" s="7"/>
      <c r="V358" s="7"/>
      <c r="W358" s="7"/>
      <c r="X358" s="7"/>
      <c r="Y358" s="7"/>
      <c r="Z358" s="7"/>
    </row>
    <row r="359" spans="1:26" ht="14.5">
      <c r="A359" s="17" t="s">
        <v>0</v>
      </c>
      <c r="B359" s="47">
        <f t="shared" ref="B359:K359" si="69">B330*B16/1000</f>
        <v>8.4860358773994296E-2</v>
      </c>
      <c r="C359" s="47">
        <f t="shared" si="69"/>
        <v>8.8618350152182154E-2</v>
      </c>
      <c r="D359" s="47">
        <f t="shared" si="69"/>
        <v>9.2311167444764503E-2</v>
      </c>
      <c r="E359" s="47">
        <f t="shared" si="69"/>
        <v>9.5419067196366059E-2</v>
      </c>
      <c r="F359" s="47">
        <f t="shared" si="69"/>
        <v>9.7635462915269547E-2</v>
      </c>
      <c r="G359" s="47">
        <f t="shared" si="69"/>
        <v>9.946100942335985E-2</v>
      </c>
      <c r="H359" s="47">
        <f t="shared" si="69"/>
        <v>0.10053104182931483</v>
      </c>
      <c r="I359" s="47">
        <f t="shared" si="69"/>
        <v>0.10043143510485815</v>
      </c>
      <c r="J359" s="47">
        <f t="shared" si="69"/>
        <v>9.8202403429513224E-2</v>
      </c>
      <c r="K359" s="47">
        <f t="shared" si="69"/>
        <v>9.3956496713213974E-2</v>
      </c>
      <c r="L359" s="38"/>
      <c r="O359" s="7"/>
      <c r="P359" s="7"/>
      <c r="Q359" s="7"/>
      <c r="R359" s="7"/>
      <c r="S359" s="7"/>
      <c r="T359" s="7"/>
      <c r="U359" s="7"/>
      <c r="V359" s="7"/>
      <c r="W359" s="7"/>
      <c r="X359" s="7"/>
      <c r="Y359" s="7"/>
      <c r="Z359" s="7"/>
    </row>
    <row r="360" spans="1:26" ht="14.5">
      <c r="A360" s="17" t="s">
        <v>1</v>
      </c>
      <c r="B360" s="47">
        <f t="shared" ref="B360:K360" si="70">B331*B17/1000</f>
        <v>4.908809516874206E-2</v>
      </c>
      <c r="C360" s="47">
        <f t="shared" si="70"/>
        <v>4.6974224743627065E-2</v>
      </c>
      <c r="D360" s="47">
        <f t="shared" si="70"/>
        <v>4.406795080360501E-2</v>
      </c>
      <c r="E360" s="47">
        <f t="shared" si="70"/>
        <v>4.100241983937019E-2</v>
      </c>
      <c r="F360" s="47">
        <f t="shared" si="70"/>
        <v>3.7813543432486774E-2</v>
      </c>
      <c r="G360" s="47">
        <f t="shared" si="70"/>
        <v>3.4754740443682923E-2</v>
      </c>
      <c r="H360" s="47">
        <f t="shared" si="70"/>
        <v>3.1240610340306788E-2</v>
      </c>
      <c r="I360" s="47">
        <f t="shared" si="70"/>
        <v>2.765836366465434E-2</v>
      </c>
      <c r="J360" s="47">
        <f t="shared" si="70"/>
        <v>2.41051859650953E-2</v>
      </c>
      <c r="K360" s="47">
        <f t="shared" si="70"/>
        <v>2.0829830330959202E-2</v>
      </c>
      <c r="L360" s="38"/>
      <c r="O360" s="7"/>
      <c r="P360" s="7"/>
      <c r="Q360" s="7"/>
      <c r="R360" s="7"/>
      <c r="S360" s="7"/>
      <c r="T360" s="7"/>
      <c r="U360" s="7"/>
      <c r="V360" s="7"/>
      <c r="W360" s="7"/>
      <c r="X360" s="7"/>
      <c r="Y360" s="7"/>
      <c r="Z360" s="7"/>
    </row>
    <row r="361" spans="1:26" ht="14.5">
      <c r="A361" s="17" t="s">
        <v>7</v>
      </c>
      <c r="B361" s="47">
        <f t="shared" ref="B361:K361" si="71">B332*B18/1000</f>
        <v>3.3958092041086588E-2</v>
      </c>
      <c r="C361" s="47">
        <f t="shared" si="71"/>
        <v>4.1788855569056343E-2</v>
      </c>
      <c r="D361" s="47">
        <f t="shared" si="71"/>
        <v>4.8581855000056233E-2</v>
      </c>
      <c r="E361" s="47">
        <f t="shared" si="71"/>
        <v>5.3689305588886432E-2</v>
      </c>
      <c r="F361" s="47">
        <f t="shared" si="71"/>
        <v>5.759272032193255E-2</v>
      </c>
      <c r="G361" s="47">
        <f t="shared" si="71"/>
        <v>5.959582700045183E-2</v>
      </c>
      <c r="H361" s="47">
        <f t="shared" si="71"/>
        <v>6.0657124631945107E-2</v>
      </c>
      <c r="I361" s="47">
        <f t="shared" si="71"/>
        <v>6.2188646688661316E-2</v>
      </c>
      <c r="J361" s="47">
        <f t="shared" si="71"/>
        <v>6.3011404317300193E-2</v>
      </c>
      <c r="K361" s="47">
        <f t="shared" si="71"/>
        <v>6.3134074171070489E-2</v>
      </c>
      <c r="L361" s="38"/>
      <c r="O361" s="7"/>
      <c r="P361" s="7"/>
      <c r="Q361" s="7"/>
      <c r="R361" s="7"/>
      <c r="S361" s="7"/>
      <c r="T361" s="7"/>
      <c r="U361" s="7"/>
      <c r="V361" s="7"/>
      <c r="W361" s="7"/>
      <c r="X361" s="7"/>
      <c r="Y361" s="7"/>
      <c r="Z361" s="7"/>
    </row>
    <row r="362" spans="1:26" ht="14.5">
      <c r="A362" s="17" t="s">
        <v>8</v>
      </c>
      <c r="B362" s="47">
        <f t="shared" ref="B362:K362" si="72">B333*B19/1000</f>
        <v>9.7627062669619097E-2</v>
      </c>
      <c r="C362" s="47">
        <f t="shared" si="72"/>
        <v>0.11755122842003918</v>
      </c>
      <c r="D362" s="47">
        <f t="shared" si="72"/>
        <v>0.13740754767259331</v>
      </c>
      <c r="E362" s="47">
        <f t="shared" si="72"/>
        <v>0.15944972639827251</v>
      </c>
      <c r="F362" s="47">
        <f t="shared" si="72"/>
        <v>0.17900802205915173</v>
      </c>
      <c r="G362" s="47">
        <f t="shared" si="72"/>
        <v>0.22182231128728858</v>
      </c>
      <c r="H362" s="47">
        <f t="shared" si="72"/>
        <v>0.26584184388479543</v>
      </c>
      <c r="I362" s="47">
        <f t="shared" si="72"/>
        <v>0.28652380407411165</v>
      </c>
      <c r="J362" s="47">
        <f t="shared" si="72"/>
        <v>0.30057192173232711</v>
      </c>
      <c r="K362" s="47">
        <f t="shared" si="72"/>
        <v>0.30816256464756242</v>
      </c>
      <c r="L362" s="38"/>
      <c r="M362" s="45"/>
      <c r="N362" s="53"/>
      <c r="O362" s="7"/>
      <c r="P362" s="7"/>
      <c r="Q362" s="7"/>
      <c r="R362" s="7"/>
      <c r="S362" s="7"/>
      <c r="T362" s="7"/>
      <c r="U362" s="7"/>
      <c r="V362" s="7"/>
      <c r="W362" s="7"/>
    </row>
    <row r="363" spans="1:26" ht="14.5">
      <c r="A363" s="17" t="s">
        <v>89</v>
      </c>
      <c r="B363" s="47">
        <f>SUM(B353:B362)</f>
        <v>0.87881692716577631</v>
      </c>
      <c r="C363" s="47">
        <f t="shared" ref="C363:K363" si="73">SUM(C353:C362)</f>
        <v>0.97856068150490683</v>
      </c>
      <c r="D363" s="47">
        <f t="shared" si="73"/>
        <v>1.0675226650436596</v>
      </c>
      <c r="E363" s="47">
        <f t="shared" si="73"/>
        <v>1.1419934879223888</v>
      </c>
      <c r="F363" s="47">
        <f t="shared" si="73"/>
        <v>1.2003114244839683</v>
      </c>
      <c r="G363" s="47">
        <f t="shared" si="73"/>
        <v>1.255172334001593</v>
      </c>
      <c r="H363" s="47">
        <f t="shared" si="73"/>
        <v>1.2983195172707971</v>
      </c>
      <c r="I363" s="47">
        <f t="shared" si="73"/>
        <v>1.2992948922430219</v>
      </c>
      <c r="J363" s="47">
        <f t="shared" si="73"/>
        <v>1.2787712280690577</v>
      </c>
      <c r="K363" s="47">
        <f t="shared" si="73"/>
        <v>1.2422963259714295</v>
      </c>
      <c r="L363" s="38"/>
      <c r="M363" s="45"/>
      <c r="N363" s="53"/>
      <c r="O363" s="7"/>
      <c r="P363" s="7"/>
      <c r="Q363" s="7"/>
      <c r="R363" s="7"/>
      <c r="S363" s="7"/>
      <c r="T363" s="7"/>
      <c r="U363" s="7"/>
      <c r="V363" s="7"/>
      <c r="W363" s="7"/>
    </row>
    <row r="364" spans="1:26" ht="14.5">
      <c r="A364" s="16"/>
      <c r="B364" s="2"/>
      <c r="C364" s="2"/>
      <c r="D364" s="2"/>
      <c r="E364" s="2"/>
      <c r="F364" s="2"/>
      <c r="G364" s="2"/>
      <c r="H364" s="2"/>
      <c r="I364" s="2"/>
      <c r="J364" s="2"/>
      <c r="K364" s="2"/>
      <c r="L364" s="38"/>
      <c r="M364" s="45"/>
      <c r="N364" s="45"/>
    </row>
    <row r="365" spans="1:26" ht="14.5">
      <c r="A365" s="34" t="s">
        <v>56</v>
      </c>
      <c r="B365" s="35"/>
      <c r="C365" s="35"/>
      <c r="D365" s="35"/>
      <c r="E365" s="35"/>
      <c r="F365" s="35"/>
      <c r="G365" s="35"/>
      <c r="H365" s="35"/>
      <c r="I365" s="35"/>
      <c r="J365" s="35"/>
      <c r="K365" s="35"/>
      <c r="L365" s="35"/>
      <c r="M365" s="35"/>
      <c r="N365" s="35"/>
      <c r="O365" s="35"/>
      <c r="P365" s="35"/>
      <c r="Q365" s="35"/>
      <c r="R365" s="35"/>
      <c r="S365" s="35"/>
      <c r="T365" s="35"/>
    </row>
    <row r="367" spans="1:26" outlineLevel="1">
      <c r="A367" t="s">
        <v>236</v>
      </c>
    </row>
    <row r="368" spans="1:26" ht="14.5" outlineLevel="1">
      <c r="A368" t="s">
        <v>26</v>
      </c>
      <c r="K368" s="16"/>
      <c r="L368" s="38"/>
      <c r="M368" s="25" t="s">
        <v>224</v>
      </c>
      <c r="N368" s="25"/>
      <c r="O368" s="49"/>
    </row>
    <row r="369" spans="1:26" ht="13" outlineLevel="1">
      <c r="B369" s="4">
        <v>2010</v>
      </c>
      <c r="C369" s="4">
        <v>2020</v>
      </c>
      <c r="D369" s="4">
        <v>2030</v>
      </c>
      <c r="E369" s="4">
        <v>2040</v>
      </c>
      <c r="F369" s="4">
        <v>2050</v>
      </c>
      <c r="G369" s="4">
        <v>2060</v>
      </c>
      <c r="H369" s="4">
        <v>2070</v>
      </c>
      <c r="I369" s="4">
        <v>2080</v>
      </c>
      <c r="J369" s="4">
        <v>2090</v>
      </c>
      <c r="K369" s="4">
        <v>2100</v>
      </c>
      <c r="L369" s="50"/>
      <c r="N369" s="4">
        <v>2010</v>
      </c>
      <c r="O369" s="4">
        <v>2020</v>
      </c>
      <c r="P369" s="4">
        <v>2030</v>
      </c>
      <c r="Q369" s="4">
        <v>2040</v>
      </c>
      <c r="R369" s="4">
        <v>2050</v>
      </c>
      <c r="S369" s="4">
        <v>2060</v>
      </c>
      <c r="T369" s="4">
        <v>2070</v>
      </c>
      <c r="U369" s="4">
        <v>2080</v>
      </c>
      <c r="V369" s="4">
        <v>2090</v>
      </c>
      <c r="W369" s="4">
        <v>2100</v>
      </c>
      <c r="Y369" t="s">
        <v>225</v>
      </c>
    </row>
    <row r="370" spans="1:26" ht="14.5" outlineLevel="1">
      <c r="A370" s="4" t="s">
        <v>5</v>
      </c>
      <c r="B370" s="1">
        <v>56.883845778816735</v>
      </c>
      <c r="C370" s="1">
        <v>62.02343761264008</v>
      </c>
      <c r="D370" s="1">
        <v>72.623349836111302</v>
      </c>
      <c r="E370" s="1">
        <v>97.197029627817685</v>
      </c>
      <c r="F370" s="1">
        <v>126.20951584271597</v>
      </c>
      <c r="G370" s="1">
        <v>194.60943335173897</v>
      </c>
      <c r="H370" s="1">
        <v>279.64530790725314</v>
      </c>
      <c r="I370" s="1">
        <v>400.05732319686751</v>
      </c>
      <c r="J370" s="1">
        <v>848.6055359659448</v>
      </c>
      <c r="K370" s="1">
        <v>1633.3969273925702</v>
      </c>
      <c r="L370" s="50"/>
      <c r="M370" s="4" t="s">
        <v>5</v>
      </c>
      <c r="N370" s="29">
        <f t="shared" ref="N370:N379" si="74">B370*B10</f>
        <v>48.705992307982498</v>
      </c>
      <c r="O370" s="29">
        <f t="shared" ref="O370:O379" si="75">C370*C10</f>
        <v>65.212803739612639</v>
      </c>
      <c r="P370" s="29">
        <f t="shared" ref="P370:P379" si="76">D370*D10</f>
        <v>90.02904069605556</v>
      </c>
      <c r="Q370" s="29">
        <f t="shared" ref="Q370:Q379" si="77">E370*E10</f>
        <v>137.20070369618114</v>
      </c>
      <c r="R370" s="29">
        <f t="shared" ref="R370:R379" si="78">F370*F10</f>
        <v>195.67268311627546</v>
      </c>
      <c r="S370" s="29">
        <f t="shared" ref="S370:S379" si="79">G370*G10</f>
        <v>321.31515613427331</v>
      </c>
      <c r="T370" s="29">
        <f t="shared" ref="T370:T379" si="80">H370*H10</f>
        <v>479.88172068736912</v>
      </c>
      <c r="U370" s="29">
        <f t="shared" ref="U370:U379" si="81">I370*I10</f>
        <v>697.38830769380024</v>
      </c>
      <c r="V370" s="29">
        <f t="shared" ref="V370:V379" si="82">J370*J10</f>
        <v>1472.1133648368543</v>
      </c>
      <c r="W370" s="29">
        <f t="shared" ref="W370:W379" si="83">K370*K10</f>
        <v>2767.6351867100288</v>
      </c>
      <c r="Y370" t="s">
        <v>226</v>
      </c>
    </row>
    <row r="371" spans="1:26" ht="14.5" outlineLevel="1">
      <c r="A371" s="4" t="s">
        <v>6</v>
      </c>
      <c r="B371" s="1">
        <v>104.57796593719888</v>
      </c>
      <c r="C371" s="1">
        <v>215.8912637712186</v>
      </c>
      <c r="D371" s="1">
        <v>402.80124339868718</v>
      </c>
      <c r="E371" s="1">
        <v>655.94949222955859</v>
      </c>
      <c r="F371" s="1">
        <v>905.91646274577204</v>
      </c>
      <c r="G371" s="1">
        <v>1166.6161467361924</v>
      </c>
      <c r="H371" s="1">
        <v>1500.0201919380295</v>
      </c>
      <c r="I371" s="1">
        <v>1836.9058756820466</v>
      </c>
      <c r="J371" s="1">
        <v>2459.4266968257666</v>
      </c>
      <c r="K371" s="1">
        <v>3307.4353610853805</v>
      </c>
      <c r="L371" s="50"/>
      <c r="M371" s="4" t="s">
        <v>6</v>
      </c>
      <c r="N371" s="29">
        <f t="shared" si="74"/>
        <v>152.67081993272404</v>
      </c>
      <c r="O371" s="29">
        <f t="shared" si="75"/>
        <v>323.88998655695821</v>
      </c>
      <c r="P371" s="29">
        <f t="shared" si="76"/>
        <v>601.90583928223703</v>
      </c>
      <c r="Q371" s="29">
        <f t="shared" si="77"/>
        <v>948.28843354681112</v>
      </c>
      <c r="R371" s="29">
        <f t="shared" si="78"/>
        <v>1231.4689265644113</v>
      </c>
      <c r="S371" s="29">
        <f t="shared" si="79"/>
        <v>1454.3647138619883</v>
      </c>
      <c r="T371" s="29">
        <f t="shared" si="80"/>
        <v>1681.1107368179216</v>
      </c>
      <c r="U371" s="29">
        <f t="shared" si="81"/>
        <v>1822.4562733233897</v>
      </c>
      <c r="V371" s="29">
        <f t="shared" si="82"/>
        <v>2119.7633714712065</v>
      </c>
      <c r="W371" s="29">
        <f t="shared" si="83"/>
        <v>2418.8409013433534</v>
      </c>
    </row>
    <row r="372" spans="1:26" ht="14.5" outlineLevel="1">
      <c r="A372" s="4" t="s">
        <v>11</v>
      </c>
      <c r="B372" s="1">
        <v>1889.6980274360933</v>
      </c>
      <c r="C372" s="1">
        <v>2793.0912655820762</v>
      </c>
      <c r="D372" s="1">
        <v>3958.336417986879</v>
      </c>
      <c r="E372" s="1">
        <v>5420.6196174258594</v>
      </c>
      <c r="F372" s="1">
        <v>7334.8887989156492</v>
      </c>
      <c r="G372" s="1">
        <v>9623.4845082044812</v>
      </c>
      <c r="H372" s="1">
        <v>12430.698531557642</v>
      </c>
      <c r="I372" s="1">
        <v>15613.560211297532</v>
      </c>
      <c r="J372" s="1">
        <v>19252.222428293302</v>
      </c>
      <c r="K372" s="1">
        <v>23360.002597772364</v>
      </c>
      <c r="L372" s="50"/>
      <c r="M372" s="4" t="s">
        <v>11</v>
      </c>
      <c r="N372" s="29">
        <f t="shared" si="74"/>
        <v>1152.6721125489228</v>
      </c>
      <c r="O372" s="29">
        <f t="shared" si="75"/>
        <v>1772.1290483845901</v>
      </c>
      <c r="P372" s="29">
        <f t="shared" si="76"/>
        <v>2587.245488733161</v>
      </c>
      <c r="Q372" s="29">
        <f t="shared" si="77"/>
        <v>3626.5005692656623</v>
      </c>
      <c r="R372" s="29">
        <f t="shared" si="78"/>
        <v>4984.2289587290643</v>
      </c>
      <c r="S372" s="29">
        <f t="shared" si="79"/>
        <v>6570.4554855394053</v>
      </c>
      <c r="T372" s="29">
        <f t="shared" si="80"/>
        <v>8406.8405988291997</v>
      </c>
      <c r="U372" s="29">
        <f t="shared" si="81"/>
        <v>10307.43887617719</v>
      </c>
      <c r="V372" s="29">
        <f t="shared" si="82"/>
        <v>12204.275981536643</v>
      </c>
      <c r="W372" s="29">
        <f t="shared" si="83"/>
        <v>14029.268223898749</v>
      </c>
    </row>
    <row r="373" spans="1:26" ht="14.5" outlineLevel="1">
      <c r="A373" s="4" t="s">
        <v>2</v>
      </c>
      <c r="B373" s="1">
        <v>352.53291269352979</v>
      </c>
      <c r="C373" s="1">
        <v>436.68238054536874</v>
      </c>
      <c r="D373" s="1">
        <v>606.91723261229788</v>
      </c>
      <c r="E373" s="1">
        <v>873.60919869589043</v>
      </c>
      <c r="F373" s="1">
        <v>1275.9786682022702</v>
      </c>
      <c r="G373" s="1">
        <v>1751.6013583352637</v>
      </c>
      <c r="H373" s="1">
        <v>2425.2333590334647</v>
      </c>
      <c r="I373" s="1">
        <v>3067.1391227035256</v>
      </c>
      <c r="J373" s="1">
        <v>3817.4670086208253</v>
      </c>
      <c r="K373" s="1">
        <v>4748.2809072968757</v>
      </c>
      <c r="L373" s="50"/>
      <c r="M373" s="4" t="s">
        <v>2</v>
      </c>
      <c r="N373" s="29">
        <f t="shared" si="74"/>
        <v>98.333000181960543</v>
      </c>
      <c r="O373" s="29">
        <f t="shared" si="75"/>
        <v>122.00160821379596</v>
      </c>
      <c r="P373" s="29">
        <f t="shared" si="76"/>
        <v>167.15046239329084</v>
      </c>
      <c r="Q373" s="29">
        <f t="shared" si="77"/>
        <v>236.02021482752352</v>
      </c>
      <c r="R373" s="29">
        <f t="shared" si="78"/>
        <v>334.50879722274522</v>
      </c>
      <c r="S373" s="29">
        <f t="shared" si="79"/>
        <v>439.47901376524533</v>
      </c>
      <c r="T373" s="29">
        <f t="shared" si="80"/>
        <v>574.97592146054035</v>
      </c>
      <c r="U373" s="29">
        <f t="shared" si="81"/>
        <v>675.51778456719592</v>
      </c>
      <c r="V373" s="29">
        <f t="shared" si="82"/>
        <v>769.24676549994547</v>
      </c>
      <c r="W373" s="29">
        <f t="shared" si="83"/>
        <v>865.51330403121563</v>
      </c>
    </row>
    <row r="374" spans="1:26" ht="14.5" outlineLevel="1">
      <c r="A374" s="4" t="s">
        <v>3</v>
      </c>
      <c r="B374" s="1">
        <v>325.27953980584402</v>
      </c>
      <c r="C374" s="1">
        <v>411.73096221948401</v>
      </c>
      <c r="D374" s="1">
        <v>529.13770780954223</v>
      </c>
      <c r="E374" s="1">
        <v>715.7970127395472</v>
      </c>
      <c r="F374" s="1">
        <v>969.82197128736948</v>
      </c>
      <c r="G374" s="1">
        <v>1139.5541594472452</v>
      </c>
      <c r="H374" s="1">
        <v>1684.9673734293187</v>
      </c>
      <c r="I374" s="1">
        <v>2601.8718928558787</v>
      </c>
      <c r="J374" s="1">
        <v>4016.3149625734823</v>
      </c>
      <c r="K374" s="1">
        <v>6159.929768918154</v>
      </c>
      <c r="L374" s="50"/>
      <c r="M374" s="4" t="s">
        <v>3</v>
      </c>
      <c r="N374" s="29">
        <f t="shared" si="74"/>
        <v>190.53752023879716</v>
      </c>
      <c r="O374" s="29">
        <f t="shared" si="75"/>
        <v>261.63277430946732</v>
      </c>
      <c r="P374" s="29">
        <f t="shared" si="76"/>
        <v>352.40334837783905</v>
      </c>
      <c r="Q374" s="29">
        <f t="shared" si="77"/>
        <v>486.31131506644766</v>
      </c>
      <c r="R374" s="29">
        <f t="shared" si="78"/>
        <v>655.09636513665771</v>
      </c>
      <c r="S374" s="29">
        <f t="shared" si="79"/>
        <v>748.09091305579773</v>
      </c>
      <c r="T374" s="29">
        <f t="shared" si="80"/>
        <v>1056.2335888292596</v>
      </c>
      <c r="U374" s="29">
        <f t="shared" si="81"/>
        <v>1532.2082676650623</v>
      </c>
      <c r="V374" s="29">
        <f t="shared" si="82"/>
        <v>2175.3397026414327</v>
      </c>
      <c r="W374" s="29">
        <f t="shared" si="83"/>
        <v>2987.695140604229</v>
      </c>
    </row>
    <row r="375" spans="1:26" ht="14.5" outlineLevel="1">
      <c r="A375" s="4" t="s">
        <v>4</v>
      </c>
      <c r="B375" s="1">
        <v>346.82524271807068</v>
      </c>
      <c r="C375" s="1">
        <v>384.07082219637203</v>
      </c>
      <c r="D375" s="1">
        <v>435.14751992565562</v>
      </c>
      <c r="E375" s="1">
        <v>521.98838622952769</v>
      </c>
      <c r="F375" s="1">
        <v>626.67373580088395</v>
      </c>
      <c r="G375" s="1">
        <v>817.44814894407659</v>
      </c>
      <c r="H375" s="1">
        <v>1067.5511132647146</v>
      </c>
      <c r="I375" s="1">
        <v>1200</v>
      </c>
      <c r="J375" s="1">
        <v>1400</v>
      </c>
      <c r="K375" s="1">
        <v>1740.7388413721969</v>
      </c>
      <c r="L375" s="50"/>
      <c r="M375" s="4" t="s">
        <v>4</v>
      </c>
      <c r="N375" s="29">
        <f t="shared" si="74"/>
        <v>132.09084609046849</v>
      </c>
      <c r="O375" s="29">
        <f t="shared" si="75"/>
        <v>170.74814735882779</v>
      </c>
      <c r="P375" s="29">
        <f t="shared" si="76"/>
        <v>214.41245533544196</v>
      </c>
      <c r="Q375" s="29">
        <f t="shared" si="77"/>
        <v>276.68473484163195</v>
      </c>
      <c r="R375" s="29">
        <f t="shared" si="78"/>
        <v>346.82022085359341</v>
      </c>
      <c r="S375" s="29">
        <f t="shared" si="79"/>
        <v>458.9689743798782</v>
      </c>
      <c r="T375" s="29">
        <f t="shared" si="80"/>
        <v>594.14379066493404</v>
      </c>
      <c r="U375" s="29">
        <f t="shared" si="81"/>
        <v>647.34106032</v>
      </c>
      <c r="V375" s="29">
        <f t="shared" si="82"/>
        <v>716.59349152999994</v>
      </c>
      <c r="W375" s="29">
        <f t="shared" si="83"/>
        <v>827.89165017662674</v>
      </c>
    </row>
    <row r="376" spans="1:26" ht="14.5" outlineLevel="1">
      <c r="A376" s="4" t="s">
        <v>0</v>
      </c>
      <c r="B376" s="1">
        <v>5873.3445662835575</v>
      </c>
      <c r="C376" s="1">
        <v>7820.3766800359754</v>
      </c>
      <c r="D376" s="1">
        <v>10256.652380684538</v>
      </c>
      <c r="E376" s="1">
        <v>13120.391347632642</v>
      </c>
      <c r="F376" s="1">
        <v>16596.113333454337</v>
      </c>
      <c r="G376" s="1">
        <v>20488.850296618206</v>
      </c>
      <c r="H376" s="1">
        <v>25004.728983053603</v>
      </c>
      <c r="I376" s="1">
        <v>29855.580864331936</v>
      </c>
      <c r="J376" s="1">
        <v>35261.927564424288</v>
      </c>
      <c r="K376" s="1">
        <v>41198.508889834098</v>
      </c>
      <c r="L376" s="50"/>
      <c r="M376" s="4" t="s">
        <v>0</v>
      </c>
      <c r="N376" s="29">
        <f t="shared" si="74"/>
        <v>2045.4427912115862</v>
      </c>
      <c r="O376" s="29">
        <f t="shared" si="75"/>
        <v>2958.8692293961581</v>
      </c>
      <c r="P376" s="29">
        <f t="shared" si="76"/>
        <v>4195.3261760886235</v>
      </c>
      <c r="Q376" s="29">
        <f t="shared" si="77"/>
        <v>5740.2788954779253</v>
      </c>
      <c r="R376" s="29">
        <f t="shared" si="78"/>
        <v>7683.7549548036932</v>
      </c>
      <c r="S376" s="29">
        <f t="shared" si="79"/>
        <v>9974.5926065111726</v>
      </c>
      <c r="T376" s="29">
        <f t="shared" si="80"/>
        <v>12703.698279487044</v>
      </c>
      <c r="U376" s="29">
        <f t="shared" si="81"/>
        <v>15627.489602331987</v>
      </c>
      <c r="V376" s="29">
        <f t="shared" si="82"/>
        <v>18629.347907321015</v>
      </c>
      <c r="W376" s="29">
        <f t="shared" si="83"/>
        <v>21522.072540448975</v>
      </c>
    </row>
    <row r="377" spans="1:26" ht="14.5" outlineLevel="1">
      <c r="A377" s="4" t="s">
        <v>1</v>
      </c>
      <c r="B377" s="1">
        <v>3458.6525295500383</v>
      </c>
      <c r="C377" s="1">
        <v>4446.4943515349878</v>
      </c>
      <c r="D377" s="1">
        <v>5653.7798408731305</v>
      </c>
      <c r="E377" s="1">
        <v>6990.0317577321075</v>
      </c>
      <c r="F377" s="1">
        <v>8612.9532941242633</v>
      </c>
      <c r="G377" s="1">
        <v>10265.629792665766</v>
      </c>
      <c r="H377" s="1">
        <v>12196.885493269998</v>
      </c>
      <c r="I377" s="1">
        <v>14314.576674036609</v>
      </c>
      <c r="J377" s="1">
        <v>16741.172648126449</v>
      </c>
      <c r="K377" s="1">
        <v>19503.367297925306</v>
      </c>
      <c r="L377" s="50"/>
      <c r="M377" s="4" t="s">
        <v>1</v>
      </c>
      <c r="N377" s="29">
        <f t="shared" si="74"/>
        <v>437.64377978694125</v>
      </c>
      <c r="O377" s="29">
        <f t="shared" si="75"/>
        <v>557.95745023585619</v>
      </c>
      <c r="P377" s="29">
        <f t="shared" si="76"/>
        <v>691.86630063363975</v>
      </c>
      <c r="Q377" s="29">
        <f t="shared" si="77"/>
        <v>826.87535878045139</v>
      </c>
      <c r="R377" s="29">
        <f t="shared" si="78"/>
        <v>979.41029003465314</v>
      </c>
      <c r="S377" s="29">
        <f t="shared" si="79"/>
        <v>1114.4333436245709</v>
      </c>
      <c r="T377" s="29">
        <f t="shared" si="80"/>
        <v>1239.1807603797365</v>
      </c>
      <c r="U377" s="29">
        <f t="shared" si="81"/>
        <v>1340.5483181853663</v>
      </c>
      <c r="V377" s="29">
        <f t="shared" si="82"/>
        <v>1425.5979569833723</v>
      </c>
      <c r="W377" s="29">
        <f t="shared" si="83"/>
        <v>1500.50903476741</v>
      </c>
    </row>
    <row r="378" spans="1:26" ht="14.5" outlineLevel="1">
      <c r="A378" s="4" t="s">
        <v>7</v>
      </c>
      <c r="B378" s="1">
        <v>1137.1303557131846</v>
      </c>
      <c r="C378" s="1">
        <v>1774.7306248807022</v>
      </c>
      <c r="D378" s="1">
        <v>2548.033064622688</v>
      </c>
      <c r="E378" s="1">
        <v>3385.1056842961643</v>
      </c>
      <c r="F378" s="1">
        <v>4451.6654298902677</v>
      </c>
      <c r="G378" s="1">
        <v>5443.5518134335598</v>
      </c>
      <c r="H378" s="1">
        <v>6557.6262850083431</v>
      </c>
      <c r="I378" s="1">
        <v>8230.9552067407567</v>
      </c>
      <c r="J378" s="1">
        <v>10179.937341233392</v>
      </c>
      <c r="K378" s="1">
        <v>12449.981987709001</v>
      </c>
      <c r="L378" s="50"/>
      <c r="M378" s="4" t="s">
        <v>7</v>
      </c>
      <c r="N378" s="29">
        <f t="shared" si="74"/>
        <v>873.21058066793341</v>
      </c>
      <c r="O378" s="29">
        <f t="shared" si="75"/>
        <v>1484.5064971993318</v>
      </c>
      <c r="P378" s="29">
        <f t="shared" si="76"/>
        <v>2245.5452326485533</v>
      </c>
      <c r="Q378" s="29">
        <f t="shared" si="77"/>
        <v>3053.7854547665324</v>
      </c>
      <c r="R378" s="29">
        <f t="shared" si="78"/>
        <v>3996.647952724893</v>
      </c>
      <c r="S378" s="29">
        <f t="shared" si="79"/>
        <v>4746.1742963559618</v>
      </c>
      <c r="T378" s="29">
        <f t="shared" si="80"/>
        <v>5443.405548733871</v>
      </c>
      <c r="U378" s="29">
        <f t="shared" si="81"/>
        <v>6385.3515683376845</v>
      </c>
      <c r="V378" s="29">
        <f t="shared" si="82"/>
        <v>7254.4554422633537</v>
      </c>
      <c r="W378" s="29">
        <f t="shared" si="83"/>
        <v>8017.2721061790562</v>
      </c>
    </row>
    <row r="379" spans="1:26" ht="14.5" outlineLevel="1">
      <c r="A379" s="4" t="s">
        <v>8</v>
      </c>
      <c r="B379" s="1">
        <v>66.986485407885539</v>
      </c>
      <c r="C379" s="1">
        <v>91.203629885464636</v>
      </c>
      <c r="D379" s="1">
        <v>130.20619249693846</v>
      </c>
      <c r="E379" s="1">
        <v>209.36459926241491</v>
      </c>
      <c r="F379" s="1">
        <v>335.83138887345433</v>
      </c>
      <c r="G379" s="1">
        <v>902.86266471918725</v>
      </c>
      <c r="H379" s="1">
        <v>1940.031327577577</v>
      </c>
      <c r="I379" s="1">
        <v>3300.9022509411811</v>
      </c>
      <c r="J379" s="1">
        <v>5584.8969235521254</v>
      </c>
      <c r="K379" s="1">
        <v>9220.9017831154706</v>
      </c>
      <c r="L379" s="50"/>
      <c r="M379" s="4" t="s">
        <v>8</v>
      </c>
      <c r="N379" s="29">
        <f t="shared" si="74"/>
        <v>95.765182620515148</v>
      </c>
      <c r="O379" s="29">
        <f t="shared" si="75"/>
        <v>146.20716699286001</v>
      </c>
      <c r="P379" s="29">
        <f t="shared" si="76"/>
        <v>225.49479522497288</v>
      </c>
      <c r="Q379" s="29">
        <f t="shared" si="77"/>
        <v>381.1910968891537</v>
      </c>
      <c r="R379" s="29">
        <f t="shared" si="78"/>
        <v>625.75437901075929</v>
      </c>
      <c r="S379" s="29">
        <f t="shared" si="79"/>
        <v>1675.8611961422394</v>
      </c>
      <c r="T379" s="29">
        <f t="shared" si="80"/>
        <v>3494.0680205394042</v>
      </c>
      <c r="U379" s="29">
        <f t="shared" si="81"/>
        <v>5621.8981797167762</v>
      </c>
      <c r="V379" s="29">
        <f t="shared" si="82"/>
        <v>8777.3640245637798</v>
      </c>
      <c r="W379" s="29">
        <f t="shared" si="83"/>
        <v>13097.837743319729</v>
      </c>
      <c r="X379" s="1"/>
      <c r="Y379" s="1"/>
      <c r="Z379" s="1"/>
    </row>
    <row r="380" spans="1:26" ht="13" outlineLevel="1">
      <c r="M380" s="4" t="s">
        <v>10</v>
      </c>
      <c r="N380" s="1">
        <f>SUM(N370:N379)</f>
        <v>5227.0726255878326</v>
      </c>
      <c r="O380" s="1">
        <f t="shared" ref="O380:W380" si="84">SUM(O370:O379)</f>
        <v>7863.1547123874579</v>
      </c>
      <c r="P380" s="1">
        <f t="shared" si="84"/>
        <v>11371.379139413815</v>
      </c>
      <c r="Q380" s="1">
        <f t="shared" si="84"/>
        <v>15713.136777158321</v>
      </c>
      <c r="R380" s="1">
        <f t="shared" si="84"/>
        <v>21033.363528196744</v>
      </c>
      <c r="S380" s="1">
        <f t="shared" si="84"/>
        <v>27503.735699370536</v>
      </c>
      <c r="T380" s="1">
        <f t="shared" si="84"/>
        <v>35673.538966429274</v>
      </c>
      <c r="U380" s="1">
        <f t="shared" si="84"/>
        <v>44657.638238318454</v>
      </c>
      <c r="V380" s="1">
        <f t="shared" si="84"/>
        <v>55544.098008647597</v>
      </c>
      <c r="W380" s="1">
        <f t="shared" si="84"/>
        <v>68034.53583147937</v>
      </c>
    </row>
    <row r="381" spans="1:26" ht="13" outlineLevel="1">
      <c r="A381" t="s">
        <v>227</v>
      </c>
      <c r="M381" s="4"/>
      <c r="N381" s="1"/>
      <c r="O381" s="1"/>
      <c r="P381" s="1"/>
      <c r="Q381" s="1"/>
      <c r="R381" s="1"/>
      <c r="S381" s="1"/>
      <c r="T381" s="1"/>
      <c r="U381" s="1"/>
      <c r="V381" s="1"/>
      <c r="W381" s="1"/>
    </row>
    <row r="382" spans="1:26" ht="14.5" outlineLevel="1">
      <c r="A382" t="s">
        <v>26</v>
      </c>
      <c r="K382" s="16"/>
      <c r="M382" s="4"/>
      <c r="N382" s="1"/>
      <c r="O382" s="1"/>
      <c r="P382" s="1"/>
      <c r="Q382" s="1"/>
      <c r="R382" s="1"/>
      <c r="S382" s="1"/>
      <c r="T382" s="1"/>
      <c r="U382" s="1"/>
      <c r="V382" s="1"/>
      <c r="W382" s="1"/>
    </row>
    <row r="383" spans="1:26" ht="14.5" outlineLevel="1">
      <c r="B383" s="4">
        <v>2010</v>
      </c>
      <c r="C383" s="4">
        <v>2020</v>
      </c>
      <c r="D383" s="4">
        <v>2030</v>
      </c>
      <c r="E383" s="4">
        <v>2040</v>
      </c>
      <c r="F383" s="4">
        <v>2050</v>
      </c>
      <c r="G383" s="4">
        <v>2060</v>
      </c>
      <c r="H383" s="4">
        <v>2070</v>
      </c>
      <c r="I383" s="4">
        <v>2080</v>
      </c>
      <c r="J383" s="4">
        <v>2090</v>
      </c>
      <c r="K383" s="4">
        <v>2100</v>
      </c>
      <c r="M383" s="25" t="s">
        <v>237</v>
      </c>
      <c r="N383" s="1"/>
      <c r="O383" s="1"/>
      <c r="P383" s="1"/>
      <c r="Q383" s="1"/>
      <c r="R383" s="1"/>
      <c r="S383" s="1"/>
      <c r="T383" s="1"/>
      <c r="U383" s="1"/>
      <c r="V383" s="1"/>
      <c r="W383" s="1"/>
    </row>
    <row r="384" spans="1:26" ht="14.5" outlineLevel="1">
      <c r="A384" s="4" t="s">
        <v>5</v>
      </c>
      <c r="B384" s="1">
        <v>56.883845778816735</v>
      </c>
      <c r="C384" s="1">
        <v>62.02343761264008</v>
      </c>
      <c r="D384" s="1">
        <v>72.623349836111302</v>
      </c>
      <c r="E384" s="1">
        <v>97.197029627817685</v>
      </c>
      <c r="F384" s="1">
        <v>126.20951584271597</v>
      </c>
      <c r="G384" s="1">
        <v>194.60943335173897</v>
      </c>
      <c r="H384" s="1">
        <v>279.64530790725314</v>
      </c>
      <c r="I384" s="1">
        <v>400.05732319686751</v>
      </c>
      <c r="J384" s="1">
        <v>848.6055359659448</v>
      </c>
      <c r="K384" s="1">
        <v>1633.3969273925702</v>
      </c>
      <c r="M384" s="25" t="s">
        <v>238</v>
      </c>
      <c r="N384" s="1"/>
      <c r="O384" s="1"/>
      <c r="P384" s="1"/>
      <c r="Q384" s="1"/>
      <c r="R384" s="1"/>
      <c r="S384" s="1"/>
      <c r="T384" s="1"/>
      <c r="U384" s="1"/>
      <c r="V384" s="1"/>
      <c r="W384" s="1"/>
    </row>
    <row r="385" spans="1:26" ht="13" outlineLevel="1">
      <c r="A385" s="4" t="s">
        <v>6</v>
      </c>
      <c r="B385" s="1">
        <v>104.57796593719888</v>
      </c>
      <c r="C385" s="1">
        <v>215.8912637712186</v>
      </c>
      <c r="D385" s="1">
        <v>402.80124339868718</v>
      </c>
      <c r="E385" s="1">
        <v>655.94949222955859</v>
      </c>
      <c r="F385" s="1">
        <v>905.91646274577204</v>
      </c>
      <c r="G385" s="1">
        <v>1166.6161467361924</v>
      </c>
      <c r="H385" s="1">
        <v>1500.0201919380295</v>
      </c>
      <c r="I385" s="1">
        <v>1836.9058756820466</v>
      </c>
      <c r="J385" s="1">
        <v>2459.4266968257666</v>
      </c>
      <c r="K385" s="1">
        <v>3307.4353610853805</v>
      </c>
      <c r="M385" s="4"/>
      <c r="N385" s="1"/>
      <c r="O385" s="1"/>
      <c r="P385" s="1"/>
      <c r="Q385" s="1"/>
      <c r="R385" s="1"/>
      <c r="S385" s="1"/>
      <c r="T385" s="1"/>
      <c r="U385" s="1"/>
      <c r="V385" s="1"/>
      <c r="W385" s="1"/>
    </row>
    <row r="386" spans="1:26" ht="13" outlineLevel="1">
      <c r="A386" s="4" t="s">
        <v>11</v>
      </c>
      <c r="B386" s="1">
        <v>1889.6980274360933</v>
      </c>
      <c r="C386" s="1">
        <v>2793.0912655820762</v>
      </c>
      <c r="D386" s="1">
        <v>3958.336417986879</v>
      </c>
      <c r="E386" s="1">
        <v>5420.6196174258594</v>
      </c>
      <c r="F386" s="1">
        <v>7334.8887989156492</v>
      </c>
      <c r="G386" s="1">
        <v>9623.4845082044812</v>
      </c>
      <c r="H386" s="1">
        <v>12430.698531557642</v>
      </c>
      <c r="I386" s="74">
        <v>15000</v>
      </c>
      <c r="J386" s="74">
        <v>15000</v>
      </c>
      <c r="K386" s="74">
        <v>15000</v>
      </c>
      <c r="M386" s="4"/>
      <c r="N386" s="1"/>
      <c r="O386" s="1"/>
      <c r="P386" s="1"/>
      <c r="Q386" s="1"/>
      <c r="R386" s="1"/>
      <c r="S386" s="1"/>
      <c r="T386" s="1"/>
      <c r="U386" s="1"/>
      <c r="V386" s="1"/>
      <c r="W386" s="1"/>
    </row>
    <row r="387" spans="1:26" ht="13" outlineLevel="1">
      <c r="A387" s="4" t="s">
        <v>2</v>
      </c>
      <c r="B387" s="1">
        <v>352.53291269352979</v>
      </c>
      <c r="C387" s="1">
        <v>436.68238054536874</v>
      </c>
      <c r="D387" s="1">
        <v>606.91723261229788</v>
      </c>
      <c r="E387" s="1">
        <v>873.60919869589043</v>
      </c>
      <c r="F387" s="1">
        <v>1275.9786682022702</v>
      </c>
      <c r="G387" s="1">
        <v>1751.6013583352637</v>
      </c>
      <c r="H387" s="1">
        <v>2425.2333590334647</v>
      </c>
      <c r="I387" s="1">
        <v>3067.1391227035256</v>
      </c>
      <c r="J387" s="1">
        <v>3817.4670086208253</v>
      </c>
      <c r="K387" s="1">
        <v>4748.2809072968757</v>
      </c>
      <c r="M387" s="4"/>
      <c r="N387" s="1"/>
      <c r="O387" s="1"/>
      <c r="P387" s="1"/>
      <c r="Q387" s="1"/>
      <c r="R387" s="1"/>
      <c r="S387" s="1"/>
      <c r="T387" s="1"/>
      <c r="U387" s="1"/>
      <c r="V387" s="1"/>
      <c r="W387" s="1"/>
    </row>
    <row r="388" spans="1:26" ht="13" outlineLevel="1">
      <c r="A388" s="4" t="s">
        <v>3</v>
      </c>
      <c r="B388" s="1">
        <v>325.27953980584402</v>
      </c>
      <c r="C388" s="1">
        <v>411.73096221948401</v>
      </c>
      <c r="D388" s="1">
        <v>529.13770780954223</v>
      </c>
      <c r="E388" s="1">
        <v>715.7970127395472</v>
      </c>
      <c r="F388" s="1">
        <v>969.82197128736948</v>
      </c>
      <c r="G388" s="1">
        <v>1139.5541594472452</v>
      </c>
      <c r="H388" s="1">
        <v>1684.9673734293187</v>
      </c>
      <c r="I388" s="1">
        <v>2601.8718928558787</v>
      </c>
      <c r="J388" s="1">
        <v>4016.3149625734823</v>
      </c>
      <c r="K388" s="1">
        <v>6159.929768918154</v>
      </c>
      <c r="M388" s="4"/>
      <c r="N388" s="1"/>
      <c r="O388" s="1"/>
      <c r="P388" s="1"/>
      <c r="Q388" s="1"/>
      <c r="R388" s="1"/>
      <c r="S388" s="1"/>
      <c r="T388" s="1"/>
      <c r="U388" s="1"/>
      <c r="V388" s="1"/>
      <c r="W388" s="1"/>
    </row>
    <row r="389" spans="1:26" ht="13" outlineLevel="1">
      <c r="A389" s="4" t="s">
        <v>4</v>
      </c>
      <c r="B389" s="1">
        <v>346.82524271807068</v>
      </c>
      <c r="C389" s="1">
        <v>384.07082219637203</v>
      </c>
      <c r="D389" s="1">
        <v>435.14751992565562</v>
      </c>
      <c r="E389" s="1">
        <v>521.98838622952769</v>
      </c>
      <c r="F389" s="1">
        <v>626.67373580088395</v>
      </c>
      <c r="G389" s="1">
        <v>817.44814894407659</v>
      </c>
      <c r="H389" s="1">
        <v>1067.5511132647146</v>
      </c>
      <c r="I389" s="1">
        <v>1200</v>
      </c>
      <c r="J389" s="1">
        <v>1400</v>
      </c>
      <c r="K389" s="1">
        <v>1740.7388413721969</v>
      </c>
      <c r="M389" s="4"/>
      <c r="N389" s="1"/>
      <c r="O389" s="1"/>
      <c r="P389" s="1"/>
      <c r="Q389" s="1"/>
      <c r="R389" s="1"/>
      <c r="S389" s="1"/>
      <c r="T389" s="1"/>
      <c r="U389" s="1"/>
      <c r="V389" s="1"/>
      <c r="W389" s="1"/>
    </row>
    <row r="390" spans="1:26" ht="13" outlineLevel="1">
      <c r="A390" s="4" t="s">
        <v>0</v>
      </c>
      <c r="B390" s="1">
        <v>5873.3445662835575</v>
      </c>
      <c r="C390" s="1">
        <v>7820.3766800359754</v>
      </c>
      <c r="D390" s="1">
        <v>10256.652380684538</v>
      </c>
      <c r="E390" s="1">
        <v>13120.391347632642</v>
      </c>
      <c r="F390" s="74">
        <v>15000</v>
      </c>
      <c r="G390" s="74">
        <v>15000</v>
      </c>
      <c r="H390" s="74">
        <v>15000</v>
      </c>
      <c r="I390" s="74">
        <v>15000</v>
      </c>
      <c r="J390" s="74">
        <v>15000</v>
      </c>
      <c r="K390" s="74">
        <v>15000</v>
      </c>
      <c r="M390" s="4"/>
      <c r="N390" s="1"/>
      <c r="O390" s="1"/>
      <c r="P390" s="1"/>
      <c r="Q390" s="1"/>
      <c r="R390" s="1"/>
      <c r="S390" s="1"/>
      <c r="T390" s="1"/>
      <c r="U390" s="1"/>
      <c r="V390" s="1"/>
      <c r="W390" s="1"/>
    </row>
    <row r="391" spans="1:26" ht="13" outlineLevel="1">
      <c r="A391" s="4" t="s">
        <v>1</v>
      </c>
      <c r="B391" s="1">
        <v>3458.6525295500383</v>
      </c>
      <c r="C391" s="1">
        <v>4446.4943515349878</v>
      </c>
      <c r="D391" s="1">
        <v>5653.7798408731305</v>
      </c>
      <c r="E391" s="1">
        <v>6990.0317577321075</v>
      </c>
      <c r="F391" s="1">
        <v>8612.9532941242633</v>
      </c>
      <c r="G391" s="1">
        <v>10265.629792665766</v>
      </c>
      <c r="H391" s="1">
        <v>12196.885493269998</v>
      </c>
      <c r="I391" s="1">
        <v>14314.576674036609</v>
      </c>
      <c r="J391" s="74">
        <v>15000</v>
      </c>
      <c r="K391" s="74">
        <v>15000</v>
      </c>
      <c r="M391" s="4"/>
      <c r="N391" s="1"/>
      <c r="O391" s="1"/>
      <c r="P391" s="1"/>
      <c r="Q391" s="1"/>
      <c r="R391" s="1"/>
      <c r="S391" s="1"/>
      <c r="T391" s="1"/>
      <c r="U391" s="1"/>
      <c r="V391" s="1"/>
      <c r="W391" s="1"/>
    </row>
    <row r="392" spans="1:26" ht="13" outlineLevel="1">
      <c r="A392" s="4" t="s">
        <v>7</v>
      </c>
      <c r="B392" s="1">
        <v>1137.1303557131846</v>
      </c>
      <c r="C392" s="1">
        <v>1774.7306248807022</v>
      </c>
      <c r="D392" s="1">
        <v>2548.033064622688</v>
      </c>
      <c r="E392" s="1">
        <v>3385.1056842961643</v>
      </c>
      <c r="F392" s="1">
        <v>4451.6654298902677</v>
      </c>
      <c r="G392" s="1">
        <v>5443.5518134335598</v>
      </c>
      <c r="H392" s="1">
        <v>6557.6262850083431</v>
      </c>
      <c r="I392" s="1">
        <v>8230.9552067407567</v>
      </c>
      <c r="J392" s="1">
        <v>10179.937341233392</v>
      </c>
      <c r="K392" s="1">
        <v>12449.981987709001</v>
      </c>
      <c r="M392" s="4"/>
      <c r="N392" s="1"/>
      <c r="O392" s="1"/>
      <c r="P392" s="1"/>
      <c r="Q392" s="1"/>
      <c r="R392" s="1"/>
      <c r="S392" s="1"/>
      <c r="T392" s="1"/>
      <c r="U392" s="1"/>
      <c r="V392" s="1"/>
      <c r="W392" s="1"/>
    </row>
    <row r="393" spans="1:26" ht="13" outlineLevel="1">
      <c r="A393" s="4" t="s">
        <v>8</v>
      </c>
      <c r="B393" s="1">
        <v>66.986485407885539</v>
      </c>
      <c r="C393" s="1">
        <v>91.203629885464636</v>
      </c>
      <c r="D393" s="1">
        <v>130.20619249693846</v>
      </c>
      <c r="E393" s="1">
        <v>209.36459926241491</v>
      </c>
      <c r="F393" s="1">
        <v>335.83138887345433</v>
      </c>
      <c r="G393" s="1">
        <v>902.86266471918725</v>
      </c>
      <c r="H393" s="1">
        <v>1940.031327577577</v>
      </c>
      <c r="I393" s="1">
        <v>3300.9022509411811</v>
      </c>
      <c r="J393" s="1">
        <v>5584.8969235521254</v>
      </c>
      <c r="K393" s="1">
        <v>9220.9017831154706</v>
      </c>
      <c r="M393" s="4"/>
      <c r="N393" s="1"/>
      <c r="O393" s="1"/>
      <c r="P393" s="1"/>
      <c r="Q393" s="1"/>
      <c r="R393" s="1"/>
      <c r="S393" s="1"/>
      <c r="T393" s="1"/>
      <c r="U393" s="1"/>
      <c r="V393" s="1"/>
      <c r="W393" s="1"/>
    </row>
    <row r="394" spans="1:26" ht="13" outlineLevel="1">
      <c r="M394" s="4"/>
      <c r="N394" s="1"/>
      <c r="O394" s="1"/>
      <c r="P394" s="1"/>
      <c r="Q394" s="1"/>
      <c r="R394" s="1"/>
      <c r="S394" s="1"/>
      <c r="T394" s="1"/>
      <c r="U394" s="1"/>
      <c r="V394" s="1"/>
      <c r="W394" s="1"/>
    </row>
    <row r="395" spans="1:26" ht="14.5" outlineLevel="1">
      <c r="A395" t="s">
        <v>207</v>
      </c>
    </row>
    <row r="396" spans="1:26" ht="14.5" outlineLevel="1">
      <c r="A396" s="22" t="s">
        <v>45</v>
      </c>
      <c r="B396" s="21"/>
      <c r="C396" s="21"/>
      <c r="D396" s="21"/>
      <c r="E396" s="21"/>
      <c r="F396" s="21"/>
      <c r="G396" s="21"/>
      <c r="H396" s="21"/>
      <c r="I396" s="21"/>
      <c r="J396" s="21"/>
      <c r="K396" s="21"/>
      <c r="M396" s="26"/>
      <c r="N396" s="26"/>
    </row>
    <row r="397" spans="1:26" ht="14.5" outlineLevel="1">
      <c r="A397" s="21"/>
      <c r="B397" s="72">
        <v>2010</v>
      </c>
      <c r="C397" s="72">
        <v>2020</v>
      </c>
      <c r="D397" s="72">
        <v>2030</v>
      </c>
      <c r="E397" s="72">
        <v>2040</v>
      </c>
      <c r="F397" s="72">
        <v>2050</v>
      </c>
      <c r="G397" s="72">
        <v>2060</v>
      </c>
      <c r="H397" s="72">
        <v>2070</v>
      </c>
      <c r="I397" s="72">
        <v>2080</v>
      </c>
      <c r="J397" s="72">
        <v>2090</v>
      </c>
      <c r="K397" s="72">
        <v>2100</v>
      </c>
      <c r="L397" s="2"/>
      <c r="M397" s="36"/>
      <c r="N397" s="36"/>
      <c r="Q397" s="2"/>
      <c r="R397" s="2"/>
      <c r="S397" s="2"/>
      <c r="T397" s="2"/>
      <c r="U397" s="2"/>
      <c r="V397" s="2"/>
      <c r="W397" s="2"/>
      <c r="X397" s="2"/>
      <c r="Y397" s="2"/>
      <c r="Z397" s="2"/>
    </row>
    <row r="398" spans="1:26" ht="14.5" outlineLevel="1">
      <c r="A398" s="21" t="s">
        <v>5</v>
      </c>
      <c r="B398" s="44">
        <v>2.4081633929956068</v>
      </c>
      <c r="C398" s="44">
        <v>2.1778998063176096</v>
      </c>
      <c r="D398" s="44">
        <v>2.030160535540535</v>
      </c>
      <c r="E398" s="44">
        <v>1.8924432557046535</v>
      </c>
      <c r="F398" s="44">
        <v>1.764068118439948</v>
      </c>
      <c r="G398" s="44">
        <v>1.6444013933392816</v>
      </c>
      <c r="H398" s="44">
        <v>1.5328523395159479</v>
      </c>
      <c r="I398" s="44">
        <v>1.42887028938118</v>
      </c>
      <c r="J398" s="44">
        <v>1.3319419302455358</v>
      </c>
      <c r="K398" s="44">
        <v>1.2415887703246482</v>
      </c>
      <c r="L398" s="2"/>
      <c r="M398" s="36"/>
      <c r="N398" s="36"/>
      <c r="Q398" s="2"/>
      <c r="R398" s="2"/>
      <c r="S398" s="2"/>
      <c r="T398" s="2"/>
      <c r="U398" s="2"/>
      <c r="V398" s="2"/>
      <c r="W398" s="2"/>
      <c r="X398" s="2"/>
      <c r="Y398" s="2"/>
      <c r="Z398" s="2"/>
    </row>
    <row r="399" spans="1:26" ht="14.5" outlineLevel="1">
      <c r="A399" s="21" t="s">
        <v>6</v>
      </c>
      <c r="B399" s="44">
        <v>2.2320375102165686</v>
      </c>
      <c r="C399" s="44">
        <v>1.9189505957974871</v>
      </c>
      <c r="D399" s="44">
        <v>1.7887773156227196</v>
      </c>
      <c r="E399" s="44">
        <v>1.6674344258230709</v>
      </c>
      <c r="F399" s="44">
        <v>1.5543229110393804</v>
      </c>
      <c r="G399" s="44">
        <v>1.4488843905147268</v>
      </c>
      <c r="H399" s="44">
        <v>1.3505983616193666</v>
      </c>
      <c r="I399" s="44">
        <v>1.2589796303629766</v>
      </c>
      <c r="J399" s="44">
        <v>1.1735759162097956</v>
      </c>
      <c r="K399" s="44">
        <v>1.0939656193727116</v>
      </c>
      <c r="L399" s="2"/>
      <c r="M399" s="36"/>
      <c r="N399" s="36"/>
      <c r="Q399" s="2"/>
      <c r="R399" s="2"/>
      <c r="S399" s="2"/>
      <c r="T399" s="2"/>
      <c r="U399" s="2"/>
      <c r="V399" s="2"/>
      <c r="W399" s="2"/>
      <c r="X399" s="2"/>
      <c r="Y399" s="2"/>
      <c r="Z399" s="2"/>
    </row>
    <row r="400" spans="1:26" ht="14.5" outlineLevel="1">
      <c r="A400" s="21" t="s">
        <v>11</v>
      </c>
      <c r="B400" s="44">
        <v>2.1318423765457832</v>
      </c>
      <c r="C400" s="44">
        <v>1.9278994566661294</v>
      </c>
      <c r="D400" s="44">
        <v>1.7969932189137936</v>
      </c>
      <c r="E400" s="44">
        <v>1.6748873112611131</v>
      </c>
      <c r="F400" s="44">
        <v>1.5610798818439153</v>
      </c>
      <c r="G400" s="44">
        <v>1.4550336309432754</v>
      </c>
      <c r="H400" s="44">
        <v>1.3561907859891236</v>
      </c>
      <c r="I400" s="44">
        <v>1.2641493225968123</v>
      </c>
      <c r="J400" s="44">
        <v>1.1783535493771096</v>
      </c>
      <c r="K400" s="44">
        <v>1.0983819803640003</v>
      </c>
      <c r="L400" s="2"/>
      <c r="M400" s="36"/>
      <c r="N400" s="36" t="s">
        <v>9</v>
      </c>
      <c r="Q400" s="2"/>
      <c r="R400" s="2"/>
      <c r="S400" s="2"/>
      <c r="T400" s="2"/>
      <c r="U400" s="2"/>
      <c r="V400" s="2"/>
      <c r="W400" s="2"/>
      <c r="X400" s="2"/>
      <c r="Y400" s="2"/>
      <c r="Z400" s="2"/>
    </row>
    <row r="401" spans="1:26" ht="14.5" outlineLevel="1">
      <c r="A401" s="21" t="s">
        <v>2</v>
      </c>
      <c r="B401" s="44">
        <v>2.4372780387298314</v>
      </c>
      <c r="C401" s="44">
        <v>1.9914336082703579</v>
      </c>
      <c r="D401" s="44">
        <v>1.8563433951056503</v>
      </c>
      <c r="E401" s="44">
        <v>1.7304171157106134</v>
      </c>
      <c r="F401" s="44">
        <v>1.6130331285897785</v>
      </c>
      <c r="G401" s="44">
        <v>1.5036119617088057</v>
      </c>
      <c r="H401" s="44">
        <v>1.4016134519012566</v>
      </c>
      <c r="I401" s="44">
        <v>1.3065340783255963</v>
      </c>
      <c r="J401" s="44">
        <v>1.2179044768088994</v>
      </c>
      <c r="K401" s="44">
        <v>1.1352871228066916</v>
      </c>
      <c r="L401" s="2"/>
      <c r="M401" s="36"/>
      <c r="N401" s="36"/>
      <c r="Q401" s="2"/>
      <c r="R401" s="2"/>
      <c r="S401" s="2"/>
      <c r="T401" s="2"/>
      <c r="U401" s="2"/>
      <c r="V401" s="2"/>
      <c r="W401" s="2"/>
      <c r="X401" s="2"/>
      <c r="Y401" s="2"/>
      <c r="Z401" s="2"/>
    </row>
    <row r="402" spans="1:26" ht="14.5" outlineLevel="1">
      <c r="A402" s="21" t="s">
        <v>3</v>
      </c>
      <c r="B402" s="44">
        <v>2.1501458866032204</v>
      </c>
      <c r="C402" s="44">
        <v>1.9445533984978656</v>
      </c>
      <c r="D402" s="44">
        <v>1.8126433353040488</v>
      </c>
      <c r="E402" s="44">
        <v>1.6896814783077261</v>
      </c>
      <c r="F402" s="44">
        <v>1.5750608200356675</v>
      </c>
      <c r="G402" s="44">
        <v>1.4682155297672153</v>
      </c>
      <c r="H402" s="44">
        <v>1.3686181602820959</v>
      </c>
      <c r="I402" s="44">
        <v>1.2757770440903389</v>
      </c>
      <c r="J402" s="44">
        <v>1.1892338662906565</v>
      </c>
      <c r="K402" s="44">
        <v>1.1085614020755785</v>
      </c>
      <c r="L402" s="2"/>
      <c r="M402" s="36"/>
      <c r="N402" s="36"/>
      <c r="Q402" s="2"/>
      <c r="R402" s="2"/>
      <c r="S402" s="2"/>
      <c r="T402" s="2"/>
      <c r="U402" s="2"/>
      <c r="V402" s="2"/>
      <c r="W402" s="2"/>
      <c r="X402" s="2"/>
      <c r="Y402" s="2"/>
      <c r="Z402" s="2"/>
    </row>
    <row r="403" spans="1:26" ht="14.5" outlineLevel="1">
      <c r="A403" s="21" t="s">
        <v>4</v>
      </c>
      <c r="B403" s="44">
        <v>2.4081633929956068</v>
      </c>
      <c r="C403" s="44">
        <v>2.1778998063176096</v>
      </c>
      <c r="D403" s="44">
        <v>2.030160535540535</v>
      </c>
      <c r="E403" s="44">
        <v>1.8924432557046535</v>
      </c>
      <c r="F403" s="44">
        <v>1.764068118439948</v>
      </c>
      <c r="G403" s="44">
        <v>1.6444013933392816</v>
      </c>
      <c r="H403" s="44">
        <v>1.5328523395159479</v>
      </c>
      <c r="I403" s="44">
        <v>1.42887028938118</v>
      </c>
      <c r="J403" s="44">
        <v>1.3319419302455358</v>
      </c>
      <c r="K403" s="44">
        <v>1.2415887703246482</v>
      </c>
      <c r="L403" s="2"/>
      <c r="M403" s="36"/>
      <c r="N403" s="36"/>
      <c r="Q403" s="2"/>
      <c r="R403" s="2"/>
      <c r="S403" s="2"/>
      <c r="T403" s="2"/>
      <c r="U403" s="2"/>
      <c r="V403" s="2"/>
      <c r="W403" s="2"/>
      <c r="X403" s="2"/>
      <c r="Y403" s="2"/>
      <c r="Z403" s="2"/>
    </row>
    <row r="404" spans="1:26" ht="14.5" outlineLevel="1">
      <c r="A404" s="21" t="s">
        <v>0</v>
      </c>
      <c r="B404" s="44">
        <v>2.0641400511390917</v>
      </c>
      <c r="C404" s="44">
        <v>1.8667712625579511</v>
      </c>
      <c r="D404" s="44">
        <v>1.740137601891887</v>
      </c>
      <c r="E404" s="44">
        <v>1.6220942191754173</v>
      </c>
      <c r="F404" s="44">
        <v>1.5120583872342412</v>
      </c>
      <c r="G404" s="44">
        <v>1.4094869085765271</v>
      </c>
      <c r="H404" s="44">
        <v>1.3138734338708125</v>
      </c>
      <c r="I404" s="44">
        <v>1.2247459623267256</v>
      </c>
      <c r="J404" s="44">
        <v>1.1416645116390305</v>
      </c>
      <c r="K404" s="44">
        <v>1.0642189459925555</v>
      </c>
      <c r="L404" s="2"/>
      <c r="M404" s="36"/>
      <c r="N404" s="36"/>
      <c r="Q404" s="2"/>
      <c r="R404" s="2"/>
      <c r="S404" s="2"/>
      <c r="T404" s="2"/>
      <c r="U404" s="2"/>
      <c r="V404" s="2"/>
      <c r="W404" s="2"/>
      <c r="X404" s="2"/>
      <c r="Y404" s="2"/>
      <c r="Z404" s="2"/>
    </row>
    <row r="405" spans="1:26" ht="14.5" outlineLevel="1">
      <c r="A405" s="21" t="s">
        <v>1</v>
      </c>
      <c r="B405" s="44">
        <v>1.6341108738184476</v>
      </c>
      <c r="C405" s="44">
        <v>1.477860582858378</v>
      </c>
      <c r="D405" s="44">
        <v>1.3776089348310772</v>
      </c>
      <c r="E405" s="44">
        <v>1.284157923513872</v>
      </c>
      <c r="F405" s="44">
        <v>1.1970462232271075</v>
      </c>
      <c r="G405" s="44">
        <v>1.1158438026230839</v>
      </c>
      <c r="H405" s="44">
        <v>1.0401498018143931</v>
      </c>
      <c r="I405" s="44">
        <v>0.96959055350865775</v>
      </c>
      <c r="J405" s="44">
        <v>0.90381773838089918</v>
      </c>
      <c r="K405" s="44">
        <v>0.84250666557743981</v>
      </c>
      <c r="L405" s="2"/>
      <c r="M405" s="36"/>
      <c r="N405" s="36"/>
      <c r="Q405" s="2"/>
      <c r="R405" s="2"/>
      <c r="S405" s="2"/>
      <c r="T405" s="2"/>
      <c r="U405" s="2"/>
      <c r="V405" s="2"/>
      <c r="W405" s="2"/>
      <c r="X405" s="2"/>
      <c r="Y405" s="2"/>
      <c r="Z405" s="2"/>
    </row>
    <row r="406" spans="1:26" ht="14.5" outlineLevel="1">
      <c r="A406" s="21" t="s">
        <v>7</v>
      </c>
      <c r="B406" s="44">
        <v>2.2320375102165686</v>
      </c>
      <c r="C406" s="44">
        <v>1.9189505957974871</v>
      </c>
      <c r="D406" s="44">
        <v>1.7887773156227196</v>
      </c>
      <c r="E406" s="44">
        <v>1.6674344258230709</v>
      </c>
      <c r="F406" s="44">
        <v>1.5543229110393804</v>
      </c>
      <c r="G406" s="44">
        <v>1.4488843905147268</v>
      </c>
      <c r="H406" s="44">
        <v>1.3505983616193666</v>
      </c>
      <c r="I406" s="44">
        <v>1.2589796303629766</v>
      </c>
      <c r="J406" s="44">
        <v>1.1735759162097956</v>
      </c>
      <c r="K406" s="44">
        <v>1.0939656193727116</v>
      </c>
      <c r="L406" s="2"/>
      <c r="M406" s="36"/>
      <c r="N406" s="36"/>
      <c r="Q406" s="2"/>
      <c r="R406" s="2"/>
      <c r="S406" s="2"/>
      <c r="T406" s="2"/>
      <c r="U406" s="2"/>
      <c r="V406" s="2"/>
      <c r="W406" s="2"/>
      <c r="X406" s="2"/>
      <c r="Y406" s="2"/>
      <c r="Z406" s="2"/>
    </row>
    <row r="407" spans="1:26" ht="14.5" outlineLevel="1">
      <c r="A407" s="21" t="s">
        <v>8</v>
      </c>
      <c r="B407" s="44">
        <v>2.4081633929956068</v>
      </c>
      <c r="C407" s="44">
        <v>2.1778998063176096</v>
      </c>
      <c r="D407" s="44">
        <v>2.030160535540535</v>
      </c>
      <c r="E407" s="44">
        <v>1.8924432557046535</v>
      </c>
      <c r="F407" s="44">
        <v>1.764068118439948</v>
      </c>
      <c r="G407" s="44">
        <v>1.6444013933392816</v>
      </c>
      <c r="H407" s="44">
        <v>1.5328523395159479</v>
      </c>
      <c r="I407" s="44">
        <v>1.42887028938118</v>
      </c>
      <c r="J407" s="44">
        <v>1.3319419302455358</v>
      </c>
      <c r="K407" s="44">
        <v>1.2415887703246482</v>
      </c>
      <c r="L407" s="2"/>
      <c r="M407" s="36"/>
      <c r="N407" s="36"/>
      <c r="Q407" s="2"/>
      <c r="R407" s="2"/>
      <c r="S407" s="2"/>
      <c r="T407" s="2"/>
      <c r="U407" s="2"/>
      <c r="V407" s="2"/>
      <c r="W407" s="2"/>
      <c r="X407" s="2"/>
      <c r="Y407" s="2"/>
      <c r="Z407" s="2"/>
    </row>
    <row r="408" spans="1:26" outlineLevel="1"/>
    <row r="409" spans="1:26" outlineLevel="1">
      <c r="A409" t="s">
        <v>57</v>
      </c>
    </row>
    <row r="410" spans="1:26" ht="14.5" outlineLevel="1">
      <c r="A410" s="8" t="s">
        <v>47</v>
      </c>
      <c r="K410" s="16"/>
    </row>
    <row r="411" spans="1:26" ht="13" outlineLevel="1">
      <c r="B411" s="4">
        <v>2010</v>
      </c>
      <c r="C411" s="4">
        <v>2020</v>
      </c>
      <c r="D411" s="4">
        <v>2030</v>
      </c>
      <c r="E411" s="4">
        <v>2040</v>
      </c>
      <c r="F411" s="4">
        <v>2050</v>
      </c>
      <c r="G411" s="4">
        <v>2060</v>
      </c>
      <c r="H411" s="4">
        <v>2070</v>
      </c>
      <c r="I411" s="4">
        <v>2080</v>
      </c>
      <c r="J411" s="4">
        <v>2090</v>
      </c>
      <c r="K411" s="4">
        <v>2100</v>
      </c>
      <c r="N411" s="1"/>
      <c r="O411" s="1"/>
      <c r="P411" s="1"/>
      <c r="Q411" s="1"/>
      <c r="R411" s="1"/>
      <c r="S411" s="1"/>
      <c r="T411" s="1"/>
      <c r="U411" s="1"/>
      <c r="V411" s="1"/>
      <c r="W411" s="1"/>
      <c r="X411" s="1"/>
      <c r="Y411" s="1"/>
    </row>
    <row r="412" spans="1:26" ht="13" outlineLevel="1">
      <c r="A412" s="4" t="s">
        <v>5</v>
      </c>
      <c r="B412" s="1">
        <f t="shared" ref="B412:K421" si="85">B398*B370</f>
        <v>136.98559505735412</v>
      </c>
      <c r="C412" s="1">
        <f t="shared" si="85"/>
        <v>135.08083276372116</v>
      </c>
      <c r="D412" s="1">
        <f t="shared" si="85"/>
        <v>147.43705879602734</v>
      </c>
      <c r="E412" s="1">
        <f t="shared" si="85"/>
        <v>183.93986319368898</v>
      </c>
      <c r="F412" s="1">
        <f t="shared" si="85"/>
        <v>222.64218314187679</v>
      </c>
      <c r="G412" s="1">
        <f t="shared" si="85"/>
        <v>320.0160233605676</v>
      </c>
      <c r="H412" s="1">
        <f t="shared" si="85"/>
        <v>428.65496446029056</v>
      </c>
      <c r="I412" s="1">
        <f t="shared" si="85"/>
        <v>571.63002316536836</v>
      </c>
      <c r="J412" s="1">
        <f t="shared" si="85"/>
        <v>1130.293295591528</v>
      </c>
      <c r="K412" s="1">
        <f t="shared" si="85"/>
        <v>2028.0072825334</v>
      </c>
      <c r="N412" s="1"/>
      <c r="O412" s="1"/>
      <c r="P412" s="1"/>
      <c r="Q412" s="1"/>
      <c r="R412" s="1"/>
      <c r="S412" s="1"/>
      <c r="T412" s="1"/>
      <c r="U412" s="1"/>
      <c r="V412" s="1"/>
      <c r="W412" s="1"/>
      <c r="X412" s="1"/>
      <c r="Y412" s="1"/>
    </row>
    <row r="413" spans="1:26" ht="13" outlineLevel="1">
      <c r="A413" s="4" t="s">
        <v>6</v>
      </c>
      <c r="B413" s="1">
        <f t="shared" si="85"/>
        <v>233.42194271397852</v>
      </c>
      <c r="C413" s="1">
        <f t="shared" si="85"/>
        <v>414.28466924125235</v>
      </c>
      <c r="D413" s="1">
        <f t="shared" si="85"/>
        <v>720.52172689619738</v>
      </c>
      <c r="E413" s="1">
        <f t="shared" si="85"/>
        <v>1093.7527649447288</v>
      </c>
      <c r="F413" s="1">
        <f t="shared" si="85"/>
        <v>1408.0867135335068</v>
      </c>
      <c r="G413" s="1">
        <f t="shared" si="85"/>
        <v>1690.2919247285072</v>
      </c>
      <c r="H413" s="1">
        <f t="shared" si="85"/>
        <v>2025.9248136274705</v>
      </c>
      <c r="I413" s="1">
        <f t="shared" si="85"/>
        <v>2312.6270803777629</v>
      </c>
      <c r="J413" s="1">
        <f t="shared" si="85"/>
        <v>2886.3239390781305</v>
      </c>
      <c r="K413" s="1">
        <f t="shared" si="85"/>
        <v>3618.2205733249766</v>
      </c>
      <c r="N413" s="1"/>
      <c r="O413" s="1"/>
      <c r="P413" s="1"/>
      <c r="Q413" s="1"/>
      <c r="R413" s="1"/>
      <c r="S413" s="1"/>
      <c r="T413" s="1"/>
      <c r="U413" s="1"/>
      <c r="V413" s="1"/>
      <c r="W413" s="1"/>
      <c r="X413" s="1"/>
      <c r="Y413" s="1"/>
    </row>
    <row r="414" spans="1:26" ht="13" outlineLevel="1">
      <c r="A414" s="4" t="s">
        <v>11</v>
      </c>
      <c r="B414" s="1">
        <f t="shared" si="85"/>
        <v>4028.5383337632397</v>
      </c>
      <c r="C414" s="1">
        <f t="shared" si="85"/>
        <v>5384.7991333345963</v>
      </c>
      <c r="D414" s="1">
        <f t="shared" si="85"/>
        <v>7113.1037013019377</v>
      </c>
      <c r="E414" s="1">
        <f t="shared" si="85"/>
        <v>9078.9270163996407</v>
      </c>
      <c r="F414" s="1">
        <f t="shared" si="85"/>
        <v>11450.3473395495</v>
      </c>
      <c r="G414" s="1">
        <f t="shared" si="85"/>
        <v>14002.493606299127</v>
      </c>
      <c r="H414" s="1">
        <f t="shared" si="85"/>
        <v>16858.398811907002</v>
      </c>
      <c r="I414" s="1">
        <f t="shared" si="85"/>
        <v>19737.871564436318</v>
      </c>
      <c r="J414" s="1">
        <f t="shared" si="85"/>
        <v>22685.924631777008</v>
      </c>
      <c r="K414" s="1">
        <f t="shared" si="85"/>
        <v>25658.205914649399</v>
      </c>
      <c r="N414" s="1"/>
      <c r="O414" s="1"/>
      <c r="P414" s="1"/>
      <c r="Q414" s="1"/>
      <c r="R414" s="1"/>
      <c r="S414" s="1"/>
      <c r="T414" s="1"/>
      <c r="U414" s="1"/>
      <c r="V414" s="1"/>
      <c r="W414" s="1"/>
      <c r="X414" s="1"/>
      <c r="Y414" s="1"/>
    </row>
    <row r="415" spans="1:26" ht="13" outlineLevel="1">
      <c r="A415" s="4" t="s">
        <v>2</v>
      </c>
      <c r="B415" s="1">
        <f t="shared" si="85"/>
        <v>859.22072603740116</v>
      </c>
      <c r="C415" s="1">
        <f t="shared" si="85"/>
        <v>869.62396875755326</v>
      </c>
      <c r="D415" s="1">
        <f t="shared" si="85"/>
        <v>1126.6467961356386</v>
      </c>
      <c r="E415" s="1">
        <f t="shared" si="85"/>
        <v>1511.7083098656028</v>
      </c>
      <c r="F415" s="1">
        <f t="shared" si="85"/>
        <v>2058.1958631841271</v>
      </c>
      <c r="G415" s="1">
        <f t="shared" si="85"/>
        <v>2633.7287545382947</v>
      </c>
      <c r="H415" s="1">
        <f t="shared" si="85"/>
        <v>3399.2397000209739</v>
      </c>
      <c r="I415" s="1">
        <f t="shared" si="85"/>
        <v>4007.3217867778289</v>
      </c>
      <c r="J415" s="1">
        <f t="shared" si="85"/>
        <v>4649.3101598695803</v>
      </c>
      <c r="K415" s="1">
        <f t="shared" si="85"/>
        <v>5390.6621695230169</v>
      </c>
      <c r="N415" s="1"/>
      <c r="O415" s="1"/>
      <c r="P415" s="1"/>
      <c r="Q415" s="1"/>
      <c r="R415" s="1"/>
      <c r="S415" s="1"/>
      <c r="T415" s="1"/>
      <c r="U415" s="1"/>
      <c r="V415" s="1"/>
      <c r="W415" s="1"/>
      <c r="X415" s="1"/>
      <c r="Y415" s="1"/>
    </row>
    <row r="416" spans="1:26" ht="13" outlineLevel="1">
      <c r="A416" s="4" t="s">
        <v>3</v>
      </c>
      <c r="B416" s="1">
        <f t="shared" si="85"/>
        <v>699.39846450972402</v>
      </c>
      <c r="C416" s="1">
        <f t="shared" si="85"/>
        <v>800.63284185069392</v>
      </c>
      <c r="D416" s="1">
        <f t="shared" si="85"/>
        <v>959.1379395190279</v>
      </c>
      <c r="E416" s="1">
        <f t="shared" si="85"/>
        <v>1209.4689546540124</v>
      </c>
      <c r="F416" s="1">
        <f t="shared" si="85"/>
        <v>1527.5285893844919</v>
      </c>
      <c r="G416" s="1">
        <f t="shared" si="85"/>
        <v>1673.1111139112709</v>
      </c>
      <c r="H416" s="1">
        <f t="shared" si="85"/>
        <v>2306.0769467581895</v>
      </c>
      <c r="I416" s="1">
        <f t="shared" si="85"/>
        <v>3319.408432569408</v>
      </c>
      <c r="J416" s="1">
        <f t="shared" si="85"/>
        <v>4776.3377711822759</v>
      </c>
      <c r="K416" s="1">
        <f t="shared" si="85"/>
        <v>6828.6603813190031</v>
      </c>
      <c r="N416" s="1"/>
      <c r="O416" s="1"/>
      <c r="P416" s="1"/>
      <c r="Q416" s="1"/>
      <c r="R416" s="1"/>
      <c r="S416" s="1"/>
      <c r="T416" s="1"/>
      <c r="U416" s="1"/>
      <c r="V416" s="1"/>
      <c r="W416" s="1"/>
      <c r="X416" s="1"/>
      <c r="Y416" s="1"/>
    </row>
    <row r="417" spans="1:26" ht="13" outlineLevel="1">
      <c r="A417" s="4" t="s">
        <v>4</v>
      </c>
      <c r="B417" s="1">
        <f t="shared" si="85"/>
        <v>835.21185328047397</v>
      </c>
      <c r="C417" s="1">
        <f t="shared" si="85"/>
        <v>836.46776927372377</v>
      </c>
      <c r="D417" s="1">
        <f t="shared" si="85"/>
        <v>883.41932209140464</v>
      </c>
      <c r="E417" s="1">
        <f t="shared" si="85"/>
        <v>987.83340107622553</v>
      </c>
      <c r="F417" s="1">
        <f t="shared" si="85"/>
        <v>1105.4951579899985</v>
      </c>
      <c r="G417" s="1">
        <f t="shared" si="85"/>
        <v>1344.2128751062562</v>
      </c>
      <c r="H417" s="1">
        <f t="shared" si="85"/>
        <v>1636.3982215206725</v>
      </c>
      <c r="I417" s="1">
        <f t="shared" si="85"/>
        <v>1714.644347257416</v>
      </c>
      <c r="J417" s="1">
        <f t="shared" si="85"/>
        <v>1864.71870234375</v>
      </c>
      <c r="K417" s="1">
        <f t="shared" si="85"/>
        <v>2161.281797515659</v>
      </c>
      <c r="N417" s="1"/>
      <c r="O417" s="1"/>
      <c r="P417" s="1"/>
      <c r="Q417" s="1"/>
      <c r="R417" s="1"/>
      <c r="S417" s="1"/>
      <c r="T417" s="1"/>
      <c r="U417" s="1"/>
      <c r="V417" s="1"/>
      <c r="W417" s="1"/>
      <c r="X417" s="1"/>
      <c r="Y417" s="1"/>
    </row>
    <row r="418" spans="1:26" ht="13" outlineLevel="1">
      <c r="A418" s="4" t="s">
        <v>0</v>
      </c>
      <c r="B418" s="1">
        <f t="shared" si="85"/>
        <v>12123.405753406048</v>
      </c>
      <c r="C418" s="1">
        <f t="shared" si="85"/>
        <v>14598.854448669515</v>
      </c>
      <c r="D418" s="1">
        <f t="shared" si="85"/>
        <v>17847.986477163107</v>
      </c>
      <c r="E418" s="1">
        <f t="shared" si="85"/>
        <v>21282.510958314069</v>
      </c>
      <c r="F418" s="1">
        <f t="shared" si="85"/>
        <v>25094.292361339652</v>
      </c>
      <c r="G418" s="1">
        <f t="shared" si="85"/>
        <v>28878.766264867656</v>
      </c>
      <c r="H418" s="1">
        <f t="shared" si="85"/>
        <v>32853.049131973668</v>
      </c>
      <c r="I418" s="1">
        <f t="shared" si="85"/>
        <v>36565.50211650959</v>
      </c>
      <c r="J418" s="1">
        <f t="shared" si="85"/>
        <v>40257.291312289322</v>
      </c>
      <c r="K418" s="1">
        <f t="shared" si="85"/>
        <v>43844.23370720417</v>
      </c>
      <c r="L418" s="12" t="s">
        <v>93</v>
      </c>
      <c r="N418" s="1"/>
      <c r="O418" s="1"/>
      <c r="P418" s="1"/>
      <c r="Q418" s="1"/>
      <c r="R418" s="1"/>
      <c r="S418" s="1"/>
      <c r="T418" s="1"/>
      <c r="U418" s="1"/>
      <c r="V418" s="1"/>
      <c r="W418" s="1"/>
      <c r="X418" s="1"/>
      <c r="Y418" s="1"/>
    </row>
    <row r="419" spans="1:26" ht="13" outlineLevel="1">
      <c r="A419" s="4" t="s">
        <v>1</v>
      </c>
      <c r="B419" s="1">
        <f t="shared" si="85"/>
        <v>5651.8217072973966</v>
      </c>
      <c r="C419" s="1">
        <f t="shared" si="85"/>
        <v>6571.2987340359823</v>
      </c>
      <c r="D419" s="1">
        <f t="shared" si="85"/>
        <v>7788.6976243546505</v>
      </c>
      <c r="E419" s="1">
        <f t="shared" si="85"/>
        <v>8976.304667305285</v>
      </c>
      <c r="F419" s="1">
        <f t="shared" si="85"/>
        <v>10310.103211562924</v>
      </c>
      <c r="G419" s="1">
        <f t="shared" si="85"/>
        <v>11454.839384168989</v>
      </c>
      <c r="H419" s="1">
        <f t="shared" si="85"/>
        <v>12686.588028577635</v>
      </c>
      <c r="I419" s="1">
        <f t="shared" si="85"/>
        <v>13879.278320621277</v>
      </c>
      <c r="J419" s="1">
        <f t="shared" si="85"/>
        <v>15130.968800673816</v>
      </c>
      <c r="K419" s="1">
        <f t="shared" si="85"/>
        <v>16431.71694970713</v>
      </c>
      <c r="N419" s="1"/>
      <c r="O419" s="1"/>
      <c r="P419" s="1"/>
      <c r="Q419" s="1"/>
      <c r="R419" s="1"/>
      <c r="S419" s="1"/>
      <c r="T419" s="1"/>
      <c r="U419" s="1"/>
      <c r="V419" s="1"/>
      <c r="W419" s="1"/>
      <c r="X419" s="1"/>
      <c r="Y419" s="1"/>
    </row>
    <row r="420" spans="1:26" ht="13" outlineLevel="1">
      <c r="A420" s="4" t="s">
        <v>7</v>
      </c>
      <c r="B420" s="1">
        <f t="shared" si="85"/>
        <v>2538.1176079577376</v>
      </c>
      <c r="C420" s="1">
        <f t="shared" si="85"/>
        <v>3405.62038999487</v>
      </c>
      <c r="D420" s="1">
        <f t="shared" si="85"/>
        <v>4557.8637454537038</v>
      </c>
      <c r="E420" s="1">
        <f t="shared" si="85"/>
        <v>5644.4417530447881</v>
      </c>
      <c r="F420" s="1">
        <f t="shared" si="85"/>
        <v>6919.3255699604151</v>
      </c>
      <c r="G420" s="1">
        <f t="shared" si="85"/>
        <v>7887.0772514420196</v>
      </c>
      <c r="H420" s="1">
        <f t="shared" si="85"/>
        <v>8856.7193166443612</v>
      </c>
      <c r="I420" s="1">
        <f t="shared" si="85"/>
        <v>10362.604943716695</v>
      </c>
      <c r="J420" s="1">
        <f t="shared" si="85"/>
        <v>11946.929292196288</v>
      </c>
      <c r="K420" s="1">
        <f t="shared" si="85"/>
        <v>13619.852256363181</v>
      </c>
      <c r="N420" s="1"/>
      <c r="O420" s="1"/>
      <c r="P420" s="1"/>
      <c r="Q420" s="1"/>
      <c r="R420" s="1"/>
      <c r="S420" s="1"/>
      <c r="T420" s="1"/>
      <c r="U420" s="1"/>
      <c r="V420" s="1"/>
      <c r="W420" s="1"/>
      <c r="X420" s="1"/>
      <c r="Y420" s="1"/>
    </row>
    <row r="421" spans="1:26" ht="13" outlineLevel="1">
      <c r="A421" s="4" t="s">
        <v>8</v>
      </c>
      <c r="B421" s="1">
        <f t="shared" si="85"/>
        <v>161.31440198470435</v>
      </c>
      <c r="C421" s="1">
        <f t="shared" si="85"/>
        <v>198.63236786301638</v>
      </c>
      <c r="D421" s="1">
        <f t="shared" si="85"/>
        <v>264.33947349027858</v>
      </c>
      <c r="E421" s="1">
        <f t="shared" si="85"/>
        <v>396.21062385746461</v>
      </c>
      <c r="F421" s="1">
        <f t="shared" si="85"/>
        <v>592.42944628306907</v>
      </c>
      <c r="G421" s="1">
        <f t="shared" si="85"/>
        <v>1484.6686238582481</v>
      </c>
      <c r="H421" s="1">
        <f t="shared" si="85"/>
        <v>2973.7815592115194</v>
      </c>
      <c r="I421" s="1">
        <f t="shared" si="85"/>
        <v>4716.5611545213142</v>
      </c>
      <c r="J421" s="1">
        <f t="shared" si="85"/>
        <v>7438.7583885783724</v>
      </c>
      <c r="K421" s="1">
        <f t="shared" si="85"/>
        <v>11448.568106182693</v>
      </c>
      <c r="N421" s="1"/>
      <c r="O421" s="1"/>
      <c r="P421" s="1"/>
      <c r="Q421" s="1"/>
      <c r="R421" s="1"/>
      <c r="S421" s="1"/>
      <c r="T421" s="1"/>
      <c r="U421" s="1"/>
      <c r="V421" s="1"/>
      <c r="W421" s="1"/>
    </row>
    <row r="422" spans="1:26" ht="14.5" outlineLevel="1">
      <c r="A422" s="16"/>
      <c r="B422" s="1"/>
      <c r="C422" s="1"/>
      <c r="D422" s="1"/>
      <c r="E422" s="1"/>
      <c r="F422" s="1"/>
      <c r="G422" s="1"/>
      <c r="H422" s="1"/>
      <c r="I422" s="1"/>
      <c r="J422" s="1"/>
      <c r="K422" s="1"/>
    </row>
    <row r="423" spans="1:26" ht="14.5" outlineLevel="1">
      <c r="A423" s="16" t="s">
        <v>58</v>
      </c>
      <c r="B423" s="3"/>
      <c r="C423" s="3"/>
      <c r="D423" s="3"/>
      <c r="E423" s="3"/>
      <c r="F423" s="3"/>
      <c r="G423" s="3"/>
      <c r="H423" s="3"/>
      <c r="I423" s="3"/>
      <c r="J423" s="3"/>
      <c r="K423" s="3"/>
    </row>
    <row r="424" spans="1:26" ht="14.5" outlineLevel="1">
      <c r="A424" s="24" t="s">
        <v>39</v>
      </c>
      <c r="B424" s="23"/>
      <c r="C424" s="23"/>
      <c r="D424" s="23"/>
      <c r="E424" s="23"/>
      <c r="F424" s="23"/>
      <c r="G424" s="23"/>
      <c r="H424" s="23"/>
      <c r="I424" s="23"/>
      <c r="J424" s="23"/>
      <c r="K424" s="23"/>
      <c r="L424" s="32"/>
    </row>
    <row r="425" spans="1:26" ht="14.5" outlineLevel="1">
      <c r="A425" s="23"/>
      <c r="B425" s="69">
        <v>2010</v>
      </c>
      <c r="C425" s="69">
        <v>2020</v>
      </c>
      <c r="D425" s="69">
        <v>2030</v>
      </c>
      <c r="E425" s="69">
        <v>2040</v>
      </c>
      <c r="F425" s="69">
        <v>2050</v>
      </c>
      <c r="G425" s="69">
        <v>2060</v>
      </c>
      <c r="H425" s="69">
        <v>2070</v>
      </c>
      <c r="I425" s="69">
        <v>2080</v>
      </c>
      <c r="J425" s="69">
        <v>2090</v>
      </c>
      <c r="K425" s="69">
        <v>2100</v>
      </c>
      <c r="L425" s="6"/>
      <c r="O425" s="1"/>
      <c r="P425" s="1"/>
      <c r="Q425" s="1"/>
      <c r="R425" s="1"/>
      <c r="S425" s="1"/>
      <c r="T425" s="1"/>
      <c r="U425" s="1"/>
      <c r="V425" s="1"/>
      <c r="W425" s="1"/>
      <c r="X425" s="1"/>
      <c r="Y425" s="1"/>
      <c r="Z425" s="1"/>
    </row>
    <row r="426" spans="1:26" ht="14.5" outlineLevel="1">
      <c r="A426" s="23" t="s">
        <v>5</v>
      </c>
      <c r="B426" s="46">
        <f t="shared" ref="B426:K426" si="86">B370*B10</f>
        <v>48.705992307982498</v>
      </c>
      <c r="C426" s="46">
        <f t="shared" si="86"/>
        <v>65.212803739612639</v>
      </c>
      <c r="D426" s="46">
        <f t="shared" si="86"/>
        <v>90.02904069605556</v>
      </c>
      <c r="E426" s="46">
        <f t="shared" si="86"/>
        <v>137.20070369618114</v>
      </c>
      <c r="F426" s="46">
        <f t="shared" si="86"/>
        <v>195.67268311627546</v>
      </c>
      <c r="G426" s="46">
        <f t="shared" si="86"/>
        <v>321.31515613427331</v>
      </c>
      <c r="H426" s="46">
        <f t="shared" si="86"/>
        <v>479.88172068736912</v>
      </c>
      <c r="I426" s="46">
        <f t="shared" si="86"/>
        <v>697.38830769380024</v>
      </c>
      <c r="J426" s="46">
        <f t="shared" si="86"/>
        <v>1472.1133648368543</v>
      </c>
      <c r="K426" s="46">
        <f t="shared" si="86"/>
        <v>2767.6351867100288</v>
      </c>
      <c r="L426" s="6"/>
      <c r="O426" s="1"/>
      <c r="P426" s="1"/>
      <c r="Q426" s="1"/>
      <c r="R426" s="1"/>
      <c r="S426" s="1"/>
      <c r="T426" s="1"/>
      <c r="U426" s="1"/>
      <c r="V426" s="1"/>
      <c r="W426" s="1"/>
      <c r="X426" s="1"/>
      <c r="Y426" s="1"/>
      <c r="Z426" s="1"/>
    </row>
    <row r="427" spans="1:26" ht="14.5" outlineLevel="1">
      <c r="A427" s="23" t="s">
        <v>6</v>
      </c>
      <c r="B427" s="46">
        <f t="shared" ref="B427:K427" si="87">B371*B11</f>
        <v>152.67081993272404</v>
      </c>
      <c r="C427" s="46">
        <f t="shared" si="87"/>
        <v>323.88998655695821</v>
      </c>
      <c r="D427" s="46">
        <f t="shared" si="87"/>
        <v>601.90583928223703</v>
      </c>
      <c r="E427" s="46">
        <f t="shared" si="87"/>
        <v>948.28843354681112</v>
      </c>
      <c r="F427" s="46">
        <f t="shared" si="87"/>
        <v>1231.4689265644113</v>
      </c>
      <c r="G427" s="46">
        <f t="shared" si="87"/>
        <v>1454.3647138619883</v>
      </c>
      <c r="H427" s="46">
        <f t="shared" si="87"/>
        <v>1681.1107368179216</v>
      </c>
      <c r="I427" s="46">
        <f t="shared" si="87"/>
        <v>1822.4562733233897</v>
      </c>
      <c r="J427" s="46">
        <f t="shared" si="87"/>
        <v>2119.7633714712065</v>
      </c>
      <c r="K427" s="46">
        <f t="shared" si="87"/>
        <v>2418.8409013433534</v>
      </c>
      <c r="L427" s="6"/>
      <c r="O427" s="1"/>
      <c r="P427" s="1"/>
      <c r="Q427" s="1"/>
      <c r="R427" s="1"/>
      <c r="S427" s="1"/>
      <c r="T427" s="1"/>
      <c r="U427" s="1"/>
      <c r="V427" s="1"/>
      <c r="W427" s="1"/>
      <c r="X427" s="1"/>
      <c r="Y427" s="1"/>
      <c r="Z427" s="1"/>
    </row>
    <row r="428" spans="1:26" ht="14.5" outlineLevel="1">
      <c r="A428" s="23" t="s">
        <v>11</v>
      </c>
      <c r="B428" s="46">
        <f t="shared" ref="B428:K428" si="88">B372*B12</f>
        <v>1152.6721125489228</v>
      </c>
      <c r="C428" s="46">
        <f t="shared" si="88"/>
        <v>1772.1290483845901</v>
      </c>
      <c r="D428" s="46">
        <f t="shared" si="88"/>
        <v>2587.245488733161</v>
      </c>
      <c r="E428" s="46">
        <f t="shared" si="88"/>
        <v>3626.5005692656623</v>
      </c>
      <c r="F428" s="46">
        <f t="shared" si="88"/>
        <v>4984.2289587290643</v>
      </c>
      <c r="G428" s="46">
        <f t="shared" si="88"/>
        <v>6570.4554855394053</v>
      </c>
      <c r="H428" s="46">
        <f t="shared" si="88"/>
        <v>8406.8405988291997</v>
      </c>
      <c r="I428" s="46">
        <f t="shared" si="88"/>
        <v>10307.43887617719</v>
      </c>
      <c r="J428" s="46">
        <f t="shared" si="88"/>
        <v>12204.275981536643</v>
      </c>
      <c r="K428" s="46">
        <f t="shared" si="88"/>
        <v>14029.268223898749</v>
      </c>
      <c r="L428" s="6"/>
      <c r="O428" s="1"/>
      <c r="P428" s="1"/>
      <c r="Q428" s="1"/>
      <c r="R428" s="1"/>
      <c r="S428" s="1"/>
      <c r="T428" s="1"/>
      <c r="U428" s="1"/>
      <c r="V428" s="1"/>
      <c r="W428" s="1"/>
      <c r="X428" s="1"/>
      <c r="Y428" s="1"/>
      <c r="Z428" s="1"/>
    </row>
    <row r="429" spans="1:26" ht="14.5" outlineLevel="1">
      <c r="A429" s="23" t="s">
        <v>2</v>
      </c>
      <c r="B429" s="46">
        <f t="shared" ref="B429:K429" si="89">B373*B13</f>
        <v>98.333000181960543</v>
      </c>
      <c r="C429" s="46">
        <f t="shared" si="89"/>
        <v>122.00160821379596</v>
      </c>
      <c r="D429" s="46">
        <f t="shared" si="89"/>
        <v>167.15046239329084</v>
      </c>
      <c r="E429" s="46">
        <f t="shared" si="89"/>
        <v>236.02021482752352</v>
      </c>
      <c r="F429" s="46">
        <f t="shared" si="89"/>
        <v>334.50879722274522</v>
      </c>
      <c r="G429" s="46">
        <f t="shared" si="89"/>
        <v>439.47901376524533</v>
      </c>
      <c r="H429" s="46">
        <f t="shared" si="89"/>
        <v>574.97592146054035</v>
      </c>
      <c r="I429" s="46">
        <f t="shared" si="89"/>
        <v>675.51778456719592</v>
      </c>
      <c r="J429" s="46">
        <f t="shared" si="89"/>
        <v>769.24676549994547</v>
      </c>
      <c r="K429" s="46">
        <f t="shared" si="89"/>
        <v>865.51330403121563</v>
      </c>
      <c r="L429" s="6"/>
      <c r="O429" s="1"/>
      <c r="P429" s="1"/>
      <c r="Q429" s="1"/>
      <c r="R429" s="1"/>
      <c r="S429" s="1"/>
      <c r="T429" s="1"/>
      <c r="U429" s="1"/>
      <c r="V429" s="1"/>
      <c r="W429" s="1"/>
      <c r="X429" s="1"/>
      <c r="Y429" s="1"/>
      <c r="Z429" s="1"/>
    </row>
    <row r="430" spans="1:26" ht="14.5" outlineLevel="1">
      <c r="A430" s="23" t="s">
        <v>3</v>
      </c>
      <c r="B430" s="46">
        <f t="shared" ref="B430:K430" si="90">B374*B14</f>
        <v>190.53752023879716</v>
      </c>
      <c r="C430" s="46">
        <f t="shared" si="90"/>
        <v>261.63277430946732</v>
      </c>
      <c r="D430" s="46">
        <f t="shared" si="90"/>
        <v>352.40334837783905</v>
      </c>
      <c r="E430" s="46">
        <f t="shared" si="90"/>
        <v>486.31131506644766</v>
      </c>
      <c r="F430" s="46">
        <f t="shared" si="90"/>
        <v>655.09636513665771</v>
      </c>
      <c r="G430" s="46">
        <f t="shared" si="90"/>
        <v>748.09091305579773</v>
      </c>
      <c r="H430" s="46">
        <f t="shared" si="90"/>
        <v>1056.2335888292596</v>
      </c>
      <c r="I430" s="46">
        <f t="shared" si="90"/>
        <v>1532.2082676650623</v>
      </c>
      <c r="J430" s="46">
        <f t="shared" si="90"/>
        <v>2175.3397026414327</v>
      </c>
      <c r="K430" s="46">
        <f t="shared" si="90"/>
        <v>2987.695140604229</v>
      </c>
      <c r="L430" s="6"/>
      <c r="O430" s="1"/>
      <c r="P430" s="1"/>
      <c r="Q430" s="1"/>
      <c r="R430" s="1"/>
      <c r="S430" s="1"/>
      <c r="T430" s="1"/>
      <c r="U430" s="1"/>
      <c r="V430" s="1"/>
      <c r="W430" s="1"/>
      <c r="X430" s="1"/>
      <c r="Y430" s="1"/>
      <c r="Z430" s="1"/>
    </row>
    <row r="431" spans="1:26" ht="14.5" outlineLevel="1">
      <c r="A431" s="23" t="s">
        <v>4</v>
      </c>
      <c r="B431" s="46">
        <f t="shared" ref="B431:K431" si="91">B375*B15</f>
        <v>132.09084609046849</v>
      </c>
      <c r="C431" s="46">
        <f t="shared" si="91"/>
        <v>170.74814735882779</v>
      </c>
      <c r="D431" s="46">
        <f t="shared" si="91"/>
        <v>214.41245533544196</v>
      </c>
      <c r="E431" s="46">
        <f t="shared" si="91"/>
        <v>276.68473484163195</v>
      </c>
      <c r="F431" s="46">
        <f t="shared" si="91"/>
        <v>346.82022085359341</v>
      </c>
      <c r="G431" s="46">
        <f t="shared" si="91"/>
        <v>458.9689743798782</v>
      </c>
      <c r="H431" s="46">
        <f t="shared" si="91"/>
        <v>594.14379066493404</v>
      </c>
      <c r="I431" s="46">
        <f t="shared" si="91"/>
        <v>647.34106032</v>
      </c>
      <c r="J431" s="46">
        <f t="shared" si="91"/>
        <v>716.59349152999994</v>
      </c>
      <c r="K431" s="46">
        <f t="shared" si="91"/>
        <v>827.89165017662674</v>
      </c>
      <c r="L431" s="6"/>
      <c r="O431" s="1"/>
      <c r="P431" s="1"/>
      <c r="Q431" s="1"/>
      <c r="R431" s="1"/>
      <c r="S431" s="1"/>
      <c r="T431" s="1"/>
      <c r="U431" s="1"/>
      <c r="V431" s="1"/>
      <c r="W431" s="1"/>
      <c r="X431" s="1"/>
      <c r="Y431" s="1"/>
      <c r="Z431" s="1"/>
    </row>
    <row r="432" spans="1:26" ht="14.5" outlineLevel="1">
      <c r="A432" s="23" t="s">
        <v>0</v>
      </c>
      <c r="B432" s="46">
        <f t="shared" ref="B432:K432" si="92">B376*B16</f>
        <v>2045.4427912115862</v>
      </c>
      <c r="C432" s="46">
        <f t="shared" si="92"/>
        <v>2958.8692293961581</v>
      </c>
      <c r="D432" s="46">
        <f t="shared" si="92"/>
        <v>4195.3261760886235</v>
      </c>
      <c r="E432" s="46">
        <f t="shared" si="92"/>
        <v>5740.2788954779253</v>
      </c>
      <c r="F432" s="46">
        <f t="shared" si="92"/>
        <v>7683.7549548036932</v>
      </c>
      <c r="G432" s="46">
        <f t="shared" si="92"/>
        <v>9974.5926065111726</v>
      </c>
      <c r="H432" s="46">
        <f t="shared" si="92"/>
        <v>12703.698279487044</v>
      </c>
      <c r="I432" s="46">
        <f t="shared" si="92"/>
        <v>15627.489602331987</v>
      </c>
      <c r="J432" s="46">
        <f t="shared" si="92"/>
        <v>18629.347907321015</v>
      </c>
      <c r="K432" s="46">
        <f t="shared" si="92"/>
        <v>21522.072540448975</v>
      </c>
      <c r="L432" s="6"/>
      <c r="O432" s="1"/>
      <c r="P432" s="1"/>
      <c r="Q432" s="1"/>
      <c r="R432" s="1"/>
      <c r="S432" s="1"/>
      <c r="T432" s="1"/>
      <c r="U432" s="1"/>
      <c r="V432" s="1"/>
      <c r="W432" s="1"/>
      <c r="X432" s="1"/>
      <c r="Y432" s="1"/>
      <c r="Z432" s="1"/>
    </row>
    <row r="433" spans="1:26" ht="14.5" outlineLevel="1">
      <c r="A433" s="23" t="s">
        <v>1</v>
      </c>
      <c r="B433" s="46">
        <f t="shared" ref="B433:K433" si="93">B377*B17</f>
        <v>437.64377978694125</v>
      </c>
      <c r="C433" s="46">
        <f t="shared" si="93"/>
        <v>557.95745023585619</v>
      </c>
      <c r="D433" s="46">
        <f t="shared" si="93"/>
        <v>691.86630063363975</v>
      </c>
      <c r="E433" s="46">
        <f t="shared" si="93"/>
        <v>826.87535878045139</v>
      </c>
      <c r="F433" s="46">
        <f t="shared" si="93"/>
        <v>979.41029003465314</v>
      </c>
      <c r="G433" s="46">
        <f t="shared" si="93"/>
        <v>1114.4333436245709</v>
      </c>
      <c r="H433" s="46">
        <f t="shared" si="93"/>
        <v>1239.1807603797365</v>
      </c>
      <c r="I433" s="46">
        <f t="shared" si="93"/>
        <v>1340.5483181853663</v>
      </c>
      <c r="J433" s="46">
        <f t="shared" si="93"/>
        <v>1425.5979569833723</v>
      </c>
      <c r="K433" s="46">
        <f t="shared" si="93"/>
        <v>1500.50903476741</v>
      </c>
      <c r="L433" s="6"/>
      <c r="O433" s="1"/>
      <c r="P433" s="1"/>
      <c r="Q433" s="1"/>
      <c r="R433" s="1"/>
      <c r="S433" s="1"/>
      <c r="T433" s="1"/>
      <c r="U433" s="1"/>
      <c r="V433" s="1"/>
      <c r="W433" s="1"/>
      <c r="X433" s="1"/>
      <c r="Y433" s="1"/>
      <c r="Z433" s="1"/>
    </row>
    <row r="434" spans="1:26" ht="14.5" outlineLevel="1">
      <c r="A434" s="23" t="s">
        <v>7</v>
      </c>
      <c r="B434" s="46">
        <f t="shared" ref="B434:K434" si="94">B378*B18</f>
        <v>873.21058066793341</v>
      </c>
      <c r="C434" s="46">
        <f t="shared" si="94"/>
        <v>1484.5064971993318</v>
      </c>
      <c r="D434" s="46">
        <f t="shared" si="94"/>
        <v>2245.5452326485533</v>
      </c>
      <c r="E434" s="46">
        <f t="shared" si="94"/>
        <v>3053.7854547665324</v>
      </c>
      <c r="F434" s="46">
        <f t="shared" si="94"/>
        <v>3996.647952724893</v>
      </c>
      <c r="G434" s="46">
        <f t="shared" si="94"/>
        <v>4746.1742963559618</v>
      </c>
      <c r="H434" s="46">
        <f t="shared" si="94"/>
        <v>5443.405548733871</v>
      </c>
      <c r="I434" s="46">
        <f t="shared" si="94"/>
        <v>6385.3515683376845</v>
      </c>
      <c r="J434" s="46">
        <f t="shared" si="94"/>
        <v>7254.4554422633537</v>
      </c>
      <c r="K434" s="46">
        <f t="shared" si="94"/>
        <v>8017.2721061790562</v>
      </c>
      <c r="L434" s="6"/>
      <c r="O434" s="1"/>
      <c r="P434" s="1"/>
      <c r="Q434" s="1"/>
      <c r="R434" s="1"/>
      <c r="S434" s="1"/>
      <c r="T434" s="1"/>
      <c r="U434" s="1"/>
      <c r="V434" s="1"/>
      <c r="W434" s="1"/>
      <c r="X434" s="1"/>
      <c r="Y434" s="1"/>
      <c r="Z434" s="1"/>
    </row>
    <row r="435" spans="1:26" ht="14.5" outlineLevel="1">
      <c r="A435" s="23" t="s">
        <v>8</v>
      </c>
      <c r="B435" s="46">
        <f t="shared" ref="B435:K435" si="95">B379*B19</f>
        <v>95.765182620515148</v>
      </c>
      <c r="C435" s="46">
        <f t="shared" si="95"/>
        <v>146.20716699286001</v>
      </c>
      <c r="D435" s="46">
        <f t="shared" si="95"/>
        <v>225.49479522497288</v>
      </c>
      <c r="E435" s="46">
        <f t="shared" si="95"/>
        <v>381.1910968891537</v>
      </c>
      <c r="F435" s="46">
        <f t="shared" si="95"/>
        <v>625.75437901075929</v>
      </c>
      <c r="G435" s="46">
        <f t="shared" si="95"/>
        <v>1675.8611961422394</v>
      </c>
      <c r="H435" s="46">
        <f t="shared" si="95"/>
        <v>3494.0680205394042</v>
      </c>
      <c r="I435" s="46">
        <f t="shared" si="95"/>
        <v>5621.8981797167762</v>
      </c>
      <c r="J435" s="46">
        <f t="shared" si="95"/>
        <v>8777.3640245637798</v>
      </c>
      <c r="K435" s="46">
        <f t="shared" si="95"/>
        <v>13097.837743319729</v>
      </c>
      <c r="L435" s="6"/>
      <c r="O435" s="1"/>
      <c r="P435" s="1"/>
      <c r="Q435" s="1"/>
      <c r="R435" s="1"/>
      <c r="S435" s="1"/>
      <c r="T435" s="1"/>
      <c r="U435" s="1"/>
      <c r="V435" s="1"/>
      <c r="W435" s="1"/>
      <c r="X435" s="1"/>
      <c r="Y435" s="1"/>
      <c r="Z435" s="1"/>
    </row>
    <row r="436" spans="1:26" ht="14.5" outlineLevel="1">
      <c r="A436" s="23" t="s">
        <v>89</v>
      </c>
      <c r="B436" s="46">
        <f>SUM(B426:B435)</f>
        <v>5227.0726255878326</v>
      </c>
      <c r="C436" s="46">
        <f t="shared" ref="C436:K436" si="96">SUM(C426:C435)</f>
        <v>7863.1547123874579</v>
      </c>
      <c r="D436" s="46">
        <f t="shared" si="96"/>
        <v>11371.379139413815</v>
      </c>
      <c r="E436" s="46">
        <f t="shared" si="96"/>
        <v>15713.136777158321</v>
      </c>
      <c r="F436" s="46">
        <f t="shared" si="96"/>
        <v>21033.363528196744</v>
      </c>
      <c r="G436" s="46">
        <f t="shared" si="96"/>
        <v>27503.735699370536</v>
      </c>
      <c r="H436" s="46">
        <f t="shared" si="96"/>
        <v>35673.538966429274</v>
      </c>
      <c r="I436" s="46">
        <f t="shared" si="96"/>
        <v>44657.638238318454</v>
      </c>
      <c r="J436" s="46">
        <f t="shared" si="96"/>
        <v>55544.098008647597</v>
      </c>
      <c r="K436" s="46">
        <f t="shared" si="96"/>
        <v>68034.53583147937</v>
      </c>
      <c r="L436" s="6"/>
      <c r="O436" s="1"/>
      <c r="P436" s="1"/>
      <c r="Q436" s="1"/>
      <c r="R436" s="1"/>
      <c r="S436" s="1"/>
      <c r="T436" s="1"/>
      <c r="U436" s="1"/>
      <c r="V436" s="1"/>
      <c r="W436" s="1"/>
      <c r="X436" s="1"/>
      <c r="Y436" s="1"/>
    </row>
    <row r="437" spans="1:26" outlineLevel="1"/>
    <row r="438" spans="1:26" outlineLevel="1">
      <c r="A438" t="s">
        <v>249</v>
      </c>
    </row>
    <row r="439" spans="1:26" ht="14.5" outlineLevel="1">
      <c r="A439" s="18" t="s">
        <v>41</v>
      </c>
      <c r="B439" s="17"/>
      <c r="C439" s="17"/>
      <c r="D439" s="17"/>
      <c r="E439" s="17"/>
      <c r="F439" s="17"/>
      <c r="G439" s="17"/>
      <c r="H439" s="17"/>
      <c r="I439" s="17"/>
      <c r="J439" s="17"/>
      <c r="K439" s="17"/>
    </row>
    <row r="440" spans="1:26" ht="14.5" outlineLevel="1">
      <c r="A440" s="17"/>
      <c r="B440" s="70">
        <v>2010</v>
      </c>
      <c r="C440" s="70">
        <v>2020</v>
      </c>
      <c r="D440" s="70">
        <v>2030</v>
      </c>
      <c r="E440" s="70">
        <v>2040</v>
      </c>
      <c r="F440" s="70">
        <v>2050</v>
      </c>
      <c r="G440" s="70">
        <v>2060</v>
      </c>
      <c r="H440" s="70">
        <v>2070</v>
      </c>
      <c r="I440" s="70">
        <v>2080</v>
      </c>
      <c r="J440" s="70">
        <v>2090</v>
      </c>
      <c r="K440" s="70">
        <v>2100</v>
      </c>
      <c r="O440" s="2"/>
      <c r="P440" s="2"/>
      <c r="Q440" s="2"/>
      <c r="R440" s="2"/>
      <c r="S440" s="2"/>
      <c r="T440" s="2"/>
      <c r="U440" s="2"/>
      <c r="V440" s="2"/>
      <c r="W440" s="2"/>
      <c r="X440" s="2"/>
      <c r="Y440" s="2"/>
      <c r="Z440" s="2"/>
    </row>
    <row r="441" spans="1:26" ht="14.5" outlineLevel="1">
      <c r="A441" s="17" t="s">
        <v>5</v>
      </c>
      <c r="B441" s="47">
        <f t="shared" ref="B441:K441" si="97">B412*B10/1000</f>
        <v>0.11729198769560906</v>
      </c>
      <c r="C441" s="47">
        <f t="shared" si="97"/>
        <v>0.14202695263393064</v>
      </c>
      <c r="D441" s="47">
        <f t="shared" si="97"/>
        <v>0.18277340547370477</v>
      </c>
      <c r="E441" s="47">
        <f t="shared" si="97"/>
        <v>0.25964454638777051</v>
      </c>
      <c r="F441" s="47">
        <f t="shared" si="97"/>
        <v>0.34517994193502427</v>
      </c>
      <c r="G441" s="47">
        <f t="shared" si="97"/>
        <v>0.52837109044822783</v>
      </c>
      <c r="H441" s="47">
        <f t="shared" si="97"/>
        <v>0.73558781824657238</v>
      </c>
      <c r="I441" s="47">
        <f t="shared" si="97"/>
        <v>0.99647743302549174</v>
      </c>
      <c r="J441" s="47">
        <f t="shared" si="97"/>
        <v>1.9607695167010504</v>
      </c>
      <c r="K441" s="47">
        <f t="shared" si="97"/>
        <v>3.4362647681745329</v>
      </c>
      <c r="L441" s="38"/>
      <c r="M441" s="39"/>
      <c r="O441" s="2"/>
      <c r="P441" s="2"/>
      <c r="Q441" s="2"/>
      <c r="R441" s="2"/>
      <c r="S441" s="2"/>
      <c r="T441" s="2"/>
      <c r="U441" s="2"/>
      <c r="V441" s="2"/>
      <c r="W441" s="2"/>
      <c r="X441" s="2"/>
      <c r="Y441" s="2"/>
      <c r="Z441" s="2"/>
    </row>
    <row r="442" spans="1:26" ht="14.5" outlineLevel="1">
      <c r="A442" s="17" t="s">
        <v>6</v>
      </c>
      <c r="B442" s="47">
        <f t="shared" ref="B442:K442" si="98">B413*B11/1000</f>
        <v>0.34076699680535949</v>
      </c>
      <c r="C442" s="47">
        <f t="shared" si="98"/>
        <v>0.62152888267631501</v>
      </c>
      <c r="D442" s="47">
        <f t="shared" si="98"/>
        <v>1.0766755114489202</v>
      </c>
      <c r="E442" s="47">
        <f t="shared" si="98"/>
        <v>1.5812087797057861</v>
      </c>
      <c r="F442" s="47">
        <f t="shared" si="98"/>
        <v>1.9141003667921368</v>
      </c>
      <c r="G442" s="47">
        <f t="shared" si="98"/>
        <v>2.107206332030052</v>
      </c>
      <c r="H442" s="47">
        <f t="shared" si="98"/>
        <v>2.2705054068470112</v>
      </c>
      <c r="I442" s="47">
        <f t="shared" si="98"/>
        <v>2.2944353253413694</v>
      </c>
      <c r="J442" s="47">
        <f t="shared" si="98"/>
        <v>2.4877032408222868</v>
      </c>
      <c r="K442" s="47">
        <f t="shared" si="98"/>
        <v>2.6461287848021295</v>
      </c>
      <c r="L442" s="38"/>
      <c r="M442" s="41"/>
      <c r="O442" s="2"/>
      <c r="P442" s="2"/>
      <c r="Q442" s="2"/>
      <c r="R442" s="2"/>
      <c r="S442" s="2"/>
      <c r="T442" s="2"/>
      <c r="U442" s="2"/>
      <c r="V442" s="2"/>
      <c r="W442" s="2"/>
      <c r="X442" s="2"/>
      <c r="Y442" s="2"/>
      <c r="Z442" s="2"/>
    </row>
    <row r="443" spans="1:26" ht="14.5" outlineLevel="1">
      <c r="A443" s="17" t="s">
        <v>11</v>
      </c>
      <c r="B443" s="47">
        <f t="shared" ref="B443:K443" si="99">B414*B12/1000</f>
        <v>2.4573152557943438</v>
      </c>
      <c r="C443" s="47">
        <f t="shared" si="99"/>
        <v>3.4164866295229164</v>
      </c>
      <c r="D443" s="47">
        <f t="shared" si="99"/>
        <v>4.6492625989187948</v>
      </c>
      <c r="E443" s="47">
        <f t="shared" si="99"/>
        <v>6.0739797877442605</v>
      </c>
      <c r="F443" s="47">
        <f t="shared" si="99"/>
        <v>7.7807795539757896</v>
      </c>
      <c r="G443" s="47">
        <f t="shared" si="99"/>
        <v>9.5602337020755623</v>
      </c>
      <c r="H443" s="47">
        <f t="shared" si="99"/>
        <v>11.401279759411448</v>
      </c>
      <c r="I443" s="47">
        <f t="shared" si="99"/>
        <v>13.030141873027443</v>
      </c>
      <c r="J443" s="47">
        <f t="shared" si="99"/>
        <v>14.380951920421511</v>
      </c>
      <c r="K443" s="47">
        <f t="shared" si="99"/>
        <v>15.409495414823649</v>
      </c>
      <c r="L443" s="38"/>
      <c r="M443" s="45"/>
      <c r="O443" s="2"/>
      <c r="P443" s="2"/>
      <c r="Q443" s="2"/>
      <c r="R443" s="2"/>
      <c r="S443" s="2"/>
      <c r="T443" s="2"/>
      <c r="U443" s="2"/>
      <c r="V443" s="2"/>
      <c r="W443" s="2"/>
      <c r="X443" s="2"/>
      <c r="Y443" s="2"/>
      <c r="Z443" s="2"/>
    </row>
    <row r="444" spans="1:26" ht="14.5" outlineLevel="1">
      <c r="A444" s="17" t="s">
        <v>2</v>
      </c>
      <c r="B444" s="47">
        <f t="shared" ref="B444:K444" si="100">B415*B13/1000</f>
        <v>0.23966486182590896</v>
      </c>
      <c r="C444" s="47">
        <f t="shared" si="100"/>
        <v>0.24295810285998623</v>
      </c>
      <c r="D444" s="47">
        <f t="shared" si="100"/>
        <v>0.31028865685264084</v>
      </c>
      <c r="E444" s="47">
        <f t="shared" si="100"/>
        <v>0.40841341939124259</v>
      </c>
      <c r="F444" s="47">
        <f t="shared" si="100"/>
        <v>0.53957377172500864</v>
      </c>
      <c r="G444" s="47">
        <f t="shared" si="100"/>
        <v>0.66080590201741174</v>
      </c>
      <c r="H444" s="47">
        <f t="shared" si="100"/>
        <v>0.80589398603841367</v>
      </c>
      <c r="I444" s="47">
        <f t="shared" si="100"/>
        <v>0.88258700605204998</v>
      </c>
      <c r="J444" s="47">
        <f t="shared" si="100"/>
        <v>0.93686907947314924</v>
      </c>
      <c r="K444" s="47">
        <f t="shared" si="100"/>
        <v>0.98260610868451204</v>
      </c>
      <c r="L444" s="38"/>
      <c r="M444" s="45"/>
      <c r="O444" s="2"/>
      <c r="P444" s="2"/>
      <c r="Q444" s="2"/>
      <c r="R444" s="2"/>
      <c r="S444" s="2"/>
      <c r="T444" s="2"/>
      <c r="U444" s="2"/>
      <c r="V444" s="2"/>
      <c r="W444" s="2"/>
      <c r="X444" s="2"/>
      <c r="Y444" s="2"/>
      <c r="Z444" s="2"/>
    </row>
    <row r="445" spans="1:26" ht="14.5" outlineLevel="1">
      <c r="A445" s="17" t="s">
        <v>3</v>
      </c>
      <c r="B445" s="47">
        <f t="shared" ref="B445:K445" si="101">B416*B14/1000</f>
        <v>0.40968346538502753</v>
      </c>
      <c r="C445" s="47">
        <f t="shared" si="101"/>
        <v>0.50875890044189975</v>
      </c>
      <c r="D445" s="47">
        <f t="shared" si="101"/>
        <v>0.63878158077592095</v>
      </c>
      <c r="E445" s="47">
        <f t="shared" si="101"/>
        <v>0.8217112217592496</v>
      </c>
      <c r="F445" s="47">
        <f t="shared" si="101"/>
        <v>1.0318166180745292</v>
      </c>
      <c r="G445" s="47">
        <f t="shared" si="101"/>
        <v>1.0983586962262577</v>
      </c>
      <c r="H445" s="47">
        <f t="shared" si="101"/>
        <v>1.4455804711716569</v>
      </c>
      <c r="I445" s="47">
        <f t="shared" si="101"/>
        <v>1.954756134652512</v>
      </c>
      <c r="J445" s="47">
        <f t="shared" si="101"/>
        <v>2.586987645067838</v>
      </c>
      <c r="K445" s="47">
        <f t="shared" si="101"/>
        <v>3.3120435140426165</v>
      </c>
      <c r="L445" s="38"/>
      <c r="M445" s="45"/>
      <c r="O445" s="2"/>
      <c r="P445" s="2"/>
      <c r="Q445" s="2"/>
      <c r="R445" s="2"/>
      <c r="S445" s="2"/>
      <c r="T445" s="2"/>
      <c r="U445" s="2"/>
      <c r="V445" s="2"/>
      <c r="W445" s="2"/>
      <c r="X445" s="2"/>
      <c r="Y445" s="2"/>
      <c r="Z445" s="2"/>
    </row>
    <row r="446" spans="1:26" ht="14.5" outlineLevel="1">
      <c r="A446" s="17" t="s">
        <v>4</v>
      </c>
      <c r="B446" s="47">
        <f t="shared" ref="B446:K446" si="102">B417*B15/1000</f>
        <v>0.31809634010488302</v>
      </c>
      <c r="C446" s="47">
        <f t="shared" si="102"/>
        <v>0.37187235706188176</v>
      </c>
      <c r="D446" s="47">
        <f t="shared" si="102"/>
        <v>0.43529170515036192</v>
      </c>
      <c r="E446" s="47">
        <f t="shared" si="102"/>
        <v>0.52361016040747677</v>
      </c>
      <c r="F446" s="47">
        <f t="shared" si="102"/>
        <v>0.61181449443812586</v>
      </c>
      <c r="G446" s="47">
        <f t="shared" si="102"/>
        <v>0.7547292209697728</v>
      </c>
      <c r="H446" s="47">
        <f t="shared" si="102"/>
        <v>0.91073469952961783</v>
      </c>
      <c r="I446" s="47">
        <f t="shared" si="102"/>
        <v>0.92496640818775833</v>
      </c>
      <c r="J446" s="47">
        <f t="shared" si="102"/>
        <v>0.95446091830985613</v>
      </c>
      <c r="K446" s="47">
        <f t="shared" si="102"/>
        <v>1.0279009759048416</v>
      </c>
      <c r="L446" s="38"/>
      <c r="M446" s="45"/>
      <c r="O446" s="2"/>
      <c r="P446" s="2"/>
      <c r="Q446" s="2"/>
      <c r="R446" s="2"/>
      <c r="S446" s="2"/>
      <c r="T446" s="2"/>
      <c r="U446" s="2"/>
      <c r="V446" s="2"/>
      <c r="W446" s="2"/>
      <c r="X446" s="2"/>
      <c r="Y446" s="2"/>
      <c r="Z446" s="2"/>
    </row>
    <row r="447" spans="1:26" ht="14.5" outlineLevel="1">
      <c r="A447" s="17" t="s">
        <v>0</v>
      </c>
      <c r="B447" s="47">
        <f t="shared" ref="B447:K447" si="103">B418*B16/1000</f>
        <v>4.2220803876535697</v>
      </c>
      <c r="C447" s="47">
        <f t="shared" si="103"/>
        <v>5.5235320471037372</v>
      </c>
      <c r="D447" s="47">
        <f t="shared" si="103"/>
        <v>7.3004448312131185</v>
      </c>
      <c r="E447" s="47">
        <f t="shared" si="103"/>
        <v>9.3112732128093914</v>
      </c>
      <c r="F447" s="47">
        <f t="shared" si="103"/>
        <v>11.618286124863584</v>
      </c>
      <c r="G447" s="47">
        <f t="shared" si="103"/>
        <v>14.059057697261718</v>
      </c>
      <c r="H447" s="47">
        <f t="shared" si="103"/>
        <v>16.691051681328375</v>
      </c>
      <c r="I447" s="47">
        <f t="shared" si="103"/>
        <v>19.139704791758987</v>
      </c>
      <c r="J447" s="47">
        <f t="shared" si="103"/>
        <v>21.268465380765239</v>
      </c>
      <c r="K447" s="47">
        <f t="shared" si="103"/>
        <v>22.904197354571927</v>
      </c>
      <c r="L447" s="38"/>
      <c r="M447" s="45"/>
      <c r="O447" s="2"/>
      <c r="P447" s="2"/>
      <c r="Q447" s="2"/>
      <c r="R447" s="2"/>
      <c r="S447" s="2"/>
      <c r="T447" s="2"/>
      <c r="U447" s="2"/>
      <c r="V447" s="2"/>
      <c r="W447" s="2"/>
      <c r="X447" s="2"/>
      <c r="Y447" s="2"/>
      <c r="Z447" s="2"/>
    </row>
    <row r="448" spans="1:26" ht="14.5" outlineLevel="1">
      <c r="A448" s="17" t="s">
        <v>1</v>
      </c>
      <c r="B448" s="47">
        <f t="shared" ref="B448:K448" si="104">B419*B17/1000</f>
        <v>0.7151584594088467</v>
      </c>
      <c r="C448" s="47">
        <f t="shared" si="104"/>
        <v>0.82458332261573675</v>
      </c>
      <c r="D448" s="47">
        <f t="shared" si="104"/>
        <v>0.95312119746142632</v>
      </c>
      <c r="E448" s="47">
        <f t="shared" si="104"/>
        <v>1.0618385437362925</v>
      </c>
      <c r="F448" s="47">
        <f t="shared" si="104"/>
        <v>1.1723993886757476</v>
      </c>
      <c r="G448" s="47">
        <f t="shared" si="104"/>
        <v>1.2435335399199989</v>
      </c>
      <c r="H448" s="47">
        <f t="shared" si="104"/>
        <v>1.288933622321192</v>
      </c>
      <c r="I448" s="47">
        <f t="shared" si="104"/>
        <v>1.2997829858344496</v>
      </c>
      <c r="J448" s="47">
        <f t="shared" si="104"/>
        <v>1.288480721321142</v>
      </c>
      <c r="K448" s="47">
        <f t="shared" si="104"/>
        <v>1.2641888635507132</v>
      </c>
      <c r="L448" s="38"/>
      <c r="M448" s="45"/>
      <c r="O448" s="2"/>
      <c r="P448" s="2"/>
      <c r="Q448" s="2"/>
      <c r="R448" s="2"/>
      <c r="S448" s="2"/>
      <c r="T448" s="2"/>
      <c r="U448" s="2"/>
      <c r="V448" s="2"/>
      <c r="W448" s="2"/>
      <c r="X448" s="2"/>
      <c r="Y448" s="2"/>
      <c r="Z448" s="2"/>
    </row>
    <row r="449" spans="1:26" ht="14.5" outlineLevel="1">
      <c r="A449" s="17" t="s">
        <v>7</v>
      </c>
      <c r="B449" s="47">
        <f t="shared" ref="B449:K449" si="105">B420*B18/1000</f>
        <v>1.9490387703688181</v>
      </c>
      <c r="C449" s="47">
        <f t="shared" si="105"/>
        <v>2.8486946272658984</v>
      </c>
      <c r="D449" s="47">
        <f t="shared" si="105"/>
        <v>4.0167803733664753</v>
      </c>
      <c r="E449" s="47">
        <f t="shared" si="105"/>
        <v>5.0919869963554785</v>
      </c>
      <c r="F449" s="47">
        <f t="shared" si="105"/>
        <v>6.2120814802789353</v>
      </c>
      <c r="G449" s="47">
        <f t="shared" si="105"/>
        <v>6.8766578526523698</v>
      </c>
      <c r="H449" s="47">
        <f t="shared" si="105"/>
        <v>7.3518546157497351</v>
      </c>
      <c r="I449" s="47">
        <f t="shared" si="105"/>
        <v>8.0390275572434309</v>
      </c>
      <c r="J449" s="47">
        <f t="shared" si="105"/>
        <v>8.5136541922573521</v>
      </c>
      <c r="K449" s="47">
        <f t="shared" si="105"/>
        <v>8.7706200453157361</v>
      </c>
      <c r="L449" s="38"/>
      <c r="M449" s="45"/>
      <c r="O449" s="2"/>
      <c r="P449" s="2"/>
      <c r="Q449" s="2"/>
      <c r="R449" s="2"/>
      <c r="S449" s="2"/>
      <c r="T449" s="2"/>
      <c r="U449" s="2"/>
      <c r="V449" s="2"/>
      <c r="W449" s="2"/>
      <c r="X449" s="2"/>
      <c r="Y449" s="2"/>
      <c r="Z449" s="2"/>
    </row>
    <row r="450" spans="1:26" ht="14.5" outlineLevel="1">
      <c r="A450" s="17" t="s">
        <v>8</v>
      </c>
      <c r="B450" s="47">
        <f t="shared" ref="B450:K450" si="106">B421*B19/1000</f>
        <v>0.23061820711026368</v>
      </c>
      <c r="C450" s="47">
        <f t="shared" si="106"/>
        <v>0.31842456067599617</v>
      </c>
      <c r="D450" s="47">
        <f t="shared" si="106"/>
        <v>0.45779063423553418</v>
      </c>
      <c r="E450" s="47">
        <f t="shared" si="106"/>
        <v>0.72138252044253814</v>
      </c>
      <c r="F450" s="47">
        <f t="shared" si="106"/>
        <v>1.1038733499870681</v>
      </c>
      <c r="G450" s="47">
        <f t="shared" si="106"/>
        <v>2.7557884859795334</v>
      </c>
      <c r="H450" s="47">
        <f t="shared" si="106"/>
        <v>5.3558903397116842</v>
      </c>
      <c r="I450" s="47">
        <f t="shared" si="106"/>
        <v>8.0329632789234395</v>
      </c>
      <c r="J450" s="47">
        <f t="shared" si="106"/>
        <v>11.690939181345206</v>
      </c>
      <c r="K450" s="47">
        <f t="shared" si="106"/>
        <v>16.262128257640107</v>
      </c>
      <c r="L450" s="38"/>
      <c r="M450" s="45"/>
      <c r="N450" s="45"/>
      <c r="O450" s="2"/>
      <c r="P450" s="2"/>
      <c r="Q450" s="2"/>
      <c r="R450" s="2"/>
      <c r="S450" s="2"/>
      <c r="T450" s="2"/>
      <c r="U450" s="2"/>
      <c r="V450" s="2"/>
      <c r="W450" s="2"/>
      <c r="X450" s="2"/>
    </row>
    <row r="451" spans="1:26" ht="14.5" outlineLevel="1">
      <c r="A451" s="17" t="s">
        <v>89</v>
      </c>
      <c r="B451" s="47">
        <f>SUM(B441:B450)</f>
        <v>10.999714732152629</v>
      </c>
      <c r="C451" s="47">
        <f t="shared" ref="C451:K451" si="107">SUM(C441:C450)</f>
        <v>14.8188663828583</v>
      </c>
      <c r="D451" s="47">
        <f t="shared" si="107"/>
        <v>20.021210494896895</v>
      </c>
      <c r="E451" s="47">
        <f t="shared" si="107"/>
        <v>25.855049188739493</v>
      </c>
      <c r="F451" s="47">
        <f t="shared" si="107"/>
        <v>32.329905090745946</v>
      </c>
      <c r="G451" s="47">
        <f t="shared" si="107"/>
        <v>39.644742519580909</v>
      </c>
      <c r="H451" s="47">
        <f t="shared" si="107"/>
        <v>48.257312400355701</v>
      </c>
      <c r="I451" s="47">
        <f t="shared" si="107"/>
        <v>56.594842794046926</v>
      </c>
      <c r="J451" s="47">
        <f t="shared" si="107"/>
        <v>66.069281796484631</v>
      </c>
      <c r="K451" s="47">
        <f t="shared" si="107"/>
        <v>76.015574087510771</v>
      </c>
      <c r="L451" s="38"/>
      <c r="M451" s="45"/>
      <c r="N451" s="45"/>
      <c r="O451" s="2"/>
      <c r="P451" s="2"/>
      <c r="Q451" s="2"/>
      <c r="R451" s="2"/>
      <c r="S451" s="2"/>
      <c r="T451" s="2"/>
      <c r="U451" s="2"/>
      <c r="V451" s="2"/>
      <c r="W451" s="2"/>
      <c r="X451" s="2"/>
    </row>
    <row r="452" spans="1:26" ht="14.5" outlineLevel="1">
      <c r="A452" s="16"/>
      <c r="B452" s="2"/>
      <c r="C452" s="2"/>
      <c r="D452" s="2"/>
      <c r="E452" s="2"/>
      <c r="F452" s="2"/>
      <c r="G452" s="2"/>
      <c r="H452" s="2"/>
      <c r="I452" s="2"/>
      <c r="J452" s="2"/>
      <c r="K452" s="2"/>
      <c r="L452" s="38"/>
      <c r="M452" s="45"/>
      <c r="N452" s="45"/>
    </row>
    <row r="453" spans="1:26" ht="14.5" outlineLevel="1">
      <c r="A453" s="16"/>
      <c r="B453" s="2"/>
      <c r="C453" s="2"/>
      <c r="D453" s="2"/>
      <c r="E453" s="2"/>
      <c r="F453" s="2"/>
      <c r="G453" s="2"/>
      <c r="H453" s="2"/>
      <c r="I453" s="2"/>
      <c r="J453" s="2"/>
      <c r="K453" s="2"/>
      <c r="L453" s="38"/>
      <c r="M453" s="45"/>
      <c r="N453" s="45"/>
    </row>
    <row r="454" spans="1:26" ht="14.5" outlineLevel="1">
      <c r="A454" s="16" t="s">
        <v>244</v>
      </c>
      <c r="B454" s="2"/>
      <c r="C454" s="2"/>
      <c r="D454" s="2"/>
      <c r="E454" s="2"/>
      <c r="F454" s="2"/>
      <c r="G454" s="2"/>
      <c r="H454" s="2"/>
      <c r="I454" s="2"/>
      <c r="J454" s="2"/>
      <c r="K454" s="2"/>
      <c r="L454" s="38"/>
      <c r="M454" s="45"/>
      <c r="N454" s="45"/>
    </row>
    <row r="455" spans="1:26" ht="14.5" outlineLevel="1">
      <c r="A455" s="16"/>
      <c r="B455" s="2"/>
      <c r="C455" s="2"/>
      <c r="D455" s="2"/>
      <c r="E455" s="2"/>
      <c r="F455" s="2"/>
      <c r="G455" s="2"/>
      <c r="H455" s="2"/>
      <c r="I455" s="2"/>
      <c r="J455" s="2"/>
      <c r="K455" s="2"/>
      <c r="L455" s="38"/>
      <c r="M455" s="45"/>
      <c r="N455" s="45"/>
    </row>
    <row r="456" spans="1:26" ht="14.5" outlineLevel="1">
      <c r="A456" t="s">
        <v>208</v>
      </c>
      <c r="L456" s="38"/>
      <c r="M456" s="45" t="s">
        <v>211</v>
      </c>
      <c r="N456" s="45"/>
    </row>
    <row r="457" spans="1:26" ht="14.5" outlineLevel="1">
      <c r="A457" s="22" t="s">
        <v>45</v>
      </c>
      <c r="B457" s="21"/>
      <c r="C457" s="21"/>
      <c r="D457" s="21"/>
      <c r="E457" s="21"/>
      <c r="F457" s="21"/>
      <c r="G457" s="21"/>
      <c r="H457" s="21"/>
      <c r="I457" s="21"/>
      <c r="J457" s="21"/>
      <c r="K457" s="21"/>
      <c r="L457" s="38"/>
      <c r="M457" s="45" t="s">
        <v>212</v>
      </c>
      <c r="N457" s="45"/>
    </row>
    <row r="458" spans="1:26" ht="14.5" outlineLevel="1">
      <c r="A458" s="21"/>
      <c r="B458" s="72">
        <v>2010</v>
      </c>
      <c r="C458" s="72">
        <v>2020</v>
      </c>
      <c r="D458" s="72">
        <v>2030</v>
      </c>
      <c r="E458" s="72">
        <v>2040</v>
      </c>
      <c r="F458" s="72">
        <v>2050</v>
      </c>
      <c r="G458" s="72">
        <v>2060</v>
      </c>
      <c r="H458" s="72">
        <v>2070</v>
      </c>
      <c r="I458" s="72">
        <v>2080</v>
      </c>
      <c r="J458" s="72">
        <v>2090</v>
      </c>
      <c r="K458" s="72">
        <v>2100</v>
      </c>
      <c r="L458" s="38"/>
      <c r="M458" s="45" t="s">
        <v>243</v>
      </c>
      <c r="N458" s="45"/>
    </row>
    <row r="459" spans="1:26" ht="14.5" outlineLevel="1">
      <c r="A459" s="21" t="s">
        <v>5</v>
      </c>
      <c r="B459" s="44">
        <v>2.4081633929956068</v>
      </c>
      <c r="C459" s="44">
        <v>2.1778998063176096</v>
      </c>
      <c r="D459" s="44">
        <v>2.030160535540535</v>
      </c>
      <c r="E459" s="44">
        <v>1.8924432557046535</v>
      </c>
      <c r="F459" s="44">
        <v>1.764068118439948</v>
      </c>
      <c r="G459" s="44">
        <v>1.6444013933392816</v>
      </c>
      <c r="H459" s="44">
        <v>1.5328523395159479</v>
      </c>
      <c r="I459" s="44">
        <v>1.42887028938118</v>
      </c>
      <c r="J459" s="44">
        <v>1.3319419302455358</v>
      </c>
      <c r="K459" s="44">
        <v>1.2415887703246482</v>
      </c>
      <c r="L459" s="38"/>
      <c r="M459" s="45"/>
      <c r="N459" s="45"/>
    </row>
    <row r="460" spans="1:26" ht="14.5" outlineLevel="1">
      <c r="A460" s="21" t="s">
        <v>6</v>
      </c>
      <c r="B460" s="44">
        <v>2.2320375102165686</v>
      </c>
      <c r="C460" s="44">
        <v>1.9189505957974871</v>
      </c>
      <c r="D460" s="44">
        <v>1.7887773156227196</v>
      </c>
      <c r="E460" s="44">
        <v>1.6674344258230709</v>
      </c>
      <c r="F460" s="44">
        <v>1.5543229110393804</v>
      </c>
      <c r="G460" s="44">
        <v>1.4488843905147268</v>
      </c>
      <c r="H460" s="44">
        <v>1.3505983616193666</v>
      </c>
      <c r="I460" s="44">
        <v>1.2589796303629766</v>
      </c>
      <c r="J460" s="44">
        <v>1.1735759162097956</v>
      </c>
      <c r="K460" s="44">
        <v>1.0939656193727116</v>
      </c>
      <c r="L460" s="38"/>
      <c r="M460" s="45"/>
      <c r="N460" s="45"/>
    </row>
    <row r="461" spans="1:26" ht="14.5" outlineLevel="1">
      <c r="A461" s="21" t="s">
        <v>11</v>
      </c>
      <c r="B461" s="44">
        <v>2.1318423765457832</v>
      </c>
      <c r="C461" s="44">
        <v>1.9278994566661294</v>
      </c>
      <c r="D461" s="44">
        <v>1.7969932189137936</v>
      </c>
      <c r="E461" s="44">
        <v>1.6748873112611131</v>
      </c>
      <c r="F461" s="44">
        <v>1.5610798818439153</v>
      </c>
      <c r="G461" s="44">
        <v>1.4550336309432754</v>
      </c>
      <c r="H461" s="44">
        <v>1.3561907859891236</v>
      </c>
      <c r="I461" s="44">
        <v>1.2641493225968123</v>
      </c>
      <c r="J461" s="44">
        <v>1.1783535493771096</v>
      </c>
      <c r="K461" s="44">
        <v>1.0983819803640003</v>
      </c>
      <c r="L461" s="38"/>
      <c r="M461" s="45"/>
      <c r="N461" s="45"/>
    </row>
    <row r="462" spans="1:26" ht="14.5" outlineLevel="1">
      <c r="A462" s="21" t="s">
        <v>2</v>
      </c>
      <c r="B462" s="44">
        <v>2.4372780387298314</v>
      </c>
      <c r="C462" s="44">
        <v>1.9914336082703579</v>
      </c>
      <c r="D462" s="44">
        <v>1.8563433951056503</v>
      </c>
      <c r="E462" s="44">
        <v>1.7304171157106134</v>
      </c>
      <c r="F462" s="44">
        <v>1.6130331285897785</v>
      </c>
      <c r="G462" s="44">
        <v>1.5036119617088057</v>
      </c>
      <c r="H462" s="44">
        <v>1.4016134519012566</v>
      </c>
      <c r="I462" s="44">
        <v>1.3065340783255963</v>
      </c>
      <c r="J462" s="44">
        <v>1.2179044768088994</v>
      </c>
      <c r="K462" s="44">
        <v>1.1352871228066916</v>
      </c>
      <c r="L462" s="38"/>
      <c r="M462" s="45"/>
      <c r="N462" s="45"/>
    </row>
    <row r="463" spans="1:26" ht="14.5" outlineLevel="1">
      <c r="A463" s="21" t="s">
        <v>3</v>
      </c>
      <c r="B463" s="44">
        <v>2.1501458866032204</v>
      </c>
      <c r="C463" s="44">
        <v>1.9445533984978656</v>
      </c>
      <c r="D463" s="44">
        <v>1.8126433353040488</v>
      </c>
      <c r="E463" s="44">
        <v>1.6896814783077261</v>
      </c>
      <c r="F463" s="44">
        <v>1.5750608200356675</v>
      </c>
      <c r="G463" s="44">
        <v>1.4682155297672153</v>
      </c>
      <c r="H463" s="44">
        <v>1.3686181602820959</v>
      </c>
      <c r="I463" s="44">
        <v>1.2757770440903389</v>
      </c>
      <c r="J463" s="44">
        <v>1.1892338662906565</v>
      </c>
      <c r="K463" s="44">
        <v>1.1085614020755785</v>
      </c>
      <c r="L463" s="38"/>
      <c r="M463" s="45"/>
      <c r="N463" s="45"/>
    </row>
    <row r="464" spans="1:26" ht="14.5" outlineLevel="1">
      <c r="A464" s="21" t="s">
        <v>4</v>
      </c>
      <c r="B464" s="44">
        <v>2.4081633929956068</v>
      </c>
      <c r="C464" s="44">
        <v>2.1778998063176096</v>
      </c>
      <c r="D464" s="44">
        <v>2.030160535540535</v>
      </c>
      <c r="E464" s="44">
        <v>1.8924432557046535</v>
      </c>
      <c r="F464" s="44">
        <v>1.764068118439948</v>
      </c>
      <c r="G464" s="44">
        <v>1.6444013933392816</v>
      </c>
      <c r="H464" s="44">
        <v>1.5328523395159479</v>
      </c>
      <c r="I464" s="44">
        <v>1.42887028938118</v>
      </c>
      <c r="J464" s="44">
        <v>1.3319419302455358</v>
      </c>
      <c r="K464" s="44">
        <v>1.2415887703246482</v>
      </c>
      <c r="L464" s="38"/>
      <c r="M464" s="45"/>
      <c r="N464" s="45"/>
    </row>
    <row r="465" spans="1:14" ht="14.5" outlineLevel="1">
      <c r="A465" s="21" t="s">
        <v>0</v>
      </c>
      <c r="B465" s="44">
        <v>2.0641400511390917</v>
      </c>
      <c r="C465" s="44">
        <v>1.8667712625579511</v>
      </c>
      <c r="D465" s="44">
        <v>1.740137601891887</v>
      </c>
      <c r="E465" s="44">
        <v>1.6220942191754173</v>
      </c>
      <c r="F465" s="44">
        <v>1.5120583872342412</v>
      </c>
      <c r="G465" s="44">
        <v>1.4094869085765271</v>
      </c>
      <c r="H465" s="44">
        <v>1.3138734338708125</v>
      </c>
      <c r="I465" s="44">
        <v>1.2247459623267256</v>
      </c>
      <c r="J465" s="44">
        <v>1.1416645116390305</v>
      </c>
      <c r="K465" s="44">
        <v>1.0642189459925555</v>
      </c>
      <c r="L465" s="38"/>
      <c r="M465" s="45"/>
      <c r="N465" s="45"/>
    </row>
    <row r="466" spans="1:14" ht="14.5" outlineLevel="1">
      <c r="A466" s="21" t="s">
        <v>1</v>
      </c>
      <c r="B466" s="44">
        <v>1.6341108738184476</v>
      </c>
      <c r="C466" s="44">
        <v>1.477860582858378</v>
      </c>
      <c r="D466" s="44">
        <v>1.3776089348310772</v>
      </c>
      <c r="E466" s="44">
        <v>1.284157923513872</v>
      </c>
      <c r="F466" s="44">
        <v>1.1970462232271075</v>
      </c>
      <c r="G466" s="44">
        <v>1.1158438026230839</v>
      </c>
      <c r="H466" s="44">
        <v>1.0401498018143931</v>
      </c>
      <c r="I466" s="44">
        <v>0.96959055350865775</v>
      </c>
      <c r="J466" s="44">
        <v>0.90381773838089918</v>
      </c>
      <c r="K466" s="44">
        <v>0.84250666557743981</v>
      </c>
      <c r="L466" s="38"/>
      <c r="M466" s="45"/>
      <c r="N466" s="45"/>
    </row>
    <row r="467" spans="1:14" ht="14.5" outlineLevel="1">
      <c r="A467" s="21" t="s">
        <v>7</v>
      </c>
      <c r="B467" s="44">
        <v>2.2320375102165686</v>
      </c>
      <c r="C467" s="44">
        <v>1.9189505957974871</v>
      </c>
      <c r="D467" s="44">
        <v>1.7887773156227196</v>
      </c>
      <c r="E467" s="44">
        <v>1.6674344258230709</v>
      </c>
      <c r="F467" s="44">
        <v>1.5543229110393804</v>
      </c>
      <c r="G467" s="44">
        <v>1.4488843905147268</v>
      </c>
      <c r="H467" s="44">
        <v>1.3505983616193666</v>
      </c>
      <c r="I467" s="44">
        <v>1.2589796303629766</v>
      </c>
      <c r="J467" s="44">
        <v>1.1735759162097956</v>
      </c>
      <c r="K467" s="44">
        <v>1.0939656193727116</v>
      </c>
      <c r="L467" s="38"/>
      <c r="M467" s="45"/>
      <c r="N467" s="45"/>
    </row>
    <row r="468" spans="1:14" ht="14.5" outlineLevel="1">
      <c r="A468" s="21" t="s">
        <v>8</v>
      </c>
      <c r="B468" s="44">
        <v>2.4081633929956068</v>
      </c>
      <c r="C468" s="44">
        <v>2.1778998063176096</v>
      </c>
      <c r="D468" s="44">
        <v>2.030160535540535</v>
      </c>
      <c r="E468" s="44">
        <v>1.8924432557046535</v>
      </c>
      <c r="F468" s="44">
        <v>1.764068118439948</v>
      </c>
      <c r="G468" s="44">
        <v>1.6444013933392816</v>
      </c>
      <c r="H468" s="44">
        <v>1.5328523395159479</v>
      </c>
      <c r="I468" s="44">
        <v>1.42887028938118</v>
      </c>
      <c r="J468" s="44">
        <v>1.3319419302455358</v>
      </c>
      <c r="K468" s="44">
        <v>1.2415887703246482</v>
      </c>
      <c r="L468" s="38"/>
      <c r="M468" s="45"/>
      <c r="N468" s="45"/>
    </row>
    <row r="469" spans="1:14" ht="14.5" outlineLevel="1">
      <c r="A469" s="16"/>
      <c r="B469" s="2"/>
      <c r="C469" s="2"/>
      <c r="D469" s="2"/>
      <c r="E469" s="2"/>
      <c r="F469" s="2"/>
      <c r="G469" s="2"/>
      <c r="H469" s="2"/>
      <c r="I469" s="2"/>
      <c r="J469" s="2"/>
      <c r="K469" s="2"/>
      <c r="L469" s="38"/>
      <c r="M469" s="45"/>
      <c r="N469" s="45"/>
    </row>
    <row r="470" spans="1:14" ht="14.5" outlineLevel="1">
      <c r="A470" t="s">
        <v>209</v>
      </c>
      <c r="L470" s="38"/>
      <c r="M470" s="45"/>
      <c r="N470" s="45"/>
    </row>
    <row r="471" spans="1:14" ht="14.5" outlineLevel="1">
      <c r="A471" s="22" t="s">
        <v>45</v>
      </c>
      <c r="B471" s="21"/>
      <c r="C471" s="21"/>
      <c r="D471" s="21"/>
      <c r="E471" s="21"/>
      <c r="F471" s="21"/>
      <c r="G471" s="21"/>
      <c r="H471" s="21"/>
      <c r="I471" s="21"/>
      <c r="J471" s="21"/>
      <c r="K471" s="21"/>
      <c r="L471" s="38"/>
      <c r="M471" s="45"/>
      <c r="N471" s="45"/>
    </row>
    <row r="472" spans="1:14" ht="14.5" outlineLevel="1">
      <c r="A472" s="21"/>
      <c r="B472" s="72">
        <v>2010</v>
      </c>
      <c r="C472" s="72">
        <v>2020</v>
      </c>
      <c r="D472" s="72">
        <v>2030</v>
      </c>
      <c r="E472" s="72">
        <v>2040</v>
      </c>
      <c r="F472" s="72">
        <v>2050</v>
      </c>
      <c r="G472" s="72">
        <v>2060</v>
      </c>
      <c r="H472" s="72">
        <v>2070</v>
      </c>
      <c r="I472" s="72">
        <v>2080</v>
      </c>
      <c r="J472" s="72">
        <v>2090</v>
      </c>
      <c r="K472" s="72">
        <v>2100</v>
      </c>
      <c r="L472" s="38"/>
      <c r="M472" s="45"/>
      <c r="N472" s="45"/>
    </row>
    <row r="473" spans="1:14" ht="14.5" outlineLevel="1">
      <c r="A473" s="21" t="s">
        <v>5</v>
      </c>
      <c r="B473" s="44">
        <f>'SSP2 26 (base)'!B473*'Transport demand all'!B$228</f>
        <v>2.4500000000000002</v>
      </c>
      <c r="C473" s="44">
        <f>'SSP2 26 (base)'!C473*'Transport demand all'!C$228</f>
        <v>2.1063395835349006</v>
      </c>
      <c r="D473" s="44">
        <f>'SSP2 26 (base)'!D473*'Transport demand all'!D$228</f>
        <v>1.7223503664042799</v>
      </c>
      <c r="E473" s="44">
        <f>'SSP2 26 (base)'!E473*'Transport demand all'!E$228</f>
        <v>1.4083630236272415</v>
      </c>
      <c r="F473" s="44">
        <f>'SSP2 26 (base)'!F473*'Transport demand all'!F$228</f>
        <v>1.1516160968231774</v>
      </c>
      <c r="G473" s="44">
        <f>'SSP2 26 (base)'!G473*'Transport demand all'!G$228</f>
        <v>0.94167456274630734</v>
      </c>
      <c r="H473" s="44">
        <f>'SSP2 26 (base)'!H473*'Transport demand all'!H$228</f>
        <v>0.77000572028267111</v>
      </c>
      <c r="I473" s="44">
        <f>'SSP2 26 (base)'!I473*'Transport demand all'!I$228</f>
        <v>0.62963239395452186</v>
      </c>
      <c r="J473" s="44">
        <f>'SSP2 26 (base)'!J473*'Transport demand all'!J$228</f>
        <v>0.51484935900394246</v>
      </c>
      <c r="K473" s="44">
        <f>'SSP2 26 (base)'!K473*'Transport demand all'!K$228</f>
        <v>0.42099146265640897</v>
      </c>
      <c r="L473" s="38"/>
      <c r="M473" s="45"/>
      <c r="N473" s="45"/>
    </row>
    <row r="474" spans="1:14" ht="14.5" outlineLevel="1">
      <c r="A474" s="21" t="s">
        <v>6</v>
      </c>
      <c r="B474" s="44">
        <f>'SSP2 26 (base)'!B474*'Transport demand all'!B$228</f>
        <v>2.4500000000000002</v>
      </c>
      <c r="C474" s="44">
        <f>'SSP2 26 (base)'!C474*'Transport demand all'!C$228</f>
        <v>2.1063395835349006</v>
      </c>
      <c r="D474" s="44">
        <f>'SSP2 26 (base)'!D474*'Transport demand all'!D$228</f>
        <v>1.7223503664042799</v>
      </c>
      <c r="E474" s="44">
        <f>'SSP2 26 (base)'!E474*'Transport demand all'!E$228</f>
        <v>1.4083630236272415</v>
      </c>
      <c r="F474" s="44">
        <f>'SSP2 26 (base)'!F474*'Transport demand all'!F$228</f>
        <v>1.1516160968231774</v>
      </c>
      <c r="G474" s="44">
        <f>'SSP2 26 (base)'!G474*'Transport demand all'!G$228</f>
        <v>0.94167456274630734</v>
      </c>
      <c r="H474" s="44">
        <f>'SSP2 26 (base)'!H474*'Transport demand all'!H$228</f>
        <v>0.77000572028267111</v>
      </c>
      <c r="I474" s="44">
        <f>'SSP2 26 (base)'!I474*'Transport demand all'!I$228</f>
        <v>0.62963239395452186</v>
      </c>
      <c r="J474" s="44">
        <f>'SSP2 26 (base)'!J474*'Transport demand all'!J$228</f>
        <v>0.51484935900394246</v>
      </c>
      <c r="K474" s="44">
        <f>'SSP2 26 (base)'!K474*'Transport demand all'!K$228</f>
        <v>0.42099146265640897</v>
      </c>
      <c r="L474" s="38"/>
      <c r="M474" s="45"/>
      <c r="N474" s="45"/>
    </row>
    <row r="475" spans="1:14" ht="14.5" outlineLevel="1">
      <c r="A475" s="21" t="s">
        <v>11</v>
      </c>
      <c r="B475" s="44">
        <f>'SSP2 26 (base)'!B475*'Transport demand all'!B$228</f>
        <v>2.4500000000000002</v>
      </c>
      <c r="C475" s="44">
        <f>'SSP2 26 (base)'!C475*'Transport demand all'!C$228</f>
        <v>2.1063395835349006</v>
      </c>
      <c r="D475" s="44">
        <f>'SSP2 26 (base)'!D475*'Transport demand all'!D$228</f>
        <v>1.7223503664042799</v>
      </c>
      <c r="E475" s="44">
        <f>'SSP2 26 (base)'!E475*'Transport demand all'!E$228</f>
        <v>1.4083630236272415</v>
      </c>
      <c r="F475" s="44">
        <f>'SSP2 26 (base)'!F475*'Transport demand all'!F$228</f>
        <v>1.1516160968231774</v>
      </c>
      <c r="G475" s="44">
        <f>'SSP2 26 (base)'!G475*'Transport demand all'!G$228</f>
        <v>0.94167456274630734</v>
      </c>
      <c r="H475" s="44">
        <f>'SSP2 26 (base)'!H475*'Transport demand all'!H$228</f>
        <v>0.77000572028267111</v>
      </c>
      <c r="I475" s="44">
        <f>'SSP2 26 (base)'!I475*'Transport demand all'!I$228</f>
        <v>0.62963239395452186</v>
      </c>
      <c r="J475" s="44">
        <f>'SSP2 26 (base)'!J475*'Transport demand all'!J$228</f>
        <v>0.51484935900394246</v>
      </c>
      <c r="K475" s="44">
        <f>'SSP2 26 (base)'!K475*'Transport demand all'!K$228</f>
        <v>0.42099146265640897</v>
      </c>
      <c r="L475" s="38"/>
      <c r="M475" s="45"/>
      <c r="N475" s="45"/>
    </row>
    <row r="476" spans="1:14" ht="14.5" outlineLevel="1">
      <c r="A476" s="21" t="s">
        <v>2</v>
      </c>
      <c r="B476" s="44">
        <f>'SSP2 26 (base)'!B476*'Transport demand all'!B$228</f>
        <v>2.4500000000000002</v>
      </c>
      <c r="C476" s="44">
        <f>'SSP2 26 (base)'!C476*'Transport demand all'!C$228</f>
        <v>2.1063395835349006</v>
      </c>
      <c r="D476" s="44">
        <f>'SSP2 26 (base)'!D476*'Transport demand all'!D$228</f>
        <v>1.7223503664042799</v>
      </c>
      <c r="E476" s="44">
        <f>'SSP2 26 (base)'!E476*'Transport demand all'!E$228</f>
        <v>1.4083630236272415</v>
      </c>
      <c r="F476" s="44">
        <f>'SSP2 26 (base)'!F476*'Transport demand all'!F$228</f>
        <v>1.1516160968231774</v>
      </c>
      <c r="G476" s="44">
        <f>'SSP2 26 (base)'!G476*'Transport demand all'!G$228</f>
        <v>0.94167456274630734</v>
      </c>
      <c r="H476" s="44">
        <f>'SSP2 26 (base)'!H476*'Transport demand all'!H$228</f>
        <v>0.77000572028267111</v>
      </c>
      <c r="I476" s="44">
        <f>'SSP2 26 (base)'!I476*'Transport demand all'!I$228</f>
        <v>0.62963239395452186</v>
      </c>
      <c r="J476" s="44">
        <f>'SSP2 26 (base)'!J476*'Transport demand all'!J$228</f>
        <v>0.51484935900394246</v>
      </c>
      <c r="K476" s="44">
        <f>'SSP2 26 (base)'!K476*'Transport demand all'!K$228</f>
        <v>0.42099146265640897</v>
      </c>
      <c r="L476" s="38"/>
      <c r="M476" s="45"/>
      <c r="N476" s="45"/>
    </row>
    <row r="477" spans="1:14" ht="14.5" outlineLevel="1">
      <c r="A477" s="21" t="s">
        <v>3</v>
      </c>
      <c r="B477" s="44">
        <f>'SSP2 26 (base)'!B477*'Transport demand all'!B$228</f>
        <v>2.4500000000000002</v>
      </c>
      <c r="C477" s="44">
        <f>'SSP2 26 (base)'!C477*'Transport demand all'!C$228</f>
        <v>2.1063395835349006</v>
      </c>
      <c r="D477" s="44">
        <f>'SSP2 26 (base)'!D477*'Transport demand all'!D$228</f>
        <v>1.7223503664042799</v>
      </c>
      <c r="E477" s="44">
        <f>'SSP2 26 (base)'!E477*'Transport demand all'!E$228</f>
        <v>1.4083630236272415</v>
      </c>
      <c r="F477" s="44">
        <f>'SSP2 26 (base)'!F477*'Transport demand all'!F$228</f>
        <v>1.1516160968231774</v>
      </c>
      <c r="G477" s="44">
        <f>'SSP2 26 (base)'!G477*'Transport demand all'!G$228</f>
        <v>0.94167456274630734</v>
      </c>
      <c r="H477" s="44">
        <f>'SSP2 26 (base)'!H477*'Transport demand all'!H$228</f>
        <v>0.77000572028267111</v>
      </c>
      <c r="I477" s="44">
        <f>'SSP2 26 (base)'!I477*'Transport demand all'!I$228</f>
        <v>0.62963239395452186</v>
      </c>
      <c r="J477" s="44">
        <f>'SSP2 26 (base)'!J477*'Transport demand all'!J$228</f>
        <v>0.51484935900394246</v>
      </c>
      <c r="K477" s="44">
        <f>'SSP2 26 (base)'!K477*'Transport demand all'!K$228</f>
        <v>0.42099146265640897</v>
      </c>
      <c r="L477" s="38"/>
      <c r="M477" s="45"/>
      <c r="N477" s="45"/>
    </row>
    <row r="478" spans="1:14" ht="14.5" outlineLevel="1">
      <c r="A478" s="21" t="s">
        <v>4</v>
      </c>
      <c r="B478" s="44">
        <f>'SSP2 26 (base)'!B478*'Transport demand all'!B$228</f>
        <v>2.4500000000000002</v>
      </c>
      <c r="C478" s="44">
        <f>'SSP2 26 (base)'!C478*'Transport demand all'!C$228</f>
        <v>2.1063395835349006</v>
      </c>
      <c r="D478" s="44">
        <f>'SSP2 26 (base)'!D478*'Transport demand all'!D$228</f>
        <v>1.7223503664042799</v>
      </c>
      <c r="E478" s="44">
        <f>'SSP2 26 (base)'!E478*'Transport demand all'!E$228</f>
        <v>1.4083630236272415</v>
      </c>
      <c r="F478" s="44">
        <f>'SSP2 26 (base)'!F478*'Transport demand all'!F$228</f>
        <v>1.1516160968231774</v>
      </c>
      <c r="G478" s="44">
        <f>'SSP2 26 (base)'!G478*'Transport demand all'!G$228</f>
        <v>0.94167456274630734</v>
      </c>
      <c r="H478" s="44">
        <f>'SSP2 26 (base)'!H478*'Transport demand all'!H$228</f>
        <v>0.77000572028267111</v>
      </c>
      <c r="I478" s="44">
        <f>'SSP2 26 (base)'!I478*'Transport demand all'!I$228</f>
        <v>0.62963239395452186</v>
      </c>
      <c r="J478" s="44">
        <f>'SSP2 26 (base)'!J478*'Transport demand all'!J$228</f>
        <v>0.51484935900394246</v>
      </c>
      <c r="K478" s="44">
        <f>'SSP2 26 (base)'!K478*'Transport demand all'!K$228</f>
        <v>0.42099146265640897</v>
      </c>
      <c r="L478" s="38"/>
      <c r="M478" s="45"/>
      <c r="N478" s="45"/>
    </row>
    <row r="479" spans="1:14" ht="14.5" outlineLevel="1">
      <c r="A479" s="21" t="s">
        <v>0</v>
      </c>
      <c r="B479" s="44">
        <f>'SSP2 26 (base)'!B479*'Transport demand all'!B$228</f>
        <v>2.4500000000000002</v>
      </c>
      <c r="C479" s="44">
        <f>'SSP2 26 (base)'!C479*'Transport demand all'!C$228</f>
        <v>2.1063395835349006</v>
      </c>
      <c r="D479" s="44">
        <f>'SSP2 26 (base)'!D479*'Transport demand all'!D$228</f>
        <v>1.7223503664042799</v>
      </c>
      <c r="E479" s="44">
        <f>'SSP2 26 (base)'!E479*'Transport demand all'!E$228</f>
        <v>1.4083630236272415</v>
      </c>
      <c r="F479" s="44">
        <f>'SSP2 26 (base)'!F479*'Transport demand all'!F$228</f>
        <v>1.1516160968231774</v>
      </c>
      <c r="G479" s="44">
        <f>'SSP2 26 (base)'!G479*'Transport demand all'!G$228</f>
        <v>0.94167456274630734</v>
      </c>
      <c r="H479" s="44">
        <f>'SSP2 26 (base)'!H479*'Transport demand all'!H$228</f>
        <v>0.77000572028267111</v>
      </c>
      <c r="I479" s="44">
        <f>'SSP2 26 (base)'!I479*'Transport demand all'!I$228</f>
        <v>0.62963239395452186</v>
      </c>
      <c r="J479" s="44">
        <f>'SSP2 26 (base)'!J479*'Transport demand all'!J$228</f>
        <v>0.51484935900394246</v>
      </c>
      <c r="K479" s="44">
        <f>'SSP2 26 (base)'!K479*'Transport demand all'!K$228</f>
        <v>0.42099146265640897</v>
      </c>
      <c r="L479" s="38"/>
      <c r="M479" s="45"/>
      <c r="N479" s="45"/>
    </row>
    <row r="480" spans="1:14" ht="14.5" outlineLevel="1">
      <c r="A480" s="21" t="s">
        <v>1</v>
      </c>
      <c r="B480" s="44">
        <f>'SSP2 26 (base)'!B480*'Transport demand all'!B$228</f>
        <v>2.4500000000000002</v>
      </c>
      <c r="C480" s="44">
        <f>'SSP2 26 (base)'!C480*'Transport demand all'!C$228</f>
        <v>2.1063395835349006</v>
      </c>
      <c r="D480" s="44">
        <f>'SSP2 26 (base)'!D480*'Transport demand all'!D$228</f>
        <v>1.7223503664042799</v>
      </c>
      <c r="E480" s="44">
        <f>'SSP2 26 (base)'!E480*'Transport demand all'!E$228</f>
        <v>1.4083630236272415</v>
      </c>
      <c r="F480" s="44">
        <f>'SSP2 26 (base)'!F480*'Transport demand all'!F$228</f>
        <v>1.1516160968231774</v>
      </c>
      <c r="G480" s="44">
        <f>'SSP2 26 (base)'!G480*'Transport demand all'!G$228</f>
        <v>0.94167456274630734</v>
      </c>
      <c r="H480" s="44">
        <f>'SSP2 26 (base)'!H480*'Transport demand all'!H$228</f>
        <v>0.77000572028267111</v>
      </c>
      <c r="I480" s="44">
        <f>'SSP2 26 (base)'!I480*'Transport demand all'!I$228</f>
        <v>0.62963239395452186</v>
      </c>
      <c r="J480" s="44">
        <f>'SSP2 26 (base)'!J480*'Transport demand all'!J$228</f>
        <v>0.51484935900394246</v>
      </c>
      <c r="K480" s="44">
        <f>'SSP2 26 (base)'!K480*'Transport demand all'!K$228</f>
        <v>0.42099146265640897</v>
      </c>
      <c r="L480" s="38"/>
      <c r="M480" s="45"/>
      <c r="N480" s="45"/>
    </row>
    <row r="481" spans="1:14" ht="14.5" outlineLevel="1">
      <c r="A481" s="21" t="s">
        <v>7</v>
      </c>
      <c r="B481" s="44">
        <f>'SSP2 26 (base)'!B481*'Transport demand all'!B$228</f>
        <v>2.4500000000000002</v>
      </c>
      <c r="C481" s="44">
        <f>'SSP2 26 (base)'!C481*'Transport demand all'!C$228</f>
        <v>2.1063395835349006</v>
      </c>
      <c r="D481" s="44">
        <f>'SSP2 26 (base)'!D481*'Transport demand all'!D$228</f>
        <v>1.7223503664042799</v>
      </c>
      <c r="E481" s="44">
        <f>'SSP2 26 (base)'!E481*'Transport demand all'!E$228</f>
        <v>1.4083630236272415</v>
      </c>
      <c r="F481" s="44">
        <f>'SSP2 26 (base)'!F481*'Transport demand all'!F$228</f>
        <v>1.1516160968231774</v>
      </c>
      <c r="G481" s="44">
        <f>'SSP2 26 (base)'!G481*'Transport demand all'!G$228</f>
        <v>0.94167456274630734</v>
      </c>
      <c r="H481" s="44">
        <f>'SSP2 26 (base)'!H481*'Transport demand all'!H$228</f>
        <v>0.77000572028267111</v>
      </c>
      <c r="I481" s="44">
        <f>'SSP2 26 (base)'!I481*'Transport demand all'!I$228</f>
        <v>0.62963239395452186</v>
      </c>
      <c r="J481" s="44">
        <f>'SSP2 26 (base)'!J481*'Transport demand all'!J$228</f>
        <v>0.51484935900394246</v>
      </c>
      <c r="K481" s="44">
        <f>'SSP2 26 (base)'!K481*'Transport demand all'!K$228</f>
        <v>0.42099146265640897</v>
      </c>
      <c r="L481" s="38"/>
      <c r="M481" s="45"/>
      <c r="N481" s="45"/>
    </row>
    <row r="482" spans="1:14" ht="14.5" outlineLevel="1">
      <c r="A482" s="21" t="s">
        <v>8</v>
      </c>
      <c r="B482" s="44">
        <f>'SSP2 26 (base)'!B482*'Transport demand all'!B$228</f>
        <v>2.4500000000000002</v>
      </c>
      <c r="C482" s="44">
        <f>'SSP2 26 (base)'!C482*'Transport demand all'!C$228</f>
        <v>2.1063395835349006</v>
      </c>
      <c r="D482" s="44">
        <f>'SSP2 26 (base)'!D482*'Transport demand all'!D$228</f>
        <v>1.7223503664042799</v>
      </c>
      <c r="E482" s="44">
        <f>'SSP2 26 (base)'!E482*'Transport demand all'!E$228</f>
        <v>1.4083630236272415</v>
      </c>
      <c r="F482" s="44">
        <f>'SSP2 26 (base)'!F482*'Transport demand all'!F$228</f>
        <v>1.1516160968231774</v>
      </c>
      <c r="G482" s="44">
        <f>'SSP2 26 (base)'!G482*'Transport demand all'!G$228</f>
        <v>0.94167456274630734</v>
      </c>
      <c r="H482" s="44">
        <f>'SSP2 26 (base)'!H482*'Transport demand all'!H$228</f>
        <v>0.77000572028267111</v>
      </c>
      <c r="I482" s="44">
        <f>'SSP2 26 (base)'!I482*'Transport demand all'!I$228</f>
        <v>0.62963239395452186</v>
      </c>
      <c r="J482" s="44">
        <f>'SSP2 26 (base)'!J482*'Transport demand all'!J$228</f>
        <v>0.51484935900394246</v>
      </c>
      <c r="K482" s="44">
        <f>'SSP2 26 (base)'!K482*'Transport demand all'!K$228</f>
        <v>0.42099146265640897</v>
      </c>
      <c r="L482" s="38"/>
      <c r="M482" s="45"/>
      <c r="N482" s="45"/>
    </row>
    <row r="483" spans="1:14" ht="14.5" outlineLevel="1">
      <c r="A483" s="16"/>
      <c r="B483" s="2"/>
      <c r="C483" s="2"/>
      <c r="D483" s="2"/>
      <c r="E483" s="2"/>
      <c r="F483" s="2"/>
      <c r="G483" s="2"/>
      <c r="H483" s="2"/>
      <c r="I483" s="2"/>
      <c r="J483" s="2"/>
      <c r="K483" s="2"/>
      <c r="L483" s="38"/>
      <c r="M483" s="45"/>
      <c r="N483" s="45"/>
    </row>
    <row r="484" spans="1:14" ht="14.5" outlineLevel="1">
      <c r="A484" t="s">
        <v>210</v>
      </c>
      <c r="L484" s="38"/>
      <c r="M484" s="45"/>
      <c r="N484" s="45"/>
    </row>
    <row r="485" spans="1:14" ht="14.5" outlineLevel="1">
      <c r="A485" s="22" t="s">
        <v>45</v>
      </c>
      <c r="B485" s="21"/>
      <c r="C485" s="21"/>
      <c r="D485" s="21"/>
      <c r="E485" s="21"/>
      <c r="F485" s="21"/>
      <c r="G485" s="21"/>
      <c r="H485" s="21"/>
      <c r="I485" s="21"/>
      <c r="J485" s="21"/>
      <c r="K485" s="21"/>
      <c r="L485" s="38"/>
      <c r="M485" s="45"/>
      <c r="N485" s="45"/>
    </row>
    <row r="486" spans="1:14" ht="14.5" outlineLevel="1">
      <c r="A486" s="21"/>
      <c r="B486" s="72">
        <v>2010</v>
      </c>
      <c r="C486" s="72">
        <v>2020</v>
      </c>
      <c r="D486" s="72">
        <v>2030</v>
      </c>
      <c r="E486" s="72">
        <v>2040</v>
      </c>
      <c r="F486" s="72">
        <v>2050</v>
      </c>
      <c r="G486" s="72">
        <v>2060</v>
      </c>
      <c r="H486" s="72">
        <v>2070</v>
      </c>
      <c r="I486" s="72">
        <v>2080</v>
      </c>
      <c r="J486" s="72">
        <v>2090</v>
      </c>
      <c r="K486" s="72">
        <v>2100</v>
      </c>
      <c r="L486" s="38"/>
      <c r="M486" s="45"/>
      <c r="N486" s="45"/>
    </row>
    <row r="487" spans="1:14" ht="14.5" outlineLevel="1">
      <c r="A487" s="21" t="s">
        <v>5</v>
      </c>
      <c r="B487" s="44">
        <f>'SSP2 26 (base)'!B487*'Transport demand all'!B$236</f>
        <v>2.4500000000000002</v>
      </c>
      <c r="C487" s="44">
        <f>'SSP2 26 (base)'!C487*'Transport demand all'!C$236</f>
        <v>2.1063395835349006</v>
      </c>
      <c r="D487" s="44">
        <f>'SSP2 26 (base)'!D487*'Transport demand all'!D$236</f>
        <v>1.7223503664042799</v>
      </c>
      <c r="E487" s="44">
        <f>'SSP2 26 (base)'!E487*'Transport demand all'!E$236</f>
        <v>1.4083630236272415</v>
      </c>
      <c r="F487" s="44">
        <f>'SSP2 26 (base)'!F487*'Transport demand all'!F$236</f>
        <v>1.1516160968231774</v>
      </c>
      <c r="G487" s="44">
        <f>'SSP2 26 (base)'!G487*'Transport demand all'!G$236</f>
        <v>0.94167456274630734</v>
      </c>
      <c r="H487" s="44">
        <f>'SSP2 26 (base)'!H487*'Transport demand all'!H$236</f>
        <v>0.77000572028267111</v>
      </c>
      <c r="I487" s="44">
        <f>'SSP2 26 (base)'!I487*'Transport demand all'!I$236</f>
        <v>0.62963239395452186</v>
      </c>
      <c r="J487" s="44">
        <f>'SSP2 26 (base)'!J487*'Transport demand all'!J$236</f>
        <v>0.51484935900394246</v>
      </c>
      <c r="K487" s="44">
        <f>'SSP2 26 (base)'!K487*'Transport demand all'!K$236</f>
        <v>0.42099146265640897</v>
      </c>
      <c r="L487" s="38"/>
      <c r="M487" s="45"/>
      <c r="N487" s="45"/>
    </row>
    <row r="488" spans="1:14" ht="14.5" outlineLevel="1">
      <c r="A488" s="21" t="s">
        <v>6</v>
      </c>
      <c r="B488" s="44">
        <f>'SSP2 26 (base)'!B488*'Transport demand all'!B$236</f>
        <v>2.4500000000000002</v>
      </c>
      <c r="C488" s="44">
        <f>'SSP2 26 (base)'!C488*'Transport demand all'!C$236</f>
        <v>2.1063395835349006</v>
      </c>
      <c r="D488" s="44">
        <f>'SSP2 26 (base)'!D488*'Transport demand all'!D$236</f>
        <v>1.7223503664042799</v>
      </c>
      <c r="E488" s="44">
        <f>'SSP2 26 (base)'!E488*'Transport demand all'!E$236</f>
        <v>1.4083630236272415</v>
      </c>
      <c r="F488" s="44">
        <f>'SSP2 26 (base)'!F488*'Transport demand all'!F$236</f>
        <v>1.1516160968231774</v>
      </c>
      <c r="G488" s="44">
        <f>'SSP2 26 (base)'!G488*'Transport demand all'!G$236</f>
        <v>0.94167456274630734</v>
      </c>
      <c r="H488" s="44">
        <f>'SSP2 26 (base)'!H488*'Transport demand all'!H$236</f>
        <v>0.77000572028267111</v>
      </c>
      <c r="I488" s="44">
        <f>'SSP2 26 (base)'!I488*'Transport demand all'!I$236</f>
        <v>0.62963239395452186</v>
      </c>
      <c r="J488" s="44">
        <f>'SSP2 26 (base)'!J488*'Transport demand all'!J$236</f>
        <v>0.51484935900394246</v>
      </c>
      <c r="K488" s="44">
        <f>'SSP2 26 (base)'!K488*'Transport demand all'!K$236</f>
        <v>0.42099146265640897</v>
      </c>
      <c r="L488" s="38"/>
      <c r="M488" s="45"/>
      <c r="N488" s="45"/>
    </row>
    <row r="489" spans="1:14" ht="14.5" outlineLevel="1">
      <c r="A489" s="21" t="s">
        <v>11</v>
      </c>
      <c r="B489" s="44">
        <f>'SSP2 26 (base)'!B489*'Transport demand all'!B$236</f>
        <v>2.4500000000000002</v>
      </c>
      <c r="C489" s="44">
        <f>'SSP2 26 (base)'!C489*'Transport demand all'!C$236</f>
        <v>2.1063395835349006</v>
      </c>
      <c r="D489" s="44">
        <f>'SSP2 26 (base)'!D489*'Transport demand all'!D$236</f>
        <v>1.7223503664042799</v>
      </c>
      <c r="E489" s="44">
        <f>'SSP2 26 (base)'!E489*'Transport demand all'!E$236</f>
        <v>1.4083630236272415</v>
      </c>
      <c r="F489" s="44">
        <f>'SSP2 26 (base)'!F489*'Transport demand all'!F$236</f>
        <v>1.1516160968231774</v>
      </c>
      <c r="G489" s="44">
        <f>'SSP2 26 (base)'!G489*'Transport demand all'!G$236</f>
        <v>0.94167456274630734</v>
      </c>
      <c r="H489" s="44">
        <f>'SSP2 26 (base)'!H489*'Transport demand all'!H$236</f>
        <v>0.77000572028267111</v>
      </c>
      <c r="I489" s="44">
        <f>'SSP2 26 (base)'!I489*'Transport demand all'!I$236</f>
        <v>0.62963239395452186</v>
      </c>
      <c r="J489" s="44">
        <f>'SSP2 26 (base)'!J489*'Transport demand all'!J$236</f>
        <v>0.51484935900394246</v>
      </c>
      <c r="K489" s="44">
        <f>'SSP2 26 (base)'!K489*'Transport demand all'!K$236</f>
        <v>0.42099146265640897</v>
      </c>
      <c r="L489" s="38"/>
      <c r="M489" s="45"/>
      <c r="N489" s="45"/>
    </row>
    <row r="490" spans="1:14" ht="14.5" outlineLevel="1">
      <c r="A490" s="21" t="s">
        <v>2</v>
      </c>
      <c r="B490" s="44">
        <f>'SSP2 26 (base)'!B490*'Transport demand all'!B$236</f>
        <v>2.4500000000000002</v>
      </c>
      <c r="C490" s="44">
        <f>'SSP2 26 (base)'!C490*'Transport demand all'!C$236</f>
        <v>2.1063395835349006</v>
      </c>
      <c r="D490" s="44">
        <f>'SSP2 26 (base)'!D490*'Transport demand all'!D$236</f>
        <v>1.7223503664042799</v>
      </c>
      <c r="E490" s="44">
        <f>'SSP2 26 (base)'!E490*'Transport demand all'!E$236</f>
        <v>1.4083630236272415</v>
      </c>
      <c r="F490" s="44">
        <f>'SSP2 26 (base)'!F490*'Transport demand all'!F$236</f>
        <v>1.1516160968231774</v>
      </c>
      <c r="G490" s="44">
        <f>'SSP2 26 (base)'!G490*'Transport demand all'!G$236</f>
        <v>0.94167456274630734</v>
      </c>
      <c r="H490" s="44">
        <f>'SSP2 26 (base)'!H490*'Transport demand all'!H$236</f>
        <v>0.77000572028267111</v>
      </c>
      <c r="I490" s="44">
        <f>'SSP2 26 (base)'!I490*'Transport demand all'!I$236</f>
        <v>0.62963239395452186</v>
      </c>
      <c r="J490" s="44">
        <f>'SSP2 26 (base)'!J490*'Transport demand all'!J$236</f>
        <v>0.51484935900394246</v>
      </c>
      <c r="K490" s="44">
        <f>'SSP2 26 (base)'!K490*'Transport demand all'!K$236</f>
        <v>0.42099146265640897</v>
      </c>
      <c r="L490" s="38"/>
      <c r="M490" s="45"/>
      <c r="N490" s="45"/>
    </row>
    <row r="491" spans="1:14" ht="14.5" outlineLevel="1">
      <c r="A491" s="21" t="s">
        <v>3</v>
      </c>
      <c r="B491" s="44">
        <f>'SSP2 26 (base)'!B491*'Transport demand all'!B$236</f>
        <v>2.4500000000000002</v>
      </c>
      <c r="C491" s="44">
        <f>'SSP2 26 (base)'!C491*'Transport demand all'!C$236</f>
        <v>2.1063395835349006</v>
      </c>
      <c r="D491" s="44">
        <f>'SSP2 26 (base)'!D491*'Transport demand all'!D$236</f>
        <v>1.7223503664042799</v>
      </c>
      <c r="E491" s="44">
        <f>'SSP2 26 (base)'!E491*'Transport demand all'!E$236</f>
        <v>1.4083630236272415</v>
      </c>
      <c r="F491" s="44">
        <f>'SSP2 26 (base)'!F491*'Transport demand all'!F$236</f>
        <v>1.1516160968231774</v>
      </c>
      <c r="G491" s="44">
        <f>'SSP2 26 (base)'!G491*'Transport demand all'!G$236</f>
        <v>0.94167456274630734</v>
      </c>
      <c r="H491" s="44">
        <f>'SSP2 26 (base)'!H491*'Transport demand all'!H$236</f>
        <v>0.77000572028267111</v>
      </c>
      <c r="I491" s="44">
        <f>'SSP2 26 (base)'!I491*'Transport demand all'!I$236</f>
        <v>0.62963239395452186</v>
      </c>
      <c r="J491" s="44">
        <f>'SSP2 26 (base)'!J491*'Transport demand all'!J$236</f>
        <v>0.51484935900394246</v>
      </c>
      <c r="K491" s="44">
        <f>'SSP2 26 (base)'!K491*'Transport demand all'!K$236</f>
        <v>0.42099146265640897</v>
      </c>
      <c r="L491" s="38"/>
      <c r="M491" s="45"/>
      <c r="N491" s="45"/>
    </row>
    <row r="492" spans="1:14" ht="14.5" outlineLevel="1">
      <c r="A492" s="21" t="s">
        <v>4</v>
      </c>
      <c r="B492" s="44">
        <f>'SSP2 26 (base)'!B492*'Transport demand all'!B$236</f>
        <v>2.4500000000000002</v>
      </c>
      <c r="C492" s="44">
        <f>'SSP2 26 (base)'!C492*'Transport demand all'!C$236</f>
        <v>2.1063395835349006</v>
      </c>
      <c r="D492" s="44">
        <f>'SSP2 26 (base)'!D492*'Transport demand all'!D$236</f>
        <v>1.7223503664042799</v>
      </c>
      <c r="E492" s="44">
        <f>'SSP2 26 (base)'!E492*'Transport demand all'!E$236</f>
        <v>1.4083630236272415</v>
      </c>
      <c r="F492" s="44">
        <f>'SSP2 26 (base)'!F492*'Transport demand all'!F$236</f>
        <v>1.1516160968231774</v>
      </c>
      <c r="G492" s="44">
        <f>'SSP2 26 (base)'!G492*'Transport demand all'!G$236</f>
        <v>0.94167456274630734</v>
      </c>
      <c r="H492" s="44">
        <f>'SSP2 26 (base)'!H492*'Transport demand all'!H$236</f>
        <v>0.77000572028267111</v>
      </c>
      <c r="I492" s="44">
        <f>'SSP2 26 (base)'!I492*'Transport demand all'!I$236</f>
        <v>0.62963239395452186</v>
      </c>
      <c r="J492" s="44">
        <f>'SSP2 26 (base)'!J492*'Transport demand all'!J$236</f>
        <v>0.51484935900394246</v>
      </c>
      <c r="K492" s="44">
        <f>'SSP2 26 (base)'!K492*'Transport demand all'!K$236</f>
        <v>0.42099146265640897</v>
      </c>
      <c r="L492" s="38"/>
      <c r="M492" s="45"/>
      <c r="N492" s="45"/>
    </row>
    <row r="493" spans="1:14" ht="14.5" outlineLevel="1">
      <c r="A493" s="21" t="s">
        <v>0</v>
      </c>
      <c r="B493" s="44">
        <f>'SSP2 26 (base)'!B493*'Transport demand all'!B$236</f>
        <v>2.4500000000000002</v>
      </c>
      <c r="C493" s="44">
        <f>'SSP2 26 (base)'!C493*'Transport demand all'!C$236</f>
        <v>2.1063395835349006</v>
      </c>
      <c r="D493" s="44">
        <f>'SSP2 26 (base)'!D493*'Transport demand all'!D$236</f>
        <v>1.7223503664042799</v>
      </c>
      <c r="E493" s="44">
        <f>'SSP2 26 (base)'!E493*'Transport demand all'!E$236</f>
        <v>1.4083630236272415</v>
      </c>
      <c r="F493" s="44">
        <f>'SSP2 26 (base)'!F493*'Transport demand all'!F$236</f>
        <v>1.1516160968231774</v>
      </c>
      <c r="G493" s="44">
        <f>'SSP2 26 (base)'!G493*'Transport demand all'!G$236</f>
        <v>0.94167456274630734</v>
      </c>
      <c r="H493" s="44">
        <f>'SSP2 26 (base)'!H493*'Transport demand all'!H$236</f>
        <v>0.77000572028267111</v>
      </c>
      <c r="I493" s="44">
        <f>'SSP2 26 (base)'!I493*'Transport demand all'!I$236</f>
        <v>0.62963239395452186</v>
      </c>
      <c r="J493" s="44">
        <f>'SSP2 26 (base)'!J493*'Transport demand all'!J$236</f>
        <v>0.51484935900394246</v>
      </c>
      <c r="K493" s="44">
        <f>'SSP2 26 (base)'!K493*'Transport demand all'!K$236</f>
        <v>0.42099146265640897</v>
      </c>
      <c r="L493" s="38"/>
      <c r="M493" s="45"/>
      <c r="N493" s="45"/>
    </row>
    <row r="494" spans="1:14" ht="14.5" outlineLevel="1">
      <c r="A494" s="21" t="s">
        <v>1</v>
      </c>
      <c r="B494" s="44">
        <f>'SSP2 26 (base)'!B494*'Transport demand all'!B$236</f>
        <v>2.4500000000000002</v>
      </c>
      <c r="C494" s="44">
        <f>'SSP2 26 (base)'!C494*'Transport demand all'!C$236</f>
        <v>2.1063395835349006</v>
      </c>
      <c r="D494" s="44">
        <f>'SSP2 26 (base)'!D494*'Transport demand all'!D$236</f>
        <v>1.7223503664042799</v>
      </c>
      <c r="E494" s="44">
        <f>'SSP2 26 (base)'!E494*'Transport demand all'!E$236</f>
        <v>1.4083630236272415</v>
      </c>
      <c r="F494" s="44">
        <f>'SSP2 26 (base)'!F494*'Transport demand all'!F$236</f>
        <v>1.1516160968231774</v>
      </c>
      <c r="G494" s="44">
        <f>'SSP2 26 (base)'!G494*'Transport demand all'!G$236</f>
        <v>0.94167456274630734</v>
      </c>
      <c r="H494" s="44">
        <f>'SSP2 26 (base)'!H494*'Transport demand all'!H$236</f>
        <v>0.77000572028267111</v>
      </c>
      <c r="I494" s="44">
        <f>'SSP2 26 (base)'!I494*'Transport demand all'!I$236</f>
        <v>0.62963239395452186</v>
      </c>
      <c r="J494" s="44">
        <f>'SSP2 26 (base)'!J494*'Transport demand all'!J$236</f>
        <v>0.51484935900394246</v>
      </c>
      <c r="K494" s="44">
        <f>'SSP2 26 (base)'!K494*'Transport demand all'!K$236</f>
        <v>0.42099146265640897</v>
      </c>
      <c r="L494" s="38"/>
      <c r="M494" s="45"/>
      <c r="N494" s="45"/>
    </row>
    <row r="495" spans="1:14" ht="14.5" outlineLevel="1">
      <c r="A495" s="21" t="s">
        <v>7</v>
      </c>
      <c r="B495" s="44">
        <f>'SSP2 26 (base)'!B495*'Transport demand all'!B$236</f>
        <v>2.4500000000000002</v>
      </c>
      <c r="C495" s="44">
        <f>'SSP2 26 (base)'!C495*'Transport demand all'!C$236</f>
        <v>2.1063395835349006</v>
      </c>
      <c r="D495" s="44">
        <f>'SSP2 26 (base)'!D495*'Transport demand all'!D$236</f>
        <v>1.7223503664042799</v>
      </c>
      <c r="E495" s="44">
        <f>'SSP2 26 (base)'!E495*'Transport demand all'!E$236</f>
        <v>1.4083630236272415</v>
      </c>
      <c r="F495" s="44">
        <f>'SSP2 26 (base)'!F495*'Transport demand all'!F$236</f>
        <v>1.1516160968231774</v>
      </c>
      <c r="G495" s="44">
        <f>'SSP2 26 (base)'!G495*'Transport demand all'!G$236</f>
        <v>0.94167456274630734</v>
      </c>
      <c r="H495" s="44">
        <f>'SSP2 26 (base)'!H495*'Transport demand all'!H$236</f>
        <v>0.77000572028267111</v>
      </c>
      <c r="I495" s="44">
        <f>'SSP2 26 (base)'!I495*'Transport demand all'!I$236</f>
        <v>0.62963239395452186</v>
      </c>
      <c r="J495" s="44">
        <f>'SSP2 26 (base)'!J495*'Transport demand all'!J$236</f>
        <v>0.51484935900394246</v>
      </c>
      <c r="K495" s="44">
        <f>'SSP2 26 (base)'!K495*'Transport demand all'!K$236</f>
        <v>0.42099146265640897</v>
      </c>
      <c r="L495" s="38"/>
      <c r="M495" s="45"/>
      <c r="N495" s="45"/>
    </row>
    <row r="496" spans="1:14" ht="14.5" outlineLevel="1">
      <c r="A496" s="21" t="s">
        <v>8</v>
      </c>
      <c r="B496" s="44">
        <f>'SSP2 26 (base)'!B496*'Transport demand all'!B$236</f>
        <v>2.4500000000000002</v>
      </c>
      <c r="C496" s="44">
        <f>'SSP2 26 (base)'!C496*'Transport demand all'!C$236</f>
        <v>2.1063395835349006</v>
      </c>
      <c r="D496" s="44">
        <f>'SSP2 26 (base)'!D496*'Transport demand all'!D$236</f>
        <v>1.7223503664042799</v>
      </c>
      <c r="E496" s="44">
        <f>'SSP2 26 (base)'!E496*'Transport demand all'!E$236</f>
        <v>1.4083630236272415</v>
      </c>
      <c r="F496" s="44">
        <f>'SSP2 26 (base)'!F496*'Transport demand all'!F$236</f>
        <v>1.1516160968231774</v>
      </c>
      <c r="G496" s="44">
        <f>'SSP2 26 (base)'!G496*'Transport demand all'!G$236</f>
        <v>0.94167456274630734</v>
      </c>
      <c r="H496" s="44">
        <f>'SSP2 26 (base)'!H496*'Transport demand all'!H$236</f>
        <v>0.77000572028267111</v>
      </c>
      <c r="I496" s="44">
        <f>'SSP2 26 (base)'!I496*'Transport demand all'!I$236</f>
        <v>0.62963239395452186</v>
      </c>
      <c r="J496" s="44">
        <f>'SSP2 26 (base)'!J496*'Transport demand all'!J$236</f>
        <v>0.51484935900394246</v>
      </c>
      <c r="K496" s="44">
        <f>'SSP2 26 (base)'!K496*'Transport demand all'!K$236</f>
        <v>0.42099146265640897</v>
      </c>
      <c r="L496" s="38"/>
      <c r="M496" s="45"/>
      <c r="N496" s="45"/>
    </row>
    <row r="497" spans="1:14" ht="14.5" outlineLevel="1">
      <c r="A497" s="16"/>
      <c r="B497" s="2"/>
      <c r="C497" s="2"/>
      <c r="D497" s="2"/>
      <c r="E497" s="2"/>
      <c r="F497" s="2"/>
      <c r="G497" s="2"/>
      <c r="H497" s="2"/>
      <c r="I497" s="2"/>
      <c r="J497" s="2"/>
      <c r="K497" s="2"/>
      <c r="L497" s="38"/>
      <c r="M497" s="45"/>
      <c r="N497" s="45"/>
    </row>
    <row r="498" spans="1:14" ht="14.5" outlineLevel="1">
      <c r="A498" s="16"/>
      <c r="B498" s="2" t="s">
        <v>239</v>
      </c>
      <c r="C498" s="2"/>
      <c r="D498" s="2"/>
      <c r="E498" s="2"/>
      <c r="F498" s="2"/>
      <c r="G498" s="2"/>
      <c r="H498" s="2"/>
      <c r="I498" s="2"/>
      <c r="J498" s="2"/>
      <c r="K498" s="2"/>
      <c r="L498" s="38"/>
      <c r="M498" s="45"/>
      <c r="N498" s="45"/>
    </row>
    <row r="499" spans="1:14" ht="14.5" outlineLevel="1">
      <c r="A499" s="16" t="s">
        <v>228</v>
      </c>
      <c r="B499" s="4">
        <v>2010</v>
      </c>
      <c r="C499" s="4">
        <v>2020</v>
      </c>
      <c r="D499" s="4">
        <v>2030</v>
      </c>
      <c r="E499" s="4">
        <v>2040</v>
      </c>
      <c r="F499" s="4">
        <v>2050</v>
      </c>
      <c r="G499" s="4">
        <v>2060</v>
      </c>
      <c r="H499" s="4">
        <v>2070</v>
      </c>
      <c r="I499" s="4">
        <v>2080</v>
      </c>
      <c r="J499" s="4">
        <v>2090</v>
      </c>
      <c r="K499" s="4">
        <v>2100</v>
      </c>
      <c r="L499" s="38"/>
      <c r="M499" s="45"/>
      <c r="N499" s="45"/>
    </row>
    <row r="500" spans="1:14" ht="14.5" outlineLevel="1">
      <c r="A500" s="16" t="s">
        <v>229</v>
      </c>
      <c r="B500" s="2">
        <f>'Transport demand all'!B$219*'SSP2 26 (base)'!B$500</f>
        <v>9.7316193053676142E-2</v>
      </c>
      <c r="C500" s="2">
        <f>'Transport demand all'!C$219*'SSP2 26 (base)'!C$500</f>
        <v>9.7316193053676142E-2</v>
      </c>
      <c r="D500" s="2">
        <f>'Transport demand all'!D$219*'SSP2 26 (base)'!D$500</f>
        <v>7.2987144790257114E-2</v>
      </c>
      <c r="E500" s="2">
        <f>'Transport demand all'!E$219*'SSP2 26 (base)'!E$500</f>
        <v>4.8658096526838071E-2</v>
      </c>
      <c r="F500" s="2">
        <f>'Transport demand all'!F$219*'SSP2 26 (base)'!F$500</f>
        <v>4.8658096526838071E-2</v>
      </c>
      <c r="G500" s="2">
        <f>'Transport demand all'!G$219*'SSP2 26 (base)'!G$500</f>
        <v>4.8658096526838071E-2</v>
      </c>
      <c r="H500" s="2">
        <f>'Transport demand all'!H$219*'SSP2 26 (base)'!H$500</f>
        <v>4.8658096526838071E-2</v>
      </c>
      <c r="I500" s="2">
        <f>'Transport demand all'!I$219*'SSP2 26 (base)'!I$500</f>
        <v>4.8658096526838071E-2</v>
      </c>
      <c r="J500" s="2">
        <f>'Transport demand all'!J$219*'SSP2 26 (base)'!J$500</f>
        <v>4.8658096526838071E-2</v>
      </c>
      <c r="K500" s="2">
        <f>'Transport demand all'!K$219*'SSP2 26 (base)'!K$500</f>
        <v>4.8658096526838071E-2</v>
      </c>
      <c r="L500" s="2" t="s">
        <v>232</v>
      </c>
      <c r="M500" s="45"/>
      <c r="N500" s="45"/>
    </row>
    <row r="501" spans="1:14" ht="14.5" outlineLevel="1">
      <c r="A501" s="16" t="s">
        <v>230</v>
      </c>
      <c r="B501" s="2">
        <f>'[7]Number of aircrafts'!K34</f>
        <v>0.69639903773868594</v>
      </c>
      <c r="C501" s="14">
        <f>B501</f>
        <v>0.69639903773868594</v>
      </c>
      <c r="D501" s="14">
        <f t="shared" ref="D501:K502" si="108">C501</f>
        <v>0.69639903773868594</v>
      </c>
      <c r="E501" s="14">
        <f t="shared" si="108"/>
        <v>0.69639903773868594</v>
      </c>
      <c r="F501" s="14">
        <f t="shared" si="108"/>
        <v>0.69639903773868594</v>
      </c>
      <c r="G501" s="14">
        <f t="shared" si="108"/>
        <v>0.69639903773868594</v>
      </c>
      <c r="H501" s="14">
        <f t="shared" si="108"/>
        <v>0.69639903773868594</v>
      </c>
      <c r="I501" s="14">
        <f t="shared" si="108"/>
        <v>0.69639903773868594</v>
      </c>
      <c r="J501" s="14">
        <f t="shared" si="108"/>
        <v>0.69639903773868594</v>
      </c>
      <c r="K501" s="14">
        <f t="shared" si="108"/>
        <v>0.69639903773868594</v>
      </c>
      <c r="L501" s="38"/>
      <c r="M501" s="45"/>
      <c r="N501" s="45"/>
    </row>
    <row r="502" spans="1:14" ht="14.5" outlineLevel="1">
      <c r="A502" s="16" t="s">
        <v>231</v>
      </c>
      <c r="B502" s="2">
        <f>'[7]Number of aircrafts'!K35</f>
        <v>0.20628476920763794</v>
      </c>
      <c r="C502" s="2">
        <f>B502</f>
        <v>0.20628476920763794</v>
      </c>
      <c r="D502" s="2">
        <f t="shared" si="108"/>
        <v>0.20628476920763794</v>
      </c>
      <c r="E502" s="2">
        <f t="shared" si="108"/>
        <v>0.20628476920763794</v>
      </c>
      <c r="F502" s="2">
        <f t="shared" si="108"/>
        <v>0.20628476920763794</v>
      </c>
      <c r="G502" s="2">
        <f t="shared" si="108"/>
        <v>0.20628476920763794</v>
      </c>
      <c r="H502" s="2">
        <f t="shared" si="108"/>
        <v>0.20628476920763794</v>
      </c>
      <c r="I502" s="2">
        <f t="shared" si="108"/>
        <v>0.20628476920763794</v>
      </c>
      <c r="J502" s="2">
        <f t="shared" si="108"/>
        <v>0.20628476920763794</v>
      </c>
      <c r="K502" s="2">
        <f t="shared" si="108"/>
        <v>0.20628476920763794</v>
      </c>
      <c r="L502" s="38"/>
      <c r="M502" s="45"/>
      <c r="N502" s="45"/>
    </row>
    <row r="503" spans="1:14" ht="14.5" outlineLevel="1">
      <c r="A503" s="16"/>
      <c r="B503" s="2"/>
      <c r="C503" s="2"/>
      <c r="D503" s="2"/>
      <c r="E503" s="2"/>
      <c r="F503" s="2"/>
      <c r="G503" s="2"/>
      <c r="H503" s="2"/>
      <c r="I503" s="2"/>
      <c r="J503" s="2"/>
      <c r="K503" s="2"/>
      <c r="L503" s="38"/>
      <c r="M503" s="45"/>
      <c r="N503" s="45"/>
    </row>
    <row r="504" spans="1:14" ht="14.5" outlineLevel="1">
      <c r="A504" t="s">
        <v>233</v>
      </c>
      <c r="L504" s="38"/>
      <c r="M504" s="45"/>
      <c r="N504" s="45"/>
    </row>
    <row r="505" spans="1:14" ht="14.5" outlineLevel="1">
      <c r="A505" t="s">
        <v>26</v>
      </c>
      <c r="K505" s="16"/>
      <c r="L505" s="38"/>
      <c r="M505" s="45"/>
      <c r="N505" s="45"/>
    </row>
    <row r="506" spans="1:14" ht="14.5" outlineLevel="1">
      <c r="B506" s="4">
        <v>2010</v>
      </c>
      <c r="C506" s="4">
        <v>2020</v>
      </c>
      <c r="D506" s="4">
        <v>2030</v>
      </c>
      <c r="E506" s="4">
        <v>2040</v>
      </c>
      <c r="F506" s="4">
        <v>2050</v>
      </c>
      <c r="G506" s="4">
        <v>2060</v>
      </c>
      <c r="H506" s="4">
        <v>2070</v>
      </c>
      <c r="I506" s="4">
        <v>2080</v>
      </c>
      <c r="J506" s="4">
        <v>2090</v>
      </c>
      <c r="K506" s="4">
        <v>2100</v>
      </c>
      <c r="L506" s="38"/>
      <c r="M506" s="45"/>
      <c r="N506" s="45"/>
    </row>
    <row r="507" spans="1:14" ht="14.5" outlineLevel="1">
      <c r="A507" s="4" t="s">
        <v>5</v>
      </c>
      <c r="B507" s="1">
        <f>B$500*B384</f>
        <v>5.53571931744687</v>
      </c>
      <c r="C507" s="1">
        <f t="shared" ref="C507:J507" si="109">C$500*C384</f>
        <v>6.0358848285643205</v>
      </c>
      <c r="D507" s="1">
        <f t="shared" si="109"/>
        <v>5.3005709496417506</v>
      </c>
      <c r="E507" s="1">
        <f t="shared" si="109"/>
        <v>4.7294224497522928</v>
      </c>
      <c r="F507" s="1">
        <f t="shared" si="109"/>
        <v>6.1411148044803729</v>
      </c>
      <c r="G507" s="1">
        <f t="shared" si="109"/>
        <v>9.4693245930621757</v>
      </c>
      <c r="H507" s="1">
        <f t="shared" si="109"/>
        <v>13.607008385428477</v>
      </c>
      <c r="I507" s="1">
        <f t="shared" si="109"/>
        <v>19.466027848381636</v>
      </c>
      <c r="J507" s="1">
        <f t="shared" si="109"/>
        <v>41.291530082240101</v>
      </c>
      <c r="K507" s="1">
        <f>K$500*K384</f>
        <v>79.477985359708399</v>
      </c>
      <c r="L507" s="38"/>
      <c r="M507" s="45"/>
      <c r="N507" s="45"/>
    </row>
    <row r="508" spans="1:14" ht="14.5" outlineLevel="1">
      <c r="A508" s="4" t="s">
        <v>6</v>
      </c>
      <c r="B508" s="1">
        <f t="shared" ref="B508:K516" si="110">B$500*B385</f>
        <v>10.177129522305215</v>
      </c>
      <c r="C508" s="1">
        <f t="shared" si="110"/>
        <v>21.009715903762029</v>
      </c>
      <c r="D508" s="1">
        <f t="shared" si="110"/>
        <v>29.399312673635578</v>
      </c>
      <c r="E508" s="1">
        <f t="shared" si="110"/>
        <v>31.917253709636281</v>
      </c>
      <c r="F508" s="1">
        <f t="shared" si="110"/>
        <v>44.080170689535478</v>
      </c>
      <c r="G508" s="1">
        <f t="shared" si="110"/>
        <v>56.765321077657539</v>
      </c>
      <c r="H508" s="1">
        <f t="shared" si="110"/>
        <v>72.988127291526808</v>
      </c>
      <c r="I508" s="1">
        <f t="shared" si="110"/>
        <v>89.380343409653037</v>
      </c>
      <c r="J508" s="1">
        <f t="shared" si="110"/>
        <v>119.67102161483066</v>
      </c>
      <c r="K508" s="1">
        <f t="shared" si="110"/>
        <v>160.93350905596998</v>
      </c>
      <c r="L508" s="38"/>
      <c r="M508" s="45"/>
      <c r="N508" s="45"/>
    </row>
    <row r="509" spans="1:14" ht="14.5" outlineLevel="1">
      <c r="A509" s="4" t="s">
        <v>11</v>
      </c>
      <c r="B509" s="1">
        <f t="shared" si="110"/>
        <v>183.89821805112186</v>
      </c>
      <c r="C509" s="1">
        <f t="shared" si="110"/>
        <v>271.81300881792197</v>
      </c>
      <c r="D509" s="1">
        <f t="shared" si="110"/>
        <v>288.90767326815603</v>
      </c>
      <c r="E509" s="1">
        <f t="shared" si="110"/>
        <v>263.75703257997952</v>
      </c>
      <c r="F509" s="1">
        <f t="shared" si="110"/>
        <v>356.90172719126105</v>
      </c>
      <c r="G509" s="1">
        <f t="shared" si="110"/>
        <v>468.26043812474444</v>
      </c>
      <c r="H509" s="1">
        <f t="shared" si="110"/>
        <v>604.85412904455598</v>
      </c>
      <c r="I509" s="1">
        <f t="shared" si="110"/>
        <v>729.87144790257105</v>
      </c>
      <c r="J509" s="1">
        <f t="shared" si="110"/>
        <v>729.87144790257105</v>
      </c>
      <c r="K509" s="1">
        <f t="shared" si="110"/>
        <v>729.87144790257105</v>
      </c>
      <c r="L509" s="38"/>
      <c r="M509" s="45"/>
      <c r="N509" s="45"/>
    </row>
    <row r="510" spans="1:14" ht="14.5" outlineLevel="1">
      <c r="A510" s="4" t="s">
        <v>2</v>
      </c>
      <c r="B510" s="1">
        <f t="shared" si="110"/>
        <v>34.307160989458303</v>
      </c>
      <c r="C510" s="1">
        <f t="shared" si="110"/>
        <v>42.496266848291974</v>
      </c>
      <c r="D510" s="1">
        <f t="shared" si="110"/>
        <v>44.297155932375944</v>
      </c>
      <c r="E510" s="1">
        <f t="shared" si="110"/>
        <v>42.508160716878294</v>
      </c>
      <c r="F510" s="1">
        <f t="shared" si="110"/>
        <v>62.086693203572352</v>
      </c>
      <c r="G510" s="1">
        <f t="shared" si="110"/>
        <v>85.229587970417938</v>
      </c>
      <c r="H510" s="1">
        <f t="shared" si="110"/>
        <v>118.00723888395805</v>
      </c>
      <c r="I510" s="1">
        <f t="shared" si="110"/>
        <v>149.24115149374958</v>
      </c>
      <c r="J510" s="1">
        <f t="shared" si="110"/>
        <v>185.75067819349189</v>
      </c>
      <c r="K510" s="1">
        <f t="shared" si="110"/>
        <v>231.04231072379363</v>
      </c>
      <c r="L510" s="38"/>
      <c r="M510" s="45"/>
      <c r="N510" s="45"/>
    </row>
    <row r="511" spans="1:14" ht="14.5" outlineLevel="1">
      <c r="A511" s="4" t="s">
        <v>3</v>
      </c>
      <c r="B511" s="1">
        <f t="shared" si="110"/>
        <v>31.654966492156451</v>
      </c>
      <c r="C511" s="1">
        <f t="shared" si="110"/>
        <v>40.068089805527144</v>
      </c>
      <c r="D511" s="1">
        <f t="shared" si="110"/>
        <v>38.620250493879823</v>
      </c>
      <c r="E511" s="1">
        <f t="shared" si="110"/>
        <v>34.829320139503231</v>
      </c>
      <c r="F511" s="1">
        <f t="shared" si="110"/>
        <v>47.189691092749207</v>
      </c>
      <c r="G511" s="1">
        <f t="shared" si="110"/>
        <v>55.448536287943881</v>
      </c>
      <c r="H511" s="1">
        <f t="shared" si="110"/>
        <v>81.987305100896606</v>
      </c>
      <c r="I511" s="1">
        <f t="shared" si="110"/>
        <v>126.60213371304823</v>
      </c>
      <c r="J511" s="1">
        <f t="shared" si="110"/>
        <v>195.42624113108454</v>
      </c>
      <c r="K511" s="1">
        <f t="shared" si="110"/>
        <v>299.73045729456288</v>
      </c>
      <c r="L511" s="38"/>
      <c r="M511" s="45"/>
      <c r="N511" s="45"/>
    </row>
    <row r="512" spans="1:14" ht="14.5" outlineLevel="1">
      <c r="A512" s="4" t="s">
        <v>4</v>
      </c>
      <c r="B512" s="1">
        <f t="shared" si="110"/>
        <v>33.75171227623985</v>
      </c>
      <c r="C512" s="1">
        <f t="shared" si="110"/>
        <v>37.376310279146267</v>
      </c>
      <c r="D512" s="1">
        <f t="shared" si="110"/>
        <v>31.760175041935117</v>
      </c>
      <c r="E512" s="1">
        <f t="shared" si="110"/>
        <v>25.398961283044791</v>
      </c>
      <c r="F512" s="1">
        <f t="shared" si="110"/>
        <v>30.492751127433632</v>
      </c>
      <c r="G512" s="1">
        <f t="shared" si="110"/>
        <v>39.775470937005984</v>
      </c>
      <c r="H512" s="1">
        <f t="shared" si="110"/>
        <v>51.945005116567927</v>
      </c>
      <c r="I512" s="1">
        <f t="shared" si="110"/>
        <v>58.389715832205688</v>
      </c>
      <c r="J512" s="1">
        <f t="shared" si="110"/>
        <v>68.121335137573297</v>
      </c>
      <c r="K512" s="1">
        <f t="shared" si="110"/>
        <v>84.701038571504625</v>
      </c>
      <c r="L512" s="38"/>
      <c r="M512" s="45"/>
      <c r="N512" s="45"/>
    </row>
    <row r="513" spans="1:14" ht="14.5" outlineLevel="1">
      <c r="A513" s="4" t="s">
        <v>0</v>
      </c>
      <c r="B513" s="1">
        <f t="shared" si="110"/>
        <v>571.57153368321042</v>
      </c>
      <c r="C513" s="1">
        <f t="shared" si="110"/>
        <v>761.04928674684788</v>
      </c>
      <c r="D513" s="1">
        <f t="shared" si="110"/>
        <v>748.60377237235775</v>
      </c>
      <c r="E513" s="1">
        <f t="shared" si="110"/>
        <v>638.41326866300017</v>
      </c>
      <c r="F513" s="1">
        <f t="shared" si="110"/>
        <v>729.87144790257105</v>
      </c>
      <c r="G513" s="1">
        <f t="shared" si="110"/>
        <v>729.87144790257105</v>
      </c>
      <c r="H513" s="1">
        <f t="shared" si="110"/>
        <v>729.87144790257105</v>
      </c>
      <c r="I513" s="1">
        <f t="shared" si="110"/>
        <v>729.87144790257105</v>
      </c>
      <c r="J513" s="1">
        <f t="shared" si="110"/>
        <v>729.87144790257105</v>
      </c>
      <c r="K513" s="1">
        <f t="shared" si="110"/>
        <v>729.87144790257105</v>
      </c>
      <c r="L513" s="38"/>
      <c r="M513" s="45"/>
      <c r="N513" s="45"/>
    </row>
    <row r="514" spans="1:14" ht="14.5" outlineLevel="1">
      <c r="A514" s="4" t="s">
        <v>1</v>
      </c>
      <c r="B514" s="1">
        <f t="shared" si="110"/>
        <v>336.58289727127686</v>
      </c>
      <c r="C514" s="1">
        <f t="shared" si="110"/>
        <v>432.71590272605937</v>
      </c>
      <c r="D514" s="1">
        <f t="shared" si="110"/>
        <v>412.65324785804398</v>
      </c>
      <c r="E514" s="1">
        <f t="shared" si="110"/>
        <v>340.12163999339248</v>
      </c>
      <c r="F514" s="1">
        <f t="shared" si="110"/>
        <v>419.08991276664636</v>
      </c>
      <c r="G514" s="1">
        <f t="shared" si="110"/>
        <v>499.50600536031556</v>
      </c>
      <c r="H514" s="1">
        <f t="shared" si="110"/>
        <v>593.47723165832258</v>
      </c>
      <c r="I514" s="1">
        <f t="shared" si="110"/>
        <v>696.52005354609798</v>
      </c>
      <c r="J514" s="1">
        <f t="shared" si="110"/>
        <v>729.87144790257105</v>
      </c>
      <c r="K514" s="1">
        <f t="shared" si="110"/>
        <v>729.87144790257105</v>
      </c>
      <c r="L514" s="38"/>
      <c r="M514" s="45"/>
      <c r="N514" s="45"/>
    </row>
    <row r="515" spans="1:14" ht="14.5" outlineLevel="1">
      <c r="A515" s="4" t="s">
        <v>7</v>
      </c>
      <c r="B515" s="1">
        <f t="shared" si="110"/>
        <v>110.66119722377969</v>
      </c>
      <c r="C515" s="1">
        <f t="shared" si="110"/>
        <v>172.7100281091617</v>
      </c>
      <c r="D515" s="1">
        <f t="shared" si="110"/>
        <v>185.97365821797868</v>
      </c>
      <c r="E515" s="1">
        <f t="shared" si="110"/>
        <v>164.712799140031</v>
      </c>
      <c r="F515" s="1">
        <f t="shared" si="110"/>
        <v>216.60956619278875</v>
      </c>
      <c r="G515" s="1">
        <f t="shared" si="110"/>
        <v>264.87286958689458</v>
      </c>
      <c r="H515" s="1">
        <f t="shared" si="110"/>
        <v>319.08161276286648</v>
      </c>
      <c r="I515" s="1">
        <f t="shared" si="110"/>
        <v>400.50261295767217</v>
      </c>
      <c r="J515" s="1">
        <f t="shared" si="110"/>
        <v>495.3363737868977</v>
      </c>
      <c r="K515" s="1">
        <f t="shared" si="110"/>
        <v>605.79242531533987</v>
      </c>
      <c r="L515" s="38"/>
      <c r="M515" s="45"/>
      <c r="N515" s="45"/>
    </row>
    <row r="516" spans="1:14" ht="14.5" outlineLevel="1">
      <c r="A516" s="4" t="s">
        <v>8</v>
      </c>
      <c r="B516" s="1">
        <f t="shared" si="110"/>
        <v>6.518869745941049</v>
      </c>
      <c r="C516" s="1">
        <f t="shared" si="110"/>
        <v>8.875590053129903</v>
      </c>
      <c r="D516" s="1">
        <f t="shared" si="110"/>
        <v>9.5033782243621356</v>
      </c>
      <c r="E516" s="1">
        <f t="shared" si="110"/>
        <v>10.187282880213356</v>
      </c>
      <c r="F516" s="1">
        <f t="shared" si="110"/>
        <v>16.340916136546635</v>
      </c>
      <c r="G516" s="1">
        <f t="shared" si="110"/>
        <v>43.931578690384448</v>
      </c>
      <c r="H516" s="1">
        <f t="shared" si="110"/>
        <v>94.398231602359559</v>
      </c>
      <c r="I516" s="1">
        <f t="shared" si="110"/>
        <v>160.61562035195305</v>
      </c>
      <c r="J516" s="1">
        <f t="shared" si="110"/>
        <v>271.75045359864032</v>
      </c>
      <c r="K516" s="1">
        <f t="shared" si="110"/>
        <v>448.67152902732585</v>
      </c>
      <c r="L516" s="38"/>
      <c r="M516" s="45"/>
      <c r="N516" s="45"/>
    </row>
    <row r="517" spans="1:14" ht="14.5" outlineLevel="1">
      <c r="A517" s="16"/>
      <c r="B517" s="2"/>
      <c r="C517" s="2"/>
      <c r="D517" s="2"/>
      <c r="E517" s="2"/>
      <c r="F517" s="2"/>
      <c r="G517" s="2"/>
      <c r="H517" s="2"/>
      <c r="I517" s="2"/>
      <c r="J517" s="2"/>
      <c r="K517" s="2"/>
      <c r="L517" s="38"/>
      <c r="M517" s="45"/>
      <c r="N517" s="45"/>
    </row>
    <row r="518" spans="1:14" ht="14.5" outlineLevel="1">
      <c r="A518" t="s">
        <v>234</v>
      </c>
      <c r="L518" s="38"/>
      <c r="M518" s="45"/>
      <c r="N518" s="45"/>
    </row>
    <row r="519" spans="1:14" ht="14.5" outlineLevel="1">
      <c r="A519" t="s">
        <v>26</v>
      </c>
      <c r="K519" s="16"/>
      <c r="L519" s="38"/>
      <c r="M519" s="45"/>
      <c r="N519" s="45"/>
    </row>
    <row r="520" spans="1:14" ht="14.5" outlineLevel="1">
      <c r="B520" s="4">
        <v>2010</v>
      </c>
      <c r="C520" s="4">
        <v>2020</v>
      </c>
      <c r="D520" s="4">
        <v>2030</v>
      </c>
      <c r="E520" s="4">
        <v>2040</v>
      </c>
      <c r="F520" s="4">
        <v>2050</v>
      </c>
      <c r="G520" s="4">
        <v>2060</v>
      </c>
      <c r="H520" s="4">
        <v>2070</v>
      </c>
      <c r="I520" s="4">
        <v>2080</v>
      </c>
      <c r="J520" s="4">
        <v>2090</v>
      </c>
      <c r="K520" s="4">
        <v>2100</v>
      </c>
      <c r="L520" s="38"/>
      <c r="M520" s="45"/>
      <c r="N520" s="45"/>
    </row>
    <row r="521" spans="1:14" ht="14.5" outlineLevel="1">
      <c r="A521" s="4" t="s">
        <v>5</v>
      </c>
      <c r="B521" s="1">
        <f>B$501*B384</f>
        <v>39.613855463243787</v>
      </c>
      <c r="C521" s="1">
        <f t="shared" ref="C521:K521" si="111">C$501*C384</f>
        <v>43.193062270687975</v>
      </c>
      <c r="D521" s="1">
        <f t="shared" si="111"/>
        <v>50.574830943227866</v>
      </c>
      <c r="E521" s="1">
        <f t="shared" si="111"/>
        <v>67.687917903870783</v>
      </c>
      <c r="F521" s="1">
        <f t="shared" si="111"/>
        <v>87.892185386332841</v>
      </c>
      <c r="G521" s="1">
        <f t="shared" si="111"/>
        <v>135.52582212102195</v>
      </c>
      <c r="H521" s="1">
        <f t="shared" si="111"/>
        <v>194.74472333474964</v>
      </c>
      <c r="I521" s="1">
        <f t="shared" si="111"/>
        <v>278.599534914613</v>
      </c>
      <c r="J521" s="1">
        <f t="shared" si="111"/>
        <v>590.96807866640586</v>
      </c>
      <c r="K521" s="1">
        <f t="shared" si="111"/>
        <v>1137.4960484815122</v>
      </c>
      <c r="L521" s="38"/>
      <c r="M521" s="45"/>
      <c r="N521" s="45"/>
    </row>
    <row r="522" spans="1:14" ht="14.5" outlineLevel="1">
      <c r="A522" s="4" t="s">
        <v>6</v>
      </c>
      <c r="B522" s="1">
        <f t="shared" ref="B522:K530" si="112">B$501*B385</f>
        <v>72.827994847334381</v>
      </c>
      <c r="C522" s="1">
        <f t="shared" si="112"/>
        <v>150.34646834646546</v>
      </c>
      <c r="D522" s="1">
        <f t="shared" si="112"/>
        <v>280.510398302792</v>
      </c>
      <c r="E522" s="1">
        <f t="shared" si="112"/>
        <v>456.80259519384424</v>
      </c>
      <c r="F522" s="1">
        <f t="shared" si="112"/>
        <v>630.8793529277898</v>
      </c>
      <c r="G522" s="1">
        <f t="shared" si="112"/>
        <v>812.43036199749804</v>
      </c>
      <c r="H522" s="1">
        <f t="shared" si="112"/>
        <v>1044.6126182542428</v>
      </c>
      <c r="I522" s="1">
        <f t="shared" si="112"/>
        <v>1279.2194842415156</v>
      </c>
      <c r="J522" s="1">
        <f t="shared" si="112"/>
        <v>1712.7423850582989</v>
      </c>
      <c r="K522" s="1">
        <f t="shared" si="112"/>
        <v>2303.2948028427622</v>
      </c>
      <c r="L522" s="38"/>
      <c r="M522" s="45"/>
      <c r="N522" s="45"/>
    </row>
    <row r="523" spans="1:14" ht="14.5" outlineLevel="1">
      <c r="A523" s="4" t="s">
        <v>11</v>
      </c>
      <c r="B523" s="1">
        <f t="shared" si="112"/>
        <v>1315.9838879231884</v>
      </c>
      <c r="C523" s="1">
        <f t="shared" si="112"/>
        <v>1945.1060696676864</v>
      </c>
      <c r="D523" s="1">
        <f t="shared" si="112"/>
        <v>2756.5816725320597</v>
      </c>
      <c r="E523" s="1">
        <f t="shared" si="112"/>
        <v>3774.9142855228124</v>
      </c>
      <c r="F523" s="1">
        <f t="shared" si="112"/>
        <v>5108.009501485124</v>
      </c>
      <c r="G523" s="1">
        <f t="shared" si="112"/>
        <v>6701.7853512067522</v>
      </c>
      <c r="H523" s="1">
        <f t="shared" si="112"/>
        <v>8656.726495796438</v>
      </c>
      <c r="I523" s="1">
        <f t="shared" si="112"/>
        <v>10445.98556608029</v>
      </c>
      <c r="J523" s="1">
        <f t="shared" si="112"/>
        <v>10445.98556608029</v>
      </c>
      <c r="K523" s="1">
        <f t="shared" si="112"/>
        <v>10445.98556608029</v>
      </c>
      <c r="L523" s="38"/>
      <c r="M523" s="45"/>
      <c r="N523" s="45"/>
    </row>
    <row r="524" spans="1:14" ht="14.5" outlineLevel="1">
      <c r="A524" s="4" t="s">
        <v>2</v>
      </c>
      <c r="B524" s="1">
        <f t="shared" si="112"/>
        <v>245.50358117099034</v>
      </c>
      <c r="C524" s="1">
        <f t="shared" si="112"/>
        <v>304.10518960923349</v>
      </c>
      <c r="D524" s="1">
        <f t="shared" si="112"/>
        <v>422.65657677823049</v>
      </c>
      <c r="E524" s="1">
        <f t="shared" si="112"/>
        <v>608.38060533148257</v>
      </c>
      <c r="F524" s="1">
        <f t="shared" si="112"/>
        <v>888.59031671115099</v>
      </c>
      <c r="G524" s="1">
        <f t="shared" si="112"/>
        <v>1219.813500446453</v>
      </c>
      <c r="H524" s="1">
        <f t="shared" si="112"/>
        <v>1688.9301775226659</v>
      </c>
      <c r="I524" s="1">
        <f t="shared" si="112"/>
        <v>2135.9527336614128</v>
      </c>
      <c r="J524" s="1">
        <f t="shared" si="112"/>
        <v>2658.4803514027226</v>
      </c>
      <c r="K524" s="1">
        <f t="shared" si="112"/>
        <v>3306.698254754519</v>
      </c>
      <c r="L524" s="38"/>
      <c r="M524" s="45"/>
      <c r="N524" s="45"/>
    </row>
    <row r="525" spans="1:14" ht="14.5" outlineLevel="1">
      <c r="A525" s="4" t="s">
        <v>3</v>
      </c>
      <c r="B525" s="1">
        <f t="shared" si="112"/>
        <v>226.52435851687238</v>
      </c>
      <c r="C525" s="1">
        <f t="shared" si="112"/>
        <v>286.72904589687192</v>
      </c>
      <c r="D525" s="1">
        <f t="shared" si="112"/>
        <v>368.49099054981917</v>
      </c>
      <c r="E525" s="1">
        <f t="shared" si="112"/>
        <v>498.48035088804659</v>
      </c>
      <c r="F525" s="1">
        <f t="shared" si="112"/>
        <v>675.38308758235962</v>
      </c>
      <c r="G525" s="1">
        <f t="shared" si="112"/>
        <v>793.58442009017858</v>
      </c>
      <c r="H525" s="1">
        <f t="shared" si="112"/>
        <v>1173.4096574772586</v>
      </c>
      <c r="I525" s="1">
        <f t="shared" si="112"/>
        <v>1811.9410825041673</v>
      </c>
      <c r="J525" s="1">
        <f t="shared" si="112"/>
        <v>2796.9578751916597</v>
      </c>
      <c r="K525" s="1">
        <f t="shared" si="112"/>
        <v>4289.7691636124882</v>
      </c>
      <c r="L525" s="38"/>
      <c r="M525" s="45"/>
      <c r="N525" s="45"/>
    </row>
    <row r="526" spans="1:14" ht="14.5" outlineLevel="1">
      <c r="A526" s="4" t="s">
        <v>4</v>
      </c>
      <c r="B526" s="1">
        <f t="shared" si="112"/>
        <v>241.52876529235061</v>
      </c>
      <c r="C526" s="1">
        <f t="shared" si="112"/>
        <v>267.46655100105943</v>
      </c>
      <c r="D526" s="1">
        <f t="shared" si="112"/>
        <v>303.03631415060227</v>
      </c>
      <c r="E526" s="1">
        <f t="shared" si="112"/>
        <v>363.51220988101261</v>
      </c>
      <c r="F526" s="1">
        <f t="shared" si="112"/>
        <v>436.41498658784309</v>
      </c>
      <c r="G526" s="1">
        <f t="shared" si="112"/>
        <v>569.27010432592499</v>
      </c>
      <c r="H526" s="1">
        <f t="shared" si="112"/>
        <v>743.44156801441011</v>
      </c>
      <c r="I526" s="1">
        <f t="shared" si="112"/>
        <v>835.6788452864231</v>
      </c>
      <c r="J526" s="1">
        <f t="shared" si="112"/>
        <v>974.95865283416038</v>
      </c>
      <c r="K526" s="1">
        <f t="shared" si="112"/>
        <v>1212.2488540859531</v>
      </c>
      <c r="L526" s="38"/>
      <c r="M526" s="45"/>
      <c r="N526" s="45"/>
    </row>
    <row r="527" spans="1:14" ht="14.5" outlineLevel="1">
      <c r="A527" s="4" t="s">
        <v>0</v>
      </c>
      <c r="B527" s="1">
        <f t="shared" si="112"/>
        <v>4090.1915042676092</v>
      </c>
      <c r="C527" s="1">
        <f t="shared" si="112"/>
        <v>5446.1027947311131</v>
      </c>
      <c r="D527" s="1">
        <f t="shared" si="112"/>
        <v>7142.7228483289146</v>
      </c>
      <c r="E527" s="1">
        <f t="shared" si="112"/>
        <v>9137.0279092463534</v>
      </c>
      <c r="F527" s="1">
        <f t="shared" si="112"/>
        <v>10445.98556608029</v>
      </c>
      <c r="G527" s="1">
        <f t="shared" si="112"/>
        <v>10445.98556608029</v>
      </c>
      <c r="H527" s="1">
        <f t="shared" si="112"/>
        <v>10445.98556608029</v>
      </c>
      <c r="I527" s="1">
        <f t="shared" si="112"/>
        <v>10445.98556608029</v>
      </c>
      <c r="J527" s="1">
        <f t="shared" si="112"/>
        <v>10445.98556608029</v>
      </c>
      <c r="K527" s="1">
        <f t="shared" si="112"/>
        <v>10445.98556608029</v>
      </c>
      <c r="L527" s="38"/>
      <c r="M527" s="45"/>
      <c r="N527" s="45"/>
    </row>
    <row r="528" spans="1:14" ht="14.5" outlineLevel="1">
      <c r="A528" s="4" t="s">
        <v>1</v>
      </c>
      <c r="B528" s="1">
        <f t="shared" si="112"/>
        <v>2408.6022934511188</v>
      </c>
      <c r="C528" s="1">
        <f t="shared" si="112"/>
        <v>3096.5343877194678</v>
      </c>
      <c r="D528" s="1">
        <f t="shared" si="112"/>
        <v>3937.2868407704291</v>
      </c>
      <c r="E528" s="1">
        <f t="shared" si="112"/>
        <v>4867.8513898474948</v>
      </c>
      <c r="F528" s="1">
        <f t="shared" si="112"/>
        <v>5998.052386116382</v>
      </c>
      <c r="G528" s="1">
        <f t="shared" si="112"/>
        <v>7148.9747093940259</v>
      </c>
      <c r="H528" s="1">
        <f t="shared" si="112"/>
        <v>8493.8993209221644</v>
      </c>
      <c r="I528" s="1">
        <f t="shared" si="112"/>
        <v>9968.6574214357333</v>
      </c>
      <c r="J528" s="1">
        <f t="shared" si="112"/>
        <v>10445.98556608029</v>
      </c>
      <c r="K528" s="1">
        <f t="shared" si="112"/>
        <v>10445.98556608029</v>
      </c>
      <c r="L528" s="38"/>
      <c r="M528" s="45"/>
      <c r="N528" s="45"/>
    </row>
    <row r="529" spans="1:14" ht="14.5" outlineLevel="1">
      <c r="A529" s="4" t="s">
        <v>7</v>
      </c>
      <c r="B529" s="1">
        <f t="shared" si="112"/>
        <v>791.89648550211143</v>
      </c>
      <c r="C529" s="1">
        <f t="shared" si="112"/>
        <v>1235.9206994122978</v>
      </c>
      <c r="D529" s="1">
        <f t="shared" si="112"/>
        <v>1774.4477743295949</v>
      </c>
      <c r="E529" s="1">
        <f t="shared" si="112"/>
        <v>2357.3843411876051</v>
      </c>
      <c r="F529" s="1">
        <f t="shared" si="112"/>
        <v>3100.1355217101559</v>
      </c>
      <c r="G529" s="1">
        <f t="shared" si="112"/>
        <v>3790.88424475581</v>
      </c>
      <c r="H529" s="1">
        <f t="shared" si="112"/>
        <v>4566.7246347297241</v>
      </c>
      <c r="I529" s="1">
        <f t="shared" si="112"/>
        <v>5732.0292856444894</v>
      </c>
      <c r="J529" s="1">
        <f t="shared" si="112"/>
        <v>7089.2985686750508</v>
      </c>
      <c r="K529" s="1">
        <f t="shared" si="112"/>
        <v>8670.1554761045209</v>
      </c>
      <c r="L529" s="38"/>
      <c r="M529" s="45"/>
      <c r="N529" s="45"/>
    </row>
    <row r="530" spans="1:14" ht="14.5" outlineLevel="1">
      <c r="A530" s="4" t="s">
        <v>8</v>
      </c>
      <c r="B530" s="1">
        <f t="shared" si="112"/>
        <v>46.649323979548015</v>
      </c>
      <c r="C530" s="1">
        <f t="shared" si="112"/>
        <v>63.514120090512833</v>
      </c>
      <c r="D530" s="1">
        <f t="shared" si="112"/>
        <v>90.675467162486058</v>
      </c>
      <c r="E530" s="1">
        <f t="shared" si="112"/>
        <v>145.80130546289135</v>
      </c>
      <c r="F530" s="1">
        <f t="shared" si="112"/>
        <v>233.87265605392002</v>
      </c>
      <c r="G530" s="1">
        <f t="shared" si="112"/>
        <v>628.75269092062786</v>
      </c>
      <c r="H530" s="1">
        <f t="shared" si="112"/>
        <v>1351.0359497079301</v>
      </c>
      <c r="I530" s="1">
        <f t="shared" si="112"/>
        <v>2298.7451512249008</v>
      </c>
      <c r="J530" s="1">
        <f t="shared" si="112"/>
        <v>3889.3168434314475</v>
      </c>
      <c r="K530" s="1">
        <f t="shared" si="112"/>
        <v>6421.427128844547</v>
      </c>
      <c r="L530" s="38"/>
      <c r="M530" s="45"/>
      <c r="N530" s="45"/>
    </row>
    <row r="531" spans="1:14" ht="14.5" outlineLevel="1">
      <c r="A531" s="16"/>
      <c r="B531" s="2"/>
      <c r="C531" s="2"/>
      <c r="D531" s="2"/>
      <c r="E531" s="2"/>
      <c r="F531" s="2"/>
      <c r="G531" s="2"/>
      <c r="H531" s="2"/>
      <c r="I531" s="2"/>
      <c r="J531" s="2"/>
      <c r="K531" s="2"/>
      <c r="L531" s="38"/>
      <c r="M531" s="45"/>
      <c r="N531" s="45"/>
    </row>
    <row r="532" spans="1:14" ht="14.5" outlineLevel="1">
      <c r="A532" t="s">
        <v>235</v>
      </c>
      <c r="L532" s="38"/>
      <c r="M532" s="45"/>
      <c r="N532" s="45"/>
    </row>
    <row r="533" spans="1:14" ht="14.5" outlineLevel="1">
      <c r="A533" t="s">
        <v>26</v>
      </c>
      <c r="K533" s="16"/>
      <c r="L533" s="38"/>
      <c r="M533" s="45"/>
      <c r="N533" s="45"/>
    </row>
    <row r="534" spans="1:14" ht="14.5" outlineLevel="1">
      <c r="B534" s="4">
        <v>2010</v>
      </c>
      <c r="C534" s="4">
        <v>2020</v>
      </c>
      <c r="D534" s="4">
        <v>2030</v>
      </c>
      <c r="E534" s="4">
        <v>2040</v>
      </c>
      <c r="F534" s="4">
        <v>2050</v>
      </c>
      <c r="G534" s="4">
        <v>2060</v>
      </c>
      <c r="H534" s="4">
        <v>2070</v>
      </c>
      <c r="I534" s="4">
        <v>2080</v>
      </c>
      <c r="J534" s="4">
        <v>2090</v>
      </c>
      <c r="K534" s="4">
        <v>2100</v>
      </c>
      <c r="L534" s="38"/>
      <c r="M534" s="45"/>
      <c r="N534" s="45"/>
    </row>
    <row r="535" spans="1:14" ht="14.5" outlineLevel="1">
      <c r="A535" s="4" t="s">
        <v>5</v>
      </c>
      <c r="B535" s="1">
        <f>B$502*B384</f>
        <v>11.73427099812608</v>
      </c>
      <c r="C535" s="1">
        <f t="shared" ref="C535:K535" si="113">C$502*C384</f>
        <v>12.794490513387789</v>
      </c>
      <c r="D535" s="1">
        <f t="shared" si="113"/>
        <v>14.981090960027771</v>
      </c>
      <c r="E535" s="1">
        <f t="shared" si="113"/>
        <v>20.050266824442318</v>
      </c>
      <c r="F535" s="1">
        <f t="shared" si="113"/>
        <v>26.035100847422388</v>
      </c>
      <c r="G535" s="1">
        <f t="shared" si="113"/>
        <v>40.144962044592674</v>
      </c>
      <c r="H535" s="1">
        <f t="shared" si="113"/>
        <v>57.686567801646561</v>
      </c>
      <c r="I535" s="1">
        <f t="shared" si="113"/>
        <v>82.525732585491241</v>
      </c>
      <c r="J535" s="1">
        <f t="shared" si="113"/>
        <v>175.05439713505882</v>
      </c>
      <c r="K535" s="1">
        <f t="shared" si="113"/>
        <v>336.94490819164128</v>
      </c>
      <c r="L535" s="38"/>
      <c r="M535" s="45"/>
      <c r="N535" s="45"/>
    </row>
    <row r="536" spans="1:14" ht="14.5" outlineLevel="1">
      <c r="A536" s="4" t="s">
        <v>6</v>
      </c>
      <c r="B536" s="1">
        <f t="shared" ref="B536:K544" si="114">B$502*B385</f>
        <v>21.572841567559294</v>
      </c>
      <c r="C536" s="1">
        <f t="shared" si="114"/>
        <v>44.535079520991118</v>
      </c>
      <c r="D536" s="1">
        <f t="shared" si="114"/>
        <v>83.09176153104778</v>
      </c>
      <c r="E536" s="1">
        <f t="shared" si="114"/>
        <v>135.31238961644178</v>
      </c>
      <c r="F536" s="1">
        <f t="shared" si="114"/>
        <v>186.87676843891131</v>
      </c>
      <c r="G536" s="1">
        <f t="shared" si="114"/>
        <v>240.65514258337933</v>
      </c>
      <c r="H536" s="1">
        <f t="shared" si="114"/>
        <v>309.43131910073316</v>
      </c>
      <c r="I536" s="1">
        <f t="shared" si="114"/>
        <v>378.92570462122507</v>
      </c>
      <c r="J536" s="1">
        <f t="shared" si="114"/>
        <v>507.3422685378066</v>
      </c>
      <c r="K536" s="1">
        <f t="shared" si="114"/>
        <v>682.27354013067838</v>
      </c>
      <c r="L536" s="38"/>
      <c r="M536" s="45"/>
      <c r="N536" s="45"/>
    </row>
    <row r="537" spans="1:14" ht="14.5" outlineLevel="1">
      <c r="A537" s="4" t="s">
        <v>11</v>
      </c>
      <c r="B537" s="1">
        <f t="shared" si="114"/>
        <v>389.81592146178315</v>
      </c>
      <c r="C537" s="1">
        <f t="shared" si="114"/>
        <v>576.17218709646795</v>
      </c>
      <c r="D537" s="1">
        <f t="shared" si="114"/>
        <v>816.54451443061157</v>
      </c>
      <c r="E537" s="1">
        <f t="shared" si="114"/>
        <v>1118.1912667430881</v>
      </c>
      <c r="F537" s="1">
        <f t="shared" si="114"/>
        <v>1513.0758430480034</v>
      </c>
      <c r="G537" s="1">
        <f t="shared" si="114"/>
        <v>1985.1782807482405</v>
      </c>
      <c r="H537" s="1">
        <f t="shared" si="114"/>
        <v>2564.2637776720921</v>
      </c>
      <c r="I537" s="1">
        <f t="shared" si="114"/>
        <v>3094.271538114569</v>
      </c>
      <c r="J537" s="1">
        <f t="shared" si="114"/>
        <v>3094.271538114569</v>
      </c>
      <c r="K537" s="1">
        <f t="shared" si="114"/>
        <v>3094.271538114569</v>
      </c>
      <c r="L537" s="38"/>
      <c r="M537" s="45"/>
      <c r="N537" s="45"/>
    </row>
    <row r="538" spans="1:14" ht="14.5" outlineLevel="1">
      <c r="A538" s="4" t="s">
        <v>2</v>
      </c>
      <c r="B538" s="1">
        <f t="shared" si="114"/>
        <v>72.722170533081169</v>
      </c>
      <c r="C538" s="1">
        <f t="shared" si="114"/>
        <v>90.080924087843314</v>
      </c>
      <c r="D538" s="1">
        <f t="shared" si="114"/>
        <v>125.19778125756618</v>
      </c>
      <c r="E538" s="1">
        <f t="shared" si="114"/>
        <v>180.21227193065127</v>
      </c>
      <c r="F538" s="1">
        <f t="shared" si="114"/>
        <v>263.21496508397456</v>
      </c>
      <c r="G538" s="1">
        <f t="shared" si="114"/>
        <v>361.32868194797499</v>
      </c>
      <c r="H538" s="1">
        <f t="shared" si="114"/>
        <v>500.28870374288277</v>
      </c>
      <c r="I538" s="1">
        <f t="shared" si="114"/>
        <v>632.70408605461387</v>
      </c>
      <c r="J538" s="1">
        <f t="shared" si="114"/>
        <v>787.48530083111893</v>
      </c>
      <c r="K538" s="1">
        <f t="shared" si="114"/>
        <v>979.49803109476966</v>
      </c>
      <c r="L538" s="38"/>
      <c r="M538" s="45"/>
      <c r="N538" s="45"/>
    </row>
    <row r="539" spans="1:14" ht="14.5" outlineLevel="1">
      <c r="A539" s="4" t="s">
        <v>3</v>
      </c>
      <c r="B539" s="1">
        <f t="shared" si="114"/>
        <v>67.100214796815209</v>
      </c>
      <c r="C539" s="1">
        <f t="shared" si="114"/>
        <v>84.933826517084952</v>
      </c>
      <c r="D539" s="1">
        <f t="shared" si="114"/>
        <v>109.15304993454998</v>
      </c>
      <c r="E539" s="1">
        <f t="shared" si="114"/>
        <v>147.65802157249416</v>
      </c>
      <c r="F539" s="1">
        <f t="shared" si="114"/>
        <v>200.05950151951149</v>
      </c>
      <c r="G539" s="1">
        <f t="shared" si="114"/>
        <v>235.07266678117881</v>
      </c>
      <c r="H539" s="1">
        <f t="shared" si="114"/>
        <v>347.5831057502669</v>
      </c>
      <c r="I539" s="1">
        <f t="shared" si="114"/>
        <v>536.72654292561504</v>
      </c>
      <c r="J539" s="1">
        <f t="shared" si="114"/>
        <v>828.50460511965377</v>
      </c>
      <c r="K539" s="1">
        <f t="shared" si="114"/>
        <v>1270.6996907165399</v>
      </c>
      <c r="L539" s="38"/>
      <c r="M539" s="45"/>
      <c r="N539" s="45"/>
    </row>
    <row r="540" spans="1:14" ht="14.5" outlineLevel="1">
      <c r="A540" s="4" t="s">
        <v>4</v>
      </c>
      <c r="B540" s="1">
        <f t="shared" si="114"/>
        <v>71.544765149480227</v>
      </c>
      <c r="C540" s="1">
        <f t="shared" si="114"/>
        <v>79.227960916166353</v>
      </c>
      <c r="D540" s="1">
        <f t="shared" si="114"/>
        <v>89.764305719139898</v>
      </c>
      <c r="E540" s="1">
        <f t="shared" si="114"/>
        <v>107.6782537824255</v>
      </c>
      <c r="F540" s="1">
        <f t="shared" si="114"/>
        <v>129.27324695817362</v>
      </c>
      <c r="G540" s="1">
        <f t="shared" si="114"/>
        <v>168.62710274413968</v>
      </c>
      <c r="H540" s="1">
        <f t="shared" si="114"/>
        <v>220.2195350171686</v>
      </c>
      <c r="I540" s="1">
        <f t="shared" si="114"/>
        <v>247.54172304916554</v>
      </c>
      <c r="J540" s="1">
        <f t="shared" si="114"/>
        <v>288.79867689069312</v>
      </c>
      <c r="K540" s="1">
        <f t="shared" si="114"/>
        <v>359.08791014323469</v>
      </c>
      <c r="L540" s="38"/>
      <c r="M540" s="45"/>
      <c r="N540" s="45"/>
    </row>
    <row r="541" spans="1:14" ht="14.5" outlineLevel="1">
      <c r="A541" s="4" t="s">
        <v>0</v>
      </c>
      <c r="B541" s="1">
        <f t="shared" si="114"/>
        <v>1211.5815283327381</v>
      </c>
      <c r="C541" s="1">
        <f t="shared" si="114"/>
        <v>1613.224598558015</v>
      </c>
      <c r="D541" s="1">
        <f t="shared" si="114"/>
        <v>2115.7911691924801</v>
      </c>
      <c r="E541" s="1">
        <f t="shared" si="114"/>
        <v>2706.536901060289</v>
      </c>
      <c r="F541" s="1">
        <f t="shared" si="114"/>
        <v>3094.271538114569</v>
      </c>
      <c r="G541" s="1">
        <f t="shared" si="114"/>
        <v>3094.271538114569</v>
      </c>
      <c r="H541" s="1">
        <f t="shared" si="114"/>
        <v>3094.271538114569</v>
      </c>
      <c r="I541" s="1">
        <f t="shared" si="114"/>
        <v>3094.271538114569</v>
      </c>
      <c r="J541" s="1">
        <f t="shared" si="114"/>
        <v>3094.271538114569</v>
      </c>
      <c r="K541" s="1">
        <f t="shared" si="114"/>
        <v>3094.271538114569</v>
      </c>
      <c r="L541" s="38"/>
      <c r="M541" s="45"/>
      <c r="N541" s="45"/>
    </row>
    <row r="542" spans="1:14" ht="14.5" outlineLevel="1">
      <c r="A542" s="4" t="s">
        <v>1</v>
      </c>
      <c r="B542" s="1">
        <f t="shared" si="114"/>
        <v>713.46733882764283</v>
      </c>
      <c r="C542" s="1">
        <f t="shared" si="114"/>
        <v>917.24406108946073</v>
      </c>
      <c r="D542" s="1">
        <f t="shared" si="114"/>
        <v>1166.2886696253097</v>
      </c>
      <c r="E542" s="1">
        <f t="shared" si="114"/>
        <v>1441.9370878978275</v>
      </c>
      <c r="F542" s="1">
        <f t="shared" si="114"/>
        <v>1776.7210824745887</v>
      </c>
      <c r="G542" s="1">
        <f t="shared" si="114"/>
        <v>2117.6430725511095</v>
      </c>
      <c r="H542" s="1">
        <f t="shared" si="114"/>
        <v>2516.0317090311887</v>
      </c>
      <c r="I542" s="1">
        <f t="shared" si="114"/>
        <v>2952.8791455086794</v>
      </c>
      <c r="J542" s="1">
        <f t="shared" si="114"/>
        <v>3094.271538114569</v>
      </c>
      <c r="K542" s="1">
        <f t="shared" si="114"/>
        <v>3094.271538114569</v>
      </c>
      <c r="L542" s="38"/>
      <c r="M542" s="45"/>
      <c r="N542" s="45"/>
    </row>
    <row r="543" spans="1:14" ht="14.5" outlineLevel="1">
      <c r="A543" s="4" t="s">
        <v>7</v>
      </c>
      <c r="B543" s="1">
        <f t="shared" si="114"/>
        <v>234.57267298729352</v>
      </c>
      <c r="C543" s="1">
        <f t="shared" si="114"/>
        <v>366.09989735924273</v>
      </c>
      <c r="D543" s="1">
        <f t="shared" si="114"/>
        <v>525.62041266912161</v>
      </c>
      <c r="E543" s="1">
        <f t="shared" si="114"/>
        <v>698.29574482849762</v>
      </c>
      <c r="F543" s="1">
        <f t="shared" si="114"/>
        <v>918.31077579453415</v>
      </c>
      <c r="G543" s="1">
        <f t="shared" si="114"/>
        <v>1122.9218295039609</v>
      </c>
      <c r="H543" s="1">
        <f t="shared" si="114"/>
        <v>1352.7384247528862</v>
      </c>
      <c r="I543" s="1">
        <f t="shared" si="114"/>
        <v>1697.9206951809228</v>
      </c>
      <c r="J543" s="1">
        <f t="shared" si="114"/>
        <v>2099.9660249845456</v>
      </c>
      <c r="K543" s="1">
        <f t="shared" si="114"/>
        <v>2568.2416609738007</v>
      </c>
      <c r="L543" s="38"/>
      <c r="M543" s="45"/>
      <c r="N543" s="45"/>
    </row>
    <row r="544" spans="1:14" ht="14.5" outlineLevel="1">
      <c r="A544" s="4" t="s">
        <v>8</v>
      </c>
      <c r="B544" s="1">
        <f t="shared" si="114"/>
        <v>13.818291682396476</v>
      </c>
      <c r="C544" s="1">
        <f t="shared" si="114"/>
        <v>18.813919741821902</v>
      </c>
      <c r="D544" s="1">
        <f t="shared" si="114"/>
        <v>26.859554368636228</v>
      </c>
      <c r="E544" s="1">
        <f t="shared" si="114"/>
        <v>43.188728039096866</v>
      </c>
      <c r="F544" s="1">
        <f t="shared" si="114"/>
        <v>69.276900546441041</v>
      </c>
      <c r="G544" s="1">
        <f t="shared" si="114"/>
        <v>186.24681641779054</v>
      </c>
      <c r="H544" s="1">
        <f t="shared" si="114"/>
        <v>400.19891466492794</v>
      </c>
      <c r="I544" s="1">
        <f t="shared" si="114"/>
        <v>680.92585901237408</v>
      </c>
      <c r="J544" s="1">
        <f t="shared" si="114"/>
        <v>1152.0791729233974</v>
      </c>
      <c r="K544" s="1">
        <f t="shared" si="114"/>
        <v>1902.1315962162721</v>
      </c>
      <c r="L544" s="38"/>
      <c r="M544" s="45"/>
      <c r="N544" s="45"/>
    </row>
    <row r="545" spans="1:23" ht="14.5" outlineLevel="1">
      <c r="A545" s="16"/>
      <c r="B545" s="2"/>
      <c r="C545" s="2"/>
      <c r="D545" s="2"/>
      <c r="E545" s="2"/>
      <c r="F545" s="2"/>
      <c r="G545" s="2"/>
      <c r="H545" s="2"/>
      <c r="I545" s="2"/>
      <c r="J545" s="2"/>
      <c r="K545" s="2"/>
      <c r="L545" s="38"/>
      <c r="M545" s="45"/>
      <c r="N545" s="45"/>
    </row>
    <row r="546" spans="1:23" ht="14.5">
      <c r="A546" t="s">
        <v>240</v>
      </c>
      <c r="L546" s="38"/>
      <c r="M546" s="45" t="s">
        <v>245</v>
      </c>
      <c r="N546" s="45"/>
    </row>
    <row r="547" spans="1:23" ht="14.5">
      <c r="A547" s="18" t="s">
        <v>41</v>
      </c>
      <c r="B547" s="17"/>
      <c r="C547" s="17"/>
      <c r="D547" s="17"/>
      <c r="E547" s="17"/>
      <c r="F547" s="17"/>
      <c r="G547" s="17"/>
      <c r="H547" s="17"/>
      <c r="I547" s="17"/>
      <c r="J547" s="17"/>
      <c r="K547" s="17"/>
      <c r="L547" s="38"/>
      <c r="M547" s="123" t="s">
        <v>41</v>
      </c>
      <c r="N547" s="124"/>
      <c r="O547" s="124"/>
      <c r="P547" s="124"/>
      <c r="Q547" s="124"/>
      <c r="R547" s="124"/>
      <c r="S547" s="124"/>
      <c r="T547" s="124"/>
      <c r="U547" s="124"/>
      <c r="V547" s="124"/>
      <c r="W547" s="124"/>
    </row>
    <row r="548" spans="1:23" ht="14.5">
      <c r="A548" s="17"/>
      <c r="B548" s="70">
        <v>2010</v>
      </c>
      <c r="C548" s="70">
        <v>2020</v>
      </c>
      <c r="D548" s="70">
        <v>2030</v>
      </c>
      <c r="E548" s="70">
        <v>2040</v>
      </c>
      <c r="F548" s="70">
        <v>2050</v>
      </c>
      <c r="G548" s="70">
        <v>2060</v>
      </c>
      <c r="H548" s="70">
        <v>2070</v>
      </c>
      <c r="I548" s="70">
        <v>2080</v>
      </c>
      <c r="J548" s="70">
        <v>2090</v>
      </c>
      <c r="K548" s="70">
        <v>2100</v>
      </c>
      <c r="L548" s="38"/>
      <c r="M548" s="124"/>
      <c r="N548" s="125">
        <v>2010</v>
      </c>
      <c r="O548" s="125">
        <v>2020</v>
      </c>
      <c r="P548" s="125">
        <v>2030</v>
      </c>
      <c r="Q548" s="125">
        <v>2040</v>
      </c>
      <c r="R548" s="125">
        <v>2050</v>
      </c>
      <c r="S548" s="125">
        <v>2060</v>
      </c>
      <c r="T548" s="125">
        <v>2070</v>
      </c>
      <c r="U548" s="125">
        <v>2080</v>
      </c>
      <c r="V548" s="125">
        <v>2090</v>
      </c>
      <c r="W548" s="125">
        <v>2100</v>
      </c>
    </row>
    <row r="549" spans="1:23" ht="14.5">
      <c r="A549" s="17" t="s">
        <v>5</v>
      </c>
      <c r="B549" s="47">
        <f>B10*B507*B459/1000</f>
        <v>1.1414409718235298E-2</v>
      </c>
      <c r="C549" s="47">
        <f t="shared" ref="C549:K549" si="115">C10*C507*C459/1000</f>
        <v>1.3821522341348914E-2</v>
      </c>
      <c r="D549" s="47">
        <f t="shared" si="115"/>
        <v>1.3340109009117661E-2</v>
      </c>
      <c r="E549" s="47">
        <f t="shared" si="115"/>
        <v>1.2633809400803223E-2</v>
      </c>
      <c r="F549" s="47">
        <f t="shared" si="115"/>
        <v>1.6795798933802772E-2</v>
      </c>
      <c r="G549" s="47">
        <f t="shared" si="115"/>
        <v>2.5709531521020561E-2</v>
      </c>
      <c r="H549" s="47">
        <f t="shared" si="115"/>
        <v>3.5792303064207942E-2</v>
      </c>
      <c r="I549" s="47">
        <f t="shared" si="115"/>
        <v>4.8486695122970193E-2</v>
      </c>
      <c r="J549" s="47">
        <f t="shared" si="115"/>
        <v>9.5407312410521347E-2</v>
      </c>
      <c r="K549" s="47">
        <f t="shared" si="115"/>
        <v>0.16720210278160927</v>
      </c>
      <c r="L549" s="38"/>
      <c r="M549" s="124" t="s">
        <v>5</v>
      </c>
      <c r="N549" s="126">
        <f t="shared" ref="N549:N558" si="116">B549+B564+B579+B1095</f>
        <v>0.13138362650972846</v>
      </c>
      <c r="O549" s="126">
        <f t="shared" ref="O549:O558" si="117">C549+C564+C579+C1095</f>
        <v>0.15938139018204586</v>
      </c>
      <c r="P549" s="126">
        <f t="shared" ref="P549:P558" si="118">D549+D564+D579+D1095</f>
        <v>0.19928808832761555</v>
      </c>
      <c r="Q549" s="126">
        <f t="shared" ref="Q549:Q558" si="119">E549+E564+E579+E1095</f>
        <v>0.27796350923941637</v>
      </c>
      <c r="R549" s="126">
        <f t="shared" ref="R549:R558" si="120">F549+F564+F579+F1095</f>
        <v>0.38122259223812671</v>
      </c>
      <c r="S549" s="126">
        <f t="shared" ref="S549:S558" si="121">G549+G564+G579+G1095</f>
        <v>0.55744705984732601</v>
      </c>
      <c r="T549" s="126">
        <f t="shared" ref="T549:T558" si="122">H549+H564+H579+H1095</f>
        <v>0.75156026022322897</v>
      </c>
      <c r="U549" s="126">
        <f t="shared" ref="U549:U558" si="123">I549+I564+I579+I1095</f>
        <v>0.97233928232430533</v>
      </c>
      <c r="V549" s="126">
        <f t="shared" ref="V549:V558" si="124">J549+J564+J579+J1095</f>
        <v>1.4673178502437632</v>
      </c>
      <c r="W549" s="126">
        <f t="shared" ref="W549:W558" si="125">K549+K564+K579+K1095</f>
        <v>2.0733245383586065</v>
      </c>
    </row>
    <row r="550" spans="1:23" ht="14.5">
      <c r="A550" s="17" t="s">
        <v>6</v>
      </c>
      <c r="B550" s="47">
        <f t="shared" ref="B550:K550" si="126">B11*B508*B460/1000</f>
        <v>3.3162146847431809E-2</v>
      </c>
      <c r="C550" s="47">
        <f t="shared" si="126"/>
        <v>6.0484824734963909E-2</v>
      </c>
      <c r="D550" s="47">
        <f t="shared" si="126"/>
        <v>7.8583471446246445E-2</v>
      </c>
      <c r="E550" s="47">
        <f t="shared" si="126"/>
        <v>7.6938609432007976E-2</v>
      </c>
      <c r="F550" s="47">
        <f t="shared" si="126"/>
        <v>9.313648040942793E-2</v>
      </c>
      <c r="G550" s="47">
        <f t="shared" si="126"/>
        <v>0.10253264910588268</v>
      </c>
      <c r="H550" s="47">
        <f t="shared" si="126"/>
        <v>0.11047847125106962</v>
      </c>
      <c r="I550" s="47">
        <f t="shared" si="126"/>
        <v>0.11164285553504745</v>
      </c>
      <c r="J550" s="47">
        <f t="shared" si="126"/>
        <v>0.1210469044220587</v>
      </c>
      <c r="K550" s="47">
        <f t="shared" si="126"/>
        <v>0.12875558983334673</v>
      </c>
      <c r="L550" s="38"/>
      <c r="M550" s="124" t="s">
        <v>6</v>
      </c>
      <c r="N550" s="126">
        <f t="shared" si="116"/>
        <v>0.69093972656240843</v>
      </c>
      <c r="O550" s="126">
        <f t="shared" si="117"/>
        <v>0.9904087897810514</v>
      </c>
      <c r="P550" s="126">
        <f t="shared" si="118"/>
        <v>1.3786427065995905</v>
      </c>
      <c r="Q550" s="126">
        <f t="shared" si="119"/>
        <v>1.7094018331443199</v>
      </c>
      <c r="R550" s="126">
        <f t="shared" si="120"/>
        <v>1.8637558940057979</v>
      </c>
      <c r="S550" s="126">
        <f t="shared" si="121"/>
        <v>1.8877494250584403</v>
      </c>
      <c r="T550" s="126">
        <f t="shared" si="122"/>
        <v>1.8774169970297936</v>
      </c>
      <c r="U550" s="126">
        <f t="shared" si="123"/>
        <v>1.7844149076513074</v>
      </c>
      <c r="V550" s="126">
        <f t="shared" si="124"/>
        <v>1.7699671910296277</v>
      </c>
      <c r="W550" s="126">
        <f t="shared" si="125"/>
        <v>1.7259180286025191</v>
      </c>
    </row>
    <row r="551" spans="1:23" ht="14.5">
      <c r="A551" s="17" t="s">
        <v>11</v>
      </c>
      <c r="B551" s="47">
        <f t="shared" ref="B551:K551" si="127">B12*B509*B461/1000</f>
        <v>0.23913656582662599</v>
      </c>
      <c r="C551" s="47">
        <f t="shared" si="127"/>
        <v>0.33247947240395548</v>
      </c>
      <c r="D551" s="47">
        <f t="shared" si="127"/>
        <v>0.33933640247521313</v>
      </c>
      <c r="E551" s="47">
        <f t="shared" si="127"/>
        <v>0.29554829481412365</v>
      </c>
      <c r="F551" s="47">
        <f t="shared" si="127"/>
        <v>0.37859792259140201</v>
      </c>
      <c r="G551" s="47">
        <f t="shared" si="127"/>
        <v>0.46518277429472321</v>
      </c>
      <c r="H551" s="47">
        <f t="shared" si="127"/>
        <v>0.55476457106292731</v>
      </c>
      <c r="I551" s="47">
        <f t="shared" si="127"/>
        <v>0.60910698050538481</v>
      </c>
      <c r="J551" s="47">
        <f t="shared" si="127"/>
        <v>0.54519659948193278</v>
      </c>
      <c r="K551" s="47">
        <f t="shared" si="127"/>
        <v>0.4814618783877142</v>
      </c>
      <c r="L551" s="38"/>
      <c r="M551" s="124" t="s">
        <v>11</v>
      </c>
      <c r="N551" s="126">
        <f t="shared" si="116"/>
        <v>2.8899552583728747</v>
      </c>
      <c r="O551" s="126">
        <f t="shared" si="117"/>
        <v>3.8116031249884581</v>
      </c>
      <c r="P551" s="126">
        <f t="shared" si="118"/>
        <v>4.5069295140356029</v>
      </c>
      <c r="Q551" s="126">
        <f t="shared" si="119"/>
        <v>5.1072300754103344</v>
      </c>
      <c r="R551" s="126">
        <f t="shared" si="120"/>
        <v>5.8325754179940263</v>
      </c>
      <c r="S551" s="126">
        <f t="shared" si="121"/>
        <v>6.4052795942197136</v>
      </c>
      <c r="T551" s="126">
        <f t="shared" si="122"/>
        <v>6.8423958795234583</v>
      </c>
      <c r="U551" s="126">
        <f t="shared" si="123"/>
        <v>6.7732606165020073</v>
      </c>
      <c r="V551" s="126">
        <f t="shared" si="124"/>
        <v>5.5920553281547596</v>
      </c>
      <c r="W551" s="126">
        <f t="shared" si="125"/>
        <v>4.6217288247710027</v>
      </c>
    </row>
    <row r="552" spans="1:23" ht="14.5">
      <c r="A552" s="17" t="s">
        <v>2</v>
      </c>
      <c r="B552" s="47">
        <f t="shared" ref="B552:K552" si="128">B13*B510*B462/1000</f>
        <v>2.3323271961632773E-2</v>
      </c>
      <c r="C552" s="47">
        <f t="shared" si="128"/>
        <v>2.3643757641877323E-2</v>
      </c>
      <c r="D552" s="47">
        <f t="shared" si="128"/>
        <v>2.2647083124478103E-2</v>
      </c>
      <c r="E552" s="47">
        <f t="shared" si="128"/>
        <v>1.9872619583595083E-2</v>
      </c>
      <c r="F552" s="47">
        <f t="shared" si="128"/>
        <v>2.6254632667945556E-2</v>
      </c>
      <c r="G552" s="47">
        <f t="shared" si="128"/>
        <v>3.2153557365867523E-2</v>
      </c>
      <c r="H552" s="47">
        <f t="shared" si="128"/>
        <v>3.9213267363055429E-2</v>
      </c>
      <c r="I552" s="47">
        <f t="shared" si="128"/>
        <v>4.2945003733813672E-2</v>
      </c>
      <c r="J552" s="47">
        <f t="shared" si="128"/>
        <v>4.5586266102014418E-2</v>
      </c>
      <c r="K552" s="47">
        <f t="shared" si="128"/>
        <v>4.7811742884231727E-2</v>
      </c>
      <c r="L552" s="38"/>
      <c r="M552" s="124" t="s">
        <v>2</v>
      </c>
      <c r="N552" s="126">
        <f t="shared" si="116"/>
        <v>0.25166102569375842</v>
      </c>
      <c r="O552" s="126">
        <f t="shared" si="117"/>
        <v>0.27375438504633842</v>
      </c>
      <c r="P552" s="126">
        <f t="shared" si="118"/>
        <v>0.31644874873620593</v>
      </c>
      <c r="Q552" s="126">
        <f t="shared" si="119"/>
        <v>0.37202246690184754</v>
      </c>
      <c r="R552" s="126">
        <f t="shared" si="120"/>
        <v>0.44392031261444215</v>
      </c>
      <c r="S552" s="126">
        <f t="shared" si="121"/>
        <v>0.49307239670376196</v>
      </c>
      <c r="T552" s="126">
        <f t="shared" si="122"/>
        <v>0.54357926879505869</v>
      </c>
      <c r="U552" s="126">
        <f t="shared" si="123"/>
        <v>0.548614762227151</v>
      </c>
      <c r="V552" s="126">
        <f t="shared" si="124"/>
        <v>0.54094211060641528</v>
      </c>
      <c r="W552" s="126">
        <f t="shared" si="125"/>
        <v>0.52935949775425806</v>
      </c>
    </row>
    <row r="553" spans="1:23" ht="14.5">
      <c r="A553" s="17" t="s">
        <v>3</v>
      </c>
      <c r="B553" s="47">
        <f t="shared" ref="B553:K553" si="129">B14*B511*B463/1000</f>
        <v>3.986883520830839E-2</v>
      </c>
      <c r="C553" s="47">
        <f t="shared" si="129"/>
        <v>4.9510479373179914E-2</v>
      </c>
      <c r="D553" s="47">
        <f t="shared" si="129"/>
        <v>4.6622843725441461E-2</v>
      </c>
      <c r="E553" s="47">
        <f t="shared" si="129"/>
        <v>3.998290394554762E-2</v>
      </c>
      <c r="F553" s="47">
        <f t="shared" si="129"/>
        <v>5.0206232600266056E-2</v>
      </c>
      <c r="G553" s="47">
        <f t="shared" si="129"/>
        <v>5.3444043462069275E-2</v>
      </c>
      <c r="H553" s="47">
        <f t="shared" si="129"/>
        <v>7.0339194103582539E-2</v>
      </c>
      <c r="I553" s="47">
        <f t="shared" si="129"/>
        <v>9.5114712686350814E-2</v>
      </c>
      <c r="J553" s="47">
        <f t="shared" si="129"/>
        <v>0.12587789454744835</v>
      </c>
      <c r="K553" s="47">
        <f t="shared" si="129"/>
        <v>0.1611577330073736</v>
      </c>
      <c r="L553" s="38"/>
      <c r="M553" s="124" t="s">
        <v>3</v>
      </c>
      <c r="N553" s="126">
        <f t="shared" si="116"/>
        <v>0.49064491593560666</v>
      </c>
      <c r="O553" s="126">
        <f t="shared" si="117"/>
        <v>0.5952393033265172</v>
      </c>
      <c r="P553" s="126">
        <f t="shared" si="118"/>
        <v>0.6835093859829986</v>
      </c>
      <c r="Q553" s="126">
        <f t="shared" si="119"/>
        <v>0.80732352809591446</v>
      </c>
      <c r="R553" s="126">
        <f t="shared" si="120"/>
        <v>0.95684426817538448</v>
      </c>
      <c r="S553" s="126">
        <f t="shared" si="121"/>
        <v>1.000102695773732</v>
      </c>
      <c r="T553" s="126">
        <f t="shared" si="122"/>
        <v>1.2028209705720199</v>
      </c>
      <c r="U553" s="126">
        <f t="shared" si="123"/>
        <v>1.4512725289805783</v>
      </c>
      <c r="V553" s="126">
        <f t="shared" si="124"/>
        <v>1.705428551096813</v>
      </c>
      <c r="W553" s="126">
        <f t="shared" si="125"/>
        <v>1.9402002646899184</v>
      </c>
    </row>
    <row r="554" spans="1:23" ht="14.5">
      <c r="A554" s="17" t="s">
        <v>4</v>
      </c>
      <c r="B554" s="47">
        <f t="shared" ref="B554:K554" si="130">B15*B512*B464/1000</f>
        <v>3.0955924843314619E-2</v>
      </c>
      <c r="C554" s="47">
        <f t="shared" si="130"/>
        <v>3.6189202091159667E-2</v>
      </c>
      <c r="D554" s="47">
        <f t="shared" si="130"/>
        <v>3.1770698709807373E-2</v>
      </c>
      <c r="E554" s="47">
        <f t="shared" si="130"/>
        <v>2.5477873727540172E-2</v>
      </c>
      <c r="F554" s="47">
        <f t="shared" si="130"/>
        <v>2.9769728726888961E-2</v>
      </c>
      <c r="G554" s="47">
        <f t="shared" si="130"/>
        <v>3.6723687285572501E-2</v>
      </c>
      <c r="H554" s="47">
        <f t="shared" si="130"/>
        <v>4.4314616920053014E-2</v>
      </c>
      <c r="I554" s="47">
        <f t="shared" si="130"/>
        <v>4.5007104773682652E-2</v>
      </c>
      <c r="J554" s="47">
        <f t="shared" si="130"/>
        <v>4.6442251494215485E-2</v>
      </c>
      <c r="K554" s="47">
        <f t="shared" si="130"/>
        <v>5.0015704905608846E-2</v>
      </c>
      <c r="L554" s="38"/>
      <c r="M554" s="124" t="s">
        <v>4</v>
      </c>
      <c r="N554" s="126">
        <f t="shared" si="116"/>
        <v>0.41890965459577817</v>
      </c>
      <c r="O554" s="126">
        <f t="shared" si="117"/>
        <v>0.4605397935940998</v>
      </c>
      <c r="P554" s="126">
        <f t="shared" si="118"/>
        <v>0.48710856658561641</v>
      </c>
      <c r="Q554" s="126">
        <f t="shared" si="119"/>
        <v>0.53768327306201702</v>
      </c>
      <c r="R554" s="126">
        <f t="shared" si="120"/>
        <v>0.60270500817362038</v>
      </c>
      <c r="S554" s="126">
        <f t="shared" si="121"/>
        <v>0.70046053501536831</v>
      </c>
      <c r="T554" s="126">
        <f t="shared" si="122"/>
        <v>0.79723899602608916</v>
      </c>
      <c r="U554" s="126">
        <f t="shared" si="123"/>
        <v>0.82158590846620205</v>
      </c>
      <c r="V554" s="126">
        <f t="shared" si="124"/>
        <v>0.85665851312499142</v>
      </c>
      <c r="W554" s="126">
        <f t="shared" si="125"/>
        <v>0.90835322348858083</v>
      </c>
    </row>
    <row r="555" spans="1:23" ht="14.5">
      <c r="A555" s="17" t="s">
        <v>0</v>
      </c>
      <c r="B555" s="47">
        <f t="shared" ref="B555:K555" si="131">B16*B513*B465/1000</f>
        <v>0.41087679009303463</v>
      </c>
      <c r="C555" s="47">
        <f t="shared" si="131"/>
        <v>0.53752911103411427</v>
      </c>
      <c r="D555" s="47">
        <f t="shared" si="131"/>
        <v>0.53283862392903603</v>
      </c>
      <c r="E555" s="47">
        <f t="shared" si="131"/>
        <v>0.45306883077664112</v>
      </c>
      <c r="F555" s="47">
        <f t="shared" si="131"/>
        <v>0.51095429066556786</v>
      </c>
      <c r="G555" s="47">
        <f t="shared" si="131"/>
        <v>0.50082384560835402</v>
      </c>
      <c r="H555" s="47">
        <f t="shared" si="131"/>
        <v>0.48720072374805901</v>
      </c>
      <c r="I555" s="47">
        <f t="shared" si="131"/>
        <v>0.46790327450899183</v>
      </c>
      <c r="J555" s="47">
        <f t="shared" si="131"/>
        <v>0.44022680251281032</v>
      </c>
      <c r="K555" s="47">
        <f t="shared" si="131"/>
        <v>0.40577001781617072</v>
      </c>
      <c r="L555" s="38"/>
      <c r="M555" s="124" t="s">
        <v>0</v>
      </c>
      <c r="N555" s="126">
        <f t="shared" si="116"/>
        <v>5.1034686688157596</v>
      </c>
      <c r="O555" s="126">
        <f t="shared" si="117"/>
        <v>6.3331594600655849</v>
      </c>
      <c r="P555" s="126">
        <f t="shared" si="118"/>
        <v>7.2541323328501344</v>
      </c>
      <c r="Q555" s="126">
        <f t="shared" si="119"/>
        <v>7.9994831211130499</v>
      </c>
      <c r="R555" s="126">
        <f t="shared" si="120"/>
        <v>8.0473030178216689</v>
      </c>
      <c r="S555" s="126">
        <f t="shared" si="121"/>
        <v>7.1086992673784284</v>
      </c>
      <c r="T555" s="126">
        <f t="shared" si="122"/>
        <v>6.2817733859155522</v>
      </c>
      <c r="U555" s="126">
        <f t="shared" si="123"/>
        <v>5.5360284985454573</v>
      </c>
      <c r="V555" s="126">
        <f t="shared" si="124"/>
        <v>4.8436607443355442</v>
      </c>
      <c r="W555" s="126">
        <f t="shared" si="125"/>
        <v>4.2205440403118697</v>
      </c>
    </row>
    <row r="556" spans="1:23" ht="14.5">
      <c r="A556" s="17" t="s">
        <v>1</v>
      </c>
      <c r="B556" s="47">
        <f t="shared" ref="B556:K556" si="132">B17*B514*B466/1000</f>
        <v>6.959649869980096E-2</v>
      </c>
      <c r="C556" s="47">
        <f t="shared" si="132"/>
        <v>8.0245309812514765E-2</v>
      </c>
      <c r="D556" s="47">
        <f t="shared" si="132"/>
        <v>6.9565594841780348E-2</v>
      </c>
      <c r="E556" s="47">
        <f t="shared" si="132"/>
        <v>5.1667042357037681E-2</v>
      </c>
      <c r="F556" s="47">
        <f t="shared" si="132"/>
        <v>5.7046722622190474E-2</v>
      </c>
      <c r="G556" s="47">
        <f t="shared" si="132"/>
        <v>6.0507975019787955E-2</v>
      </c>
      <c r="H556" s="47">
        <f t="shared" si="132"/>
        <v>6.2717056611591604E-2</v>
      </c>
      <c r="I556" s="47">
        <f t="shared" si="132"/>
        <v>6.3244965988674448E-2</v>
      </c>
      <c r="J556" s="47">
        <f t="shared" si="132"/>
        <v>5.6174397662069192E-2</v>
      </c>
      <c r="K556" s="47">
        <f t="shared" si="132"/>
        <v>4.7309541073977397E-2</v>
      </c>
      <c r="L556" s="38"/>
      <c r="M556" s="124" t="s">
        <v>1</v>
      </c>
      <c r="N556" s="126">
        <f t="shared" si="116"/>
        <v>1.061013511397755</v>
      </c>
      <c r="O556" s="126">
        <f t="shared" si="117"/>
        <v>1.1627357336915476</v>
      </c>
      <c r="P556" s="126">
        <f t="shared" si="118"/>
        <v>1.1673092017543076</v>
      </c>
      <c r="Q556" s="126">
        <f t="shared" si="119"/>
        <v>1.1272224742371082</v>
      </c>
      <c r="R556" s="126">
        <f t="shared" si="120"/>
        <v>1.1032440426887531</v>
      </c>
      <c r="S556" s="126">
        <f t="shared" si="121"/>
        <v>1.0406903318814049</v>
      </c>
      <c r="T556" s="126">
        <f t="shared" si="122"/>
        <v>0.96238442575083893</v>
      </c>
      <c r="U556" s="126">
        <f t="shared" si="123"/>
        <v>0.86902650877847443</v>
      </c>
      <c r="V556" s="126">
        <f t="shared" si="124"/>
        <v>0.69901307729745688</v>
      </c>
      <c r="W556" s="126">
        <f t="shared" si="125"/>
        <v>0.54022705051800857</v>
      </c>
    </row>
    <row r="557" spans="1:23" ht="14.5">
      <c r="A557" s="17" t="s">
        <v>7</v>
      </c>
      <c r="B557" s="47">
        <f t="shared" ref="B557:K557" si="133">B18*B515*B467/1000</f>
        <v>0.18967303324631146</v>
      </c>
      <c r="C557" s="47">
        <f t="shared" si="133"/>
        <v>0.27722411629797811</v>
      </c>
      <c r="D557" s="47">
        <f t="shared" si="133"/>
        <v>0.29317333070156187</v>
      </c>
      <c r="E557" s="47">
        <f t="shared" si="133"/>
        <v>0.2477663947820691</v>
      </c>
      <c r="F557" s="47">
        <f t="shared" si="133"/>
        <v>0.30226806029999559</v>
      </c>
      <c r="G557" s="47">
        <f t="shared" si="133"/>
        <v>0.33460508157639801</v>
      </c>
      <c r="H557" s="47">
        <f t="shared" si="133"/>
        <v>0.35772725154443058</v>
      </c>
      <c r="I557" s="47">
        <f t="shared" si="133"/>
        <v>0.39116377886226217</v>
      </c>
      <c r="J557" s="47">
        <f t="shared" si="133"/>
        <v>0.41425820748297792</v>
      </c>
      <c r="K557" s="47">
        <f t="shared" si="133"/>
        <v>0.42676167676519394</v>
      </c>
      <c r="L557" s="38"/>
      <c r="M557" s="124" t="s">
        <v>7</v>
      </c>
      <c r="N557" s="126">
        <f t="shared" si="116"/>
        <v>2.1426350595590149</v>
      </c>
      <c r="O557" s="126">
        <f t="shared" si="117"/>
        <v>3.1339871028085851</v>
      </c>
      <c r="P557" s="126">
        <f t="shared" si="118"/>
        <v>3.8506556645819128</v>
      </c>
      <c r="Q557" s="126">
        <f t="shared" si="119"/>
        <v>4.2451142449579926</v>
      </c>
      <c r="R557" s="126">
        <f t="shared" si="120"/>
        <v>4.6364796371458068</v>
      </c>
      <c r="S557" s="126">
        <f t="shared" si="121"/>
        <v>4.622614268103681</v>
      </c>
      <c r="T557" s="126">
        <f t="shared" si="122"/>
        <v>4.4730410065604786</v>
      </c>
      <c r="U557" s="126">
        <f t="shared" si="123"/>
        <v>4.4308377934801122</v>
      </c>
      <c r="V557" s="126">
        <f t="shared" si="124"/>
        <v>4.2719149029753796</v>
      </c>
      <c r="W557" s="126">
        <f t="shared" si="125"/>
        <v>4.0288633340136331</v>
      </c>
    </row>
    <row r="558" spans="1:23" ht="14.5">
      <c r="A558" s="17" t="s">
        <v>8</v>
      </c>
      <c r="B558" s="47">
        <f t="shared" ref="B558:K558" si="134">B19*B516*B468/1000</f>
        <v>2.2442885964835093E-2</v>
      </c>
      <c r="C558" s="47">
        <f t="shared" si="134"/>
        <v>3.0987866019777259E-2</v>
      </c>
      <c r="D558" s="47">
        <f t="shared" si="134"/>
        <v>3.3412831304572572E-2</v>
      </c>
      <c r="E558" s="47">
        <f t="shared" si="134"/>
        <v>3.5101100312466757E-2</v>
      </c>
      <c r="F558" s="47">
        <f t="shared" si="134"/>
        <v>5.3712376017074882E-2</v>
      </c>
      <c r="G558" s="47">
        <f t="shared" si="134"/>
        <v>0.13409142215834108</v>
      </c>
      <c r="H558" s="47">
        <f t="shared" si="134"/>
        <v>0.26060742913685059</v>
      </c>
      <c r="I558" s="47">
        <f t="shared" si="134"/>
        <v>0.39086870262240242</v>
      </c>
      <c r="J558" s="47">
        <f t="shared" si="134"/>
        <v>0.56885884717528823</v>
      </c>
      <c r="K558" s="47">
        <f t="shared" si="134"/>
        <v>0.79128420649207332</v>
      </c>
      <c r="L558" s="38"/>
      <c r="M558" s="124" t="s">
        <v>8</v>
      </c>
      <c r="N558" s="126">
        <f t="shared" si="116"/>
        <v>0.25285068216771872</v>
      </c>
      <c r="O558" s="126">
        <f t="shared" si="117"/>
        <v>0.34549989420201455</v>
      </c>
      <c r="P558" s="126">
        <f t="shared" si="118"/>
        <v>0.46644924226838325</v>
      </c>
      <c r="Q558" s="126">
        <f t="shared" si="119"/>
        <v>0.66845013324361069</v>
      </c>
      <c r="R558" s="126">
        <f t="shared" si="120"/>
        <v>0.93191039655553365</v>
      </c>
      <c r="S558" s="126">
        <f t="shared" si="121"/>
        <v>1.8714474174562068</v>
      </c>
      <c r="T558" s="126">
        <f t="shared" si="122"/>
        <v>3.0872598299838381</v>
      </c>
      <c r="U558" s="126">
        <f t="shared" si="123"/>
        <v>4.0667277124954877</v>
      </c>
      <c r="V558" s="126">
        <f t="shared" si="124"/>
        <v>5.2058803369167661</v>
      </c>
      <c r="W558" s="126">
        <f t="shared" si="125"/>
        <v>6.3948694206459225</v>
      </c>
    </row>
    <row r="559" spans="1:23" ht="14.5">
      <c r="A559" s="17" t="s">
        <v>89</v>
      </c>
      <c r="B559" s="47">
        <f>SUM(B549:B558)</f>
        <v>1.070450362409531</v>
      </c>
      <c r="C559" s="47">
        <f t="shared" ref="C559:K559" si="135">SUM(C549:C558)</f>
        <v>1.4421156617508697</v>
      </c>
      <c r="D559" s="47">
        <f t="shared" si="135"/>
        <v>1.461290989267255</v>
      </c>
      <c r="E559" s="47">
        <f t="shared" si="135"/>
        <v>1.2580574791318324</v>
      </c>
      <c r="F559" s="47">
        <f t="shared" si="135"/>
        <v>1.5187422455345621</v>
      </c>
      <c r="G559" s="47">
        <f t="shared" si="135"/>
        <v>1.7457745673980167</v>
      </c>
      <c r="H559" s="47">
        <f t="shared" si="135"/>
        <v>2.0231548848058276</v>
      </c>
      <c r="I559" s="47">
        <f t="shared" si="135"/>
        <v>2.2654840743395805</v>
      </c>
      <c r="J559" s="47">
        <f t="shared" si="135"/>
        <v>2.4590754832913366</v>
      </c>
      <c r="K559" s="47">
        <f t="shared" si="135"/>
        <v>2.7075301939472998</v>
      </c>
      <c r="L559" s="38"/>
      <c r="M559" s="124" t="s">
        <v>89</v>
      </c>
      <c r="N559" s="126">
        <f>SUM(N549:N558)</f>
        <v>13.433462129610401</v>
      </c>
      <c r="O559" s="126">
        <f t="shared" ref="O559:W559" si="136">SUM(O549:O558)</f>
        <v>17.266308977686244</v>
      </c>
      <c r="P559" s="126">
        <f t="shared" si="136"/>
        <v>20.310473451722366</v>
      </c>
      <c r="Q559" s="126">
        <f t="shared" si="136"/>
        <v>22.851894659405609</v>
      </c>
      <c r="R559" s="126">
        <f t="shared" si="136"/>
        <v>24.799960587413164</v>
      </c>
      <c r="S559" s="126">
        <f t="shared" si="136"/>
        <v>25.687562991438064</v>
      </c>
      <c r="T559" s="126">
        <f t="shared" si="136"/>
        <v>26.819471020380355</v>
      </c>
      <c r="U559" s="126">
        <f t="shared" si="136"/>
        <v>27.254108519451087</v>
      </c>
      <c r="V559" s="126">
        <f t="shared" si="136"/>
        <v>26.952838605781519</v>
      </c>
      <c r="W559" s="126">
        <f t="shared" si="136"/>
        <v>26.983388223154318</v>
      </c>
    </row>
    <row r="560" spans="1:23" ht="14.5">
      <c r="A560" s="16"/>
      <c r="B560" s="2"/>
      <c r="C560" s="2"/>
      <c r="D560" s="2"/>
      <c r="E560" s="2"/>
      <c r="F560" s="2"/>
      <c r="G560" s="2"/>
      <c r="H560" s="2"/>
      <c r="I560" s="2"/>
      <c r="J560" s="2"/>
      <c r="K560" s="2"/>
      <c r="L560" s="38"/>
      <c r="M560" s="127" t="s">
        <v>246</v>
      </c>
      <c r="N560" s="126">
        <f>11202.2899443/1000</f>
        <v>11.2022899443</v>
      </c>
      <c r="O560" s="126">
        <f>14433.8048578/1000</f>
        <v>14.4338048578</v>
      </c>
      <c r="P560" t="s">
        <v>247</v>
      </c>
    </row>
    <row r="561" spans="1:14" ht="14.5">
      <c r="A561" t="s">
        <v>241</v>
      </c>
      <c r="L561" s="38"/>
      <c r="M561" s="45" t="s">
        <v>248</v>
      </c>
      <c r="N561" s="45"/>
    </row>
    <row r="562" spans="1:14" ht="14.5">
      <c r="A562" s="18" t="s">
        <v>41</v>
      </c>
      <c r="B562" s="17"/>
      <c r="C562" s="17"/>
      <c r="D562" s="17"/>
      <c r="E562" s="17"/>
      <c r="F562" s="17"/>
      <c r="G562" s="17"/>
      <c r="H562" s="17"/>
      <c r="I562" s="17"/>
      <c r="J562" s="17"/>
      <c r="K562" s="17"/>
      <c r="L562" s="38"/>
      <c r="M562" s="45"/>
      <c r="N562" s="45"/>
    </row>
    <row r="563" spans="1:14" ht="14.5">
      <c r="A563" s="17"/>
      <c r="B563" s="70">
        <v>2010</v>
      </c>
      <c r="C563" s="70">
        <v>2020</v>
      </c>
      <c r="D563" s="70">
        <v>2030</v>
      </c>
      <c r="E563" s="70">
        <v>2040</v>
      </c>
      <c r="F563" s="70">
        <v>2050</v>
      </c>
      <c r="G563" s="70">
        <v>2060</v>
      </c>
      <c r="H563" s="70">
        <v>2070</v>
      </c>
      <c r="I563" s="70">
        <v>2080</v>
      </c>
      <c r="J563" s="70">
        <v>2090</v>
      </c>
      <c r="K563" s="70">
        <v>2100</v>
      </c>
      <c r="L563" s="38"/>
      <c r="M563" s="45"/>
      <c r="N563" s="45"/>
    </row>
    <row r="564" spans="1:14" ht="14.5">
      <c r="A564" s="17" t="s">
        <v>5</v>
      </c>
      <c r="B564" s="47">
        <f t="shared" ref="B564:K564" si="137">B10*B521*B473/1000</f>
        <v>8.3101075129697805E-2</v>
      </c>
      <c r="C564" s="47">
        <f t="shared" si="137"/>
        <v>9.5657587616982814E-2</v>
      </c>
      <c r="D564" s="47">
        <f t="shared" si="137"/>
        <v>0.10798471506675437</v>
      </c>
      <c r="E564" s="47">
        <f t="shared" si="137"/>
        <v>0.13456407036228035</v>
      </c>
      <c r="F564" s="47">
        <f t="shared" si="137"/>
        <v>0.15692642795220829</v>
      </c>
      <c r="G564" s="47">
        <f t="shared" si="137"/>
        <v>0.21071245774103656</v>
      </c>
      <c r="H564" s="47">
        <f t="shared" si="137"/>
        <v>0.25732757141311247</v>
      </c>
      <c r="I564" s="47">
        <f t="shared" si="137"/>
        <v>0.30578761248423914</v>
      </c>
      <c r="J564" s="47">
        <f t="shared" si="137"/>
        <v>0.5278124064331664</v>
      </c>
      <c r="K564" s="47">
        <f t="shared" si="137"/>
        <v>0.8114098857398846</v>
      </c>
      <c r="L564" s="38"/>
      <c r="M564" s="45"/>
      <c r="N564" s="45"/>
    </row>
    <row r="565" spans="1:14" ht="14.5">
      <c r="A565" s="17" t="s">
        <v>6</v>
      </c>
      <c r="B565" s="47">
        <f t="shared" ref="B565:K565" si="138">B11*B522*B474/1000</f>
        <v>0.26048353962521686</v>
      </c>
      <c r="C565" s="47">
        <f t="shared" si="138"/>
        <v>0.47509895282290537</v>
      </c>
      <c r="D565" s="47">
        <f t="shared" si="138"/>
        <v>0.72195182853654161</v>
      </c>
      <c r="E565" s="47">
        <f t="shared" si="138"/>
        <v>0.93006484702950887</v>
      </c>
      <c r="F565" s="47">
        <f t="shared" si="138"/>
        <v>0.98761879636033589</v>
      </c>
      <c r="G565" s="47">
        <f t="shared" si="138"/>
        <v>0.95374512362447184</v>
      </c>
      <c r="H565" s="47">
        <f t="shared" si="138"/>
        <v>0.90146409944980876</v>
      </c>
      <c r="I565" s="47">
        <f t="shared" si="138"/>
        <v>0.79910223117931667</v>
      </c>
      <c r="J565" s="47">
        <f t="shared" si="138"/>
        <v>0.76002122723007393</v>
      </c>
      <c r="K565" s="47">
        <f t="shared" si="138"/>
        <v>0.70915105748278051</v>
      </c>
      <c r="L565" s="38"/>
      <c r="M565" s="45"/>
      <c r="N565" s="45"/>
    </row>
    <row r="566" spans="1:14" ht="14.5">
      <c r="A566" s="17" t="s">
        <v>11</v>
      </c>
      <c r="B566" s="47">
        <f t="shared" ref="B566:K566" si="139">B12*B523*B475/1000</f>
        <v>1.9666633875178563</v>
      </c>
      <c r="C566" s="47">
        <f t="shared" si="139"/>
        <v>2.5994525613607089</v>
      </c>
      <c r="D566" s="47">
        <f t="shared" si="139"/>
        <v>3.1032538472981495</v>
      </c>
      <c r="E566" s="47">
        <f t="shared" si="139"/>
        <v>3.556808854655293</v>
      </c>
      <c r="F566" s="47">
        <f t="shared" si="139"/>
        <v>3.9972735802090571</v>
      </c>
      <c r="G566" s="47">
        <f t="shared" si="139"/>
        <v>4.3087815728727392</v>
      </c>
      <c r="H566" s="47">
        <f t="shared" si="139"/>
        <v>4.5080105811390494</v>
      </c>
      <c r="I566" s="47">
        <f t="shared" si="139"/>
        <v>4.3419549293387698</v>
      </c>
      <c r="J566" s="47">
        <f t="shared" si="139"/>
        <v>3.4092648995740502</v>
      </c>
      <c r="K566" s="47">
        <f t="shared" si="139"/>
        <v>2.6410999804738817</v>
      </c>
      <c r="L566" s="38"/>
      <c r="M566" s="45"/>
      <c r="N566" s="45"/>
    </row>
    <row r="567" spans="1:14" ht="14.5">
      <c r="A567" s="17" t="s">
        <v>2</v>
      </c>
      <c r="B567" s="47">
        <f t="shared" ref="B567:K567" si="140">B13*B524*B476/1000</f>
        <v>0.16777356642645463</v>
      </c>
      <c r="C567" s="47">
        <f t="shared" si="140"/>
        <v>0.17895840782620703</v>
      </c>
      <c r="D567" s="47">
        <f t="shared" si="140"/>
        <v>0.2004874750998715</v>
      </c>
      <c r="E567" s="47">
        <f t="shared" si="140"/>
        <v>0.23148453280021627</v>
      </c>
      <c r="F567" s="47">
        <f t="shared" si="140"/>
        <v>0.26827081752418996</v>
      </c>
      <c r="G567" s="47">
        <f t="shared" si="140"/>
        <v>0.28820210110905514</v>
      </c>
      <c r="H567" s="47">
        <f t="shared" si="140"/>
        <v>0.30832005286329228</v>
      </c>
      <c r="I567" s="47">
        <f t="shared" si="140"/>
        <v>0.29619792625508318</v>
      </c>
      <c r="J567" s="47">
        <f t="shared" si="140"/>
        <v>0.27580619545863061</v>
      </c>
      <c r="K567" s="47">
        <f t="shared" si="140"/>
        <v>0.25374950228362547</v>
      </c>
      <c r="L567" s="38"/>
      <c r="M567" s="45"/>
      <c r="N567" s="45"/>
    </row>
    <row r="568" spans="1:14" ht="14.5">
      <c r="A568" s="17" t="s">
        <v>3</v>
      </c>
      <c r="B568" s="47">
        <f t="shared" ref="B568:K568" si="141">B14*B525*B477/1000</f>
        <v>0.3250908570811637</v>
      </c>
      <c r="C568" s="47">
        <f t="shared" si="141"/>
        <v>0.38377678303654572</v>
      </c>
      <c r="D568" s="47">
        <f t="shared" si="141"/>
        <v>0.42268777795405743</v>
      </c>
      <c r="E568" s="47">
        <f t="shared" si="141"/>
        <v>0.47696570247544601</v>
      </c>
      <c r="F568" s="47">
        <f t="shared" si="141"/>
        <v>0.5253770271258702</v>
      </c>
      <c r="G568" s="47">
        <f t="shared" si="141"/>
        <v>0.4905840010791489</v>
      </c>
      <c r="H568" s="47">
        <f t="shared" si="141"/>
        <v>0.56638544987517636</v>
      </c>
      <c r="I568" s="47">
        <f t="shared" si="141"/>
        <v>0.671835622749826</v>
      </c>
      <c r="J568" s="47">
        <f t="shared" si="141"/>
        <v>0.77994759825309268</v>
      </c>
      <c r="K568" s="47">
        <f t="shared" si="141"/>
        <v>0.87592663379347291</v>
      </c>
      <c r="L568" s="38"/>
      <c r="M568" s="45"/>
      <c r="N568" s="45"/>
    </row>
    <row r="569" spans="1:14" ht="14.5">
      <c r="A569" s="17" t="s">
        <v>4</v>
      </c>
      <c r="B569" s="47">
        <f t="shared" ref="B569:K569" si="142">B15*B526*B478/1000</f>
        <v>0.2253704483731532</v>
      </c>
      <c r="C569" s="47">
        <f t="shared" si="142"/>
        <v>0.2504624081435266</v>
      </c>
      <c r="D569" s="47">
        <f t="shared" si="142"/>
        <v>0.25717554821369232</v>
      </c>
      <c r="E569" s="47">
        <f t="shared" si="142"/>
        <v>0.2713675886812128</v>
      </c>
      <c r="F569" s="47">
        <f t="shared" si="142"/>
        <v>0.27814438649982137</v>
      </c>
      <c r="G569" s="47">
        <f t="shared" si="142"/>
        <v>0.30098325202578674</v>
      </c>
      <c r="H569" s="47">
        <f t="shared" si="142"/>
        <v>0.31859846318587298</v>
      </c>
      <c r="I569" s="47">
        <f t="shared" si="142"/>
        <v>0.28384312600947903</v>
      </c>
      <c r="J569" s="47">
        <f t="shared" si="142"/>
        <v>0.25692785911274629</v>
      </c>
      <c r="K569" s="47">
        <f t="shared" si="142"/>
        <v>0.24271965918794444</v>
      </c>
      <c r="L569" s="38"/>
      <c r="M569" s="45"/>
      <c r="N569" s="45"/>
    </row>
    <row r="570" spans="1:14" ht="14.5">
      <c r="A570" s="17" t="s">
        <v>0</v>
      </c>
      <c r="B570" s="47">
        <f t="shared" ref="B570:K570" si="143">B16*B527*B479/1000</f>
        <v>3.4898887592957371</v>
      </c>
      <c r="C570" s="47">
        <f t="shared" si="143"/>
        <v>4.3402257889155837</v>
      </c>
      <c r="D570" s="47">
        <f t="shared" si="143"/>
        <v>5.0320551927959718</v>
      </c>
      <c r="E570" s="47">
        <f t="shared" si="143"/>
        <v>5.6299659723370974</v>
      </c>
      <c r="F570" s="47">
        <f t="shared" si="143"/>
        <v>5.5696032876948118</v>
      </c>
      <c r="G570" s="47">
        <f t="shared" si="143"/>
        <v>4.7888125539497226</v>
      </c>
      <c r="H570" s="47">
        <f t="shared" si="143"/>
        <v>4.0864989494867885</v>
      </c>
      <c r="I570" s="47">
        <f t="shared" si="143"/>
        <v>3.4427079214188994</v>
      </c>
      <c r="J570" s="47">
        <f t="shared" si="143"/>
        <v>2.841326894448966</v>
      </c>
      <c r="K570" s="47">
        <f t="shared" si="143"/>
        <v>2.2973401532321409</v>
      </c>
      <c r="L570" s="38"/>
      <c r="M570" s="45"/>
      <c r="N570" s="45"/>
    </row>
    <row r="571" spans="1:14" ht="14.5">
      <c r="A571" s="17" t="s">
        <v>1</v>
      </c>
      <c r="B571" s="47">
        <f t="shared" ref="B571:K571" si="144">B17*B528*B480/1000</f>
        <v>0.74669803243407096</v>
      </c>
      <c r="C571" s="47">
        <f t="shared" si="144"/>
        <v>0.81844148114834236</v>
      </c>
      <c r="D571" s="47">
        <f t="shared" si="144"/>
        <v>0.82985428657895621</v>
      </c>
      <c r="E571" s="47">
        <f t="shared" si="144"/>
        <v>0.81098500927634465</v>
      </c>
      <c r="F571" s="47">
        <f t="shared" si="144"/>
        <v>0.78547171668026505</v>
      </c>
      <c r="G571" s="47">
        <f t="shared" si="144"/>
        <v>0.73082450155436884</v>
      </c>
      <c r="H571" s="47">
        <f t="shared" si="144"/>
        <v>0.66448743901647989</v>
      </c>
      <c r="I571" s="47">
        <f t="shared" si="144"/>
        <v>0.58779745102587633</v>
      </c>
      <c r="J571" s="47">
        <f t="shared" si="144"/>
        <v>0.45797396187789996</v>
      </c>
      <c r="K571" s="47">
        <f t="shared" si="144"/>
        <v>0.33833873812822279</v>
      </c>
      <c r="L571" s="38"/>
      <c r="M571" s="45"/>
      <c r="N571" s="45"/>
    </row>
    <row r="572" spans="1:14" ht="14.5">
      <c r="A572" s="17" t="s">
        <v>7</v>
      </c>
      <c r="B572" s="47">
        <f t="shared" ref="B572:K572" si="145">B18*B529*B481/1000</f>
        <v>1.4898523698949506</v>
      </c>
      <c r="C572" s="47">
        <f t="shared" si="145"/>
        <v>2.1775525998058987</v>
      </c>
      <c r="D572" s="47">
        <f t="shared" si="145"/>
        <v>2.6934038199485855</v>
      </c>
      <c r="E572" s="47">
        <f t="shared" si="145"/>
        <v>2.9950998044184947</v>
      </c>
      <c r="F572" s="47">
        <f t="shared" si="145"/>
        <v>3.2052490772609881</v>
      </c>
      <c r="G572" s="47">
        <f t="shared" si="145"/>
        <v>3.1124521572041259</v>
      </c>
      <c r="H572" s="47">
        <f t="shared" si="145"/>
        <v>2.9189241216897561</v>
      </c>
      <c r="I572" s="47">
        <f t="shared" si="145"/>
        <v>2.799819540151764</v>
      </c>
      <c r="J572" s="47">
        <f t="shared" si="145"/>
        <v>2.6010167938170614</v>
      </c>
      <c r="K572" s="47">
        <f t="shared" si="145"/>
        <v>2.350488198321163</v>
      </c>
      <c r="L572" s="38"/>
      <c r="M572" s="45"/>
      <c r="N572" s="45"/>
    </row>
    <row r="573" spans="1:14" ht="14.5">
      <c r="A573" s="17" t="s">
        <v>8</v>
      </c>
      <c r="B573" s="47">
        <f t="shared" ref="B573:K573" si="146">B19*B530*B482/1000</f>
        <v>0.16339241351320088</v>
      </c>
      <c r="C573" s="47">
        <f t="shared" si="146"/>
        <v>0.21446440092798588</v>
      </c>
      <c r="D573" s="47">
        <f t="shared" si="146"/>
        <v>0.27046818474509932</v>
      </c>
      <c r="E573" s="47">
        <f t="shared" si="146"/>
        <v>0.37386561585612804</v>
      </c>
      <c r="F573" s="47">
        <f t="shared" si="146"/>
        <v>0.50184521369934132</v>
      </c>
      <c r="G573" s="47">
        <f t="shared" si="146"/>
        <v>1.0989983657179199</v>
      </c>
      <c r="H573" s="47">
        <f t="shared" si="146"/>
        <v>1.8736284365858979</v>
      </c>
      <c r="I573" s="47">
        <f t="shared" si="146"/>
        <v>2.4650640153259999</v>
      </c>
      <c r="J573" s="47">
        <f t="shared" si="146"/>
        <v>3.1470413479048451</v>
      </c>
      <c r="K573" s="47">
        <f t="shared" si="146"/>
        <v>3.8399985221246205</v>
      </c>
      <c r="L573" s="38"/>
      <c r="M573" s="45"/>
      <c r="N573" s="45"/>
    </row>
    <row r="574" spans="1:14" ht="14.5">
      <c r="A574" s="17" t="s">
        <v>89</v>
      </c>
      <c r="B574" s="47">
        <f>SUM(B564:B573)</f>
        <v>8.9183144492915005</v>
      </c>
      <c r="C574" s="47">
        <f t="shared" ref="C574:K574" si="147">SUM(C564:C573)</f>
        <v>11.534090971604686</v>
      </c>
      <c r="D574" s="47">
        <f t="shared" si="147"/>
        <v>13.639322676237679</v>
      </c>
      <c r="E574" s="47">
        <f t="shared" si="147"/>
        <v>15.411171997892021</v>
      </c>
      <c r="F574" s="47">
        <f t="shared" si="147"/>
        <v>16.275780331006889</v>
      </c>
      <c r="G574" s="47">
        <f t="shared" si="147"/>
        <v>16.284096086878375</v>
      </c>
      <c r="H574" s="47">
        <f t="shared" si="147"/>
        <v>16.403645164705232</v>
      </c>
      <c r="I574" s="47">
        <f t="shared" si="147"/>
        <v>15.994110375939254</v>
      </c>
      <c r="J574" s="47">
        <f t="shared" si="147"/>
        <v>15.057139184110532</v>
      </c>
      <c r="K574" s="47">
        <f t="shared" si="147"/>
        <v>14.360222330767735</v>
      </c>
      <c r="L574" s="38"/>
      <c r="M574" s="45"/>
      <c r="N574" s="45"/>
    </row>
    <row r="576" spans="1:14">
      <c r="A576" t="s">
        <v>242</v>
      </c>
    </row>
    <row r="577" spans="1:14" ht="14.5">
      <c r="A577" s="18" t="s">
        <v>41</v>
      </c>
      <c r="B577" s="17"/>
      <c r="C577" s="17"/>
      <c r="D577" s="17"/>
      <c r="E577" s="17"/>
      <c r="F577" s="17"/>
      <c r="G577" s="17"/>
      <c r="H577" s="17"/>
      <c r="I577" s="17"/>
      <c r="J577" s="17"/>
      <c r="K577" s="17"/>
    </row>
    <row r="578" spans="1:14" ht="14.5">
      <c r="A578" s="17"/>
      <c r="B578" s="70">
        <v>2010</v>
      </c>
      <c r="C578" s="70">
        <v>2020</v>
      </c>
      <c r="D578" s="70">
        <v>2030</v>
      </c>
      <c r="E578" s="70">
        <v>2040</v>
      </c>
      <c r="F578" s="70">
        <v>2050</v>
      </c>
      <c r="G578" s="70">
        <v>2060</v>
      </c>
      <c r="H578" s="70">
        <v>2070</v>
      </c>
      <c r="I578" s="70">
        <v>2080</v>
      </c>
      <c r="J578" s="70">
        <v>2090</v>
      </c>
      <c r="K578" s="70">
        <v>2100</v>
      </c>
    </row>
    <row r="579" spans="1:14" ht="14.5">
      <c r="A579" s="17" t="s">
        <v>5</v>
      </c>
      <c r="B579" s="47">
        <f t="shared" ref="B579:K579" si="148">B10*B535*B487/1000</f>
        <v>2.4615895736588841E-2</v>
      </c>
      <c r="C579" s="47">
        <f t="shared" si="148"/>
        <v>2.8335339819830604E-2</v>
      </c>
      <c r="D579" s="47">
        <f t="shared" si="148"/>
        <v>3.1986836308433526E-2</v>
      </c>
      <c r="E579" s="47">
        <f t="shared" si="148"/>
        <v>3.9860075465439328E-2</v>
      </c>
      <c r="F579" s="47">
        <f t="shared" si="148"/>
        <v>4.648417102616284E-2</v>
      </c>
      <c r="G579" s="47">
        <f t="shared" si="148"/>
        <v>6.2416471532509774E-2</v>
      </c>
      <c r="H579" s="47">
        <f t="shared" si="148"/>
        <v>7.6224629563078808E-2</v>
      </c>
      <c r="I579" s="47">
        <f t="shared" si="148"/>
        <v>9.057928522229744E-2</v>
      </c>
      <c r="J579" s="47">
        <f t="shared" si="148"/>
        <v>0.15634665550306132</v>
      </c>
      <c r="K579" s="47">
        <f t="shared" si="148"/>
        <v>0.24035286084851762</v>
      </c>
    </row>
    <row r="580" spans="1:14" ht="14.5">
      <c r="A580" s="17" t="s">
        <v>6</v>
      </c>
      <c r="B580" s="47">
        <f t="shared" ref="B580:K580" si="149">B11*B536*B488/1000</f>
        <v>7.715947889367894E-2</v>
      </c>
      <c r="C580" s="47">
        <f t="shared" si="149"/>
        <v>0.14073206957910642</v>
      </c>
      <c r="D580" s="47">
        <f t="shared" si="149"/>
        <v>0.21385392319363844</v>
      </c>
      <c r="E580" s="47">
        <f t="shared" si="149"/>
        <v>0.27550039836443807</v>
      </c>
      <c r="F580" s="47">
        <f t="shared" si="149"/>
        <v>0.29254881818025164</v>
      </c>
      <c r="G580" s="47">
        <f t="shared" si="149"/>
        <v>0.28251488305991801</v>
      </c>
      <c r="H580" s="47">
        <f t="shared" si="149"/>
        <v>0.26702838979762233</v>
      </c>
      <c r="I580" s="47">
        <f t="shared" si="149"/>
        <v>0.23670713254774589</v>
      </c>
      <c r="J580" s="47">
        <f t="shared" si="149"/>
        <v>0.22513070087108789</v>
      </c>
      <c r="K580" s="47">
        <f t="shared" si="149"/>
        <v>0.21006212573355099</v>
      </c>
    </row>
    <row r="581" spans="1:14" ht="14.5">
      <c r="A581" s="17" t="s">
        <v>11</v>
      </c>
      <c r="B581" s="47">
        <f t="shared" ref="B581:K581" si="150">B12*B537*B489/1000</f>
        <v>0.58255781673762574</v>
      </c>
      <c r="C581" s="47">
        <f t="shared" si="150"/>
        <v>0.77000030532453012</v>
      </c>
      <c r="D581" s="47">
        <f t="shared" si="150"/>
        <v>0.9192344747650586</v>
      </c>
      <c r="E581" s="47">
        <f t="shared" si="150"/>
        <v>1.053584875821679</v>
      </c>
      <c r="F581" s="47">
        <f t="shared" si="150"/>
        <v>1.1840577216056192</v>
      </c>
      <c r="G581" s="47">
        <f t="shared" si="150"/>
        <v>1.2763314768675766</v>
      </c>
      <c r="H581" s="47">
        <f t="shared" si="150"/>
        <v>1.3353463631074165</v>
      </c>
      <c r="I581" s="47">
        <f t="shared" si="150"/>
        <v>1.286157966870576</v>
      </c>
      <c r="J581" s="47">
        <f t="shared" si="150"/>
        <v>1.0098799465030703</v>
      </c>
      <c r="K581" s="47">
        <f t="shared" si="150"/>
        <v>0.78233695108979651</v>
      </c>
    </row>
    <row r="582" spans="1:14" ht="14.5">
      <c r="A582" s="17" t="s">
        <v>2</v>
      </c>
      <c r="B582" s="47">
        <f t="shared" ref="B582:K582" si="151">B13*B538*B490/1000</f>
        <v>4.9697270607674364E-2</v>
      </c>
      <c r="C582" s="47">
        <f t="shared" si="151"/>
        <v>5.3010403311395476E-2</v>
      </c>
      <c r="D582" s="47">
        <f t="shared" si="151"/>
        <v>5.9387664670378072E-2</v>
      </c>
      <c r="E582" s="47">
        <f t="shared" si="151"/>
        <v>6.8569499433669079E-2</v>
      </c>
      <c r="F582" s="47">
        <f t="shared" si="151"/>
        <v>7.9466197796338026E-2</v>
      </c>
      <c r="G582" s="47">
        <f t="shared" si="151"/>
        <v>8.5370169530225845E-2</v>
      </c>
      <c r="H582" s="47">
        <f t="shared" si="151"/>
        <v>9.1329435424717872E-2</v>
      </c>
      <c r="I582" s="47">
        <f t="shared" si="151"/>
        <v>8.7738663533647995E-2</v>
      </c>
      <c r="J582" s="47">
        <f t="shared" si="151"/>
        <v>8.1698299815240724E-2</v>
      </c>
      <c r="K582" s="47">
        <f t="shared" si="151"/>
        <v>7.5164747046609609E-2</v>
      </c>
    </row>
    <row r="583" spans="1:14" ht="14.5">
      <c r="A583" s="17" t="s">
        <v>3</v>
      </c>
      <c r="B583" s="47">
        <f t="shared" ref="B583:K583" si="152">B14*B539*B491/1000</f>
        <v>9.6297221550246975E-2</v>
      </c>
      <c r="C583" s="47">
        <f t="shared" si="152"/>
        <v>0.1136809513307369</v>
      </c>
      <c r="D583" s="47">
        <f t="shared" si="152"/>
        <v>0.12520702355545241</v>
      </c>
      <c r="E583" s="47">
        <f t="shared" si="152"/>
        <v>0.14128503131566078</v>
      </c>
      <c r="F583" s="47">
        <f t="shared" si="152"/>
        <v>0.15562525637538596</v>
      </c>
      <c r="G583" s="47">
        <f t="shared" si="152"/>
        <v>0.14531899378865271</v>
      </c>
      <c r="H583" s="47">
        <f t="shared" si="152"/>
        <v>0.16777262098099896</v>
      </c>
      <c r="I583" s="47">
        <f t="shared" si="152"/>
        <v>0.1990086844956574</v>
      </c>
      <c r="J583" s="47">
        <f t="shared" si="152"/>
        <v>0.23103321742392033</v>
      </c>
      <c r="K583" s="47">
        <f t="shared" si="152"/>
        <v>0.25946377536884435</v>
      </c>
    </row>
    <row r="584" spans="1:14" ht="14.5">
      <c r="A584" s="17" t="s">
        <v>4</v>
      </c>
      <c r="B584" s="47">
        <f t="shared" ref="B584:K584" si="153">B15*B540*B492/1000</f>
        <v>6.6758407765524094E-2</v>
      </c>
      <c r="C584" s="47">
        <f t="shared" si="153"/>
        <v>7.4191056074468312E-2</v>
      </c>
      <c r="D584" s="47">
        <f t="shared" si="153"/>
        <v>7.6179597808427854E-2</v>
      </c>
      <c r="E584" s="47">
        <f t="shared" si="153"/>
        <v>8.038351199236228E-2</v>
      </c>
      <c r="F584" s="47">
        <f t="shared" si="153"/>
        <v>8.2390910191127528E-2</v>
      </c>
      <c r="G584" s="47">
        <f t="shared" si="153"/>
        <v>8.9156155185271063E-2</v>
      </c>
      <c r="H584" s="47">
        <f t="shared" si="153"/>
        <v>9.4374068438714903E-2</v>
      </c>
      <c r="I584" s="47">
        <f t="shared" si="153"/>
        <v>8.4078969910941923E-2</v>
      </c>
      <c r="J584" s="47">
        <f t="shared" si="153"/>
        <v>7.6106228251241498E-2</v>
      </c>
      <c r="K584" s="47">
        <f t="shared" si="153"/>
        <v>7.1897527372129261E-2</v>
      </c>
    </row>
    <row r="585" spans="1:14" ht="14.5">
      <c r="A585" s="17" t="s">
        <v>0</v>
      </c>
      <c r="B585" s="47">
        <f t="shared" ref="B585:K585" si="154">B16*B541*B493/1000</f>
        <v>1.0337620505756469</v>
      </c>
      <c r="C585" s="47">
        <f t="shared" si="154"/>
        <v>1.2856457672353172</v>
      </c>
      <c r="D585" s="47">
        <f t="shared" si="154"/>
        <v>1.4905769362586649</v>
      </c>
      <c r="E585" s="47">
        <f t="shared" si="154"/>
        <v>1.6676878747873904</v>
      </c>
      <c r="F585" s="47">
        <f t="shared" si="154"/>
        <v>1.6498074616974752</v>
      </c>
      <c r="G585" s="47">
        <f t="shared" si="154"/>
        <v>1.4185244937699613</v>
      </c>
      <c r="H585" s="47">
        <f t="shared" si="154"/>
        <v>1.2104877332964588</v>
      </c>
      <c r="I585" s="47">
        <f t="shared" si="154"/>
        <v>1.019786315795699</v>
      </c>
      <c r="J585" s="47">
        <f t="shared" si="154"/>
        <v>0.84164743329928882</v>
      </c>
      <c r="K585" s="47">
        <f t="shared" si="154"/>
        <v>0.6805096756591994</v>
      </c>
    </row>
    <row r="586" spans="1:14" ht="14.5">
      <c r="A586" s="17" t="s">
        <v>1</v>
      </c>
      <c r="B586" s="47">
        <f t="shared" ref="B586:K586" si="155">B17*B542*B494/1000</f>
        <v>0.2211841529658434</v>
      </c>
      <c r="C586" s="47">
        <f t="shared" si="155"/>
        <v>0.2424357342549848</v>
      </c>
      <c r="D586" s="47">
        <f t="shared" si="155"/>
        <v>0.24581639362796523</v>
      </c>
      <c r="E586" s="47">
        <f t="shared" si="155"/>
        <v>0.24022700550054399</v>
      </c>
      <c r="F586" s="47">
        <f t="shared" si="155"/>
        <v>0.23266955152703056</v>
      </c>
      <c r="G586" s="47">
        <f t="shared" si="155"/>
        <v>0.21648215385817321</v>
      </c>
      <c r="H586" s="47">
        <f t="shared" si="155"/>
        <v>0.19683203245654673</v>
      </c>
      <c r="I586" s="47">
        <f t="shared" si="155"/>
        <v>0.17411520544232792</v>
      </c>
      <c r="J586" s="47">
        <f t="shared" si="155"/>
        <v>0.13565936756009686</v>
      </c>
      <c r="K586" s="47">
        <f t="shared" si="155"/>
        <v>0.10022146029296089</v>
      </c>
    </row>
    <row r="587" spans="1:14" ht="14.5">
      <c r="A587" s="17" t="s">
        <v>7</v>
      </c>
      <c r="B587" s="47">
        <f t="shared" ref="B587:K587" si="156">B18*B543*B495/1000</f>
        <v>0.44131860560174285</v>
      </c>
      <c r="C587" s="47">
        <f t="shared" si="156"/>
        <v>0.64502664585387648</v>
      </c>
      <c r="D587" s="47">
        <f t="shared" si="156"/>
        <v>0.79783020261660476</v>
      </c>
      <c r="E587" s="47">
        <f t="shared" si="156"/>
        <v>0.88719748079282656</v>
      </c>
      <c r="F587" s="47">
        <f t="shared" si="156"/>
        <v>0.94944712775993434</v>
      </c>
      <c r="G587" s="47">
        <f t="shared" si="156"/>
        <v>0.92195916439446446</v>
      </c>
      <c r="H587" s="47">
        <f t="shared" si="156"/>
        <v>0.86463299939727845</v>
      </c>
      <c r="I587" s="47">
        <f t="shared" si="156"/>
        <v>0.82935227702018033</v>
      </c>
      <c r="J587" s="47">
        <f t="shared" si="156"/>
        <v>0.77046365652658466</v>
      </c>
      <c r="K587" s="47">
        <f t="shared" si="156"/>
        <v>0.69625299467731105</v>
      </c>
    </row>
    <row r="588" spans="1:14" ht="14.5">
      <c r="A588" s="17" t="s">
        <v>8</v>
      </c>
      <c r="B588" s="47">
        <f t="shared" ref="B588:K588" si="157">B19*B544*B496/1000</f>
        <v>4.839950155775067E-2</v>
      </c>
      <c r="C588" s="47">
        <f t="shared" si="157"/>
        <v>6.3527858384670288E-2</v>
      </c>
      <c r="D588" s="47">
        <f t="shared" si="157"/>
        <v>8.0117093856593338E-2</v>
      </c>
      <c r="E588" s="47">
        <f t="shared" si="157"/>
        <v>0.11074510173360126</v>
      </c>
      <c r="F588" s="47">
        <f t="shared" si="157"/>
        <v>0.1486547488952332</v>
      </c>
      <c r="G588" s="47">
        <f t="shared" si="157"/>
        <v>0.32554126577751091</v>
      </c>
      <c r="H588" s="47">
        <f t="shared" si="157"/>
        <v>0.55499934473921353</v>
      </c>
      <c r="I588" s="47">
        <f t="shared" si="157"/>
        <v>0.73019222303174214</v>
      </c>
      <c r="J588" s="47">
        <f t="shared" si="157"/>
        <v>0.93220504762248557</v>
      </c>
      <c r="K588" s="47">
        <f t="shared" si="157"/>
        <v>1.1374702806401424</v>
      </c>
      <c r="L588" s="38"/>
      <c r="M588" s="45"/>
      <c r="N588" s="45"/>
    </row>
    <row r="589" spans="1:14" ht="14.5">
      <c r="A589" s="17" t="s">
        <v>89</v>
      </c>
      <c r="B589" s="47">
        <f>SUM(B579:B588)</f>
        <v>2.641750401992323</v>
      </c>
      <c r="C589" s="47">
        <f t="shared" ref="C589:K589" si="158">SUM(C579:C588)</f>
        <v>3.4165861311689167</v>
      </c>
      <c r="D589" s="47">
        <f t="shared" si="158"/>
        <v>4.0401901466612173</v>
      </c>
      <c r="E589" s="47">
        <f t="shared" si="158"/>
        <v>4.5650408552076112</v>
      </c>
      <c r="F589" s="47">
        <f t="shared" si="158"/>
        <v>4.8211519650545585</v>
      </c>
      <c r="G589" s="47">
        <f t="shared" si="158"/>
        <v>4.8236152277642637</v>
      </c>
      <c r="H589" s="47">
        <f t="shared" si="158"/>
        <v>4.859027617202047</v>
      </c>
      <c r="I589" s="47">
        <f t="shared" si="158"/>
        <v>4.7377167238708164</v>
      </c>
      <c r="J589" s="47">
        <f t="shared" si="158"/>
        <v>4.460170553376078</v>
      </c>
      <c r="K589" s="47">
        <f t="shared" si="158"/>
        <v>4.2537323987290616</v>
      </c>
      <c r="L589" s="38"/>
      <c r="M589" s="45"/>
      <c r="N589" s="45"/>
    </row>
    <row r="590" spans="1:14" ht="14.5">
      <c r="A590" s="16"/>
      <c r="B590" s="2"/>
      <c r="C590" s="2"/>
      <c r="D590" s="2"/>
      <c r="E590" s="2"/>
      <c r="F590" s="2"/>
      <c r="G590" s="2"/>
      <c r="H590" s="2"/>
      <c r="I590" s="2"/>
      <c r="J590" s="2"/>
      <c r="K590" s="2"/>
      <c r="L590" s="38"/>
      <c r="M590" s="45"/>
      <c r="N590" s="45"/>
    </row>
    <row r="591" spans="1:14">
      <c r="A591" s="54" t="s">
        <v>250</v>
      </c>
    </row>
    <row r="592" spans="1:14" ht="14.5">
      <c r="A592" s="129" t="s">
        <v>291</v>
      </c>
      <c r="B592" s="129"/>
      <c r="C592" s="129"/>
      <c r="D592" s="129"/>
      <c r="E592" s="129"/>
      <c r="F592" s="129"/>
      <c r="G592" s="129"/>
      <c r="H592" s="129"/>
      <c r="I592" s="129"/>
      <c r="J592" s="129"/>
      <c r="K592" s="129"/>
      <c r="M592" t="s">
        <v>253</v>
      </c>
    </row>
    <row r="593" spans="1:14" ht="14.5">
      <c r="A593" s="129"/>
      <c r="B593" s="140">
        <v>2010</v>
      </c>
      <c r="C593" s="140">
        <v>2020</v>
      </c>
      <c r="D593" s="140">
        <v>2030</v>
      </c>
      <c r="E593" s="140">
        <v>2040</v>
      </c>
      <c r="F593" s="140">
        <v>2050</v>
      </c>
      <c r="G593" s="140">
        <v>2060</v>
      </c>
      <c r="H593" s="140">
        <v>2070</v>
      </c>
      <c r="I593" s="140">
        <v>2080</v>
      </c>
      <c r="J593" s="140">
        <v>2090</v>
      </c>
      <c r="K593" s="140">
        <v>2100</v>
      </c>
      <c r="M593">
        <f>SUM(C384:C393)/'[7]Number of aircrafts'!$K$14</f>
        <v>0.67060582781406552</v>
      </c>
      <c r="N593" t="s">
        <v>255</v>
      </c>
    </row>
    <row r="594" spans="1:14" ht="14.5">
      <c r="A594" s="129" t="s">
        <v>5</v>
      </c>
      <c r="B594" s="140">
        <f>ROUND(B507/$M$593,0)</f>
        <v>8</v>
      </c>
      <c r="C594" s="140">
        <f t="shared" ref="C594:K594" si="159">ROUND(C507/$M$593,0)</f>
        <v>9</v>
      </c>
      <c r="D594" s="140">
        <f t="shared" si="159"/>
        <v>8</v>
      </c>
      <c r="E594" s="140">
        <f t="shared" si="159"/>
        <v>7</v>
      </c>
      <c r="F594" s="140">
        <f t="shared" si="159"/>
        <v>9</v>
      </c>
      <c r="G594" s="140">
        <f t="shared" si="159"/>
        <v>14</v>
      </c>
      <c r="H594" s="140">
        <f t="shared" si="159"/>
        <v>20</v>
      </c>
      <c r="I594" s="140">
        <f t="shared" si="159"/>
        <v>29</v>
      </c>
      <c r="J594" s="140">
        <f t="shared" si="159"/>
        <v>62</v>
      </c>
      <c r="K594" s="140">
        <f t="shared" si="159"/>
        <v>119</v>
      </c>
      <c r="M594" t="s">
        <v>254</v>
      </c>
    </row>
    <row r="595" spans="1:14" ht="14.5">
      <c r="A595" s="129" t="s">
        <v>6</v>
      </c>
      <c r="B595" s="140">
        <f t="shared" ref="B595:K603" si="160">ROUND(B508/$M$593,0)</f>
        <v>15</v>
      </c>
      <c r="C595" s="140">
        <f t="shared" si="160"/>
        <v>31</v>
      </c>
      <c r="D595" s="140">
        <f t="shared" si="160"/>
        <v>44</v>
      </c>
      <c r="E595" s="140">
        <f t="shared" si="160"/>
        <v>48</v>
      </c>
      <c r="F595" s="140">
        <f t="shared" si="160"/>
        <v>66</v>
      </c>
      <c r="G595" s="140">
        <f t="shared" si="160"/>
        <v>85</v>
      </c>
      <c r="H595" s="140">
        <f t="shared" si="160"/>
        <v>109</v>
      </c>
      <c r="I595" s="140">
        <f t="shared" si="160"/>
        <v>133</v>
      </c>
      <c r="J595" s="140">
        <f t="shared" si="160"/>
        <v>178</v>
      </c>
      <c r="K595" s="140">
        <f t="shared" si="160"/>
        <v>240</v>
      </c>
    </row>
    <row r="596" spans="1:14" ht="14.5">
      <c r="A596" s="129" t="s">
        <v>11</v>
      </c>
      <c r="B596" s="140">
        <f t="shared" si="160"/>
        <v>274</v>
      </c>
      <c r="C596" s="140">
        <f t="shared" si="160"/>
        <v>405</v>
      </c>
      <c r="D596" s="140">
        <f t="shared" si="160"/>
        <v>431</v>
      </c>
      <c r="E596" s="140">
        <f t="shared" si="160"/>
        <v>393</v>
      </c>
      <c r="F596" s="140">
        <f t="shared" si="160"/>
        <v>532</v>
      </c>
      <c r="G596" s="140">
        <f t="shared" si="160"/>
        <v>698</v>
      </c>
      <c r="H596" s="140">
        <f t="shared" si="160"/>
        <v>902</v>
      </c>
      <c r="I596" s="140">
        <f t="shared" si="160"/>
        <v>1088</v>
      </c>
      <c r="J596" s="140">
        <f t="shared" si="160"/>
        <v>1088</v>
      </c>
      <c r="K596" s="140">
        <f t="shared" si="160"/>
        <v>1088</v>
      </c>
    </row>
    <row r="597" spans="1:14" ht="14.5">
      <c r="A597" s="129" t="s">
        <v>2</v>
      </c>
      <c r="B597" s="140">
        <f t="shared" si="160"/>
        <v>51</v>
      </c>
      <c r="C597" s="140">
        <f t="shared" si="160"/>
        <v>63</v>
      </c>
      <c r="D597" s="140">
        <f t="shared" si="160"/>
        <v>66</v>
      </c>
      <c r="E597" s="140">
        <f t="shared" si="160"/>
        <v>63</v>
      </c>
      <c r="F597" s="140">
        <f t="shared" si="160"/>
        <v>93</v>
      </c>
      <c r="G597" s="140">
        <f t="shared" si="160"/>
        <v>127</v>
      </c>
      <c r="H597" s="140">
        <f t="shared" si="160"/>
        <v>176</v>
      </c>
      <c r="I597" s="140">
        <f t="shared" si="160"/>
        <v>223</v>
      </c>
      <c r="J597" s="140">
        <f t="shared" si="160"/>
        <v>277</v>
      </c>
      <c r="K597" s="140">
        <f t="shared" si="160"/>
        <v>345</v>
      </c>
    </row>
    <row r="598" spans="1:14" ht="14.5">
      <c r="A598" s="129" t="s">
        <v>3</v>
      </c>
      <c r="B598" s="140">
        <f t="shared" si="160"/>
        <v>47</v>
      </c>
      <c r="C598" s="140">
        <f t="shared" si="160"/>
        <v>60</v>
      </c>
      <c r="D598" s="140">
        <f t="shared" si="160"/>
        <v>58</v>
      </c>
      <c r="E598" s="140">
        <f t="shared" si="160"/>
        <v>52</v>
      </c>
      <c r="F598" s="140">
        <f t="shared" si="160"/>
        <v>70</v>
      </c>
      <c r="G598" s="140">
        <f t="shared" si="160"/>
        <v>83</v>
      </c>
      <c r="H598" s="140">
        <f t="shared" si="160"/>
        <v>122</v>
      </c>
      <c r="I598" s="140">
        <f t="shared" si="160"/>
        <v>189</v>
      </c>
      <c r="J598" s="140">
        <f t="shared" si="160"/>
        <v>291</v>
      </c>
      <c r="K598" s="140">
        <f t="shared" si="160"/>
        <v>447</v>
      </c>
    </row>
    <row r="599" spans="1:14" ht="14.5">
      <c r="A599" s="129" t="s">
        <v>4</v>
      </c>
      <c r="B599" s="140">
        <f t="shared" si="160"/>
        <v>50</v>
      </c>
      <c r="C599" s="140">
        <f t="shared" si="160"/>
        <v>56</v>
      </c>
      <c r="D599" s="140">
        <f t="shared" si="160"/>
        <v>47</v>
      </c>
      <c r="E599" s="140">
        <f t="shared" si="160"/>
        <v>38</v>
      </c>
      <c r="F599" s="140">
        <f t="shared" si="160"/>
        <v>45</v>
      </c>
      <c r="G599" s="140">
        <f t="shared" si="160"/>
        <v>59</v>
      </c>
      <c r="H599" s="140">
        <f t="shared" si="160"/>
        <v>77</v>
      </c>
      <c r="I599" s="140">
        <f t="shared" si="160"/>
        <v>87</v>
      </c>
      <c r="J599" s="140">
        <f t="shared" si="160"/>
        <v>102</v>
      </c>
      <c r="K599" s="140">
        <f t="shared" si="160"/>
        <v>126</v>
      </c>
    </row>
    <row r="600" spans="1:14" ht="14.5">
      <c r="A600" s="129" t="s">
        <v>0</v>
      </c>
      <c r="B600" s="140">
        <f t="shared" si="160"/>
        <v>852</v>
      </c>
      <c r="C600" s="140">
        <f t="shared" si="160"/>
        <v>1135</v>
      </c>
      <c r="D600" s="140">
        <f t="shared" si="160"/>
        <v>1116</v>
      </c>
      <c r="E600" s="140">
        <f t="shared" si="160"/>
        <v>952</v>
      </c>
      <c r="F600" s="140">
        <f t="shared" si="160"/>
        <v>1088</v>
      </c>
      <c r="G600" s="140">
        <f t="shared" si="160"/>
        <v>1088</v>
      </c>
      <c r="H600" s="140">
        <f t="shared" si="160"/>
        <v>1088</v>
      </c>
      <c r="I600" s="140">
        <f t="shared" si="160"/>
        <v>1088</v>
      </c>
      <c r="J600" s="140">
        <f t="shared" si="160"/>
        <v>1088</v>
      </c>
      <c r="K600" s="140">
        <f t="shared" si="160"/>
        <v>1088</v>
      </c>
    </row>
    <row r="601" spans="1:14" ht="14.5">
      <c r="A601" s="129" t="s">
        <v>1</v>
      </c>
      <c r="B601" s="140">
        <f t="shared" si="160"/>
        <v>502</v>
      </c>
      <c r="C601" s="140">
        <f t="shared" si="160"/>
        <v>645</v>
      </c>
      <c r="D601" s="140">
        <f t="shared" si="160"/>
        <v>615</v>
      </c>
      <c r="E601" s="140">
        <f t="shared" si="160"/>
        <v>507</v>
      </c>
      <c r="F601" s="140">
        <f t="shared" si="160"/>
        <v>625</v>
      </c>
      <c r="G601" s="140">
        <f t="shared" si="160"/>
        <v>745</v>
      </c>
      <c r="H601" s="140">
        <f t="shared" si="160"/>
        <v>885</v>
      </c>
      <c r="I601" s="140">
        <f t="shared" si="160"/>
        <v>1039</v>
      </c>
      <c r="J601" s="140">
        <f t="shared" si="160"/>
        <v>1088</v>
      </c>
      <c r="K601" s="140">
        <f t="shared" si="160"/>
        <v>1088</v>
      </c>
    </row>
    <row r="602" spans="1:14" ht="14.5">
      <c r="A602" s="129" t="s">
        <v>7</v>
      </c>
      <c r="B602" s="140">
        <f t="shared" si="160"/>
        <v>165</v>
      </c>
      <c r="C602" s="140">
        <f t="shared" si="160"/>
        <v>258</v>
      </c>
      <c r="D602" s="140">
        <f t="shared" si="160"/>
        <v>277</v>
      </c>
      <c r="E602" s="140">
        <f t="shared" si="160"/>
        <v>246</v>
      </c>
      <c r="F602" s="140">
        <f t="shared" si="160"/>
        <v>323</v>
      </c>
      <c r="G602" s="140">
        <f t="shared" si="160"/>
        <v>395</v>
      </c>
      <c r="H602" s="140">
        <f t="shared" si="160"/>
        <v>476</v>
      </c>
      <c r="I602" s="140">
        <f t="shared" si="160"/>
        <v>597</v>
      </c>
      <c r="J602" s="140">
        <f t="shared" si="160"/>
        <v>739</v>
      </c>
      <c r="K602" s="140">
        <f t="shared" si="160"/>
        <v>903</v>
      </c>
    </row>
    <row r="603" spans="1:14" ht="14.5">
      <c r="A603" s="129" t="s">
        <v>8</v>
      </c>
      <c r="B603" s="140">
        <f t="shared" si="160"/>
        <v>10</v>
      </c>
      <c r="C603" s="140">
        <f t="shared" si="160"/>
        <v>13</v>
      </c>
      <c r="D603" s="140">
        <f t="shared" si="160"/>
        <v>14</v>
      </c>
      <c r="E603" s="140">
        <f t="shared" si="160"/>
        <v>15</v>
      </c>
      <c r="F603" s="140">
        <f t="shared" si="160"/>
        <v>24</v>
      </c>
      <c r="G603" s="140">
        <f t="shared" si="160"/>
        <v>66</v>
      </c>
      <c r="H603" s="140">
        <f t="shared" si="160"/>
        <v>141</v>
      </c>
      <c r="I603" s="140">
        <f t="shared" si="160"/>
        <v>240</v>
      </c>
      <c r="J603" s="140">
        <f t="shared" si="160"/>
        <v>405</v>
      </c>
      <c r="K603" s="140">
        <f t="shared" si="160"/>
        <v>669</v>
      </c>
    </row>
    <row r="604" spans="1:14" ht="14.5">
      <c r="A604" s="129" t="s">
        <v>89</v>
      </c>
      <c r="B604" s="140">
        <f>SUM(B594:B603)</f>
        <v>1974</v>
      </c>
      <c r="C604" s="140">
        <f>SUM(C594:C603)</f>
        <v>2675</v>
      </c>
      <c r="D604" s="140">
        <f t="shared" ref="D604:K604" si="161">SUM(D594:D603)</f>
        <v>2676</v>
      </c>
      <c r="E604" s="140">
        <f t="shared" si="161"/>
        <v>2321</v>
      </c>
      <c r="F604" s="140">
        <f t="shared" si="161"/>
        <v>2875</v>
      </c>
      <c r="G604" s="140">
        <f t="shared" si="161"/>
        <v>3360</v>
      </c>
      <c r="H604" s="140">
        <f t="shared" si="161"/>
        <v>3996</v>
      </c>
      <c r="I604" s="140">
        <f t="shared" si="161"/>
        <v>4713</v>
      </c>
      <c r="J604" s="140">
        <f t="shared" si="161"/>
        <v>5318</v>
      </c>
      <c r="K604" s="140">
        <f t="shared" si="161"/>
        <v>6113</v>
      </c>
    </row>
    <row r="605" spans="1:14" ht="14.5">
      <c r="A605" s="16"/>
      <c r="B605" s="2"/>
      <c r="C605" s="2"/>
      <c r="D605" s="2"/>
      <c r="E605" s="2"/>
      <c r="F605" s="2"/>
      <c r="G605" s="2"/>
      <c r="H605" s="2"/>
      <c r="I605" s="2"/>
      <c r="J605" s="2"/>
      <c r="K605" s="2"/>
      <c r="L605" s="38"/>
      <c r="M605" s="45"/>
      <c r="N605" s="45"/>
    </row>
    <row r="606" spans="1:14">
      <c r="A606" s="54" t="s">
        <v>251</v>
      </c>
    </row>
    <row r="607" spans="1:14" ht="14.5">
      <c r="A607" s="129" t="s">
        <v>291</v>
      </c>
      <c r="B607" s="129"/>
      <c r="C607" s="129"/>
      <c r="D607" s="129"/>
      <c r="E607" s="129"/>
      <c r="F607" s="129"/>
      <c r="G607" s="129"/>
      <c r="H607" s="129"/>
      <c r="I607" s="129"/>
      <c r="J607" s="129"/>
      <c r="K607" s="129"/>
    </row>
    <row r="608" spans="1:14" ht="14.5">
      <c r="A608" s="129"/>
      <c r="B608" s="140">
        <v>2010</v>
      </c>
      <c r="C608" s="140">
        <v>2020</v>
      </c>
      <c r="D608" s="140">
        <v>2030</v>
      </c>
      <c r="E608" s="140">
        <v>2040</v>
      </c>
      <c r="F608" s="140">
        <v>2050</v>
      </c>
      <c r="G608" s="140">
        <v>2060</v>
      </c>
      <c r="H608" s="140">
        <v>2070</v>
      </c>
      <c r="I608" s="140">
        <v>2080</v>
      </c>
      <c r="J608" s="140">
        <v>2090</v>
      </c>
      <c r="K608" s="140">
        <v>2100</v>
      </c>
    </row>
    <row r="609" spans="1:14" ht="14.5">
      <c r="A609" s="129" t="s">
        <v>5</v>
      </c>
      <c r="B609" s="140">
        <f>ROUND(B521/$M$593,0)</f>
        <v>59</v>
      </c>
      <c r="C609" s="140">
        <f t="shared" ref="C609:K609" si="162">ROUND(C521/$M$593,0)</f>
        <v>64</v>
      </c>
      <c r="D609" s="140">
        <f t="shared" si="162"/>
        <v>75</v>
      </c>
      <c r="E609" s="140">
        <f t="shared" si="162"/>
        <v>101</v>
      </c>
      <c r="F609" s="140">
        <f t="shared" si="162"/>
        <v>131</v>
      </c>
      <c r="G609" s="140">
        <f t="shared" si="162"/>
        <v>202</v>
      </c>
      <c r="H609" s="140">
        <f t="shared" si="162"/>
        <v>290</v>
      </c>
      <c r="I609" s="140">
        <f t="shared" si="162"/>
        <v>415</v>
      </c>
      <c r="J609" s="140">
        <f t="shared" si="162"/>
        <v>881</v>
      </c>
      <c r="K609" s="140">
        <f t="shared" si="162"/>
        <v>1696</v>
      </c>
    </row>
    <row r="610" spans="1:14" ht="14.5">
      <c r="A610" s="129" t="s">
        <v>6</v>
      </c>
      <c r="B610" s="140">
        <f t="shared" ref="B610:K618" si="163">ROUND(B522/$M$593,0)</f>
        <v>109</v>
      </c>
      <c r="C610" s="140">
        <f t="shared" si="163"/>
        <v>224</v>
      </c>
      <c r="D610" s="140">
        <f t="shared" si="163"/>
        <v>418</v>
      </c>
      <c r="E610" s="140">
        <f t="shared" si="163"/>
        <v>681</v>
      </c>
      <c r="F610" s="140">
        <f t="shared" si="163"/>
        <v>941</v>
      </c>
      <c r="G610" s="140">
        <f t="shared" si="163"/>
        <v>1211</v>
      </c>
      <c r="H610" s="140">
        <f t="shared" si="163"/>
        <v>1558</v>
      </c>
      <c r="I610" s="140">
        <f t="shared" si="163"/>
        <v>1908</v>
      </c>
      <c r="J610" s="140">
        <f t="shared" si="163"/>
        <v>2554</v>
      </c>
      <c r="K610" s="140">
        <f t="shared" si="163"/>
        <v>3435</v>
      </c>
    </row>
    <row r="611" spans="1:14" ht="14.5">
      <c r="A611" s="129" t="s">
        <v>11</v>
      </c>
      <c r="B611" s="140">
        <f t="shared" si="163"/>
        <v>1962</v>
      </c>
      <c r="C611" s="140">
        <f t="shared" si="163"/>
        <v>2901</v>
      </c>
      <c r="D611" s="140">
        <f t="shared" si="163"/>
        <v>4111</v>
      </c>
      <c r="E611" s="140">
        <f t="shared" si="163"/>
        <v>5629</v>
      </c>
      <c r="F611" s="140">
        <f t="shared" si="163"/>
        <v>7617</v>
      </c>
      <c r="G611" s="140">
        <f t="shared" si="163"/>
        <v>9994</v>
      </c>
      <c r="H611" s="140">
        <f t="shared" si="163"/>
        <v>12909</v>
      </c>
      <c r="I611" s="140">
        <f t="shared" si="163"/>
        <v>15577</v>
      </c>
      <c r="J611" s="140">
        <f t="shared" si="163"/>
        <v>15577</v>
      </c>
      <c r="K611" s="140">
        <f t="shared" si="163"/>
        <v>15577</v>
      </c>
    </row>
    <row r="612" spans="1:14" ht="14.5">
      <c r="A612" s="129" t="s">
        <v>2</v>
      </c>
      <c r="B612" s="140">
        <f t="shared" si="163"/>
        <v>366</v>
      </c>
      <c r="C612" s="140">
        <f t="shared" si="163"/>
        <v>453</v>
      </c>
      <c r="D612" s="140">
        <f t="shared" si="163"/>
        <v>630</v>
      </c>
      <c r="E612" s="140">
        <f t="shared" si="163"/>
        <v>907</v>
      </c>
      <c r="F612" s="140">
        <f t="shared" si="163"/>
        <v>1325</v>
      </c>
      <c r="G612" s="140">
        <f t="shared" si="163"/>
        <v>1819</v>
      </c>
      <c r="H612" s="140">
        <f t="shared" si="163"/>
        <v>2519</v>
      </c>
      <c r="I612" s="140">
        <f t="shared" si="163"/>
        <v>3185</v>
      </c>
      <c r="J612" s="140">
        <f t="shared" si="163"/>
        <v>3964</v>
      </c>
      <c r="K612" s="140">
        <f t="shared" si="163"/>
        <v>4931</v>
      </c>
    </row>
    <row r="613" spans="1:14" ht="14.5">
      <c r="A613" s="129" t="s">
        <v>3</v>
      </c>
      <c r="B613" s="140">
        <f t="shared" si="163"/>
        <v>338</v>
      </c>
      <c r="C613" s="140">
        <f t="shared" si="163"/>
        <v>428</v>
      </c>
      <c r="D613" s="140">
        <f t="shared" si="163"/>
        <v>549</v>
      </c>
      <c r="E613" s="140">
        <f t="shared" si="163"/>
        <v>743</v>
      </c>
      <c r="F613" s="140">
        <f t="shared" si="163"/>
        <v>1007</v>
      </c>
      <c r="G613" s="140">
        <f t="shared" si="163"/>
        <v>1183</v>
      </c>
      <c r="H613" s="140">
        <f t="shared" si="163"/>
        <v>1750</v>
      </c>
      <c r="I613" s="140">
        <f t="shared" si="163"/>
        <v>2702</v>
      </c>
      <c r="J613" s="140">
        <f t="shared" si="163"/>
        <v>4171</v>
      </c>
      <c r="K613" s="140">
        <f t="shared" si="163"/>
        <v>6397</v>
      </c>
    </row>
    <row r="614" spans="1:14" ht="14.5">
      <c r="A614" s="129" t="s">
        <v>4</v>
      </c>
      <c r="B614" s="140">
        <f t="shared" si="163"/>
        <v>360</v>
      </c>
      <c r="C614" s="140">
        <f t="shared" si="163"/>
        <v>399</v>
      </c>
      <c r="D614" s="140">
        <f t="shared" si="163"/>
        <v>452</v>
      </c>
      <c r="E614" s="140">
        <f t="shared" si="163"/>
        <v>542</v>
      </c>
      <c r="F614" s="140">
        <f t="shared" si="163"/>
        <v>651</v>
      </c>
      <c r="G614" s="140">
        <f t="shared" si="163"/>
        <v>849</v>
      </c>
      <c r="H614" s="140">
        <f t="shared" si="163"/>
        <v>1109</v>
      </c>
      <c r="I614" s="140">
        <f t="shared" si="163"/>
        <v>1246</v>
      </c>
      <c r="J614" s="140">
        <f t="shared" si="163"/>
        <v>1454</v>
      </c>
      <c r="K614" s="140">
        <f t="shared" si="163"/>
        <v>1808</v>
      </c>
    </row>
    <row r="615" spans="1:14" ht="14.5">
      <c r="A615" s="129" t="s">
        <v>0</v>
      </c>
      <c r="B615" s="140">
        <f t="shared" si="163"/>
        <v>6099</v>
      </c>
      <c r="C615" s="140">
        <f t="shared" si="163"/>
        <v>8121</v>
      </c>
      <c r="D615" s="140">
        <f t="shared" si="163"/>
        <v>10651</v>
      </c>
      <c r="E615" s="140">
        <f t="shared" si="163"/>
        <v>13625</v>
      </c>
      <c r="F615" s="140">
        <f t="shared" si="163"/>
        <v>15577</v>
      </c>
      <c r="G615" s="140">
        <f t="shared" si="163"/>
        <v>15577</v>
      </c>
      <c r="H615" s="140">
        <f t="shared" si="163"/>
        <v>15577</v>
      </c>
      <c r="I615" s="140">
        <f t="shared" si="163"/>
        <v>15577</v>
      </c>
      <c r="J615" s="140">
        <f t="shared" si="163"/>
        <v>15577</v>
      </c>
      <c r="K615" s="140">
        <f t="shared" si="163"/>
        <v>15577</v>
      </c>
    </row>
    <row r="616" spans="1:14" ht="14.5">
      <c r="A616" s="129" t="s">
        <v>1</v>
      </c>
      <c r="B616" s="140">
        <f t="shared" si="163"/>
        <v>3592</v>
      </c>
      <c r="C616" s="140">
        <f t="shared" si="163"/>
        <v>4618</v>
      </c>
      <c r="D616" s="140">
        <f t="shared" si="163"/>
        <v>5871</v>
      </c>
      <c r="E616" s="140">
        <f t="shared" si="163"/>
        <v>7259</v>
      </c>
      <c r="F616" s="140">
        <f t="shared" si="163"/>
        <v>8944</v>
      </c>
      <c r="G616" s="140">
        <f t="shared" si="163"/>
        <v>10660</v>
      </c>
      <c r="H616" s="140">
        <f t="shared" si="163"/>
        <v>12666</v>
      </c>
      <c r="I616" s="140">
        <f t="shared" si="163"/>
        <v>14865</v>
      </c>
      <c r="J616" s="140">
        <f t="shared" si="163"/>
        <v>15577</v>
      </c>
      <c r="K616" s="140">
        <f t="shared" si="163"/>
        <v>15577</v>
      </c>
    </row>
    <row r="617" spans="1:14" ht="14.5">
      <c r="A617" s="129" t="s">
        <v>7</v>
      </c>
      <c r="B617" s="140">
        <f t="shared" si="163"/>
        <v>1181</v>
      </c>
      <c r="C617" s="140">
        <f t="shared" si="163"/>
        <v>1843</v>
      </c>
      <c r="D617" s="140">
        <f t="shared" si="163"/>
        <v>2646</v>
      </c>
      <c r="E617" s="140">
        <f t="shared" si="163"/>
        <v>3515</v>
      </c>
      <c r="F617" s="140">
        <f t="shared" si="163"/>
        <v>4623</v>
      </c>
      <c r="G617" s="140">
        <f t="shared" si="163"/>
        <v>5653</v>
      </c>
      <c r="H617" s="140">
        <f t="shared" si="163"/>
        <v>6810</v>
      </c>
      <c r="I617" s="140">
        <f t="shared" si="163"/>
        <v>8548</v>
      </c>
      <c r="J617" s="140">
        <f t="shared" si="163"/>
        <v>10571</v>
      </c>
      <c r="K617" s="140">
        <f t="shared" si="163"/>
        <v>12929</v>
      </c>
    </row>
    <row r="618" spans="1:14" ht="14.5">
      <c r="A618" s="129" t="s">
        <v>8</v>
      </c>
      <c r="B618" s="140">
        <f t="shared" si="163"/>
        <v>70</v>
      </c>
      <c r="C618" s="140">
        <f t="shared" si="163"/>
        <v>95</v>
      </c>
      <c r="D618" s="140">
        <f t="shared" si="163"/>
        <v>135</v>
      </c>
      <c r="E618" s="140">
        <f t="shared" si="163"/>
        <v>217</v>
      </c>
      <c r="F618" s="140">
        <f t="shared" si="163"/>
        <v>349</v>
      </c>
      <c r="G618" s="140">
        <f t="shared" si="163"/>
        <v>938</v>
      </c>
      <c r="H618" s="140">
        <f t="shared" si="163"/>
        <v>2015</v>
      </c>
      <c r="I618" s="140">
        <f t="shared" si="163"/>
        <v>3428</v>
      </c>
      <c r="J618" s="140">
        <f t="shared" si="163"/>
        <v>5800</v>
      </c>
      <c r="K618" s="140">
        <f t="shared" si="163"/>
        <v>9576</v>
      </c>
    </row>
    <row r="619" spans="1:14" ht="14.5">
      <c r="A619" s="129" t="s">
        <v>89</v>
      </c>
      <c r="B619" s="140">
        <f>SUM(B609:B618)</f>
        <v>14136</v>
      </c>
      <c r="C619" s="140">
        <f>SUM(C609:C618)</f>
        <v>19146</v>
      </c>
      <c r="D619" s="140">
        <f t="shared" ref="D619:K619" si="164">SUM(D609:D618)</f>
        <v>25538</v>
      </c>
      <c r="E619" s="140">
        <f t="shared" si="164"/>
        <v>33219</v>
      </c>
      <c r="F619" s="140">
        <f t="shared" si="164"/>
        <v>41165</v>
      </c>
      <c r="G619" s="140">
        <f t="shared" si="164"/>
        <v>48086</v>
      </c>
      <c r="H619" s="140">
        <f t="shared" si="164"/>
        <v>57203</v>
      </c>
      <c r="I619" s="140">
        <f t="shared" si="164"/>
        <v>67451</v>
      </c>
      <c r="J619" s="140">
        <f t="shared" si="164"/>
        <v>76126</v>
      </c>
      <c r="K619" s="140">
        <f t="shared" si="164"/>
        <v>87503</v>
      </c>
    </row>
    <row r="620" spans="1:14" ht="14.5">
      <c r="A620" s="16"/>
      <c r="B620" s="2"/>
      <c r="C620" s="2"/>
      <c r="D620" s="2"/>
      <c r="E620" s="2"/>
      <c r="F620" s="2"/>
      <c r="G620" s="2"/>
      <c r="H620" s="2"/>
      <c r="I620" s="2"/>
      <c r="J620" s="2"/>
      <c r="K620" s="2"/>
      <c r="L620" s="38"/>
      <c r="M620" s="45"/>
      <c r="N620" s="45"/>
    </row>
    <row r="621" spans="1:14">
      <c r="A621" s="54" t="s">
        <v>252</v>
      </c>
    </row>
    <row r="622" spans="1:14" ht="14.5">
      <c r="A622" s="129" t="s">
        <v>291</v>
      </c>
      <c r="B622" s="129"/>
      <c r="C622" s="129"/>
      <c r="D622" s="129"/>
      <c r="E622" s="129"/>
      <c r="F622" s="129"/>
      <c r="G622" s="129"/>
      <c r="H622" s="129"/>
      <c r="I622" s="129"/>
      <c r="J622" s="129"/>
      <c r="K622" s="129"/>
    </row>
    <row r="623" spans="1:14" ht="14.5">
      <c r="A623" s="129"/>
      <c r="B623" s="140">
        <v>2010</v>
      </c>
      <c r="C623" s="140">
        <v>2020</v>
      </c>
      <c r="D623" s="140">
        <v>2030</v>
      </c>
      <c r="E623" s="140">
        <v>2040</v>
      </c>
      <c r="F623" s="140">
        <v>2050</v>
      </c>
      <c r="G623" s="140">
        <v>2060</v>
      </c>
      <c r="H623" s="140">
        <v>2070</v>
      </c>
      <c r="I623" s="140">
        <v>2080</v>
      </c>
      <c r="J623" s="140">
        <v>2090</v>
      </c>
      <c r="K623" s="140">
        <v>2100</v>
      </c>
    </row>
    <row r="624" spans="1:14" ht="14.5">
      <c r="A624" s="129" t="s">
        <v>5</v>
      </c>
      <c r="B624" s="140">
        <f>ROUND(B535/$M$593,0)</f>
        <v>17</v>
      </c>
      <c r="C624" s="140">
        <f t="shared" ref="C624:K624" si="165">ROUND(C535/$M$593,0)</f>
        <v>19</v>
      </c>
      <c r="D624" s="140">
        <f t="shared" si="165"/>
        <v>22</v>
      </c>
      <c r="E624" s="140">
        <f t="shared" si="165"/>
        <v>30</v>
      </c>
      <c r="F624" s="140">
        <f t="shared" si="165"/>
        <v>39</v>
      </c>
      <c r="G624" s="140">
        <f t="shared" si="165"/>
        <v>60</v>
      </c>
      <c r="H624" s="140">
        <f t="shared" si="165"/>
        <v>86</v>
      </c>
      <c r="I624" s="140">
        <f t="shared" si="165"/>
        <v>123</v>
      </c>
      <c r="J624" s="140">
        <f t="shared" si="165"/>
        <v>261</v>
      </c>
      <c r="K624" s="140">
        <f t="shared" si="165"/>
        <v>502</v>
      </c>
    </row>
    <row r="625" spans="1:29" ht="14.5">
      <c r="A625" s="129" t="s">
        <v>6</v>
      </c>
      <c r="B625" s="140">
        <f t="shared" ref="B625:K633" si="166">ROUND(B536/$M$593,0)</f>
        <v>32</v>
      </c>
      <c r="C625" s="140">
        <f t="shared" si="166"/>
        <v>66</v>
      </c>
      <c r="D625" s="140">
        <f t="shared" si="166"/>
        <v>124</v>
      </c>
      <c r="E625" s="140">
        <f t="shared" si="166"/>
        <v>202</v>
      </c>
      <c r="F625" s="140">
        <f t="shared" si="166"/>
        <v>279</v>
      </c>
      <c r="G625" s="140">
        <f t="shared" si="166"/>
        <v>359</v>
      </c>
      <c r="H625" s="140">
        <f t="shared" si="166"/>
        <v>461</v>
      </c>
      <c r="I625" s="140">
        <f t="shared" si="166"/>
        <v>565</v>
      </c>
      <c r="J625" s="140">
        <f t="shared" si="166"/>
        <v>757</v>
      </c>
      <c r="K625" s="140">
        <f t="shared" si="166"/>
        <v>1017</v>
      </c>
    </row>
    <row r="626" spans="1:29" ht="14.5">
      <c r="A626" s="129" t="s">
        <v>11</v>
      </c>
      <c r="B626" s="140">
        <f t="shared" si="166"/>
        <v>581</v>
      </c>
      <c r="C626" s="140">
        <f t="shared" si="166"/>
        <v>859</v>
      </c>
      <c r="D626" s="140">
        <f t="shared" si="166"/>
        <v>1218</v>
      </c>
      <c r="E626" s="140">
        <f t="shared" si="166"/>
        <v>1667</v>
      </c>
      <c r="F626" s="140">
        <f t="shared" si="166"/>
        <v>2256</v>
      </c>
      <c r="G626" s="140">
        <f t="shared" si="166"/>
        <v>2960</v>
      </c>
      <c r="H626" s="140">
        <f t="shared" si="166"/>
        <v>3824</v>
      </c>
      <c r="I626" s="140">
        <f t="shared" si="166"/>
        <v>4614</v>
      </c>
      <c r="J626" s="140">
        <f t="shared" si="166"/>
        <v>4614</v>
      </c>
      <c r="K626" s="140">
        <f t="shared" si="166"/>
        <v>4614</v>
      </c>
    </row>
    <row r="627" spans="1:29" ht="14.5">
      <c r="A627" s="129" t="s">
        <v>2</v>
      </c>
      <c r="B627" s="140">
        <f t="shared" si="166"/>
        <v>108</v>
      </c>
      <c r="C627" s="140">
        <f t="shared" si="166"/>
        <v>134</v>
      </c>
      <c r="D627" s="140">
        <f t="shared" si="166"/>
        <v>187</v>
      </c>
      <c r="E627" s="140">
        <f t="shared" si="166"/>
        <v>269</v>
      </c>
      <c r="F627" s="140">
        <f t="shared" si="166"/>
        <v>393</v>
      </c>
      <c r="G627" s="140">
        <f t="shared" si="166"/>
        <v>539</v>
      </c>
      <c r="H627" s="140">
        <f t="shared" si="166"/>
        <v>746</v>
      </c>
      <c r="I627" s="140">
        <f t="shared" si="166"/>
        <v>943</v>
      </c>
      <c r="J627" s="140">
        <f t="shared" si="166"/>
        <v>1174</v>
      </c>
      <c r="K627" s="140">
        <f t="shared" si="166"/>
        <v>1461</v>
      </c>
    </row>
    <row r="628" spans="1:29" ht="14.5">
      <c r="A628" s="129" t="s">
        <v>3</v>
      </c>
      <c r="B628" s="140">
        <f t="shared" si="166"/>
        <v>100</v>
      </c>
      <c r="C628" s="140">
        <f t="shared" si="166"/>
        <v>127</v>
      </c>
      <c r="D628" s="140">
        <f t="shared" si="166"/>
        <v>163</v>
      </c>
      <c r="E628" s="140">
        <f t="shared" si="166"/>
        <v>220</v>
      </c>
      <c r="F628" s="140">
        <f t="shared" si="166"/>
        <v>298</v>
      </c>
      <c r="G628" s="140">
        <f t="shared" si="166"/>
        <v>351</v>
      </c>
      <c r="H628" s="140">
        <f t="shared" si="166"/>
        <v>518</v>
      </c>
      <c r="I628" s="140">
        <f t="shared" si="166"/>
        <v>800</v>
      </c>
      <c r="J628" s="140">
        <f t="shared" si="166"/>
        <v>1235</v>
      </c>
      <c r="K628" s="140">
        <f t="shared" si="166"/>
        <v>1895</v>
      </c>
    </row>
    <row r="629" spans="1:29" ht="14.5">
      <c r="A629" s="129" t="s">
        <v>4</v>
      </c>
      <c r="B629" s="140">
        <f t="shared" si="166"/>
        <v>107</v>
      </c>
      <c r="C629" s="140">
        <f t="shared" si="166"/>
        <v>118</v>
      </c>
      <c r="D629" s="140">
        <f t="shared" si="166"/>
        <v>134</v>
      </c>
      <c r="E629" s="140">
        <f t="shared" si="166"/>
        <v>161</v>
      </c>
      <c r="F629" s="140">
        <f t="shared" si="166"/>
        <v>193</v>
      </c>
      <c r="G629" s="140">
        <f t="shared" si="166"/>
        <v>251</v>
      </c>
      <c r="H629" s="140">
        <f t="shared" si="166"/>
        <v>328</v>
      </c>
      <c r="I629" s="140">
        <f t="shared" si="166"/>
        <v>369</v>
      </c>
      <c r="J629" s="140">
        <f t="shared" si="166"/>
        <v>431</v>
      </c>
      <c r="K629" s="140">
        <f t="shared" si="166"/>
        <v>535</v>
      </c>
    </row>
    <row r="630" spans="1:29" ht="14.5">
      <c r="A630" s="129" t="s">
        <v>0</v>
      </c>
      <c r="B630" s="140">
        <f t="shared" si="166"/>
        <v>1807</v>
      </c>
      <c r="C630" s="140">
        <f t="shared" si="166"/>
        <v>2406</v>
      </c>
      <c r="D630" s="140">
        <f t="shared" si="166"/>
        <v>3155</v>
      </c>
      <c r="E630" s="140">
        <f t="shared" si="166"/>
        <v>4036</v>
      </c>
      <c r="F630" s="140">
        <f t="shared" si="166"/>
        <v>4614</v>
      </c>
      <c r="G630" s="140">
        <f t="shared" si="166"/>
        <v>4614</v>
      </c>
      <c r="H630" s="140">
        <f t="shared" si="166"/>
        <v>4614</v>
      </c>
      <c r="I630" s="140">
        <f t="shared" si="166"/>
        <v>4614</v>
      </c>
      <c r="J630" s="140">
        <f t="shared" si="166"/>
        <v>4614</v>
      </c>
      <c r="K630" s="140">
        <f t="shared" si="166"/>
        <v>4614</v>
      </c>
    </row>
    <row r="631" spans="1:29" ht="14.5">
      <c r="A631" s="129" t="s">
        <v>1</v>
      </c>
      <c r="B631" s="140">
        <f t="shared" si="166"/>
        <v>1064</v>
      </c>
      <c r="C631" s="140">
        <f t="shared" si="166"/>
        <v>1368</v>
      </c>
      <c r="D631" s="140">
        <f t="shared" si="166"/>
        <v>1739</v>
      </c>
      <c r="E631" s="140">
        <f t="shared" si="166"/>
        <v>2150</v>
      </c>
      <c r="F631" s="140">
        <f t="shared" si="166"/>
        <v>2649</v>
      </c>
      <c r="G631" s="140">
        <f t="shared" si="166"/>
        <v>3158</v>
      </c>
      <c r="H631" s="140">
        <f t="shared" si="166"/>
        <v>3752</v>
      </c>
      <c r="I631" s="140">
        <f t="shared" si="166"/>
        <v>4403</v>
      </c>
      <c r="J631" s="140">
        <f t="shared" si="166"/>
        <v>4614</v>
      </c>
      <c r="K631" s="140">
        <f t="shared" si="166"/>
        <v>4614</v>
      </c>
    </row>
    <row r="632" spans="1:29" ht="14.5">
      <c r="A632" s="129" t="s">
        <v>7</v>
      </c>
      <c r="B632" s="140">
        <f t="shared" si="166"/>
        <v>350</v>
      </c>
      <c r="C632" s="140">
        <f t="shared" si="166"/>
        <v>546</v>
      </c>
      <c r="D632" s="140">
        <f t="shared" si="166"/>
        <v>784</v>
      </c>
      <c r="E632" s="140">
        <f t="shared" si="166"/>
        <v>1041</v>
      </c>
      <c r="F632" s="140">
        <f t="shared" si="166"/>
        <v>1369</v>
      </c>
      <c r="G632" s="140">
        <f t="shared" si="166"/>
        <v>1674</v>
      </c>
      <c r="H632" s="140">
        <f t="shared" si="166"/>
        <v>2017</v>
      </c>
      <c r="I632" s="140">
        <f t="shared" si="166"/>
        <v>2532</v>
      </c>
      <c r="J632" s="140">
        <f t="shared" si="166"/>
        <v>3131</v>
      </c>
      <c r="K632" s="140">
        <f t="shared" si="166"/>
        <v>3830</v>
      </c>
    </row>
    <row r="633" spans="1:29" ht="14.5">
      <c r="A633" s="129" t="s">
        <v>8</v>
      </c>
      <c r="B633" s="140">
        <f t="shared" si="166"/>
        <v>21</v>
      </c>
      <c r="C633" s="140">
        <f t="shared" si="166"/>
        <v>28</v>
      </c>
      <c r="D633" s="140">
        <f t="shared" si="166"/>
        <v>40</v>
      </c>
      <c r="E633" s="140">
        <f t="shared" si="166"/>
        <v>64</v>
      </c>
      <c r="F633" s="140">
        <f t="shared" si="166"/>
        <v>103</v>
      </c>
      <c r="G633" s="140">
        <f t="shared" si="166"/>
        <v>278</v>
      </c>
      <c r="H633" s="140">
        <f t="shared" si="166"/>
        <v>597</v>
      </c>
      <c r="I633" s="140">
        <f t="shared" si="166"/>
        <v>1015</v>
      </c>
      <c r="J633" s="140">
        <f t="shared" si="166"/>
        <v>1718</v>
      </c>
      <c r="K633" s="140">
        <f t="shared" si="166"/>
        <v>2836</v>
      </c>
    </row>
    <row r="634" spans="1:29" ht="14.5">
      <c r="A634" s="129" t="s">
        <v>89</v>
      </c>
      <c r="B634" s="140">
        <f>SUM(B624:B633)</f>
        <v>4187</v>
      </c>
      <c r="C634" s="140">
        <f>SUM(C624:C633)</f>
        <v>5671</v>
      </c>
      <c r="D634" s="140">
        <f t="shared" ref="D634:K634" si="167">SUM(D624:D633)</f>
        <v>7566</v>
      </c>
      <c r="E634" s="140">
        <f t="shared" si="167"/>
        <v>9840</v>
      </c>
      <c r="F634" s="140">
        <f t="shared" si="167"/>
        <v>12193</v>
      </c>
      <c r="G634" s="140">
        <f t="shared" si="167"/>
        <v>14244</v>
      </c>
      <c r="H634" s="140">
        <f t="shared" si="167"/>
        <v>16943</v>
      </c>
      <c r="I634" s="140">
        <f t="shared" si="167"/>
        <v>19978</v>
      </c>
      <c r="J634" s="140">
        <f t="shared" si="167"/>
        <v>22549</v>
      </c>
      <c r="K634" s="140">
        <f t="shared" si="167"/>
        <v>25918</v>
      </c>
      <c r="M634" t="s">
        <v>256</v>
      </c>
      <c r="Q634" s="6">
        <f>SUM(C634,C619,C604)</f>
        <v>27492</v>
      </c>
      <c r="R634" s="5"/>
    </row>
    <row r="635" spans="1:29" ht="14.5">
      <c r="A635" s="16"/>
      <c r="B635" s="2"/>
      <c r="C635" s="2"/>
      <c r="D635" s="2"/>
      <c r="E635" s="2"/>
      <c r="F635" s="2"/>
      <c r="G635" s="2"/>
      <c r="H635" s="2"/>
      <c r="I635" s="2"/>
      <c r="J635" s="2"/>
      <c r="K635" s="2"/>
      <c r="L635" s="38"/>
      <c r="M635" s="45"/>
      <c r="N635" s="45"/>
    </row>
    <row r="636" spans="1:29" ht="14.5">
      <c r="A636" s="16"/>
      <c r="B636" s="2"/>
      <c r="C636" s="2"/>
      <c r="D636" s="2"/>
      <c r="E636" s="2"/>
      <c r="F636" s="2"/>
      <c r="G636" s="2"/>
      <c r="H636" s="2"/>
      <c r="I636" s="2"/>
      <c r="J636" s="2"/>
      <c r="K636" s="2"/>
      <c r="L636" s="38"/>
      <c r="M636" s="45"/>
      <c r="N636" s="45"/>
    </row>
    <row r="637" spans="1:29" ht="14.5">
      <c r="A637" s="34" t="s">
        <v>59</v>
      </c>
      <c r="B637" s="35"/>
      <c r="C637" s="35"/>
      <c r="D637" s="35"/>
      <c r="E637" s="35"/>
      <c r="F637" s="35"/>
      <c r="G637" s="35"/>
      <c r="H637" s="35"/>
      <c r="I637" s="35"/>
      <c r="J637" s="35"/>
      <c r="K637" s="35"/>
      <c r="L637" s="35"/>
      <c r="M637" s="35"/>
      <c r="N637" s="35"/>
      <c r="O637" s="35"/>
      <c r="P637" s="35"/>
      <c r="Q637" s="35"/>
      <c r="R637" s="35"/>
      <c r="S637" s="35"/>
      <c r="T637" s="35"/>
    </row>
    <row r="638" spans="1:29" ht="14.5" outlineLevel="1">
      <c r="A638" s="32"/>
      <c r="B638" s="5"/>
      <c r="C638" s="5"/>
      <c r="D638" s="5"/>
      <c r="E638" s="5"/>
      <c r="F638" s="5"/>
      <c r="G638" s="5"/>
      <c r="H638" s="5"/>
      <c r="I638" s="5"/>
      <c r="J638" s="5"/>
      <c r="K638" s="5"/>
      <c r="L638" s="5"/>
      <c r="M638" s="5"/>
      <c r="N638" s="5"/>
      <c r="O638" s="5"/>
      <c r="P638" s="5"/>
      <c r="Q638" s="5"/>
      <c r="R638" s="5"/>
      <c r="S638" s="5"/>
      <c r="T638" s="5"/>
    </row>
    <row r="639" spans="1:29" outlineLevel="1">
      <c r="A639" s="10" t="s">
        <v>60</v>
      </c>
      <c r="B639" s="5"/>
      <c r="C639" s="5"/>
      <c r="D639" s="5"/>
      <c r="E639" s="5"/>
      <c r="F639" s="5"/>
      <c r="G639" s="5"/>
      <c r="H639" s="5"/>
      <c r="I639" s="5"/>
      <c r="J639" s="5"/>
      <c r="K639" s="5"/>
      <c r="L639" s="5"/>
      <c r="M639" s="5"/>
      <c r="N639" s="5"/>
      <c r="O639" s="5"/>
      <c r="P639" s="5"/>
      <c r="Q639" s="5"/>
      <c r="R639" s="5"/>
      <c r="S639" s="5"/>
      <c r="T639" s="5"/>
    </row>
    <row r="640" spans="1:29" ht="14.5" outlineLevel="1">
      <c r="A640" s="32" t="s">
        <v>61</v>
      </c>
      <c r="B640" s="5"/>
      <c r="D640" s="5"/>
      <c r="E640" s="5"/>
      <c r="F640" s="5"/>
      <c r="G640" s="5"/>
      <c r="H640" s="5"/>
      <c r="I640" s="5"/>
      <c r="J640" s="5"/>
      <c r="K640" s="5"/>
      <c r="L640" s="5"/>
      <c r="M640" s="5"/>
      <c r="N640" s="5"/>
      <c r="O640" s="5"/>
      <c r="P640" s="30"/>
      <c r="Q640" s="30"/>
      <c r="R640" s="5"/>
      <c r="T640" s="5"/>
      <c r="U640" s="5"/>
      <c r="V640" s="5"/>
      <c r="W640" s="5"/>
      <c r="X640" s="5"/>
      <c r="Y640" s="5"/>
      <c r="Z640" s="5"/>
      <c r="AA640" s="5"/>
      <c r="AB640" s="5"/>
      <c r="AC640" s="5"/>
    </row>
    <row r="641" spans="1:31" ht="14.5" outlineLevel="1">
      <c r="B641" s="73">
        <v>2010</v>
      </c>
      <c r="C641" s="73">
        <v>2020</v>
      </c>
      <c r="D641" s="73">
        <v>2030</v>
      </c>
      <c r="E641" s="73">
        <v>2040</v>
      </c>
      <c r="F641" s="73">
        <v>2050</v>
      </c>
      <c r="G641" s="73">
        <v>2060</v>
      </c>
      <c r="H641" s="73">
        <v>2070</v>
      </c>
      <c r="I641" s="73">
        <v>2080</v>
      </c>
      <c r="J641" s="73">
        <v>2090</v>
      </c>
      <c r="K641" s="73">
        <v>2100</v>
      </c>
      <c r="L641" s="55"/>
      <c r="M641" s="55"/>
      <c r="O641" s="5"/>
      <c r="P641" s="53"/>
      <c r="Q641" s="53"/>
      <c r="R641" s="5"/>
      <c r="S641" s="5"/>
      <c r="T641" s="55"/>
      <c r="U641" s="55"/>
      <c r="V641" s="55"/>
      <c r="W641" s="55"/>
      <c r="X641" s="55"/>
      <c r="Y641" s="55"/>
      <c r="Z641" s="55"/>
      <c r="AA641" s="55"/>
      <c r="AB641" s="55"/>
      <c r="AC641" s="55"/>
    </row>
    <row r="642" spans="1:31" ht="14.5" outlineLevel="1">
      <c r="A642" s="4" t="s">
        <v>5</v>
      </c>
      <c r="B642" s="7">
        <v>0.49271201229213124</v>
      </c>
      <c r="C642" s="7">
        <v>0.47846970625794999</v>
      </c>
      <c r="D642" s="7">
        <v>0.45369191479434973</v>
      </c>
      <c r="E642" s="7">
        <v>0.41166833692432664</v>
      </c>
      <c r="F642" s="7">
        <v>0.37353722669459283</v>
      </c>
      <c r="G642" s="7">
        <v>0.3232328657264143</v>
      </c>
      <c r="H642" s="7">
        <v>0.27970300687361871</v>
      </c>
      <c r="I642" s="7">
        <v>0.23219875747736091</v>
      </c>
      <c r="J642" s="7">
        <v>0.19276254330148065</v>
      </c>
      <c r="K642" s="7">
        <v>0.16002410393465608</v>
      </c>
      <c r="L642" s="55"/>
      <c r="M642" s="55"/>
      <c r="O642" s="5"/>
      <c r="P642" s="53"/>
      <c r="Q642" s="53"/>
      <c r="R642" s="5"/>
      <c r="T642" s="7"/>
      <c r="U642" s="7"/>
      <c r="V642" s="7"/>
      <c r="W642" s="7"/>
      <c r="X642" s="7"/>
      <c r="Y642" s="7"/>
      <c r="Z642" s="7"/>
      <c r="AA642" s="7"/>
      <c r="AB642" s="7"/>
      <c r="AC642" s="7"/>
    </row>
    <row r="643" spans="1:31" ht="14.5" outlineLevel="1">
      <c r="A643" s="4" t="s">
        <v>6</v>
      </c>
      <c r="B643" s="7">
        <v>0.9026480745660278</v>
      </c>
      <c r="C643" s="7">
        <v>0.78970725509681283</v>
      </c>
      <c r="D643" s="7">
        <v>0.70072080813827664</v>
      </c>
      <c r="E643" s="7">
        <v>0.63611799523691959</v>
      </c>
      <c r="F643" s="7">
        <v>0.57747122557888542</v>
      </c>
      <c r="G643" s="7">
        <v>0.53793260913309049</v>
      </c>
      <c r="H643" s="7">
        <v>0.50110114435339037</v>
      </c>
      <c r="I643" s="7">
        <v>0.47323978570837244</v>
      </c>
      <c r="J643" s="7">
        <v>0.44692752611110859</v>
      </c>
      <c r="K643" s="7">
        <v>0.42207823523714738</v>
      </c>
      <c r="L643" s="55"/>
      <c r="M643" s="55"/>
      <c r="O643" s="5"/>
      <c r="P643" s="53"/>
      <c r="Q643" s="53"/>
      <c r="R643" s="5"/>
      <c r="T643" s="7"/>
      <c r="U643" s="7"/>
      <c r="V643" s="7"/>
      <c r="W643" s="7"/>
      <c r="X643" s="7"/>
      <c r="Y643" s="7"/>
      <c r="Z643" s="7"/>
      <c r="AA643" s="7"/>
      <c r="AB643" s="7"/>
      <c r="AC643" s="7"/>
    </row>
    <row r="644" spans="1:31" ht="14.5" outlineLevel="1">
      <c r="A644" s="4" t="s">
        <v>11</v>
      </c>
      <c r="B644" s="7">
        <v>0.29992594867057987</v>
      </c>
      <c r="C644" s="7">
        <v>0.27976166356175713</v>
      </c>
      <c r="D644" s="7">
        <v>0.2564542895672019</v>
      </c>
      <c r="E644" s="7">
        <v>0.23690395007730447</v>
      </c>
      <c r="F644" s="7">
        <v>0.21898635830316532</v>
      </c>
      <c r="G644" s="7">
        <v>0.20752427621323388</v>
      </c>
      <c r="H644" s="7">
        <v>0.19665293229882025</v>
      </c>
      <c r="I644" s="7">
        <v>0.18578338287512519</v>
      </c>
      <c r="J644" s="7">
        <v>0.17553556065230586</v>
      </c>
      <c r="K644" s="7">
        <v>0.16586629374728268</v>
      </c>
      <c r="L644" s="55"/>
      <c r="M644" s="55"/>
      <c r="O644" s="5"/>
      <c r="P644" s="53"/>
      <c r="Q644" s="53"/>
      <c r="R644" s="5"/>
      <c r="T644" s="7"/>
      <c r="U644" s="7"/>
      <c r="V644" s="7"/>
      <c r="W644" s="7"/>
      <c r="X644" s="7"/>
      <c r="Y644" s="7"/>
      <c r="Z644" s="7"/>
      <c r="AA644" s="7"/>
      <c r="AB644" s="7"/>
      <c r="AC644" s="7"/>
    </row>
    <row r="645" spans="1:31" ht="14.5" outlineLevel="1">
      <c r="A645" s="4" t="s">
        <v>2</v>
      </c>
      <c r="B645" s="7">
        <v>0.60164882413159981</v>
      </c>
      <c r="C645" s="7">
        <v>0.55781692074887368</v>
      </c>
      <c r="D645" s="7">
        <v>0.4981491048582331</v>
      </c>
      <c r="E645" s="7">
        <v>0.44159890889948455</v>
      </c>
      <c r="F645" s="7">
        <v>0.39146832632914702</v>
      </c>
      <c r="G645" s="7">
        <v>0.35522653607478621</v>
      </c>
      <c r="H645" s="7">
        <v>0.32233997860045044</v>
      </c>
      <c r="I645" s="7">
        <v>0.30083308426107752</v>
      </c>
      <c r="J645" s="7">
        <v>0.28076115466338281</v>
      </c>
      <c r="K645" s="7">
        <v>0.26202844730836261</v>
      </c>
      <c r="L645" s="55"/>
      <c r="M645" s="55"/>
      <c r="O645" s="5"/>
      <c r="P645" s="53"/>
      <c r="Q645" s="53"/>
      <c r="R645" s="5"/>
      <c r="T645" s="7"/>
      <c r="U645" s="7"/>
      <c r="V645" s="7"/>
      <c r="W645" s="7"/>
      <c r="X645" s="7"/>
      <c r="Y645" s="7"/>
      <c r="Z645" s="7"/>
      <c r="AA645" s="7"/>
      <c r="AB645" s="7"/>
      <c r="AC645" s="7"/>
    </row>
    <row r="646" spans="1:31" ht="14.5" outlineLevel="1">
      <c r="A646" s="4" t="s">
        <v>3</v>
      </c>
      <c r="B646" s="7">
        <v>0.62446578598233182</v>
      </c>
      <c r="C646" s="7">
        <v>0.589574732004012</v>
      </c>
      <c r="D646" s="7">
        <v>0.5546702363508248</v>
      </c>
      <c r="E646" s="7">
        <v>0.51545002099011572</v>
      </c>
      <c r="F646" s="7">
        <v>0.47900303049732168</v>
      </c>
      <c r="G646" s="7">
        <v>0.44428037024551209</v>
      </c>
      <c r="H646" s="7">
        <v>0.41207473610460377</v>
      </c>
      <c r="I646" s="7">
        <v>0.37932069147473557</v>
      </c>
      <c r="J646" s="7">
        <v>0.34917012467453723</v>
      </c>
      <c r="K646" s="7">
        <v>0.32141609647295571</v>
      </c>
      <c r="L646" s="55"/>
      <c r="M646" s="55"/>
      <c r="O646" s="5"/>
      <c r="P646" s="53"/>
      <c r="Q646" s="53"/>
      <c r="R646" s="5"/>
      <c r="T646" s="7"/>
      <c r="U646" s="7"/>
      <c r="V646" s="7"/>
      <c r="W646" s="7"/>
      <c r="X646" s="7"/>
      <c r="Y646" s="7"/>
      <c r="Z646" s="7"/>
      <c r="AA646" s="7"/>
      <c r="AB646" s="7"/>
      <c r="AC646" s="7"/>
    </row>
    <row r="647" spans="1:31" ht="14.5" outlineLevel="1">
      <c r="A647" s="4" t="s">
        <v>4</v>
      </c>
      <c r="B647" s="7">
        <v>0.50222976611742087</v>
      </c>
      <c r="C647" s="7">
        <v>0.48765731287120179</v>
      </c>
      <c r="D647" s="7">
        <v>0.47042206781128504</v>
      </c>
      <c r="E647" s="7">
        <v>0.4464338961971433</v>
      </c>
      <c r="F647" s="7">
        <v>0.42366895031317792</v>
      </c>
      <c r="G647" s="7">
        <v>0.39266565791991553</v>
      </c>
      <c r="H647" s="7">
        <v>0.3639311278197398</v>
      </c>
      <c r="I647" s="7">
        <v>0.33737348792226179</v>
      </c>
      <c r="J647" s="7">
        <v>0.31275387470897958</v>
      </c>
      <c r="K647" s="7">
        <v>0.28993086192955031</v>
      </c>
      <c r="L647" s="55"/>
      <c r="M647" s="55"/>
      <c r="O647" s="5"/>
      <c r="P647" s="53"/>
      <c r="Q647" s="53"/>
      <c r="R647" s="5"/>
      <c r="T647" s="7"/>
      <c r="U647" s="7"/>
      <c r="V647" s="7"/>
      <c r="W647" s="7"/>
      <c r="X647" s="7"/>
      <c r="Y647" s="7"/>
      <c r="Z647" s="7"/>
      <c r="AA647" s="7"/>
      <c r="AB647" s="7"/>
      <c r="AC647" s="7"/>
    </row>
    <row r="648" spans="1:31" ht="14.5" outlineLevel="1">
      <c r="A648" s="73" t="s">
        <v>0</v>
      </c>
      <c r="B648" s="55">
        <v>0.78614357533419321</v>
      </c>
      <c r="C648" s="55">
        <v>0.74770764462097805</v>
      </c>
      <c r="D648" s="55">
        <v>0.71177466532287859</v>
      </c>
      <c r="E648" s="55">
        <v>0.67934198898211418</v>
      </c>
      <c r="F648" s="55">
        <v>0.64838713778162449</v>
      </c>
      <c r="G648" s="55">
        <v>0.62045208730160939</v>
      </c>
      <c r="H648" s="55">
        <v>0.59372058790990068</v>
      </c>
      <c r="I648" s="55">
        <v>0.56951224931221101</v>
      </c>
      <c r="J648" s="55">
        <v>0.54629098050727265</v>
      </c>
      <c r="K648" s="55">
        <v>0.52401653475234311</v>
      </c>
      <c r="L648" s="55"/>
      <c r="M648" s="55"/>
      <c r="O648" s="5"/>
      <c r="P648" s="53"/>
      <c r="Q648" s="53"/>
      <c r="R648" s="5"/>
      <c r="T648" s="7"/>
      <c r="U648" s="7"/>
      <c r="V648" s="7"/>
      <c r="W648" s="7"/>
      <c r="X648" s="7"/>
      <c r="Y648" s="7"/>
      <c r="Z648" s="7"/>
      <c r="AA648" s="7"/>
      <c r="AB648" s="7"/>
      <c r="AC648" s="7"/>
    </row>
    <row r="649" spans="1:31" ht="14.5" outlineLevel="1">
      <c r="A649" s="4" t="s">
        <v>1</v>
      </c>
      <c r="B649" s="7">
        <v>0.22230190148374504</v>
      </c>
      <c r="C649" s="7">
        <v>0.21058909170359563</v>
      </c>
      <c r="D649" s="7">
        <v>0.19983724972850408</v>
      </c>
      <c r="E649" s="7">
        <v>0.19068343550261821</v>
      </c>
      <c r="F649" s="7">
        <v>0.18194892405935104</v>
      </c>
      <c r="G649" s="7">
        <v>0.17481337050098408</v>
      </c>
      <c r="H649" s="7">
        <v>0.16795765440165983</v>
      </c>
      <c r="I649" s="7">
        <v>0.16171562837931314</v>
      </c>
      <c r="J649" s="7">
        <v>0.15570558278681024</v>
      </c>
      <c r="K649" s="7">
        <v>0.14991889623749916</v>
      </c>
      <c r="L649" s="55"/>
      <c r="M649" s="55"/>
      <c r="O649" s="5"/>
      <c r="P649" s="53"/>
      <c r="Q649" s="53"/>
      <c r="R649" s="5"/>
      <c r="T649" s="7"/>
      <c r="U649" s="7"/>
      <c r="V649" s="7"/>
      <c r="W649" s="7"/>
      <c r="X649" s="7"/>
      <c r="Y649" s="7"/>
      <c r="Z649" s="7"/>
      <c r="AA649" s="7"/>
      <c r="AB649" s="7"/>
      <c r="AC649" s="7"/>
    </row>
    <row r="650" spans="1:31" ht="14.5" outlineLevel="1">
      <c r="A650" s="4" t="s">
        <v>7</v>
      </c>
      <c r="B650" s="7">
        <v>0.38099605612578025</v>
      </c>
      <c r="C650" s="7">
        <v>0.34191678872834785</v>
      </c>
      <c r="D650" s="7">
        <v>0.31230982855805128</v>
      </c>
      <c r="E650" s="7">
        <v>0.29037486263817042</v>
      </c>
      <c r="F650" s="7">
        <v>0.2699804909804932</v>
      </c>
      <c r="G650" s="7">
        <v>0.25461543609131138</v>
      </c>
      <c r="H650" s="7">
        <v>0.24012483294821751</v>
      </c>
      <c r="I650" s="7">
        <v>0.2223008896438636</v>
      </c>
      <c r="J650" s="7">
        <v>0.20579997882647172</v>
      </c>
      <c r="K650" s="7">
        <v>0.19052389467639425</v>
      </c>
      <c r="L650" s="55"/>
      <c r="M650" s="55"/>
      <c r="O650" s="5"/>
      <c r="P650" s="53"/>
      <c r="Q650" s="53"/>
      <c r="R650" s="5"/>
      <c r="T650" s="7"/>
      <c r="U650" s="7"/>
      <c r="V650" s="7"/>
      <c r="W650" s="7"/>
      <c r="X650" s="7"/>
      <c r="Y650" s="7"/>
      <c r="Z650" s="7"/>
      <c r="AA650" s="7"/>
      <c r="AB650" s="7"/>
      <c r="AC650" s="7"/>
    </row>
    <row r="651" spans="1:31" ht="14.5" outlineLevel="1">
      <c r="A651" s="4" t="s">
        <v>8</v>
      </c>
      <c r="B651" s="7">
        <v>0.40950072025603379</v>
      </c>
      <c r="C651" s="7">
        <v>0.37859661512385234</v>
      </c>
      <c r="D651" s="7">
        <v>0.34504808492120964</v>
      </c>
      <c r="E651" s="7">
        <v>0.30437888902299898</v>
      </c>
      <c r="F651" s="7">
        <v>0.26850318008294582</v>
      </c>
      <c r="G651" s="7">
        <v>0.22653887895270117</v>
      </c>
      <c r="H651" s="7">
        <v>0.19113316893041227</v>
      </c>
      <c r="I651" s="7">
        <v>0.16816246348014743</v>
      </c>
      <c r="J651" s="7">
        <v>0.14795241601423764</v>
      </c>
      <c r="K651" s="7">
        <v>0.13017124601670857</v>
      </c>
      <c r="L651" s="55"/>
      <c r="M651" s="55"/>
      <c r="O651" s="5"/>
      <c r="P651" s="53"/>
      <c r="Q651" s="53"/>
      <c r="R651" s="5"/>
      <c r="T651" s="7"/>
      <c r="U651" s="7"/>
      <c r="V651" s="7"/>
      <c r="W651" s="7"/>
      <c r="X651" s="7"/>
      <c r="Y651" s="7"/>
      <c r="Z651" s="7"/>
      <c r="AA651" s="7"/>
      <c r="AB651" s="7"/>
      <c r="AC651" s="7"/>
    </row>
    <row r="652" spans="1:31" ht="14.5" outlineLevel="1">
      <c r="A652" s="4" t="s">
        <v>152</v>
      </c>
      <c r="B652" s="7"/>
      <c r="C652" s="7"/>
      <c r="D652" s="7"/>
      <c r="E652" s="7"/>
      <c r="F652" s="7"/>
      <c r="G652" s="7"/>
      <c r="H652" s="7"/>
      <c r="I652" s="7"/>
      <c r="J652" s="7"/>
      <c r="K652" s="7"/>
      <c r="L652" s="55"/>
      <c r="M652" s="55"/>
      <c r="O652" s="5"/>
      <c r="P652" s="53"/>
      <c r="Q652" s="53"/>
      <c r="R652" s="5"/>
      <c r="S652" s="5"/>
      <c r="T652" s="55"/>
      <c r="U652" s="7"/>
      <c r="V652" s="7"/>
      <c r="W652" s="7"/>
      <c r="X652" s="7"/>
      <c r="Y652" s="7"/>
      <c r="Z652" s="7"/>
      <c r="AA652" s="7"/>
      <c r="AB652" s="7"/>
      <c r="AC652" s="7"/>
      <c r="AD652" s="7"/>
    </row>
    <row r="653" spans="1:31" ht="14.5" outlineLevel="1">
      <c r="A653" s="32"/>
      <c r="B653" s="5"/>
      <c r="C653" s="5"/>
      <c r="D653" s="5"/>
      <c r="E653" s="5"/>
      <c r="F653" s="5"/>
      <c r="G653" s="5"/>
      <c r="H653" s="5"/>
      <c r="I653" s="5"/>
      <c r="J653" s="5"/>
      <c r="K653" s="5"/>
      <c r="L653" s="5"/>
      <c r="M653" s="5"/>
      <c r="N653" s="5"/>
      <c r="O653" s="5"/>
      <c r="P653" s="5"/>
      <c r="Q653" s="5"/>
      <c r="R653" s="5"/>
      <c r="S653" s="5"/>
      <c r="T653" s="5"/>
    </row>
    <row r="654" spans="1:31" outlineLevel="1">
      <c r="A654" s="54" t="s">
        <v>62</v>
      </c>
      <c r="B654" s="5"/>
      <c r="C654" s="5"/>
      <c r="D654" s="5"/>
      <c r="E654" s="5"/>
      <c r="F654" s="5"/>
      <c r="G654" s="5"/>
      <c r="H654" s="5"/>
      <c r="I654" s="5"/>
      <c r="J654" s="5"/>
      <c r="K654" s="5"/>
      <c r="L654" s="5"/>
      <c r="M654" s="5"/>
      <c r="N654" s="5"/>
      <c r="O654" s="5"/>
      <c r="P654" s="5"/>
      <c r="Q654" s="5"/>
      <c r="R654" s="5"/>
      <c r="S654" s="5"/>
      <c r="T654" s="5"/>
    </row>
    <row r="655" spans="1:31" ht="14.5" outlineLevel="1">
      <c r="A655" s="19" t="s">
        <v>63</v>
      </c>
      <c r="B655" s="20"/>
      <c r="C655" s="20"/>
      <c r="D655" s="20"/>
      <c r="E655" s="20"/>
      <c r="F655" s="20"/>
      <c r="G655" s="20"/>
      <c r="H655" s="20"/>
      <c r="I655" s="20"/>
      <c r="J655" s="20"/>
      <c r="K655" s="20"/>
      <c r="L655" s="5"/>
      <c r="M655" s="5"/>
      <c r="N655" s="5"/>
      <c r="O655" s="5"/>
      <c r="R655" s="5"/>
      <c r="T655" s="5"/>
      <c r="U655" s="5"/>
      <c r="V655" s="5"/>
      <c r="W655" s="5"/>
      <c r="X655" s="5"/>
      <c r="Y655" s="5"/>
      <c r="Z655" s="5"/>
      <c r="AA655" s="5"/>
      <c r="AB655" s="5"/>
      <c r="AC655" s="5"/>
      <c r="AD655" s="5"/>
      <c r="AE655" s="5"/>
    </row>
    <row r="656" spans="1:31" ht="14.5" outlineLevel="1">
      <c r="A656" s="20"/>
      <c r="B656" s="19">
        <v>2010</v>
      </c>
      <c r="C656" s="19">
        <v>2020</v>
      </c>
      <c r="D656" s="19">
        <v>2030</v>
      </c>
      <c r="E656" s="19">
        <v>2040</v>
      </c>
      <c r="F656" s="19">
        <v>2050</v>
      </c>
      <c r="G656" s="19">
        <v>2060</v>
      </c>
      <c r="H656" s="19">
        <v>2070</v>
      </c>
      <c r="I656" s="19">
        <v>2080</v>
      </c>
      <c r="J656" s="19">
        <v>2090</v>
      </c>
      <c r="K656" s="19">
        <v>2100</v>
      </c>
      <c r="L656" s="6"/>
      <c r="M656" s="6"/>
      <c r="N656" s="5"/>
      <c r="O656" s="5"/>
      <c r="R656" s="5"/>
      <c r="S656" s="5"/>
      <c r="T656" s="6"/>
      <c r="U656" s="6"/>
      <c r="V656" s="6"/>
      <c r="W656" s="6"/>
      <c r="X656" s="6"/>
      <c r="Y656" s="6"/>
      <c r="Z656" s="6"/>
      <c r="AA656" s="6"/>
      <c r="AB656" s="6"/>
      <c r="AC656" s="6"/>
      <c r="AD656" s="6"/>
      <c r="AE656" s="6"/>
    </row>
    <row r="657" spans="1:31" ht="14.5" outlineLevel="1">
      <c r="A657" s="19" t="s">
        <v>5</v>
      </c>
      <c r="B657" s="33">
        <f>B642*B53/CPI!$G$2*10^12/10^9</f>
        <v>400.03531183690887</v>
      </c>
      <c r="C657" s="33">
        <f>C642*C53/CPI!$G$2*10^12/10^9</f>
        <v>735.47722314841428</v>
      </c>
      <c r="D657" s="33">
        <f>D642*D53/CPI!$G$2*10^12/10^9</f>
        <v>1239.2565538036542</v>
      </c>
      <c r="E657" s="33">
        <f>E642*E53/CPI!$G$2*10^12/10^9</f>
        <v>1908.5803723718745</v>
      </c>
      <c r="F657" s="33">
        <f>F642*F53/CPI!$G$2*10^12/10^9</f>
        <v>2736.1190779079511</v>
      </c>
      <c r="G657" s="33">
        <f>G642*G53/CPI!$G$2*10^12/10^9</f>
        <v>3475.3392516805243</v>
      </c>
      <c r="H657" s="33">
        <f>H642*H53/CPI!$G$2*10^12/10^9</f>
        <v>4106.61289094123</v>
      </c>
      <c r="I657" s="33">
        <f>I642*I53/CPI!$G$2*10^12/10^9</f>
        <v>4379.0198294368656</v>
      </c>
      <c r="J657" s="33">
        <f>J642*J53/CPI!$G$2*10^12/10^9</f>
        <v>4430.1680606850887</v>
      </c>
      <c r="K657" s="33">
        <f>K642*K53/CPI!$G$2*10^12/10^9</f>
        <v>4270.1302001052482</v>
      </c>
      <c r="L657" s="6"/>
      <c r="M657" s="6"/>
      <c r="N657" s="5"/>
      <c r="O657" s="5"/>
      <c r="R657" s="5"/>
      <c r="T657" s="1"/>
      <c r="U657" s="1"/>
      <c r="V657" s="1"/>
      <c r="W657" s="1"/>
      <c r="X657" s="1"/>
      <c r="Y657" s="1"/>
      <c r="Z657" s="1"/>
      <c r="AA657" s="1"/>
      <c r="AB657" s="1"/>
      <c r="AC657" s="1"/>
      <c r="AD657" s="1"/>
      <c r="AE657" s="1"/>
    </row>
    <row r="658" spans="1:31" ht="14.5" outlineLevel="1">
      <c r="A658" s="19" t="s">
        <v>6</v>
      </c>
      <c r="B658" s="33">
        <f>B643*B54/CPI!$G$2*10^12/10^9</f>
        <v>5233.005562823917</v>
      </c>
      <c r="C658" s="33">
        <f>C643*C54/CPI!$G$2*10^12/10^9</f>
        <v>11990.675302201635</v>
      </c>
      <c r="D658" s="33">
        <f>D643*D54/CPI!$G$2*10^12/10^9</f>
        <v>17037.494646705338</v>
      </c>
      <c r="E658" s="33">
        <f>E643*E54/CPI!$G$2*10^12/10^9</f>
        <v>19132.807221895324</v>
      </c>
      <c r="F658" s="33">
        <f>F643*F54/CPI!$G$2*10^12/10^9</f>
        <v>19277.501973071223</v>
      </c>
      <c r="G658" s="33">
        <f>G643*G54/CPI!$G$2*10^12/10^9</f>
        <v>18910.539279122935</v>
      </c>
      <c r="H658" s="33">
        <f>H643*H54/CPI!$G$2*10^12/10^9</f>
        <v>17818.436197313957</v>
      </c>
      <c r="I658" s="33">
        <f>I643*I54/CPI!$G$2*10^12/10^9</f>
        <v>16525.952354269539</v>
      </c>
      <c r="J658" s="33">
        <f>J643*J54/CPI!$G$2*10^12/10^9</f>
        <v>14948.495161747045</v>
      </c>
      <c r="K658" s="33">
        <f>K643*K54/CPI!$G$2*10^12/10^9</f>
        <v>13034.283241900357</v>
      </c>
      <c r="L658" s="6"/>
      <c r="M658" s="6"/>
      <c r="N658" s="5"/>
      <c r="O658" s="5"/>
      <c r="R658" s="5"/>
      <c r="T658" s="1"/>
      <c r="U658" s="1"/>
      <c r="V658" s="1"/>
      <c r="W658" s="1"/>
      <c r="X658" s="1"/>
      <c r="Y658" s="1"/>
      <c r="Z658" s="1"/>
      <c r="AA658" s="1"/>
      <c r="AB658" s="1"/>
      <c r="AC658" s="1"/>
      <c r="AD658" s="1"/>
      <c r="AE658" s="1"/>
    </row>
    <row r="659" spans="1:31" ht="14.5" outlineLevel="1">
      <c r="A659" s="19" t="s">
        <v>11</v>
      </c>
      <c r="B659" s="33">
        <f>B644*B55/CPI!$G$2*10^12/10^9</f>
        <v>2785.0404276610002</v>
      </c>
      <c r="C659" s="33">
        <f>C644*C55/CPI!$G$2*10^12/10^9</f>
        <v>3297.8128603335695</v>
      </c>
      <c r="D659" s="33">
        <f>D644*D55/CPI!$G$2*10^12/10^9</f>
        <v>4041.3762924485382</v>
      </c>
      <c r="E659" s="33">
        <f>E644*E55/CPI!$G$2*10^12/10^9</f>
        <v>4725.6820413288197</v>
      </c>
      <c r="F659" s="33">
        <f>F644*F55/CPI!$G$2*10^12/10^9</f>
        <v>5251.9641673864626</v>
      </c>
      <c r="G659" s="33">
        <f>G644*G55/CPI!$G$2*10^12/10^9</f>
        <v>5802.8015581421041</v>
      </c>
      <c r="H659" s="33">
        <f>H644*H55/CPI!$G$2*10^12/10^9</f>
        <v>6246.8384400302521</v>
      </c>
      <c r="I659" s="33">
        <f>I644*I55/CPI!$G$2*10^12/10^9</f>
        <v>6553.129330060382</v>
      </c>
      <c r="J659" s="33">
        <f>J644*J55/CPI!$G$2*10^12/10^9</f>
        <v>6765.6814594942198</v>
      </c>
      <c r="K659" s="33">
        <f>K644*K55/CPI!$G$2*10^12/10^9</f>
        <v>6891.4145721184286</v>
      </c>
      <c r="L659" s="6"/>
      <c r="M659" s="6"/>
      <c r="N659" s="5"/>
      <c r="O659" s="5"/>
      <c r="R659" s="5"/>
      <c r="T659" s="1"/>
      <c r="U659" s="1"/>
      <c r="V659" s="1"/>
      <c r="W659" s="1"/>
      <c r="X659" s="1"/>
      <c r="Y659" s="1"/>
      <c r="Z659" s="1"/>
      <c r="AA659" s="1"/>
      <c r="AB659" s="1"/>
      <c r="AC659" s="1"/>
      <c r="AD659" s="1"/>
      <c r="AE659" s="1"/>
    </row>
    <row r="660" spans="1:31" ht="14.5" outlineLevel="1">
      <c r="A660" s="19" t="s">
        <v>2</v>
      </c>
      <c r="B660" s="33">
        <f>B645*B56/CPI!$G$2*10^12/10^9</f>
        <v>1047.5953820937334</v>
      </c>
      <c r="C660" s="33">
        <f>C645*C56/CPI!$G$2*10^12/10^9</f>
        <v>1649.6904571323116</v>
      </c>
      <c r="D660" s="33">
        <f>D645*D56/CPI!$G$2*10^12/10^9</f>
        <v>2061.2927369033205</v>
      </c>
      <c r="E660" s="33">
        <f>E645*E56/CPI!$G$2*10^12/10^9</f>
        <v>2134.8817411291261</v>
      </c>
      <c r="F660" s="33">
        <f>F645*F56/CPI!$G$2*10^12/10^9</f>
        <v>2037.5119893806229</v>
      </c>
      <c r="G660" s="33">
        <f>G645*G56/CPI!$G$2*10^12/10^9</f>
        <v>1987.5114448014997</v>
      </c>
      <c r="H660" s="33">
        <f>H645*H56/CPI!$G$2*10^12/10^9</f>
        <v>1962.0775143477235</v>
      </c>
      <c r="I660" s="33">
        <f>I645*I56/CPI!$G$2*10^12/10^9</f>
        <v>1975.9745179690663</v>
      </c>
      <c r="J660" s="33">
        <f>J645*J56/CPI!$G$2*10^12/10^9</f>
        <v>1958.1839553213281</v>
      </c>
      <c r="K660" s="33">
        <f>K645*K56/CPI!$G$2*10^12/10^9</f>
        <v>1912.6801971778991</v>
      </c>
      <c r="L660" s="6"/>
      <c r="M660" s="6"/>
      <c r="N660" s="5"/>
      <c r="O660" s="5"/>
      <c r="R660" s="5"/>
      <c r="T660" s="1"/>
      <c r="U660" s="1"/>
      <c r="V660" s="1"/>
      <c r="W660" s="1"/>
      <c r="X660" s="1"/>
      <c r="Y660" s="1"/>
      <c r="Z660" s="1"/>
      <c r="AA660" s="1"/>
      <c r="AB660" s="1"/>
      <c r="AC660" s="1"/>
      <c r="AD660" s="1"/>
      <c r="AE660" s="1"/>
    </row>
    <row r="661" spans="1:31" ht="14.5" outlineLevel="1">
      <c r="A661" s="19" t="s">
        <v>3</v>
      </c>
      <c r="B661" s="33">
        <f>B646*B57/CPI!$G$2*10^12/10^9</f>
        <v>2018.2012913178696</v>
      </c>
      <c r="C661" s="33">
        <f>C646*C57/CPI!$G$2*10^12/10^9</f>
        <v>2789.9886235345057</v>
      </c>
      <c r="D661" s="33">
        <f>D646*D57/CPI!$G$2*10^12/10^9</f>
        <v>3603.1760724864371</v>
      </c>
      <c r="E661" s="33">
        <f>E646*E57/CPI!$G$2*10^12/10^9</f>
        <v>4379.1576667296486</v>
      </c>
      <c r="F661" s="33">
        <f>F646*F57/CPI!$G$2*10^12/10^9</f>
        <v>5092.4536208088875</v>
      </c>
      <c r="G661" s="33">
        <f>G646*G57/CPI!$G$2*10^12/10^9</f>
        <v>5522.780940086056</v>
      </c>
      <c r="H661" s="33">
        <f>H646*H57/CPI!$G$2*10^12/10^9</f>
        <v>5731.2351512132791</v>
      </c>
      <c r="I661" s="33">
        <f>I646*I57/CPI!$G$2*10^12/10^9</f>
        <v>5784.8017639593854</v>
      </c>
      <c r="J661" s="33">
        <f>J646*J57/CPI!$G$2*10^12/10^9</f>
        <v>5715.9717027557372</v>
      </c>
      <c r="K661" s="33">
        <f>K646*K57/CPI!$G$2*10^12/10^9</f>
        <v>5470.4313032869668</v>
      </c>
      <c r="L661" s="6"/>
      <c r="M661" s="6"/>
      <c r="N661" s="5"/>
      <c r="O661" s="5"/>
      <c r="R661" s="5"/>
      <c r="T661" s="1"/>
      <c r="U661" s="1"/>
      <c r="V661" s="1"/>
      <c r="W661" s="1"/>
      <c r="X661" s="1"/>
      <c r="Y661" s="1"/>
      <c r="Z661" s="1"/>
      <c r="AA661" s="1"/>
      <c r="AB661" s="1"/>
      <c r="AC661" s="1"/>
      <c r="AD661" s="1"/>
      <c r="AE661" s="1"/>
    </row>
    <row r="662" spans="1:31" ht="14.5" outlineLevel="1">
      <c r="A662" s="19" t="s">
        <v>4</v>
      </c>
      <c r="B662" s="33">
        <f>B647*B58/CPI!$G$2*10^12/10^9</f>
        <v>899.88412737903809</v>
      </c>
      <c r="C662" s="33">
        <f>C647*C58/CPI!$G$2*10^12/10^9</f>
        <v>1313.3985810201054</v>
      </c>
      <c r="D662" s="33">
        <f>D647*D58/CPI!$G$2*10^12/10^9</f>
        <v>1856.7634441713999</v>
      </c>
      <c r="E662" s="33">
        <f>E647*E58/CPI!$G$2*10^12/10^9</f>
        <v>2460.958744037614</v>
      </c>
      <c r="F662" s="33">
        <f>F647*F58/CPI!$G$2*10^12/10^9</f>
        <v>3032.0189848467066</v>
      </c>
      <c r="G662" s="33">
        <f>G647*G58/CPI!$G$2*10^12/10^9</f>
        <v>3422.9511961858116</v>
      </c>
      <c r="H662" s="33">
        <f>H647*H58/CPI!$G$2*10^12/10^9</f>
        <v>3688.7619599382174</v>
      </c>
      <c r="I662" s="33">
        <f>I647*I58/CPI!$G$2*10^12/10^9</f>
        <v>3868.1128124774041</v>
      </c>
      <c r="J662" s="33">
        <f>J647*J58/CPI!$G$2*10^12/10^9</f>
        <v>3964.5040772595808</v>
      </c>
      <c r="K662" s="33">
        <f>K647*K58/CPI!$G$2*10^12/10^9</f>
        <v>3998.4472427698311</v>
      </c>
      <c r="L662" s="6"/>
      <c r="M662" s="6"/>
      <c r="N662" s="5"/>
      <c r="O662" s="5"/>
      <c r="R662" s="5"/>
      <c r="T662" s="1"/>
      <c r="U662" s="1"/>
      <c r="V662" s="1"/>
      <c r="W662" s="1"/>
      <c r="X662" s="1"/>
      <c r="Y662" s="1"/>
      <c r="Z662" s="1"/>
      <c r="AA662" s="1"/>
      <c r="AB662" s="1"/>
      <c r="AC662" s="1"/>
      <c r="AD662" s="1"/>
      <c r="AE662" s="1"/>
    </row>
    <row r="663" spans="1:31" ht="14.5" outlineLevel="1">
      <c r="A663" s="19" t="s">
        <v>0</v>
      </c>
      <c r="B663" s="33">
        <f>B648*B59/CPI!$G$2*10^12/10^9</f>
        <v>6568.3411220748303</v>
      </c>
      <c r="C663" s="33">
        <f>C648*C59/CPI!$G$2*10^12/10^9</f>
        <v>7475.8951040476913</v>
      </c>
      <c r="D663" s="33">
        <f>D648*D59/CPI!$G$2*10^12/10^9</f>
        <v>8935.2526999472993</v>
      </c>
      <c r="E663" s="33">
        <f>E648*E59/CPI!$G$2*10^12/10^9</f>
        <v>10488.619275895449</v>
      </c>
      <c r="F663" s="33">
        <f>F648*F59/CPI!$G$2*10^12/10^9</f>
        <v>12009.617046794474</v>
      </c>
      <c r="G663" s="33">
        <f>G648*G59/CPI!$G$2*10^12/10^9</f>
        <v>13546.381669798775</v>
      </c>
      <c r="H663" s="33">
        <f>H648*H59/CPI!$G$2*10^12/10^9</f>
        <v>15106.645530181675</v>
      </c>
      <c r="I663" s="33">
        <f>I648*I59/CPI!$G$2*10^12/10^9</f>
        <v>16676.590950470698</v>
      </c>
      <c r="J663" s="33">
        <f>J648*J59/CPI!$G$2*10^12/10^9</f>
        <v>18049.202694527532</v>
      </c>
      <c r="K663" s="33">
        <f>K648*K59/CPI!$G$2*10^12/10^9</f>
        <v>19093.44987077003</v>
      </c>
      <c r="L663" s="6"/>
      <c r="M663" s="6"/>
      <c r="N663" s="5"/>
      <c r="O663" s="5"/>
      <c r="R663" s="5"/>
      <c r="T663" s="1"/>
      <c r="U663" s="1"/>
      <c r="V663" s="1"/>
      <c r="W663" s="1"/>
      <c r="X663" s="1"/>
      <c r="Y663" s="1"/>
      <c r="Z663" s="1"/>
      <c r="AA663" s="1"/>
      <c r="AB663" s="1"/>
      <c r="AC663" s="1"/>
      <c r="AD663" s="1"/>
      <c r="AE663" s="1"/>
    </row>
    <row r="664" spans="1:31" ht="14.5" outlineLevel="1">
      <c r="A664" s="19" t="s">
        <v>1</v>
      </c>
      <c r="B664" s="33">
        <f>B649*B60/CPI!$G$2*10^12/10^9</f>
        <v>541.52404344073398</v>
      </c>
      <c r="C664" s="33">
        <f>C649*C60/CPI!$G$2*10^12/10^9</f>
        <v>521.37056181555806</v>
      </c>
      <c r="D664" s="33">
        <f>D649*D60/CPI!$G$2*10^12/10^9</f>
        <v>536.77057802578054</v>
      </c>
      <c r="E664" s="33">
        <f>E649*E60/CPI!$G$2*10^12/10^9</f>
        <v>564.57536705041161</v>
      </c>
      <c r="F664" s="33">
        <f>F649*F60/CPI!$G$2*10^12/10^9</f>
        <v>589.05924875142705</v>
      </c>
      <c r="G664" s="33">
        <f>G649*G60/CPI!$G$2*10^12/10^9</f>
        <v>614.23300934949327</v>
      </c>
      <c r="H664" s="33">
        <f>H649*H60/CPI!$G$2*10^12/10^9</f>
        <v>631.60668355044606</v>
      </c>
      <c r="I664" s="33">
        <f>I649*I60/CPI!$G$2*10^12/10^9</f>
        <v>636.25098805696086</v>
      </c>
      <c r="J664" s="33">
        <f>J649*J60/CPI!$G$2*10^12/10^9</f>
        <v>635.43820161401436</v>
      </c>
      <c r="K664" s="33">
        <f>K649*K60/CPI!$G$2*10^12/10^9</f>
        <v>635.41940868238657</v>
      </c>
      <c r="L664" s="6"/>
      <c r="M664" s="6"/>
      <c r="N664" s="5"/>
      <c r="O664" s="5"/>
      <c r="R664" s="5"/>
      <c r="T664" s="1"/>
      <c r="U664" s="1"/>
      <c r="V664" s="1"/>
      <c r="W664" s="1"/>
      <c r="X664" s="1"/>
      <c r="Y664" s="1"/>
      <c r="Z664" s="1"/>
      <c r="AA664" s="1"/>
      <c r="AB664" s="1"/>
      <c r="AC664" s="1"/>
      <c r="AD664" s="1"/>
      <c r="AE664" s="1"/>
    </row>
    <row r="665" spans="1:31" ht="14.5" outlineLevel="1">
      <c r="A665" s="19" t="s">
        <v>7</v>
      </c>
      <c r="B665" s="33">
        <f>B650*B61/CPI!$G$2*10^12/10^9</f>
        <v>891.42276323115891</v>
      </c>
      <c r="C665" s="33">
        <f>C650*C61/CPI!$G$2*10^12/10^9</f>
        <v>1225.2545024198557</v>
      </c>
      <c r="D665" s="33">
        <f>D650*D61/CPI!$G$2*10^12/10^9</f>
        <v>1658.1308919432272</v>
      </c>
      <c r="E665" s="33">
        <f>E650*E61/CPI!$G$2*10^12/10^9</f>
        <v>2113.2391140905643</v>
      </c>
      <c r="F665" s="33">
        <f>F650*F61/CPI!$G$2*10^12/10^9</f>
        <v>2570.9567070946696</v>
      </c>
      <c r="G665" s="33">
        <f>G650*G61/CPI!$G$2*10^12/10^9</f>
        <v>2937.5597236904159</v>
      </c>
      <c r="H665" s="33">
        <f>H650*H61/CPI!$G$2*10^12/10^9</f>
        <v>3181.0931356953047</v>
      </c>
      <c r="I665" s="33">
        <f>I650*I61/CPI!$G$2*10^12/10^9</f>
        <v>3282.0640398942869</v>
      </c>
      <c r="J665" s="33">
        <f>J650*J61/CPI!$G$2*10^12/10^9</f>
        <v>3286.0207230371866</v>
      </c>
      <c r="K665" s="33">
        <f>K650*K61/CPI!$G$2*10^12/10^9</f>
        <v>3194.5521778660991</v>
      </c>
      <c r="L665" s="6"/>
      <c r="M665" s="6"/>
      <c r="N665" s="5"/>
      <c r="O665" s="5"/>
      <c r="R665" s="5"/>
      <c r="T665" s="1"/>
      <c r="U665" s="1"/>
      <c r="V665" s="1"/>
      <c r="W665" s="1"/>
      <c r="X665" s="1"/>
      <c r="Y665" s="1"/>
      <c r="Z665" s="1"/>
      <c r="AA665" s="1"/>
      <c r="AB665" s="1"/>
      <c r="AC665" s="1"/>
      <c r="AD665" s="1"/>
      <c r="AE665" s="1"/>
    </row>
    <row r="666" spans="1:31" ht="14.5" outlineLevel="1">
      <c r="A666" s="19" t="s">
        <v>8</v>
      </c>
      <c r="B666" s="33">
        <f>B651*B62/CPI!$G$2*10^12/10^9</f>
        <v>1058.4736997519988</v>
      </c>
      <c r="C666" s="33">
        <f>C651*C62/CPI!$G$2*10^12/10^9</f>
        <v>2524.8137006423694</v>
      </c>
      <c r="D666" s="33">
        <f>D651*D62/CPI!$G$2*10^12/10^9</f>
        <v>4609.7472076523627</v>
      </c>
      <c r="E666" s="33">
        <f>E651*E62/CPI!$G$2*10^12/10^9</f>
        <v>6010.9954891547168</v>
      </c>
      <c r="F666" s="33">
        <f>F651*F62/CPI!$G$2*10^12/10^9</f>
        <v>6818.7564776224817</v>
      </c>
      <c r="G666" s="33">
        <f>G651*G62/CPI!$G$2*10^12/10^9</f>
        <v>6845.9324226689187</v>
      </c>
      <c r="H666" s="33">
        <f>H651*H62/CPI!$G$2*10^12/10^9</f>
        <v>6490.7707796590121</v>
      </c>
      <c r="I666" s="33">
        <f>I651*I62/CPI!$G$2*10^12/10^9</f>
        <v>6262.1712495732399</v>
      </c>
      <c r="J666" s="33">
        <f>J651*J62/CPI!$G$2*10^12/10^9</f>
        <v>5892.5206645974968</v>
      </c>
      <c r="K666" s="33">
        <f>K651*K62/CPI!$G$2*10^12/10^9</f>
        <v>5366.7759017116778</v>
      </c>
      <c r="L666" s="6"/>
      <c r="M666" s="6"/>
      <c r="N666" s="5"/>
      <c r="O666" s="5"/>
      <c r="R666" s="5"/>
      <c r="T666" s="1"/>
      <c r="U666" s="1"/>
      <c r="V666" s="1"/>
      <c r="W666" s="1"/>
      <c r="X666" s="1"/>
      <c r="Y666" s="1"/>
      <c r="Z666" s="1"/>
      <c r="AA666" s="1"/>
      <c r="AB666" s="1"/>
      <c r="AC666" s="1"/>
      <c r="AD666" s="1"/>
      <c r="AE666" s="1"/>
    </row>
    <row r="667" spans="1:31" ht="14.5" outlineLevel="1">
      <c r="A667" s="19" t="s">
        <v>15</v>
      </c>
      <c r="B667" s="33">
        <f>SUM(B658:B666)</f>
        <v>21043.488419774283</v>
      </c>
      <c r="C667" s="33">
        <f t="shared" ref="C667:K667" si="168">SUM(C658:C666)</f>
        <v>32788.899693147599</v>
      </c>
      <c r="D667" s="33">
        <f t="shared" si="168"/>
        <v>44340.004570283701</v>
      </c>
      <c r="E667" s="33">
        <f t="shared" si="168"/>
        <v>52010.916661311676</v>
      </c>
      <c r="F667" s="33">
        <f t="shared" si="168"/>
        <v>56679.840215756958</v>
      </c>
      <c r="G667" s="33">
        <f t="shared" si="168"/>
        <v>59590.691243846013</v>
      </c>
      <c r="H667" s="33">
        <f t="shared" si="168"/>
        <v>60857.465391929865</v>
      </c>
      <c r="I667" s="33">
        <f t="shared" si="168"/>
        <v>61565.048006730962</v>
      </c>
      <c r="J667" s="33">
        <f t="shared" si="168"/>
        <v>61216.018640354145</v>
      </c>
      <c r="K667" s="33">
        <f t="shared" si="168"/>
        <v>59597.453916283674</v>
      </c>
      <c r="L667" s="6"/>
      <c r="M667" s="6"/>
      <c r="N667" s="5"/>
      <c r="O667" s="5"/>
      <c r="R667" s="5"/>
      <c r="T667" s="1"/>
      <c r="U667" s="1"/>
      <c r="V667" s="1"/>
      <c r="W667" s="1"/>
      <c r="X667" s="1"/>
      <c r="Y667" s="1"/>
      <c r="Z667" s="1"/>
      <c r="AA667" s="1"/>
      <c r="AB667" s="1"/>
      <c r="AC667" s="1"/>
      <c r="AD667" s="1"/>
      <c r="AE667" s="1"/>
    </row>
    <row r="668" spans="1:31" ht="14.5" outlineLevel="1">
      <c r="A668" s="19" t="s">
        <v>152</v>
      </c>
      <c r="B668" s="33"/>
      <c r="C668" s="33"/>
      <c r="D668" s="33"/>
      <c r="E668" s="33"/>
      <c r="F668" s="33"/>
      <c r="G668" s="33"/>
      <c r="H668" s="33"/>
      <c r="I668" s="33"/>
      <c r="J668" s="33"/>
      <c r="K668" s="33"/>
      <c r="L668" s="55"/>
      <c r="M668" s="5"/>
      <c r="N668" s="5"/>
      <c r="O668" s="5"/>
      <c r="P668" s="5"/>
      <c r="Q668" s="5"/>
      <c r="R668" s="5"/>
      <c r="S668" s="5"/>
      <c r="T668" s="5"/>
    </row>
    <row r="669" spans="1:31" ht="14.5">
      <c r="A669" s="32"/>
      <c r="B669" s="6"/>
      <c r="C669" s="6"/>
      <c r="D669" s="6"/>
      <c r="E669" s="6"/>
      <c r="F669" s="6"/>
      <c r="G669" s="6"/>
      <c r="H669" s="6"/>
      <c r="I669" s="6"/>
      <c r="J669" s="6"/>
      <c r="K669" s="6"/>
      <c r="L669" s="55"/>
      <c r="M669" s="5"/>
      <c r="N669" s="5"/>
      <c r="O669" s="5"/>
      <c r="P669" s="5"/>
      <c r="Q669" s="5"/>
      <c r="R669" s="5"/>
      <c r="S669" s="5"/>
      <c r="T669" s="5"/>
    </row>
    <row r="670" spans="1:31" ht="14.5">
      <c r="A670" s="34" t="s">
        <v>64</v>
      </c>
      <c r="B670" s="35"/>
      <c r="C670" s="35"/>
      <c r="D670" s="35"/>
      <c r="E670" s="35"/>
      <c r="F670" s="35"/>
      <c r="G670" s="35"/>
      <c r="H670" s="35"/>
      <c r="I670" s="35"/>
      <c r="J670" s="35"/>
      <c r="K670" s="35"/>
      <c r="L670" s="35"/>
      <c r="M670" s="35"/>
      <c r="N670" s="35"/>
      <c r="O670" s="35"/>
      <c r="P670" s="35"/>
      <c r="Q670" s="35"/>
      <c r="R670" s="35"/>
      <c r="S670" s="35"/>
      <c r="T670" s="35"/>
      <c r="U670" s="35"/>
    </row>
    <row r="671" spans="1:31" ht="14.5" hidden="1" outlineLevel="1">
      <c r="A671" s="32"/>
      <c r="B671" s="6"/>
      <c r="C671" s="6"/>
      <c r="D671" s="6"/>
      <c r="E671" s="6"/>
      <c r="F671" s="6"/>
      <c r="G671" s="6"/>
      <c r="H671" s="6"/>
      <c r="I671" s="6"/>
      <c r="J671" s="6"/>
      <c r="K671" s="6"/>
      <c r="L671" s="55"/>
      <c r="M671" s="5"/>
      <c r="N671" s="5"/>
      <c r="O671" s="5"/>
      <c r="P671" s="5"/>
      <c r="Q671" s="5"/>
      <c r="R671" s="5"/>
      <c r="S671" s="5"/>
      <c r="T671" s="5"/>
    </row>
    <row r="672" spans="1:31" hidden="1" outlineLevel="1">
      <c r="A672" s="54" t="s">
        <v>65</v>
      </c>
      <c r="B672" s="6"/>
      <c r="C672" s="6"/>
      <c r="D672" s="6"/>
      <c r="E672" s="6"/>
      <c r="F672" s="6"/>
      <c r="G672" s="6"/>
      <c r="H672" s="6"/>
      <c r="I672" s="6"/>
      <c r="J672" s="6"/>
      <c r="K672" s="6"/>
      <c r="L672" s="55"/>
      <c r="M672" s="5"/>
      <c r="N672" s="5"/>
      <c r="O672" s="5"/>
      <c r="P672" s="5" t="s">
        <v>66</v>
      </c>
      <c r="Q672" s="5"/>
      <c r="R672" s="5"/>
      <c r="S672" s="5"/>
      <c r="T672" s="5"/>
    </row>
    <row r="673" spans="1:26" ht="14.5" hidden="1" outlineLevel="1">
      <c r="A673" s="32" t="s">
        <v>66</v>
      </c>
      <c r="B673" s="56"/>
      <c r="C673" s="16"/>
      <c r="D673" s="56"/>
      <c r="E673" s="56"/>
      <c r="F673" s="56"/>
      <c r="G673" s="56"/>
      <c r="H673" s="56"/>
      <c r="I673" s="56"/>
      <c r="J673" s="56"/>
      <c r="K673" s="57"/>
      <c r="M673" s="58"/>
      <c r="N673" s="58"/>
      <c r="Q673" s="5"/>
      <c r="R673" s="5"/>
      <c r="S673" s="5"/>
      <c r="T673" s="5"/>
      <c r="U673" s="5"/>
      <c r="V673" s="5"/>
      <c r="W673" s="5"/>
      <c r="X673" s="5"/>
      <c r="Y673" s="5"/>
      <c r="Z673" s="5"/>
    </row>
    <row r="674" spans="1:26" ht="14.5" hidden="1" outlineLevel="1">
      <c r="B674" s="73">
        <v>2010</v>
      </c>
      <c r="C674" s="73">
        <v>2020</v>
      </c>
      <c r="D674" s="73">
        <v>2030</v>
      </c>
      <c r="E674" s="73">
        <v>2040</v>
      </c>
      <c r="F674" s="73">
        <v>2050</v>
      </c>
      <c r="G674" s="73">
        <v>2060</v>
      </c>
      <c r="H674" s="73">
        <v>2070</v>
      </c>
      <c r="I674" s="73">
        <v>2080</v>
      </c>
      <c r="J674" s="73">
        <v>2090</v>
      </c>
      <c r="K674" s="73">
        <v>2100</v>
      </c>
      <c r="M674" s="31"/>
      <c r="N674" s="31"/>
      <c r="P674" s="5"/>
      <c r="Q674" s="6"/>
      <c r="R674" s="6"/>
      <c r="S674" s="6"/>
      <c r="T674" s="6"/>
      <c r="U674" s="6"/>
      <c r="V674" s="6"/>
      <c r="W674" s="6"/>
      <c r="X674" s="6"/>
      <c r="Y674" s="6"/>
      <c r="Z674" s="6"/>
    </row>
    <row r="675" spans="1:26" ht="14.5" hidden="1" outlineLevel="1">
      <c r="A675" s="4" t="s">
        <v>5</v>
      </c>
      <c r="B675" s="1">
        <v>20.80604104631621</v>
      </c>
      <c r="C675" s="1">
        <v>19.788836414038016</v>
      </c>
      <c r="D675" s="1">
        <v>18.821362783521518</v>
      </c>
      <c r="E675" s="1">
        <v>17.901188812578777</v>
      </c>
      <c r="F675" s="1">
        <v>17.026002027024219</v>
      </c>
      <c r="G675" s="1">
        <v>16.193603009233502</v>
      </c>
      <c r="H675" s="1">
        <v>15.401899870822994</v>
      </c>
      <c r="I675" s="1">
        <v>14.648902995559215</v>
      </c>
      <c r="J675" s="1">
        <v>13.932720039286764</v>
      </c>
      <c r="K675" s="1">
        <v>13.25155117430911</v>
      </c>
      <c r="M675" s="31"/>
      <c r="N675" s="31"/>
      <c r="P675" s="5"/>
      <c r="Q675" s="6"/>
      <c r="R675" s="6"/>
      <c r="S675" s="6"/>
      <c r="T675" s="6"/>
      <c r="U675" s="6"/>
      <c r="V675" s="6"/>
      <c r="W675" s="6"/>
      <c r="X675" s="6"/>
      <c r="Y675" s="6"/>
      <c r="Z675" s="6"/>
    </row>
    <row r="676" spans="1:26" ht="14.5" hidden="1" outlineLevel="1">
      <c r="A676" s="4" t="s">
        <v>6</v>
      </c>
      <c r="B676" s="1">
        <v>56.990460257300924</v>
      </c>
      <c r="C676" s="1">
        <v>54.204204090625872</v>
      </c>
      <c r="D676" s="1">
        <v>51.554167624428501</v>
      </c>
      <c r="E676" s="1">
        <v>49.033691095324471</v>
      </c>
      <c r="F676" s="1">
        <v>46.63644033489242</v>
      </c>
      <c r="G676" s="1">
        <v>44.35639085137872</v>
      </c>
      <c r="H676" s="1">
        <v>42.18781268964559</v>
      </c>
      <c r="I676" s="1">
        <v>40.125256031314365</v>
      </c>
      <c r="J676" s="1">
        <v>38.163537498915908</v>
      </c>
      <c r="K676" s="1">
        <v>36.297727129629287</v>
      </c>
      <c r="M676" s="31"/>
      <c r="N676" s="31"/>
      <c r="P676" s="5"/>
      <c r="Q676" s="6"/>
      <c r="R676" s="6"/>
      <c r="S676" s="6"/>
      <c r="T676" s="6"/>
      <c r="U676" s="6"/>
      <c r="V676" s="6"/>
      <c r="W676" s="6"/>
      <c r="X676" s="6"/>
      <c r="Y676" s="6"/>
      <c r="Z676" s="6"/>
    </row>
    <row r="677" spans="1:26" ht="14.5" hidden="1" outlineLevel="1">
      <c r="A677" s="73" t="s">
        <v>11</v>
      </c>
      <c r="B677" s="6">
        <v>20.629050611938361</v>
      </c>
      <c r="C677" s="6">
        <v>19.666524155792327</v>
      </c>
      <c r="D677" s="6">
        <v>18.763818114284422</v>
      </c>
      <c r="E677" s="6">
        <v>17.94444843324084</v>
      </c>
      <c r="F677" s="6">
        <v>17.159670948742132</v>
      </c>
      <c r="G677" s="6">
        <v>16.394818513457658</v>
      </c>
      <c r="H677" s="6">
        <v>15.66396239320323</v>
      </c>
      <c r="I677" s="6">
        <v>14.920544954795686</v>
      </c>
      <c r="J677" s="6">
        <v>14.212876243944182</v>
      </c>
      <c r="K677" s="6">
        <v>13.537995343651792</v>
      </c>
      <c r="M677" s="31"/>
      <c r="N677" s="31"/>
      <c r="P677" s="5"/>
      <c r="Q677" s="6"/>
      <c r="R677" s="6"/>
      <c r="S677" s="6"/>
      <c r="T677" s="6"/>
      <c r="U677" s="6"/>
      <c r="V677" s="6"/>
      <c r="W677" s="6"/>
      <c r="X677" s="6"/>
      <c r="Y677" s="6"/>
      <c r="Z677" s="6"/>
    </row>
    <row r="678" spans="1:26" ht="14.5" hidden="1" outlineLevel="1">
      <c r="A678" s="73" t="s">
        <v>2</v>
      </c>
      <c r="B678" s="6">
        <v>37.102758752733124</v>
      </c>
      <c r="C678" s="6">
        <v>35.288809717952063</v>
      </c>
      <c r="D678" s="6">
        <v>33.563544414823191</v>
      </c>
      <c r="E678" s="6">
        <v>31.922627107276217</v>
      </c>
      <c r="F678" s="6">
        <v>30.361934032811671</v>
      </c>
      <c r="G678" s="6">
        <v>28.877543039140672</v>
      </c>
      <c r="H678" s="6">
        <v>27.465723727488029</v>
      </c>
      <c r="I678" s="6">
        <v>26.122928077787989</v>
      </c>
      <c r="J678" s="6">
        <v>24.845781532212911</v>
      </c>
      <c r="K678" s="6">
        <v>23.631074514627091</v>
      </c>
      <c r="M678" s="31"/>
      <c r="N678" s="31"/>
      <c r="Q678" s="1"/>
      <c r="R678" s="1"/>
      <c r="S678" s="1"/>
      <c r="T678" s="1"/>
      <c r="U678" s="1"/>
      <c r="V678" s="1"/>
      <c r="W678" s="1"/>
      <c r="X678" s="1"/>
      <c r="Y678" s="1"/>
      <c r="Z678" s="1"/>
    </row>
    <row r="679" spans="1:26" ht="14.5" hidden="1" outlineLevel="1">
      <c r="A679" s="4" t="s">
        <v>3</v>
      </c>
      <c r="B679" s="1">
        <v>18.996820085766974</v>
      </c>
      <c r="C679" s="1">
        <v>18.068068030208625</v>
      </c>
      <c r="D679" s="1">
        <v>17.18472254147617</v>
      </c>
      <c r="E679" s="1">
        <v>16.34456369844149</v>
      </c>
      <c r="F679" s="1">
        <v>15.545480111630807</v>
      </c>
      <c r="G679" s="1">
        <v>14.78546361712624</v>
      </c>
      <c r="H679" s="1">
        <v>14.062604229881863</v>
      </c>
      <c r="I679" s="1">
        <v>13.375085343771456</v>
      </c>
      <c r="J679" s="1">
        <v>12.721179166305305</v>
      </c>
      <c r="K679" s="1">
        <v>12.099242376543099</v>
      </c>
      <c r="M679" s="31"/>
      <c r="N679" s="31"/>
      <c r="Q679" s="1"/>
      <c r="R679" s="1"/>
      <c r="S679" s="1"/>
      <c r="T679" s="1"/>
      <c r="U679" s="1"/>
      <c r="V679" s="1"/>
      <c r="W679" s="1"/>
      <c r="X679" s="1"/>
      <c r="Y679" s="1"/>
      <c r="Z679" s="1"/>
    </row>
    <row r="680" spans="1:26" ht="14.5" hidden="1" outlineLevel="1">
      <c r="A680" s="4" t="s">
        <v>4</v>
      </c>
      <c r="B680" s="1">
        <v>6.3322733619223239</v>
      </c>
      <c r="C680" s="1">
        <v>6.0226893434028739</v>
      </c>
      <c r="D680" s="1">
        <v>5.7282408471587223</v>
      </c>
      <c r="E680" s="1">
        <v>5.4481878994804962</v>
      </c>
      <c r="F680" s="1">
        <v>5.1818267038769346</v>
      </c>
      <c r="G680" s="1">
        <v>4.9284878723754124</v>
      </c>
      <c r="H680" s="1">
        <v>4.6875347432939538</v>
      </c>
      <c r="I680" s="1">
        <v>4.4583617812571514</v>
      </c>
      <c r="J680" s="1">
        <v>4.240393055435101</v>
      </c>
      <c r="K680" s="1">
        <v>4.0330807921810328</v>
      </c>
      <c r="M680" s="31"/>
      <c r="N680" s="31"/>
      <c r="Q680" s="1"/>
      <c r="R680" s="1"/>
      <c r="S680" s="1"/>
      <c r="T680" s="1"/>
      <c r="U680" s="1"/>
      <c r="V680" s="1"/>
      <c r="W680" s="1"/>
      <c r="X680" s="1"/>
      <c r="Y680" s="1"/>
      <c r="Z680" s="1"/>
    </row>
    <row r="681" spans="1:26" ht="14.5" hidden="1" outlineLevel="1">
      <c r="A681" s="73" t="s">
        <v>0</v>
      </c>
      <c r="B681" s="6">
        <v>42.51669257290704</v>
      </c>
      <c r="C681" s="6">
        <v>40.43805701999073</v>
      </c>
      <c r="D681" s="6">
        <v>38.46104568806571</v>
      </c>
      <c r="E681" s="6">
        <v>36.580690182226192</v>
      </c>
      <c r="F681" s="6">
        <v>34.792265011745137</v>
      </c>
      <c r="G681" s="6">
        <v>33.091275714520627</v>
      </c>
      <c r="H681" s="6">
        <v>31.473447562116544</v>
      </c>
      <c r="I681" s="6">
        <v>29.934714817012299</v>
      </c>
      <c r="J681" s="6">
        <v>28.471210515064246</v>
      </c>
      <c r="K681" s="6">
        <v>27.079256747501216</v>
      </c>
      <c r="M681" s="31"/>
      <c r="N681" s="31"/>
      <c r="Q681" s="1"/>
      <c r="R681" s="1"/>
      <c r="S681" s="1"/>
      <c r="T681" s="1"/>
      <c r="U681" s="1"/>
      <c r="V681" s="1"/>
      <c r="W681" s="1"/>
      <c r="X681" s="1"/>
      <c r="Y681" s="1"/>
      <c r="Z681" s="1"/>
    </row>
    <row r="682" spans="1:26" ht="14.5" hidden="1" outlineLevel="1">
      <c r="A682" s="73" t="s">
        <v>1</v>
      </c>
      <c r="B682" s="6">
        <v>12.664546723844648</v>
      </c>
      <c r="C682" s="6">
        <v>12.045378686805748</v>
      </c>
      <c r="D682" s="6">
        <v>11.456481694317445</v>
      </c>
      <c r="E682" s="6">
        <v>10.896375798960992</v>
      </c>
      <c r="F682" s="6">
        <v>10.363653407753869</v>
      </c>
      <c r="G682" s="6">
        <v>9.8569757447508248</v>
      </c>
      <c r="H682" s="6">
        <v>9.3750694865879076</v>
      </c>
      <c r="I682" s="6">
        <v>8.9167235625143029</v>
      </c>
      <c r="J682" s="6">
        <v>8.4807861108702021</v>
      </c>
      <c r="K682" s="6">
        <v>8.0661615843620655</v>
      </c>
      <c r="M682" s="31"/>
      <c r="N682" s="31"/>
      <c r="Q682" s="1"/>
      <c r="R682" s="1"/>
      <c r="S682" s="1"/>
      <c r="T682" s="1"/>
      <c r="U682" s="1"/>
      <c r="V682" s="1"/>
      <c r="W682" s="1"/>
      <c r="X682" s="1"/>
      <c r="Y682" s="1"/>
      <c r="Z682" s="1"/>
    </row>
    <row r="683" spans="1:26" ht="14.5" hidden="1" outlineLevel="1">
      <c r="A683" s="4" t="s">
        <v>7</v>
      </c>
      <c r="B683" s="1">
        <v>34.375198250435474</v>
      </c>
      <c r="C683" s="1">
        <v>32.694599292758461</v>
      </c>
      <c r="D683" s="1">
        <v>31.096164598861638</v>
      </c>
      <c r="E683" s="1">
        <v>29.575877168608411</v>
      </c>
      <c r="F683" s="1">
        <v>28.129916392474794</v>
      </c>
      <c r="G683" s="1">
        <v>26.754648450037958</v>
      </c>
      <c r="H683" s="1">
        <v>25.446617177881468</v>
      </c>
      <c r="I683" s="1">
        <v>24.202535383967398</v>
      </c>
      <c r="J683" s="1">
        <v>23.019276586647695</v>
      </c>
      <c r="K683" s="1">
        <v>21.89386715755418</v>
      </c>
      <c r="M683" s="31"/>
      <c r="N683" s="31"/>
      <c r="Q683" s="1"/>
      <c r="R683" s="1"/>
      <c r="S683" s="1"/>
      <c r="T683" s="1"/>
      <c r="U683" s="1"/>
      <c r="V683" s="1"/>
      <c r="W683" s="1"/>
      <c r="X683" s="1"/>
      <c r="Y683" s="1"/>
      <c r="Z683" s="1"/>
    </row>
    <row r="684" spans="1:26" ht="14.5" hidden="1" outlineLevel="1">
      <c r="A684" s="4" t="s">
        <v>8</v>
      </c>
      <c r="B684" s="1">
        <v>34.375198250435474</v>
      </c>
      <c r="C684" s="1">
        <v>32.694599292758461</v>
      </c>
      <c r="D684" s="1">
        <v>31.096164598861638</v>
      </c>
      <c r="E684" s="1">
        <v>29.575877168608411</v>
      </c>
      <c r="F684" s="1">
        <v>28.129916392474794</v>
      </c>
      <c r="G684" s="1">
        <v>26.754648450037958</v>
      </c>
      <c r="H684" s="1">
        <v>25.446617177881468</v>
      </c>
      <c r="I684" s="1">
        <v>24.202535383967398</v>
      </c>
      <c r="J684" s="1">
        <v>23.019276586647695</v>
      </c>
      <c r="K684" s="1">
        <v>21.89386715755418</v>
      </c>
      <c r="M684" s="31"/>
      <c r="N684" s="31"/>
      <c r="P684" s="5"/>
      <c r="Q684" s="6"/>
      <c r="R684" s="6"/>
      <c r="S684" s="6"/>
      <c r="T684" s="6"/>
      <c r="U684" s="1"/>
      <c r="V684" s="1"/>
      <c r="W684" s="1"/>
      <c r="X684" s="1"/>
      <c r="Y684" s="1"/>
      <c r="Z684" s="1"/>
    </row>
    <row r="685" spans="1:26" ht="14.5" hidden="1" outlineLevel="1">
      <c r="A685" s="32"/>
      <c r="B685" s="5"/>
      <c r="C685" s="5"/>
      <c r="D685" s="5"/>
      <c r="E685" s="5"/>
      <c r="F685" s="5"/>
      <c r="G685" s="5"/>
      <c r="H685" s="5"/>
      <c r="I685" s="5"/>
      <c r="J685" s="5"/>
      <c r="K685" s="5"/>
      <c r="L685" s="5"/>
      <c r="M685" s="5"/>
      <c r="N685" s="5"/>
      <c r="O685" s="5"/>
      <c r="P685" s="5"/>
      <c r="Q685" s="5"/>
      <c r="R685" s="5"/>
      <c r="S685" s="5"/>
      <c r="T685" s="5"/>
    </row>
    <row r="686" spans="1:26" ht="14.5" hidden="1" outlineLevel="1">
      <c r="A686" s="54" t="s">
        <v>67</v>
      </c>
      <c r="B686" s="5"/>
      <c r="C686" s="5"/>
      <c r="D686" s="5"/>
      <c r="E686" s="5"/>
      <c r="F686" s="5"/>
      <c r="G686" s="5"/>
      <c r="H686" s="5"/>
      <c r="I686" s="5"/>
      <c r="J686" s="5"/>
      <c r="K686" s="5"/>
      <c r="L686" s="5"/>
      <c r="M686" s="5"/>
      <c r="N686" s="5"/>
      <c r="O686" s="5"/>
      <c r="Q686" s="5"/>
      <c r="R686" s="5"/>
      <c r="S686" s="5"/>
      <c r="T686" s="5"/>
    </row>
    <row r="687" spans="1:26" ht="14.5" hidden="1" outlineLevel="1">
      <c r="A687" s="23" t="s">
        <v>63</v>
      </c>
      <c r="B687" s="59"/>
      <c r="C687" s="23"/>
      <c r="D687" s="59"/>
      <c r="E687" s="59"/>
      <c r="F687" s="59"/>
      <c r="G687" s="59"/>
      <c r="H687" s="59"/>
      <c r="I687" s="59"/>
      <c r="J687" s="59"/>
      <c r="K687" s="75"/>
      <c r="L687" s="76"/>
    </row>
    <row r="688" spans="1:26" ht="14.5" hidden="1" outlineLevel="1">
      <c r="A688" s="23"/>
      <c r="B688" s="69">
        <v>2010</v>
      </c>
      <c r="C688" s="69">
        <v>2020</v>
      </c>
      <c r="D688" s="69">
        <v>2030</v>
      </c>
      <c r="E688" s="69">
        <v>2040</v>
      </c>
      <c r="F688" s="69">
        <v>2050</v>
      </c>
      <c r="G688" s="69">
        <v>2060</v>
      </c>
      <c r="H688" s="69">
        <v>2070</v>
      </c>
      <c r="I688" s="69">
        <v>2080</v>
      </c>
      <c r="J688" s="69">
        <v>2090</v>
      </c>
      <c r="K688" s="69">
        <v>2100</v>
      </c>
      <c r="L688" s="77"/>
      <c r="Q688" s="1"/>
      <c r="R688" s="1"/>
      <c r="S688" s="1"/>
      <c r="T688" s="1"/>
      <c r="U688" s="1"/>
      <c r="V688" s="1"/>
      <c r="W688" s="1"/>
      <c r="X688" s="1"/>
      <c r="Y688" s="1"/>
      <c r="Z688" s="1"/>
    </row>
    <row r="689" spans="1:28" ht="14.5" hidden="1" outlineLevel="1">
      <c r="A689" s="23" t="s">
        <v>5</v>
      </c>
      <c r="B689" s="46">
        <f>B675/100*B657</f>
        <v>83.231511180546306</v>
      </c>
      <c r="C689" s="46">
        <f t="shared" ref="C689:K689" si="169">C675/100*C657</f>
        <v>145.54238455134904</v>
      </c>
      <c r="D689" s="46">
        <f t="shared" si="169"/>
        <v>233.24497180995232</v>
      </c>
      <c r="E689" s="46">
        <f t="shared" si="169"/>
        <v>341.65857609810837</v>
      </c>
      <c r="F689" s="46">
        <f t="shared" si="169"/>
        <v>465.85168966640418</v>
      </c>
      <c r="G689" s="46">
        <f t="shared" si="169"/>
        <v>562.78264164121049</v>
      </c>
      <c r="H689" s="46">
        <f t="shared" si="169"/>
        <v>632.49640554507766</v>
      </c>
      <c r="I689" s="46">
        <f t="shared" si="169"/>
        <v>641.478366970509</v>
      </c>
      <c r="J689" s="46">
        <f t="shared" si="169"/>
        <v>617.24291316515314</v>
      </c>
      <c r="K689" s="46">
        <f t="shared" si="169"/>
        <v>565.85848867657489</v>
      </c>
      <c r="L689" s="77"/>
      <c r="Q689" s="1"/>
      <c r="R689" s="1"/>
      <c r="S689" s="1"/>
      <c r="T689" s="1"/>
      <c r="U689" s="1"/>
      <c r="V689" s="1"/>
      <c r="W689" s="1"/>
      <c r="X689" s="1"/>
      <c r="Y689" s="1"/>
      <c r="Z689" s="1"/>
    </row>
    <row r="690" spans="1:28" ht="14.5" hidden="1" outlineLevel="1">
      <c r="A690" s="23" t="s">
        <v>6</v>
      </c>
      <c r="B690" s="46">
        <f t="shared" ref="B690:K698" si="170">B676/100*B658</f>
        <v>2982.3139555435109</v>
      </c>
      <c r="C690" s="46">
        <f t="shared" si="170"/>
        <v>6499.4501126496452</v>
      </c>
      <c r="D690" s="46">
        <f t="shared" si="170"/>
        <v>8783.5385491655034</v>
      </c>
      <c r="E690" s="46">
        <f t="shared" si="170"/>
        <v>9381.5215910480856</v>
      </c>
      <c r="F690" s="46">
        <f t="shared" si="170"/>
        <v>8990.3407057290697</v>
      </c>
      <c r="G690" s="46">
        <f t="shared" si="170"/>
        <v>8388.0327147512653</v>
      </c>
      <c r="H690" s="46">
        <f t="shared" si="170"/>
        <v>7517.2084871468196</v>
      </c>
      <c r="I690" s="46">
        <f t="shared" si="170"/>
        <v>6631.0806937636762</v>
      </c>
      <c r="J690" s="46">
        <f t="shared" si="170"/>
        <v>5704.8745565769632</v>
      </c>
      <c r="K690" s="46">
        <f t="shared" si="170"/>
        <v>4731.1485644479899</v>
      </c>
      <c r="L690" s="77"/>
      <c r="Q690" s="1"/>
      <c r="R690" s="1"/>
      <c r="S690" s="1"/>
      <c r="T690" s="1"/>
      <c r="U690" s="1"/>
      <c r="V690" s="1"/>
      <c r="W690" s="1"/>
      <c r="X690" s="1"/>
      <c r="Y690" s="1"/>
      <c r="Z690" s="1"/>
    </row>
    <row r="691" spans="1:28" ht="14.5" hidden="1" outlineLevel="1">
      <c r="A691" s="23" t="s">
        <v>11</v>
      </c>
      <c r="B691" s="46">
        <f t="shared" si="170"/>
        <v>574.5273993851323</v>
      </c>
      <c r="C691" s="46">
        <f t="shared" si="170"/>
        <v>648.56516279032735</v>
      </c>
      <c r="D691" s="46">
        <f t="shared" si="170"/>
        <v>758.31649682885495</v>
      </c>
      <c r="E691" s="46">
        <f t="shared" si="170"/>
        <v>847.99757702517309</v>
      </c>
      <c r="F691" s="46">
        <f t="shared" si="170"/>
        <v>901.21976946936138</v>
      </c>
      <c r="G691" s="46">
        <f t="shared" si="170"/>
        <v>951.35878415349111</v>
      </c>
      <c r="H691" s="46">
        <f t="shared" si="170"/>
        <v>978.50242401050195</v>
      </c>
      <c r="I691" s="46">
        <f t="shared" si="170"/>
        <v>977.76260763756068</v>
      </c>
      <c r="J691" s="46">
        <f t="shared" si="170"/>
        <v>961.59793289738991</v>
      </c>
      <c r="K691" s="46">
        <f t="shared" si="170"/>
        <v>932.959383885134</v>
      </c>
      <c r="L691" s="77"/>
      <c r="Q691" s="1"/>
      <c r="R691" s="1"/>
      <c r="S691" s="1"/>
      <c r="T691" s="1"/>
      <c r="U691" s="1"/>
      <c r="V691" s="1"/>
      <c r="W691" s="1"/>
      <c r="X691" s="1"/>
      <c r="Y691" s="1"/>
      <c r="Z691" s="1"/>
    </row>
    <row r="692" spans="1:28" ht="14.5" hidden="1" outlineLevel="1">
      <c r="A692" s="23" t="s">
        <v>2</v>
      </c>
      <c r="B692" s="46">
        <f t="shared" si="170"/>
        <v>388.68678732301066</v>
      </c>
      <c r="C692" s="46">
        <f t="shared" si="170"/>
        <v>582.15612635263506</v>
      </c>
      <c r="D692" s="46">
        <f t="shared" si="170"/>
        <v>691.84290327007056</v>
      </c>
      <c r="E692" s="46">
        <f t="shared" si="170"/>
        <v>681.51033740197693</v>
      </c>
      <c r="F692" s="46">
        <f t="shared" si="170"/>
        <v>618.62804612637353</v>
      </c>
      <c r="G692" s="46">
        <f t="shared" si="170"/>
        <v>573.94447288039976</v>
      </c>
      <c r="H692" s="46">
        <f t="shared" si="170"/>
        <v>538.89878940991002</v>
      </c>
      <c r="I692" s="46">
        <f t="shared" si="170"/>
        <v>516.18240216447703</v>
      </c>
      <c r="J692" s="46">
        <f t="shared" si="170"/>
        <v>486.52610753798285</v>
      </c>
      <c r="K692" s="46">
        <f t="shared" si="170"/>
        <v>451.98688262162568</v>
      </c>
      <c r="L692" s="77"/>
      <c r="Q692" s="1"/>
      <c r="R692" s="1"/>
      <c r="S692" s="1"/>
      <c r="T692" s="1"/>
      <c r="U692" s="1"/>
      <c r="V692" s="1"/>
      <c r="W692" s="1"/>
      <c r="X692" s="1"/>
      <c r="Y692" s="1"/>
      <c r="Z692" s="1"/>
    </row>
    <row r="693" spans="1:28" ht="14.5" hidden="1" outlineLevel="1">
      <c r="A693" s="23" t="s">
        <v>3</v>
      </c>
      <c r="B693" s="46">
        <f t="shared" si="170"/>
        <v>383.39406828028149</v>
      </c>
      <c r="C693" s="46">
        <f t="shared" si="170"/>
        <v>504.09704253529571</v>
      </c>
      <c r="D693" s="46">
        <f t="shared" si="170"/>
        <v>619.19581073765244</v>
      </c>
      <c r="E693" s="46">
        <f t="shared" si="170"/>
        <v>715.75421429381163</v>
      </c>
      <c r="F693" s="46">
        <f t="shared" si="170"/>
        <v>791.64636481686853</v>
      </c>
      <c r="G693" s="46">
        <f t="shared" si="170"/>
        <v>816.56876655000633</v>
      </c>
      <c r="H693" s="46">
        <f t="shared" si="170"/>
        <v>805.96091679899484</v>
      </c>
      <c r="I693" s="46">
        <f t="shared" si="170"/>
        <v>773.72217289756441</v>
      </c>
      <c r="J693" s="46">
        <f t="shared" si="170"/>
        <v>727.13900140286944</v>
      </c>
      <c r="K693" s="46">
        <f t="shared" si="170"/>
        <v>661.88074242697564</v>
      </c>
      <c r="L693" s="77"/>
      <c r="Q693" s="1"/>
      <c r="R693" s="1"/>
      <c r="S693" s="1"/>
      <c r="T693" s="1"/>
      <c r="U693" s="1"/>
      <c r="V693" s="1"/>
      <c r="W693" s="1"/>
      <c r="X693" s="1"/>
      <c r="Y693" s="1"/>
      <c r="Z693" s="1"/>
    </row>
    <row r="694" spans="1:28" ht="14.5" hidden="1" outlineLevel="1">
      <c r="A694" s="23" t="s">
        <v>4</v>
      </c>
      <c r="B694" s="46">
        <f t="shared" si="170"/>
        <v>56.983122886189982</v>
      </c>
      <c r="C694" s="46">
        <f t="shared" si="170"/>
        <v>79.101916375502455</v>
      </c>
      <c r="D694" s="46">
        <f t="shared" si="170"/>
        <v>106.35988204413727</v>
      </c>
      <c r="E694" s="46">
        <f t="shared" si="170"/>
        <v>134.07765650386449</v>
      </c>
      <c r="F694" s="46">
        <f t="shared" si="170"/>
        <v>157.113969423405</v>
      </c>
      <c r="G694" s="46">
        <f t="shared" si="170"/>
        <v>168.69973458134683</v>
      </c>
      <c r="H694" s="46">
        <f t="shared" si="170"/>
        <v>172.91199846951494</v>
      </c>
      <c r="I694" s="46">
        <f t="shared" si="170"/>
        <v>172.45446328740368</v>
      </c>
      <c r="J694" s="46">
        <f t="shared" si="170"/>
        <v>168.11055557455668</v>
      </c>
      <c r="K694" s="46">
        <f t="shared" si="170"/>
        <v>161.26060773364216</v>
      </c>
      <c r="L694" s="77"/>
      <c r="Q694" s="1"/>
      <c r="R694" s="1"/>
      <c r="S694" s="1"/>
      <c r="T694" s="1"/>
      <c r="U694" s="1"/>
      <c r="V694" s="1"/>
      <c r="W694" s="1"/>
      <c r="X694" s="1"/>
      <c r="Y694" s="1"/>
      <c r="Z694" s="1"/>
    </row>
    <row r="695" spans="1:28" ht="14.5" hidden="1" outlineLevel="1">
      <c r="A695" s="23" t="s">
        <v>0</v>
      </c>
      <c r="B695" s="46">
        <f t="shared" si="170"/>
        <v>2792.6414020123884</v>
      </c>
      <c r="C695" s="46">
        <f t="shared" si="170"/>
        <v>3023.1067249295006</v>
      </c>
      <c r="D695" s="46">
        <f t="shared" si="170"/>
        <v>3436.5916232708555</v>
      </c>
      <c r="E695" s="46">
        <f t="shared" si="170"/>
        <v>3836.8093217085707</v>
      </c>
      <c r="F695" s="46">
        <f t="shared" si="170"/>
        <v>4178.4177898164535</v>
      </c>
      <c r="G695" s="46">
        <f t="shared" si="170"/>
        <v>4482.6705076943963</v>
      </c>
      <c r="H695" s="46">
        <f t="shared" si="170"/>
        <v>4754.5821593365517</v>
      </c>
      <c r="I695" s="46">
        <f t="shared" si="170"/>
        <v>4992.0899422230841</v>
      </c>
      <c r="J695" s="46">
        <f t="shared" si="170"/>
        <v>5138.8264954495826</v>
      </c>
      <c r="K695" s="46">
        <f t="shared" si="170"/>
        <v>5170.3643124612554</v>
      </c>
      <c r="L695" s="77"/>
      <c r="Q695" s="1"/>
      <c r="R695" s="1"/>
      <c r="S695" s="1"/>
      <c r="T695" s="1"/>
      <c r="U695" s="1"/>
      <c r="V695" s="1"/>
      <c r="W695" s="1"/>
      <c r="X695" s="1"/>
      <c r="Y695" s="1"/>
      <c r="Z695" s="1"/>
    </row>
    <row r="696" spans="1:28" ht="14.5" hidden="1" outlineLevel="1">
      <c r="A696" s="23" t="s">
        <v>1</v>
      </c>
      <c r="B696" s="46">
        <f t="shared" si="170"/>
        <v>68.581565502404544</v>
      </c>
      <c r="C696" s="46">
        <f t="shared" si="170"/>
        <v>62.801058532210618</v>
      </c>
      <c r="D696" s="46">
        <f t="shared" si="170"/>
        <v>61.495023012005483</v>
      </c>
      <c r="E696" s="46">
        <f t="shared" si="170"/>
        <v>61.518253662176249</v>
      </c>
      <c r="F696" s="46">
        <f t="shared" si="170"/>
        <v>61.048058906916609</v>
      </c>
      <c r="G696" s="46">
        <f t="shared" si="170"/>
        <v>60.544798747832616</v>
      </c>
      <c r="H696" s="46">
        <f t="shared" si="170"/>
        <v>59.213565464787713</v>
      </c>
      <c r="I696" s="46">
        <f t="shared" si="170"/>
        <v>56.732741768805091</v>
      </c>
      <c r="J696" s="46">
        <f t="shared" si="170"/>
        <v>53.890154745644722</v>
      </c>
      <c r="K696" s="46">
        <f t="shared" si="170"/>
        <v>51.253956242719262</v>
      </c>
      <c r="L696" s="77"/>
      <c r="Q696" s="1"/>
      <c r="R696" s="1"/>
      <c r="S696" s="1"/>
      <c r="T696" s="1"/>
      <c r="U696" s="1"/>
      <c r="V696" s="1"/>
      <c r="W696" s="1"/>
      <c r="X696" s="1"/>
      <c r="Y696" s="1"/>
      <c r="Z696" s="1"/>
    </row>
    <row r="697" spans="1:28" ht="14.5" hidden="1" outlineLevel="1">
      <c r="A697" s="23" t="s">
        <v>7</v>
      </c>
      <c r="B697" s="46">
        <f t="shared" si="170"/>
        <v>306.42834211022091</v>
      </c>
      <c r="C697" s="46">
        <f t="shared" si="170"/>
        <v>400.59204988265338</v>
      </c>
      <c r="D697" s="46">
        <f t="shared" si="170"/>
        <v>515.61511142323855</v>
      </c>
      <c r="E697" s="46">
        <f t="shared" si="170"/>
        <v>625.00900466241387</v>
      </c>
      <c r="F697" s="46">
        <f t="shared" si="170"/>
        <v>723.20797219245367</v>
      </c>
      <c r="G697" s="46">
        <f t="shared" si="170"/>
        <v>785.93377708327728</v>
      </c>
      <c r="H697" s="46">
        <f t="shared" si="170"/>
        <v>809.48059231224966</v>
      </c>
      <c r="I697" s="46">
        <f t="shared" si="170"/>
        <v>794.34271057988462</v>
      </c>
      <c r="J697" s="46">
        <f t="shared" si="170"/>
        <v>756.41819893049046</v>
      </c>
      <c r="K697" s="46">
        <f t="shared" si="170"/>
        <v>699.41101010075772</v>
      </c>
      <c r="L697" s="77"/>
      <c r="Q697" s="1"/>
      <c r="R697" s="1"/>
      <c r="S697" s="1"/>
      <c r="T697" s="1"/>
      <c r="U697" s="1"/>
      <c r="V697" s="1"/>
      <c r="W697" s="1"/>
      <c r="X697" s="1"/>
      <c r="Y697" s="1"/>
      <c r="Z697" s="1"/>
    </row>
    <row r="698" spans="1:28" ht="14.5" hidden="1" outlineLevel="1">
      <c r="A698" s="23" t="s">
        <v>8</v>
      </c>
      <c r="B698" s="46">
        <f t="shared" si="170"/>
        <v>363.85243271846872</v>
      </c>
      <c r="C698" s="46">
        <f t="shared" si="170"/>
        <v>825.4777223136889</v>
      </c>
      <c r="D698" s="46">
        <f t="shared" si="170"/>
        <v>1433.4545792830068</v>
      </c>
      <c r="E698" s="46">
        <f t="shared" si="170"/>
        <v>1777.8046424829913</v>
      </c>
      <c r="F698" s="46">
        <f t="shared" si="170"/>
        <v>1918.1104961616636</v>
      </c>
      <c r="G698" s="46">
        <f t="shared" si="170"/>
        <v>1831.6051528122359</v>
      </c>
      <c r="H698" s="46">
        <f t="shared" si="170"/>
        <v>1651.6815921936211</v>
      </c>
      <c r="I698" s="46">
        <f t="shared" si="170"/>
        <v>1515.6042124825967</v>
      </c>
      <c r="J698" s="46">
        <f t="shared" si="170"/>
        <v>1356.4156297090688</v>
      </c>
      <c r="K698" s="46">
        <f t="shared" si="170"/>
        <v>1174.9947865643853</v>
      </c>
      <c r="L698" s="77"/>
      <c r="P698" s="8"/>
      <c r="Q698" s="1"/>
      <c r="R698" s="1"/>
      <c r="S698" s="1"/>
      <c r="T698" s="1"/>
      <c r="U698" s="1"/>
      <c r="V698" s="1"/>
      <c r="W698" s="1"/>
      <c r="X698" s="1"/>
      <c r="Y698" s="1"/>
      <c r="Z698" s="1"/>
    </row>
    <row r="699" spans="1:28" ht="14.5" hidden="1" outlineLevel="1">
      <c r="A699" s="23" t="s">
        <v>89</v>
      </c>
      <c r="B699" s="46">
        <f>SUM(B689:B698)</f>
        <v>8000.6405869421551</v>
      </c>
      <c r="C699" s="46">
        <f t="shared" ref="C699:K699" si="171">SUM(C689:C698)</f>
        <v>12770.890300912808</v>
      </c>
      <c r="D699" s="46">
        <f t="shared" si="171"/>
        <v>16639.654950845274</v>
      </c>
      <c r="E699" s="46">
        <f t="shared" si="171"/>
        <v>18403.661174887173</v>
      </c>
      <c r="F699" s="46">
        <f t="shared" si="171"/>
        <v>18805.58486230897</v>
      </c>
      <c r="G699" s="46">
        <f t="shared" si="171"/>
        <v>18622.141350895465</v>
      </c>
      <c r="H699" s="46">
        <f t="shared" si="171"/>
        <v>17920.936930688029</v>
      </c>
      <c r="I699" s="46">
        <f t="shared" si="171"/>
        <v>17071.450313775564</v>
      </c>
      <c r="J699" s="46">
        <f t="shared" si="171"/>
        <v>15971.041545989701</v>
      </c>
      <c r="K699" s="46">
        <f t="shared" si="171"/>
        <v>14601.118735161057</v>
      </c>
      <c r="L699" s="77"/>
      <c r="Q699" s="1"/>
      <c r="R699" s="1"/>
      <c r="S699" s="1"/>
      <c r="T699" s="1"/>
      <c r="U699" s="1"/>
      <c r="V699" s="1"/>
      <c r="W699" s="1"/>
      <c r="X699" s="1"/>
      <c r="Y699" s="1"/>
      <c r="Z699" s="1"/>
      <c r="AA699" s="1"/>
    </row>
    <row r="700" spans="1:28" ht="14.5" hidden="1" outlineLevel="1">
      <c r="A700" s="32"/>
      <c r="B700" s="6"/>
      <c r="C700" s="6"/>
      <c r="D700" s="6"/>
      <c r="E700" s="6"/>
      <c r="F700" s="6"/>
      <c r="G700" s="6"/>
      <c r="H700" s="6"/>
      <c r="I700" s="6"/>
      <c r="J700" s="6"/>
      <c r="K700" s="6"/>
    </row>
    <row r="701" spans="1:28" ht="14.5" hidden="1" outlineLevel="1">
      <c r="A701" s="10" t="s">
        <v>68</v>
      </c>
      <c r="B701" s="6"/>
      <c r="C701" s="6"/>
      <c r="D701" s="6"/>
      <c r="E701" s="6"/>
      <c r="F701" s="6"/>
      <c r="G701" s="6"/>
      <c r="H701" s="6"/>
      <c r="I701" s="6"/>
      <c r="J701" s="6"/>
      <c r="K701" s="6"/>
    </row>
    <row r="702" spans="1:28" ht="14.5" hidden="1" outlineLevel="1">
      <c r="A702" s="21" t="s">
        <v>69</v>
      </c>
      <c r="B702" s="60"/>
      <c r="C702" s="22"/>
      <c r="D702" s="60"/>
      <c r="E702" s="60"/>
      <c r="F702" s="60"/>
      <c r="G702" s="60"/>
      <c r="H702" s="60"/>
      <c r="I702" s="60"/>
      <c r="J702" s="60"/>
      <c r="K702" s="22"/>
      <c r="M702" s="31"/>
      <c r="N702" s="31"/>
    </row>
    <row r="703" spans="1:28" ht="14.5" hidden="1" outlineLevel="1">
      <c r="A703" s="22"/>
      <c r="B703" s="72">
        <v>2010</v>
      </c>
      <c r="C703" s="72">
        <v>2020</v>
      </c>
      <c r="D703" s="72">
        <v>2030</v>
      </c>
      <c r="E703" s="72">
        <v>2040</v>
      </c>
      <c r="F703" s="72">
        <v>2050</v>
      </c>
      <c r="G703" s="72">
        <v>2060</v>
      </c>
      <c r="H703" s="72">
        <v>2070</v>
      </c>
      <c r="I703" s="72">
        <v>2080</v>
      </c>
      <c r="J703" s="72">
        <v>2090</v>
      </c>
      <c r="K703" s="72">
        <v>2100</v>
      </c>
      <c r="M703" s="27"/>
      <c r="N703" s="27"/>
      <c r="Q703" s="7"/>
      <c r="R703" s="7"/>
      <c r="S703" s="7"/>
      <c r="T703" s="7"/>
      <c r="U703" s="7"/>
      <c r="V703" s="7"/>
      <c r="W703" s="7"/>
      <c r="X703" s="7"/>
      <c r="Y703" s="7"/>
      <c r="Z703" s="7"/>
      <c r="AA703" s="7"/>
      <c r="AB703" s="7"/>
    </row>
    <row r="704" spans="1:28" ht="14.5" hidden="1" outlineLevel="1">
      <c r="A704" s="78" t="s">
        <v>5</v>
      </c>
      <c r="B704" s="61">
        <v>0.46148413230070157</v>
      </c>
      <c r="C704" s="61">
        <v>0.44335351607649193</v>
      </c>
      <c r="D704" s="61">
        <v>0.42593520873066287</v>
      </c>
      <c r="E704" s="61">
        <v>0.40920122533805003</v>
      </c>
      <c r="F704" s="61">
        <v>0.39312468043477633</v>
      </c>
      <c r="G704" s="61">
        <v>0.37767974482302774</v>
      </c>
      <c r="H704" s="61">
        <v>0.3628416040728667</v>
      </c>
      <c r="I704" s="61">
        <v>0.3485864186544107</v>
      </c>
      <c r="J704" s="61">
        <v>0.3348912856363232</v>
      </c>
      <c r="K704" s="61">
        <v>0.32173420188907964</v>
      </c>
      <c r="M704" s="27"/>
      <c r="N704" s="27"/>
      <c r="Q704" s="7"/>
      <c r="R704" s="7"/>
      <c r="S704" s="7"/>
      <c r="T704" s="7"/>
      <c r="U704" s="7"/>
      <c r="V704" s="7"/>
      <c r="W704" s="7"/>
      <c r="X704" s="7"/>
      <c r="Y704" s="7"/>
      <c r="Z704" s="7"/>
      <c r="AA704" s="7"/>
      <c r="AB704" s="7"/>
    </row>
    <row r="705" spans="1:28" ht="14.5" hidden="1" outlineLevel="1">
      <c r="A705" s="78" t="s">
        <v>6</v>
      </c>
      <c r="B705" s="61">
        <v>0.46148413230070157</v>
      </c>
      <c r="C705" s="61">
        <v>0.44335351607649193</v>
      </c>
      <c r="D705" s="61">
        <v>0.42593520873066287</v>
      </c>
      <c r="E705" s="61">
        <v>0.40920122533805003</v>
      </c>
      <c r="F705" s="61">
        <v>0.39312468043477633</v>
      </c>
      <c r="G705" s="61">
        <v>0.37767974482302774</v>
      </c>
      <c r="H705" s="61">
        <v>0.3628416040728667</v>
      </c>
      <c r="I705" s="61">
        <v>0.3485864186544107</v>
      </c>
      <c r="J705" s="61">
        <v>0.3348912856363232</v>
      </c>
      <c r="K705" s="61">
        <v>0.32173420188907964</v>
      </c>
      <c r="M705" s="27"/>
      <c r="N705" s="27"/>
      <c r="Q705" s="7"/>
      <c r="R705" s="7"/>
      <c r="S705" s="7"/>
      <c r="T705" s="7"/>
      <c r="U705" s="7"/>
      <c r="V705" s="7"/>
      <c r="W705" s="7"/>
      <c r="X705" s="7"/>
      <c r="Y705" s="7"/>
      <c r="Z705" s="7"/>
      <c r="AA705" s="7"/>
      <c r="AB705" s="7"/>
    </row>
    <row r="706" spans="1:28" ht="14.5" hidden="1" outlineLevel="1">
      <c r="A706" s="78" t="s">
        <v>11</v>
      </c>
      <c r="B706" s="61">
        <v>0.46148413230070157</v>
      </c>
      <c r="C706" s="61">
        <v>0.44335351607649187</v>
      </c>
      <c r="D706" s="61">
        <v>0.42593520873066287</v>
      </c>
      <c r="E706" s="61">
        <v>0.40920122533805003</v>
      </c>
      <c r="F706" s="61">
        <v>0.39312468043477639</v>
      </c>
      <c r="G706" s="61">
        <v>0.37767974482302774</v>
      </c>
      <c r="H706" s="61">
        <v>0.3628416040728667</v>
      </c>
      <c r="I706" s="61">
        <v>0.3485864186544107</v>
      </c>
      <c r="J706" s="61">
        <v>0.3348912856363232</v>
      </c>
      <c r="K706" s="61">
        <v>0.32173420188907964</v>
      </c>
      <c r="M706" s="27"/>
      <c r="N706" s="27"/>
      <c r="Q706" s="7"/>
      <c r="R706" s="7"/>
      <c r="S706" s="7"/>
      <c r="T706" s="7"/>
      <c r="U706" s="7"/>
      <c r="V706" s="7"/>
      <c r="W706" s="7"/>
      <c r="X706" s="7"/>
      <c r="Y706" s="7"/>
      <c r="Z706" s="7"/>
      <c r="AA706" s="7"/>
      <c r="AB706" s="7"/>
    </row>
    <row r="707" spans="1:28" ht="14.5" hidden="1" outlineLevel="1">
      <c r="A707" s="78" t="s">
        <v>2</v>
      </c>
      <c r="B707" s="61">
        <v>0.46148413230070157</v>
      </c>
      <c r="C707" s="61">
        <v>0.44335351607649193</v>
      </c>
      <c r="D707" s="61">
        <v>0.42593520873066287</v>
      </c>
      <c r="E707" s="61">
        <v>0.40920122533805003</v>
      </c>
      <c r="F707" s="61">
        <v>0.39312468043477633</v>
      </c>
      <c r="G707" s="61">
        <v>0.37767974482302774</v>
      </c>
      <c r="H707" s="61">
        <v>0.3628416040728667</v>
      </c>
      <c r="I707" s="61">
        <v>0.3485864186544107</v>
      </c>
      <c r="J707" s="61">
        <v>0.3348912856363232</v>
      </c>
      <c r="K707" s="61">
        <v>0.32173420188907964</v>
      </c>
      <c r="M707" s="27"/>
      <c r="N707" s="27"/>
      <c r="Q707" s="7"/>
      <c r="R707" s="7"/>
      <c r="S707" s="7"/>
      <c r="T707" s="7"/>
      <c r="U707" s="7"/>
      <c r="V707" s="7"/>
      <c r="W707" s="7"/>
      <c r="X707" s="7"/>
      <c r="Y707" s="7"/>
      <c r="Z707" s="7"/>
      <c r="AA707" s="7"/>
      <c r="AB707" s="7"/>
    </row>
    <row r="708" spans="1:28" ht="14.5" hidden="1" outlineLevel="1">
      <c r="A708" s="78" t="s">
        <v>3</v>
      </c>
      <c r="B708" s="61">
        <v>0.46148413230070157</v>
      </c>
      <c r="C708" s="61">
        <v>0.44335351607649193</v>
      </c>
      <c r="D708" s="61">
        <v>0.42593520873066287</v>
      </c>
      <c r="E708" s="61">
        <v>0.40920122533805003</v>
      </c>
      <c r="F708" s="61">
        <v>0.39312468043477633</v>
      </c>
      <c r="G708" s="61">
        <v>0.37767974482302774</v>
      </c>
      <c r="H708" s="61">
        <v>0.3628416040728667</v>
      </c>
      <c r="I708" s="61">
        <v>0.3485864186544107</v>
      </c>
      <c r="J708" s="61">
        <v>0.3348912856363232</v>
      </c>
      <c r="K708" s="61">
        <v>0.32173420188907964</v>
      </c>
      <c r="M708" s="27"/>
      <c r="N708" s="27"/>
      <c r="Q708" s="7"/>
      <c r="R708" s="7"/>
      <c r="S708" s="7"/>
      <c r="T708" s="7"/>
      <c r="U708" s="7"/>
      <c r="V708" s="7"/>
      <c r="W708" s="7"/>
      <c r="X708" s="7"/>
      <c r="Y708" s="7"/>
      <c r="Z708" s="7"/>
      <c r="AA708" s="7"/>
      <c r="AB708" s="7"/>
    </row>
    <row r="709" spans="1:28" ht="14.5" hidden="1" outlineLevel="1">
      <c r="A709" s="78" t="s">
        <v>4</v>
      </c>
      <c r="B709" s="61">
        <v>0.46148413230070157</v>
      </c>
      <c r="C709" s="61">
        <v>0.44335351607649193</v>
      </c>
      <c r="D709" s="61">
        <v>0.42593520873066287</v>
      </c>
      <c r="E709" s="61">
        <v>0.40920122533805003</v>
      </c>
      <c r="F709" s="61">
        <v>0.39312468043477633</v>
      </c>
      <c r="G709" s="61">
        <v>0.37767974482302774</v>
      </c>
      <c r="H709" s="61">
        <v>0.3628416040728667</v>
      </c>
      <c r="I709" s="61">
        <v>0.3485864186544107</v>
      </c>
      <c r="J709" s="61">
        <v>0.3348912856363232</v>
      </c>
      <c r="K709" s="61">
        <v>0.32173420188907964</v>
      </c>
      <c r="M709" s="27"/>
      <c r="N709" s="27"/>
      <c r="Q709" s="7"/>
      <c r="R709" s="7"/>
      <c r="S709" s="7"/>
      <c r="T709" s="7"/>
      <c r="U709" s="7"/>
      <c r="V709" s="7"/>
      <c r="W709" s="7"/>
      <c r="X709" s="7"/>
      <c r="Y709" s="7"/>
      <c r="Z709" s="7"/>
      <c r="AA709" s="7"/>
      <c r="AB709" s="7"/>
    </row>
    <row r="710" spans="1:28" ht="14.5" hidden="1" outlineLevel="1">
      <c r="A710" s="78" t="s">
        <v>0</v>
      </c>
      <c r="B710" s="61">
        <v>0.46148413230070157</v>
      </c>
      <c r="C710" s="61">
        <v>0.44335351607649193</v>
      </c>
      <c r="D710" s="61">
        <v>0.42593520873066287</v>
      </c>
      <c r="E710" s="61">
        <v>0.40920122533805003</v>
      </c>
      <c r="F710" s="61">
        <v>0.39312468043477633</v>
      </c>
      <c r="G710" s="61">
        <v>0.37767974482302774</v>
      </c>
      <c r="H710" s="61">
        <v>0.3628416040728667</v>
      </c>
      <c r="I710" s="61">
        <v>0.3485864186544107</v>
      </c>
      <c r="J710" s="61">
        <v>0.3348912856363232</v>
      </c>
      <c r="K710" s="61">
        <v>0.32173420188907964</v>
      </c>
      <c r="M710" s="27"/>
      <c r="N710" s="27"/>
      <c r="Q710" s="7"/>
      <c r="R710" s="7"/>
      <c r="S710" s="7"/>
      <c r="T710" s="7"/>
      <c r="U710" s="7"/>
      <c r="V710" s="7"/>
      <c r="W710" s="7"/>
      <c r="X710" s="7"/>
      <c r="Y710" s="7"/>
      <c r="Z710" s="7"/>
      <c r="AA710" s="7"/>
      <c r="AB710" s="7"/>
    </row>
    <row r="711" spans="1:28" ht="14.5" hidden="1" outlineLevel="1">
      <c r="A711" s="78" t="s">
        <v>1</v>
      </c>
      <c r="B711" s="61">
        <v>0.27689047938042094</v>
      </c>
      <c r="C711" s="61">
        <v>0.26601210964589517</v>
      </c>
      <c r="D711" s="61">
        <v>0.25556112523839775</v>
      </c>
      <c r="E711" s="61">
        <v>0.24552073520283005</v>
      </c>
      <c r="F711" s="61">
        <v>0.23587480826086582</v>
      </c>
      <c r="G711" s="61">
        <v>0.22660784689381669</v>
      </c>
      <c r="H711" s="61">
        <v>0.21770496244372006</v>
      </c>
      <c r="I711" s="61">
        <v>0.20915185119264645</v>
      </c>
      <c r="J711" s="61">
        <v>0.20093477138179394</v>
      </c>
      <c r="K711" s="61">
        <v>0.1930405211334478</v>
      </c>
      <c r="M711" s="27"/>
      <c r="N711" s="27"/>
      <c r="Q711" s="7"/>
      <c r="R711" s="7"/>
      <c r="S711" s="7"/>
      <c r="T711" s="7"/>
      <c r="U711" s="7"/>
      <c r="V711" s="7"/>
      <c r="W711" s="7"/>
      <c r="X711" s="7"/>
      <c r="Y711" s="7"/>
      <c r="Z711" s="7"/>
      <c r="AA711" s="7"/>
      <c r="AB711" s="7"/>
    </row>
    <row r="712" spans="1:28" ht="14.5" hidden="1" outlineLevel="1">
      <c r="A712" s="78" t="s">
        <v>7</v>
      </c>
      <c r="B712" s="61">
        <v>0.46148413230070157</v>
      </c>
      <c r="C712" s="61">
        <v>0.44335351607649193</v>
      </c>
      <c r="D712" s="61">
        <v>0.42593520873066287</v>
      </c>
      <c r="E712" s="61">
        <v>0.40920122533805003</v>
      </c>
      <c r="F712" s="61">
        <v>0.39312468043477633</v>
      </c>
      <c r="G712" s="61">
        <v>0.37767974482302774</v>
      </c>
      <c r="H712" s="61">
        <v>0.3628416040728667</v>
      </c>
      <c r="I712" s="61">
        <v>0.3485864186544107</v>
      </c>
      <c r="J712" s="61">
        <v>0.3348912856363232</v>
      </c>
      <c r="K712" s="61">
        <v>0.32173420188907964</v>
      </c>
      <c r="M712" s="27"/>
      <c r="N712" s="27"/>
      <c r="Q712" s="7"/>
      <c r="R712" s="7"/>
      <c r="S712" s="7"/>
      <c r="T712" s="7"/>
      <c r="U712" s="7"/>
      <c r="V712" s="7"/>
      <c r="W712" s="7"/>
      <c r="X712" s="7"/>
      <c r="Y712" s="7"/>
      <c r="Z712" s="7"/>
      <c r="AA712" s="7"/>
      <c r="AB712" s="7"/>
    </row>
    <row r="713" spans="1:28" ht="14.5" hidden="1" outlineLevel="1">
      <c r="A713" s="78" t="s">
        <v>8</v>
      </c>
      <c r="B713" s="61">
        <v>0.46148413230070157</v>
      </c>
      <c r="C713" s="61">
        <v>0.44335351607649193</v>
      </c>
      <c r="D713" s="61">
        <v>0.42593520873066287</v>
      </c>
      <c r="E713" s="61">
        <v>0.40920122533805003</v>
      </c>
      <c r="F713" s="61">
        <v>0.39312468043477633</v>
      </c>
      <c r="G713" s="61">
        <v>0.37767974482302774</v>
      </c>
      <c r="H713" s="61">
        <v>0.3628416040728667</v>
      </c>
      <c r="I713" s="61">
        <v>0.3485864186544107</v>
      </c>
      <c r="J713" s="61">
        <v>0.3348912856363232</v>
      </c>
      <c r="K713" s="61">
        <v>0.32173420188907964</v>
      </c>
      <c r="M713" s="27"/>
      <c r="N713" s="27"/>
      <c r="Q713" s="7"/>
      <c r="R713" s="7"/>
      <c r="S713" s="7"/>
      <c r="T713" s="7"/>
      <c r="U713" s="7"/>
      <c r="V713" s="7"/>
      <c r="W713" s="7"/>
      <c r="X713" s="7"/>
      <c r="Y713" s="7"/>
      <c r="Z713" s="7"/>
    </row>
    <row r="714" spans="1:28" hidden="1" outlineLevel="1"/>
    <row r="715" spans="1:28" collapsed="1">
      <c r="A715" t="s">
        <v>70</v>
      </c>
    </row>
    <row r="716" spans="1:28" ht="14.5">
      <c r="A716" s="18" t="s">
        <v>41</v>
      </c>
      <c r="B716" s="17"/>
      <c r="C716" s="17"/>
      <c r="D716" s="17"/>
      <c r="E716" s="17"/>
      <c r="F716" s="17"/>
      <c r="G716" s="17"/>
      <c r="H716" s="17"/>
      <c r="I716" s="17"/>
      <c r="J716" s="17"/>
      <c r="K716" s="17"/>
    </row>
    <row r="717" spans="1:28" ht="14.5">
      <c r="A717" s="17"/>
      <c r="B717" s="70">
        <v>2010</v>
      </c>
      <c r="C717" s="70">
        <v>2020</v>
      </c>
      <c r="D717" s="70">
        <v>2030</v>
      </c>
      <c r="E717" s="70">
        <v>2040</v>
      </c>
      <c r="F717" s="70">
        <v>2050</v>
      </c>
      <c r="G717" s="70">
        <v>2060</v>
      </c>
      <c r="H717" s="70">
        <v>2070</v>
      </c>
      <c r="I717" s="70">
        <v>2080</v>
      </c>
      <c r="J717" s="70">
        <v>2090</v>
      </c>
      <c r="K717" s="70">
        <v>2100</v>
      </c>
      <c r="Q717" s="2"/>
      <c r="R717" s="2"/>
      <c r="S717" s="2"/>
      <c r="T717" s="2"/>
      <c r="U717" s="2"/>
      <c r="V717" s="2"/>
      <c r="W717" s="2"/>
      <c r="X717" s="2"/>
      <c r="Y717" s="2"/>
      <c r="Z717" s="2"/>
      <c r="AA717" s="2"/>
      <c r="AB717" s="2"/>
    </row>
    <row r="718" spans="1:28" ht="14.5">
      <c r="A718" s="17" t="s">
        <v>5</v>
      </c>
      <c r="B718" s="47">
        <f>B704*B689/1000</f>
        <v>3.8410021717230555E-2</v>
      </c>
      <c r="C718" s="47">
        <f t="shared" ref="C718:K718" si="172">C704*C689/1000</f>
        <v>6.4526727928997496E-2</v>
      </c>
      <c r="D718" s="47">
        <f t="shared" si="172"/>
        <v>9.934724575324963E-2</v>
      </c>
      <c r="E718" s="47">
        <f t="shared" si="172"/>
        <v>0.13980710798659937</v>
      </c>
      <c r="F718" s="47">
        <f t="shared" si="172"/>
        <v>0.18313779663010574</v>
      </c>
      <c r="G718" s="47">
        <f t="shared" si="172"/>
        <v>0.21255160448588184</v>
      </c>
      <c r="H718" s="47">
        <f t="shared" si="172"/>
        <v>0.22949601035829842</v>
      </c>
      <c r="I718" s="47">
        <f t="shared" si="172"/>
        <v>0.22361064658652954</v>
      </c>
      <c r="J718" s="47">
        <f t="shared" si="172"/>
        <v>0.20670927273978754</v>
      </c>
      <c r="K718" s="47">
        <f t="shared" si="172"/>
        <v>0.18205602923651865</v>
      </c>
      <c r="Q718" s="2"/>
      <c r="R718" s="2"/>
      <c r="S718" s="2"/>
      <c r="T718" s="2"/>
      <c r="U718" s="2"/>
      <c r="V718" s="2"/>
      <c r="W718" s="2"/>
      <c r="X718" s="2"/>
      <c r="Y718" s="2"/>
      <c r="Z718" s="2"/>
      <c r="AA718" s="2"/>
      <c r="AB718" s="2"/>
    </row>
    <row r="719" spans="1:28" ht="14.5">
      <c r="A719" s="17" t="s">
        <v>6</v>
      </c>
      <c r="B719" s="47">
        <f t="shared" ref="B719:K727" si="173">B705*B690/1000</f>
        <v>1.3762905680222703</v>
      </c>
      <c r="C719" s="47">
        <f t="shared" si="173"/>
        <v>2.8815540600069718</v>
      </c>
      <c r="D719" s="47">
        <f t="shared" si="173"/>
        <v>3.7412183253326323</v>
      </c>
      <c r="E719" s="47">
        <f t="shared" si="173"/>
        <v>3.8389301305922494</v>
      </c>
      <c r="F719" s="47">
        <f t="shared" si="173"/>
        <v>3.5343248169395021</v>
      </c>
      <c r="G719" s="47">
        <f t="shared" si="173"/>
        <v>3.1679900552744664</v>
      </c>
      <c r="H719" s="47">
        <f t="shared" si="173"/>
        <v>2.7275559856265197</v>
      </c>
      <c r="I719" s="47">
        <f t="shared" si="173"/>
        <v>2.3115046708474853</v>
      </c>
      <c r="J719" s="47">
        <f t="shared" si="173"/>
        <v>1.9105127746460084</v>
      </c>
      <c r="K719" s="47">
        <f t="shared" si="173"/>
        <v>1.5221723074013389</v>
      </c>
      <c r="Q719" s="2"/>
      <c r="R719" s="2"/>
      <c r="S719" s="2"/>
      <c r="T719" s="2"/>
      <c r="U719" s="2"/>
      <c r="V719" s="2"/>
      <c r="W719" s="2"/>
      <c r="X719" s="2"/>
      <c r="Y719" s="2"/>
      <c r="Z719" s="2"/>
      <c r="AA719" s="2"/>
      <c r="AB719" s="2"/>
    </row>
    <row r="720" spans="1:28" ht="14.5">
      <c r="A720" s="17" t="s">
        <v>11</v>
      </c>
      <c r="B720" s="47">
        <f t="shared" si="173"/>
        <v>0.26513527838822643</v>
      </c>
      <c r="C720" s="47">
        <f t="shared" si="173"/>
        <v>0.28754364532781396</v>
      </c>
      <c r="D720" s="47">
        <f t="shared" si="173"/>
        <v>0.32299369536070338</v>
      </c>
      <c r="E720" s="47">
        <f t="shared" si="173"/>
        <v>0.34700164760239827</v>
      </c>
      <c r="F720" s="47">
        <f t="shared" si="173"/>
        <v>0.35429173387414559</v>
      </c>
      <c r="G720" s="47">
        <f t="shared" si="173"/>
        <v>0.35930894283423648</v>
      </c>
      <c r="H720" s="47">
        <f t="shared" si="173"/>
        <v>0.35504138911715888</v>
      </c>
      <c r="I720" s="47">
        <f t="shared" si="173"/>
        <v>0.34083476569057503</v>
      </c>
      <c r="J720" s="47">
        <f t="shared" si="173"/>
        <v>0.32203076801323777</v>
      </c>
      <c r="K720" s="47">
        <f t="shared" si="173"/>
        <v>0.30016494276921107</v>
      </c>
      <c r="Q720" s="2"/>
      <c r="R720" s="2"/>
      <c r="S720" s="2"/>
      <c r="T720" s="2"/>
      <c r="U720" s="2"/>
      <c r="V720" s="2"/>
      <c r="W720" s="2"/>
      <c r="X720" s="2"/>
      <c r="Y720" s="2"/>
      <c r="Z720" s="2"/>
      <c r="AA720" s="2"/>
      <c r="AB720" s="2"/>
    </row>
    <row r="721" spans="1:33" ht="14.5">
      <c r="A721" s="17" t="s">
        <v>2</v>
      </c>
      <c r="B721" s="47">
        <f t="shared" si="173"/>
        <v>0.17937278478450691</v>
      </c>
      <c r="C721" s="47">
        <f t="shared" si="173"/>
        <v>0.25810096552391126</v>
      </c>
      <c r="D721" s="47">
        <f t="shared" si="173"/>
        <v>0.29468025141316528</v>
      </c>
      <c r="E721" s="47">
        <f t="shared" si="173"/>
        <v>0.27887486514543686</v>
      </c>
      <c r="F721" s="47">
        <f t="shared" si="173"/>
        <v>0.24319795294142066</v>
      </c>
      <c r="G721" s="47">
        <f t="shared" si="173"/>
        <v>0.21676720206005654</v>
      </c>
      <c r="H721" s="47">
        <f t="shared" si="173"/>
        <v>0.19553490118241773</v>
      </c>
      <c r="I721" s="47">
        <f t="shared" si="173"/>
        <v>0.17993417494294578</v>
      </c>
      <c r="J721" s="47">
        <f t="shared" si="173"/>
        <v>0.16293335364903111</v>
      </c>
      <c r="K721" s="47">
        <f t="shared" si="173"/>
        <v>0.14541963894460186</v>
      </c>
      <c r="Q721" s="2"/>
      <c r="R721" s="2"/>
      <c r="S721" s="2"/>
      <c r="T721" s="2"/>
      <c r="U721" s="2"/>
      <c r="V721" s="2"/>
      <c r="W721" s="2"/>
      <c r="X721" s="2"/>
      <c r="Y721" s="2"/>
      <c r="Z721" s="2"/>
      <c r="AA721" s="2"/>
      <c r="AB721" s="2"/>
    </row>
    <row r="722" spans="1:33" ht="14.5">
      <c r="A722" s="17" t="s">
        <v>3</v>
      </c>
      <c r="B722" s="47">
        <f t="shared" si="173"/>
        <v>0.17693027892956165</v>
      </c>
      <c r="C722" s="47">
        <f t="shared" si="173"/>
        <v>0.22349319625178427</v>
      </c>
      <c r="D722" s="47">
        <f t="shared" si="173"/>
        <v>0.26373729689169401</v>
      </c>
      <c r="E722" s="47">
        <f t="shared" si="173"/>
        <v>0.29288750152990101</v>
      </c>
      <c r="F722" s="47">
        <f t="shared" si="173"/>
        <v>0.31121572418598381</v>
      </c>
      <c r="G722" s="47">
        <f t="shared" si="173"/>
        <v>0.30840148338106094</v>
      </c>
      <c r="H722" s="47">
        <f t="shared" si="173"/>
        <v>0.29243615187138555</v>
      </c>
      <c r="I722" s="47">
        <f t="shared" si="173"/>
        <v>0.26970904128387069</v>
      </c>
      <c r="J722" s="47">
        <f t="shared" si="173"/>
        <v>0.24351251501611915</v>
      </c>
      <c r="K722" s="47">
        <f t="shared" si="173"/>
        <v>0.21294967241049451</v>
      </c>
      <c r="Q722" s="2"/>
      <c r="R722" s="2"/>
      <c r="S722" s="2"/>
      <c r="T722" s="2"/>
      <c r="U722" s="2"/>
      <c r="V722" s="2"/>
      <c r="W722" s="2"/>
      <c r="X722" s="2"/>
      <c r="Y722" s="2"/>
      <c r="Z722" s="2"/>
      <c r="AA722" s="2"/>
      <c r="AB722" s="2"/>
    </row>
    <row r="723" spans="1:33" ht="14.5">
      <c r="A723" s="17" t="s">
        <v>4</v>
      </c>
      <c r="B723" s="47">
        <f t="shared" si="173"/>
        <v>2.6296807020917634E-2</v>
      </c>
      <c r="C723" s="47">
        <f t="shared" si="173"/>
        <v>3.507011275346765E-2</v>
      </c>
      <c r="D723" s="47">
        <f t="shared" si="173"/>
        <v>4.5302418559038285E-2</v>
      </c>
      <c r="E723" s="47">
        <f t="shared" si="173"/>
        <v>5.4864741331835526E-2</v>
      </c>
      <c r="F723" s="47">
        <f t="shared" si="173"/>
        <v>6.1765379021415309E-2</v>
      </c>
      <c r="G723" s="47">
        <f t="shared" si="173"/>
        <v>6.3714472708395586E-2</v>
      </c>
      <c r="H723" s="47">
        <f t="shared" si="173"/>
        <v>6.2739666888123866E-2</v>
      </c>
      <c r="I723" s="47">
        <f t="shared" si="173"/>
        <v>6.0115283738324601E-2</v>
      </c>
      <c r="J723" s="47">
        <f t="shared" si="173"/>
        <v>5.629876008539985E-2</v>
      </c>
      <c r="K723" s="47">
        <f t="shared" si="173"/>
        <v>5.1883052925331304E-2</v>
      </c>
      <c r="Q723" s="2"/>
      <c r="R723" s="2"/>
      <c r="S723" s="2"/>
      <c r="T723" s="2"/>
      <c r="U723" s="2"/>
      <c r="V723" s="2"/>
      <c r="W723" s="2"/>
      <c r="X723" s="2"/>
      <c r="Y723" s="2"/>
      <c r="Z723" s="2"/>
      <c r="AA723" s="2"/>
      <c r="AB723" s="2"/>
    </row>
    <row r="724" spans="1:33" ht="14.5">
      <c r="A724" s="17" t="s">
        <v>0</v>
      </c>
      <c r="B724" s="47">
        <f t="shared" si="173"/>
        <v>1.2887596942347017</v>
      </c>
      <c r="C724" s="47">
        <f t="shared" si="173"/>
        <v>1.3403049959719822</v>
      </c>
      <c r="D724" s="47">
        <f t="shared" si="173"/>
        <v>1.4637653703799194</v>
      </c>
      <c r="E724" s="47">
        <f t="shared" si="173"/>
        <v>1.5700270758315997</v>
      </c>
      <c r="F724" s="47">
        <f t="shared" si="173"/>
        <v>1.6426391583445776</v>
      </c>
      <c r="G724" s="47">
        <f t="shared" si="173"/>
        <v>1.6930138534717318</v>
      </c>
      <c r="H724" s="47">
        <f t="shared" si="173"/>
        <v>1.7251602173899088</v>
      </c>
      <c r="I724" s="47">
        <f t="shared" si="173"/>
        <v>1.7401747545602488</v>
      </c>
      <c r="J724" s="47">
        <f t="shared" si="173"/>
        <v>1.7209482117231119</v>
      </c>
      <c r="K724" s="47">
        <f t="shared" si="173"/>
        <v>1.6634830355455019</v>
      </c>
      <c r="Q724" s="2"/>
      <c r="R724" s="2"/>
      <c r="S724" s="2"/>
      <c r="T724" s="2"/>
      <c r="U724" s="2"/>
      <c r="V724" s="2"/>
      <c r="W724" s="2"/>
      <c r="X724" s="2"/>
      <c r="Y724" s="2"/>
      <c r="Z724" s="2"/>
      <c r="AA724" s="2"/>
      <c r="AB724" s="2"/>
    </row>
    <row r="725" spans="1:33" ht="14.5">
      <c r="A725" s="17" t="s">
        <v>1</v>
      </c>
      <c r="B725" s="47">
        <f t="shared" si="173"/>
        <v>1.8989582548620532E-2</v>
      </c>
      <c r="C725" s="47">
        <f t="shared" si="173"/>
        <v>1.670584206814869E-2</v>
      </c>
      <c r="D725" s="47">
        <f t="shared" si="173"/>
        <v>1.5715737277509283E-2</v>
      </c>
      <c r="E725" s="47">
        <f t="shared" si="173"/>
        <v>1.5104006867531706E-2</v>
      </c>
      <c r="F725" s="47">
        <f t="shared" si="173"/>
        <v>1.4399699189366996E-2</v>
      </c>
      <c r="G725" s="47">
        <f t="shared" si="173"/>
        <v>1.3719926484865799E-2</v>
      </c>
      <c r="H725" s="47">
        <f t="shared" si="173"/>
        <v>1.2891087045670368E-2</v>
      </c>
      <c r="I725" s="47">
        <f t="shared" si="173"/>
        <v>1.1865757964179961E-2</v>
      </c>
      <c r="J725" s="47">
        <f t="shared" si="173"/>
        <v>1.0828405923545621E-2</v>
      </c>
      <c r="K725" s="47">
        <f t="shared" si="173"/>
        <v>9.8940904232454573E-3</v>
      </c>
      <c r="Q725" s="2"/>
      <c r="R725" s="2"/>
      <c r="S725" s="2"/>
      <c r="T725" s="2"/>
      <c r="U725" s="2"/>
      <c r="V725" s="2"/>
      <c r="W725" s="2"/>
      <c r="X725" s="2"/>
      <c r="Y725" s="2"/>
      <c r="Z725" s="2"/>
      <c r="AA725" s="2"/>
      <c r="AB725" s="2"/>
    </row>
    <row r="726" spans="1:33" ht="14.5">
      <c r="A726" s="17" t="s">
        <v>7</v>
      </c>
      <c r="B726" s="47">
        <f t="shared" si="173"/>
        <v>0.14141181757107782</v>
      </c>
      <c r="C726" s="47">
        <f t="shared" si="173"/>
        <v>0.17760389382776381</v>
      </c>
      <c r="D726" s="47">
        <f t="shared" si="173"/>
        <v>0.21961863010874111</v>
      </c>
      <c r="E726" s="47">
        <f t="shared" si="173"/>
        <v>0.25575445055517476</v>
      </c>
      <c r="F726" s="47">
        <f t="shared" si="173"/>
        <v>0.28431090295604095</v>
      </c>
      <c r="G726" s="47">
        <f t="shared" si="173"/>
        <v>0.2968312683766105</v>
      </c>
      <c r="H726" s="47">
        <f t="shared" si="173"/>
        <v>0.29371323658043091</v>
      </c>
      <c r="I726" s="47">
        <f t="shared" si="173"/>
        <v>0.27689708066527907</v>
      </c>
      <c r="J726" s="47">
        <f t="shared" si="173"/>
        <v>0.25331786311854398</v>
      </c>
      <c r="K726" s="47">
        <f t="shared" si="173"/>
        <v>0.22502444312720232</v>
      </c>
      <c r="Q726" s="2"/>
      <c r="R726" s="2"/>
      <c r="S726" s="2"/>
      <c r="T726" s="2"/>
      <c r="U726" s="2"/>
      <c r="V726" s="2"/>
      <c r="W726" s="2"/>
      <c r="X726" s="2"/>
      <c r="Y726" s="2"/>
      <c r="Z726" s="2"/>
      <c r="AA726" s="2"/>
      <c r="AB726" s="2"/>
    </row>
    <row r="727" spans="1:33" ht="14.5">
      <c r="A727" s="17" t="s">
        <v>8</v>
      </c>
      <c r="B727" s="47">
        <f t="shared" si="173"/>
        <v>0.16791212419858192</v>
      </c>
      <c r="C727" s="47">
        <f t="shared" si="173"/>
        <v>0.36597845063058798</v>
      </c>
      <c r="D727" s="47">
        <f t="shared" si="173"/>
        <v>0.61055877543283199</v>
      </c>
      <c r="E727" s="47">
        <f t="shared" si="173"/>
        <v>0.72747983811571393</v>
      </c>
      <c r="F727" s="47">
        <f t="shared" si="173"/>
        <v>0.75405657584214425</v>
      </c>
      <c r="G727" s="47">
        <f t="shared" si="173"/>
        <v>0.69176016673066798</v>
      </c>
      <c r="H727" s="47">
        <f t="shared" si="173"/>
        <v>0.59929879832915989</v>
      </c>
      <c r="I727" s="47">
        <f t="shared" si="173"/>
        <v>0.52831904452684697</v>
      </c>
      <c r="J727" s="47">
        <f t="shared" si="173"/>
        <v>0.45425177409047296</v>
      </c>
      <c r="K727" s="47">
        <f t="shared" si="173"/>
        <v>0.378036009879122</v>
      </c>
      <c r="Q727" s="2"/>
      <c r="R727" s="2"/>
      <c r="S727" s="2"/>
      <c r="T727" s="2"/>
      <c r="U727" s="2"/>
      <c r="V727" s="2"/>
      <c r="W727" s="2"/>
      <c r="X727" s="2"/>
      <c r="Y727" s="2"/>
      <c r="Z727" s="2"/>
    </row>
    <row r="728" spans="1:33" ht="14.5">
      <c r="A728" s="17" t="s">
        <v>89</v>
      </c>
      <c r="B728" s="47">
        <f>SUM(B718:B727)</f>
        <v>3.6795089574156954</v>
      </c>
      <c r="C728" s="47">
        <f t="shared" ref="C728:K728" si="174">SUM(C718:C727)</f>
        <v>5.6508818902914291</v>
      </c>
      <c r="D728" s="47">
        <f t="shared" si="174"/>
        <v>7.0769377465094845</v>
      </c>
      <c r="E728" s="47">
        <f t="shared" si="174"/>
        <v>7.52073136555844</v>
      </c>
      <c r="F728" s="47">
        <f t="shared" si="174"/>
        <v>7.3833397399247023</v>
      </c>
      <c r="G728" s="47">
        <f t="shared" si="174"/>
        <v>7.024058975807975</v>
      </c>
      <c r="H728" s="47">
        <f t="shared" si="174"/>
        <v>6.4938674443890747</v>
      </c>
      <c r="I728" s="47">
        <f t="shared" si="174"/>
        <v>5.9429652208062853</v>
      </c>
      <c r="J728" s="47">
        <f t="shared" si="174"/>
        <v>5.3413436990052583</v>
      </c>
      <c r="K728" s="47">
        <f t="shared" si="174"/>
        <v>4.6910832226625683</v>
      </c>
      <c r="Q728" s="2"/>
      <c r="R728" s="2"/>
      <c r="S728" s="2"/>
      <c r="T728" s="2"/>
      <c r="U728" s="2"/>
      <c r="V728" s="2"/>
      <c r="W728" s="2"/>
      <c r="X728" s="2"/>
      <c r="Y728" s="2"/>
      <c r="Z728" s="2"/>
    </row>
    <row r="730" spans="1:33" ht="14.5">
      <c r="A730" s="34" t="s">
        <v>97</v>
      </c>
      <c r="B730" s="35"/>
      <c r="C730" s="35"/>
      <c r="D730" s="35"/>
      <c r="E730" s="35"/>
      <c r="F730" s="35"/>
      <c r="G730" s="35"/>
      <c r="H730" s="35"/>
      <c r="I730" s="35"/>
      <c r="J730" s="35"/>
      <c r="K730" s="35"/>
      <c r="L730" s="35"/>
      <c r="M730" s="35"/>
      <c r="N730" s="35"/>
      <c r="O730" s="35"/>
      <c r="P730" s="35"/>
      <c r="Q730" s="35"/>
      <c r="R730" s="35"/>
      <c r="S730" s="35"/>
      <c r="T730" s="35"/>
    </row>
    <row r="731" spans="1:33" ht="14.5" hidden="1" outlineLevel="1">
      <c r="A731" s="32"/>
      <c r="B731" s="6"/>
      <c r="C731" s="6"/>
      <c r="D731" s="6"/>
      <c r="E731" s="6"/>
      <c r="F731" s="6"/>
      <c r="G731" s="6"/>
      <c r="H731" s="6"/>
      <c r="I731" s="6"/>
      <c r="J731" s="6"/>
      <c r="K731" s="6"/>
      <c r="L731" s="55"/>
      <c r="M731" s="5"/>
      <c r="N731" s="5"/>
      <c r="O731" s="5"/>
      <c r="P731" s="5"/>
      <c r="Q731" s="5"/>
      <c r="R731" s="5"/>
      <c r="S731" s="5"/>
      <c r="T731" s="5"/>
    </row>
    <row r="732" spans="1:33" hidden="1" outlineLevel="1">
      <c r="A732" s="10" t="s">
        <v>98</v>
      </c>
      <c r="B732" s="6"/>
      <c r="C732" s="6"/>
      <c r="D732" s="6"/>
      <c r="E732" s="6"/>
      <c r="F732" s="6"/>
      <c r="G732" s="6"/>
      <c r="H732" s="6"/>
      <c r="I732" s="6"/>
      <c r="J732" s="9" t="s">
        <v>105</v>
      </c>
      <c r="K732" s="6"/>
      <c r="L732" s="55"/>
      <c r="M732" s="5"/>
      <c r="N732" s="5"/>
      <c r="O732" s="5"/>
      <c r="P732" s="5"/>
      <c r="Q732" s="5"/>
      <c r="R732" s="5"/>
      <c r="S732" s="5"/>
      <c r="T732" s="5"/>
    </row>
    <row r="733" spans="1:33" ht="14.5" hidden="1" outlineLevel="1">
      <c r="A733" s="21"/>
      <c r="B733" s="21">
        <v>2010</v>
      </c>
      <c r="C733" s="21">
        <v>2020</v>
      </c>
      <c r="D733" s="21">
        <v>2030</v>
      </c>
      <c r="E733" s="21">
        <v>2040</v>
      </c>
      <c r="F733" s="21">
        <v>2050</v>
      </c>
      <c r="G733" s="21">
        <v>2060</v>
      </c>
      <c r="H733" s="21">
        <v>2070</v>
      </c>
      <c r="I733" s="21">
        <v>2080</v>
      </c>
      <c r="J733" s="21">
        <v>2090</v>
      </c>
      <c r="K733" s="21">
        <v>2100</v>
      </c>
      <c r="M733" s="32"/>
      <c r="N733" s="56"/>
      <c r="O733" s="16"/>
      <c r="P733" s="56"/>
      <c r="Q733" s="56"/>
      <c r="R733" s="56"/>
      <c r="S733" s="56"/>
      <c r="T733" s="56"/>
      <c r="U733" s="56"/>
      <c r="V733" s="56"/>
      <c r="W733" s="57"/>
    </row>
    <row r="734" spans="1:33" ht="14.5" hidden="1" outlineLevel="1">
      <c r="A734" s="21" t="s">
        <v>89</v>
      </c>
      <c r="B734" s="88">
        <f>'[4]Container data'!$C$45</f>
        <v>0.11523204376466689</v>
      </c>
      <c r="C734" s="87">
        <f>'[4]Container data'!$C$51</f>
        <v>0.14000000000000001</v>
      </c>
      <c r="D734" s="87">
        <f>'[4]Container data'!$C$52</f>
        <v>0.14000000000000001</v>
      </c>
      <c r="E734" s="87">
        <f>'[4]Container data'!$C$53</f>
        <v>0.14000000000000001</v>
      </c>
      <c r="F734" s="87">
        <f>'[4]Container data'!$C$54</f>
        <v>0.14000000000000001</v>
      </c>
      <c r="G734" s="87">
        <f>'[4]Container data'!$C$55</f>
        <v>0.14000000000000001</v>
      </c>
      <c r="H734" s="87">
        <f>'[4]Container data'!$C$56</f>
        <v>0.14000000000000001</v>
      </c>
      <c r="I734" s="87">
        <f>'[4]Container data'!$C$56</f>
        <v>0.14000000000000001</v>
      </c>
      <c r="J734" s="87">
        <f>'[4]Container data'!$C$58</f>
        <v>0.14000000000000001</v>
      </c>
      <c r="K734" s="87">
        <f>'[4]Container data'!$C$59</f>
        <v>0.14000000000000001</v>
      </c>
      <c r="M734" s="32"/>
      <c r="N734" s="6"/>
      <c r="O734" s="1"/>
      <c r="P734" s="6"/>
      <c r="Q734" s="6"/>
      <c r="R734" s="1"/>
      <c r="S734" s="1"/>
      <c r="T734" s="1"/>
      <c r="U734" s="1"/>
      <c r="V734" s="1"/>
      <c r="W734" s="1"/>
      <c r="X734" s="3"/>
      <c r="Y734" s="3"/>
      <c r="Z734" s="3"/>
      <c r="AA734" s="3"/>
      <c r="AB734" s="3"/>
      <c r="AC734" s="3"/>
      <c r="AD734" s="3"/>
      <c r="AE734" s="3"/>
      <c r="AF734" s="3"/>
      <c r="AG734" s="3"/>
    </row>
    <row r="735" spans="1:33" ht="14.5" hidden="1" outlineLevel="1">
      <c r="A735" s="79" t="s">
        <v>9</v>
      </c>
      <c r="B735" s="86"/>
      <c r="C735" s="2"/>
      <c r="D735" s="2"/>
      <c r="E735" s="2"/>
      <c r="F735" s="2"/>
      <c r="G735" s="2"/>
      <c r="H735" s="2"/>
      <c r="I735" s="2"/>
      <c r="J735" s="2"/>
      <c r="K735" s="2"/>
      <c r="M735" s="32"/>
      <c r="N735" s="6"/>
      <c r="O735" s="1"/>
      <c r="P735" s="6"/>
      <c r="Q735" s="6"/>
      <c r="R735" s="1"/>
      <c r="S735" s="1"/>
      <c r="T735" s="1"/>
      <c r="U735" s="1"/>
      <c r="V735" s="1"/>
      <c r="W735" s="1"/>
      <c r="X735" s="3"/>
      <c r="Y735" s="3"/>
      <c r="Z735" s="3"/>
      <c r="AA735" s="3"/>
      <c r="AB735" s="3"/>
      <c r="AC735" s="3"/>
      <c r="AD735" s="3"/>
      <c r="AE735" s="3"/>
      <c r="AF735" s="3"/>
      <c r="AG735" s="3"/>
    </row>
    <row r="736" spans="1:33" hidden="1" outlineLevel="1">
      <c r="A736" s="10" t="s">
        <v>103</v>
      </c>
      <c r="B736" s="6"/>
      <c r="C736" s="6"/>
      <c r="D736" s="6"/>
      <c r="E736" s="6"/>
      <c r="F736" s="6"/>
      <c r="G736" s="6"/>
      <c r="H736" s="6"/>
      <c r="I736" s="6"/>
      <c r="J736" s="9" t="s">
        <v>104</v>
      </c>
      <c r="K736" s="6"/>
      <c r="L736" s="55"/>
      <c r="M736" s="5"/>
      <c r="N736" s="5"/>
      <c r="O736" s="5"/>
      <c r="P736" s="5"/>
      <c r="Q736" s="5"/>
      <c r="R736" s="5"/>
      <c r="S736" s="5"/>
      <c r="T736" s="5"/>
    </row>
    <row r="737" spans="1:35" ht="14.5" hidden="1" outlineLevel="1">
      <c r="A737" s="23"/>
      <c r="B737" s="23">
        <v>2010</v>
      </c>
      <c r="C737" s="23">
        <v>2020</v>
      </c>
      <c r="D737" s="23">
        <v>2030</v>
      </c>
      <c r="E737" s="23">
        <v>2040</v>
      </c>
      <c r="F737" s="23">
        <v>2050</v>
      </c>
      <c r="G737" s="23">
        <v>2060</v>
      </c>
      <c r="H737" s="23">
        <v>2070</v>
      </c>
      <c r="I737" s="23">
        <v>2080</v>
      </c>
      <c r="J737" s="23">
        <v>2090</v>
      </c>
      <c r="K737" s="23">
        <v>2100</v>
      </c>
      <c r="M737" s="32"/>
      <c r="N737" s="56"/>
      <c r="O737" s="16"/>
      <c r="P737" s="56"/>
      <c r="Q737" s="56"/>
      <c r="R737" s="56"/>
      <c r="S737" s="56"/>
      <c r="T737" s="56"/>
      <c r="U737" s="56"/>
      <c r="V737" s="56"/>
      <c r="W737" s="57"/>
    </row>
    <row r="738" spans="1:35" ht="14.5" hidden="1" outlineLevel="1">
      <c r="A738" s="23" t="s">
        <v>5</v>
      </c>
      <c r="B738" s="89">
        <f t="shared" ref="B738:K738" si="175">B$734*B53*1000</f>
        <v>156.08849626862201</v>
      </c>
      <c r="C738" s="89">
        <f t="shared" si="175"/>
        <v>359.03374638600002</v>
      </c>
      <c r="D738" s="89">
        <f t="shared" si="175"/>
        <v>637.99999277000006</v>
      </c>
      <c r="E738" s="89">
        <f t="shared" si="175"/>
        <v>1082.8878416300001</v>
      </c>
      <c r="F738" s="89">
        <f t="shared" si="175"/>
        <v>1710.8880522020002</v>
      </c>
      <c r="G738" s="89">
        <f t="shared" si="175"/>
        <v>2511.3207329000006</v>
      </c>
      <c r="H738" s="89">
        <f t="shared" si="175"/>
        <v>3429.3129556000004</v>
      </c>
      <c r="I738" s="89">
        <f t="shared" si="175"/>
        <v>4404.914768814001</v>
      </c>
      <c r="J738" s="89">
        <f t="shared" si="175"/>
        <v>5368.0684280020014</v>
      </c>
      <c r="K738" s="89">
        <f t="shared" si="175"/>
        <v>6232.6997001220006</v>
      </c>
      <c r="M738" s="32"/>
      <c r="N738" s="6"/>
      <c r="O738" s="1"/>
      <c r="P738" s="6"/>
      <c r="Q738" s="6"/>
      <c r="R738" s="1"/>
      <c r="S738" s="1"/>
      <c r="T738" s="1"/>
      <c r="U738" s="1"/>
      <c r="V738" s="1"/>
      <c r="W738" s="1"/>
      <c r="X738" s="3"/>
      <c r="Y738" s="3"/>
      <c r="Z738" s="3"/>
      <c r="AA738" s="3"/>
      <c r="AB738" s="3"/>
      <c r="AC738" s="3"/>
      <c r="AD738" s="3"/>
      <c r="AE738" s="3"/>
      <c r="AF738" s="3"/>
      <c r="AG738" s="3"/>
      <c r="AH738" s="3"/>
      <c r="AI738" s="3"/>
    </row>
    <row r="739" spans="1:35" ht="14.5" hidden="1" outlineLevel="1">
      <c r="A739" s="23" t="s">
        <v>6</v>
      </c>
      <c r="B739" s="89">
        <f t="shared" ref="B739:K739" si="176">B$734*B54*1000</f>
        <v>1114.5471727128804</v>
      </c>
      <c r="C739" s="89">
        <f t="shared" si="176"/>
        <v>3546.4839940040001</v>
      </c>
      <c r="D739" s="89">
        <f t="shared" si="176"/>
        <v>5679.1221184600008</v>
      </c>
      <c r="E739" s="89">
        <f t="shared" si="176"/>
        <v>7025.2454664000015</v>
      </c>
      <c r="F739" s="89">
        <f t="shared" si="176"/>
        <v>7797.2399013600007</v>
      </c>
      <c r="G739" s="89">
        <f t="shared" si="176"/>
        <v>8211.0090630400009</v>
      </c>
      <c r="H739" s="89">
        <f t="shared" si="176"/>
        <v>8305.4789342000022</v>
      </c>
      <c r="I739" s="89">
        <f t="shared" si="176"/>
        <v>8156.5356093200007</v>
      </c>
      <c r="J739" s="89">
        <f t="shared" si="176"/>
        <v>7812.3350537400001</v>
      </c>
      <c r="K739" s="89">
        <f t="shared" si="176"/>
        <v>7212.9792933800009</v>
      </c>
      <c r="M739" s="32"/>
      <c r="N739" s="6"/>
      <c r="O739" s="1"/>
      <c r="P739" s="6"/>
      <c r="Q739" s="6"/>
      <c r="R739" s="1"/>
      <c r="S739" s="1"/>
      <c r="T739" s="1"/>
      <c r="U739" s="1"/>
      <c r="V739" s="1"/>
      <c r="W739" s="1"/>
      <c r="X739" s="3"/>
      <c r="Y739" s="3"/>
      <c r="Z739" s="3"/>
      <c r="AA739" s="3"/>
      <c r="AB739" s="3"/>
      <c r="AC739" s="3"/>
      <c r="AD739" s="3"/>
      <c r="AE739" s="3"/>
      <c r="AF739" s="3"/>
      <c r="AG739" s="3"/>
      <c r="AH739" s="3"/>
      <c r="AI739" s="3"/>
    </row>
    <row r="740" spans="1:35" ht="14.5" hidden="1" outlineLevel="1">
      <c r="A740" s="23" t="s">
        <v>11</v>
      </c>
      <c r="B740" s="89">
        <f t="shared" ref="B740:K740" si="177">B$734*B55*1000</f>
        <v>1785.1848016964163</v>
      </c>
      <c r="C740" s="89">
        <f t="shared" si="177"/>
        <v>2753.3301771080005</v>
      </c>
      <c r="D740" s="89">
        <f t="shared" si="177"/>
        <v>3680.7795813600001</v>
      </c>
      <c r="E740" s="89">
        <f t="shared" si="177"/>
        <v>4659.2142841020013</v>
      </c>
      <c r="F740" s="89">
        <f t="shared" si="177"/>
        <v>5601.7688237279999</v>
      </c>
      <c r="G740" s="89">
        <f t="shared" si="177"/>
        <v>6531.1446186140001</v>
      </c>
      <c r="H740" s="89">
        <f t="shared" si="177"/>
        <v>7419.5973384960007</v>
      </c>
      <c r="I740" s="89">
        <f t="shared" si="177"/>
        <v>8238.7696755420002</v>
      </c>
      <c r="J740" s="89">
        <f t="shared" si="177"/>
        <v>9002.5786682720009</v>
      </c>
      <c r="K740" s="89">
        <f t="shared" si="177"/>
        <v>9704.4455051320019</v>
      </c>
      <c r="M740" s="32"/>
      <c r="N740" s="6"/>
      <c r="O740" s="1"/>
      <c r="P740" s="6"/>
      <c r="Q740" s="6"/>
      <c r="R740" s="1"/>
      <c r="S740" s="1"/>
      <c r="T740" s="1"/>
      <c r="U740" s="1"/>
      <c r="V740" s="1"/>
      <c r="W740" s="1"/>
      <c r="X740" s="3"/>
      <c r="Y740" s="3"/>
      <c r="Z740" s="3"/>
      <c r="AA740" s="3"/>
      <c r="AB740" s="3"/>
      <c r="AC740" s="3"/>
      <c r="AD740" s="3"/>
      <c r="AE740" s="3"/>
      <c r="AF740" s="3"/>
      <c r="AG740" s="3"/>
      <c r="AH740" s="3"/>
      <c r="AI740" s="3"/>
    </row>
    <row r="741" spans="1:35" ht="14.5" hidden="1" outlineLevel="1">
      <c r="A741" s="23" t="s">
        <v>2</v>
      </c>
      <c r="B741" s="89">
        <f t="shared" ref="B741:K741" si="178">B$734*B56*1000</f>
        <v>334.74663600098484</v>
      </c>
      <c r="C741" s="89">
        <f t="shared" si="178"/>
        <v>690.76649996200013</v>
      </c>
      <c r="D741" s="89">
        <f t="shared" si="178"/>
        <v>966.49766248000026</v>
      </c>
      <c r="E741" s="89">
        <f t="shared" si="178"/>
        <v>1129.1881722800001</v>
      </c>
      <c r="F741" s="89">
        <f t="shared" si="178"/>
        <v>1215.6933277999999</v>
      </c>
      <c r="G741" s="89">
        <f t="shared" si="178"/>
        <v>1306.8469436400003</v>
      </c>
      <c r="H741" s="89">
        <f t="shared" si="178"/>
        <v>1421.7475130599998</v>
      </c>
      <c r="I741" s="89">
        <f t="shared" si="178"/>
        <v>1534.1797024399998</v>
      </c>
      <c r="J741" s="89">
        <f t="shared" si="178"/>
        <v>1629.0595389600003</v>
      </c>
      <c r="K741" s="89">
        <f t="shared" si="178"/>
        <v>1704.9608356200001</v>
      </c>
      <c r="M741" s="32"/>
      <c r="N741" s="6"/>
      <c r="O741" s="1"/>
      <c r="P741" s="6"/>
      <c r="Q741" s="6"/>
      <c r="R741" s="1"/>
      <c r="S741" s="1"/>
      <c r="T741" s="1"/>
      <c r="U741" s="1"/>
      <c r="V741" s="1"/>
      <c r="W741" s="1"/>
      <c r="X741" s="3"/>
      <c r="Y741" s="3"/>
      <c r="Z741" s="3"/>
      <c r="AA741" s="3"/>
      <c r="AB741" s="3"/>
      <c r="AC741" s="3"/>
      <c r="AD741" s="3"/>
      <c r="AE741" s="3"/>
      <c r="AF741" s="3"/>
      <c r="AG741" s="3"/>
      <c r="AH741" s="3"/>
      <c r="AI741" s="3"/>
    </row>
    <row r="742" spans="1:35" ht="14.5" hidden="1" outlineLevel="1">
      <c r="A742" s="23" t="s">
        <v>3</v>
      </c>
      <c r="B742" s="89">
        <f t="shared" ref="B742:K742" si="179">B$734*B57*1000</f>
        <v>621.32889246169032</v>
      </c>
      <c r="C742" s="89">
        <f t="shared" si="179"/>
        <v>1105.3098987000001</v>
      </c>
      <c r="D742" s="89">
        <f t="shared" si="179"/>
        <v>1517.2987913440002</v>
      </c>
      <c r="E742" s="89">
        <f t="shared" si="179"/>
        <v>1984.3784835980002</v>
      </c>
      <c r="F742" s="89">
        <f t="shared" si="179"/>
        <v>2483.1863402640001</v>
      </c>
      <c r="G742" s="89">
        <f t="shared" si="179"/>
        <v>2903.4956620180005</v>
      </c>
      <c r="H742" s="89">
        <f t="shared" si="179"/>
        <v>3248.5737292400004</v>
      </c>
      <c r="I742" s="89">
        <f t="shared" si="179"/>
        <v>3562.0698925000002</v>
      </c>
      <c r="J742" s="89">
        <f t="shared" si="179"/>
        <v>3823.60905486</v>
      </c>
      <c r="K742" s="89">
        <f t="shared" si="179"/>
        <v>3975.3414360800002</v>
      </c>
      <c r="M742" s="32"/>
      <c r="N742" s="6"/>
      <c r="O742" s="1"/>
      <c r="P742" s="6"/>
      <c r="Q742" s="6"/>
      <c r="R742" s="1"/>
      <c r="S742" s="1"/>
      <c r="T742" s="1"/>
      <c r="U742" s="1"/>
      <c r="V742" s="1"/>
      <c r="W742" s="1"/>
      <c r="X742" s="3"/>
      <c r="Y742" s="3"/>
      <c r="Z742" s="3"/>
      <c r="AA742" s="3"/>
      <c r="AB742" s="3"/>
      <c r="AC742" s="3"/>
      <c r="AD742" s="3"/>
      <c r="AE742" s="3"/>
      <c r="AF742" s="3"/>
      <c r="AG742" s="3"/>
      <c r="AH742" s="3"/>
      <c r="AI742" s="3"/>
    </row>
    <row r="743" spans="1:35" ht="14.5" hidden="1" outlineLevel="1">
      <c r="A743" s="23" t="s">
        <v>4</v>
      </c>
      <c r="B743" s="89">
        <f t="shared" ref="B743:K743" si="180">B$734*B58*1000</f>
        <v>344.46877524098539</v>
      </c>
      <c r="C743" s="89">
        <f t="shared" si="180"/>
        <v>629.07480370000007</v>
      </c>
      <c r="D743" s="89">
        <f t="shared" si="180"/>
        <v>921.91181291999999</v>
      </c>
      <c r="E743" s="89">
        <f t="shared" si="180"/>
        <v>1287.5605471399999</v>
      </c>
      <c r="F743" s="89">
        <f t="shared" si="180"/>
        <v>1671.5746210800003</v>
      </c>
      <c r="G743" s="89">
        <f t="shared" si="180"/>
        <v>2036.0961199600004</v>
      </c>
      <c r="H743" s="89">
        <f t="shared" si="180"/>
        <v>2367.4560016800001</v>
      </c>
      <c r="I743" s="89">
        <f t="shared" si="180"/>
        <v>2677.9882665199998</v>
      </c>
      <c r="J743" s="89">
        <f t="shared" si="180"/>
        <v>2960.7835503400001</v>
      </c>
      <c r="K743" s="89">
        <f t="shared" si="180"/>
        <v>3221.1979403800005</v>
      </c>
      <c r="M743" s="32"/>
      <c r="N743" s="6"/>
      <c r="O743" s="1"/>
      <c r="P743" s="6"/>
      <c r="Q743" s="6"/>
      <c r="R743" s="1"/>
      <c r="S743" s="1"/>
      <c r="T743" s="1"/>
      <c r="U743" s="1"/>
      <c r="V743" s="1"/>
      <c r="W743" s="1"/>
      <c r="X743" s="3"/>
      <c r="Y743" s="3"/>
      <c r="Z743" s="3"/>
      <c r="AA743" s="3"/>
      <c r="AB743" s="3"/>
      <c r="AC743" s="3"/>
      <c r="AD743" s="3"/>
      <c r="AE743" s="3"/>
      <c r="AF743" s="3"/>
      <c r="AG743" s="3"/>
      <c r="AH743" s="3"/>
      <c r="AI743" s="3"/>
    </row>
    <row r="744" spans="1:35" ht="14.5" hidden="1" outlineLevel="1">
      <c r="A744" s="23" t="s">
        <v>0</v>
      </c>
      <c r="B744" s="89">
        <f t="shared" ref="B744:K744" si="181">B$734*B59*1000</f>
        <v>1606.273698334852</v>
      </c>
      <c r="C744" s="89">
        <f t="shared" si="181"/>
        <v>2335.3494068800005</v>
      </c>
      <c r="D744" s="89">
        <f t="shared" si="181"/>
        <v>2932.1406769200003</v>
      </c>
      <c r="E744" s="89">
        <f t="shared" si="181"/>
        <v>3606.2045098800004</v>
      </c>
      <c r="F744" s="89">
        <f t="shared" si="181"/>
        <v>4326.2863109200007</v>
      </c>
      <c r="G744" s="89">
        <f t="shared" si="181"/>
        <v>5099.5933606799999</v>
      </c>
      <c r="H744" s="89">
        <f t="shared" si="181"/>
        <v>5943.0094285799996</v>
      </c>
      <c r="I744" s="89">
        <f t="shared" si="181"/>
        <v>6839.5053894999992</v>
      </c>
      <c r="J744" s="89">
        <f t="shared" si="181"/>
        <v>7717.1062767400008</v>
      </c>
      <c r="K744" s="89">
        <f t="shared" si="181"/>
        <v>8510.5946039800001</v>
      </c>
      <c r="M744" s="32"/>
      <c r="N744" s="6"/>
      <c r="O744" s="1"/>
      <c r="P744" s="6"/>
      <c r="Q744" s="6"/>
      <c r="R744" s="1"/>
      <c r="S744" s="1"/>
      <c r="T744" s="1"/>
      <c r="U744" s="1"/>
      <c r="V744" s="1"/>
      <c r="W744" s="1"/>
      <c r="X744" s="3"/>
      <c r="Y744" s="3"/>
      <c r="Z744" s="3"/>
      <c r="AA744" s="3"/>
      <c r="AB744" s="3"/>
      <c r="AC744" s="3"/>
      <c r="AD744" s="3"/>
      <c r="AE744" s="3"/>
      <c r="AF744" s="3"/>
      <c r="AG744" s="3"/>
      <c r="AH744" s="3"/>
      <c r="AI744" s="3"/>
    </row>
    <row r="745" spans="1:35" ht="14.5" hidden="1" outlineLevel="1">
      <c r="A745" s="23" t="s">
        <v>1</v>
      </c>
      <c r="B745" s="89">
        <f t="shared" ref="B745:K745" si="182">B$734*B60*1000</f>
        <v>468.31738987955754</v>
      </c>
      <c r="C745" s="89">
        <f t="shared" si="182"/>
        <v>578.27061460000004</v>
      </c>
      <c r="D745" s="89">
        <f t="shared" si="182"/>
        <v>627.38300212000013</v>
      </c>
      <c r="E745" s="89">
        <f t="shared" si="182"/>
        <v>691.5593332200001</v>
      </c>
      <c r="F745" s="89">
        <f t="shared" si="182"/>
        <v>756.18834032000018</v>
      </c>
      <c r="G745" s="89">
        <f t="shared" si="182"/>
        <v>820.68972286000007</v>
      </c>
      <c r="H745" s="89">
        <f t="shared" si="182"/>
        <v>878.34959491999996</v>
      </c>
      <c r="I745" s="89">
        <f t="shared" si="182"/>
        <v>918.96075824000002</v>
      </c>
      <c r="J745" s="89">
        <f t="shared" si="182"/>
        <v>953.21227274000023</v>
      </c>
      <c r="K745" s="89">
        <f t="shared" si="182"/>
        <v>989.97582474000012</v>
      </c>
      <c r="M745" s="32"/>
      <c r="N745" s="6"/>
      <c r="O745" s="1"/>
      <c r="P745" s="6"/>
      <c r="Q745" s="6"/>
      <c r="R745" s="1"/>
      <c r="S745" s="1"/>
      <c r="T745" s="1"/>
      <c r="U745" s="1"/>
      <c r="V745" s="1"/>
      <c r="W745" s="1"/>
      <c r="X745" s="3"/>
      <c r="Y745" s="3"/>
      <c r="Z745" s="3"/>
      <c r="AA745" s="3"/>
      <c r="AB745" s="3"/>
      <c r="AC745" s="3"/>
      <c r="AD745" s="3"/>
      <c r="AE745" s="3"/>
      <c r="AF745" s="3"/>
      <c r="AG745" s="3"/>
      <c r="AH745" s="3"/>
      <c r="AI745" s="3"/>
    </row>
    <row r="746" spans="1:35" ht="14.5" hidden="1" outlineLevel="1">
      <c r="A746" s="23" t="s">
        <v>7</v>
      </c>
      <c r="B746" s="89">
        <f t="shared" ref="B746:K746" si="183">B$734*B61*1000</f>
        <v>449.80984651116466</v>
      </c>
      <c r="C746" s="89">
        <f t="shared" si="183"/>
        <v>837.00175841800012</v>
      </c>
      <c r="D746" s="89">
        <f t="shared" si="183"/>
        <v>1240.0912634600002</v>
      </c>
      <c r="E746" s="89">
        <f t="shared" si="183"/>
        <v>1699.8480930200001</v>
      </c>
      <c r="F746" s="89">
        <f t="shared" si="183"/>
        <v>2224.2462650800003</v>
      </c>
      <c r="G746" s="89">
        <f t="shared" si="183"/>
        <v>2694.7747230600003</v>
      </c>
      <c r="H746" s="89">
        <f t="shared" si="183"/>
        <v>3094.2813379800004</v>
      </c>
      <c r="I746" s="89">
        <f t="shared" si="183"/>
        <v>3448.4691036600002</v>
      </c>
      <c r="J746" s="89">
        <f t="shared" si="183"/>
        <v>3729.45577452</v>
      </c>
      <c r="K746" s="89">
        <f t="shared" si="183"/>
        <v>3916.3457367999999</v>
      </c>
      <c r="M746" s="32"/>
      <c r="N746" s="6"/>
      <c r="O746" s="1"/>
      <c r="P746" s="6"/>
      <c r="Q746" s="6"/>
      <c r="R746" s="1"/>
      <c r="S746" s="1"/>
      <c r="T746" s="1"/>
      <c r="U746" s="1"/>
      <c r="V746" s="1"/>
      <c r="W746" s="1"/>
      <c r="X746" s="3"/>
      <c r="Y746" s="3"/>
      <c r="Z746" s="3"/>
      <c r="AA746" s="3"/>
      <c r="AB746" s="3"/>
      <c r="AC746" s="3"/>
      <c r="AD746" s="3"/>
      <c r="AE746" s="3"/>
      <c r="AF746" s="3"/>
      <c r="AG746" s="3"/>
    </row>
    <row r="747" spans="1:35" ht="14.5" hidden="1" outlineLevel="1">
      <c r="A747" s="23" t="s">
        <v>8</v>
      </c>
      <c r="B747" s="89">
        <f t="shared" ref="B747:K747" si="184">B$734*B62*1000</f>
        <v>496.92531270655564</v>
      </c>
      <c r="C747" s="89">
        <f t="shared" si="184"/>
        <v>1557.6615533500003</v>
      </c>
      <c r="D747" s="89">
        <f t="shared" si="184"/>
        <v>3120.4553867620002</v>
      </c>
      <c r="E747" s="89">
        <f t="shared" si="184"/>
        <v>4612.6697705199995</v>
      </c>
      <c r="F747" s="89">
        <f t="shared" si="184"/>
        <v>5931.6598157600019</v>
      </c>
      <c r="G747" s="89">
        <f t="shared" si="184"/>
        <v>7058.4663731400005</v>
      </c>
      <c r="H747" s="89">
        <f t="shared" si="184"/>
        <v>7931.9633946000004</v>
      </c>
      <c r="I747" s="89">
        <f t="shared" si="184"/>
        <v>8697.9392155600017</v>
      </c>
      <c r="J747" s="89">
        <f t="shared" si="184"/>
        <v>9302.4970732400016</v>
      </c>
      <c r="K747" s="89">
        <f t="shared" si="184"/>
        <v>9629.835940060002</v>
      </c>
      <c r="M747" s="32"/>
      <c r="N747" s="9" t="s">
        <v>9</v>
      </c>
      <c r="O747" s="1"/>
      <c r="P747" s="6"/>
      <c r="Q747" s="6"/>
      <c r="R747" s="1"/>
      <c r="S747" s="1"/>
      <c r="T747" s="1"/>
      <c r="U747" s="1"/>
      <c r="V747" s="1"/>
      <c r="W747" s="1"/>
      <c r="X747" s="3"/>
      <c r="Y747" s="3"/>
      <c r="Z747" s="3"/>
      <c r="AA747" s="3"/>
      <c r="AB747" s="3"/>
      <c r="AC747" s="3"/>
      <c r="AD747" s="3"/>
      <c r="AE747" s="3"/>
      <c r="AF747" s="3"/>
      <c r="AG747" s="3"/>
    </row>
    <row r="748" spans="1:35" ht="14.5" hidden="1" outlineLevel="1">
      <c r="A748" s="23" t="s">
        <v>89</v>
      </c>
      <c r="B748" s="89">
        <f>SUM(B738:B747)</f>
        <v>7377.6910218137091</v>
      </c>
      <c r="C748" s="89">
        <f t="shared" ref="C748:K748" si="185">SUM(C738:C747)</f>
        <v>14392.282453108002</v>
      </c>
      <c r="D748" s="89">
        <f t="shared" si="185"/>
        <v>21323.680288596002</v>
      </c>
      <c r="E748" s="89">
        <f t="shared" si="185"/>
        <v>27778.756501790001</v>
      </c>
      <c r="F748" s="89">
        <f t="shared" si="185"/>
        <v>33718.731798514003</v>
      </c>
      <c r="G748" s="89">
        <f t="shared" si="185"/>
        <v>39173.437319912002</v>
      </c>
      <c r="H748" s="89">
        <f t="shared" si="185"/>
        <v>44039.770228356007</v>
      </c>
      <c r="I748" s="89">
        <f t="shared" si="185"/>
        <v>48479.332382095999</v>
      </c>
      <c r="J748" s="89">
        <f t="shared" si="185"/>
        <v>52298.705691414005</v>
      </c>
      <c r="K748" s="89">
        <f t="shared" si="185"/>
        <v>55098.37681629401</v>
      </c>
      <c r="M748" s="32"/>
      <c r="N748" s="9"/>
      <c r="O748" s="1"/>
      <c r="P748" s="6"/>
      <c r="Q748" s="6"/>
      <c r="R748" s="1"/>
      <c r="S748" s="1"/>
      <c r="T748" s="1"/>
      <c r="U748" s="1"/>
      <c r="V748" s="1"/>
      <c r="W748" s="1"/>
      <c r="X748" s="3"/>
      <c r="Y748" s="3"/>
      <c r="Z748" s="3"/>
      <c r="AA748" s="3"/>
      <c r="AB748" s="3"/>
      <c r="AC748" s="3"/>
      <c r="AD748" s="3"/>
      <c r="AE748" s="3"/>
      <c r="AF748" s="3"/>
      <c r="AG748" s="3"/>
    </row>
    <row r="749" spans="1:35" ht="14.5" hidden="1" outlineLevel="1">
      <c r="A749" s="32"/>
      <c r="B749" s="5"/>
      <c r="C749" s="5"/>
      <c r="D749" s="5"/>
      <c r="E749" s="5"/>
      <c r="F749" s="5"/>
      <c r="G749" s="5"/>
      <c r="H749" s="5"/>
      <c r="I749" s="5"/>
      <c r="J749" s="5"/>
      <c r="K749" s="5"/>
      <c r="L749" s="5"/>
      <c r="M749" s="10" t="s">
        <v>9</v>
      </c>
      <c r="N749" s="5"/>
      <c r="O749" s="5"/>
      <c r="P749" s="5"/>
      <c r="Q749" s="5"/>
      <c r="R749" s="5"/>
      <c r="S749" s="5"/>
      <c r="T749" s="5"/>
    </row>
    <row r="750" spans="1:35" hidden="1" outlineLevel="1">
      <c r="A750" s="10" t="s">
        <v>99</v>
      </c>
      <c r="B750" s="6"/>
      <c r="C750" s="6"/>
      <c r="D750" s="6"/>
      <c r="E750" s="6"/>
      <c r="F750" s="6"/>
      <c r="G750" s="6"/>
      <c r="H750" s="6"/>
      <c r="I750" s="6"/>
      <c r="J750" s="9" t="s">
        <v>102</v>
      </c>
      <c r="K750" s="6"/>
      <c r="L750" s="55"/>
      <c r="M750" s="5"/>
      <c r="N750" s="5"/>
      <c r="O750" s="5"/>
      <c r="P750" s="5"/>
      <c r="Q750" s="5"/>
      <c r="R750" s="5"/>
      <c r="S750" s="5"/>
      <c r="T750" s="5"/>
    </row>
    <row r="751" spans="1:35" ht="14.5" hidden="1" outlineLevel="1">
      <c r="A751" s="21"/>
      <c r="B751" s="21">
        <v>2010</v>
      </c>
      <c r="C751" s="21">
        <v>2020</v>
      </c>
      <c r="D751" s="21">
        <v>2030</v>
      </c>
      <c r="E751" s="21">
        <v>2040</v>
      </c>
      <c r="F751" s="21">
        <v>2050</v>
      </c>
      <c r="G751" s="21">
        <v>2060</v>
      </c>
      <c r="H751" s="21">
        <v>2070</v>
      </c>
      <c r="I751" s="21">
        <v>2080</v>
      </c>
      <c r="J751" s="21">
        <v>2090</v>
      </c>
      <c r="K751" s="21">
        <v>2100</v>
      </c>
      <c r="M751" s="32"/>
      <c r="N751" s="56"/>
      <c r="O751" s="16"/>
      <c r="P751" s="56"/>
      <c r="Q751" s="56"/>
      <c r="R751" s="56"/>
      <c r="S751" s="56"/>
      <c r="T751" s="56"/>
      <c r="U751" s="56"/>
      <c r="V751" s="56"/>
      <c r="W751" s="57"/>
    </row>
    <row r="752" spans="1:35" ht="14.5" hidden="1" outlineLevel="1">
      <c r="A752" s="21" t="s">
        <v>89</v>
      </c>
      <c r="B752" s="87">
        <f>'[4]Container data'!$H$46</f>
        <v>3.9252292421518119E-4</v>
      </c>
      <c r="C752" s="87">
        <f>'[4]Container data'!$H$51</f>
        <v>3.4260295150494397E-4</v>
      </c>
      <c r="D752" s="87">
        <f>'[4]Container data'!$H$52</f>
        <v>2.9454618701663327E-4</v>
      </c>
      <c r="E752" s="87">
        <f>'[4]Container data'!$H$53</f>
        <v>2.5323032362955432E-4</v>
      </c>
      <c r="F752" s="87">
        <f>'[4]Container data'!$H$54</f>
        <v>2.1770981812746271E-4</v>
      </c>
      <c r="G752" s="87">
        <f>'[4]Container data'!$H$55</f>
        <v>1.871717582228811E-4</v>
      </c>
      <c r="H752" s="87">
        <f>'[4]Container data'!$H$56</f>
        <v>1.6334475517693094E-4</v>
      </c>
      <c r="I752" s="87">
        <f>'[4]Container data'!$H$56</f>
        <v>1.6334475517693094E-4</v>
      </c>
      <c r="J752" s="87">
        <f>'[4]Container data'!$H$58</f>
        <v>1.2631097848279306E-4</v>
      </c>
      <c r="K752" s="87">
        <f>'[4]Container data'!$H$59</f>
        <v>1.1192070969008277E-4</v>
      </c>
      <c r="M752" s="32"/>
      <c r="N752" s="6"/>
      <c r="O752" s="1"/>
      <c r="P752" s="6"/>
      <c r="Q752" s="6"/>
      <c r="R752" s="1"/>
      <c r="S752" s="1"/>
      <c r="T752" s="1"/>
      <c r="U752" s="1"/>
      <c r="V752" s="1"/>
      <c r="W752" s="1"/>
      <c r="X752" s="3"/>
      <c r="Y752" s="3"/>
      <c r="Z752" s="3"/>
      <c r="AA752" s="3"/>
      <c r="AB752" s="3"/>
      <c r="AC752" s="3"/>
      <c r="AD752" s="3"/>
      <c r="AE752" s="3"/>
      <c r="AF752" s="3"/>
      <c r="AG752" s="3"/>
    </row>
    <row r="753" spans="1:35" ht="14.5" hidden="1" outlineLevel="1">
      <c r="A753" s="79"/>
      <c r="B753" s="86"/>
      <c r="C753" s="2"/>
      <c r="D753" s="2"/>
      <c r="E753" s="2"/>
      <c r="F753" s="2"/>
      <c r="G753" s="2"/>
      <c r="H753" s="2"/>
      <c r="I753" s="2"/>
      <c r="J753" s="2"/>
      <c r="K753" s="2"/>
      <c r="M753" s="32"/>
      <c r="N753" s="6"/>
      <c r="O753" s="1"/>
      <c r="P753" s="6"/>
      <c r="Q753" s="6"/>
      <c r="R753" s="1"/>
      <c r="S753" s="1"/>
      <c r="T753" s="1"/>
      <c r="U753" s="1"/>
      <c r="V753" s="1"/>
      <c r="W753" s="1"/>
      <c r="X753" s="3"/>
      <c r="Y753" s="3"/>
      <c r="Z753" s="3"/>
      <c r="AA753" s="3"/>
      <c r="AB753" s="3"/>
      <c r="AC753" s="3"/>
      <c r="AD753" s="3"/>
      <c r="AE753" s="3"/>
      <c r="AF753" s="3"/>
      <c r="AG753" s="3"/>
    </row>
    <row r="754" spans="1:35" collapsed="1">
      <c r="A754" s="10" t="s">
        <v>100</v>
      </c>
      <c r="B754" s="6"/>
      <c r="C754" s="6"/>
      <c r="D754" s="6"/>
      <c r="E754" s="6"/>
      <c r="F754" s="6"/>
      <c r="G754" s="6"/>
      <c r="H754" s="6"/>
      <c r="I754" s="6"/>
      <c r="J754" s="9" t="s">
        <v>104</v>
      </c>
      <c r="K754" s="6"/>
      <c r="L754" s="55"/>
      <c r="M754" s="5"/>
      <c r="N754" s="5"/>
      <c r="O754" s="5"/>
      <c r="P754" s="5"/>
      <c r="Q754" s="5"/>
      <c r="R754" s="5"/>
      <c r="S754" s="5"/>
      <c r="T754" s="5"/>
    </row>
    <row r="755" spans="1:35" ht="14.5">
      <c r="A755" s="84"/>
      <c r="B755" s="84">
        <v>2010</v>
      </c>
      <c r="C755" s="84">
        <v>2020</v>
      </c>
      <c r="D755" s="84">
        <v>2030</v>
      </c>
      <c r="E755" s="84">
        <v>2040</v>
      </c>
      <c r="F755" s="84">
        <v>2050</v>
      </c>
      <c r="G755" s="84">
        <v>2060</v>
      </c>
      <c r="H755" s="84">
        <v>2070</v>
      </c>
      <c r="I755" s="84">
        <v>2080</v>
      </c>
      <c r="J755" s="84">
        <v>2090</v>
      </c>
      <c r="K755" s="84">
        <v>2100</v>
      </c>
      <c r="L755" s="84">
        <v>2110</v>
      </c>
      <c r="M755" s="84">
        <v>2120</v>
      </c>
      <c r="N755" s="84">
        <v>2130</v>
      </c>
      <c r="O755" s="84">
        <v>2140</v>
      </c>
      <c r="P755" s="84">
        <v>2150</v>
      </c>
      <c r="Q755" s="56"/>
      <c r="R755" s="56"/>
      <c r="S755" s="56"/>
      <c r="T755" s="56"/>
      <c r="U755" s="56"/>
      <c r="V755" s="56"/>
      <c r="W755" s="57"/>
    </row>
    <row r="756" spans="1:35" ht="14.5">
      <c r="A756" s="84" t="s">
        <v>5</v>
      </c>
      <c r="B756" s="90">
        <f>B738*B$752</f>
        <v>6.1268312991709907E-2</v>
      </c>
      <c r="C756" s="90">
        <f t="shared" ref="C756:K756" si="186">C738*C$752</f>
        <v>0.12300602120172112</v>
      </c>
      <c r="D756" s="90">
        <f t="shared" si="186"/>
        <v>0.18792046518704311</v>
      </c>
      <c r="E756" s="90">
        <f t="shared" si="186"/>
        <v>0.2742200385904745</v>
      </c>
      <c r="F756" s="90">
        <f t="shared" si="186"/>
        <v>0.37247712668134636</v>
      </c>
      <c r="G756" s="90">
        <f t="shared" si="186"/>
        <v>0.4700483170384675</v>
      </c>
      <c r="H756" s="90">
        <f t="shared" si="186"/>
        <v>0.56016028515755956</v>
      </c>
      <c r="I756" s="90">
        <f t="shared" si="186"/>
        <v>0.71951972448717039</v>
      </c>
      <c r="J756" s="90">
        <f t="shared" si="186"/>
        <v>0.67804597570352154</v>
      </c>
      <c r="K756" s="90">
        <f t="shared" si="186"/>
        <v>0.69756817372282032</v>
      </c>
      <c r="M756" s="32"/>
      <c r="N756" s="6"/>
      <c r="O756" s="1"/>
      <c r="P756" s="6"/>
      <c r="Q756" s="6"/>
      <c r="R756" s="1"/>
      <c r="S756" s="1"/>
      <c r="T756" s="1"/>
      <c r="U756" s="1"/>
      <c r="V756" s="1"/>
      <c r="W756" s="1"/>
      <c r="X756" s="3"/>
      <c r="Y756" s="3"/>
      <c r="Z756" s="3"/>
      <c r="AA756" s="3"/>
      <c r="AB756" s="3"/>
      <c r="AC756" s="3"/>
      <c r="AD756" s="3"/>
      <c r="AE756" s="3"/>
      <c r="AF756" s="3"/>
      <c r="AG756" s="3"/>
      <c r="AH756" s="3"/>
      <c r="AI756" s="3"/>
    </row>
    <row r="757" spans="1:35" ht="14.5">
      <c r="A757" s="84" t="s">
        <v>6</v>
      </c>
      <c r="B757" s="90">
        <f t="shared" ref="B757:K765" si="187">B739*B$752</f>
        <v>0.43748531540902241</v>
      </c>
      <c r="C757" s="90">
        <f t="shared" si="187"/>
        <v>1.2150358838108124</v>
      </c>
      <c r="D757" s="90">
        <f t="shared" si="187"/>
        <v>1.6727637655942178</v>
      </c>
      <c r="E757" s="90">
        <f t="shared" si="187"/>
        <v>1.7790051830335316</v>
      </c>
      <c r="F757" s="90">
        <f t="shared" si="187"/>
        <v>1.6975356808212809</v>
      </c>
      <c r="G757" s="90">
        <f t="shared" si="187"/>
        <v>1.5368690031132086</v>
      </c>
      <c r="H757" s="90">
        <f t="shared" si="187"/>
        <v>1.3566564231340568</v>
      </c>
      <c r="I757" s="90">
        <f t="shared" si="187"/>
        <v>1.3323273121962949</v>
      </c>
      <c r="J757" s="90">
        <f t="shared" si="187"/>
        <v>0.98678368487332313</v>
      </c>
      <c r="K757" s="90">
        <f t="shared" si="187"/>
        <v>0.80728176149496145</v>
      </c>
      <c r="M757" s="32"/>
      <c r="N757" s="6"/>
      <c r="O757" s="1"/>
      <c r="P757" s="6"/>
      <c r="Q757" s="6"/>
      <c r="R757" s="1"/>
      <c r="S757" s="1"/>
      <c r="T757" s="1"/>
      <c r="U757" s="1"/>
      <c r="V757" s="1"/>
      <c r="W757" s="1"/>
      <c r="X757" s="3"/>
      <c r="Y757" s="3"/>
      <c r="Z757" s="3"/>
      <c r="AA757" s="3"/>
      <c r="AB757" s="3"/>
      <c r="AC757" s="3"/>
      <c r="AD757" s="3"/>
      <c r="AE757" s="3"/>
      <c r="AF757" s="3"/>
      <c r="AG757" s="3"/>
      <c r="AH757" s="3"/>
      <c r="AI757" s="3"/>
    </row>
    <row r="758" spans="1:35" ht="14.5">
      <c r="A758" s="84" t="s">
        <v>11</v>
      </c>
      <c r="B758" s="90">
        <f t="shared" si="187"/>
        <v>0.70072595862637566</v>
      </c>
      <c r="C758" s="90">
        <f t="shared" si="187"/>
        <v>0.94329904514483109</v>
      </c>
      <c r="D758" s="90">
        <f t="shared" si="187"/>
        <v>1.0841595909382677</v>
      </c>
      <c r="E758" s="90">
        <f t="shared" si="187"/>
        <v>1.1798543410225921</v>
      </c>
      <c r="F758" s="90">
        <f t="shared" si="187"/>
        <v>1.2195600718059136</v>
      </c>
      <c r="G758" s="90">
        <f t="shared" si="187"/>
        <v>1.2224458214738907</v>
      </c>
      <c r="H758" s="90">
        <f t="shared" si="187"/>
        <v>1.2119523107680377</v>
      </c>
      <c r="I758" s="90">
        <f t="shared" si="187"/>
        <v>1.3457598156105308</v>
      </c>
      <c r="J758" s="90">
        <f t="shared" si="187"/>
        <v>1.1371245204577565</v>
      </c>
      <c r="K758" s="90">
        <f t="shared" si="187"/>
        <v>1.0861284280831074</v>
      </c>
      <c r="M758" s="32"/>
      <c r="N758" s="6"/>
      <c r="O758" s="1"/>
      <c r="P758" s="6"/>
      <c r="Q758" s="6"/>
      <c r="R758" s="1"/>
      <c r="S758" s="1"/>
      <c r="T758" s="1"/>
      <c r="U758" s="1"/>
      <c r="V758" s="1"/>
      <c r="W758" s="1"/>
      <c r="X758" s="3"/>
      <c r="Y758" s="3"/>
      <c r="Z758" s="3"/>
      <c r="AA758" s="3"/>
      <c r="AB758" s="3"/>
      <c r="AC758" s="3"/>
      <c r="AD758" s="3"/>
      <c r="AE758" s="3"/>
      <c r="AF758" s="3"/>
      <c r="AG758" s="3"/>
      <c r="AH758" s="3"/>
      <c r="AI758" s="3"/>
    </row>
    <row r="759" spans="1:35" ht="14.5">
      <c r="A759" s="84" t="s">
        <v>2</v>
      </c>
      <c r="B759" s="90">
        <f t="shared" si="187"/>
        <v>0.13139572843430142</v>
      </c>
      <c r="C759" s="90">
        <f t="shared" si="187"/>
        <v>0.23665864168772099</v>
      </c>
      <c r="D759" s="90">
        <f t="shared" si="187"/>
        <v>0.28467820124397303</v>
      </c>
      <c r="E759" s="90">
        <f t="shared" si="187"/>
        <v>0.28594468630512937</v>
      </c>
      <c r="F759" s="90">
        <f t="shared" si="187"/>
        <v>0.26466837329410786</v>
      </c>
      <c r="G759" s="90">
        <f t="shared" si="187"/>
        <v>0.24460484016929726</v>
      </c>
      <c r="H759" s="90">
        <f t="shared" si="187"/>
        <v>0.23223499944419609</v>
      </c>
      <c r="I759" s="90">
        <f t="shared" si="187"/>
        <v>0.25060020789247855</v>
      </c>
      <c r="J759" s="90">
        <f t="shared" si="187"/>
        <v>0.20576810437276538</v>
      </c>
      <c r="K759" s="90">
        <f t="shared" si="187"/>
        <v>0.19082042671638696</v>
      </c>
      <c r="M759" s="32"/>
      <c r="N759" s="6"/>
      <c r="O759" s="1"/>
      <c r="P759" s="6"/>
      <c r="Q759" s="6"/>
      <c r="R759" s="1"/>
      <c r="S759" s="1"/>
      <c r="T759" s="1"/>
      <c r="U759" s="1"/>
      <c r="V759" s="1"/>
      <c r="W759" s="1"/>
      <c r="X759" s="3"/>
      <c r="Y759" s="3"/>
      <c r="Z759" s="3"/>
      <c r="AA759" s="3"/>
      <c r="AB759" s="3"/>
      <c r="AC759" s="3"/>
      <c r="AD759" s="3"/>
      <c r="AE759" s="3"/>
      <c r="AF759" s="3"/>
      <c r="AG759" s="3"/>
      <c r="AH759" s="3"/>
      <c r="AI759" s="3"/>
    </row>
    <row r="760" spans="1:35" ht="14.5">
      <c r="A760" s="84" t="s">
        <v>3</v>
      </c>
      <c r="B760" s="90">
        <f t="shared" si="187"/>
        <v>0.24388583376844253</v>
      </c>
      <c r="C760" s="90">
        <f t="shared" si="187"/>
        <v>0.37868243362225068</v>
      </c>
      <c r="D760" s="90">
        <f t="shared" si="187"/>
        <v>0.44691457355532149</v>
      </c>
      <c r="E760" s="90">
        <f t="shared" si="187"/>
        <v>0.50250480560504585</v>
      </c>
      <c r="F760" s="90">
        <f t="shared" si="187"/>
        <v>0.54061404651547518</v>
      </c>
      <c r="G760" s="90">
        <f t="shared" si="187"/>
        <v>0.54345238805241725</v>
      </c>
      <c r="H760" s="90">
        <f t="shared" si="187"/>
        <v>0.53063748047691739</v>
      </c>
      <c r="I760" s="90">
        <f t="shared" si="187"/>
        <v>0.58184543451352921</v>
      </c>
      <c r="J760" s="90">
        <f t="shared" si="187"/>
        <v>0.48296380105503417</v>
      </c>
      <c r="K760" s="90">
        <f t="shared" si="187"/>
        <v>0.44492303478646644</v>
      </c>
      <c r="M760" s="32"/>
      <c r="N760" s="6"/>
      <c r="O760" s="1"/>
      <c r="P760" s="6"/>
      <c r="Q760" s="6"/>
      <c r="R760" s="1"/>
      <c r="S760" s="1"/>
      <c r="T760" s="1"/>
      <c r="U760" s="1"/>
      <c r="V760" s="1"/>
      <c r="W760" s="1"/>
      <c r="X760" s="3"/>
      <c r="Y760" s="3"/>
      <c r="Z760" s="3"/>
      <c r="AA760" s="3"/>
      <c r="AB760" s="3"/>
      <c r="AC760" s="3"/>
      <c r="AD760" s="3"/>
      <c r="AE760" s="3"/>
      <c r="AF760" s="3"/>
      <c r="AG760" s="3"/>
      <c r="AH760" s="3"/>
      <c r="AI760" s="3"/>
    </row>
    <row r="761" spans="1:35" ht="14.5">
      <c r="A761" s="84" t="s">
        <v>4</v>
      </c>
      <c r="B761" s="90">
        <f t="shared" si="187"/>
        <v>0.1352118909584136</v>
      </c>
      <c r="C761" s="90">
        <f t="shared" si="187"/>
        <v>0.21552288446501328</v>
      </c>
      <c r="D761" s="90">
        <f t="shared" si="187"/>
        <v>0.27154560926117771</v>
      </c>
      <c r="E761" s="90">
        <f t="shared" si="187"/>
        <v>0.32604937404490819</v>
      </c>
      <c r="F761" s="90">
        <f t="shared" si="187"/>
        <v>0.36391820674180925</v>
      </c>
      <c r="G761" s="90">
        <f t="shared" si="187"/>
        <v>0.38109969068369948</v>
      </c>
      <c r="H761" s="90">
        <f t="shared" si="187"/>
        <v>0.38671152098657541</v>
      </c>
      <c r="I761" s="90">
        <f t="shared" si="187"/>
        <v>0.43743533776140309</v>
      </c>
      <c r="J761" s="90">
        <f t="shared" si="187"/>
        <v>0.3739794673192034</v>
      </c>
      <c r="K761" s="90">
        <f t="shared" si="187"/>
        <v>0.36051875953956258</v>
      </c>
      <c r="M761" s="32"/>
      <c r="N761" s="6"/>
      <c r="O761" s="1"/>
      <c r="P761" s="6"/>
      <c r="Q761" s="6"/>
      <c r="R761" s="1"/>
      <c r="S761" s="1"/>
      <c r="T761" s="1"/>
      <c r="U761" s="1"/>
      <c r="V761" s="1"/>
      <c r="W761" s="1"/>
      <c r="X761" s="3"/>
      <c r="Y761" s="3"/>
      <c r="Z761" s="3"/>
      <c r="AA761" s="3"/>
      <c r="AB761" s="3"/>
      <c r="AC761" s="3"/>
      <c r="AD761" s="3"/>
      <c r="AE761" s="3"/>
      <c r="AF761" s="3"/>
      <c r="AG761" s="3"/>
      <c r="AH761" s="3"/>
      <c r="AI761" s="3"/>
    </row>
    <row r="762" spans="1:35" ht="14.5">
      <c r="A762" s="84" t="s">
        <v>0</v>
      </c>
      <c r="B762" s="90">
        <f t="shared" si="187"/>
        <v>0.63049924916032996</v>
      </c>
      <c r="C762" s="90">
        <f t="shared" si="187"/>
        <v>0.80009759959240845</v>
      </c>
      <c r="D762" s="90">
        <f t="shared" si="187"/>
        <v>0.86365085618315607</v>
      </c>
      <c r="E762" s="90">
        <f t="shared" si="187"/>
        <v>0.91320033511127086</v>
      </c>
      <c r="F762" s="90">
        <f t="shared" si="187"/>
        <v>0.94187500591772488</v>
      </c>
      <c r="G762" s="90">
        <f t="shared" si="187"/>
        <v>0.95449985554020667</v>
      </c>
      <c r="H762" s="90">
        <f t="shared" si="187"/>
        <v>0.97075942012559235</v>
      </c>
      <c r="I762" s="90">
        <f t="shared" si="187"/>
        <v>1.1171973333791771</v>
      </c>
      <c r="J762" s="90">
        <f t="shared" si="187"/>
        <v>0.97475524487073351</v>
      </c>
      <c r="K762" s="90">
        <f t="shared" si="187"/>
        <v>0.95251178796203051</v>
      </c>
      <c r="M762" s="32"/>
      <c r="N762" s="6"/>
      <c r="O762" s="1"/>
      <c r="P762" s="6"/>
      <c r="Q762" s="6"/>
      <c r="R762" s="1"/>
      <c r="S762" s="1"/>
      <c r="T762" s="1"/>
      <c r="U762" s="1"/>
      <c r="V762" s="1"/>
      <c r="W762" s="1"/>
      <c r="X762" s="3"/>
      <c r="Y762" s="3"/>
      <c r="Z762" s="3"/>
      <c r="AA762" s="3"/>
      <c r="AB762" s="3"/>
      <c r="AC762" s="3"/>
      <c r="AD762" s="3"/>
      <c r="AE762" s="3"/>
      <c r="AF762" s="3"/>
      <c r="AG762" s="3"/>
      <c r="AH762" s="3"/>
      <c r="AI762" s="3"/>
    </row>
    <row r="763" spans="1:35" ht="14.5">
      <c r="A763" s="84" t="s">
        <v>1</v>
      </c>
      <c r="B763" s="90">
        <f t="shared" si="187"/>
        <v>0.18382531133634503</v>
      </c>
      <c r="C763" s="90">
        <f t="shared" si="187"/>
        <v>0.19811721933053797</v>
      </c>
      <c r="D763" s="90">
        <f t="shared" si="187"/>
        <v>0.18479327107349439</v>
      </c>
      <c r="E763" s="90">
        <f t="shared" si="187"/>
        <v>0.17512379376033943</v>
      </c>
      <c r="F763" s="90">
        <f t="shared" si="187"/>
        <v>0.16462962604117512</v>
      </c>
      <c r="G763" s="90">
        <f t="shared" si="187"/>
        <v>0.15360993838315523</v>
      </c>
      <c r="H763" s="90">
        <f t="shared" si="187"/>
        <v>0.14347379954196385</v>
      </c>
      <c r="I763" s="90">
        <f t="shared" si="187"/>
        <v>0.15010742007191963</v>
      </c>
      <c r="J763" s="90">
        <f t="shared" si="187"/>
        <v>0.12040117487159643</v>
      </c>
      <c r="K763" s="90">
        <f t="shared" si="187"/>
        <v>0.11079879688092581</v>
      </c>
      <c r="M763" s="32"/>
      <c r="N763" s="6"/>
      <c r="O763" s="1"/>
      <c r="P763" s="6"/>
      <c r="Q763" s="6"/>
      <c r="R763" s="1"/>
      <c r="S763" s="1"/>
      <c r="T763" s="1"/>
      <c r="U763" s="1"/>
      <c r="V763" s="1"/>
      <c r="W763" s="1"/>
      <c r="X763" s="3"/>
      <c r="Y763" s="3"/>
      <c r="Z763" s="3"/>
      <c r="AA763" s="3"/>
      <c r="AB763" s="3"/>
      <c r="AC763" s="3"/>
      <c r="AD763" s="3"/>
      <c r="AE763" s="3"/>
      <c r="AF763" s="3"/>
      <c r="AG763" s="3"/>
      <c r="AH763" s="3"/>
      <c r="AI763" s="3"/>
    </row>
    <row r="764" spans="1:35" ht="14.5">
      <c r="A764" s="84" t="s">
        <v>7</v>
      </c>
      <c r="B764" s="90">
        <f t="shared" si="187"/>
        <v>0.17656067629334418</v>
      </c>
      <c r="C764" s="90">
        <f t="shared" si="187"/>
        <v>0.2867592728488349</v>
      </c>
      <c r="D764" s="90">
        <f t="shared" si="187"/>
        <v>0.36526415320478223</v>
      </c>
      <c r="E764" s="90">
        <f t="shared" si="187"/>
        <v>0.43045308271653537</v>
      </c>
      <c r="F764" s="90">
        <f t="shared" si="187"/>
        <v>0.48424024984125508</v>
      </c>
      <c r="G764" s="90">
        <f t="shared" si="187"/>
        <v>0.50438572292971773</v>
      </c>
      <c r="H764" s="90">
        <f t="shared" si="187"/>
        <v>0.50543462760088953</v>
      </c>
      <c r="I764" s="90">
        <f t="shared" si="187"/>
        <v>0.56328934147255327</v>
      </c>
      <c r="J764" s="90">
        <f t="shared" si="187"/>
        <v>0.47107120808792402</v>
      </c>
      <c r="K764" s="90">
        <f t="shared" si="187"/>
        <v>0.43832019425438612</v>
      </c>
      <c r="M764" s="32"/>
      <c r="N764" s="6"/>
      <c r="O764" s="1"/>
      <c r="P764" s="6"/>
      <c r="Q764" s="6"/>
      <c r="R764" s="1"/>
      <c r="S764" s="1"/>
      <c r="T764" s="1"/>
      <c r="U764" s="1"/>
      <c r="V764" s="1"/>
      <c r="W764" s="1"/>
      <c r="X764" s="3"/>
      <c r="Y764" s="3"/>
      <c r="Z764" s="3"/>
      <c r="AA764" s="3"/>
      <c r="AB764" s="3"/>
      <c r="AC764" s="3"/>
      <c r="AD764" s="3"/>
      <c r="AE764" s="3"/>
      <c r="AF764" s="3"/>
      <c r="AG764" s="3"/>
    </row>
    <row r="765" spans="1:35" ht="14.5">
      <c r="A765" s="84" t="s">
        <v>8</v>
      </c>
      <c r="B765" s="90">
        <f t="shared" si="187"/>
        <v>0.19505457686012057</v>
      </c>
      <c r="C765" s="90">
        <f t="shared" si="187"/>
        <v>0.53365944562348588</v>
      </c>
      <c r="D765" s="90">
        <f t="shared" si="187"/>
        <v>0.91911823592626085</v>
      </c>
      <c r="E765" s="90">
        <f t="shared" si="187"/>
        <v>1.1680678587850415</v>
      </c>
      <c r="F765" s="90">
        <f t="shared" si="187"/>
        <v>1.2913805796830891</v>
      </c>
      <c r="G765" s="90">
        <f t="shared" si="187"/>
        <v>1.3211455614176966</v>
      </c>
      <c r="H765" s="90">
        <f t="shared" si="187"/>
        <v>1.295644618763315</v>
      </c>
      <c r="I765" s="90">
        <f t="shared" si="187"/>
        <v>1.4207627517094752</v>
      </c>
      <c r="J765" s="90">
        <f t="shared" si="187"/>
        <v>1.1750075076542632</v>
      </c>
      <c r="K765" s="90">
        <f t="shared" si="187"/>
        <v>1.0777780726105808</v>
      </c>
      <c r="M765" s="32"/>
      <c r="N765" s="9" t="s">
        <v>9</v>
      </c>
      <c r="O765" s="1"/>
      <c r="P765" s="6"/>
      <c r="Q765" s="6"/>
      <c r="R765" s="1"/>
      <c r="S765" s="1"/>
      <c r="T765" s="1"/>
      <c r="U765" s="1"/>
      <c r="V765" s="1"/>
      <c r="W765" s="1"/>
      <c r="X765" s="3"/>
      <c r="Y765" s="3"/>
      <c r="Z765" s="3"/>
      <c r="AA765" s="3"/>
      <c r="AB765" s="3"/>
      <c r="AC765" s="3"/>
      <c r="AD765" s="3"/>
      <c r="AE765" s="3"/>
      <c r="AF765" s="3"/>
      <c r="AG765" s="3"/>
    </row>
    <row r="766" spans="1:35" ht="14.5">
      <c r="A766" s="84" t="s">
        <v>89</v>
      </c>
      <c r="B766" s="90">
        <f>SUM(B756:B765)</f>
        <v>2.8959128538384054</v>
      </c>
      <c r="C766" s="90">
        <f t="shared" ref="C766:K766" si="188">SUM(C756:C765)</f>
        <v>4.9308384473276163</v>
      </c>
      <c r="D766" s="90">
        <f t="shared" si="188"/>
        <v>6.280808722167694</v>
      </c>
      <c r="E766" s="90">
        <f t="shared" si="188"/>
        <v>7.0344234989748688</v>
      </c>
      <c r="F766" s="90">
        <f t="shared" si="188"/>
        <v>7.3408989673431773</v>
      </c>
      <c r="G766" s="90">
        <f t="shared" si="188"/>
        <v>7.3321611388017578</v>
      </c>
      <c r="H766" s="90">
        <f t="shared" si="188"/>
        <v>7.1936654859991034</v>
      </c>
      <c r="I766" s="90">
        <f t="shared" si="188"/>
        <v>7.9188446790945335</v>
      </c>
      <c r="J766" s="90">
        <f t="shared" si="188"/>
        <v>6.6059006892661216</v>
      </c>
      <c r="K766" s="90">
        <f t="shared" si="188"/>
        <v>6.1666494360512285</v>
      </c>
      <c r="M766" s="32"/>
      <c r="N766" s="9"/>
      <c r="O766" s="1"/>
      <c r="P766" s="6"/>
      <c r="Q766" s="6"/>
      <c r="R766" s="1"/>
      <c r="S766" s="1"/>
      <c r="T766" s="1"/>
      <c r="U766" s="1"/>
      <c r="V766" s="1"/>
      <c r="W766" s="1"/>
      <c r="X766" s="3"/>
      <c r="Y766" s="3"/>
      <c r="Z766" s="3"/>
      <c r="AA766" s="3"/>
      <c r="AB766" s="3"/>
      <c r="AC766" s="3"/>
      <c r="AD766" s="3"/>
      <c r="AE766" s="3"/>
      <c r="AF766" s="3"/>
      <c r="AG766" s="3"/>
    </row>
    <row r="767" spans="1:35" ht="14.5">
      <c r="A767" s="79"/>
      <c r="B767" s="1"/>
      <c r="C767" s="1"/>
      <c r="D767" s="1"/>
      <c r="E767" s="1"/>
      <c r="F767" s="1"/>
      <c r="G767" s="1"/>
      <c r="H767" s="1"/>
      <c r="I767" s="1"/>
      <c r="J767" s="1"/>
      <c r="K767" s="1"/>
      <c r="M767" s="32"/>
      <c r="N767" s="9"/>
      <c r="O767" s="1"/>
      <c r="P767" s="6"/>
      <c r="Q767" s="6"/>
      <c r="R767" s="1"/>
      <c r="S767" s="1"/>
      <c r="T767" s="1"/>
      <c r="U767" s="1"/>
      <c r="V767" s="1"/>
      <c r="W767" s="1"/>
      <c r="X767" s="3"/>
      <c r="Y767" s="3"/>
      <c r="Z767" s="3"/>
      <c r="AA767" s="3"/>
      <c r="AB767" s="3"/>
      <c r="AC767" s="3"/>
      <c r="AD767" s="3"/>
      <c r="AE767" s="3"/>
      <c r="AF767" s="3"/>
      <c r="AG767" s="3"/>
    </row>
    <row r="768" spans="1:35">
      <c r="A768" s="8" t="s">
        <v>136</v>
      </c>
    </row>
    <row r="769" spans="1:27" ht="14.5">
      <c r="A769" s="129"/>
      <c r="B769" s="129">
        <v>2010</v>
      </c>
      <c r="C769" s="129">
        <v>2020</v>
      </c>
      <c r="D769" s="129">
        <v>2030</v>
      </c>
      <c r="E769" s="129">
        <v>2040</v>
      </c>
      <c r="F769" s="129">
        <v>2050</v>
      </c>
      <c r="G769" s="129">
        <v>2060</v>
      </c>
      <c r="H769" s="129">
        <v>2070</v>
      </c>
      <c r="I769" s="129">
        <v>2080</v>
      </c>
      <c r="J769" s="129">
        <v>2090</v>
      </c>
      <c r="K769" s="129">
        <v>2100</v>
      </c>
    </row>
    <row r="770" spans="1:27" ht="14.5">
      <c r="A770" s="129" t="s">
        <v>5</v>
      </c>
      <c r="B770" s="138">
        <f t="shared" ref="B770:B779" si="189">B$780*B53/B$63</f>
        <v>0.10385861747967255</v>
      </c>
      <c r="C770" s="138">
        <f t="shared" ref="C770:K770" si="190">C$780*C53/C$63</f>
        <v>0.20866213107443676</v>
      </c>
      <c r="D770" s="138">
        <f t="shared" si="190"/>
        <v>0.31899681428610144</v>
      </c>
      <c r="E770" s="138">
        <f t="shared" si="190"/>
        <v>0.46549390093715665</v>
      </c>
      <c r="F770" s="138">
        <f t="shared" si="190"/>
        <v>0.63217827355744871</v>
      </c>
      <c r="G770" s="138">
        <f t="shared" si="190"/>
        <v>0.79754919157775894</v>
      </c>
      <c r="H770" s="138">
        <f t="shared" si="190"/>
        <v>0.95009439483983316</v>
      </c>
      <c r="I770" s="138">
        <f t="shared" si="190"/>
        <v>1.2201105066728857</v>
      </c>
      <c r="J770" s="138">
        <f t="shared" si="190"/>
        <v>1.1496994308830195</v>
      </c>
      <c r="K770" s="138">
        <f t="shared" si="190"/>
        <v>1.1827359552053662</v>
      </c>
    </row>
    <row r="771" spans="1:27" ht="14.5">
      <c r="A771" s="129" t="s">
        <v>6</v>
      </c>
      <c r="B771" s="138">
        <f t="shared" si="189"/>
        <v>0.74160063836240264</v>
      </c>
      <c r="C771" s="138">
        <f t="shared" ref="C771:K771" si="191">C$780*C54/C$63</f>
        <v>2.0611346856923491</v>
      </c>
      <c r="D771" s="138">
        <f t="shared" si="191"/>
        <v>2.8395327339503087</v>
      </c>
      <c r="E771" s="138">
        <f t="shared" si="191"/>
        <v>3.0198962362281025</v>
      </c>
      <c r="F771" s="138">
        <f t="shared" si="191"/>
        <v>2.8811035608149966</v>
      </c>
      <c r="G771" s="138">
        <f t="shared" si="191"/>
        <v>2.6076651836912021</v>
      </c>
      <c r="H771" s="138">
        <f t="shared" si="191"/>
        <v>2.3010407868893687</v>
      </c>
      <c r="I771" s="138">
        <f t="shared" si="191"/>
        <v>2.259266141865067</v>
      </c>
      <c r="J771" s="138">
        <f t="shared" si="191"/>
        <v>1.673197219003296</v>
      </c>
      <c r="K771" s="138">
        <f t="shared" si="191"/>
        <v>1.3687567771419076</v>
      </c>
    </row>
    <row r="772" spans="1:27" ht="14.5">
      <c r="A772" s="129" t="s">
        <v>11</v>
      </c>
      <c r="B772" s="138">
        <f t="shared" si="189"/>
        <v>1.187831453836518</v>
      </c>
      <c r="C772" s="138">
        <f t="shared" ref="C772:K772" si="192">C$780*C55/C$63</f>
        <v>1.6001719840820907</v>
      </c>
      <c r="D772" s="138">
        <f t="shared" si="192"/>
        <v>1.8403714323652907</v>
      </c>
      <c r="E772" s="138">
        <f t="shared" si="192"/>
        <v>2.0028259151420111</v>
      </c>
      <c r="F772" s="138">
        <f t="shared" si="192"/>
        <v>2.0698704040246541</v>
      </c>
      <c r="G772" s="138">
        <f t="shared" si="192"/>
        <v>2.0741711890531516</v>
      </c>
      <c r="H772" s="138">
        <f t="shared" si="192"/>
        <v>2.0556064536956877</v>
      </c>
      <c r="I772" s="138">
        <f t="shared" si="192"/>
        <v>2.2820440282646515</v>
      </c>
      <c r="J772" s="138">
        <f t="shared" si="192"/>
        <v>1.9281161762768937</v>
      </c>
      <c r="K772" s="138">
        <f t="shared" si="192"/>
        <v>1.8415449446451029</v>
      </c>
    </row>
    <row r="773" spans="1:27" ht="14.5">
      <c r="A773" s="129" t="s">
        <v>2</v>
      </c>
      <c r="B773" s="138">
        <f t="shared" si="189"/>
        <v>0.22273468994923257</v>
      </c>
      <c r="C773" s="138">
        <f t="shared" ref="C773:K773" si="193">C$780*C56/C$63</f>
        <v>0.40145755491724217</v>
      </c>
      <c r="D773" s="138">
        <f t="shared" si="193"/>
        <v>0.48324401072090578</v>
      </c>
      <c r="E773" s="138">
        <f t="shared" si="193"/>
        <v>0.48539672069410134</v>
      </c>
      <c r="F773" s="138">
        <f t="shared" si="193"/>
        <v>0.4492023356845411</v>
      </c>
      <c r="G773" s="138">
        <f t="shared" si="193"/>
        <v>0.41503050954879767</v>
      </c>
      <c r="H773" s="138">
        <f t="shared" si="193"/>
        <v>0.39389649195765519</v>
      </c>
      <c r="I773" s="138">
        <f t="shared" si="193"/>
        <v>0.42495005518014051</v>
      </c>
      <c r="J773" s="138">
        <f t="shared" si="193"/>
        <v>0.34890181634923234</v>
      </c>
      <c r="K773" s="138">
        <f t="shared" si="193"/>
        <v>0.32353852736805022</v>
      </c>
    </row>
    <row r="774" spans="1:27" ht="14.5">
      <c r="A774" s="129" t="s">
        <v>3</v>
      </c>
      <c r="B774" s="138">
        <f t="shared" si="189"/>
        <v>0.41342162500043017</v>
      </c>
      <c r="C774" s="138">
        <f t="shared" ref="C774:K774" si="194">C$780*C57/C$63</f>
        <v>0.64238061542118352</v>
      </c>
      <c r="D774" s="138">
        <f t="shared" si="194"/>
        <v>0.75864182796844593</v>
      </c>
      <c r="E774" s="138">
        <f t="shared" si="194"/>
        <v>0.85301177624765223</v>
      </c>
      <c r="F774" s="138">
        <f t="shared" si="194"/>
        <v>0.91754481042117331</v>
      </c>
      <c r="G774" s="138">
        <f t="shared" si="194"/>
        <v>0.92209672291356637</v>
      </c>
      <c r="H774" s="138">
        <f t="shared" si="194"/>
        <v>0.90002042138928817</v>
      </c>
      <c r="I774" s="138">
        <f t="shared" si="194"/>
        <v>0.98665221223169697</v>
      </c>
      <c r="J774" s="138">
        <f t="shared" si="194"/>
        <v>0.81891675064356384</v>
      </c>
      <c r="K774" s="138">
        <f t="shared" si="194"/>
        <v>0.75437282026880226</v>
      </c>
      <c r="N774" s="8" t="s">
        <v>9</v>
      </c>
    </row>
    <row r="775" spans="1:27" ht="14.5">
      <c r="A775" s="129" t="s">
        <v>4</v>
      </c>
      <c r="B775" s="138">
        <f t="shared" si="189"/>
        <v>0.22920363522418499</v>
      </c>
      <c r="C775" s="138">
        <f t="shared" ref="C775:K775" si="195">C$780*C58/C$63</f>
        <v>0.36560376417695267</v>
      </c>
      <c r="D775" s="138">
        <f t="shared" si="195"/>
        <v>0.46095130831799724</v>
      </c>
      <c r="E775" s="138">
        <f t="shared" si="195"/>
        <v>0.55347521575162739</v>
      </c>
      <c r="F775" s="138">
        <f t="shared" si="195"/>
        <v>0.61765184268879048</v>
      </c>
      <c r="G775" s="138">
        <f t="shared" si="195"/>
        <v>0.64662661092018003</v>
      </c>
      <c r="H775" s="138">
        <f t="shared" si="195"/>
        <v>0.65590592236646617</v>
      </c>
      <c r="I775" s="138">
        <f t="shared" si="195"/>
        <v>0.74177181448791152</v>
      </c>
      <c r="J775" s="138">
        <f t="shared" si="195"/>
        <v>0.63412216301808211</v>
      </c>
      <c r="K775" s="138">
        <f t="shared" si="195"/>
        <v>0.61126426849128057</v>
      </c>
    </row>
    <row r="776" spans="1:27" ht="14.5">
      <c r="A776" s="129" t="s">
        <v>0</v>
      </c>
      <c r="B776" s="138">
        <f t="shared" si="189"/>
        <v>1.0687870636918599</v>
      </c>
      <c r="C776" s="138">
        <f t="shared" ref="C776:K776" si="196">C$780*C59/C$63</f>
        <v>1.3572512025627359</v>
      </c>
      <c r="D776" s="138">
        <f t="shared" si="196"/>
        <v>1.4660557140685828</v>
      </c>
      <c r="E776" s="138">
        <f t="shared" si="196"/>
        <v>1.5501755032676536</v>
      </c>
      <c r="F776" s="138">
        <f t="shared" si="196"/>
        <v>1.5985757849162401</v>
      </c>
      <c r="G776" s="138">
        <f t="shared" si="196"/>
        <v>1.6195368870661866</v>
      </c>
      <c r="H776" s="138">
        <f t="shared" si="196"/>
        <v>1.6465163779682588</v>
      </c>
      <c r="I776" s="138">
        <f t="shared" si="196"/>
        <v>1.8944639849232794</v>
      </c>
      <c r="J776" s="138">
        <f t="shared" si="196"/>
        <v>1.6528017132102866</v>
      </c>
      <c r="K776" s="138">
        <f t="shared" si="196"/>
        <v>1.6149961850571577</v>
      </c>
    </row>
    <row r="777" spans="1:27" ht="14.5">
      <c r="A777" s="129" t="s">
        <v>1</v>
      </c>
      <c r="B777" s="138">
        <f t="shared" si="189"/>
        <v>0.3116103865263346</v>
      </c>
      <c r="C777" s="138">
        <f t="shared" ref="C777:K777" si="197">C$780*C60/C$63</f>
        <v>0.33607754144211949</v>
      </c>
      <c r="D777" s="138">
        <f t="shared" si="197"/>
        <v>0.31368837191457266</v>
      </c>
      <c r="E777" s="138">
        <f t="shared" si="197"/>
        <v>0.29727607917872345</v>
      </c>
      <c r="F777" s="138">
        <f t="shared" si="197"/>
        <v>0.27941386279043845</v>
      </c>
      <c r="G777" s="138">
        <f t="shared" si="197"/>
        <v>0.26063593408370572</v>
      </c>
      <c r="H777" s="138">
        <f t="shared" si="197"/>
        <v>0.24334758525919406</v>
      </c>
      <c r="I777" s="138">
        <f t="shared" si="197"/>
        <v>0.25454151446625872</v>
      </c>
      <c r="J777" s="138">
        <f t="shared" si="197"/>
        <v>0.20415306216351373</v>
      </c>
      <c r="K777" s="138">
        <f t="shared" si="197"/>
        <v>0.18786080816330122</v>
      </c>
    </row>
    <row r="778" spans="1:27" ht="14.5">
      <c r="A778" s="129" t="s">
        <v>7</v>
      </c>
      <c r="B778" s="138">
        <f t="shared" si="189"/>
        <v>0.29929578350857994</v>
      </c>
      <c r="C778" s="138">
        <f t="shared" ref="C778:K778" si="198">C$780*C61/C$63</f>
        <v>0.48644611372208618</v>
      </c>
      <c r="D778" s="138">
        <f t="shared" si="198"/>
        <v>0.62003944663111543</v>
      </c>
      <c r="E778" s="138">
        <f t="shared" si="198"/>
        <v>0.73070256161471114</v>
      </c>
      <c r="F778" s="138">
        <f t="shared" si="198"/>
        <v>0.82186567497220497</v>
      </c>
      <c r="G778" s="138">
        <f t="shared" si="198"/>
        <v>0.8558107985589043</v>
      </c>
      <c r="H778" s="138">
        <f t="shared" si="198"/>
        <v>0.85727356859383896</v>
      </c>
      <c r="I778" s="138">
        <f t="shared" si="198"/>
        <v>0.95518610600614307</v>
      </c>
      <c r="J778" s="138">
        <f t="shared" si="198"/>
        <v>0.7987515880204491</v>
      </c>
      <c r="K778" s="138">
        <f t="shared" si="198"/>
        <v>0.74317761785281322</v>
      </c>
    </row>
    <row r="779" spans="1:27" ht="14.5">
      <c r="A779" s="129" t="s">
        <v>8</v>
      </c>
      <c r="B779" s="138">
        <f t="shared" si="189"/>
        <v>0.33064560939544291</v>
      </c>
      <c r="C779" s="138">
        <f t="shared" ref="C779:K779" si="199">C$780*C62/C$63</f>
        <v>0.90527696208615338</v>
      </c>
      <c r="D779" s="138">
        <f t="shared" si="199"/>
        <v>1.5602121297481446</v>
      </c>
      <c r="E779" s="138">
        <f t="shared" si="199"/>
        <v>1.9828181300680781</v>
      </c>
      <c r="F779" s="138">
        <f t="shared" si="199"/>
        <v>2.1917661163341355</v>
      </c>
      <c r="G779" s="138">
        <f t="shared" si="199"/>
        <v>2.2416388619449057</v>
      </c>
      <c r="H779" s="138">
        <f t="shared" si="199"/>
        <v>2.1975579536938645</v>
      </c>
      <c r="I779" s="138">
        <f t="shared" si="199"/>
        <v>2.409228686657249</v>
      </c>
      <c r="J779" s="138">
        <f t="shared" si="199"/>
        <v>1.9923508305343454</v>
      </c>
      <c r="K779" s="138">
        <f t="shared" si="199"/>
        <v>1.8273868078089643</v>
      </c>
      <c r="L779" s="8" t="s">
        <v>140</v>
      </c>
      <c r="M779" s="11">
        <f>MIN(B770:K779)</f>
        <v>0.10385861747967255</v>
      </c>
    </row>
    <row r="780" spans="1:27" ht="14.5">
      <c r="A780" s="129" t="s">
        <v>89</v>
      </c>
      <c r="B780" s="140">
        <f>'[8]3rd GHG Study'!$D$61/10^3</f>
        <v>4.9850000000000003</v>
      </c>
      <c r="C780" s="140">
        <f>$B$780*C$766/$B$766</f>
        <v>8.4879037804428936</v>
      </c>
      <c r="D780" s="140">
        <f t="shared" ref="D780:K780" si="200">$B$780*D$766/$B$766</f>
        <v>10.811731243399176</v>
      </c>
      <c r="E780" s="140">
        <f t="shared" si="200"/>
        <v>12.108997373975008</v>
      </c>
      <c r="F780" s="140">
        <f t="shared" si="200"/>
        <v>12.636561664382096</v>
      </c>
      <c r="G780" s="140">
        <f t="shared" si="200"/>
        <v>12.621520439912496</v>
      </c>
      <c r="H780" s="140">
        <f t="shared" si="200"/>
        <v>12.383115189455413</v>
      </c>
      <c r="I780" s="140">
        <f t="shared" si="200"/>
        <v>13.631432545687034</v>
      </c>
      <c r="J780" s="140">
        <f t="shared" si="200"/>
        <v>11.371341817950013</v>
      </c>
      <c r="K780" s="140">
        <f t="shared" si="200"/>
        <v>10.615218409618185</v>
      </c>
      <c r="L780" s="8" t="s">
        <v>141</v>
      </c>
      <c r="M780" s="11">
        <f>MAX(B770:K779)</f>
        <v>3.0198962362281025</v>
      </c>
    </row>
    <row r="782" spans="1:27" ht="14.5">
      <c r="A782" s="34" t="s">
        <v>106</v>
      </c>
      <c r="B782" s="35"/>
      <c r="C782" s="35"/>
      <c r="D782" s="35"/>
      <c r="E782" s="35"/>
      <c r="F782" s="35"/>
      <c r="G782" s="35"/>
      <c r="H782" s="35"/>
      <c r="I782" s="35"/>
      <c r="J782" s="35"/>
      <c r="K782" s="35"/>
      <c r="L782" s="35"/>
      <c r="M782" s="35"/>
      <c r="N782" s="35"/>
      <c r="O782" s="35"/>
      <c r="P782" s="35"/>
      <c r="Q782" s="35"/>
      <c r="R782" s="35"/>
      <c r="S782" s="35"/>
      <c r="T782" s="35"/>
    </row>
    <row r="783" spans="1:27" s="10" customFormat="1" ht="14.5" hidden="1" outlineLevel="1">
      <c r="A783" s="99" t="s">
        <v>132</v>
      </c>
      <c r="B783" s="96"/>
      <c r="C783" s="92"/>
      <c r="D783" s="96"/>
      <c r="E783" s="96"/>
      <c r="F783" s="96"/>
      <c r="G783" s="96"/>
      <c r="H783" s="96"/>
      <c r="I783" s="96"/>
      <c r="J783" s="96"/>
      <c r="K783" s="97"/>
      <c r="L783" s="92"/>
    </row>
    <row r="784" spans="1:27" s="5" customFormat="1" ht="14.5" hidden="1" outlineLevel="1">
      <c r="A784" s="32"/>
      <c r="B784" s="6"/>
      <c r="C784" s="6"/>
      <c r="D784" s="6"/>
      <c r="E784" s="6"/>
      <c r="F784" s="6"/>
      <c r="G784" s="6"/>
      <c r="H784" s="6"/>
      <c r="I784" s="6"/>
      <c r="J784" s="6"/>
      <c r="K784" s="6"/>
      <c r="L784" s="6"/>
      <c r="P784" s="6"/>
      <c r="Q784" s="6"/>
      <c r="R784" s="6"/>
      <c r="S784" s="6"/>
      <c r="T784" s="6"/>
      <c r="U784" s="6"/>
      <c r="V784" s="6"/>
      <c r="W784" s="6"/>
      <c r="X784" s="6"/>
      <c r="Y784" s="6"/>
      <c r="Z784" s="6"/>
      <c r="AA784" s="6"/>
    </row>
    <row r="785" spans="1:33" hidden="1" outlineLevel="1">
      <c r="A785" s="10" t="s">
        <v>113</v>
      </c>
      <c r="B785" s="6"/>
      <c r="C785" s="6"/>
      <c r="D785" s="6"/>
      <c r="E785" s="6"/>
      <c r="F785" s="6"/>
      <c r="G785" s="6"/>
      <c r="H785" s="6"/>
      <c r="I785" s="6"/>
      <c r="J785" s="9" t="s">
        <v>101</v>
      </c>
      <c r="K785" s="6"/>
      <c r="L785" s="55"/>
      <c r="M785" s="5"/>
      <c r="N785" s="5"/>
      <c r="O785" s="5"/>
      <c r="P785" s="5"/>
      <c r="Q785" s="5"/>
      <c r="R785" s="5"/>
      <c r="S785" s="5"/>
      <c r="T785" s="5"/>
    </row>
    <row r="786" spans="1:33" ht="14.5" hidden="1" outlineLevel="1">
      <c r="A786" s="21"/>
      <c r="B786" s="21">
        <v>2010</v>
      </c>
      <c r="C786" s="21">
        <v>2020</v>
      </c>
      <c r="D786" s="21">
        <v>2030</v>
      </c>
      <c r="E786" s="21">
        <v>2040</v>
      </c>
      <c r="F786" s="21">
        <v>2050</v>
      </c>
      <c r="G786" s="21">
        <v>2060</v>
      </c>
      <c r="H786" s="21">
        <v>2070</v>
      </c>
      <c r="I786" s="21">
        <v>2080</v>
      </c>
      <c r="J786" s="21">
        <v>2090</v>
      </c>
      <c r="K786" s="21">
        <v>2100</v>
      </c>
      <c r="M786" s="32"/>
      <c r="N786" s="56"/>
      <c r="O786" s="16"/>
      <c r="P786" s="56"/>
      <c r="Q786" s="56"/>
      <c r="R786" s="56"/>
      <c r="S786" s="56"/>
      <c r="T786" s="56"/>
      <c r="U786" s="56"/>
      <c r="V786" s="56"/>
      <c r="W786" s="57"/>
    </row>
    <row r="787" spans="1:33" ht="14.5" hidden="1" outlineLevel="1">
      <c r="A787" s="21" t="s">
        <v>114</v>
      </c>
      <c r="B787" s="93">
        <f>'Transport demand all'!B40</f>
        <v>171.722796875</v>
      </c>
      <c r="C787" s="93">
        <f>'Transport demand all'!C40</f>
        <v>171.15259374999999</v>
      </c>
      <c r="D787" s="93">
        <f>'Transport demand all'!D40</f>
        <v>149.20429687500001</v>
      </c>
      <c r="E787" s="93">
        <f>'Transport demand all'!E40</f>
        <v>122.015</v>
      </c>
      <c r="F787" s="93">
        <f>'Transport demand all'!F40</f>
        <v>110.055796875</v>
      </c>
      <c r="G787" s="93">
        <f>'Transport demand all'!G40</f>
        <v>99.495296875000008</v>
      </c>
      <c r="H787" s="93">
        <f>'Transport demand all'!H40</f>
        <v>83.872710937500003</v>
      </c>
      <c r="I787" s="93">
        <f>'Transport demand all'!I40</f>
        <v>54.576460937500002</v>
      </c>
      <c r="J787" s="93">
        <f>'Transport demand all'!J40</f>
        <v>38.570949218750002</v>
      </c>
      <c r="K787" s="93">
        <f>'Transport demand all'!K40</f>
        <v>36.877570312499998</v>
      </c>
      <c r="M787" s="32"/>
      <c r="N787" s="56"/>
      <c r="O787" s="16"/>
      <c r="P787" s="56"/>
      <c r="Q787" s="56"/>
      <c r="R787" s="56"/>
      <c r="S787" s="56"/>
      <c r="T787" s="56"/>
      <c r="U787" s="56"/>
      <c r="V787" s="56"/>
      <c r="W787" s="79"/>
    </row>
    <row r="788" spans="1:33" ht="14.5" hidden="1" outlineLevel="1">
      <c r="A788" s="21" t="s">
        <v>115</v>
      </c>
      <c r="B788" s="93">
        <f>'Transport demand all'!B41</f>
        <v>112.7963984375</v>
      </c>
      <c r="C788" s="93">
        <f>'Transport demand all'!C41</f>
        <v>148.66300000000001</v>
      </c>
      <c r="D788" s="93">
        <f>'Transport demand all'!D41</f>
        <v>185.600296875</v>
      </c>
      <c r="E788" s="93">
        <f>'Transport demand all'!E41</f>
        <v>201.585796875</v>
      </c>
      <c r="F788" s="93">
        <f>'Transport demand all'!F41</f>
        <v>192.82559375</v>
      </c>
      <c r="G788" s="93">
        <f>'Transport demand all'!G41</f>
        <v>173.83950000000002</v>
      </c>
      <c r="H788" s="93">
        <f>'Transport demand all'!H41</f>
        <v>140.327</v>
      </c>
      <c r="I788" s="93">
        <f>'Transport demand all'!I41</f>
        <v>115.37810156250001</v>
      </c>
      <c r="J788" s="93">
        <f>'Transport demand all'!J41</f>
        <v>100.79210156250001</v>
      </c>
      <c r="K788" s="93">
        <f>'Transport demand all'!K41</f>
        <v>100.962203125</v>
      </c>
      <c r="M788" s="32"/>
      <c r="N788" s="56"/>
      <c r="O788" s="16"/>
      <c r="P788" s="56"/>
      <c r="Q788" s="56"/>
      <c r="R788" s="56"/>
      <c r="S788" s="56"/>
      <c r="T788" s="56"/>
      <c r="U788" s="56"/>
      <c r="V788" s="56"/>
      <c r="W788" s="79"/>
    </row>
    <row r="789" spans="1:33" ht="14.5" hidden="1" outlineLevel="1">
      <c r="A789" s="21" t="s">
        <v>116</v>
      </c>
      <c r="B789" s="93">
        <f>'Transport demand all'!B42</f>
        <v>144.98440625000001</v>
      </c>
      <c r="C789" s="93">
        <f>'Transport demand all'!C42</f>
        <v>152.22940625000001</v>
      </c>
      <c r="D789" s="93">
        <f>'Transport demand all'!D42</f>
        <v>132.40990625000001</v>
      </c>
      <c r="E789" s="93">
        <f>'Transport demand all'!E42</f>
        <v>97.026773437499997</v>
      </c>
      <c r="F789" s="93">
        <f>'Transport demand all'!F42</f>
        <v>66.740843749999996</v>
      </c>
      <c r="G789" s="93">
        <f>'Transport demand all'!G42</f>
        <v>54.053878906249999</v>
      </c>
      <c r="H789" s="93">
        <f>'Transport demand all'!H42</f>
        <v>51.723718750000003</v>
      </c>
      <c r="I789" s="93">
        <f>'Transport demand all'!I42</f>
        <v>45.2810390625</v>
      </c>
      <c r="J789" s="93">
        <f>'Transport demand all'!J42</f>
        <v>40.541609375</v>
      </c>
      <c r="K789" s="93">
        <f>'Transport demand all'!K42</f>
        <v>30.018019531250001</v>
      </c>
      <c r="M789" s="32"/>
      <c r="N789" s="56"/>
      <c r="O789" s="16"/>
      <c r="P789" s="56"/>
      <c r="Q789" s="56"/>
      <c r="R789" s="56"/>
      <c r="S789" s="56"/>
      <c r="T789" s="56"/>
      <c r="U789" s="56"/>
      <c r="V789" s="56"/>
      <c r="W789" s="79"/>
    </row>
    <row r="790" spans="1:33" ht="14.5" hidden="1" outlineLevel="1">
      <c r="A790" s="21" t="s">
        <v>117</v>
      </c>
      <c r="B790" s="93">
        <f>'Transport demand all'!B43</f>
        <v>52.718281250000004</v>
      </c>
      <c r="C790" s="93">
        <f>'Transport demand all'!C43</f>
        <v>39.653148437500001</v>
      </c>
      <c r="D790" s="93">
        <f>'Transport demand all'!D43</f>
        <v>44.603260742187501</v>
      </c>
      <c r="E790" s="93">
        <f>'Transport demand all'!E43</f>
        <v>65.272861328125003</v>
      </c>
      <c r="F790" s="93">
        <f>'Transport demand all'!F43</f>
        <v>84.471213867187501</v>
      </c>
      <c r="G790" s="93">
        <f>'Transport demand all'!G43</f>
        <v>118.33945068359375</v>
      </c>
      <c r="H790" s="93">
        <f>'Transport demand all'!H43</f>
        <v>149.55576611328127</v>
      </c>
      <c r="I790" s="93">
        <f>'Transport demand all'!I43</f>
        <v>200</v>
      </c>
      <c r="J790" s="93">
        <f>'Transport demand all'!J43</f>
        <v>200</v>
      </c>
      <c r="K790" s="93">
        <f>'Transport demand all'!K43</f>
        <v>200</v>
      </c>
      <c r="M790" s="32"/>
      <c r="N790" s="6"/>
      <c r="O790" s="1"/>
      <c r="P790" s="6"/>
      <c r="Q790" s="6"/>
      <c r="R790" s="1"/>
      <c r="S790" s="1"/>
      <c r="T790" s="1"/>
      <c r="U790" s="1"/>
      <c r="V790" s="1"/>
      <c r="W790" s="1"/>
      <c r="X790" s="3"/>
      <c r="Y790" s="3"/>
      <c r="Z790" s="3"/>
      <c r="AA790" s="3"/>
      <c r="AB790" s="3"/>
      <c r="AC790" s="3"/>
      <c r="AD790" s="3"/>
      <c r="AE790" s="3"/>
      <c r="AF790" s="3"/>
      <c r="AG790" s="3"/>
    </row>
    <row r="791" spans="1:33" ht="14.5" hidden="1" outlineLevel="1">
      <c r="A791" s="79" t="s">
        <v>9</v>
      </c>
      <c r="B791" s="86"/>
      <c r="C791" s="2"/>
      <c r="D791" s="2"/>
      <c r="E791" s="2"/>
      <c r="F791" s="2"/>
      <c r="G791" s="2"/>
      <c r="H791" s="2"/>
      <c r="I791" s="2"/>
      <c r="J791" s="2"/>
      <c r="K791" s="2"/>
      <c r="M791" s="32"/>
      <c r="N791" s="6"/>
      <c r="O791" s="1"/>
      <c r="P791" s="6"/>
      <c r="Q791" s="6"/>
      <c r="R791" s="1"/>
      <c r="S791" s="1"/>
      <c r="T791" s="1"/>
      <c r="U791" s="1"/>
      <c r="V791" s="1"/>
      <c r="W791" s="1"/>
      <c r="X791" s="3"/>
      <c r="Y791" s="3"/>
      <c r="Z791" s="3"/>
      <c r="AA791" s="3"/>
      <c r="AB791" s="3"/>
      <c r="AC791" s="3"/>
      <c r="AD791" s="3"/>
      <c r="AE791" s="3"/>
      <c r="AF791" s="3"/>
      <c r="AG791" s="3"/>
    </row>
    <row r="792" spans="1:33" hidden="1" outlineLevel="1">
      <c r="A792" s="10" t="s">
        <v>118</v>
      </c>
      <c r="B792" s="6"/>
      <c r="C792" s="6"/>
      <c r="D792" s="6"/>
      <c r="E792" s="6"/>
      <c r="F792" s="6"/>
      <c r="G792" s="6"/>
      <c r="H792" s="6"/>
      <c r="I792" s="6"/>
      <c r="J792" s="9" t="s">
        <v>119</v>
      </c>
      <c r="K792" s="6"/>
      <c r="L792" s="55"/>
      <c r="M792" s="5"/>
      <c r="N792" s="5"/>
      <c r="O792" s="5"/>
      <c r="P792" s="5"/>
      <c r="Q792" s="5"/>
      <c r="R792" s="5"/>
      <c r="S792" s="5"/>
      <c r="T792" s="5"/>
    </row>
    <row r="793" spans="1:33" ht="14.5" hidden="1" outlineLevel="1">
      <c r="A793" s="21"/>
      <c r="B793" s="21">
        <v>2010</v>
      </c>
      <c r="C793" s="21">
        <v>2020</v>
      </c>
      <c r="D793" s="21">
        <v>2030</v>
      </c>
      <c r="E793" s="21">
        <v>2040</v>
      </c>
      <c r="F793" s="21">
        <v>2050</v>
      </c>
      <c r="G793" s="21">
        <v>2060</v>
      </c>
      <c r="H793" s="21">
        <v>2070</v>
      </c>
      <c r="I793" s="21">
        <v>2080</v>
      </c>
      <c r="J793" s="21">
        <v>2090</v>
      </c>
      <c r="K793" s="21">
        <v>2100</v>
      </c>
      <c r="M793" s="32"/>
      <c r="N793" s="56"/>
      <c r="O793" s="16"/>
      <c r="P793" s="56"/>
      <c r="Q793" s="56"/>
      <c r="R793" s="56"/>
      <c r="S793" s="56"/>
      <c r="T793" s="56"/>
      <c r="U793" s="56"/>
      <c r="V793" s="56"/>
      <c r="W793" s="57"/>
    </row>
    <row r="794" spans="1:33" ht="14.5" hidden="1" outlineLevel="1">
      <c r="A794" s="21" t="s">
        <v>124</v>
      </c>
      <c r="B794" s="116">
        <f>'Transport demand all'!B47</f>
        <v>65.488120005412966</v>
      </c>
      <c r="C794" s="116">
        <f>'Transport demand all'!C47</f>
        <v>66</v>
      </c>
      <c r="D794" s="116">
        <f>'Transport demand all'!D47</f>
        <v>66</v>
      </c>
      <c r="E794" s="116">
        <f>'Transport demand all'!E47</f>
        <v>66</v>
      </c>
      <c r="F794" s="116">
        <f>'Transport demand all'!F47</f>
        <v>66</v>
      </c>
      <c r="G794" s="116">
        <f>'Transport demand all'!G47</f>
        <v>66</v>
      </c>
      <c r="H794" s="116">
        <f>'Transport demand all'!H47</f>
        <v>66</v>
      </c>
      <c r="I794" s="116">
        <f>'Transport demand all'!I47</f>
        <v>66</v>
      </c>
      <c r="J794" s="116">
        <f>'Transport demand all'!J47</f>
        <v>66</v>
      </c>
      <c r="K794" s="116">
        <f>'Transport demand all'!K47</f>
        <v>66</v>
      </c>
      <c r="M794" s="32"/>
      <c r="N794" s="56"/>
      <c r="O794" s="16"/>
      <c r="P794" s="56"/>
      <c r="Q794" s="56"/>
      <c r="R794" s="56"/>
      <c r="S794" s="56"/>
      <c r="T794" s="56"/>
      <c r="U794" s="56"/>
      <c r="V794" s="56"/>
      <c r="W794" s="79"/>
    </row>
    <row r="795" spans="1:33" ht="14.5" hidden="1" outlineLevel="1">
      <c r="A795" s="21" t="s">
        <v>123</v>
      </c>
      <c r="B795" s="116">
        <f>'Transport demand all'!B48</f>
        <v>17.485865693028746</v>
      </c>
      <c r="C795" s="116">
        <f>'Transport demand all'!C48</f>
        <v>19</v>
      </c>
      <c r="D795" s="116">
        <f>'Transport demand all'!D48</f>
        <v>19</v>
      </c>
      <c r="E795" s="116">
        <f>'Transport demand all'!E48</f>
        <v>19</v>
      </c>
      <c r="F795" s="116">
        <f>'Transport demand all'!F48</f>
        <v>19</v>
      </c>
      <c r="G795" s="116">
        <f>'Transport demand all'!G48</f>
        <v>19</v>
      </c>
      <c r="H795" s="116">
        <f>'Transport demand all'!H48</f>
        <v>19</v>
      </c>
      <c r="I795" s="116">
        <f>'Transport demand all'!I48</f>
        <v>19</v>
      </c>
      <c r="J795" s="116">
        <f>'Transport demand all'!J48</f>
        <v>19</v>
      </c>
      <c r="K795" s="116">
        <f>'Transport demand all'!K48</f>
        <v>19</v>
      </c>
      <c r="M795" s="32"/>
      <c r="N795" s="56"/>
      <c r="O795" s="16"/>
      <c r="P795" s="56"/>
      <c r="Q795" s="56"/>
      <c r="R795" s="56"/>
      <c r="S795" s="56"/>
      <c r="T795" s="56"/>
      <c r="U795" s="56"/>
      <c r="V795" s="56"/>
      <c r="W795" s="79"/>
    </row>
    <row r="796" spans="1:33" ht="14.5" hidden="1" outlineLevel="1">
      <c r="A796" s="21" t="s">
        <v>121</v>
      </c>
      <c r="B796" s="88">
        <f>'Transport demand all'!B49</f>
        <v>3.3235805851006453E-2</v>
      </c>
      <c r="C796" s="88">
        <f>'Transport demand all'!C49</f>
        <v>0.04</v>
      </c>
      <c r="D796" s="88">
        <f>'Transport demand all'!D49</f>
        <v>0.04</v>
      </c>
      <c r="E796" s="88">
        <f>'Transport demand all'!E49</f>
        <v>0.04</v>
      </c>
      <c r="F796" s="88">
        <f>'Transport demand all'!F49</f>
        <v>0.04</v>
      </c>
      <c r="G796" s="88">
        <f>'Transport demand all'!G49</f>
        <v>0.04</v>
      </c>
      <c r="H796" s="88">
        <f>'Transport demand all'!H49</f>
        <v>0.04</v>
      </c>
      <c r="I796" s="88">
        <f>'Transport demand all'!I49</f>
        <v>0.04</v>
      </c>
      <c r="J796" s="88">
        <f>'Transport demand all'!J49</f>
        <v>0.04</v>
      </c>
      <c r="K796" s="88">
        <f>'Transport demand all'!K49</f>
        <v>0.04</v>
      </c>
      <c r="M796" s="32"/>
      <c r="N796" s="56"/>
      <c r="O796" s="16"/>
      <c r="P796" s="56"/>
      <c r="Q796" s="56"/>
      <c r="R796" s="56"/>
      <c r="S796" s="56"/>
      <c r="T796" s="56"/>
      <c r="U796" s="56"/>
      <c r="V796" s="56"/>
      <c r="W796" s="79"/>
    </row>
    <row r="797" spans="1:33" ht="14.5" hidden="1" outlineLevel="1">
      <c r="A797" s="21" t="s">
        <v>120</v>
      </c>
      <c r="B797" s="116">
        <f>'Transport demand all'!B50</f>
        <v>26</v>
      </c>
      <c r="C797" s="116">
        <f>'Transport demand all'!C50</f>
        <v>26</v>
      </c>
      <c r="D797" s="116">
        <f>'Transport demand all'!D50</f>
        <v>26</v>
      </c>
      <c r="E797" s="116">
        <f>'Transport demand all'!E50</f>
        <v>26</v>
      </c>
      <c r="F797" s="116">
        <f>'Transport demand all'!F50</f>
        <v>26</v>
      </c>
      <c r="G797" s="116">
        <f>'Transport demand all'!G50</f>
        <v>26</v>
      </c>
      <c r="H797" s="116">
        <f>'Transport demand all'!H50</f>
        <v>26</v>
      </c>
      <c r="I797" s="116">
        <f>'Transport demand all'!I50</f>
        <v>26</v>
      </c>
      <c r="J797" s="116">
        <f>'Transport demand all'!J50</f>
        <v>26</v>
      </c>
      <c r="K797" s="116">
        <f>'Transport demand all'!K50</f>
        <v>5</v>
      </c>
      <c r="M797" s="32"/>
      <c r="N797" s="56"/>
      <c r="O797" s="16"/>
      <c r="P797" s="56"/>
      <c r="Q797" s="56"/>
      <c r="R797" s="56"/>
      <c r="S797" s="56"/>
      <c r="T797" s="56"/>
      <c r="U797" s="56"/>
      <c r="V797" s="56"/>
      <c r="W797" s="79"/>
    </row>
    <row r="798" spans="1:33" ht="14.5" hidden="1" outlineLevel="1">
      <c r="A798" s="21" t="s">
        <v>122</v>
      </c>
      <c r="B798" s="88">
        <f>'Transport demand all'!B51</f>
        <v>0.14899999999999999</v>
      </c>
      <c r="C798" s="88">
        <f>'Transport demand all'!C51</f>
        <v>0.17</v>
      </c>
      <c r="D798" s="88">
        <f>'Transport demand all'!D51</f>
        <v>0.17</v>
      </c>
      <c r="E798" s="88">
        <f>'Transport demand all'!E51</f>
        <v>0.17</v>
      </c>
      <c r="F798" s="88">
        <f>'Transport demand all'!F51</f>
        <v>0.17</v>
      </c>
      <c r="G798" s="88">
        <f>'Transport demand all'!G51</f>
        <v>0.17</v>
      </c>
      <c r="H798" s="88">
        <f>'Transport demand all'!H51</f>
        <v>0.17</v>
      </c>
      <c r="I798" s="88">
        <f>'Transport demand all'!I51</f>
        <v>0.17</v>
      </c>
      <c r="J798" s="88">
        <f>'Transport demand all'!J51</f>
        <v>0.17</v>
      </c>
      <c r="K798" s="88">
        <f>'Transport demand all'!K51</f>
        <v>0.17</v>
      </c>
      <c r="M798" s="32"/>
      <c r="N798" s="6"/>
      <c r="O798" s="1"/>
      <c r="P798" s="6"/>
      <c r="Q798" s="6"/>
      <c r="R798" s="1"/>
      <c r="S798" s="1"/>
      <c r="T798" s="1"/>
      <c r="U798" s="1"/>
      <c r="V798" s="1"/>
      <c r="W798" s="1"/>
      <c r="X798" s="3"/>
      <c r="Y798" s="3"/>
      <c r="Z798" s="3"/>
      <c r="AA798" s="3"/>
      <c r="AB798" s="3"/>
      <c r="AC798" s="3"/>
      <c r="AD798" s="3"/>
      <c r="AE798" s="3"/>
      <c r="AF798" s="3"/>
      <c r="AG798" s="3"/>
    </row>
    <row r="799" spans="1:33" s="5" customFormat="1" ht="14.5" hidden="1" outlineLevel="1">
      <c r="A799" s="32"/>
      <c r="B799" s="98"/>
      <c r="C799" s="98"/>
      <c r="D799" s="98"/>
      <c r="E799" s="98"/>
      <c r="F799" s="98"/>
      <c r="G799" s="98"/>
      <c r="H799" s="98"/>
      <c r="I799" s="98"/>
      <c r="J799" s="98"/>
      <c r="K799" s="98"/>
      <c r="M799" s="32"/>
      <c r="N799" s="91"/>
      <c r="O799" s="32"/>
      <c r="P799" s="91"/>
      <c r="Q799" s="91"/>
      <c r="R799" s="91"/>
      <c r="S799" s="91"/>
      <c r="T799" s="91"/>
      <c r="U799" s="91"/>
      <c r="V799" s="91"/>
      <c r="W799" s="80"/>
    </row>
    <row r="800" spans="1:33" hidden="1" outlineLevel="1">
      <c r="A800" s="10" t="s">
        <v>125</v>
      </c>
      <c r="B800" s="6"/>
      <c r="C800" s="6"/>
      <c r="D800" s="6"/>
      <c r="E800" s="6"/>
      <c r="F800" s="6"/>
      <c r="G800" s="6"/>
      <c r="H800" s="6"/>
      <c r="I800" s="6"/>
      <c r="J800" s="9" t="s">
        <v>104</v>
      </c>
      <c r="K800" s="6"/>
      <c r="L800" s="55"/>
      <c r="M800" s="5"/>
      <c r="N800" s="5"/>
      <c r="O800" s="5"/>
      <c r="P800" s="5"/>
      <c r="Q800" s="5"/>
      <c r="R800" s="5"/>
      <c r="S800" s="5"/>
      <c r="T800" s="5"/>
    </row>
    <row r="801" spans="1:35" ht="14.5" hidden="1" outlineLevel="1">
      <c r="A801" s="23"/>
      <c r="B801" s="23">
        <v>2010</v>
      </c>
      <c r="C801" s="23">
        <v>2020</v>
      </c>
      <c r="D801" s="23">
        <v>2030</v>
      </c>
      <c r="E801" s="23">
        <v>2040</v>
      </c>
      <c r="F801" s="23">
        <v>2050</v>
      </c>
      <c r="G801" s="23">
        <v>2060</v>
      </c>
      <c r="H801" s="23">
        <v>2070</v>
      </c>
      <c r="I801" s="23">
        <v>2080</v>
      </c>
      <c r="J801" s="23">
        <v>2090</v>
      </c>
      <c r="K801" s="23">
        <v>2100</v>
      </c>
      <c r="M801" s="32"/>
      <c r="N801" s="56"/>
      <c r="O801" s="16"/>
      <c r="P801" s="56"/>
      <c r="Q801" s="56"/>
      <c r="R801" s="56"/>
      <c r="S801" s="56"/>
      <c r="T801" s="56"/>
      <c r="U801" s="56"/>
      <c r="V801" s="56"/>
      <c r="W801" s="57"/>
    </row>
    <row r="802" spans="1:35" ht="14.5" hidden="1" outlineLevel="1">
      <c r="A802" s="23" t="s">
        <v>5</v>
      </c>
      <c r="B802" s="89">
        <f t="shared" ref="B802:K802" si="201">B$794*B$787*(B53/B$63)</f>
        <v>234.29760591166161</v>
      </c>
      <c r="C802" s="89">
        <f t="shared" si="201"/>
        <v>277.69663131469935</v>
      </c>
      <c r="D802" s="89">
        <f t="shared" si="201"/>
        <v>290.54698312619905</v>
      </c>
      <c r="E802" s="89">
        <f t="shared" si="201"/>
        <v>309.57292445735811</v>
      </c>
      <c r="F802" s="89">
        <f t="shared" si="201"/>
        <v>363.38542427480041</v>
      </c>
      <c r="G802" s="89">
        <f t="shared" si="201"/>
        <v>414.94667791970903</v>
      </c>
      <c r="H802" s="89">
        <f t="shared" si="201"/>
        <v>424.7187744997596</v>
      </c>
      <c r="I802" s="89">
        <f t="shared" si="201"/>
        <v>322.40886422782472</v>
      </c>
      <c r="J802" s="89">
        <f t="shared" si="201"/>
        <v>257.38122545022571</v>
      </c>
      <c r="K802" s="89">
        <f t="shared" si="201"/>
        <v>271.18464830072708</v>
      </c>
      <c r="M802" s="32"/>
      <c r="N802" s="6"/>
      <c r="O802" s="1"/>
      <c r="P802" s="6"/>
      <c r="Q802" s="6"/>
      <c r="R802" s="1"/>
      <c r="S802" s="1"/>
      <c r="T802" s="1"/>
      <c r="U802" s="1"/>
      <c r="V802" s="1"/>
      <c r="W802" s="1"/>
      <c r="X802" s="3"/>
      <c r="Y802" s="3"/>
      <c r="Z802" s="3"/>
      <c r="AA802" s="3"/>
      <c r="AB802" s="3"/>
      <c r="AC802" s="3"/>
      <c r="AD802" s="3"/>
      <c r="AE802" s="3"/>
      <c r="AF802" s="3"/>
      <c r="AG802" s="3"/>
      <c r="AH802" s="3"/>
      <c r="AI802" s="3"/>
    </row>
    <row r="803" spans="1:35" ht="14.5" hidden="1" outlineLevel="1">
      <c r="A803" s="23" t="s">
        <v>6</v>
      </c>
      <c r="B803" s="89">
        <f t="shared" ref="B803:K803" si="202">B$794*B$787*(B54/B$63)</f>
        <v>1672.997949783788</v>
      </c>
      <c r="C803" s="89">
        <f t="shared" si="202"/>
        <v>2743.0476050226071</v>
      </c>
      <c r="D803" s="89">
        <f t="shared" si="202"/>
        <v>2586.2881144556181</v>
      </c>
      <c r="E803" s="89">
        <f t="shared" si="202"/>
        <v>2008.3573759500548</v>
      </c>
      <c r="F803" s="89">
        <f t="shared" si="202"/>
        <v>1656.1009506620678</v>
      </c>
      <c r="G803" s="89">
        <f t="shared" si="202"/>
        <v>1356.708798060459</v>
      </c>
      <c r="H803" s="89">
        <f t="shared" si="202"/>
        <v>1028.6296060575828</v>
      </c>
      <c r="I803" s="89">
        <f t="shared" si="202"/>
        <v>597.00119522237947</v>
      </c>
      <c r="J803" s="89">
        <f t="shared" si="202"/>
        <v>374.57577091798709</v>
      </c>
      <c r="K803" s="89">
        <f t="shared" si="202"/>
        <v>313.83659521369111</v>
      </c>
      <c r="M803" s="32"/>
      <c r="N803" s="6"/>
      <c r="O803" s="1"/>
      <c r="P803" s="6"/>
      <c r="Q803" s="6"/>
      <c r="R803" s="1"/>
      <c r="S803" s="1"/>
      <c r="T803" s="1"/>
      <c r="U803" s="1"/>
      <c r="V803" s="1"/>
      <c r="W803" s="1"/>
      <c r="X803" s="3"/>
      <c r="Y803" s="3"/>
      <c r="Z803" s="3"/>
      <c r="AA803" s="3"/>
      <c r="AB803" s="3"/>
      <c r="AC803" s="3"/>
      <c r="AD803" s="3"/>
      <c r="AE803" s="3"/>
      <c r="AF803" s="3"/>
      <c r="AG803" s="3"/>
      <c r="AH803" s="3"/>
      <c r="AI803" s="3"/>
    </row>
    <row r="804" spans="1:35" ht="14.5" hidden="1" outlineLevel="1">
      <c r="A804" s="23" t="s">
        <v>11</v>
      </c>
      <c r="B804" s="89">
        <f t="shared" ref="B804:K804" si="203">B$794*B$787*(B55/B$63)</f>
        <v>2679.6627243274756</v>
      </c>
      <c r="C804" s="89">
        <f t="shared" si="203"/>
        <v>2129.57841087723</v>
      </c>
      <c r="D804" s="89">
        <f t="shared" si="203"/>
        <v>1676.23732764241</v>
      </c>
      <c r="E804" s="89">
        <f t="shared" si="203"/>
        <v>1331.9630493143711</v>
      </c>
      <c r="F804" s="89">
        <f t="shared" si="203"/>
        <v>1189.7921305136397</v>
      </c>
      <c r="G804" s="89">
        <f t="shared" si="203"/>
        <v>1079.1440244980363</v>
      </c>
      <c r="H804" s="89">
        <f t="shared" si="203"/>
        <v>918.91359280633242</v>
      </c>
      <c r="I804" s="89">
        <f t="shared" si="203"/>
        <v>603.02015206558065</v>
      </c>
      <c r="J804" s="89">
        <f t="shared" si="203"/>
        <v>431.64403750239325</v>
      </c>
      <c r="K804" s="89">
        <f t="shared" si="203"/>
        <v>422.24024385633084</v>
      </c>
      <c r="M804" s="32"/>
      <c r="N804" s="6"/>
      <c r="O804" s="1"/>
      <c r="P804" s="6"/>
      <c r="Q804" s="6"/>
      <c r="R804" s="1"/>
      <c r="S804" s="1"/>
      <c r="T804" s="1"/>
      <c r="U804" s="1"/>
      <c r="V804" s="1"/>
      <c r="W804" s="1"/>
      <c r="X804" s="3"/>
      <c r="Y804" s="3"/>
      <c r="Z804" s="3"/>
      <c r="AA804" s="3"/>
      <c r="AB804" s="3"/>
      <c r="AC804" s="3"/>
      <c r="AD804" s="3"/>
      <c r="AE804" s="3"/>
      <c r="AF804" s="3"/>
      <c r="AG804" s="3"/>
      <c r="AH804" s="3"/>
      <c r="AI804" s="3"/>
    </row>
    <row r="805" spans="1:35" ht="14.5" hidden="1" outlineLevel="1">
      <c r="A805" s="23" t="s">
        <v>2</v>
      </c>
      <c r="B805" s="89">
        <f t="shared" ref="B805:K805" si="204">B$794*B$787*(B56/B$63)</f>
        <v>502.47351519767176</v>
      </c>
      <c r="C805" s="89">
        <f t="shared" si="204"/>
        <v>534.27715916782336</v>
      </c>
      <c r="D805" s="89">
        <f t="shared" si="204"/>
        <v>440.14574171526823</v>
      </c>
      <c r="E805" s="89">
        <f t="shared" si="204"/>
        <v>322.8091325036948</v>
      </c>
      <c r="F805" s="89">
        <f t="shared" si="204"/>
        <v>258.20814818484035</v>
      </c>
      <c r="G805" s="89">
        <f t="shared" si="204"/>
        <v>215.93092061432691</v>
      </c>
      <c r="H805" s="89">
        <f t="shared" si="204"/>
        <v>176.08275162197154</v>
      </c>
      <c r="I805" s="89">
        <f t="shared" si="204"/>
        <v>112.29119321149538</v>
      </c>
      <c r="J805" s="89">
        <f t="shared" si="204"/>
        <v>78.108046887353922</v>
      </c>
      <c r="K805" s="89">
        <f t="shared" si="204"/>
        <v>74.182814321227937</v>
      </c>
      <c r="M805" s="32"/>
      <c r="N805" s="6"/>
      <c r="O805" s="1"/>
      <c r="P805" s="6"/>
      <c r="Q805" s="6"/>
      <c r="R805" s="1"/>
      <c r="S805" s="1"/>
      <c r="T805" s="1"/>
      <c r="U805" s="1"/>
      <c r="V805" s="1"/>
      <c r="W805" s="1"/>
      <c r="X805" s="3"/>
      <c r="Y805" s="3"/>
      <c r="Z805" s="3"/>
      <c r="AA805" s="3"/>
      <c r="AB805" s="3"/>
      <c r="AC805" s="3"/>
      <c r="AD805" s="3"/>
      <c r="AE805" s="3"/>
      <c r="AF805" s="3"/>
      <c r="AG805" s="3"/>
      <c r="AH805" s="3"/>
      <c r="AI805" s="3"/>
    </row>
    <row r="806" spans="1:35" ht="14.5" hidden="1" outlineLevel="1">
      <c r="A806" s="23" t="s">
        <v>3</v>
      </c>
      <c r="B806" s="89">
        <f t="shared" ref="B806:K806" si="205">B$794*B$787*(B57/B$63)</f>
        <v>932.64958960837248</v>
      </c>
      <c r="C806" s="89">
        <f t="shared" si="205"/>
        <v>854.90803724557748</v>
      </c>
      <c r="D806" s="89">
        <f t="shared" si="205"/>
        <v>690.98211805929179</v>
      </c>
      <c r="E806" s="89">
        <f t="shared" si="205"/>
        <v>567.28852867441037</v>
      </c>
      <c r="F806" s="89">
        <f t="shared" si="205"/>
        <v>527.41833146174997</v>
      </c>
      <c r="G806" s="89">
        <f t="shared" si="205"/>
        <v>479.74592154837671</v>
      </c>
      <c r="H806" s="89">
        <f t="shared" si="205"/>
        <v>402.33430748915879</v>
      </c>
      <c r="I806" s="89">
        <f t="shared" si="205"/>
        <v>260.71853114430786</v>
      </c>
      <c r="J806" s="89">
        <f t="shared" si="205"/>
        <v>183.32947826239581</v>
      </c>
      <c r="K806" s="89">
        <f t="shared" si="205"/>
        <v>172.96703211893237</v>
      </c>
      <c r="M806" s="32"/>
      <c r="N806" s="6"/>
      <c r="O806" s="1"/>
      <c r="P806" s="6"/>
      <c r="Q806" s="6"/>
      <c r="R806" s="1"/>
      <c r="S806" s="1"/>
      <c r="T806" s="1"/>
      <c r="U806" s="1"/>
      <c r="V806" s="1"/>
      <c r="W806" s="1"/>
      <c r="X806" s="3"/>
      <c r="Y806" s="3"/>
      <c r="Z806" s="3"/>
      <c r="AA806" s="3"/>
      <c r="AB806" s="3"/>
      <c r="AC806" s="3"/>
      <c r="AD806" s="3"/>
      <c r="AE806" s="3"/>
      <c r="AF806" s="3"/>
      <c r="AG806" s="3"/>
      <c r="AH806" s="3"/>
      <c r="AI806" s="3"/>
    </row>
    <row r="807" spans="1:35" ht="14.5" hidden="1" outlineLevel="1">
      <c r="A807" s="23" t="s">
        <v>4</v>
      </c>
      <c r="B807" s="89">
        <f t="shared" ref="B807:K807" si="206">B$794*B$787*(B58/B$63)</f>
        <v>517.06699263339397</v>
      </c>
      <c r="C807" s="89">
        <f t="shared" si="206"/>
        <v>486.56137644686225</v>
      </c>
      <c r="D807" s="89">
        <f t="shared" si="206"/>
        <v>419.84122098395426</v>
      </c>
      <c r="E807" s="89">
        <f t="shared" si="206"/>
        <v>368.08418071632303</v>
      </c>
      <c r="F807" s="89">
        <f t="shared" si="206"/>
        <v>355.03541690314364</v>
      </c>
      <c r="G807" s="89">
        <f t="shared" si="206"/>
        <v>336.42509689591839</v>
      </c>
      <c r="H807" s="89">
        <f t="shared" si="206"/>
        <v>293.20829703619307</v>
      </c>
      <c r="I807" s="89">
        <f t="shared" si="206"/>
        <v>196.00995722707754</v>
      </c>
      <c r="J807" s="89">
        <f t="shared" si="206"/>
        <v>141.9598331690818</v>
      </c>
      <c r="K807" s="89">
        <f t="shared" si="206"/>
        <v>140.15426261462235</v>
      </c>
      <c r="M807" s="32"/>
      <c r="N807" s="6"/>
      <c r="O807" s="1"/>
      <c r="P807" s="6"/>
      <c r="Q807" s="6"/>
      <c r="R807" s="1"/>
      <c r="S807" s="1"/>
      <c r="T807" s="1"/>
      <c r="U807" s="1"/>
      <c r="V807" s="1"/>
      <c r="W807" s="1"/>
      <c r="X807" s="3"/>
      <c r="Y807" s="3"/>
      <c r="Z807" s="3"/>
      <c r="AA807" s="3"/>
      <c r="AB807" s="3"/>
      <c r="AC807" s="3"/>
      <c r="AD807" s="3"/>
      <c r="AE807" s="3"/>
      <c r="AF807" s="3"/>
      <c r="AG807" s="3"/>
      <c r="AH807" s="3"/>
      <c r="AI807" s="3"/>
    </row>
    <row r="808" spans="1:35" ht="14.5" hidden="1" outlineLevel="1">
      <c r="A808" s="23" t="s">
        <v>0</v>
      </c>
      <c r="B808" s="89">
        <f t="shared" ref="B808:K808" si="207">B$794*B$787*(B59/B$63)</f>
        <v>2411.1071024161188</v>
      </c>
      <c r="C808" s="89">
        <f t="shared" si="207"/>
        <v>1806.2888788624618</v>
      </c>
      <c r="D808" s="89">
        <f t="shared" si="207"/>
        <v>1335.3050743494873</v>
      </c>
      <c r="E808" s="89">
        <f t="shared" si="207"/>
        <v>1030.9315825676342</v>
      </c>
      <c r="F808" s="89">
        <f t="shared" si="207"/>
        <v>918.88501097692529</v>
      </c>
      <c r="G808" s="89">
        <f t="shared" si="207"/>
        <v>842.60815276749088</v>
      </c>
      <c r="H808" s="89">
        <f t="shared" si="207"/>
        <v>736.0388841809247</v>
      </c>
      <c r="I808" s="89">
        <f t="shared" si="207"/>
        <v>500.60382101388456</v>
      </c>
      <c r="J808" s="89">
        <f t="shared" si="207"/>
        <v>370.00986426997719</v>
      </c>
      <c r="K808" s="89">
        <f t="shared" si="207"/>
        <v>370.29581329984592</v>
      </c>
      <c r="M808" s="32"/>
      <c r="N808" s="6"/>
      <c r="O808" s="1"/>
      <c r="P808" s="6"/>
      <c r="Q808" s="6"/>
      <c r="R808" s="1"/>
      <c r="S808" s="1"/>
      <c r="T808" s="1"/>
      <c r="U808" s="1"/>
      <c r="V808" s="1"/>
      <c r="W808" s="1"/>
      <c r="X808" s="3"/>
      <c r="Y808" s="3"/>
      <c r="Z808" s="3"/>
      <c r="AA808" s="3"/>
      <c r="AB808" s="3"/>
      <c r="AC808" s="3"/>
      <c r="AD808" s="3"/>
      <c r="AE808" s="3"/>
      <c r="AF808" s="3"/>
      <c r="AG808" s="3"/>
      <c r="AH808" s="3"/>
      <c r="AI808" s="3"/>
    </row>
    <row r="809" spans="1:35" ht="14.5" hidden="1" outlineLevel="1">
      <c r="A809" s="23" t="s">
        <v>1</v>
      </c>
      <c r="B809" s="89">
        <f t="shared" ref="B809:K809" si="208">B$794*B$787*(B60/B$63)</f>
        <v>702.9707241637152</v>
      </c>
      <c r="C809" s="89">
        <f t="shared" si="208"/>
        <v>447.26659618802506</v>
      </c>
      <c r="D809" s="89">
        <f t="shared" si="208"/>
        <v>285.71197585630301</v>
      </c>
      <c r="E809" s="89">
        <f t="shared" si="208"/>
        <v>197.70103328378252</v>
      </c>
      <c r="F809" s="89">
        <f t="shared" si="208"/>
        <v>160.61122206398863</v>
      </c>
      <c r="G809" s="89">
        <f t="shared" si="208"/>
        <v>135.60293977677441</v>
      </c>
      <c r="H809" s="89">
        <f t="shared" si="208"/>
        <v>108.78317854531089</v>
      </c>
      <c r="I809" s="89">
        <f t="shared" si="208"/>
        <v>67.261481750274854</v>
      </c>
      <c r="J809" s="89">
        <f t="shared" si="208"/>
        <v>45.703393345775851</v>
      </c>
      <c r="K809" s="89">
        <f t="shared" si="208"/>
        <v>43.073829764826328</v>
      </c>
      <c r="M809" s="32"/>
      <c r="N809" s="6"/>
      <c r="O809" s="1"/>
      <c r="P809" s="6"/>
      <c r="Q809" s="6"/>
      <c r="R809" s="1"/>
      <c r="S809" s="1"/>
      <c r="T809" s="1"/>
      <c r="U809" s="1"/>
      <c r="V809" s="1"/>
      <c r="W809" s="1"/>
      <c r="X809" s="3"/>
      <c r="Y809" s="3"/>
      <c r="Z809" s="3"/>
      <c r="AA809" s="3"/>
      <c r="AB809" s="3"/>
      <c r="AC809" s="3"/>
      <c r="AD809" s="3"/>
      <c r="AE809" s="3"/>
      <c r="AF809" s="3"/>
      <c r="AG809" s="3"/>
      <c r="AH809" s="3"/>
      <c r="AI809" s="3"/>
    </row>
    <row r="810" spans="1:35" ht="14.5" hidden="1" outlineLevel="1">
      <c r="A810" s="23" t="s">
        <v>7</v>
      </c>
      <c r="B810" s="89">
        <f t="shared" ref="B810:K810" si="209">B$794*B$787*(B61/B$63)</f>
        <v>675.18986134434272</v>
      </c>
      <c r="C810" s="89">
        <f t="shared" si="209"/>
        <v>647.38362634934151</v>
      </c>
      <c r="D810" s="89">
        <f t="shared" si="209"/>
        <v>564.74103367168823</v>
      </c>
      <c r="E810" s="89">
        <f t="shared" si="209"/>
        <v>485.94778245674075</v>
      </c>
      <c r="F810" s="89">
        <f t="shared" si="209"/>
        <v>472.42054890000895</v>
      </c>
      <c r="G810" s="89">
        <f t="shared" si="209"/>
        <v>445.25886495768304</v>
      </c>
      <c r="H810" s="89">
        <f t="shared" si="209"/>
        <v>383.22526839619007</v>
      </c>
      <c r="I810" s="89">
        <f t="shared" si="209"/>
        <v>252.40375021719572</v>
      </c>
      <c r="J810" s="89">
        <f t="shared" si="209"/>
        <v>178.81513814190532</v>
      </c>
      <c r="K810" s="89">
        <f t="shared" si="209"/>
        <v>170.40013033796109</v>
      </c>
      <c r="M810" s="32"/>
      <c r="N810" s="6"/>
      <c r="O810" s="1"/>
      <c r="P810" s="6"/>
      <c r="Q810" s="6"/>
      <c r="R810" s="1"/>
      <c r="S810" s="1"/>
      <c r="T810" s="1"/>
      <c r="U810" s="1"/>
      <c r="V810" s="1"/>
      <c r="W810" s="1"/>
      <c r="X810" s="3"/>
      <c r="Y810" s="3"/>
      <c r="Z810" s="3"/>
      <c r="AA810" s="3"/>
      <c r="AB810" s="3"/>
      <c r="AC810" s="3"/>
      <c r="AD810" s="3"/>
      <c r="AE810" s="3"/>
      <c r="AF810" s="3"/>
      <c r="AG810" s="3"/>
    </row>
    <row r="811" spans="1:35" ht="14.5" hidden="1" outlineLevel="1">
      <c r="A811" s="23" t="s">
        <v>8</v>
      </c>
      <c r="B811" s="89">
        <f t="shared" ref="B811:K811" si="210">B$794*B$787*(B62/B$63)</f>
        <v>745.91282424606868</v>
      </c>
      <c r="C811" s="89">
        <f t="shared" si="210"/>
        <v>1204.7819193816704</v>
      </c>
      <c r="D811" s="89">
        <f t="shared" si="210"/>
        <v>1421.0641204982592</v>
      </c>
      <c r="E811" s="89">
        <f t="shared" si="210"/>
        <v>1318.6570349395708</v>
      </c>
      <c r="F811" s="89">
        <f t="shared" si="210"/>
        <v>1259.8595893106631</v>
      </c>
      <c r="G811" s="89">
        <f t="shared" si="210"/>
        <v>1166.2736401495902</v>
      </c>
      <c r="H811" s="89">
        <f t="shared" si="210"/>
        <v>982.36988456541792</v>
      </c>
      <c r="I811" s="89">
        <f t="shared" si="210"/>
        <v>636.62814169873195</v>
      </c>
      <c r="J811" s="89">
        <f t="shared" si="210"/>
        <v>446.02413858364423</v>
      </c>
      <c r="K811" s="89">
        <f t="shared" si="210"/>
        <v>418.99398306447449</v>
      </c>
      <c r="M811" s="32"/>
      <c r="N811" s="9" t="s">
        <v>9</v>
      </c>
      <c r="O811" s="1"/>
      <c r="P811" s="6"/>
      <c r="Q811" s="6"/>
      <c r="R811" s="1"/>
      <c r="S811" s="1"/>
      <c r="T811" s="1"/>
      <c r="U811" s="1"/>
      <c r="V811" s="1"/>
      <c r="W811" s="1"/>
      <c r="X811" s="3"/>
      <c r="Y811" s="3"/>
      <c r="Z811" s="3"/>
      <c r="AA811" s="3"/>
      <c r="AB811" s="3"/>
      <c r="AC811" s="3"/>
      <c r="AD811" s="3"/>
      <c r="AE811" s="3"/>
      <c r="AF811" s="3"/>
      <c r="AG811" s="3"/>
    </row>
    <row r="812" spans="1:35" ht="14.5" hidden="1" outlineLevel="1">
      <c r="A812" s="23" t="s">
        <v>89</v>
      </c>
      <c r="B812" s="89">
        <f>SUM(B802:B811)</f>
        <v>11074.328889632608</v>
      </c>
      <c r="C812" s="89">
        <f t="shared" ref="C812:K812" si="211">SUM(C802:C811)</f>
        <v>11131.790240856297</v>
      </c>
      <c r="D812" s="89">
        <f t="shared" si="211"/>
        <v>9710.8637103584788</v>
      </c>
      <c r="E812" s="89">
        <f t="shared" si="211"/>
        <v>7941.312624863941</v>
      </c>
      <c r="F812" s="89">
        <f t="shared" si="211"/>
        <v>7161.7167732518283</v>
      </c>
      <c r="G812" s="89">
        <f t="shared" si="211"/>
        <v>6472.6450371883648</v>
      </c>
      <c r="H812" s="89">
        <f t="shared" si="211"/>
        <v>5454.304545198841</v>
      </c>
      <c r="I812" s="89">
        <f t="shared" si="211"/>
        <v>3548.3470877787531</v>
      </c>
      <c r="J812" s="89">
        <f t="shared" si="211"/>
        <v>2507.5509265307405</v>
      </c>
      <c r="K812" s="89">
        <f t="shared" si="211"/>
        <v>2397.3293528926397</v>
      </c>
      <c r="M812" s="32"/>
      <c r="N812" s="9"/>
      <c r="O812" s="1"/>
      <c r="P812" s="6"/>
      <c r="Q812" s="6"/>
      <c r="R812" s="1"/>
      <c r="S812" s="1"/>
      <c r="T812" s="1"/>
      <c r="U812" s="1"/>
      <c r="V812" s="1"/>
      <c r="W812" s="1"/>
      <c r="X812" s="3"/>
      <c r="Y812" s="3"/>
      <c r="Z812" s="3"/>
      <c r="AA812" s="3"/>
      <c r="AB812" s="3"/>
      <c r="AC812" s="3"/>
      <c r="AD812" s="3"/>
      <c r="AE812" s="3"/>
      <c r="AF812" s="3"/>
      <c r="AG812" s="3"/>
    </row>
    <row r="813" spans="1:35" ht="14.5" hidden="1" outlineLevel="1">
      <c r="A813" s="32"/>
      <c r="B813" s="5"/>
      <c r="C813" s="5"/>
      <c r="D813" s="5"/>
      <c r="E813" s="5"/>
      <c r="F813" s="5"/>
      <c r="G813" s="5"/>
      <c r="H813" s="5"/>
      <c r="I813" s="5"/>
      <c r="J813" s="5"/>
      <c r="K813" s="5"/>
      <c r="L813" s="5"/>
      <c r="M813" s="10" t="s">
        <v>9</v>
      </c>
      <c r="N813" s="5"/>
      <c r="O813" s="5"/>
      <c r="P813" s="5"/>
      <c r="Q813" s="5"/>
      <c r="R813" s="5"/>
      <c r="S813" s="5"/>
      <c r="T813" s="5"/>
    </row>
    <row r="814" spans="1:35" hidden="1" outlineLevel="1">
      <c r="A814" s="10" t="s">
        <v>126</v>
      </c>
      <c r="B814" s="6"/>
      <c r="C814" s="6"/>
      <c r="D814" s="6"/>
      <c r="E814" s="6"/>
      <c r="F814" s="6"/>
      <c r="G814" s="6"/>
      <c r="H814" s="6"/>
      <c r="I814" s="6"/>
      <c r="J814" s="9" t="s">
        <v>102</v>
      </c>
      <c r="K814" s="6"/>
      <c r="L814" s="55"/>
      <c r="M814" s="5"/>
      <c r="N814" s="5"/>
      <c r="O814" s="5"/>
      <c r="P814" s="5"/>
      <c r="Q814" s="5"/>
      <c r="R814" s="5"/>
      <c r="S814" s="5"/>
      <c r="T814" s="5"/>
    </row>
    <row r="815" spans="1:35" ht="14.5" hidden="1" outlineLevel="1">
      <c r="A815" s="21"/>
      <c r="B815" s="21">
        <v>2010</v>
      </c>
      <c r="C815" s="21">
        <v>2020</v>
      </c>
      <c r="D815" s="21">
        <v>2030</v>
      </c>
      <c r="E815" s="21">
        <v>2040</v>
      </c>
      <c r="F815" s="21">
        <v>2050</v>
      </c>
      <c r="G815" s="21">
        <v>2060</v>
      </c>
      <c r="H815" s="21">
        <v>2070</v>
      </c>
      <c r="I815" s="21">
        <v>2080</v>
      </c>
      <c r="J815" s="21">
        <v>2090</v>
      </c>
      <c r="K815" s="21">
        <v>2100</v>
      </c>
      <c r="M815" s="32"/>
      <c r="N815" s="56"/>
      <c r="O815" s="16"/>
      <c r="P815" s="56"/>
      <c r="Q815" s="56"/>
      <c r="R815" s="56"/>
      <c r="S815" s="56"/>
      <c r="T815" s="56"/>
      <c r="U815" s="56"/>
      <c r="V815" s="56"/>
      <c r="W815" s="57"/>
    </row>
    <row r="816" spans="1:35" ht="14.5" hidden="1" outlineLevel="1">
      <c r="A816" s="21" t="s">
        <v>89</v>
      </c>
      <c r="B816" s="94">
        <f>'[4]Oil tankers data'!$G$46</f>
        <v>1.5080599986402388E-4</v>
      </c>
      <c r="C816" s="87">
        <f>'[4]Oil tankers data'!$G$51</f>
        <v>1.316269126481518E-4</v>
      </c>
      <c r="D816" s="87">
        <f>'[4]Oil tankers data'!$G$52</f>
        <v>1.1316366382420115E-4</v>
      </c>
      <c r="E816" s="87">
        <f>'[4]Oil tankers data'!$G$53</f>
        <v>9.7290246747245424E-5</v>
      </c>
      <c r="F816" s="87">
        <f>'[4]Oil tankers data'!$G$54</f>
        <v>8.3643386863510477E-5</v>
      </c>
      <c r="G816" s="87">
        <f>'[4]Oil tankers data'!$G$55</f>
        <v>7.1910765980218457E-5</v>
      </c>
      <c r="H816" s="87">
        <f>'[4]Oil tankers data'!$G$56</f>
        <v>6.2756510785335029E-5</v>
      </c>
      <c r="I816" s="87">
        <f>'[4]Oil tankers data'!$G$57</f>
        <v>5.5046029036851558E-5</v>
      </c>
      <c r="J816" s="87">
        <f>'[4]Oil tankers data'!$G$58</f>
        <v>4.852825715080642E-5</v>
      </c>
      <c r="K816" s="87">
        <f>'[4]Oil tankers data'!$G$59</f>
        <v>4.2999563819236659E-5</v>
      </c>
      <c r="M816" s="32"/>
      <c r="N816" s="6"/>
      <c r="O816" s="1"/>
      <c r="P816" s="6"/>
      <c r="Q816" s="6"/>
      <c r="R816" s="1"/>
      <c r="S816" s="1"/>
      <c r="T816" s="1"/>
      <c r="U816" s="1"/>
      <c r="V816" s="1"/>
      <c r="W816" s="1"/>
      <c r="X816" s="3"/>
      <c r="Y816" s="3"/>
      <c r="Z816" s="3"/>
      <c r="AA816" s="3"/>
      <c r="AB816" s="3"/>
      <c r="AC816" s="3"/>
      <c r="AD816" s="3"/>
      <c r="AE816" s="3"/>
      <c r="AF816" s="3"/>
      <c r="AG816" s="3"/>
    </row>
    <row r="817" spans="1:35" ht="14.5" hidden="1" outlineLevel="1">
      <c r="A817" s="79"/>
      <c r="B817" s="86"/>
      <c r="C817" s="2"/>
      <c r="D817" s="2"/>
      <c r="E817" s="2"/>
      <c r="F817" s="2"/>
      <c r="G817" s="2"/>
      <c r="H817" s="2"/>
      <c r="I817" s="2"/>
      <c r="J817" s="2"/>
      <c r="K817" s="2"/>
      <c r="M817" s="32"/>
      <c r="N817" s="6"/>
      <c r="O817" s="1"/>
      <c r="P817" s="6"/>
      <c r="Q817" s="6"/>
      <c r="R817" s="1"/>
      <c r="S817" s="1"/>
      <c r="T817" s="1"/>
      <c r="U817" s="1"/>
      <c r="V817" s="1"/>
      <c r="W817" s="1"/>
      <c r="X817" s="3"/>
      <c r="Y817" s="3"/>
      <c r="Z817" s="3"/>
      <c r="AA817" s="3"/>
      <c r="AB817" s="3"/>
      <c r="AC817" s="3"/>
      <c r="AD817" s="3"/>
      <c r="AE817" s="3"/>
      <c r="AF817" s="3"/>
      <c r="AG817" s="3"/>
    </row>
    <row r="818" spans="1:35" hidden="1" outlineLevel="1">
      <c r="A818" s="10" t="s">
        <v>127</v>
      </c>
      <c r="B818" s="6"/>
      <c r="C818" s="6"/>
      <c r="D818" s="6"/>
      <c r="E818" s="6"/>
      <c r="F818" s="6"/>
      <c r="G818" s="6"/>
      <c r="H818" s="6"/>
      <c r="I818" s="6"/>
      <c r="J818" s="9" t="s">
        <v>101</v>
      </c>
      <c r="K818" s="6"/>
      <c r="L818" s="55"/>
      <c r="M818" s="5"/>
      <c r="N818" s="5"/>
      <c r="O818" s="5"/>
      <c r="P818" s="5"/>
      <c r="Q818" s="5"/>
      <c r="R818" s="5"/>
      <c r="S818" s="5"/>
      <c r="T818" s="5"/>
    </row>
    <row r="819" spans="1:35" ht="14.5" hidden="1" outlineLevel="1">
      <c r="A819" s="20"/>
      <c r="B819" s="100">
        <v>2010</v>
      </c>
      <c r="C819" s="100">
        <v>2020</v>
      </c>
      <c r="D819" s="100">
        <v>2030</v>
      </c>
      <c r="E819" s="100">
        <v>2040</v>
      </c>
      <c r="F819" s="100">
        <v>2050</v>
      </c>
      <c r="G819" s="100">
        <v>2060</v>
      </c>
      <c r="H819" s="100">
        <v>2070</v>
      </c>
      <c r="I819" s="100">
        <v>2080</v>
      </c>
      <c r="J819" s="100">
        <v>2090</v>
      </c>
      <c r="K819" s="100">
        <v>2100</v>
      </c>
      <c r="M819" s="32"/>
      <c r="N819" s="56"/>
      <c r="O819" s="16"/>
      <c r="P819" s="56"/>
      <c r="Q819" s="56"/>
      <c r="R819" s="56"/>
      <c r="S819" s="56"/>
      <c r="T819" s="56"/>
      <c r="U819" s="56"/>
      <c r="V819" s="56"/>
      <c r="W819" s="57"/>
    </row>
    <row r="820" spans="1:35" ht="14.5" hidden="1" outlineLevel="1">
      <c r="A820" s="100" t="s">
        <v>5</v>
      </c>
      <c r="B820" s="101">
        <f>B$816*B802</f>
        <v>3.533348472525516E-2</v>
      </c>
      <c r="C820" s="101">
        <f t="shared" ref="C820:K820" si="212">C$816*C802</f>
        <v>3.6552350232745945E-2</v>
      </c>
      <c r="D820" s="101">
        <f t="shared" si="212"/>
        <v>3.2879361123629033E-2</v>
      </c>
      <c r="E820" s="101">
        <f t="shared" si="212"/>
        <v>3.011842620672274E-2</v>
      </c>
      <c r="F820" s="101">
        <f t="shared" si="212"/>
        <v>3.0394787623178023E-2</v>
      </c>
      <c r="G820" s="101">
        <f t="shared" si="212"/>
        <v>2.9839133450153276E-2</v>
      </c>
      <c r="H820" s="101">
        <f t="shared" si="212"/>
        <v>2.6653868352628441E-2</v>
      </c>
      <c r="I820" s="101">
        <f t="shared" si="212"/>
        <v>1.7747327702023172E-2</v>
      </c>
      <c r="J820" s="101">
        <f t="shared" si="212"/>
        <v>1.2490262294438236E-2</v>
      </c>
      <c r="K820" s="101">
        <f t="shared" si="212"/>
        <v>1.1660821591404363E-2</v>
      </c>
      <c r="M820" s="32"/>
      <c r="N820" s="6"/>
      <c r="O820" s="1"/>
      <c r="P820" s="6"/>
      <c r="Q820" s="6"/>
      <c r="R820" s="1"/>
      <c r="S820" s="1"/>
      <c r="T820" s="1"/>
      <c r="U820" s="1"/>
      <c r="V820" s="1"/>
      <c r="W820" s="1"/>
      <c r="X820" s="3"/>
      <c r="Y820" s="3"/>
      <c r="Z820" s="3"/>
      <c r="AA820" s="3"/>
      <c r="AB820" s="3"/>
      <c r="AC820" s="3"/>
      <c r="AD820" s="3"/>
      <c r="AE820" s="3"/>
      <c r="AF820" s="3"/>
      <c r="AG820" s="3"/>
      <c r="AH820" s="3"/>
      <c r="AI820" s="3"/>
    </row>
    <row r="821" spans="1:35" ht="14.5" hidden="1" outlineLevel="1">
      <c r="A821" s="100" t="s">
        <v>6</v>
      </c>
      <c r="B821" s="101">
        <f t="shared" ref="B821:K829" si="213">B$816*B803</f>
        <v>0.2522981285876062</v>
      </c>
      <c r="C821" s="101">
        <f t="shared" si="213"/>
        <v>0.36105888749603271</v>
      </c>
      <c r="D821" s="101">
        <f t="shared" si="213"/>
        <v>0.29267383873678265</v>
      </c>
      <c r="E821" s="101">
        <f t="shared" si="213"/>
        <v>0.19539358466283116</v>
      </c>
      <c r="F821" s="101">
        <f t="shared" si="213"/>
        <v>0.13852189250125482</v>
      </c>
      <c r="G821" s="101">
        <f t="shared" si="213"/>
        <v>9.7561968880629124E-2</v>
      </c>
      <c r="H821" s="101">
        <f t="shared" si="213"/>
        <v>6.4553204966667624E-2</v>
      </c>
      <c r="I821" s="101">
        <f t="shared" si="213"/>
        <v>3.2862545127246186E-2</v>
      </c>
      <c r="J821" s="101">
        <f t="shared" si="213"/>
        <v>1.8177509333569635E-2</v>
      </c>
      <c r="K821" s="101">
        <f t="shared" si="213"/>
        <v>1.3494836704703052E-2</v>
      </c>
      <c r="M821" s="32"/>
      <c r="N821" s="6"/>
      <c r="O821" s="1"/>
      <c r="P821" s="6"/>
      <c r="Q821" s="6"/>
      <c r="R821" s="1"/>
      <c r="S821" s="1"/>
      <c r="T821" s="1"/>
      <c r="U821" s="1"/>
      <c r="V821" s="1"/>
      <c r="W821" s="1"/>
      <c r="X821" s="3"/>
      <c r="Y821" s="3"/>
      <c r="Z821" s="3"/>
      <c r="AA821" s="3"/>
      <c r="AB821" s="3"/>
      <c r="AC821" s="3"/>
      <c r="AD821" s="3"/>
      <c r="AE821" s="3"/>
      <c r="AF821" s="3"/>
      <c r="AG821" s="3"/>
      <c r="AH821" s="3"/>
      <c r="AI821" s="3"/>
    </row>
    <row r="822" spans="1:35" ht="14.5" hidden="1" outlineLevel="1">
      <c r="A822" s="100" t="s">
        <v>11</v>
      </c>
      <c r="B822" s="101">
        <f t="shared" si="213"/>
        <v>0.40410921644055914</v>
      </c>
      <c r="C822" s="101">
        <f t="shared" si="213"/>
        <v>0.28030983146592708</v>
      </c>
      <c r="D822" s="101">
        <f t="shared" si="213"/>
        <v>0.189689157434903</v>
      </c>
      <c r="E822" s="101">
        <f t="shared" si="213"/>
        <v>0.12958701372600859</v>
      </c>
      <c r="F822" s="101">
        <f t="shared" si="213"/>
        <v>9.9518243459712719E-2</v>
      </c>
      <c r="G822" s="101">
        <f t="shared" si="213"/>
        <v>7.7602073404629421E-2</v>
      </c>
      <c r="H822" s="101">
        <f t="shared" si="213"/>
        <v>5.766781079774156E-2</v>
      </c>
      <c r="I822" s="101">
        <f t="shared" si="213"/>
        <v>3.3193864800408597E-2</v>
      </c>
      <c r="J822" s="101">
        <f t="shared" si="213"/>
        <v>2.094693284952847E-2</v>
      </c>
      <c r="K822" s="101">
        <f t="shared" si="213"/>
        <v>1.8156146312750348E-2</v>
      </c>
      <c r="M822" s="32"/>
      <c r="N822" s="6"/>
      <c r="O822" s="1"/>
      <c r="P822" s="6"/>
      <c r="Q822" s="6"/>
      <c r="R822" s="1"/>
      <c r="S822" s="1"/>
      <c r="T822" s="1"/>
      <c r="U822" s="1"/>
      <c r="V822" s="1"/>
      <c r="W822" s="1"/>
      <c r="X822" s="3"/>
      <c r="Y822" s="3"/>
      <c r="Z822" s="3"/>
      <c r="AA822" s="3"/>
      <c r="AB822" s="3"/>
      <c r="AC822" s="3"/>
      <c r="AD822" s="3"/>
      <c r="AE822" s="3"/>
      <c r="AF822" s="3"/>
      <c r="AG822" s="3"/>
      <c r="AH822" s="3"/>
      <c r="AI822" s="3"/>
    </row>
    <row r="823" spans="1:35" ht="14.5" hidden="1" outlineLevel="1">
      <c r="A823" s="100" t="s">
        <v>2</v>
      </c>
      <c r="B823" s="101">
        <f t="shared" si="213"/>
        <v>7.5776020864575688E-2</v>
      </c>
      <c r="C823" s="101">
        <f t="shared" si="213"/>
        <v>7.032525295968578E-2</v>
      </c>
      <c r="D823" s="101">
        <f t="shared" si="213"/>
        <v>4.9808504749120283E-2</v>
      </c>
      <c r="E823" s="101">
        <f t="shared" si="213"/>
        <v>3.1406180153548707E-2</v>
      </c>
      <c r="F823" s="101">
        <f t="shared" si="213"/>
        <v>2.1597404029935242E-2</v>
      </c>
      <c r="G823" s="101">
        <f t="shared" si="213"/>
        <v>1.5527757900189992E-2</v>
      </c>
      <c r="H823" s="101">
        <f t="shared" si="213"/>
        <v>1.1050339101275727E-2</v>
      </c>
      <c r="I823" s="101">
        <f t="shared" si="213"/>
        <v>6.1811842821026834E-3</v>
      </c>
      <c r="J823" s="101">
        <f t="shared" si="213"/>
        <v>3.7904473848967561E-3</v>
      </c>
      <c r="K823" s="101">
        <f t="shared" si="213"/>
        <v>3.1898286586962239E-3</v>
      </c>
      <c r="M823" s="32"/>
      <c r="N823" s="6"/>
      <c r="O823" s="1"/>
      <c r="P823" s="6"/>
      <c r="Q823" s="6"/>
      <c r="R823" s="1"/>
      <c r="S823" s="1"/>
      <c r="T823" s="1"/>
      <c r="U823" s="1"/>
      <c r="V823" s="1"/>
      <c r="W823" s="1"/>
      <c r="X823" s="3"/>
      <c r="Y823" s="3"/>
      <c r="Z823" s="3"/>
      <c r="AA823" s="3"/>
      <c r="AB823" s="3"/>
      <c r="AC823" s="3"/>
      <c r="AD823" s="3"/>
      <c r="AE823" s="3"/>
      <c r="AF823" s="3"/>
      <c r="AG823" s="3"/>
      <c r="AH823" s="3"/>
      <c r="AI823" s="3"/>
    </row>
    <row r="824" spans="1:35" ht="14.5" hidden="1" outlineLevel="1">
      <c r="A824" s="100" t="s">
        <v>3</v>
      </c>
      <c r="B824" s="101">
        <f t="shared" si="213"/>
        <v>0.14064915388366214</v>
      </c>
      <c r="C824" s="101">
        <f t="shared" si="213"/>
        <v>0.11252890554072653</v>
      </c>
      <c r="D824" s="101">
        <f t="shared" si="213"/>
        <v>7.8194068116596169E-2</v>
      </c>
      <c r="E824" s="101">
        <f t="shared" si="213"/>
        <v>5.5191640931615195E-2</v>
      </c>
      <c r="F824" s="101">
        <f t="shared" si="213"/>
        <v>4.4115055537362349E-2</v>
      </c>
      <c r="G824" s="101">
        <f t="shared" si="213"/>
        <v>3.4498896694429564E-2</v>
      </c>
      <c r="H824" s="101">
        <f t="shared" si="213"/>
        <v>2.5249097307253693E-2</v>
      </c>
      <c r="I824" s="101">
        <f t="shared" si="213"/>
        <v>1.4351519835814858E-2</v>
      </c>
      <c r="J824" s="101">
        <f t="shared" si="213"/>
        <v>8.8966600644407191E-3</v>
      </c>
      <c r="K824" s="101">
        <f t="shared" si="213"/>
        <v>7.4375069362219897E-3</v>
      </c>
      <c r="M824" s="32"/>
      <c r="N824" s="6"/>
      <c r="O824" s="1"/>
      <c r="P824" s="6"/>
      <c r="Q824" s="6"/>
      <c r="R824" s="1"/>
      <c r="S824" s="1"/>
      <c r="T824" s="1"/>
      <c r="U824" s="1"/>
      <c r="V824" s="1"/>
      <c r="W824" s="1"/>
      <c r="X824" s="3"/>
      <c r="Y824" s="3"/>
      <c r="Z824" s="3"/>
      <c r="AA824" s="3"/>
      <c r="AB824" s="3"/>
      <c r="AC824" s="3"/>
      <c r="AD824" s="3"/>
      <c r="AE824" s="3"/>
      <c r="AF824" s="3"/>
      <c r="AG824" s="3"/>
      <c r="AH824" s="3"/>
      <c r="AI824" s="3"/>
    </row>
    <row r="825" spans="1:35" ht="14.5" hidden="1" outlineLevel="1">
      <c r="A825" s="100" t="s">
        <v>4</v>
      </c>
      <c r="B825" s="101">
        <f t="shared" si="213"/>
        <v>7.7976804820762843E-2</v>
      </c>
      <c r="C825" s="101">
        <f t="shared" si="213"/>
        <v>6.4044571795535646E-2</v>
      </c>
      <c r="D825" s="101">
        <f t="shared" si="213"/>
        <v>4.7510770790970346E-2</v>
      </c>
      <c r="E825" s="101">
        <f t="shared" si="213"/>
        <v>3.5811000765648741E-2</v>
      </c>
      <c r="F825" s="101">
        <f t="shared" si="213"/>
        <v>2.9696364726277371E-2</v>
      </c>
      <c r="G825" s="101">
        <f t="shared" si="213"/>
        <v>2.4192586412754707E-2</v>
      </c>
      <c r="H825" s="101">
        <f t="shared" si="213"/>
        <v>1.8400729655301568E-2</v>
      </c>
      <c r="I825" s="101">
        <f t="shared" si="213"/>
        <v>1.0789569797033742E-2</v>
      </c>
      <c r="J825" s="101">
        <f t="shared" si="213"/>
        <v>6.8890632891147807E-3</v>
      </c>
      <c r="K825" s="101">
        <f t="shared" si="213"/>
        <v>6.0265721598355085E-3</v>
      </c>
      <c r="M825" s="32"/>
      <c r="N825" s="6"/>
      <c r="O825" s="1"/>
      <c r="P825" s="6"/>
      <c r="Q825" s="6"/>
      <c r="R825" s="1"/>
      <c r="S825" s="1"/>
      <c r="T825" s="1"/>
      <c r="U825" s="1"/>
      <c r="V825" s="1"/>
      <c r="W825" s="1"/>
      <c r="X825" s="3"/>
      <c r="Y825" s="3"/>
      <c r="Z825" s="3"/>
      <c r="AA825" s="3"/>
      <c r="AB825" s="3"/>
      <c r="AC825" s="3"/>
      <c r="AD825" s="3"/>
      <c r="AE825" s="3"/>
      <c r="AF825" s="3"/>
      <c r="AG825" s="3"/>
      <c r="AH825" s="3"/>
      <c r="AI825" s="3"/>
    </row>
    <row r="826" spans="1:35" ht="14.5" hidden="1" outlineLevel="1">
      <c r="A826" s="100" t="s">
        <v>0</v>
      </c>
      <c r="B826" s="101">
        <f t="shared" si="213"/>
        <v>0.36360941735911223</v>
      </c>
      <c r="C826" s="101">
        <f t="shared" si="213"/>
        <v>0.23775622847535732</v>
      </c>
      <c r="D826" s="101">
        <f t="shared" si="213"/>
        <v>0.1511080145364353</v>
      </c>
      <c r="E826" s="101">
        <f t="shared" si="213"/>
        <v>0.10029958804753335</v>
      </c>
      <c r="F826" s="101">
        <f t="shared" si="213"/>
        <v>7.6858654456224029E-2</v>
      </c>
      <c r="G826" s="101">
        <f t="shared" si="213"/>
        <v>6.0592597686687198E-2</v>
      </c>
      <c r="H826" s="101">
        <f t="shared" si="213"/>
        <v>4.6191232173526157E-2</v>
      </c>
      <c r="I826" s="101">
        <f t="shared" si="213"/>
        <v>2.7556252467489131E-2</v>
      </c>
      <c r="J826" s="101">
        <f t="shared" si="213"/>
        <v>1.7955933841628434E-2</v>
      </c>
      <c r="K826" s="101">
        <f t="shared" si="213"/>
        <v>1.5922558455982866E-2</v>
      </c>
      <c r="M826" s="32"/>
      <c r="N826" s="6"/>
      <c r="O826" s="1"/>
      <c r="P826" s="6"/>
      <c r="Q826" s="6"/>
      <c r="R826" s="1"/>
      <c r="S826" s="1"/>
      <c r="T826" s="1"/>
      <c r="U826" s="1"/>
      <c r="V826" s="1"/>
      <c r="W826" s="1"/>
      <c r="X826" s="3"/>
      <c r="Y826" s="3"/>
      <c r="Z826" s="3"/>
      <c r="AA826" s="3"/>
      <c r="AB826" s="3"/>
      <c r="AC826" s="3"/>
      <c r="AD826" s="3"/>
      <c r="AE826" s="3"/>
      <c r="AF826" s="3"/>
      <c r="AG826" s="3"/>
      <c r="AH826" s="3"/>
      <c r="AI826" s="3"/>
    </row>
    <row r="827" spans="1:35" ht="14.5" hidden="1" outlineLevel="1">
      <c r="A827" s="100" t="s">
        <v>1</v>
      </c>
      <c r="B827" s="101">
        <f t="shared" si="213"/>
        <v>0.106012202932646</v>
      </c>
      <c r="C827" s="101">
        <f t="shared" si="213"/>
        <v>5.8872321186877359E-2</v>
      </c>
      <c r="D827" s="101">
        <f t="shared" si="213"/>
        <v>3.2332213986350951E-2</v>
      </c>
      <c r="E827" s="101">
        <f t="shared" si="213"/>
        <v>1.9234382310364583E-2</v>
      </c>
      <c r="F827" s="101">
        <f t="shared" si="213"/>
        <v>1.3434066581719391E-2</v>
      </c>
      <c r="G827" s="101">
        <f t="shared" si="213"/>
        <v>9.7513112685172817E-3</v>
      </c>
      <c r="H827" s="101">
        <f t="shared" si="213"/>
        <v>6.8268527176418292E-3</v>
      </c>
      <c r="I827" s="101">
        <f t="shared" si="213"/>
        <v>3.7024774774872906E-3</v>
      </c>
      <c r="J827" s="101">
        <f t="shared" si="213"/>
        <v>2.2179060249482656E-3</v>
      </c>
      <c r="K827" s="101">
        <f t="shared" si="213"/>
        <v>1.8521558919115852E-3</v>
      </c>
      <c r="M827" s="32"/>
      <c r="N827" s="6"/>
      <c r="O827" s="1"/>
      <c r="P827" s="6"/>
      <c r="Q827" s="6"/>
      <c r="R827" s="1"/>
      <c r="S827" s="1"/>
      <c r="T827" s="1"/>
      <c r="U827" s="1"/>
      <c r="V827" s="1"/>
      <c r="W827" s="1"/>
      <c r="X827" s="3"/>
      <c r="Y827" s="3"/>
      <c r="Z827" s="3"/>
      <c r="AA827" s="3"/>
      <c r="AB827" s="3"/>
      <c r="AC827" s="3"/>
      <c r="AD827" s="3"/>
      <c r="AE827" s="3"/>
      <c r="AF827" s="3"/>
      <c r="AG827" s="3"/>
      <c r="AH827" s="3"/>
      <c r="AI827" s="3"/>
    </row>
    <row r="828" spans="1:35" ht="14.5" hidden="1" outlineLevel="1">
      <c r="A828" s="100" t="s">
        <v>7</v>
      </c>
      <c r="B828" s="101">
        <f t="shared" si="213"/>
        <v>0.10182268213808525</v>
      </c>
      <c r="C828" s="101">
        <f t="shared" si="213"/>
        <v>8.5213108035328514E-2</v>
      </c>
      <c r="D828" s="101">
        <f t="shared" si="213"/>
        <v>6.3908164482154792E-2</v>
      </c>
      <c r="E828" s="101">
        <f t="shared" si="213"/>
        <v>4.7277979661493046E-2</v>
      </c>
      <c r="F828" s="101">
        <f t="shared" si="213"/>
        <v>3.9514854733915417E-2</v>
      </c>
      <c r="G828" s="101">
        <f t="shared" si="213"/>
        <v>3.2018906038589638E-2</v>
      </c>
      <c r="H828" s="101">
        <f t="shared" si="213"/>
        <v>2.4049880689318414E-2</v>
      </c>
      <c r="I828" s="101">
        <f t="shared" si="213"/>
        <v>1.3893824163465983E-2</v>
      </c>
      <c r="J828" s="101">
        <f t="shared" si="213"/>
        <v>8.6775870062073546E-3</v>
      </c>
      <c r="K828" s="101">
        <f t="shared" si="213"/>
        <v>7.3271312792734028E-3</v>
      </c>
      <c r="M828" s="32"/>
      <c r="N828" s="6"/>
      <c r="O828" s="1"/>
      <c r="P828" s="6"/>
      <c r="Q828" s="6"/>
      <c r="R828" s="1"/>
      <c r="S828" s="1"/>
      <c r="T828" s="1"/>
      <c r="U828" s="1"/>
      <c r="V828" s="1"/>
      <c r="W828" s="1"/>
      <c r="X828" s="3"/>
      <c r="Y828" s="3"/>
      <c r="Z828" s="3"/>
      <c r="AA828" s="3"/>
      <c r="AB828" s="3"/>
      <c r="AC828" s="3"/>
      <c r="AD828" s="3"/>
      <c r="AE828" s="3"/>
      <c r="AF828" s="3"/>
      <c r="AG828" s="3"/>
    </row>
    <row r="829" spans="1:35" ht="14.5" hidden="1" outlineLevel="1">
      <c r="A829" s="100" t="s">
        <v>8</v>
      </c>
      <c r="B829" s="101">
        <f t="shared" si="213"/>
        <v>0.1124881292718263</v>
      </c>
      <c r="C829" s="101">
        <f t="shared" si="213"/>
        <v>0.15858172446252378</v>
      </c>
      <c r="D829" s="101">
        <f t="shared" si="213"/>
        <v>0.16081282240469907</v>
      </c>
      <c r="E829" s="101">
        <f t="shared" si="213"/>
        <v>0.12829246830426189</v>
      </c>
      <c r="F829" s="101">
        <f t="shared" si="213"/>
        <v>0.10537892302241522</v>
      </c>
      <c r="G829" s="101">
        <f t="shared" si="213"/>
        <v>8.386763080569469E-2</v>
      </c>
      <c r="H829" s="101">
        <f t="shared" si="213"/>
        <v>6.1650106255917977E-2</v>
      </c>
      <c r="I829" s="101">
        <f t="shared" si="213"/>
        <v>3.5043851173625247E-2</v>
      </c>
      <c r="J829" s="101">
        <f t="shared" si="213"/>
        <v>2.1644774092654008E-2</v>
      </c>
      <c r="K829" s="101">
        <f t="shared" si="213"/>
        <v>1.8016558514657034E-2</v>
      </c>
      <c r="M829" s="32"/>
      <c r="N829" s="9" t="s">
        <v>9</v>
      </c>
      <c r="O829" s="1"/>
      <c r="P829" s="6"/>
      <c r="Q829" s="6"/>
      <c r="R829" s="1"/>
      <c r="S829" s="1"/>
      <c r="T829" s="1"/>
      <c r="U829" s="1"/>
      <c r="V829" s="1"/>
      <c r="W829" s="1"/>
      <c r="X829" s="3"/>
      <c r="Y829" s="3"/>
      <c r="Z829" s="3"/>
      <c r="AA829" s="3"/>
      <c r="AB829" s="3"/>
      <c r="AC829" s="3"/>
      <c r="AD829" s="3"/>
      <c r="AE829" s="3"/>
      <c r="AF829" s="3"/>
      <c r="AG829" s="3"/>
    </row>
    <row r="830" spans="1:35" ht="14.5" hidden="1" outlineLevel="1">
      <c r="A830" s="100" t="s">
        <v>89</v>
      </c>
      <c r="B830" s="101">
        <f>SUM(B820:B829)</f>
        <v>1.6700752410240909</v>
      </c>
      <c r="C830" s="101">
        <f t="shared" ref="C830:K830" si="214">SUM(C820:C829)</f>
        <v>1.4652431816507407</v>
      </c>
      <c r="D830" s="101">
        <f t="shared" si="214"/>
        <v>1.0989169163616415</v>
      </c>
      <c r="E830" s="101">
        <f t="shared" si="214"/>
        <v>0.77261226477002798</v>
      </c>
      <c r="F830" s="101">
        <f t="shared" si="214"/>
        <v>0.59903024667199456</v>
      </c>
      <c r="G830" s="101">
        <f t="shared" si="214"/>
        <v>0.46545286254227486</v>
      </c>
      <c r="H830" s="101">
        <f t="shared" si="214"/>
        <v>0.34229312201727302</v>
      </c>
      <c r="I830" s="101">
        <f t="shared" si="214"/>
        <v>0.19532241682669688</v>
      </c>
      <c r="J830" s="101">
        <f t="shared" si="214"/>
        <v>0.12168707618142666</v>
      </c>
      <c r="K830" s="101">
        <f t="shared" si="214"/>
        <v>0.10308411650543636</v>
      </c>
      <c r="M830" s="32"/>
      <c r="N830" s="9"/>
      <c r="O830" s="1"/>
      <c r="P830" s="6"/>
      <c r="Q830" s="6"/>
      <c r="R830" s="1"/>
      <c r="S830" s="1"/>
      <c r="T830" s="1"/>
      <c r="U830" s="1"/>
      <c r="V830" s="1"/>
      <c r="W830" s="1"/>
      <c r="X830" s="3"/>
      <c r="Y830" s="3"/>
      <c r="Z830" s="3"/>
      <c r="AA830" s="3"/>
      <c r="AB830" s="3"/>
      <c r="AC830" s="3"/>
      <c r="AD830" s="3"/>
      <c r="AE830" s="3"/>
      <c r="AF830" s="3"/>
      <c r="AG830" s="3"/>
    </row>
    <row r="831" spans="1:35" ht="14.5" hidden="1" outlineLevel="1">
      <c r="A831" s="79"/>
      <c r="B831" s="1"/>
      <c r="C831" s="1"/>
      <c r="D831" s="1"/>
      <c r="E831" s="1"/>
      <c r="F831" s="1"/>
      <c r="G831" s="1"/>
      <c r="H831" s="1"/>
      <c r="I831" s="1"/>
      <c r="J831" s="1"/>
      <c r="K831" s="1"/>
      <c r="M831" s="32"/>
      <c r="N831" s="9"/>
      <c r="O831" s="1"/>
      <c r="P831" s="6"/>
      <c r="Q831" s="6"/>
      <c r="R831" s="1"/>
      <c r="S831" s="1"/>
      <c r="T831" s="1"/>
      <c r="U831" s="1"/>
      <c r="V831" s="1"/>
      <c r="W831" s="1"/>
      <c r="X831" s="3"/>
      <c r="Y831" s="3"/>
      <c r="Z831" s="3"/>
      <c r="AA831" s="3"/>
      <c r="AB831" s="3"/>
      <c r="AC831" s="3"/>
      <c r="AD831" s="3"/>
      <c r="AE831" s="3"/>
      <c r="AF831" s="3"/>
      <c r="AG831" s="3"/>
    </row>
    <row r="832" spans="1:35" hidden="1" outlineLevel="1">
      <c r="A832" s="10" t="s">
        <v>128</v>
      </c>
      <c r="B832" s="6"/>
      <c r="C832" s="6"/>
      <c r="D832" s="6"/>
      <c r="E832" s="6"/>
      <c r="F832" s="6"/>
      <c r="G832" s="6"/>
      <c r="H832" s="6"/>
      <c r="I832" s="6"/>
      <c r="J832" s="9" t="s">
        <v>104</v>
      </c>
      <c r="K832" s="6"/>
      <c r="L832" s="55"/>
      <c r="M832" s="5"/>
      <c r="N832" s="5"/>
      <c r="O832" s="5"/>
      <c r="P832" s="5"/>
      <c r="Q832" s="5"/>
      <c r="R832" s="5"/>
      <c r="S832" s="5"/>
      <c r="T832" s="5"/>
    </row>
    <row r="833" spans="1:35" ht="14.5" hidden="1" outlineLevel="1">
      <c r="A833" s="23"/>
      <c r="B833" s="23">
        <v>2010</v>
      </c>
      <c r="C833" s="23">
        <v>2020</v>
      </c>
      <c r="D833" s="23">
        <v>2030</v>
      </c>
      <c r="E833" s="23">
        <v>2040</v>
      </c>
      <c r="F833" s="23">
        <v>2050</v>
      </c>
      <c r="G833" s="23">
        <v>2060</v>
      </c>
      <c r="H833" s="23">
        <v>2070</v>
      </c>
      <c r="I833" s="23">
        <v>2080</v>
      </c>
      <c r="J833" s="23">
        <v>2090</v>
      </c>
      <c r="K833" s="23">
        <v>2100</v>
      </c>
      <c r="M833" s="32"/>
      <c r="N833" s="56"/>
      <c r="O833" s="16"/>
      <c r="P833" s="56"/>
      <c r="Q833" s="56"/>
      <c r="R833" s="56"/>
      <c r="S833" s="56"/>
      <c r="T833" s="56"/>
      <c r="U833" s="56"/>
      <c r="V833" s="56"/>
      <c r="W833" s="57"/>
    </row>
    <row r="834" spans="1:35" ht="14.5" hidden="1" outlineLevel="1">
      <c r="A834" s="23" t="s">
        <v>5</v>
      </c>
      <c r="B834" s="89">
        <f t="shared" ref="B834:K834" si="215">B$797*(B$789+B$790)*(B85/B$63)+B$798*B53*2*1000</f>
        <v>593.71179443666483</v>
      </c>
      <c r="C834" s="89">
        <f t="shared" si="215"/>
        <v>1012.7683660718872</v>
      </c>
      <c r="D834" s="89">
        <f t="shared" si="215"/>
        <v>1635.3838433827411</v>
      </c>
      <c r="E834" s="89">
        <f t="shared" si="215"/>
        <v>2689.107754166575</v>
      </c>
      <c r="F834" s="89">
        <f t="shared" si="215"/>
        <v>4199.5069551073084</v>
      </c>
      <c r="G834" s="89">
        <f t="shared" si="215"/>
        <v>6141.6228041275863</v>
      </c>
      <c r="H834" s="89">
        <f t="shared" si="215"/>
        <v>8371.6771527921501</v>
      </c>
      <c r="I834" s="89">
        <f t="shared" si="215"/>
        <v>10744.533542285046</v>
      </c>
      <c r="J834" s="89">
        <f t="shared" si="215"/>
        <v>13078.363449442502</v>
      </c>
      <c r="K834" s="89">
        <f t="shared" si="215"/>
        <v>15143.648870043497</v>
      </c>
      <c r="M834" s="32"/>
      <c r="N834" s="6"/>
      <c r="O834" s="1"/>
      <c r="P834" s="6"/>
      <c r="Q834" s="6"/>
      <c r="R834" s="1"/>
      <c r="S834" s="1"/>
      <c r="T834" s="1"/>
      <c r="U834" s="1"/>
      <c r="V834" s="1"/>
      <c r="W834" s="1"/>
      <c r="X834" s="3"/>
      <c r="Y834" s="3"/>
      <c r="Z834" s="3"/>
      <c r="AA834" s="3"/>
      <c r="AB834" s="3"/>
      <c r="AC834" s="3"/>
      <c r="AD834" s="3"/>
      <c r="AE834" s="3"/>
      <c r="AF834" s="3"/>
      <c r="AG834" s="3"/>
      <c r="AH834" s="3"/>
      <c r="AI834" s="3"/>
    </row>
    <row r="835" spans="1:35" ht="14.5" hidden="1" outlineLevel="1">
      <c r="A835" s="23" t="s">
        <v>6</v>
      </c>
      <c r="B835" s="89">
        <f t="shared" ref="B835:K835" si="216">B$797*(B$789+B$790)*(B86/B$63)+B$798*B54*2*1000</f>
        <v>3074.1339199413324</v>
      </c>
      <c r="C835" s="89">
        <f t="shared" si="216"/>
        <v>8755.7211892568503</v>
      </c>
      <c r="D835" s="89">
        <f t="shared" si="216"/>
        <v>13879.772355299483</v>
      </c>
      <c r="E835" s="89">
        <f t="shared" si="216"/>
        <v>17122.011081009929</v>
      </c>
      <c r="F835" s="89">
        <f t="shared" si="216"/>
        <v>18981.994801312801</v>
      </c>
      <c r="G835" s="89">
        <f t="shared" si="216"/>
        <v>19985.265479316789</v>
      </c>
      <c r="H835" s="89">
        <f t="shared" si="216"/>
        <v>20215.62459536887</v>
      </c>
      <c r="I835" s="89">
        <f t="shared" si="216"/>
        <v>19857.891358255216</v>
      </c>
      <c r="J835" s="89">
        <f t="shared" si="216"/>
        <v>19003.734267347652</v>
      </c>
      <c r="K835" s="89">
        <f t="shared" si="216"/>
        <v>17522.632320115325</v>
      </c>
      <c r="M835" s="32"/>
      <c r="N835" s="6"/>
      <c r="O835" s="1"/>
      <c r="P835" s="6"/>
      <c r="Q835" s="6"/>
      <c r="R835" s="1"/>
      <c r="S835" s="1"/>
      <c r="T835" s="1"/>
      <c r="U835" s="1"/>
      <c r="V835" s="1"/>
      <c r="W835" s="1"/>
      <c r="X835" s="3"/>
      <c r="Y835" s="3"/>
      <c r="Z835" s="3"/>
      <c r="AA835" s="3"/>
      <c r="AB835" s="3"/>
      <c r="AC835" s="3"/>
      <c r="AD835" s="3"/>
      <c r="AE835" s="3"/>
      <c r="AF835" s="3"/>
      <c r="AG835" s="3"/>
      <c r="AH835" s="3"/>
      <c r="AI835" s="3"/>
    </row>
    <row r="836" spans="1:35" ht="14.5" hidden="1" outlineLevel="1">
      <c r="A836" s="23" t="s">
        <v>11</v>
      </c>
      <c r="B836" s="89">
        <f t="shared" ref="B836:K836" si="217">B$797*(B$789+B$790)*(B87/B$63)+B$798*B55*2*1000</f>
        <v>4743.6470562604072</v>
      </c>
      <c r="C836" s="89">
        <f t="shared" si="217"/>
        <v>6782.7285090000732</v>
      </c>
      <c r="D836" s="89">
        <f t="shared" si="217"/>
        <v>8998.9259076643939</v>
      </c>
      <c r="E836" s="89">
        <f t="shared" si="217"/>
        <v>11356.852604322345</v>
      </c>
      <c r="F836" s="89">
        <f t="shared" si="217"/>
        <v>13635.812186970565</v>
      </c>
      <c r="G836" s="89">
        <f t="shared" si="217"/>
        <v>15891.842330315276</v>
      </c>
      <c r="H836" s="89">
        <f t="shared" si="217"/>
        <v>18050.222147506032</v>
      </c>
      <c r="I836" s="89">
        <f t="shared" si="217"/>
        <v>20042.456918550979</v>
      </c>
      <c r="J836" s="89">
        <f t="shared" si="217"/>
        <v>21894.325902639652</v>
      </c>
      <c r="K836" s="89">
        <f t="shared" si="217"/>
        <v>23573.335977227325</v>
      </c>
      <c r="M836" s="32"/>
      <c r="N836" s="6"/>
      <c r="O836" s="1"/>
      <c r="P836" s="6"/>
      <c r="Q836" s="6"/>
      <c r="R836" s="1"/>
      <c r="S836" s="1"/>
      <c r="T836" s="1"/>
      <c r="U836" s="1"/>
      <c r="V836" s="1"/>
      <c r="W836" s="1"/>
      <c r="X836" s="3"/>
      <c r="Y836" s="3"/>
      <c r="Z836" s="3"/>
      <c r="AA836" s="3"/>
      <c r="AB836" s="3"/>
      <c r="AC836" s="3"/>
      <c r="AD836" s="3"/>
      <c r="AE836" s="3"/>
      <c r="AF836" s="3"/>
      <c r="AG836" s="3"/>
      <c r="AH836" s="3"/>
      <c r="AI836" s="3"/>
    </row>
    <row r="837" spans="1:35" ht="14.5" hidden="1" outlineLevel="1">
      <c r="A837" s="23" t="s">
        <v>2</v>
      </c>
      <c r="B837" s="89">
        <f t="shared" ref="B837:K837" si="218">B$797*(B$789+B$790)*(B88/B$63)+B$798*B56*2*1000</f>
        <v>1023.8068845720718</v>
      </c>
      <c r="C837" s="89">
        <f t="shared" si="218"/>
        <v>1797.1354822181845</v>
      </c>
      <c r="D837" s="89">
        <f t="shared" si="218"/>
        <v>2421.7019400156264</v>
      </c>
      <c r="E837" s="89">
        <f t="shared" si="218"/>
        <v>2794.7443028507473</v>
      </c>
      <c r="F837" s="89">
        <f t="shared" si="218"/>
        <v>2992.6342733555643</v>
      </c>
      <c r="G837" s="89">
        <f t="shared" si="218"/>
        <v>3211.2709597112312</v>
      </c>
      <c r="H837" s="89">
        <f t="shared" si="218"/>
        <v>3489.6972762056885</v>
      </c>
      <c r="I837" s="89">
        <f t="shared" si="218"/>
        <v>3764.4167733155123</v>
      </c>
      <c r="J837" s="89">
        <f t="shared" si="218"/>
        <v>3989.2693881948294</v>
      </c>
      <c r="K837" s="89">
        <f t="shared" si="218"/>
        <v>4146.0160655553245</v>
      </c>
      <c r="M837" s="32"/>
      <c r="N837" s="6"/>
      <c r="O837" s="1"/>
      <c r="P837" s="6"/>
      <c r="Q837" s="6"/>
      <c r="R837" s="1"/>
      <c r="S837" s="1"/>
      <c r="T837" s="1"/>
      <c r="U837" s="1"/>
      <c r="V837" s="1"/>
      <c r="W837" s="1"/>
      <c r="X837" s="3"/>
      <c r="Y837" s="3"/>
      <c r="Z837" s="3"/>
      <c r="AA837" s="3"/>
      <c r="AB837" s="3"/>
      <c r="AC837" s="3"/>
      <c r="AD837" s="3"/>
      <c r="AE837" s="3"/>
      <c r="AF837" s="3"/>
      <c r="AG837" s="3"/>
      <c r="AH837" s="3"/>
      <c r="AI837" s="3"/>
    </row>
    <row r="838" spans="1:35" ht="14.5" hidden="1" outlineLevel="1">
      <c r="A838" s="23" t="s">
        <v>3</v>
      </c>
      <c r="B838" s="89">
        <f t="shared" ref="B838:K838" si="219">B$797*(B$789+B$790)*(B89/B$63)+B$798*B57*2*1000</f>
        <v>1754.9068968049589</v>
      </c>
      <c r="C838" s="89">
        <f t="shared" si="219"/>
        <v>2792.5120229680483</v>
      </c>
      <c r="D838" s="89">
        <f t="shared" si="219"/>
        <v>3749.9147522881008</v>
      </c>
      <c r="E838" s="89">
        <f t="shared" si="219"/>
        <v>4863.323717630411</v>
      </c>
      <c r="F838" s="89">
        <f t="shared" si="219"/>
        <v>6063.1775980897992</v>
      </c>
      <c r="G838" s="89">
        <f t="shared" si="219"/>
        <v>7082.0597045942623</v>
      </c>
      <c r="H838" s="89">
        <f t="shared" si="219"/>
        <v>7919.9792712139169</v>
      </c>
      <c r="I838" s="89">
        <f t="shared" si="219"/>
        <v>8684.7574454489841</v>
      </c>
      <c r="J838" s="89">
        <f t="shared" si="219"/>
        <v>9316.8282700676518</v>
      </c>
      <c r="K838" s="89">
        <f t="shared" si="219"/>
        <v>9659.7975238153267</v>
      </c>
      <c r="M838" s="32"/>
      <c r="N838" s="6"/>
      <c r="O838" s="1"/>
      <c r="P838" s="6"/>
      <c r="Q838" s="6"/>
      <c r="R838" s="1"/>
      <c r="S838" s="1"/>
      <c r="T838" s="1"/>
      <c r="U838" s="1"/>
      <c r="V838" s="1"/>
      <c r="W838" s="1"/>
      <c r="X838" s="3"/>
      <c r="Y838" s="3"/>
      <c r="Z838" s="3"/>
      <c r="AA838" s="3"/>
      <c r="AB838" s="3"/>
      <c r="AC838" s="3"/>
      <c r="AD838" s="3"/>
      <c r="AE838" s="3"/>
      <c r="AF838" s="3"/>
      <c r="AG838" s="3"/>
      <c r="AH838" s="3"/>
      <c r="AI838" s="3"/>
    </row>
    <row r="839" spans="1:35" ht="14.5" hidden="1" outlineLevel="1">
      <c r="A839" s="23" t="s">
        <v>4</v>
      </c>
      <c r="B839" s="89">
        <f t="shared" ref="B839:K839" si="220">B$797*(B$789+B$790)*(B90/B$63)+B$798*B58*2*1000</f>
        <v>1082.3995459155358</v>
      </c>
      <c r="C839" s="89">
        <f t="shared" si="220"/>
        <v>1670.3064330137561</v>
      </c>
      <c r="D839" s="89">
        <f t="shared" si="220"/>
        <v>2326.3162529141</v>
      </c>
      <c r="E839" s="89">
        <f t="shared" si="220"/>
        <v>3187.4301251919469</v>
      </c>
      <c r="F839" s="89">
        <f t="shared" si="220"/>
        <v>4105.1919046051371</v>
      </c>
      <c r="G839" s="89">
        <f t="shared" si="220"/>
        <v>4988.8340534239715</v>
      </c>
      <c r="H839" s="89">
        <f t="shared" si="220"/>
        <v>5794.4575241408538</v>
      </c>
      <c r="I839" s="89">
        <f t="shared" si="220"/>
        <v>6552.5312609971616</v>
      </c>
      <c r="J839" s="89">
        <f t="shared" si="220"/>
        <v>7234.0818625402844</v>
      </c>
      <c r="K839" s="89">
        <f t="shared" si="220"/>
        <v>7830.3822125943079</v>
      </c>
      <c r="M839" s="32"/>
      <c r="N839" s="6"/>
      <c r="O839" s="1"/>
      <c r="P839" s="6"/>
      <c r="Q839" s="6"/>
      <c r="R839" s="1"/>
      <c r="S839" s="1"/>
      <c r="T839" s="1"/>
      <c r="U839" s="1"/>
      <c r="V839" s="1"/>
      <c r="W839" s="1"/>
      <c r="X839" s="3"/>
      <c r="Y839" s="3"/>
      <c r="Z839" s="3"/>
      <c r="AA839" s="3"/>
      <c r="AB839" s="3"/>
      <c r="AC839" s="3"/>
      <c r="AD839" s="3"/>
      <c r="AE839" s="3"/>
      <c r="AF839" s="3"/>
      <c r="AG839" s="3"/>
      <c r="AH839" s="3"/>
      <c r="AI839" s="3"/>
    </row>
    <row r="840" spans="1:35" ht="14.5" hidden="1" outlineLevel="1">
      <c r="A840" s="23" t="s">
        <v>0</v>
      </c>
      <c r="B840" s="89">
        <f t="shared" ref="B840:K840" si="221">B$797*(B$789+B$790)*(B91/B$63)+B$798*B59*2*1000</f>
        <v>4272.5546876546041</v>
      </c>
      <c r="C840" s="89">
        <f t="shared" si="221"/>
        <v>5761.2326177271389</v>
      </c>
      <c r="D840" s="89">
        <f t="shared" si="221"/>
        <v>7176.7830708717202</v>
      </c>
      <c r="E840" s="89">
        <f t="shared" si="221"/>
        <v>8797.2478659080607</v>
      </c>
      <c r="F840" s="89">
        <f t="shared" si="221"/>
        <v>10536.872470186674</v>
      </c>
      <c r="G840" s="89">
        <f t="shared" si="221"/>
        <v>12414.331846925708</v>
      </c>
      <c r="H840" s="89">
        <f t="shared" si="221"/>
        <v>14463.757804101406</v>
      </c>
      <c r="I840" s="89">
        <f t="shared" si="221"/>
        <v>16644.243652448979</v>
      </c>
      <c r="J840" s="89">
        <f t="shared" si="221"/>
        <v>18772.464380347654</v>
      </c>
      <c r="K840" s="89">
        <f t="shared" si="221"/>
        <v>20673.983788715323</v>
      </c>
      <c r="M840" s="32"/>
      <c r="N840" s="6"/>
      <c r="O840" s="1"/>
      <c r="P840" s="6"/>
      <c r="Q840" s="6"/>
      <c r="R840" s="1"/>
      <c r="S840" s="1"/>
      <c r="T840" s="1"/>
      <c r="U840" s="1"/>
      <c r="V840" s="1"/>
      <c r="W840" s="1"/>
      <c r="X840" s="3"/>
      <c r="Y840" s="3"/>
      <c r="Z840" s="3"/>
      <c r="AA840" s="3"/>
      <c r="AB840" s="3"/>
      <c r="AC840" s="3"/>
      <c r="AD840" s="3"/>
      <c r="AE840" s="3"/>
      <c r="AF840" s="3"/>
      <c r="AG840" s="3"/>
      <c r="AH840" s="3"/>
      <c r="AI840" s="3"/>
    </row>
    <row r="841" spans="1:35" ht="14.5" hidden="1" outlineLevel="1">
      <c r="A841" s="23" t="s">
        <v>1</v>
      </c>
      <c r="B841" s="89">
        <f t="shared" ref="B841:K841" si="222">B$797*(B$789+B$790)*(B92/B$63)+B$798*B60*2*1000</f>
        <v>1329.7015641586038</v>
      </c>
      <c r="C841" s="89">
        <f t="shared" si="222"/>
        <v>1494.0412650471385</v>
      </c>
      <c r="D841" s="89">
        <f t="shared" si="222"/>
        <v>1579.51443207172</v>
      </c>
      <c r="E841" s="89">
        <f t="shared" si="222"/>
        <v>1718.8238654480608</v>
      </c>
      <c r="F841" s="89">
        <f t="shared" si="222"/>
        <v>1866.634541586674</v>
      </c>
      <c r="G841" s="89">
        <f t="shared" si="222"/>
        <v>2022.7087265057085</v>
      </c>
      <c r="H841" s="89">
        <f t="shared" si="222"/>
        <v>2163.8696366414074</v>
      </c>
      <c r="I841" s="89">
        <f t="shared" si="222"/>
        <v>2265.7781193889814</v>
      </c>
      <c r="J841" s="89">
        <f t="shared" si="222"/>
        <v>2345.8646563476523</v>
      </c>
      <c r="K841" s="89">
        <f t="shared" si="222"/>
        <v>2409.6238962753237</v>
      </c>
      <c r="M841" s="32"/>
      <c r="N841" s="6"/>
      <c r="O841" s="1"/>
      <c r="P841" s="6"/>
      <c r="Q841" s="6"/>
      <c r="R841" s="1"/>
      <c r="S841" s="1"/>
      <c r="T841" s="1"/>
      <c r="U841" s="1"/>
      <c r="V841" s="1"/>
      <c r="W841" s="1"/>
      <c r="X841" s="3"/>
      <c r="Y841" s="3"/>
      <c r="Z841" s="3"/>
      <c r="AA841" s="3"/>
      <c r="AB841" s="3"/>
      <c r="AC841" s="3"/>
      <c r="AD841" s="3"/>
      <c r="AE841" s="3"/>
      <c r="AF841" s="3"/>
      <c r="AG841" s="3"/>
      <c r="AH841" s="3"/>
      <c r="AI841" s="3"/>
    </row>
    <row r="842" spans="1:35" ht="14.5" hidden="1" outlineLevel="1">
      <c r="A842" s="23" t="s">
        <v>7</v>
      </c>
      <c r="B842" s="89">
        <f t="shared" ref="B842:K842" si="223">B$797*(B$789+B$790)*(B93/B$63)+B$798*B61*2*1000</f>
        <v>1338.3946767399882</v>
      </c>
      <c r="C842" s="89">
        <f t="shared" si="223"/>
        <v>2162.6199500318207</v>
      </c>
      <c r="D842" s="89">
        <f t="shared" si="223"/>
        <v>3091.0102601903727</v>
      </c>
      <c r="E842" s="89">
        <f t="shared" si="223"/>
        <v>4182.9481894208784</v>
      </c>
      <c r="F842" s="89">
        <f t="shared" si="223"/>
        <v>5442.902407735929</v>
      </c>
      <c r="G842" s="89">
        <f t="shared" si="223"/>
        <v>6583.9985852763066</v>
      </c>
      <c r="H842" s="89">
        <f t="shared" si="223"/>
        <v>7554.8706487638865</v>
      </c>
      <c r="I842" s="89">
        <f t="shared" si="223"/>
        <v>8408.8698154089816</v>
      </c>
      <c r="J842" s="89">
        <f t="shared" si="223"/>
        <v>9088.1703035276514</v>
      </c>
      <c r="K842" s="89">
        <f t="shared" si="223"/>
        <v>9516.5222541353232</v>
      </c>
      <c r="M842" s="32"/>
      <c r="N842" s="6"/>
      <c r="O842" s="1"/>
      <c r="P842" s="6"/>
      <c r="Q842" s="6"/>
      <c r="R842" s="1"/>
      <c r="S842" s="1"/>
      <c r="T842" s="1"/>
      <c r="U842" s="1"/>
      <c r="V842" s="1"/>
      <c r="W842" s="1"/>
      <c r="X842" s="3"/>
      <c r="Y842" s="3"/>
      <c r="Z842" s="3"/>
      <c r="AA842" s="3"/>
      <c r="AB842" s="3"/>
      <c r="AC842" s="3"/>
      <c r="AD842" s="3"/>
      <c r="AE842" s="3"/>
      <c r="AF842" s="3"/>
      <c r="AG842" s="3"/>
    </row>
    <row r="843" spans="1:35" ht="14.5" hidden="1" outlineLevel="1">
      <c r="A843" s="23" t="s">
        <v>8</v>
      </c>
      <c r="B843" s="89">
        <f t="shared" ref="B843:K843" si="224">B$797*(B$789+B$790)*(B94/B$63)+B$798*B62*2*1000</f>
        <v>1477.8939243184991</v>
      </c>
      <c r="C843" s="89">
        <f t="shared" si="224"/>
        <v>3926.8391627973547</v>
      </c>
      <c r="D843" s="89">
        <f t="shared" si="224"/>
        <v>7666.7939974581577</v>
      </c>
      <c r="E843" s="89">
        <f t="shared" si="224"/>
        <v>11263.713847068311</v>
      </c>
      <c r="F843" s="89">
        <f t="shared" si="224"/>
        <v>14452.051005636054</v>
      </c>
      <c r="G843" s="89">
        <f t="shared" si="224"/>
        <v>17187.092444961272</v>
      </c>
      <c r="H843" s="89">
        <f t="shared" si="224"/>
        <v>19309.534858476713</v>
      </c>
      <c r="I843" s="89">
        <f t="shared" si="224"/>
        <v>21157.582944308982</v>
      </c>
      <c r="J843" s="89">
        <f t="shared" si="224"/>
        <v>22622.699171847653</v>
      </c>
      <c r="K843" s="89">
        <f t="shared" si="224"/>
        <v>23392.141319195325</v>
      </c>
      <c r="M843" s="32"/>
      <c r="N843" s="9" t="s">
        <v>9</v>
      </c>
      <c r="O843" s="1"/>
      <c r="P843" s="6"/>
      <c r="Q843" s="6"/>
      <c r="R843" s="1"/>
      <c r="S843" s="1"/>
      <c r="T843" s="1"/>
      <c r="U843" s="1"/>
      <c r="V843" s="1"/>
      <c r="W843" s="1"/>
      <c r="X843" s="3"/>
      <c r="Y843" s="3"/>
      <c r="Z843" s="3"/>
      <c r="AA843" s="3"/>
      <c r="AB843" s="3"/>
      <c r="AC843" s="3"/>
      <c r="AD843" s="3"/>
      <c r="AE843" s="3"/>
      <c r="AF843" s="3"/>
      <c r="AG843" s="3"/>
    </row>
    <row r="844" spans="1:35" ht="14.5" hidden="1" outlineLevel="1">
      <c r="A844" s="23" t="s">
        <v>89</v>
      </c>
      <c r="B844" s="89">
        <f>SUM(B834:B843)</f>
        <v>20691.150950802665</v>
      </c>
      <c r="C844" s="89">
        <f t="shared" ref="C844:K844" si="225">SUM(C834:C843)</f>
        <v>36155.904998132253</v>
      </c>
      <c r="D844" s="89">
        <f t="shared" si="225"/>
        <v>52526.116812156419</v>
      </c>
      <c r="E844" s="89">
        <f t="shared" si="225"/>
        <v>67976.203353017263</v>
      </c>
      <c r="F844" s="89">
        <f t="shared" si="225"/>
        <v>82276.778144586511</v>
      </c>
      <c r="G844" s="89">
        <f t="shared" si="225"/>
        <v>95509.026935158123</v>
      </c>
      <c r="H844" s="89">
        <f t="shared" si="225"/>
        <v>107333.69091521093</v>
      </c>
      <c r="I844" s="89">
        <f t="shared" si="225"/>
        <v>118123.06183040881</v>
      </c>
      <c r="J844" s="89">
        <f t="shared" si="225"/>
        <v>127345.80165230318</v>
      </c>
      <c r="K844" s="89">
        <f t="shared" si="225"/>
        <v>133868.08422767243</v>
      </c>
      <c r="M844" s="32"/>
      <c r="N844" s="9"/>
      <c r="O844" s="1"/>
      <c r="P844" s="6"/>
      <c r="Q844" s="6"/>
      <c r="R844" s="1"/>
      <c r="S844" s="1"/>
      <c r="T844" s="1"/>
      <c r="U844" s="1"/>
      <c r="V844" s="1"/>
      <c r="W844" s="1"/>
      <c r="X844" s="3"/>
      <c r="Y844" s="3"/>
      <c r="Z844" s="3"/>
      <c r="AA844" s="3"/>
      <c r="AB844" s="3"/>
      <c r="AC844" s="3"/>
      <c r="AD844" s="3"/>
      <c r="AE844" s="3"/>
      <c r="AF844" s="3"/>
      <c r="AG844" s="3"/>
    </row>
    <row r="845" spans="1:35" ht="14.5" hidden="1" outlineLevel="1">
      <c r="A845" s="32"/>
      <c r="B845" s="5"/>
      <c r="C845" s="5"/>
      <c r="D845" s="5"/>
      <c r="E845" s="5"/>
      <c r="F845" s="5"/>
      <c r="G845" s="5"/>
      <c r="H845" s="5"/>
      <c r="I845" s="5"/>
      <c r="J845" s="5"/>
      <c r="K845" s="5"/>
      <c r="L845" s="5"/>
      <c r="M845" s="10" t="s">
        <v>9</v>
      </c>
      <c r="N845" s="5"/>
      <c r="O845" s="5"/>
      <c r="P845" s="5"/>
      <c r="Q845" s="5"/>
      <c r="R845" s="5"/>
      <c r="S845" s="5"/>
      <c r="T845" s="5"/>
    </row>
    <row r="846" spans="1:35" hidden="1" outlineLevel="1">
      <c r="A846" s="10" t="s">
        <v>129</v>
      </c>
      <c r="B846" s="6"/>
      <c r="C846" s="6"/>
      <c r="D846" s="6"/>
      <c r="E846" s="6"/>
      <c r="F846" s="6"/>
      <c r="G846" s="6"/>
      <c r="H846" s="6"/>
      <c r="I846" s="6"/>
      <c r="J846" s="9" t="s">
        <v>102</v>
      </c>
      <c r="K846" s="6"/>
      <c r="L846" s="55"/>
      <c r="M846" s="5"/>
      <c r="N846" s="5"/>
      <c r="O846" s="5"/>
      <c r="P846" s="5"/>
      <c r="Q846" s="5"/>
      <c r="R846" s="5"/>
      <c r="S846" s="5"/>
      <c r="T846" s="5"/>
    </row>
    <row r="847" spans="1:35" ht="14.5" hidden="1" outlineLevel="1">
      <c r="A847" s="21"/>
      <c r="B847" s="21">
        <v>2010</v>
      </c>
      <c r="C847" s="21">
        <v>2020</v>
      </c>
      <c r="D847" s="21">
        <v>2030</v>
      </c>
      <c r="E847" s="21">
        <v>2040</v>
      </c>
      <c r="F847" s="21">
        <v>2050</v>
      </c>
      <c r="G847" s="21">
        <v>2060</v>
      </c>
      <c r="H847" s="21">
        <v>2070</v>
      </c>
      <c r="I847" s="21">
        <v>2080</v>
      </c>
      <c r="J847" s="21">
        <v>2090</v>
      </c>
      <c r="K847" s="21">
        <v>2100</v>
      </c>
      <c r="M847" s="32"/>
      <c r="N847" s="56"/>
      <c r="O847" s="16"/>
      <c r="P847" s="56"/>
      <c r="Q847" s="56"/>
      <c r="R847" s="56"/>
      <c r="S847" s="56"/>
      <c r="T847" s="56"/>
      <c r="U847" s="56"/>
      <c r="V847" s="56"/>
      <c r="W847" s="57"/>
    </row>
    <row r="848" spans="1:35" ht="14.5" hidden="1" outlineLevel="1">
      <c r="A848" s="21" t="s">
        <v>89</v>
      </c>
      <c r="B848" s="94">
        <f>'[4]Bulk data'!$L$46</f>
        <v>9.1150651499169954E-5</v>
      </c>
      <c r="C848" s="87">
        <f>'[4]Bulk data'!$L$51</f>
        <v>7.9558365406690772E-5</v>
      </c>
      <c r="D848" s="87">
        <f>'[4]Bulk data'!$L$52</f>
        <v>6.8398748676508773E-5</v>
      </c>
      <c r="E848" s="87">
        <f>'[4]Bulk data'!$L$53</f>
        <v>5.8804486449626851E-5</v>
      </c>
      <c r="F848" s="87">
        <f>'[4]Bulk data'!$L$54</f>
        <v>5.0556007142159485E-5</v>
      </c>
      <c r="G848" s="87">
        <f>'[4]Bulk data'!$L$55</f>
        <v>4.3464538379185169E-5</v>
      </c>
      <c r="H848" s="87">
        <f>'[4]Bulk data'!$L$56</f>
        <v>3.793149376719594E-5</v>
      </c>
      <c r="I848" s="87">
        <f>'[4]Bulk data'!$L$56</f>
        <v>3.793149376719594E-5</v>
      </c>
      <c r="J848" s="87">
        <f>'[4]Bulk data'!$L$58</f>
        <v>2.9331606563423577E-5</v>
      </c>
      <c r="K848" s="87">
        <f>'[4]Bulk data'!$L$59</f>
        <v>2.5989935810495397E-5</v>
      </c>
      <c r="M848" s="32"/>
      <c r="N848" s="6"/>
      <c r="O848" s="1"/>
      <c r="P848" s="6"/>
      <c r="Q848" s="6"/>
      <c r="R848" s="1"/>
      <c r="S848" s="1"/>
      <c r="T848" s="1"/>
      <c r="U848" s="1"/>
      <c r="V848" s="1"/>
      <c r="W848" s="1"/>
      <c r="X848" s="3"/>
      <c r="Y848" s="3"/>
      <c r="Z848" s="3"/>
      <c r="AA848" s="3"/>
      <c r="AB848" s="3"/>
      <c r="AC848" s="3"/>
      <c r="AD848" s="3"/>
      <c r="AE848" s="3"/>
      <c r="AF848" s="3"/>
      <c r="AG848" s="3"/>
    </row>
    <row r="849" spans="1:35" ht="14.5" hidden="1" outlineLevel="1">
      <c r="A849" s="79"/>
      <c r="B849" s="86"/>
      <c r="C849" s="2"/>
      <c r="D849" s="2"/>
      <c r="E849" s="2"/>
      <c r="F849" s="2"/>
      <c r="G849" s="2"/>
      <c r="H849" s="2"/>
      <c r="I849" s="2"/>
      <c r="J849" s="2"/>
      <c r="K849" s="2"/>
      <c r="M849" s="32"/>
      <c r="N849" s="6"/>
      <c r="O849" s="1"/>
      <c r="P849" s="6"/>
      <c r="Q849" s="6"/>
      <c r="R849" s="1"/>
      <c r="S849" s="1"/>
      <c r="T849" s="1"/>
      <c r="U849" s="1"/>
      <c r="V849" s="1"/>
      <c r="W849" s="1"/>
      <c r="X849" s="3"/>
      <c r="Y849" s="3"/>
      <c r="Z849" s="3"/>
      <c r="AA849" s="3"/>
      <c r="AB849" s="3"/>
      <c r="AC849" s="3"/>
      <c r="AD849" s="3"/>
      <c r="AE849" s="3"/>
      <c r="AF849" s="3"/>
      <c r="AG849" s="3"/>
    </row>
    <row r="850" spans="1:35" hidden="1" outlineLevel="1">
      <c r="A850" s="10" t="s">
        <v>130</v>
      </c>
      <c r="B850" s="6"/>
      <c r="C850" s="6"/>
      <c r="D850" s="6"/>
      <c r="E850" s="6"/>
      <c r="F850" s="6"/>
      <c r="G850" s="6"/>
      <c r="H850" s="6"/>
      <c r="I850" s="6"/>
      <c r="J850" s="9" t="s">
        <v>101</v>
      </c>
      <c r="K850" s="6"/>
      <c r="L850" s="55"/>
      <c r="M850" s="5"/>
      <c r="N850" s="5"/>
      <c r="O850" s="5"/>
      <c r="P850" s="5"/>
      <c r="Q850" s="5"/>
      <c r="R850" s="5"/>
      <c r="S850" s="5"/>
      <c r="T850" s="5"/>
    </row>
    <row r="851" spans="1:35" ht="14.5" hidden="1" outlineLevel="1">
      <c r="A851" s="20"/>
      <c r="B851" s="100">
        <v>2010</v>
      </c>
      <c r="C851" s="100">
        <v>2020</v>
      </c>
      <c r="D851" s="100">
        <v>2030</v>
      </c>
      <c r="E851" s="100">
        <v>2040</v>
      </c>
      <c r="F851" s="100">
        <v>2050</v>
      </c>
      <c r="G851" s="100">
        <v>2060</v>
      </c>
      <c r="H851" s="100">
        <v>2070</v>
      </c>
      <c r="I851" s="100">
        <v>2080</v>
      </c>
      <c r="J851" s="100">
        <v>2090</v>
      </c>
      <c r="K851" s="100">
        <v>2100</v>
      </c>
      <c r="M851" s="32"/>
      <c r="N851" s="56"/>
      <c r="O851" s="16"/>
      <c r="P851" s="56"/>
      <c r="Q851" s="56"/>
      <c r="R851" s="56"/>
      <c r="S851" s="56"/>
      <c r="T851" s="56"/>
      <c r="U851" s="56"/>
      <c r="V851" s="56"/>
      <c r="W851" s="57"/>
    </row>
    <row r="852" spans="1:35" ht="14.5" hidden="1" outlineLevel="1">
      <c r="A852" s="100" t="s">
        <v>5</v>
      </c>
      <c r="B852" s="101">
        <f>B$848*B834</f>
        <v>5.4117216865643268E-2</v>
      </c>
      <c r="C852" s="101">
        <f t="shared" ref="C852:K852" si="226">C$848*C834</f>
        <v>8.0574195740284363E-2</v>
      </c>
      <c r="D852" s="101">
        <f t="shared" si="226"/>
        <v>0.1118582084931591</v>
      </c>
      <c r="E852" s="101">
        <f t="shared" si="226"/>
        <v>0.15813160049147484</v>
      </c>
      <c r="F852" s="101">
        <f t="shared" si="226"/>
        <v>0.21231030361595352</v>
      </c>
      <c r="G852" s="101">
        <f t="shared" si="226"/>
        <v>0.26694280008048232</v>
      </c>
      <c r="H852" s="101">
        <f t="shared" si="226"/>
        <v>0.31755021974211212</v>
      </c>
      <c r="I852" s="101">
        <f t="shared" si="226"/>
        <v>0.40755620709061291</v>
      </c>
      <c r="J852" s="101">
        <f t="shared" si="226"/>
        <v>0.38360941119250674</v>
      </c>
      <c r="K852" s="101">
        <f t="shared" si="226"/>
        <v>0.39358246206911163</v>
      </c>
      <c r="M852" s="32"/>
      <c r="N852" s="6"/>
      <c r="O852" s="1"/>
      <c r="P852" s="6"/>
      <c r="Q852" s="6"/>
      <c r="R852" s="1"/>
      <c r="S852" s="1"/>
      <c r="T852" s="1"/>
      <c r="U852" s="1"/>
      <c r="V852" s="1"/>
      <c r="W852" s="1"/>
      <c r="X852" s="3"/>
      <c r="Y852" s="3"/>
      <c r="Z852" s="3"/>
      <c r="AA852" s="3"/>
      <c r="AB852" s="3"/>
      <c r="AC852" s="3"/>
      <c r="AD852" s="3"/>
      <c r="AE852" s="3"/>
      <c r="AF852" s="3"/>
      <c r="AG852" s="3"/>
      <c r="AH852" s="3"/>
      <c r="AI852" s="3"/>
    </row>
    <row r="853" spans="1:35" ht="14.5" hidden="1" outlineLevel="1">
      <c r="A853" s="100" t="s">
        <v>6</v>
      </c>
      <c r="B853" s="101">
        <f t="shared" ref="B853:K861" si="227">B$848*B835</f>
        <v>0.28020930959834961</v>
      </c>
      <c r="C853" s="101">
        <f t="shared" si="227"/>
        <v>0.69659086577400153</v>
      </c>
      <c r="D853" s="101">
        <f t="shared" si="227"/>
        <v>0.94935906101728362</v>
      </c>
      <c r="E853" s="101">
        <f t="shared" si="227"/>
        <v>1.0068510686036092</v>
      </c>
      <c r="F853" s="101">
        <f t="shared" si="227"/>
        <v>0.95965386474760417</v>
      </c>
      <c r="G853" s="101">
        <f t="shared" si="227"/>
        <v>0.86865033844396911</v>
      </c>
      <c r="H853" s="101">
        <f t="shared" si="227"/>
        <v>0.76680883833920721</v>
      </c>
      <c r="I853" s="101">
        <f t="shared" si="227"/>
        <v>0.75323948228531179</v>
      </c>
      <c r="J853" s="101">
        <f t="shared" si="227"/>
        <v>0.557410056765692</v>
      </c>
      <c r="K853" s="101">
        <f t="shared" si="227"/>
        <v>0.4554120892307093</v>
      </c>
      <c r="M853" s="32"/>
      <c r="N853" s="6"/>
      <c r="O853" s="1"/>
      <c r="P853" s="6"/>
      <c r="Q853" s="6"/>
      <c r="R853" s="1"/>
      <c r="S853" s="1"/>
      <c r="T853" s="1"/>
      <c r="U853" s="1"/>
      <c r="V853" s="1"/>
      <c r="W853" s="1"/>
      <c r="X853" s="3"/>
      <c r="Y853" s="3"/>
      <c r="Z853" s="3"/>
      <c r="AA853" s="3"/>
      <c r="AB853" s="3"/>
      <c r="AC853" s="3"/>
      <c r="AD853" s="3"/>
      <c r="AE853" s="3"/>
      <c r="AF853" s="3"/>
      <c r="AG853" s="3"/>
      <c r="AH853" s="3"/>
      <c r="AI853" s="3"/>
    </row>
    <row r="854" spans="1:35" ht="14.5" hidden="1" outlineLevel="1">
      <c r="A854" s="100" t="s">
        <v>11</v>
      </c>
      <c r="B854" s="101">
        <f t="shared" si="227"/>
        <v>0.43238651966025582</v>
      </c>
      <c r="C854" s="101">
        <f t="shared" si="227"/>
        <v>0.53962279317340667</v>
      </c>
      <c r="D854" s="101">
        <f t="shared" si="227"/>
        <v>0.61551527151686047</v>
      </c>
      <c r="E854" s="101">
        <f t="shared" si="227"/>
        <v>0.66783388508128272</v>
      </c>
      <c r="F854" s="101">
        <f t="shared" si="227"/>
        <v>0.68937221831362927</v>
      </c>
      <c r="G854" s="101">
        <f t="shared" si="227"/>
        <v>0.6907315908819478</v>
      </c>
      <c r="H854" s="101">
        <f t="shared" si="227"/>
        <v>0.68467188888462716</v>
      </c>
      <c r="I854" s="101">
        <f t="shared" si="227"/>
        <v>0.76024032968530963</v>
      </c>
      <c r="J854" s="101">
        <f t="shared" si="227"/>
        <v>0.64219575334760004</v>
      </c>
      <c r="K854" s="101">
        <f t="shared" si="227"/>
        <v>0.61266948888737993</v>
      </c>
      <c r="M854" s="32"/>
      <c r="N854" s="6"/>
      <c r="O854" s="1"/>
      <c r="P854" s="6"/>
      <c r="Q854" s="6"/>
      <c r="R854" s="1"/>
      <c r="S854" s="1"/>
      <c r="T854" s="1"/>
      <c r="U854" s="1"/>
      <c r="V854" s="1"/>
      <c r="W854" s="1"/>
      <c r="X854" s="3"/>
      <c r="Y854" s="3"/>
      <c r="Z854" s="3"/>
      <c r="AA854" s="3"/>
      <c r="AB854" s="3"/>
      <c r="AC854" s="3"/>
      <c r="AD854" s="3"/>
      <c r="AE854" s="3"/>
      <c r="AF854" s="3"/>
      <c r="AG854" s="3"/>
      <c r="AH854" s="3"/>
      <c r="AI854" s="3"/>
    </row>
    <row r="855" spans="1:35" ht="14.5" hidden="1" outlineLevel="1">
      <c r="A855" s="100" t="s">
        <v>2</v>
      </c>
      <c r="B855" s="101">
        <f t="shared" si="227"/>
        <v>9.3320664538079842E-2</v>
      </c>
      <c r="C855" s="101">
        <f t="shared" si="227"/>
        <v>0.14297716137964375</v>
      </c>
      <c r="D855" s="101">
        <f t="shared" si="227"/>
        <v>0.16564138236454257</v>
      </c>
      <c r="E855" s="101">
        <f t="shared" si="227"/>
        <v>0.16434350348715862</v>
      </c>
      <c r="F855" s="101">
        <f t="shared" si="227"/>
        <v>0.15129563969763518</v>
      </c>
      <c r="G855" s="101">
        <f t="shared" si="227"/>
        <v>0.13957640987433159</v>
      </c>
      <c r="H855" s="101">
        <f t="shared" si="227"/>
        <v>0.13236943048179672</v>
      </c>
      <c r="I855" s="101">
        <f t="shared" si="227"/>
        <v>0.14278995137414521</v>
      </c>
      <c r="J855" s="101">
        <f t="shared" si="227"/>
        <v>0.11701168017004021</v>
      </c>
      <c r="K855" s="101">
        <f t="shared" si="227"/>
        <v>0.10775469141306557</v>
      </c>
      <c r="M855" s="32"/>
      <c r="N855" s="6"/>
      <c r="O855" s="1"/>
      <c r="P855" s="6"/>
      <c r="Q855" s="6"/>
      <c r="R855" s="1"/>
      <c r="S855" s="1"/>
      <c r="T855" s="1"/>
      <c r="U855" s="1"/>
      <c r="V855" s="1"/>
      <c r="W855" s="1"/>
      <c r="X855" s="3"/>
      <c r="Y855" s="3"/>
      <c r="Z855" s="3"/>
      <c r="AA855" s="3"/>
      <c r="AB855" s="3"/>
      <c r="AC855" s="3"/>
      <c r="AD855" s="3"/>
      <c r="AE855" s="3"/>
      <c r="AF855" s="3"/>
      <c r="AG855" s="3"/>
      <c r="AH855" s="3"/>
      <c r="AI855" s="3"/>
    </row>
    <row r="856" spans="1:35" ht="14.5" hidden="1" outlineLevel="1">
      <c r="A856" s="100" t="s">
        <v>3</v>
      </c>
      <c r="B856" s="101">
        <f t="shared" si="227"/>
        <v>0.15996090696415863</v>
      </c>
      <c r="C856" s="101">
        <f t="shared" si="227"/>
        <v>0.22216769192586924</v>
      </c>
      <c r="D856" s="101">
        <f t="shared" si="227"/>
        <v>0.25648947670008648</v>
      </c>
      <c r="E856" s="101">
        <f t="shared" si="227"/>
        <v>0.28598525365354638</v>
      </c>
      <c r="F856" s="101">
        <f t="shared" si="227"/>
        <v>0.30653004995320926</v>
      </c>
      <c r="G856" s="101">
        <f t="shared" si="227"/>
        <v>0.30781845583401807</v>
      </c>
      <c r="H856" s="101">
        <f t="shared" si="227"/>
        <v>0.30041664436237175</v>
      </c>
      <c r="I856" s="101">
        <f t="shared" si="227"/>
        <v>0.32942582291165667</v>
      </c>
      <c r="J856" s="101">
        <f t="shared" si="227"/>
        <v>0.27327754123660669</v>
      </c>
      <c r="K856" s="101">
        <f t="shared" si="227"/>
        <v>0.2510575175863427</v>
      </c>
      <c r="M856" s="32"/>
      <c r="N856" s="6"/>
      <c r="O856" s="1"/>
      <c r="P856" s="6"/>
      <c r="Q856" s="6"/>
      <c r="R856" s="1"/>
      <c r="S856" s="1"/>
      <c r="T856" s="1"/>
      <c r="U856" s="1"/>
      <c r="V856" s="1"/>
      <c r="W856" s="1"/>
      <c r="X856" s="3"/>
      <c r="Y856" s="3"/>
      <c r="Z856" s="3"/>
      <c r="AA856" s="3"/>
      <c r="AB856" s="3"/>
      <c r="AC856" s="3"/>
      <c r="AD856" s="3"/>
      <c r="AE856" s="3"/>
      <c r="AF856" s="3"/>
      <c r="AG856" s="3"/>
      <c r="AH856" s="3"/>
      <c r="AI856" s="3"/>
    </row>
    <row r="857" spans="1:35" ht="14.5" hidden="1" outlineLevel="1">
      <c r="A857" s="100" t="s">
        <v>4</v>
      </c>
      <c r="B857" s="101">
        <f t="shared" si="227"/>
        <v>9.8661423792606812E-2</v>
      </c>
      <c r="C857" s="101">
        <f t="shared" si="227"/>
        <v>0.13288684953885466</v>
      </c>
      <c r="D857" s="101">
        <f t="shared" si="227"/>
        <v>0.15911712072514914</v>
      </c>
      <c r="E857" s="101">
        <f t="shared" si="227"/>
        <v>0.18743519160598227</v>
      </c>
      <c r="F857" s="101">
        <f t="shared" si="227"/>
        <v>0.20754211124915262</v>
      </c>
      <c r="G857" s="101">
        <f t="shared" si="227"/>
        <v>0.21683736918243213</v>
      </c>
      <c r="H857" s="101">
        <f t="shared" si="227"/>
        <v>0.21979242946123043</v>
      </c>
      <c r="I857" s="101">
        <f t="shared" si="227"/>
        <v>0.24854729868587039</v>
      </c>
      <c r="J857" s="101">
        <f t="shared" si="227"/>
        <v>0.21218724303963007</v>
      </c>
      <c r="K857" s="101">
        <f t="shared" si="227"/>
        <v>0.203511131076971</v>
      </c>
      <c r="M857" s="32"/>
      <c r="N857" s="6"/>
      <c r="O857" s="1"/>
      <c r="P857" s="6"/>
      <c r="Q857" s="6"/>
      <c r="R857" s="1"/>
      <c r="S857" s="1"/>
      <c r="T857" s="1"/>
      <c r="U857" s="1"/>
      <c r="V857" s="1"/>
      <c r="W857" s="1"/>
      <c r="X857" s="3"/>
      <c r="Y857" s="3"/>
      <c r="Z857" s="3"/>
      <c r="AA857" s="3"/>
      <c r="AB857" s="3"/>
      <c r="AC857" s="3"/>
      <c r="AD857" s="3"/>
      <c r="AE857" s="3"/>
      <c r="AF857" s="3"/>
      <c r="AG857" s="3"/>
      <c r="AH857" s="3"/>
      <c r="AI857" s="3"/>
    </row>
    <row r="858" spans="1:35" ht="14.5" hidden="1" outlineLevel="1">
      <c r="A858" s="100" t="s">
        <v>0</v>
      </c>
      <c r="B858" s="101">
        <f t="shared" si="227"/>
        <v>0.38944614334554978</v>
      </c>
      <c r="C858" s="101">
        <f t="shared" si="227"/>
        <v>0.45835424979408135</v>
      </c>
      <c r="D858" s="101">
        <f t="shared" si="227"/>
        <v>0.49088298157037763</v>
      </c>
      <c r="E858" s="101">
        <f t="shared" si="227"/>
        <v>0.51731764292479931</v>
      </c>
      <c r="F858" s="101">
        <f t="shared" si="227"/>
        <v>0.5327021998587812</v>
      </c>
      <c r="G858" s="101">
        <f t="shared" si="227"/>
        <v>0.53958320301264318</v>
      </c>
      <c r="H858" s="101">
        <f t="shared" si="227"/>
        <v>0.54863193899650409</v>
      </c>
      <c r="I858" s="101">
        <f t="shared" si="227"/>
        <v>0.63134102436255901</v>
      </c>
      <c r="J858" s="101">
        <f t="shared" si="227"/>
        <v>0.55062653943024054</v>
      </c>
      <c r="K858" s="101">
        <f t="shared" si="227"/>
        <v>0.53731551161593372</v>
      </c>
      <c r="M858" s="32"/>
      <c r="N858" s="6"/>
      <c r="O858" s="1"/>
      <c r="P858" s="6"/>
      <c r="Q858" s="6"/>
      <c r="R858" s="1"/>
      <c r="S858" s="1"/>
      <c r="T858" s="1"/>
      <c r="U858" s="1"/>
      <c r="V858" s="1"/>
      <c r="W858" s="1"/>
      <c r="X858" s="3"/>
      <c r="Y858" s="3"/>
      <c r="Z858" s="3"/>
      <c r="AA858" s="3"/>
      <c r="AB858" s="3"/>
      <c r="AC858" s="3"/>
      <c r="AD858" s="3"/>
      <c r="AE858" s="3"/>
      <c r="AF858" s="3"/>
      <c r="AG858" s="3"/>
      <c r="AH858" s="3"/>
      <c r="AI858" s="3"/>
    </row>
    <row r="859" spans="1:35" ht="14.5" hidden="1" outlineLevel="1">
      <c r="A859" s="100" t="s">
        <v>1</v>
      </c>
      <c r="B859" s="101">
        <f t="shared" si="227"/>
        <v>0.12120316387252207</v>
      </c>
      <c r="C859" s="101">
        <f t="shared" si="227"/>
        <v>0.11886348089729479</v>
      </c>
      <c r="D859" s="101">
        <f t="shared" si="227"/>
        <v>0.10803681067019207</v>
      </c>
      <c r="E859" s="101">
        <f t="shared" si="227"/>
        <v>0.10107455470503574</v>
      </c>
      <c r="F859" s="101">
        <f t="shared" si="227"/>
        <v>9.4369589216257488E-2</v>
      </c>
      <c r="G859" s="101">
        <f t="shared" si="227"/>
        <v>8.7916101073120118E-2</v>
      </c>
      <c r="H859" s="101">
        <f t="shared" si="227"/>
        <v>8.207880763528809E-2</v>
      </c>
      <c r="I859" s="101">
        <f t="shared" si="227"/>
        <v>8.5944348613452085E-2</v>
      </c>
      <c r="J859" s="101">
        <f t="shared" si="227"/>
        <v>6.8807979151030194E-2</v>
      </c>
      <c r="K859" s="101">
        <f t="shared" si="227"/>
        <v>6.262597039163148E-2</v>
      </c>
      <c r="M859" s="32"/>
      <c r="N859" s="6"/>
      <c r="O859" s="1"/>
      <c r="P859" s="6"/>
      <c r="Q859" s="6"/>
      <c r="R859" s="1"/>
      <c r="S859" s="1"/>
      <c r="T859" s="1"/>
      <c r="U859" s="1"/>
      <c r="V859" s="1"/>
      <c r="W859" s="1"/>
      <c r="X859" s="3"/>
      <c r="Y859" s="3"/>
      <c r="Z859" s="3"/>
      <c r="AA859" s="3"/>
      <c r="AB859" s="3"/>
      <c r="AC859" s="3"/>
      <c r="AD859" s="3"/>
      <c r="AE859" s="3"/>
      <c r="AF859" s="3"/>
      <c r="AG859" s="3"/>
      <c r="AH859" s="3"/>
      <c r="AI859" s="3"/>
    </row>
    <row r="860" spans="1:35" ht="14.5" hidden="1" outlineLevel="1">
      <c r="A860" s="100" t="s">
        <v>7</v>
      </c>
      <c r="B860" s="101">
        <f t="shared" si="227"/>
        <v>0.12199554674787089</v>
      </c>
      <c r="C860" s="101">
        <f t="shared" si="227"/>
        <v>0.17205450822043095</v>
      </c>
      <c r="D860" s="101">
        <f t="shared" si="227"/>
        <v>0.21142123394327131</v>
      </c>
      <c r="E860" s="101">
        <f t="shared" si="227"/>
        <v>0.24597612012429121</v>
      </c>
      <c r="F860" s="101">
        <f t="shared" si="227"/>
        <v>0.2751714129995747</v>
      </c>
      <c r="G860" s="101">
        <f t="shared" si="227"/>
        <v>0.28617045919824291</v>
      </c>
      <c r="H860" s="101">
        <f t="shared" si="227"/>
        <v>0.28656752892555892</v>
      </c>
      <c r="I860" s="101">
        <f t="shared" si="227"/>
        <v>0.31896099299234787</v>
      </c>
      <c r="J860" s="101">
        <f t="shared" si="227"/>
        <v>0.26657063572446288</v>
      </c>
      <c r="K860" s="101">
        <f t="shared" si="227"/>
        <v>0.24733380252412801</v>
      </c>
      <c r="M860" s="32"/>
      <c r="N860" s="6"/>
      <c r="O860" s="1"/>
      <c r="P860" s="6"/>
      <c r="Q860" s="6"/>
      <c r="R860" s="1"/>
      <c r="S860" s="1"/>
      <c r="T860" s="1"/>
      <c r="U860" s="1"/>
      <c r="V860" s="1"/>
      <c r="W860" s="1"/>
      <c r="X860" s="3"/>
      <c r="Y860" s="3"/>
      <c r="Z860" s="3"/>
      <c r="AA860" s="3"/>
      <c r="AB860" s="3"/>
      <c r="AC860" s="3"/>
      <c r="AD860" s="3"/>
      <c r="AE860" s="3"/>
      <c r="AF860" s="3"/>
      <c r="AG860" s="3"/>
    </row>
    <row r="861" spans="1:35" ht="14.5" hidden="1" outlineLevel="1">
      <c r="A861" s="100" t="s">
        <v>8</v>
      </c>
      <c r="B861" s="101">
        <f t="shared" si="227"/>
        <v>0.13471099404829617</v>
      </c>
      <c r="C861" s="101">
        <f t="shared" si="227"/>
        <v>0.31241290500713559</v>
      </c>
      <c r="D861" s="101">
        <f t="shared" si="227"/>
        <v>0.52439911578670662</v>
      </c>
      <c r="E861" s="101">
        <f t="shared" si="227"/>
        <v>0.66235690829240279</v>
      </c>
      <c r="F861" s="101">
        <f t="shared" si="227"/>
        <v>0.73063799385978956</v>
      </c>
      <c r="G861" s="101">
        <f t="shared" si="227"/>
        <v>0.74702903920062269</v>
      </c>
      <c r="H861" s="101">
        <f t="shared" si="227"/>
        <v>0.73243950113176215</v>
      </c>
      <c r="I861" s="101">
        <f t="shared" si="227"/>
        <v>0.80253872558098727</v>
      </c>
      <c r="J861" s="101">
        <f t="shared" si="227"/>
        <v>0.66356011151132377</v>
      </c>
      <c r="K861" s="101">
        <f t="shared" si="227"/>
        <v>0.60796025135592358</v>
      </c>
      <c r="M861" s="32"/>
      <c r="N861" s="9" t="s">
        <v>9</v>
      </c>
      <c r="O861" s="1"/>
      <c r="P861" s="6"/>
      <c r="Q861" s="6"/>
      <c r="R861" s="1"/>
      <c r="S861" s="1"/>
      <c r="T861" s="1"/>
      <c r="U861" s="1"/>
      <c r="V861" s="1"/>
      <c r="W861" s="1"/>
      <c r="X861" s="3"/>
      <c r="Y861" s="3"/>
      <c r="Z861" s="3"/>
      <c r="AA861" s="3"/>
      <c r="AB861" s="3"/>
      <c r="AC861" s="3"/>
      <c r="AD861" s="3"/>
      <c r="AE861" s="3"/>
      <c r="AF861" s="3"/>
      <c r="AG861" s="3"/>
    </row>
    <row r="862" spans="1:35" ht="14.5" hidden="1" outlineLevel="1">
      <c r="A862" s="100" t="s">
        <v>89</v>
      </c>
      <c r="B862" s="101">
        <f>SUM(B852:B861)</f>
        <v>1.8860118894333331</v>
      </c>
      <c r="C862" s="101">
        <f t="shared" ref="C862:K862" si="228">SUM(C852:C861)</f>
        <v>2.8765047014510028</v>
      </c>
      <c r="D862" s="101">
        <f t="shared" si="228"/>
        <v>3.5927206627876296</v>
      </c>
      <c r="E862" s="101">
        <f t="shared" si="228"/>
        <v>3.9973057289695832</v>
      </c>
      <c r="F862" s="101">
        <f t="shared" si="228"/>
        <v>4.1595853835115868</v>
      </c>
      <c r="G862" s="101">
        <f t="shared" si="228"/>
        <v>4.1512557667818095</v>
      </c>
      <c r="H862" s="101">
        <f t="shared" si="228"/>
        <v>4.0713272279604587</v>
      </c>
      <c r="I862" s="101">
        <f t="shared" si="228"/>
        <v>4.4805841835822529</v>
      </c>
      <c r="J862" s="101">
        <f t="shared" si="228"/>
        <v>3.735256951569133</v>
      </c>
      <c r="K862" s="101">
        <f t="shared" si="228"/>
        <v>3.4792229161511967</v>
      </c>
      <c r="M862" s="32"/>
      <c r="N862" s="9"/>
      <c r="O862" s="1"/>
      <c r="P862" s="6"/>
      <c r="Q862" s="6"/>
      <c r="R862" s="1"/>
      <c r="S862" s="1"/>
      <c r="T862" s="1"/>
      <c r="U862" s="1"/>
      <c r="V862" s="1"/>
      <c r="W862" s="1"/>
      <c r="X862" s="3"/>
      <c r="Y862" s="3"/>
      <c r="Z862" s="3"/>
      <c r="AA862" s="3"/>
      <c r="AB862" s="3"/>
      <c r="AC862" s="3"/>
      <c r="AD862" s="3"/>
      <c r="AE862" s="3"/>
      <c r="AF862" s="3"/>
      <c r="AG862" s="3"/>
    </row>
    <row r="863" spans="1:35" s="5" customFormat="1" ht="14.5" hidden="1" outlineLevel="1">
      <c r="A863" s="32"/>
      <c r="B863" s="6"/>
      <c r="C863" s="6"/>
      <c r="D863" s="6"/>
      <c r="E863" s="6"/>
      <c r="F863" s="6"/>
      <c r="G863" s="6"/>
      <c r="H863" s="6"/>
      <c r="I863" s="6"/>
      <c r="J863" s="6"/>
      <c r="K863" s="6"/>
      <c r="L863" s="6"/>
      <c r="P863" s="6"/>
      <c r="Q863" s="6"/>
      <c r="R863" s="6"/>
      <c r="S863" s="6"/>
      <c r="T863" s="6"/>
      <c r="U863" s="6"/>
      <c r="V863" s="6"/>
      <c r="W863" s="6"/>
      <c r="X863" s="6"/>
      <c r="Y863" s="6"/>
      <c r="Z863" s="6"/>
      <c r="AA863" s="6"/>
    </row>
    <row r="864" spans="1:35" ht="14.5" hidden="1" outlineLevel="1" collapsed="1">
      <c r="A864" s="79"/>
      <c r="B864" s="1"/>
      <c r="C864" s="1"/>
      <c r="D864" s="1"/>
      <c r="E864" s="1"/>
      <c r="F864" s="1"/>
      <c r="G864" s="1"/>
      <c r="H864" s="1"/>
      <c r="I864" s="1"/>
      <c r="J864" s="1"/>
      <c r="K864" s="1"/>
      <c r="M864" s="32"/>
      <c r="N864" s="9"/>
      <c r="O864" s="1"/>
      <c r="P864" s="6"/>
      <c r="Q864" s="6"/>
      <c r="R864" s="1"/>
      <c r="S864" s="1"/>
      <c r="T864" s="1"/>
      <c r="U864" s="1"/>
      <c r="V864" s="1"/>
      <c r="W864" s="1"/>
      <c r="X864" s="3"/>
      <c r="Y864" s="3"/>
      <c r="Z864" s="3"/>
      <c r="AA864" s="3"/>
      <c r="AB864" s="3"/>
      <c r="AC864" s="3"/>
      <c r="AD864" s="3"/>
      <c r="AE864" s="3"/>
      <c r="AF864" s="3"/>
      <c r="AG864" s="3"/>
    </row>
    <row r="865" spans="1:35" hidden="1" outlineLevel="1">
      <c r="A865" s="10" t="s">
        <v>131</v>
      </c>
      <c r="B865" s="6"/>
      <c r="C865" s="6"/>
      <c r="D865" s="6"/>
      <c r="E865" s="6"/>
      <c r="F865" s="6"/>
      <c r="G865" s="6"/>
      <c r="H865" s="6"/>
      <c r="I865" s="6"/>
      <c r="J865" s="9" t="s">
        <v>104</v>
      </c>
      <c r="K865" s="6"/>
      <c r="L865" s="55"/>
      <c r="M865" s="5"/>
      <c r="N865" s="5"/>
      <c r="O865" s="5"/>
      <c r="P865" s="5"/>
      <c r="Q865" s="5"/>
      <c r="R865" s="5"/>
      <c r="S865" s="5"/>
      <c r="T865" s="5"/>
    </row>
    <row r="866" spans="1:35" ht="14.5" hidden="1" outlineLevel="1">
      <c r="A866" s="23"/>
      <c r="B866" s="23">
        <v>2010</v>
      </c>
      <c r="C866" s="23">
        <v>2020</v>
      </c>
      <c r="D866" s="23">
        <v>2030</v>
      </c>
      <c r="E866" s="23">
        <v>2040</v>
      </c>
      <c r="F866" s="23">
        <v>2050</v>
      </c>
      <c r="G866" s="23">
        <v>2060</v>
      </c>
      <c r="H866" s="23">
        <v>2070</v>
      </c>
      <c r="I866" s="23">
        <v>2080</v>
      </c>
      <c r="J866" s="23">
        <v>2090</v>
      </c>
      <c r="K866" s="23">
        <v>2100</v>
      </c>
      <c r="M866" s="32"/>
      <c r="N866" s="56"/>
      <c r="O866" s="16"/>
      <c r="P866" s="56"/>
      <c r="Q866" s="56"/>
      <c r="R866" s="56"/>
      <c r="S866" s="56"/>
      <c r="T866" s="56"/>
      <c r="U866" s="56"/>
      <c r="V866" s="56"/>
      <c r="W866" s="57"/>
    </row>
    <row r="867" spans="1:35" ht="14.5" hidden="1" outlineLevel="1">
      <c r="A867" s="23" t="s">
        <v>5</v>
      </c>
      <c r="B867" s="89">
        <f t="shared" ref="B867:K867" si="229">B$795*(B$788)*(B53/B$63)+B$796*B53*1000</f>
        <v>86.112062809001145</v>
      </c>
      <c r="C867" s="89">
        <f t="shared" si="229"/>
        <v>172.01946704753544</v>
      </c>
      <c r="D867" s="89">
        <f t="shared" si="229"/>
        <v>286.33122906788685</v>
      </c>
      <c r="E867" s="89">
        <f t="shared" si="229"/>
        <v>456.63433334051479</v>
      </c>
      <c r="F867" s="89">
        <f t="shared" si="229"/>
        <v>672.11100163133028</v>
      </c>
      <c r="G867" s="89">
        <f t="shared" si="229"/>
        <v>926.23242546282313</v>
      </c>
      <c r="H867" s="89">
        <f t="shared" si="229"/>
        <v>1184.3688686030616</v>
      </c>
      <c r="I867" s="89">
        <f t="shared" si="229"/>
        <v>1454.7631851408635</v>
      </c>
      <c r="J867" s="89">
        <f t="shared" si="229"/>
        <v>1727.3549456304565</v>
      </c>
      <c r="K867" s="89">
        <f t="shared" si="229"/>
        <v>1994.5041969654778</v>
      </c>
      <c r="M867" s="32"/>
      <c r="N867" s="6"/>
      <c r="O867" s="1"/>
      <c r="P867" s="6"/>
      <c r="Q867" s="6"/>
      <c r="R867" s="1"/>
      <c r="S867" s="1"/>
      <c r="T867" s="1"/>
      <c r="U867" s="1"/>
      <c r="V867" s="1"/>
      <c r="W867" s="1"/>
      <c r="X867" s="3"/>
      <c r="Y867" s="3"/>
      <c r="Z867" s="3"/>
      <c r="AA867" s="3"/>
      <c r="AB867" s="3"/>
      <c r="AC867" s="3"/>
      <c r="AD867" s="3"/>
      <c r="AE867" s="3"/>
      <c r="AF867" s="3"/>
      <c r="AG867" s="3"/>
      <c r="AH867" s="3"/>
      <c r="AI867" s="3"/>
    </row>
    <row r="868" spans="1:35" ht="14.5" hidden="1" outlineLevel="1">
      <c r="A868" s="23" t="s">
        <v>6</v>
      </c>
      <c r="B868" s="89">
        <f t="shared" ref="B868:K868" si="230">B$795*(B$788)*(B54/B$63)+B$796*B54*1000</f>
        <v>614.88167568143808</v>
      </c>
      <c r="C868" s="89">
        <f t="shared" si="230"/>
        <v>1699.1836914552819</v>
      </c>
      <c r="D868" s="89">
        <f t="shared" si="230"/>
        <v>2548.7618097693116</v>
      </c>
      <c r="E868" s="89">
        <f t="shared" si="230"/>
        <v>2962.4197047722819</v>
      </c>
      <c r="F868" s="89">
        <f t="shared" si="230"/>
        <v>3063.0938788297167</v>
      </c>
      <c r="G868" s="89">
        <f t="shared" si="230"/>
        <v>3028.4076184782575</v>
      </c>
      <c r="H868" s="89">
        <f t="shared" si="230"/>
        <v>2868.4319033763886</v>
      </c>
      <c r="I868" s="89">
        <f t="shared" si="230"/>
        <v>2693.7701057775625</v>
      </c>
      <c r="J868" s="89">
        <f t="shared" si="230"/>
        <v>2513.8792049680892</v>
      </c>
      <c r="K868" s="89">
        <f t="shared" si="230"/>
        <v>2308.2000040832863</v>
      </c>
      <c r="M868" s="32"/>
      <c r="N868" s="6"/>
      <c r="O868" s="1"/>
      <c r="P868" s="6"/>
      <c r="Q868" s="6"/>
      <c r="R868" s="1"/>
      <c r="S868" s="1"/>
      <c r="T868" s="1"/>
      <c r="U868" s="1"/>
      <c r="V868" s="1"/>
      <c r="W868" s="1"/>
      <c r="X868" s="3"/>
      <c r="Y868" s="3"/>
      <c r="Z868" s="3"/>
      <c r="AA868" s="3"/>
      <c r="AB868" s="3"/>
      <c r="AC868" s="3"/>
      <c r="AD868" s="3"/>
      <c r="AE868" s="3"/>
      <c r="AF868" s="3"/>
      <c r="AG868" s="3"/>
      <c r="AH868" s="3"/>
      <c r="AI868" s="3"/>
    </row>
    <row r="869" spans="1:35" ht="14.5" hidden="1" outlineLevel="1">
      <c r="A869" s="23" t="s">
        <v>11</v>
      </c>
      <c r="B869" s="89">
        <f t="shared" ref="B869:K869" si="231">B$795*(B$788)*(B55/B$63)+B$796*B55*1000</f>
        <v>984.86403190661713</v>
      </c>
      <c r="C869" s="89">
        <f t="shared" si="231"/>
        <v>1319.1695611888672</v>
      </c>
      <c r="D869" s="89">
        <f t="shared" si="231"/>
        <v>1651.9156009437938</v>
      </c>
      <c r="E869" s="89">
        <f t="shared" si="231"/>
        <v>1964.7068945838828</v>
      </c>
      <c r="F869" s="89">
        <f t="shared" si="231"/>
        <v>2200.6176559461178</v>
      </c>
      <c r="G869" s="89">
        <f t="shared" si="231"/>
        <v>2408.8352562445052</v>
      </c>
      <c r="H869" s="89">
        <f t="shared" si="231"/>
        <v>2562.4783211852732</v>
      </c>
      <c r="I869" s="89">
        <f t="shared" si="231"/>
        <v>2720.9286544403353</v>
      </c>
      <c r="J869" s="89">
        <f t="shared" si="231"/>
        <v>2896.8797612467943</v>
      </c>
      <c r="K869" s="89">
        <f t="shared" si="231"/>
        <v>3105.4852985825178</v>
      </c>
      <c r="M869" s="32"/>
      <c r="N869" s="6"/>
      <c r="O869" s="1"/>
      <c r="P869" s="6"/>
      <c r="Q869" s="6"/>
      <c r="R869" s="1"/>
      <c r="S869" s="1"/>
      <c r="T869" s="1"/>
      <c r="U869" s="1"/>
      <c r="V869" s="1"/>
      <c r="W869" s="1"/>
      <c r="X869" s="3"/>
      <c r="Y869" s="3"/>
      <c r="Z869" s="3"/>
      <c r="AA869" s="3"/>
      <c r="AB869" s="3"/>
      <c r="AC869" s="3"/>
      <c r="AD869" s="3"/>
      <c r="AE869" s="3"/>
      <c r="AF869" s="3"/>
      <c r="AG869" s="3"/>
      <c r="AH869" s="3"/>
      <c r="AI869" s="3"/>
    </row>
    <row r="870" spans="1:35" ht="14.5" hidden="1" outlineLevel="1">
      <c r="A870" s="23" t="s">
        <v>2</v>
      </c>
      <c r="B870" s="89">
        <f t="shared" ref="B870:K870" si="232">B$795*(B$788)*(B56/B$63)+B$796*B56*1000</f>
        <v>184.67551442619282</v>
      </c>
      <c r="C870" s="89">
        <f t="shared" si="232"/>
        <v>330.95854184694008</v>
      </c>
      <c r="D870" s="89">
        <f t="shared" si="232"/>
        <v>433.75935223388444</v>
      </c>
      <c r="E870" s="89">
        <f t="shared" si="232"/>
        <v>476.15835033195503</v>
      </c>
      <c r="F870" s="89">
        <f t="shared" si="232"/>
        <v>477.57704495776818</v>
      </c>
      <c r="G870" s="89">
        <f t="shared" si="232"/>
        <v>481.99499110516604</v>
      </c>
      <c r="H870" s="89">
        <f t="shared" si="232"/>
        <v>491.02357098449022</v>
      </c>
      <c r="I870" s="89">
        <f t="shared" si="232"/>
        <v>506.67680707497436</v>
      </c>
      <c r="J870" s="89">
        <f t="shared" si="232"/>
        <v>524.20420661373487</v>
      </c>
      <c r="K870" s="89">
        <f t="shared" si="232"/>
        <v>545.59848956613371</v>
      </c>
      <c r="M870" s="32"/>
      <c r="N870" s="6"/>
      <c r="O870" s="1"/>
      <c r="P870" s="6"/>
      <c r="Q870" s="6"/>
      <c r="R870" s="1"/>
      <c r="S870" s="1"/>
      <c r="T870" s="1"/>
      <c r="U870" s="1"/>
      <c r="V870" s="1"/>
      <c r="W870" s="1"/>
      <c r="X870" s="3"/>
      <c r="Y870" s="3"/>
      <c r="Z870" s="3"/>
      <c r="AA870" s="3"/>
      <c r="AB870" s="3"/>
      <c r="AC870" s="3"/>
      <c r="AD870" s="3"/>
      <c r="AE870" s="3"/>
      <c r="AF870" s="3"/>
      <c r="AG870" s="3"/>
      <c r="AH870" s="3"/>
      <c r="AI870" s="3"/>
    </row>
    <row r="871" spans="1:35" ht="14.5" hidden="1" outlineLevel="1">
      <c r="A871" s="23" t="s">
        <v>3</v>
      </c>
      <c r="B871" s="89">
        <f t="shared" ref="B871:K871" si="233">B$795*(B$788)*(B57/B$63)+B$796*B57*1000</f>
        <v>342.77934563883628</v>
      </c>
      <c r="C871" s="89">
        <f t="shared" si="233"/>
        <v>529.57367269962413</v>
      </c>
      <c r="D871" s="89">
        <f t="shared" si="233"/>
        <v>680.95616412548566</v>
      </c>
      <c r="E871" s="89">
        <f t="shared" si="233"/>
        <v>836.77672896307377</v>
      </c>
      <c r="F871" s="89">
        <f t="shared" si="233"/>
        <v>975.50325180190237</v>
      </c>
      <c r="G871" s="89">
        <f t="shared" si="233"/>
        <v>1070.8754935679517</v>
      </c>
      <c r="H871" s="89">
        <f t="shared" si="233"/>
        <v>1121.9476443497817</v>
      </c>
      <c r="I871" s="89">
        <f t="shared" si="233"/>
        <v>1176.4059952294813</v>
      </c>
      <c r="J871" s="89">
        <f t="shared" si="233"/>
        <v>1230.373662268702</v>
      </c>
      <c r="K871" s="89">
        <f t="shared" si="233"/>
        <v>1272.1349591858452</v>
      </c>
      <c r="M871" s="32"/>
      <c r="N871" s="6"/>
      <c r="O871" s="1"/>
      <c r="P871" s="6"/>
      <c r="Q871" s="6"/>
      <c r="R871" s="1"/>
      <c r="S871" s="1"/>
      <c r="T871" s="1"/>
      <c r="U871" s="1"/>
      <c r="V871" s="1"/>
      <c r="W871" s="1"/>
      <c r="X871" s="3"/>
      <c r="Y871" s="3"/>
      <c r="Z871" s="3"/>
      <c r="AA871" s="3"/>
      <c r="AB871" s="3"/>
      <c r="AC871" s="3"/>
      <c r="AD871" s="3"/>
      <c r="AE871" s="3"/>
      <c r="AF871" s="3"/>
      <c r="AG871" s="3"/>
      <c r="AH871" s="3"/>
      <c r="AI871" s="3"/>
    </row>
    <row r="872" spans="1:35" ht="14.5" hidden="1" outlineLevel="1">
      <c r="A872" s="23" t="s">
        <v>4</v>
      </c>
      <c r="B872" s="89">
        <f t="shared" ref="B872:K872" si="234">B$795*(B$788)*(B58/B$63)+B$796*B58*1000</f>
        <v>190.03909652792572</v>
      </c>
      <c r="C872" s="89">
        <f t="shared" si="234"/>
        <v>301.4009506202969</v>
      </c>
      <c r="D872" s="89">
        <f t="shared" si="234"/>
        <v>413.74944432131008</v>
      </c>
      <c r="E872" s="89">
        <f t="shared" si="234"/>
        <v>542.94113339921546</v>
      </c>
      <c r="F872" s="89">
        <f t="shared" si="234"/>
        <v>656.66698147176226</v>
      </c>
      <c r="G872" s="89">
        <f t="shared" si="234"/>
        <v>750.95873775079849</v>
      </c>
      <c r="H872" s="89">
        <f t="shared" si="234"/>
        <v>817.63934131426777</v>
      </c>
      <c r="I872" s="89">
        <f t="shared" si="234"/>
        <v>884.4299935050567</v>
      </c>
      <c r="J872" s="89">
        <f t="shared" si="234"/>
        <v>952.73079641510026</v>
      </c>
      <c r="K872" s="89">
        <f t="shared" si="234"/>
        <v>1030.8041652028742</v>
      </c>
      <c r="M872" s="32"/>
      <c r="N872" s="6"/>
      <c r="O872" s="1"/>
      <c r="P872" s="6"/>
      <c r="Q872" s="6"/>
      <c r="R872" s="1"/>
      <c r="S872" s="1"/>
      <c r="T872" s="1"/>
      <c r="U872" s="1"/>
      <c r="V872" s="1"/>
      <c r="W872" s="1"/>
      <c r="X872" s="3"/>
      <c r="Y872" s="3"/>
      <c r="Z872" s="3"/>
      <c r="AA872" s="3"/>
      <c r="AB872" s="3"/>
      <c r="AC872" s="3"/>
      <c r="AD872" s="3"/>
      <c r="AE872" s="3"/>
      <c r="AF872" s="3"/>
      <c r="AG872" s="3"/>
      <c r="AH872" s="3"/>
      <c r="AI872" s="3"/>
    </row>
    <row r="873" spans="1:35" ht="14.5" hidden="1" outlineLevel="1">
      <c r="A873" s="23" t="s">
        <v>0</v>
      </c>
      <c r="B873" s="89">
        <f t="shared" ref="B873:K873" si="235">B$795*(B$788)*(B59/B$63)+B$796*B59*1000</f>
        <v>886.16102343259797</v>
      </c>
      <c r="C873" s="89">
        <f t="shared" si="235"/>
        <v>1118.9075243901375</v>
      </c>
      <c r="D873" s="89">
        <f t="shared" si="235"/>
        <v>1315.9301776436123</v>
      </c>
      <c r="E873" s="89">
        <f t="shared" si="235"/>
        <v>1520.6716050850814</v>
      </c>
      <c r="F873" s="89">
        <f t="shared" si="235"/>
        <v>1699.552826985926</v>
      </c>
      <c r="G873" s="89">
        <f t="shared" si="235"/>
        <v>1880.8464667443297</v>
      </c>
      <c r="H873" s="89">
        <f t="shared" si="235"/>
        <v>2052.5147293805712</v>
      </c>
      <c r="I873" s="89">
        <f t="shared" si="235"/>
        <v>2258.8088913003116</v>
      </c>
      <c r="J873" s="89">
        <f t="shared" si="235"/>
        <v>2483.2361717945132</v>
      </c>
      <c r="K873" s="89">
        <f t="shared" si="235"/>
        <v>2723.4452922507394</v>
      </c>
      <c r="M873" s="32"/>
      <c r="N873" s="6"/>
      <c r="O873" s="1"/>
      <c r="P873" s="6"/>
      <c r="Q873" s="6"/>
      <c r="R873" s="1"/>
      <c r="S873" s="1"/>
      <c r="T873" s="1"/>
      <c r="U873" s="1"/>
      <c r="V873" s="1"/>
      <c r="W873" s="1"/>
      <c r="X873" s="3"/>
      <c r="Y873" s="3"/>
      <c r="Z873" s="3"/>
      <c r="AA873" s="3"/>
      <c r="AB873" s="3"/>
      <c r="AC873" s="3"/>
      <c r="AD873" s="3"/>
      <c r="AE873" s="3"/>
      <c r="AF873" s="3"/>
      <c r="AG873" s="3"/>
      <c r="AH873" s="3"/>
      <c r="AI873" s="3"/>
    </row>
    <row r="874" spans="1:35" ht="14.5" hidden="1" outlineLevel="1">
      <c r="A874" s="23" t="s">
        <v>1</v>
      </c>
      <c r="B874" s="89">
        <f t="shared" ref="B874:K874" si="236">B$795*(B$788)*(B60/B$63)+B$796*B60*1000</f>
        <v>258.36482159744469</v>
      </c>
      <c r="C874" s="89">
        <f t="shared" si="236"/>
        <v>277.05975812590532</v>
      </c>
      <c r="D874" s="89">
        <f t="shared" si="236"/>
        <v>281.56637637781375</v>
      </c>
      <c r="E874" s="89">
        <f t="shared" si="236"/>
        <v>291.61813712395929</v>
      </c>
      <c r="F874" s="89">
        <f t="shared" si="236"/>
        <v>297.06356425849981</v>
      </c>
      <c r="G874" s="89">
        <f t="shared" si="236"/>
        <v>302.68910800542449</v>
      </c>
      <c r="H874" s="89">
        <f t="shared" si="236"/>
        <v>303.35228351631923</v>
      </c>
      <c r="I874" s="89">
        <f t="shared" si="236"/>
        <v>303.49515253768027</v>
      </c>
      <c r="J874" s="89">
        <f t="shared" si="236"/>
        <v>306.7278213079577</v>
      </c>
      <c r="K874" s="89">
        <f t="shared" si="236"/>
        <v>316.7986638758868</v>
      </c>
      <c r="M874" s="32"/>
      <c r="N874" s="6"/>
      <c r="O874" s="1"/>
      <c r="P874" s="6"/>
      <c r="Q874" s="6"/>
      <c r="R874" s="1"/>
      <c r="S874" s="1"/>
      <c r="T874" s="1"/>
      <c r="U874" s="1"/>
      <c r="V874" s="1"/>
      <c r="W874" s="1"/>
      <c r="X874" s="3"/>
      <c r="Y874" s="3"/>
      <c r="Z874" s="3"/>
      <c r="AA874" s="3"/>
      <c r="AB874" s="3"/>
      <c r="AC874" s="3"/>
      <c r="AD874" s="3"/>
      <c r="AE874" s="3"/>
      <c r="AF874" s="3"/>
      <c r="AG874" s="3"/>
      <c r="AH874" s="3"/>
      <c r="AI874" s="3"/>
    </row>
    <row r="875" spans="1:35" ht="14.5" hidden="1" outlineLevel="1">
      <c r="A875" s="23" t="s">
        <v>7</v>
      </c>
      <c r="B875" s="89">
        <f t="shared" ref="B875:K875" si="237">B$795*(B$788)*(B61/B$63)+B$796*B61*1000</f>
        <v>248.15444238899471</v>
      </c>
      <c r="C875" s="89">
        <f t="shared" si="237"/>
        <v>401.02246056313527</v>
      </c>
      <c r="D875" s="89">
        <f t="shared" si="237"/>
        <v>556.5468019540499</v>
      </c>
      <c r="E875" s="89">
        <f t="shared" si="237"/>
        <v>716.79537888979939</v>
      </c>
      <c r="F875" s="89">
        <f t="shared" si="237"/>
        <v>873.78036404754801</v>
      </c>
      <c r="G875" s="89">
        <f t="shared" si="237"/>
        <v>993.89444570605565</v>
      </c>
      <c r="H875" s="89">
        <f t="shared" si="237"/>
        <v>1068.6602636888078</v>
      </c>
      <c r="I875" s="89">
        <f t="shared" si="237"/>
        <v>1138.8883009990682</v>
      </c>
      <c r="J875" s="89">
        <f t="shared" si="237"/>
        <v>1200.076705994029</v>
      </c>
      <c r="K875" s="89">
        <f t="shared" si="237"/>
        <v>1253.2559540230307</v>
      </c>
      <c r="M875" s="32"/>
      <c r="N875" s="6"/>
      <c r="O875" s="1"/>
      <c r="P875" s="6"/>
      <c r="Q875" s="6"/>
      <c r="R875" s="1"/>
      <c r="S875" s="1"/>
      <c r="T875" s="1"/>
      <c r="U875" s="1"/>
      <c r="V875" s="1"/>
      <c r="W875" s="1"/>
      <c r="X875" s="3"/>
      <c r="Y875" s="3"/>
      <c r="Z875" s="3"/>
      <c r="AA875" s="3"/>
      <c r="AB875" s="3"/>
      <c r="AC875" s="3"/>
      <c r="AD875" s="3"/>
      <c r="AE875" s="3"/>
      <c r="AF875" s="3"/>
      <c r="AG875" s="3"/>
    </row>
    <row r="876" spans="1:35" ht="14.5" hidden="1" outlineLevel="1">
      <c r="A876" s="23" t="s">
        <v>8</v>
      </c>
      <c r="B876" s="89">
        <f t="shared" ref="B876:K876" si="238">B$795*(B$788)*(B62/B$63)+B$796*B62*1000</f>
        <v>274.1474532852659</v>
      </c>
      <c r="C876" s="89">
        <f t="shared" si="238"/>
        <v>746.30341282635345</v>
      </c>
      <c r="D876" s="89">
        <f t="shared" si="238"/>
        <v>1400.4448844330536</v>
      </c>
      <c r="E876" s="89">
        <f t="shared" si="238"/>
        <v>1945.0799100402355</v>
      </c>
      <c r="F876" s="89">
        <f t="shared" si="238"/>
        <v>2330.2131398811489</v>
      </c>
      <c r="G876" s="89">
        <f t="shared" si="238"/>
        <v>2603.323559269787</v>
      </c>
      <c r="H876" s="89">
        <f t="shared" si="238"/>
        <v>2739.4322516183538</v>
      </c>
      <c r="I876" s="89">
        <f t="shared" si="238"/>
        <v>2872.5735732672442</v>
      </c>
      <c r="J876" s="89">
        <f t="shared" si="238"/>
        <v>2993.3885049514447</v>
      </c>
      <c r="K876" s="89">
        <f t="shared" si="238"/>
        <v>3081.6097554263215</v>
      </c>
      <c r="M876" s="32"/>
      <c r="N876" s="9" t="s">
        <v>9</v>
      </c>
      <c r="O876" s="1"/>
      <c r="P876" s="6"/>
      <c r="Q876" s="6"/>
      <c r="R876" s="1"/>
      <c r="S876" s="1"/>
      <c r="T876" s="1"/>
      <c r="U876" s="1"/>
      <c r="V876" s="1"/>
      <c r="W876" s="1"/>
      <c r="X876" s="3"/>
      <c r="Y876" s="3"/>
      <c r="Z876" s="3"/>
      <c r="AA876" s="3"/>
      <c r="AB876" s="3"/>
      <c r="AC876" s="3"/>
      <c r="AD876" s="3"/>
      <c r="AE876" s="3"/>
      <c r="AF876" s="3"/>
      <c r="AG876" s="3"/>
    </row>
    <row r="877" spans="1:35" ht="14.5" hidden="1" outlineLevel="1">
      <c r="A877" s="23" t="s">
        <v>89</v>
      </c>
      <c r="B877" s="89">
        <f>SUM(B867:B876)</f>
        <v>4070.1794676943141</v>
      </c>
      <c r="C877" s="89">
        <f t="shared" ref="C877:K877" si="239">SUM(C867:C876)</f>
        <v>6895.5990407640775</v>
      </c>
      <c r="D877" s="89">
        <f t="shared" si="239"/>
        <v>9569.9618408702008</v>
      </c>
      <c r="E877" s="89">
        <f t="shared" si="239"/>
        <v>11713.80217653</v>
      </c>
      <c r="F877" s="89">
        <f t="shared" si="239"/>
        <v>13246.17970981172</v>
      </c>
      <c r="G877" s="89">
        <f t="shared" si="239"/>
        <v>14448.058102335099</v>
      </c>
      <c r="H877" s="89">
        <f t="shared" si="239"/>
        <v>15209.849178017314</v>
      </c>
      <c r="I877" s="89">
        <f t="shared" si="239"/>
        <v>16010.740659272578</v>
      </c>
      <c r="J877" s="89">
        <f t="shared" si="239"/>
        <v>16828.851781190824</v>
      </c>
      <c r="K877" s="89">
        <f t="shared" si="239"/>
        <v>17631.836779162113</v>
      </c>
      <c r="M877" s="32"/>
      <c r="N877" s="9"/>
      <c r="O877" s="1"/>
      <c r="P877" s="6"/>
      <c r="Q877" s="6"/>
      <c r="R877" s="1"/>
      <c r="S877" s="1"/>
      <c r="T877" s="1"/>
      <c r="U877" s="1"/>
      <c r="V877" s="1"/>
      <c r="W877" s="1"/>
      <c r="X877" s="3"/>
      <c r="Y877" s="3"/>
      <c r="Z877" s="3"/>
      <c r="AA877" s="3"/>
      <c r="AB877" s="3"/>
      <c r="AC877" s="3"/>
      <c r="AD877" s="3"/>
      <c r="AE877" s="3"/>
      <c r="AF877" s="3"/>
      <c r="AG877" s="3"/>
    </row>
    <row r="878" spans="1:35" ht="14.5" hidden="1" outlineLevel="1">
      <c r="A878" s="32"/>
      <c r="B878" s="5"/>
      <c r="C878" s="5"/>
      <c r="D878" s="5"/>
      <c r="E878" s="5"/>
      <c r="F878" s="5"/>
      <c r="G878" s="5"/>
      <c r="H878" s="5"/>
      <c r="I878" s="5"/>
      <c r="J878" s="5"/>
      <c r="K878" s="5"/>
      <c r="L878" s="5"/>
      <c r="M878" s="10" t="s">
        <v>9</v>
      </c>
      <c r="N878" s="5"/>
      <c r="O878" s="5"/>
      <c r="P878" s="5"/>
      <c r="Q878" s="5"/>
      <c r="R878" s="5"/>
      <c r="S878" s="5"/>
      <c r="T878" s="5"/>
    </row>
    <row r="879" spans="1:35" hidden="1" outlineLevel="1">
      <c r="A879" s="10" t="s">
        <v>134</v>
      </c>
      <c r="B879" s="6"/>
      <c r="C879" s="6"/>
      <c r="D879" s="6"/>
      <c r="E879" s="6"/>
      <c r="F879" s="6"/>
      <c r="G879" s="6"/>
      <c r="H879" s="6"/>
      <c r="I879" s="6"/>
      <c r="J879" s="9" t="s">
        <v>102</v>
      </c>
      <c r="K879" s="6"/>
      <c r="L879" s="55"/>
      <c r="M879" s="5"/>
      <c r="N879" s="5"/>
      <c r="O879" s="5"/>
      <c r="P879" s="5"/>
      <c r="Q879" s="5"/>
      <c r="R879" s="5"/>
      <c r="S879" s="5"/>
      <c r="T879" s="5"/>
    </row>
    <row r="880" spans="1:35" ht="14.5" hidden="1" outlineLevel="1">
      <c r="A880" s="21"/>
      <c r="B880" s="21">
        <v>2010</v>
      </c>
      <c r="C880" s="21">
        <v>2020</v>
      </c>
      <c r="D880" s="21">
        <v>2030</v>
      </c>
      <c r="E880" s="21">
        <v>2040</v>
      </c>
      <c r="F880" s="21">
        <v>2050</v>
      </c>
      <c r="G880" s="21">
        <v>2060</v>
      </c>
      <c r="H880" s="21">
        <v>2070</v>
      </c>
      <c r="I880" s="21">
        <v>2080</v>
      </c>
      <c r="J880" s="21">
        <v>2090</v>
      </c>
      <c r="K880" s="21">
        <v>2100</v>
      </c>
      <c r="M880" s="32"/>
      <c r="N880" s="56"/>
      <c r="O880" s="16"/>
      <c r="P880" s="56"/>
      <c r="Q880" s="56"/>
      <c r="R880" s="56"/>
      <c r="S880" s="56"/>
      <c r="T880" s="56"/>
      <c r="U880" s="56"/>
      <c r="V880" s="56"/>
      <c r="W880" s="57"/>
    </row>
    <row r="881" spans="1:35" ht="14.5" hidden="1" outlineLevel="1">
      <c r="A881" s="21" t="s">
        <v>89</v>
      </c>
      <c r="B881" s="94">
        <f>'[4]Gas and chemicals data'!$I$46</f>
        <v>6.439029295962882E-4</v>
      </c>
      <c r="C881" s="87">
        <f>'[4]Gas and chemicals data'!$I$51</f>
        <v>5.6201314764850224E-4</v>
      </c>
      <c r="D881" s="87">
        <f>'[4]Gas and chemicals data'!$I$52</f>
        <v>4.8317981198329996E-4</v>
      </c>
      <c r="E881" s="87">
        <f>'[4]Gas and chemicals data'!$I$53</f>
        <v>4.1540439344709199E-4</v>
      </c>
      <c r="F881" s="87">
        <f>'[4]Gas and chemicals data'!$I$54</f>
        <v>3.5713580289465952E-4</v>
      </c>
      <c r="G881" s="87">
        <f>'[4]Gas and chemicals data'!$I$55</f>
        <v>3.070405217691998E-4</v>
      </c>
      <c r="H881" s="87">
        <f>'[4]Gas and chemicals data'!$I$56</f>
        <v>2.6795420064422936E-4</v>
      </c>
      <c r="I881" s="87">
        <f>'[4]Gas and chemicals data'!$I$57</f>
        <v>2.3503242173010264E-4</v>
      </c>
      <c r="J881" s="87">
        <f>'[4]Gas and chemicals data'!$I$58</f>
        <v>2.0720320793457132E-4</v>
      </c>
      <c r="K881" s="87">
        <f>'[4]Gas and chemicals data'!$I$59</f>
        <v>1.8359710581497996E-4</v>
      </c>
      <c r="M881" s="32"/>
      <c r="N881" s="6"/>
      <c r="O881" s="1"/>
      <c r="P881" s="6"/>
      <c r="Q881" s="6"/>
      <c r="R881" s="1"/>
      <c r="S881" s="1"/>
      <c r="T881" s="1"/>
      <c r="U881" s="1"/>
      <c r="V881" s="1"/>
      <c r="W881" s="1"/>
      <c r="X881" s="3"/>
      <c r="Y881" s="3"/>
      <c r="Z881" s="3"/>
      <c r="AA881" s="3"/>
      <c r="AB881" s="3"/>
      <c r="AC881" s="3"/>
      <c r="AD881" s="3"/>
      <c r="AE881" s="3"/>
      <c r="AF881" s="3"/>
      <c r="AG881" s="3"/>
    </row>
    <row r="882" spans="1:35" ht="14.5" hidden="1" outlineLevel="1">
      <c r="A882" s="79"/>
      <c r="B882" s="86"/>
      <c r="C882" s="2"/>
      <c r="D882" s="2"/>
      <c r="E882" s="2"/>
      <c r="F882" s="2"/>
      <c r="G882" s="2"/>
      <c r="H882" s="2"/>
      <c r="I882" s="2"/>
      <c r="J882" s="2"/>
      <c r="K882" s="2"/>
      <c r="M882" s="32"/>
      <c r="N882" s="6"/>
      <c r="O882" s="1"/>
      <c r="P882" s="6"/>
      <c r="Q882" s="6"/>
      <c r="R882" s="1"/>
      <c r="S882" s="1"/>
      <c r="T882" s="1"/>
      <c r="U882" s="1"/>
      <c r="V882" s="1"/>
      <c r="W882" s="1"/>
      <c r="X882" s="3"/>
      <c r="Y882" s="3"/>
      <c r="Z882" s="3"/>
      <c r="AA882" s="3"/>
      <c r="AB882" s="3"/>
      <c r="AC882" s="3"/>
      <c r="AD882" s="3"/>
      <c r="AE882" s="3"/>
      <c r="AF882" s="3"/>
      <c r="AG882" s="3"/>
    </row>
    <row r="883" spans="1:35" hidden="1" outlineLevel="1">
      <c r="A883" s="10" t="s">
        <v>133</v>
      </c>
      <c r="B883" s="6"/>
      <c r="C883" s="6"/>
      <c r="D883" s="6"/>
      <c r="E883" s="6"/>
      <c r="F883" s="6"/>
      <c r="G883" s="6"/>
      <c r="H883" s="6"/>
      <c r="I883" s="6"/>
      <c r="J883" s="9" t="s">
        <v>101</v>
      </c>
      <c r="K883" s="6"/>
      <c r="L883" s="55"/>
      <c r="M883" s="5"/>
      <c r="N883" s="5"/>
      <c r="O883" s="5"/>
      <c r="P883" s="5"/>
      <c r="Q883" s="5"/>
      <c r="R883" s="5"/>
      <c r="S883" s="5"/>
      <c r="T883" s="5"/>
    </row>
    <row r="884" spans="1:35" ht="14.5" hidden="1" outlineLevel="1">
      <c r="A884" s="20"/>
      <c r="B884" s="100">
        <v>2010</v>
      </c>
      <c r="C884" s="100">
        <v>2020</v>
      </c>
      <c r="D884" s="100">
        <v>2030</v>
      </c>
      <c r="E884" s="100">
        <v>2040</v>
      </c>
      <c r="F884" s="100">
        <v>2050</v>
      </c>
      <c r="G884" s="100">
        <v>2060</v>
      </c>
      <c r="H884" s="100">
        <v>2070</v>
      </c>
      <c r="I884" s="100">
        <v>2080</v>
      </c>
      <c r="J884" s="100">
        <v>2090</v>
      </c>
      <c r="K884" s="100">
        <v>2100</v>
      </c>
      <c r="M884" s="32"/>
      <c r="N884" s="56"/>
      <c r="O884" s="16"/>
      <c r="P884" s="56"/>
      <c r="Q884" s="56"/>
      <c r="R884" s="56"/>
      <c r="S884" s="56"/>
      <c r="T884" s="56"/>
      <c r="U884" s="56"/>
      <c r="V884" s="56"/>
      <c r="W884" s="57"/>
    </row>
    <row r="885" spans="1:35" ht="14.5" hidden="1" outlineLevel="1">
      <c r="A885" s="100" t="s">
        <v>5</v>
      </c>
      <c r="B885" s="101">
        <f>B$881*B867</f>
        <v>5.544780951629541E-2</v>
      </c>
      <c r="C885" s="101">
        <f t="shared" ref="C885:K885" si="240">C$881*C867</f>
        <v>9.6677202132203197E-2</v>
      </c>
      <c r="D885" s="101">
        <f t="shared" si="240"/>
        <v>0.13834946942596876</v>
      </c>
      <c r="E885" s="101">
        <f t="shared" si="240"/>
        <v>0.18968790826843376</v>
      </c>
      <c r="F885" s="101">
        <f t="shared" si="240"/>
        <v>0.24003490220193896</v>
      </c>
      <c r="G885" s="101">
        <f t="shared" si="240"/>
        <v>0.28439088719365668</v>
      </c>
      <c r="H885" s="101">
        <f t="shared" si="240"/>
        <v>0.31735661345444371</v>
      </c>
      <c r="I885" s="101">
        <f t="shared" si="240"/>
        <v>0.3419165144474548</v>
      </c>
      <c r="J885" s="101">
        <f t="shared" si="240"/>
        <v>0.35791348597627765</v>
      </c>
      <c r="K885" s="101">
        <f t="shared" si="240"/>
        <v>0.36618519809869249</v>
      </c>
      <c r="M885" s="32"/>
      <c r="N885" s="6"/>
      <c r="O885" s="1"/>
      <c r="P885" s="6"/>
      <c r="Q885" s="6"/>
      <c r="R885" s="1"/>
      <c r="S885" s="1"/>
      <c r="T885" s="1"/>
      <c r="U885" s="1"/>
      <c r="V885" s="1"/>
      <c r="W885" s="1"/>
      <c r="X885" s="3"/>
      <c r="Y885" s="3"/>
      <c r="Z885" s="3"/>
      <c r="AA885" s="3"/>
      <c r="AB885" s="3"/>
      <c r="AC885" s="3"/>
      <c r="AD885" s="3"/>
      <c r="AE885" s="3"/>
      <c r="AF885" s="3"/>
      <c r="AG885" s="3"/>
      <c r="AH885" s="3"/>
      <c r="AI885" s="3"/>
    </row>
    <row r="886" spans="1:35" ht="14.5" hidden="1" outlineLevel="1">
      <c r="A886" s="100" t="s">
        <v>6</v>
      </c>
      <c r="B886" s="101">
        <f t="shared" ref="B886:K894" si="241">B$881*B868</f>
        <v>0.39592411232635272</v>
      </c>
      <c r="C886" s="101">
        <f t="shared" si="241"/>
        <v>0.95496357486778438</v>
      </c>
      <c r="D886" s="101">
        <f t="shared" si="241"/>
        <v>1.2315102520345513</v>
      </c>
      <c r="E886" s="101">
        <f t="shared" si="241"/>
        <v>1.2306021605966431</v>
      </c>
      <c r="F886" s="101">
        <f t="shared" si="241"/>
        <v>1.0939404917575677</v>
      </c>
      <c r="G886" s="101">
        <f t="shared" si="241"/>
        <v>0.929843855307384</v>
      </c>
      <c r="H886" s="101">
        <f t="shared" si="241"/>
        <v>0.7686083777716255</v>
      </c>
      <c r="I886" s="101">
        <f t="shared" si="241"/>
        <v>0.6331233115450553</v>
      </c>
      <c r="J886" s="101">
        <f t="shared" si="241"/>
        <v>0.52088383562939788</v>
      </c>
      <c r="K886" s="101">
        <f t="shared" si="241"/>
        <v>0.42377884039181629</v>
      </c>
      <c r="M886" s="32"/>
      <c r="N886" s="6"/>
      <c r="O886" s="1"/>
      <c r="P886" s="6"/>
      <c r="Q886" s="6"/>
      <c r="R886" s="1"/>
      <c r="S886" s="1"/>
      <c r="T886" s="1"/>
      <c r="U886" s="1"/>
      <c r="V886" s="1"/>
      <c r="W886" s="1"/>
      <c r="X886" s="3"/>
      <c r="Y886" s="3"/>
      <c r="Z886" s="3"/>
      <c r="AA886" s="3"/>
      <c r="AB886" s="3"/>
      <c r="AC886" s="3"/>
      <c r="AD886" s="3"/>
      <c r="AE886" s="3"/>
      <c r="AF886" s="3"/>
      <c r="AG886" s="3"/>
      <c r="AH886" s="3"/>
      <c r="AI886" s="3"/>
    </row>
    <row r="887" spans="1:35" ht="14.5" hidden="1" outlineLevel="1">
      <c r="A887" s="100" t="s">
        <v>11</v>
      </c>
      <c r="B887" s="101">
        <f t="shared" si="241"/>
        <v>0.63415683539868306</v>
      </c>
      <c r="C887" s="101">
        <f t="shared" si="241"/>
        <v>0.74139063736584876</v>
      </c>
      <c r="D887" s="101">
        <f t="shared" si="241"/>
        <v>0.79817226947630227</v>
      </c>
      <c r="E887" s="101">
        <f t="shared" si="241"/>
        <v>0.81614787584593751</v>
      </c>
      <c r="F887" s="101">
        <f t="shared" si="241"/>
        <v>0.78591935342048036</v>
      </c>
      <c r="G887" s="101">
        <f t="shared" si="241"/>
        <v>0.739610033933357</v>
      </c>
      <c r="H887" s="101">
        <f t="shared" si="241"/>
        <v>0.68662683022136672</v>
      </c>
      <c r="I887" s="101">
        <f t="shared" si="241"/>
        <v>0.63950645100794157</v>
      </c>
      <c r="J887" s="101">
        <f t="shared" si="241"/>
        <v>0.60024277953107086</v>
      </c>
      <c r="K887" s="101">
        <f t="shared" si="241"/>
        <v>0.57015811297071917</v>
      </c>
      <c r="M887" s="32"/>
      <c r="N887" s="6"/>
      <c r="O887" s="1"/>
      <c r="P887" s="6"/>
      <c r="Q887" s="6"/>
      <c r="R887" s="1"/>
      <c r="S887" s="1"/>
      <c r="T887" s="1"/>
      <c r="U887" s="1"/>
      <c r="V887" s="1"/>
      <c r="W887" s="1"/>
      <c r="X887" s="3"/>
      <c r="Y887" s="3"/>
      <c r="Z887" s="3"/>
      <c r="AA887" s="3"/>
      <c r="AB887" s="3"/>
      <c r="AC887" s="3"/>
      <c r="AD887" s="3"/>
      <c r="AE887" s="3"/>
      <c r="AF887" s="3"/>
      <c r="AG887" s="3"/>
      <c r="AH887" s="3"/>
      <c r="AI887" s="3"/>
    </row>
    <row r="888" spans="1:35" ht="14.5" hidden="1" outlineLevel="1">
      <c r="A888" s="100" t="s">
        <v>2</v>
      </c>
      <c r="B888" s="101">
        <f t="shared" si="241"/>
        <v>0.11891310476372714</v>
      </c>
      <c r="C888" s="101">
        <f t="shared" si="241"/>
        <v>0.18600305184455734</v>
      </c>
      <c r="D888" s="101">
        <f t="shared" si="241"/>
        <v>0.20958376225836628</v>
      </c>
      <c r="E888" s="101">
        <f t="shared" si="241"/>
        <v>0.19779827070441372</v>
      </c>
      <c r="F888" s="101">
        <f t="shared" si="241"/>
        <v>0.17055986139505144</v>
      </c>
      <c r="G888" s="101">
        <f t="shared" si="241"/>
        <v>0.147991993559071</v>
      </c>
      <c r="H888" s="101">
        <f t="shared" si="241"/>
        <v>0.1315718284606241</v>
      </c>
      <c r="I888" s="101">
        <f t="shared" si="241"/>
        <v>0.11908547700130723</v>
      </c>
      <c r="J888" s="101">
        <f t="shared" si="241"/>
        <v>0.1086167932231627</v>
      </c>
      <c r="K888" s="101">
        <f t="shared" si="241"/>
        <v>0.10017030362136668</v>
      </c>
      <c r="M888" s="32"/>
      <c r="N888" s="6"/>
      <c r="O888" s="1"/>
      <c r="P888" s="6"/>
      <c r="Q888" s="6"/>
      <c r="R888" s="1"/>
      <c r="S888" s="1"/>
      <c r="T888" s="1"/>
      <c r="U888" s="1"/>
      <c r="V888" s="1"/>
      <c r="W888" s="1"/>
      <c r="X888" s="3"/>
      <c r="Y888" s="3"/>
      <c r="Z888" s="3"/>
      <c r="AA888" s="3"/>
      <c r="AB888" s="3"/>
      <c r="AC888" s="3"/>
      <c r="AD888" s="3"/>
      <c r="AE888" s="3"/>
      <c r="AF888" s="3"/>
      <c r="AG888" s="3"/>
      <c r="AH888" s="3"/>
      <c r="AI888" s="3"/>
    </row>
    <row r="889" spans="1:35" ht="14.5" hidden="1" outlineLevel="1">
      <c r="A889" s="100" t="s">
        <v>3</v>
      </c>
      <c r="B889" s="101">
        <f t="shared" si="241"/>
        <v>0.22071662486194532</v>
      </c>
      <c r="C889" s="101">
        <f t="shared" si="241"/>
        <v>0.29762736670569345</v>
      </c>
      <c r="D889" s="101">
        <f t="shared" si="241"/>
        <v>0.3290242713510213</v>
      </c>
      <c r="E889" s="101">
        <f t="shared" si="241"/>
        <v>0.34760072954554733</v>
      </c>
      <c r="F889" s="101">
        <f t="shared" si="241"/>
        <v>0.34838713705862362</v>
      </c>
      <c r="G889" s="101">
        <f t="shared" si="241"/>
        <v>0.32880217029495323</v>
      </c>
      <c r="H889" s="101">
        <f t="shared" si="241"/>
        <v>0.30063058420642191</v>
      </c>
      <c r="I889" s="101">
        <f t="shared" si="241"/>
        <v>0.27649354999659659</v>
      </c>
      <c r="J889" s="101">
        <f t="shared" si="241"/>
        <v>0.25493736978028186</v>
      </c>
      <c r="K889" s="101">
        <f t="shared" si="241"/>
        <v>0.23356029671257883</v>
      </c>
      <c r="M889" s="32"/>
      <c r="N889" s="6"/>
      <c r="O889" s="1"/>
      <c r="P889" s="6"/>
      <c r="Q889" s="6"/>
      <c r="R889" s="1"/>
      <c r="S889" s="1"/>
      <c r="T889" s="1"/>
      <c r="U889" s="1"/>
      <c r="V889" s="1"/>
      <c r="W889" s="1"/>
      <c r="X889" s="3"/>
      <c r="Y889" s="3"/>
      <c r="Z889" s="3"/>
      <c r="AA889" s="3"/>
      <c r="AB889" s="3"/>
      <c r="AC889" s="3"/>
      <c r="AD889" s="3"/>
      <c r="AE889" s="3"/>
      <c r="AF889" s="3"/>
      <c r="AG889" s="3"/>
      <c r="AH889" s="3"/>
      <c r="AI889" s="3"/>
    </row>
    <row r="890" spans="1:35" ht="14.5" hidden="1" outlineLevel="1">
      <c r="A890" s="100" t="s">
        <v>4</v>
      </c>
      <c r="B890" s="101">
        <f t="shared" si="241"/>
        <v>0.12236673099216318</v>
      </c>
      <c r="C890" s="101">
        <f t="shared" si="241"/>
        <v>0.16939129696236385</v>
      </c>
      <c r="D890" s="101">
        <f t="shared" si="241"/>
        <v>0.19991537871536544</v>
      </c>
      <c r="E890" s="101">
        <f t="shared" si="241"/>
        <v>0.22554013219717775</v>
      </c>
      <c r="F890" s="101">
        <f t="shared" si="241"/>
        <v>0.23451928966233032</v>
      </c>
      <c r="G890" s="101">
        <f t="shared" si="241"/>
        <v>0.23057476266614485</v>
      </c>
      <c r="H890" s="101">
        <f t="shared" si="241"/>
        <v>0.21908989611713883</v>
      </c>
      <c r="I890" s="101">
        <f t="shared" si="241"/>
        <v>0.20786972322423242</v>
      </c>
      <c r="J890" s="101">
        <f t="shared" si="241"/>
        <v>0.19740887731526777</v>
      </c>
      <c r="K890" s="101">
        <f t="shared" si="241"/>
        <v>0.18925266139327418</v>
      </c>
      <c r="M890" s="32"/>
      <c r="N890" s="6"/>
      <c r="O890" s="1"/>
      <c r="P890" s="6"/>
      <c r="Q890" s="6"/>
      <c r="R890" s="1"/>
      <c r="S890" s="1"/>
      <c r="T890" s="1"/>
      <c r="U890" s="1"/>
      <c r="V890" s="1"/>
      <c r="W890" s="1"/>
      <c r="X890" s="3"/>
      <c r="Y890" s="3"/>
      <c r="Z890" s="3"/>
      <c r="AA890" s="3"/>
      <c r="AB890" s="3"/>
      <c r="AC890" s="3"/>
      <c r="AD890" s="3"/>
      <c r="AE890" s="3"/>
      <c r="AF890" s="3"/>
      <c r="AG890" s="3"/>
      <c r="AH890" s="3"/>
      <c r="AI890" s="3"/>
    </row>
    <row r="891" spans="1:35" ht="14.5" hidden="1" outlineLevel="1">
      <c r="A891" s="100" t="s">
        <v>0</v>
      </c>
      <c r="B891" s="101">
        <f t="shared" si="241"/>
        <v>0.57060167908229487</v>
      </c>
      <c r="C891" s="101">
        <f t="shared" si="241"/>
        <v>0.62884073971009447</v>
      </c>
      <c r="D891" s="101">
        <f t="shared" si="241"/>
        <v>0.63583089581699115</v>
      </c>
      <c r="E891" s="101">
        <f t="shared" si="241"/>
        <v>0.63169366574258401</v>
      </c>
      <c r="F891" s="101">
        <f t="shared" si="241"/>
        <v>0.60697116342750701</v>
      </c>
      <c r="G891" s="101">
        <f t="shared" si="241"/>
        <v>0.57749608051693491</v>
      </c>
      <c r="H891" s="101">
        <f t="shared" si="241"/>
        <v>0.54997994362167768</v>
      </c>
      <c r="I891" s="101">
        <f t="shared" si="241"/>
        <v>0.53089332394780042</v>
      </c>
      <c r="J891" s="101">
        <f t="shared" si="241"/>
        <v>0.51453450085498742</v>
      </c>
      <c r="K891" s="101">
        <f t="shared" si="241"/>
        <v>0.50001667350266799</v>
      </c>
      <c r="M891" s="32"/>
      <c r="N891" s="6"/>
      <c r="O891" s="1"/>
      <c r="P891" s="6"/>
      <c r="Q891" s="6"/>
      <c r="R891" s="1"/>
      <c r="S891" s="1"/>
      <c r="T891" s="1"/>
      <c r="U891" s="1"/>
      <c r="V891" s="1"/>
      <c r="W891" s="1"/>
      <c r="X891" s="3"/>
      <c r="Y891" s="3"/>
      <c r="Z891" s="3"/>
      <c r="AA891" s="3"/>
      <c r="AB891" s="3"/>
      <c r="AC891" s="3"/>
      <c r="AD891" s="3"/>
      <c r="AE891" s="3"/>
      <c r="AF891" s="3"/>
      <c r="AG891" s="3"/>
      <c r="AH891" s="3"/>
      <c r="AI891" s="3"/>
    </row>
    <row r="892" spans="1:35" ht="14.5" hidden="1" outlineLevel="1">
      <c r="A892" s="100" t="s">
        <v>1</v>
      </c>
      <c r="B892" s="101">
        <f t="shared" si="241"/>
        <v>0.16636186553121698</v>
      </c>
      <c r="C892" s="101">
        <f t="shared" si="241"/>
        <v>0.15571122675107274</v>
      </c>
      <c r="D892" s="101">
        <f t="shared" si="241"/>
        <v>0.13604718879905112</v>
      </c>
      <c r="E892" s="101">
        <f t="shared" si="241"/>
        <v>0.12113945537014921</v>
      </c>
      <c r="F892" s="101">
        <f t="shared" si="241"/>
        <v>0.10609203453220861</v>
      </c>
      <c r="G892" s="101">
        <f t="shared" si="241"/>
        <v>9.2937821655839206E-2</v>
      </c>
      <c r="H892" s="101">
        <f t="shared" si="241"/>
        <v>8.1284518643216952E-2</v>
      </c>
      <c r="I892" s="101">
        <f t="shared" si="241"/>
        <v>7.1331200684277896E-2</v>
      </c>
      <c r="J892" s="101">
        <f t="shared" si="241"/>
        <v>6.3554988537790791E-2</v>
      </c>
      <c r="K892" s="101">
        <f t="shared" si="241"/>
        <v>5.816331781366546E-2</v>
      </c>
      <c r="M892" s="32"/>
      <c r="N892" s="6"/>
      <c r="O892" s="1"/>
      <c r="P892" s="6"/>
      <c r="Q892" s="6"/>
      <c r="R892" s="1"/>
      <c r="S892" s="1"/>
      <c r="T892" s="1"/>
      <c r="U892" s="1"/>
      <c r="V892" s="1"/>
      <c r="W892" s="1"/>
      <c r="X892" s="3"/>
      <c r="Y892" s="3"/>
      <c r="Z892" s="3"/>
      <c r="AA892" s="3"/>
      <c r="AB892" s="3"/>
      <c r="AC892" s="3"/>
      <c r="AD892" s="3"/>
      <c r="AE892" s="3"/>
      <c r="AF892" s="3"/>
      <c r="AG892" s="3"/>
      <c r="AH892" s="3"/>
      <c r="AI892" s="3"/>
    </row>
    <row r="893" spans="1:35" ht="14.5" hidden="1" outlineLevel="1">
      <c r="A893" s="100" t="s">
        <v>7</v>
      </c>
      <c r="B893" s="101">
        <f t="shared" si="241"/>
        <v>0.15978737244660701</v>
      </c>
      <c r="C893" s="101">
        <f t="shared" si="241"/>
        <v>0.22537989533883501</v>
      </c>
      <c r="D893" s="101">
        <f t="shared" si="241"/>
        <v>0.2689121791280647</v>
      </c>
      <c r="E893" s="101">
        <f t="shared" si="241"/>
        <v>0.29775994959339558</v>
      </c>
      <c r="F893" s="101">
        <f t="shared" si="241"/>
        <v>0.31205825186770897</v>
      </c>
      <c r="G893" s="101">
        <f t="shared" si="241"/>
        <v>0.30516586919309696</v>
      </c>
      <c r="H893" s="101">
        <f t="shared" si="241"/>
        <v>0.28635200671698585</v>
      </c>
      <c r="I893" s="101">
        <f t="shared" si="241"/>
        <v>0.26767567546389309</v>
      </c>
      <c r="J893" s="101">
        <f t="shared" si="241"/>
        <v>0.2486597432495162</v>
      </c>
      <c r="K893" s="101">
        <f t="shared" si="241"/>
        <v>0.23009416600402002</v>
      </c>
      <c r="M893" s="32"/>
      <c r="N893" s="6"/>
      <c r="O893" s="1"/>
      <c r="P893" s="6"/>
      <c r="Q893" s="6"/>
      <c r="R893" s="1"/>
      <c r="S893" s="1"/>
      <c r="T893" s="1"/>
      <c r="U893" s="1"/>
      <c r="V893" s="1"/>
      <c r="W893" s="1"/>
      <c r="X893" s="3"/>
      <c r="Y893" s="3"/>
      <c r="Z893" s="3"/>
      <c r="AA893" s="3"/>
      <c r="AB893" s="3"/>
      <c r="AC893" s="3"/>
      <c r="AD893" s="3"/>
      <c r="AE893" s="3"/>
      <c r="AF893" s="3"/>
      <c r="AG893" s="3"/>
    </row>
    <row r="894" spans="1:35" ht="14.5" hidden="1" outlineLevel="1">
      <c r="A894" s="100" t="s">
        <v>8</v>
      </c>
      <c r="B894" s="101">
        <f t="shared" si="241"/>
        <v>0.17652434831174427</v>
      </c>
      <c r="C894" s="101">
        <f t="shared" si="241"/>
        <v>0.41943233014335851</v>
      </c>
      <c r="D894" s="101">
        <f t="shared" si="241"/>
        <v>0.67666669595333706</v>
      </c>
      <c r="E894" s="101">
        <f t="shared" si="241"/>
        <v>0.80799474023638829</v>
      </c>
      <c r="F894" s="101">
        <f t="shared" si="241"/>
        <v>0.83220254062713961</v>
      </c>
      <c r="G894" s="101">
        <f t="shared" si="241"/>
        <v>0.79932582397224572</v>
      </c>
      <c r="H894" s="101">
        <f t="shared" si="241"/>
        <v>0.73404237920141735</v>
      </c>
      <c r="I894" s="101">
        <f t="shared" si="241"/>
        <v>0.67514792352289488</v>
      </c>
      <c r="J894" s="101">
        <f t="shared" si="241"/>
        <v>0.6202397008204098</v>
      </c>
      <c r="K894" s="101">
        <f t="shared" si="241"/>
        <v>0.56577463234748082</v>
      </c>
      <c r="M894" s="32"/>
      <c r="N894" s="9" t="s">
        <v>9</v>
      </c>
      <c r="O894" s="1"/>
      <c r="P894" s="6"/>
      <c r="Q894" s="6"/>
      <c r="R894" s="1"/>
      <c r="S894" s="1"/>
      <c r="T894" s="1"/>
      <c r="U894" s="1"/>
      <c r="V894" s="1"/>
      <c r="W894" s="1"/>
      <c r="X894" s="3"/>
      <c r="Y894" s="3"/>
      <c r="Z894" s="3"/>
      <c r="AA894" s="3"/>
      <c r="AB894" s="3"/>
      <c r="AC894" s="3"/>
      <c r="AD894" s="3"/>
      <c r="AE894" s="3"/>
      <c r="AF894" s="3"/>
      <c r="AG894" s="3"/>
    </row>
    <row r="895" spans="1:35" ht="14.5" hidden="1" outlineLevel="1">
      <c r="A895" s="100" t="s">
        <v>89</v>
      </c>
      <c r="B895" s="101">
        <f>SUM(B885:B894)</f>
        <v>2.6208004832310303</v>
      </c>
      <c r="C895" s="101">
        <f t="shared" ref="C895:K895" si="242">SUM(C885:C894)</f>
        <v>3.8754173218218111</v>
      </c>
      <c r="D895" s="101">
        <f t="shared" si="242"/>
        <v>4.6240123629590189</v>
      </c>
      <c r="E895" s="101">
        <f t="shared" si="242"/>
        <v>4.8659648881006703</v>
      </c>
      <c r="F895" s="101">
        <f t="shared" si="242"/>
        <v>4.7306850259505566</v>
      </c>
      <c r="G895" s="101">
        <f t="shared" si="242"/>
        <v>4.4361392982926837</v>
      </c>
      <c r="H895" s="101">
        <f t="shared" si="242"/>
        <v>4.0755429784149184</v>
      </c>
      <c r="I895" s="101">
        <f t="shared" si="242"/>
        <v>3.7630431508414546</v>
      </c>
      <c r="J895" s="101">
        <f t="shared" si="242"/>
        <v>3.4869920749181631</v>
      </c>
      <c r="K895" s="101">
        <f t="shared" si="242"/>
        <v>3.2371542028562819</v>
      </c>
      <c r="M895" s="32"/>
      <c r="N895" s="9"/>
      <c r="O895" s="1"/>
      <c r="P895" s="6"/>
      <c r="Q895" s="6"/>
      <c r="R895" s="1"/>
      <c r="S895" s="1"/>
      <c r="T895" s="1"/>
      <c r="U895" s="1"/>
      <c r="V895" s="1"/>
      <c r="W895" s="1"/>
      <c r="X895" s="3"/>
      <c r="Y895" s="3"/>
      <c r="Z895" s="3"/>
      <c r="AA895" s="3"/>
      <c r="AB895" s="3"/>
      <c r="AC895" s="3"/>
      <c r="AD895" s="3"/>
      <c r="AE895" s="3"/>
      <c r="AF895" s="3"/>
      <c r="AG895" s="3"/>
    </row>
    <row r="896" spans="1:35" s="5" customFormat="1" ht="14.5" hidden="1" outlineLevel="1">
      <c r="A896" s="32"/>
      <c r="B896" s="6"/>
      <c r="C896" s="6"/>
      <c r="D896" s="6"/>
      <c r="E896" s="6"/>
      <c r="F896" s="6"/>
      <c r="G896" s="6"/>
      <c r="H896" s="6"/>
      <c r="I896" s="6"/>
      <c r="J896" s="6"/>
      <c r="K896" s="6"/>
      <c r="L896" s="6"/>
      <c r="P896" s="6"/>
      <c r="Q896" s="6"/>
      <c r="R896" s="6"/>
      <c r="S896" s="6"/>
      <c r="T896" s="6"/>
      <c r="U896" s="6"/>
      <c r="V896" s="6"/>
      <c r="W896" s="6"/>
      <c r="X896" s="6"/>
      <c r="Y896" s="6"/>
      <c r="Z896" s="6"/>
      <c r="AA896" s="6"/>
    </row>
    <row r="897" spans="1:35" collapsed="1">
      <c r="A897" s="10" t="s">
        <v>135</v>
      </c>
      <c r="B897" s="6"/>
      <c r="C897" s="6"/>
      <c r="D897" s="6"/>
      <c r="E897" s="6"/>
      <c r="F897" s="6"/>
      <c r="G897" s="6"/>
      <c r="H897" s="6"/>
      <c r="I897" s="6"/>
      <c r="J897" s="9" t="s">
        <v>101</v>
      </c>
      <c r="K897" s="6"/>
      <c r="L897" s="55"/>
      <c r="M897" s="5"/>
      <c r="N897" s="5"/>
      <c r="O897" s="5"/>
      <c r="P897" s="5"/>
      <c r="Q897" s="5"/>
      <c r="R897" s="5"/>
      <c r="S897" s="5"/>
      <c r="T897" s="5"/>
    </row>
    <row r="898" spans="1:35" ht="14.5">
      <c r="A898" s="84"/>
      <c r="B898" s="84">
        <v>2010</v>
      </c>
      <c r="C898" s="84">
        <v>2020</v>
      </c>
      <c r="D898" s="84">
        <v>2030</v>
      </c>
      <c r="E898" s="84">
        <v>2040</v>
      </c>
      <c r="F898" s="84">
        <v>2050</v>
      </c>
      <c r="G898" s="84">
        <v>2060</v>
      </c>
      <c r="H898" s="84">
        <v>2070</v>
      </c>
      <c r="I898" s="84">
        <v>2080</v>
      </c>
      <c r="J898" s="84">
        <v>2090</v>
      </c>
      <c r="K898" s="84">
        <v>2100</v>
      </c>
      <c r="M898" s="32"/>
      <c r="N898" s="56"/>
      <c r="O898" s="16"/>
      <c r="P898" s="56"/>
      <c r="Q898" s="56"/>
      <c r="R898" s="56"/>
      <c r="S898" s="56"/>
      <c r="T898" s="56"/>
      <c r="U898" s="56"/>
      <c r="V898" s="56"/>
      <c r="W898" s="57"/>
    </row>
    <row r="899" spans="1:35" ht="14.5">
      <c r="A899" s="84" t="s">
        <v>5</v>
      </c>
      <c r="B899" s="90">
        <f>B820+B852+B885</f>
        <v>0.14489851110719384</v>
      </c>
      <c r="C899" s="90">
        <f t="shared" ref="C899:K899" si="243">C820+C852+C885</f>
        <v>0.2138037481052335</v>
      </c>
      <c r="D899" s="90">
        <f t="shared" si="243"/>
        <v>0.28308703904275689</v>
      </c>
      <c r="E899" s="90">
        <f t="shared" si="243"/>
        <v>0.37793793496663131</v>
      </c>
      <c r="F899" s="90">
        <f t="shared" si="243"/>
        <v>0.48273999344107049</v>
      </c>
      <c r="G899" s="90">
        <f t="shared" si="243"/>
        <v>0.58117282072429233</v>
      </c>
      <c r="H899" s="90">
        <f t="shared" si="243"/>
        <v>0.66156070154918423</v>
      </c>
      <c r="I899" s="90">
        <f t="shared" si="243"/>
        <v>0.76722004924009091</v>
      </c>
      <c r="J899" s="90">
        <f t="shared" si="243"/>
        <v>0.75401315946322267</v>
      </c>
      <c r="K899" s="90">
        <f t="shared" si="243"/>
        <v>0.77142848175920853</v>
      </c>
      <c r="M899" s="32"/>
      <c r="N899" s="6"/>
      <c r="O899" s="1"/>
      <c r="P899" s="6"/>
      <c r="Q899" s="6"/>
      <c r="R899" s="1"/>
      <c r="S899" s="1"/>
      <c r="T899" s="1"/>
      <c r="U899" s="1"/>
      <c r="V899" s="1"/>
      <c r="W899" s="1"/>
      <c r="X899" s="3"/>
      <c r="Y899" s="3"/>
      <c r="Z899" s="3"/>
      <c r="AA899" s="3"/>
      <c r="AB899" s="3"/>
      <c r="AC899" s="3"/>
      <c r="AD899" s="3"/>
      <c r="AE899" s="3"/>
      <c r="AF899" s="3"/>
      <c r="AG899" s="3"/>
      <c r="AH899" s="3"/>
      <c r="AI899" s="3"/>
    </row>
    <row r="900" spans="1:35" ht="14.5">
      <c r="A900" s="84" t="s">
        <v>6</v>
      </c>
      <c r="B900" s="90">
        <f t="shared" ref="B900:K908" si="244">B821+B853+B886</f>
        <v>0.92843155051230852</v>
      </c>
      <c r="C900" s="90">
        <f t="shared" si="244"/>
        <v>2.0126133281378187</v>
      </c>
      <c r="D900" s="90">
        <f t="shared" si="244"/>
        <v>2.4735431517886175</v>
      </c>
      <c r="E900" s="90">
        <f t="shared" si="244"/>
        <v>2.4328468138630832</v>
      </c>
      <c r="F900" s="90">
        <f t="shared" si="244"/>
        <v>2.1921162490064265</v>
      </c>
      <c r="G900" s="90">
        <f t="shared" si="244"/>
        <v>1.8960561626319823</v>
      </c>
      <c r="H900" s="90">
        <f t="shared" si="244"/>
        <v>1.5999704210775003</v>
      </c>
      <c r="I900" s="90">
        <f t="shared" si="244"/>
        <v>1.4192253389576133</v>
      </c>
      <c r="J900" s="90">
        <f t="shared" si="244"/>
        <v>1.0964714017286594</v>
      </c>
      <c r="K900" s="90">
        <f t="shared" si="244"/>
        <v>0.89268576632722862</v>
      </c>
      <c r="M900" s="32"/>
      <c r="N900" s="6"/>
      <c r="O900" s="1"/>
      <c r="P900" s="6"/>
      <c r="Q900" s="6"/>
      <c r="R900" s="1"/>
      <c r="S900" s="1"/>
      <c r="T900" s="1"/>
      <c r="U900" s="1"/>
      <c r="V900" s="1"/>
      <c r="W900" s="1"/>
      <c r="X900" s="3"/>
      <c r="Y900" s="3"/>
      <c r="Z900" s="3"/>
      <c r="AA900" s="3"/>
      <c r="AB900" s="3"/>
      <c r="AC900" s="3"/>
      <c r="AD900" s="3"/>
      <c r="AE900" s="3"/>
      <c r="AF900" s="3"/>
      <c r="AG900" s="3"/>
      <c r="AH900" s="3"/>
      <c r="AI900" s="3"/>
    </row>
    <row r="901" spans="1:35" ht="14.5">
      <c r="A901" s="84" t="s">
        <v>11</v>
      </c>
      <c r="B901" s="90">
        <f t="shared" si="244"/>
        <v>1.470652571499498</v>
      </c>
      <c r="C901" s="90">
        <f t="shared" si="244"/>
        <v>1.5613232620051825</v>
      </c>
      <c r="D901" s="90">
        <f t="shared" si="244"/>
        <v>1.6033766984280657</v>
      </c>
      <c r="E901" s="90">
        <f t="shared" si="244"/>
        <v>1.6135687746532288</v>
      </c>
      <c r="F901" s="90">
        <f t="shared" si="244"/>
        <v>1.5748098151938223</v>
      </c>
      <c r="G901" s="90">
        <f t="shared" si="244"/>
        <v>1.5079436982199343</v>
      </c>
      <c r="H901" s="90">
        <f t="shared" si="244"/>
        <v>1.4289665299037355</v>
      </c>
      <c r="I901" s="90">
        <f t="shared" si="244"/>
        <v>1.4329406454936597</v>
      </c>
      <c r="J901" s="90">
        <f t="shared" si="244"/>
        <v>1.2633854657281993</v>
      </c>
      <c r="K901" s="90">
        <f t="shared" si="244"/>
        <v>1.2009837481708494</v>
      </c>
      <c r="M901" s="32"/>
      <c r="N901" s="6"/>
      <c r="O901" s="1"/>
      <c r="P901" s="6"/>
      <c r="Q901" s="6"/>
      <c r="R901" s="1"/>
      <c r="S901" s="1"/>
      <c r="T901" s="1"/>
      <c r="U901" s="1"/>
      <c r="V901" s="1"/>
      <c r="W901" s="1"/>
      <c r="X901" s="3"/>
      <c r="Y901" s="3"/>
      <c r="Z901" s="3"/>
      <c r="AA901" s="3"/>
      <c r="AB901" s="3"/>
      <c r="AC901" s="3"/>
      <c r="AD901" s="3"/>
      <c r="AE901" s="3"/>
      <c r="AF901" s="3"/>
      <c r="AG901" s="3"/>
      <c r="AH901" s="3"/>
      <c r="AI901" s="3"/>
    </row>
    <row r="902" spans="1:35" ht="14.5">
      <c r="A902" s="84" t="s">
        <v>2</v>
      </c>
      <c r="B902" s="90">
        <f t="shared" si="244"/>
        <v>0.28800979016638267</v>
      </c>
      <c r="C902" s="90">
        <f t="shared" si="244"/>
        <v>0.39930546618388685</v>
      </c>
      <c r="D902" s="90">
        <f t="shared" si="244"/>
        <v>0.42503364937202914</v>
      </c>
      <c r="E902" s="90">
        <f t="shared" si="244"/>
        <v>0.39354795434512102</v>
      </c>
      <c r="F902" s="90">
        <f t="shared" si="244"/>
        <v>0.34345290512262183</v>
      </c>
      <c r="G902" s="90">
        <f t="shared" si="244"/>
        <v>0.30309616133359257</v>
      </c>
      <c r="H902" s="90">
        <f t="shared" si="244"/>
        <v>0.27499159804369655</v>
      </c>
      <c r="I902" s="90">
        <f t="shared" si="244"/>
        <v>0.26805661265755509</v>
      </c>
      <c r="J902" s="90">
        <f t="shared" si="244"/>
        <v>0.22941892077809967</v>
      </c>
      <c r="K902" s="90">
        <f t="shared" si="244"/>
        <v>0.21111482369312848</v>
      </c>
      <c r="M902" s="32"/>
      <c r="N902" s="6"/>
      <c r="O902" s="1"/>
      <c r="P902" s="6"/>
      <c r="Q902" s="6"/>
      <c r="R902" s="1"/>
      <c r="S902" s="1"/>
      <c r="T902" s="1"/>
      <c r="U902" s="1"/>
      <c r="V902" s="1"/>
      <c r="W902" s="1"/>
      <c r="X902" s="3"/>
      <c r="Y902" s="3"/>
      <c r="Z902" s="3"/>
      <c r="AA902" s="3"/>
      <c r="AB902" s="3"/>
      <c r="AC902" s="3"/>
      <c r="AD902" s="3"/>
      <c r="AE902" s="3"/>
      <c r="AF902" s="3"/>
      <c r="AG902" s="3"/>
      <c r="AH902" s="3"/>
      <c r="AI902" s="3"/>
    </row>
    <row r="903" spans="1:35" ht="14.5">
      <c r="A903" s="84" t="s">
        <v>3</v>
      </c>
      <c r="B903" s="90">
        <f t="shared" si="244"/>
        <v>0.52132668570976604</v>
      </c>
      <c r="C903" s="90">
        <f t="shared" si="244"/>
        <v>0.6323239641722892</v>
      </c>
      <c r="D903" s="90">
        <f t="shared" si="244"/>
        <v>0.66370781616770391</v>
      </c>
      <c r="E903" s="90">
        <f t="shared" si="244"/>
        <v>0.68877762413070887</v>
      </c>
      <c r="F903" s="90">
        <f t="shared" si="244"/>
        <v>0.69903224254919527</v>
      </c>
      <c r="G903" s="90">
        <f t="shared" si="244"/>
        <v>0.67111952282340082</v>
      </c>
      <c r="H903" s="90">
        <f t="shared" si="244"/>
        <v>0.62629632587604744</v>
      </c>
      <c r="I903" s="90">
        <f t="shared" si="244"/>
        <v>0.6202708927440681</v>
      </c>
      <c r="J903" s="90">
        <f t="shared" si="244"/>
        <v>0.53711157108132923</v>
      </c>
      <c r="K903" s="90">
        <f t="shared" si="244"/>
        <v>0.49205532123514351</v>
      </c>
      <c r="M903" s="32"/>
      <c r="N903" s="6"/>
      <c r="O903" s="1"/>
      <c r="P903" s="6"/>
      <c r="Q903" s="6"/>
      <c r="R903" s="1"/>
      <c r="S903" s="1"/>
      <c r="T903" s="1"/>
      <c r="U903" s="1"/>
      <c r="V903" s="1"/>
      <c r="W903" s="1"/>
      <c r="X903" s="3"/>
      <c r="Y903" s="3"/>
      <c r="Z903" s="3"/>
      <c r="AA903" s="3"/>
      <c r="AB903" s="3"/>
      <c r="AC903" s="3"/>
      <c r="AD903" s="3"/>
      <c r="AE903" s="3"/>
      <c r="AF903" s="3"/>
      <c r="AG903" s="3"/>
      <c r="AH903" s="3"/>
      <c r="AI903" s="3"/>
    </row>
    <row r="904" spans="1:35" ht="14.5">
      <c r="A904" s="84" t="s">
        <v>4</v>
      </c>
      <c r="B904" s="90">
        <f t="shared" si="244"/>
        <v>0.29900495960553281</v>
      </c>
      <c r="C904" s="90">
        <f t="shared" si="244"/>
        <v>0.36632271829675411</v>
      </c>
      <c r="D904" s="90">
        <f t="shared" si="244"/>
        <v>0.40654327023148495</v>
      </c>
      <c r="E904" s="90">
        <f t="shared" si="244"/>
        <v>0.44878632456880874</v>
      </c>
      <c r="F904" s="90">
        <f t="shared" si="244"/>
        <v>0.47175776563776028</v>
      </c>
      <c r="G904" s="90">
        <f t="shared" si="244"/>
        <v>0.47160471826133166</v>
      </c>
      <c r="H904" s="90">
        <f t="shared" si="244"/>
        <v>0.45728305523367085</v>
      </c>
      <c r="I904" s="90">
        <f t="shared" si="244"/>
        <v>0.46720659170713652</v>
      </c>
      <c r="J904" s="90">
        <f t="shared" si="244"/>
        <v>0.41648518364401266</v>
      </c>
      <c r="K904" s="90">
        <f t="shared" si="244"/>
        <v>0.39879036463008066</v>
      </c>
      <c r="M904" s="32"/>
      <c r="N904" s="6"/>
      <c r="O904" s="1"/>
      <c r="P904" s="6"/>
      <c r="Q904" s="6"/>
      <c r="R904" s="1"/>
      <c r="S904" s="1"/>
      <c r="T904" s="1"/>
      <c r="U904" s="1"/>
      <c r="V904" s="1"/>
      <c r="W904" s="1"/>
      <c r="X904" s="3"/>
      <c r="Y904" s="3"/>
      <c r="Z904" s="3"/>
      <c r="AA904" s="3"/>
      <c r="AB904" s="3"/>
      <c r="AC904" s="3"/>
      <c r="AD904" s="3"/>
      <c r="AE904" s="3"/>
      <c r="AF904" s="3"/>
      <c r="AG904" s="3"/>
      <c r="AH904" s="3"/>
      <c r="AI904" s="3"/>
    </row>
    <row r="905" spans="1:35" ht="14.5">
      <c r="A905" s="84" t="s">
        <v>0</v>
      </c>
      <c r="B905" s="90">
        <f t="shared" si="244"/>
        <v>1.3236572397869568</v>
      </c>
      <c r="C905" s="90">
        <f t="shared" si="244"/>
        <v>1.3249512179795331</v>
      </c>
      <c r="D905" s="90">
        <f t="shared" si="244"/>
        <v>1.277821891923804</v>
      </c>
      <c r="E905" s="90">
        <f t="shared" si="244"/>
        <v>1.2493108967149167</v>
      </c>
      <c r="F905" s="90">
        <f t="shared" si="244"/>
        <v>1.2165320177425123</v>
      </c>
      <c r="G905" s="90">
        <f t="shared" si="244"/>
        <v>1.1776718812162654</v>
      </c>
      <c r="H905" s="90">
        <f t="shared" si="244"/>
        <v>1.1448031147917079</v>
      </c>
      <c r="I905" s="90">
        <f t="shared" si="244"/>
        <v>1.1897906007778487</v>
      </c>
      <c r="J905" s="90">
        <f t="shared" si="244"/>
        <v>1.0831169741268565</v>
      </c>
      <c r="K905" s="90">
        <f t="shared" si="244"/>
        <v>1.0532547435745845</v>
      </c>
      <c r="M905" s="32"/>
      <c r="N905" s="6"/>
      <c r="O905" s="1"/>
      <c r="P905" s="6"/>
      <c r="Q905" s="6"/>
      <c r="R905" s="1"/>
      <c r="S905" s="1"/>
      <c r="T905" s="1"/>
      <c r="U905" s="1"/>
      <c r="V905" s="1"/>
      <c r="W905" s="1"/>
      <c r="X905" s="3"/>
      <c r="Y905" s="3"/>
      <c r="Z905" s="3"/>
      <c r="AA905" s="3"/>
      <c r="AB905" s="3"/>
      <c r="AC905" s="3"/>
      <c r="AD905" s="3"/>
      <c r="AE905" s="3"/>
      <c r="AF905" s="3"/>
      <c r="AG905" s="3"/>
      <c r="AH905" s="3"/>
      <c r="AI905" s="3"/>
    </row>
    <row r="906" spans="1:35" ht="14.5">
      <c r="A906" s="84" t="s">
        <v>1</v>
      </c>
      <c r="B906" s="90">
        <f t="shared" si="244"/>
        <v>0.39357723233638509</v>
      </c>
      <c r="C906" s="90">
        <f t="shared" si="244"/>
        <v>0.33344702883524491</v>
      </c>
      <c r="D906" s="90">
        <f t="shared" si="244"/>
        <v>0.27641621345559414</v>
      </c>
      <c r="E906" s="90">
        <f t="shared" si="244"/>
        <v>0.24144839238554955</v>
      </c>
      <c r="F906" s="90">
        <f t="shared" si="244"/>
        <v>0.21389569033018549</v>
      </c>
      <c r="G906" s="90">
        <f t="shared" si="244"/>
        <v>0.19060523399747659</v>
      </c>
      <c r="H906" s="90">
        <f t="shared" si="244"/>
        <v>0.17019017899614686</v>
      </c>
      <c r="I906" s="90">
        <f t="shared" si="244"/>
        <v>0.16097802677521728</v>
      </c>
      <c r="J906" s="90">
        <f t="shared" si="244"/>
        <v>0.13458087371376926</v>
      </c>
      <c r="K906" s="90">
        <f t="shared" si="244"/>
        <v>0.12264144409720852</v>
      </c>
      <c r="M906" s="32"/>
      <c r="N906" s="6"/>
      <c r="O906" s="1"/>
      <c r="P906" s="6"/>
      <c r="Q906" s="6"/>
      <c r="R906" s="1"/>
      <c r="S906" s="1"/>
      <c r="T906" s="1"/>
      <c r="U906" s="1"/>
      <c r="V906" s="1"/>
      <c r="W906" s="1"/>
      <c r="X906" s="3"/>
      <c r="Y906" s="3"/>
      <c r="Z906" s="3"/>
      <c r="AA906" s="3"/>
      <c r="AB906" s="3"/>
      <c r="AC906" s="3"/>
      <c r="AD906" s="3"/>
      <c r="AE906" s="3"/>
      <c r="AF906" s="3"/>
      <c r="AG906" s="3"/>
      <c r="AH906" s="3"/>
      <c r="AI906" s="3"/>
    </row>
    <row r="907" spans="1:35" ht="14.5">
      <c r="A907" s="84" t="s">
        <v>7</v>
      </c>
      <c r="B907" s="90">
        <f t="shared" si="244"/>
        <v>0.38360560133256316</v>
      </c>
      <c r="C907" s="90">
        <f t="shared" si="244"/>
        <v>0.48264751159459446</v>
      </c>
      <c r="D907" s="90">
        <f t="shared" si="244"/>
        <v>0.54424157755349079</v>
      </c>
      <c r="E907" s="90">
        <f t="shared" si="244"/>
        <v>0.59101404937917978</v>
      </c>
      <c r="F907" s="90">
        <f t="shared" si="244"/>
        <v>0.62674451960119915</v>
      </c>
      <c r="G907" s="90">
        <f t="shared" si="244"/>
        <v>0.62335523442992957</v>
      </c>
      <c r="H907" s="90">
        <f t="shared" si="244"/>
        <v>0.59696941633186318</v>
      </c>
      <c r="I907" s="90">
        <f t="shared" si="244"/>
        <v>0.60053049261970692</v>
      </c>
      <c r="J907" s="90">
        <f t="shared" si="244"/>
        <v>0.52390796598018641</v>
      </c>
      <c r="K907" s="90">
        <f t="shared" si="244"/>
        <v>0.48475509980742149</v>
      </c>
      <c r="M907" s="32"/>
      <c r="N907" s="6"/>
      <c r="O907" s="1"/>
      <c r="P907" s="6"/>
      <c r="Q907" s="6"/>
      <c r="R907" s="1"/>
      <c r="S907" s="1"/>
      <c r="T907" s="1"/>
      <c r="U907" s="1"/>
      <c r="V907" s="1"/>
      <c r="W907" s="1"/>
      <c r="X907" s="3"/>
      <c r="Y907" s="3"/>
      <c r="Z907" s="3"/>
      <c r="AA907" s="3"/>
      <c r="AB907" s="3"/>
      <c r="AC907" s="3"/>
      <c r="AD907" s="3"/>
      <c r="AE907" s="3"/>
      <c r="AF907" s="3"/>
      <c r="AG907" s="3"/>
    </row>
    <row r="908" spans="1:35" ht="14.5">
      <c r="A908" s="84" t="s">
        <v>8</v>
      </c>
      <c r="B908" s="90">
        <f t="shared" si="244"/>
        <v>0.42372347163186674</v>
      </c>
      <c r="C908" s="90">
        <f t="shared" si="244"/>
        <v>0.89042695961301788</v>
      </c>
      <c r="D908" s="90">
        <f t="shared" si="244"/>
        <v>1.3618786341447429</v>
      </c>
      <c r="E908" s="90">
        <f t="shared" si="244"/>
        <v>1.598644116833053</v>
      </c>
      <c r="F908" s="90">
        <f t="shared" si="244"/>
        <v>1.6682194575093443</v>
      </c>
      <c r="G908" s="90">
        <f t="shared" si="244"/>
        <v>1.6302224939785632</v>
      </c>
      <c r="H908" s="90">
        <f t="shared" si="244"/>
        <v>1.5281319865890974</v>
      </c>
      <c r="I908" s="90">
        <f t="shared" si="244"/>
        <v>1.5127305002775073</v>
      </c>
      <c r="J908" s="90">
        <f t="shared" si="244"/>
        <v>1.3054445864243875</v>
      </c>
      <c r="K908" s="90">
        <f t="shared" si="244"/>
        <v>1.1917514422180613</v>
      </c>
      <c r="M908" s="32"/>
      <c r="N908" s="9" t="s">
        <v>9</v>
      </c>
      <c r="O908" s="1"/>
      <c r="P908" s="6"/>
      <c r="Q908" s="6"/>
      <c r="R908" s="1"/>
      <c r="S908" s="1"/>
      <c r="T908" s="1"/>
      <c r="U908" s="1"/>
      <c r="V908" s="1"/>
      <c r="W908" s="1"/>
      <c r="X908" s="3"/>
      <c r="Y908" s="3"/>
      <c r="Z908" s="3"/>
      <c r="AA908" s="3"/>
      <c r="AB908" s="3"/>
      <c r="AC908" s="3"/>
      <c r="AD908" s="3"/>
      <c r="AE908" s="3"/>
      <c r="AF908" s="3"/>
      <c r="AG908" s="3"/>
    </row>
    <row r="909" spans="1:35" ht="14.5">
      <c r="A909" s="84" t="s">
        <v>89</v>
      </c>
      <c r="B909" s="90">
        <f>SUM(B899:B908)</f>
        <v>6.1768876136884545</v>
      </c>
      <c r="C909" s="90">
        <f t="shared" ref="C909:K909" si="245">SUM(C899:C908)</f>
        <v>8.2171652049235551</v>
      </c>
      <c r="D909" s="90">
        <f t="shared" si="245"/>
        <v>9.3156499421082888</v>
      </c>
      <c r="E909" s="90">
        <f t="shared" si="245"/>
        <v>9.6358828818402813</v>
      </c>
      <c r="F909" s="90">
        <f t="shared" si="245"/>
        <v>9.4893006561341373</v>
      </c>
      <c r="G909" s="90">
        <f t="shared" si="245"/>
        <v>9.052847927616769</v>
      </c>
      <c r="H909" s="90">
        <f t="shared" si="245"/>
        <v>8.4891633283926495</v>
      </c>
      <c r="I909" s="90">
        <f t="shared" si="245"/>
        <v>8.438949751250405</v>
      </c>
      <c r="J909" s="90">
        <f t="shared" si="245"/>
        <v>7.3439361026687227</v>
      </c>
      <c r="K909" s="90">
        <f t="shared" si="245"/>
        <v>6.8194612355129154</v>
      </c>
      <c r="M909" s="32"/>
      <c r="N909" s="9"/>
      <c r="O909" s="1"/>
      <c r="P909" s="6"/>
      <c r="Q909" s="6"/>
      <c r="R909" s="1"/>
      <c r="S909" s="1"/>
      <c r="T909" s="1"/>
      <c r="U909" s="1"/>
      <c r="V909" s="1"/>
      <c r="W909" s="1"/>
      <c r="X909" s="3"/>
      <c r="Y909" s="3"/>
      <c r="Z909" s="3"/>
      <c r="AA909" s="3"/>
      <c r="AB909" s="3"/>
      <c r="AC909" s="3"/>
      <c r="AD909" s="3"/>
      <c r="AE909" s="3"/>
      <c r="AF909" s="3"/>
      <c r="AG909" s="3"/>
    </row>
    <row r="910" spans="1:35" s="5" customFormat="1" ht="14.5">
      <c r="A910" s="32"/>
      <c r="B910" s="6"/>
      <c r="C910" s="6"/>
      <c r="D910" s="6"/>
      <c r="E910" s="6"/>
      <c r="F910" s="6"/>
      <c r="G910" s="6"/>
      <c r="H910" s="6"/>
      <c r="I910" s="6"/>
      <c r="J910" s="6"/>
      <c r="K910" s="6"/>
      <c r="L910" s="6"/>
      <c r="P910" s="6"/>
      <c r="Q910" s="6"/>
      <c r="R910" s="6"/>
      <c r="S910" s="6"/>
      <c r="T910" s="6"/>
      <c r="U910" s="6"/>
      <c r="V910" s="6"/>
      <c r="W910" s="6"/>
      <c r="X910" s="6"/>
      <c r="Y910" s="6"/>
      <c r="Z910" s="6"/>
      <c r="AA910" s="6"/>
    </row>
    <row r="911" spans="1:35">
      <c r="A911" s="8" t="s">
        <v>142</v>
      </c>
    </row>
    <row r="912" spans="1:35" ht="14.5">
      <c r="A912" s="129"/>
      <c r="B912" s="129">
        <v>2010</v>
      </c>
      <c r="C912" s="129">
        <v>2020</v>
      </c>
      <c r="D912" s="129">
        <v>2030</v>
      </c>
      <c r="E912" s="129">
        <v>2040</v>
      </c>
      <c r="F912" s="129">
        <v>2050</v>
      </c>
      <c r="G912" s="129">
        <v>2060</v>
      </c>
      <c r="H912" s="129">
        <v>2070</v>
      </c>
      <c r="I912" s="129">
        <v>2080</v>
      </c>
      <c r="J912" s="129">
        <v>2090</v>
      </c>
      <c r="K912" s="129">
        <v>2100</v>
      </c>
    </row>
    <row r="913" spans="1:27" ht="14.5">
      <c r="A913" s="129" t="s">
        <v>5</v>
      </c>
      <c r="B913" s="135">
        <f t="shared" ref="B913:K913" si="246">B$923*B53/B$63</f>
        <v>4.8018724486890534E-2</v>
      </c>
      <c r="C913" s="135">
        <f t="shared" si="246"/>
        <v>7.5375248161607053E-2</v>
      </c>
      <c r="D913" s="135">
        <f t="shared" si="246"/>
        <v>0.10255759089733847</v>
      </c>
      <c r="E913" s="135">
        <f t="shared" si="246"/>
        <v>0.13821681101027322</v>
      </c>
      <c r="F913" s="135">
        <f t="shared" si="246"/>
        <v>0.17713663803191465</v>
      </c>
      <c r="G913" s="135">
        <f t="shared" si="246"/>
        <v>0.21344922138473449</v>
      </c>
      <c r="H913" s="135">
        <f t="shared" si="246"/>
        <v>0.24303301695821536</v>
      </c>
      <c r="I913" s="135">
        <f t="shared" si="246"/>
        <v>0.28184453276131766</v>
      </c>
      <c r="J913" s="135">
        <f t="shared" si="246"/>
        <v>0.27705439071331384</v>
      </c>
      <c r="K913" s="135">
        <f t="shared" si="246"/>
        <v>0.28351267263102459</v>
      </c>
    </row>
    <row r="914" spans="1:27" ht="14.5">
      <c r="A914" s="129" t="s">
        <v>6</v>
      </c>
      <c r="B914" s="135">
        <f t="shared" ref="B914:K914" si="247">B$923*B54/B$63</f>
        <v>0.34287686084205932</v>
      </c>
      <c r="C914" s="135">
        <f t="shared" si="247"/>
        <v>0.74454592037658807</v>
      </c>
      <c r="D914" s="135">
        <f t="shared" si="247"/>
        <v>0.91291079856017543</v>
      </c>
      <c r="E914" s="135">
        <f t="shared" si="247"/>
        <v>0.89668291359573715</v>
      </c>
      <c r="F914" s="135">
        <f t="shared" si="247"/>
        <v>0.80728652016569002</v>
      </c>
      <c r="G914" s="135">
        <f t="shared" si="247"/>
        <v>0.69789313182032142</v>
      </c>
      <c r="H914" s="135">
        <f t="shared" si="247"/>
        <v>0.58860349836702697</v>
      </c>
      <c r="I914" s="135">
        <f t="shared" si="247"/>
        <v>0.52188863767250704</v>
      </c>
      <c r="J914" s="135">
        <f t="shared" si="247"/>
        <v>0.40320680658085545</v>
      </c>
      <c r="K914" s="135">
        <f t="shared" si="247"/>
        <v>0.32810357236662219</v>
      </c>
    </row>
    <row r="915" spans="1:27" ht="14.5">
      <c r="A915" s="129" t="s">
        <v>11</v>
      </c>
      <c r="B915" s="135">
        <f t="shared" ref="B915:K915" si="248">B$923*B55/B$63</f>
        <v>0.54919035803458505</v>
      </c>
      <c r="C915" s="135">
        <f t="shared" si="248"/>
        <v>0.5780318631865784</v>
      </c>
      <c r="D915" s="135">
        <f t="shared" si="248"/>
        <v>0.59168007957091318</v>
      </c>
      <c r="E915" s="135">
        <f t="shared" si="248"/>
        <v>0.59468923318295663</v>
      </c>
      <c r="F915" s="135">
        <f t="shared" si="248"/>
        <v>0.57997862290876245</v>
      </c>
      <c r="G915" s="135">
        <f t="shared" si="248"/>
        <v>0.55511337732812327</v>
      </c>
      <c r="H915" s="135">
        <f t="shared" si="248"/>
        <v>0.52582168764889958</v>
      </c>
      <c r="I915" s="135">
        <f t="shared" si="248"/>
        <v>0.52715031086888609</v>
      </c>
      <c r="J915" s="135">
        <f t="shared" si="248"/>
        <v>0.46463713740607437</v>
      </c>
      <c r="K915" s="135">
        <f t="shared" si="248"/>
        <v>0.44143523897168541</v>
      </c>
    </row>
    <row r="916" spans="1:27" ht="14.5">
      <c r="A916" s="129" t="s">
        <v>2</v>
      </c>
      <c r="B916" s="135">
        <f t="shared" ref="B916:K916" si="249">B$923*B56/B$63</f>
        <v>0.10298072485355893</v>
      </c>
      <c r="C916" s="135">
        <f t="shared" si="249"/>
        <v>0.14501894844275495</v>
      </c>
      <c r="D916" s="135">
        <f t="shared" si="249"/>
        <v>0.15536312381682313</v>
      </c>
      <c r="E916" s="135">
        <f t="shared" si="249"/>
        <v>0.14412645724060813</v>
      </c>
      <c r="F916" s="135">
        <f t="shared" si="249"/>
        <v>0.12586669752422661</v>
      </c>
      <c r="G916" s="135">
        <f t="shared" si="249"/>
        <v>0.11107520394930197</v>
      </c>
      <c r="H916" s="135">
        <f t="shared" si="249"/>
        <v>0.10075825447414044</v>
      </c>
      <c r="I916" s="135">
        <f t="shared" si="249"/>
        <v>9.8163116450609669E-2</v>
      </c>
      <c r="J916" s="135">
        <f t="shared" si="249"/>
        <v>8.4078305643034285E-2</v>
      </c>
      <c r="K916" s="135">
        <f t="shared" si="249"/>
        <v>7.7555156913526491E-2</v>
      </c>
    </row>
    <row r="917" spans="1:27" ht="14.5">
      <c r="A917" s="129" t="s">
        <v>3</v>
      </c>
      <c r="B917" s="135">
        <f t="shared" ref="B917:K917" si="250">B$923*B57/B$63</f>
        <v>0.19114426505536442</v>
      </c>
      <c r="C917" s="135">
        <f t="shared" si="250"/>
        <v>0.23204784716928198</v>
      </c>
      <c r="D917" s="135">
        <f t="shared" si="250"/>
        <v>0.24390362143433741</v>
      </c>
      <c r="E917" s="135">
        <f t="shared" si="250"/>
        <v>0.25328058483644067</v>
      </c>
      <c r="F917" s="135">
        <f t="shared" si="250"/>
        <v>0.25709647066329822</v>
      </c>
      <c r="G917" s="135">
        <f t="shared" si="250"/>
        <v>0.24678205385419977</v>
      </c>
      <c r="H917" s="135">
        <f t="shared" si="250"/>
        <v>0.23022415406536242</v>
      </c>
      <c r="I917" s="135">
        <f t="shared" si="250"/>
        <v>0.22791585699287609</v>
      </c>
      <c r="J917" s="135">
        <f t="shared" si="250"/>
        <v>0.19734243168253299</v>
      </c>
      <c r="K917" s="135">
        <f t="shared" si="250"/>
        <v>0.18083009440384795</v>
      </c>
      <c r="N917" s="8" t="s">
        <v>9</v>
      </c>
    </row>
    <row r="918" spans="1:27" ht="14.5">
      <c r="A918" s="129" t="s">
        <v>4</v>
      </c>
      <c r="B918" s="135">
        <f t="shared" ref="B918:K918" si="251">B$923*B58/B$63</f>
        <v>0.10597162256062219</v>
      </c>
      <c r="C918" s="135">
        <f t="shared" si="251"/>
        <v>0.13206744468561379</v>
      </c>
      <c r="D918" s="135">
        <f t="shared" si="251"/>
        <v>0.14819601195036075</v>
      </c>
      <c r="E918" s="135">
        <f t="shared" si="251"/>
        <v>0.16434066942746173</v>
      </c>
      <c r="F918" s="135">
        <f t="shared" si="251"/>
        <v>0.17306632553573026</v>
      </c>
      <c r="G918" s="135">
        <f t="shared" si="251"/>
        <v>0.17305759705494639</v>
      </c>
      <c r="H918" s="135">
        <f t="shared" si="251"/>
        <v>0.16777995535944198</v>
      </c>
      <c r="I918" s="135">
        <f t="shared" si="251"/>
        <v>0.17134868466951969</v>
      </c>
      <c r="J918" s="135">
        <f t="shared" si="251"/>
        <v>0.15281066058965392</v>
      </c>
      <c r="K918" s="135">
        <f t="shared" si="251"/>
        <v>0.14652566000136499</v>
      </c>
    </row>
    <row r="919" spans="1:27" ht="14.5">
      <c r="A919" s="129" t="s">
        <v>0</v>
      </c>
      <c r="B919" s="135">
        <f t="shared" ref="B919:K919" si="252">B$923*B59/B$63</f>
        <v>0.49415053648886637</v>
      </c>
      <c r="C919" s="135">
        <f t="shared" si="252"/>
        <v>0.49028132552864073</v>
      </c>
      <c r="D919" s="135">
        <f t="shared" si="252"/>
        <v>0.47133744107331688</v>
      </c>
      <c r="E919" s="135">
        <f t="shared" si="252"/>
        <v>0.46028597611384464</v>
      </c>
      <c r="F919" s="135">
        <f t="shared" si="252"/>
        <v>0.44792165758217778</v>
      </c>
      <c r="G919" s="135">
        <f t="shared" si="252"/>
        <v>0.4334389542346247</v>
      </c>
      <c r="H919" s="135">
        <f t="shared" si="252"/>
        <v>0.42117693250489896</v>
      </c>
      <c r="I919" s="135">
        <f t="shared" si="252"/>
        <v>0.43761963669983972</v>
      </c>
      <c r="J919" s="135">
        <f t="shared" si="252"/>
        <v>0.39829190075505005</v>
      </c>
      <c r="K919" s="135">
        <f t="shared" si="252"/>
        <v>0.38712942030663156</v>
      </c>
    </row>
    <row r="920" spans="1:27" ht="14.5">
      <c r="A920" s="129" t="s">
        <v>1</v>
      </c>
      <c r="B920" s="135">
        <f t="shared" ref="B920:K920" si="253">B$923*B60/B$63</f>
        <v>0.1440721401937605</v>
      </c>
      <c r="C920" s="135">
        <f t="shared" si="253"/>
        <v>0.12140165518920053</v>
      </c>
      <c r="D920" s="135">
        <f t="shared" si="253"/>
        <v>0.10085092475943447</v>
      </c>
      <c r="E920" s="135">
        <f t="shared" si="253"/>
        <v>8.8268721826427837E-2</v>
      </c>
      <c r="F920" s="135">
        <f t="shared" si="253"/>
        <v>7.8291890665096064E-2</v>
      </c>
      <c r="G920" s="135">
        <f t="shared" si="253"/>
        <v>6.9754364724506066E-2</v>
      </c>
      <c r="H920" s="135">
        <f t="shared" si="253"/>
        <v>6.2248023076705496E-2</v>
      </c>
      <c r="I920" s="135">
        <f t="shared" si="253"/>
        <v>5.8798882413308183E-2</v>
      </c>
      <c r="J920" s="135">
        <f t="shared" si="253"/>
        <v>4.9196773287543384E-2</v>
      </c>
      <c r="K920" s="135">
        <f t="shared" si="253"/>
        <v>4.5031961335574425E-2</v>
      </c>
    </row>
    <row r="921" spans="1:27" ht="14.5">
      <c r="A921" s="129" t="s">
        <v>7</v>
      </c>
      <c r="B921" s="135">
        <f t="shared" ref="B921:K921" si="254">B$923*B61/B$63</f>
        <v>0.13837851992589267</v>
      </c>
      <c r="C921" s="135">
        <f t="shared" si="254"/>
        <v>0.17571945781561862</v>
      </c>
      <c r="D921" s="135">
        <f t="shared" si="254"/>
        <v>0.19934290582216843</v>
      </c>
      <c r="E921" s="135">
        <f t="shared" si="254"/>
        <v>0.21696391222332637</v>
      </c>
      <c r="F921" s="135">
        <f t="shared" si="254"/>
        <v>0.23028713365799811</v>
      </c>
      <c r="G921" s="135">
        <f t="shared" si="254"/>
        <v>0.2290418578992891</v>
      </c>
      <c r="H921" s="135">
        <f t="shared" si="254"/>
        <v>0.21928955992737878</v>
      </c>
      <c r="I921" s="135">
        <f t="shared" si="254"/>
        <v>0.22064721209681434</v>
      </c>
      <c r="J921" s="135">
        <f t="shared" si="254"/>
        <v>0.19248303391811816</v>
      </c>
      <c r="K921" s="135">
        <f t="shared" si="254"/>
        <v>0.17814650154981049</v>
      </c>
    </row>
    <row r="922" spans="1:27" ht="14.5">
      <c r="A922" s="129" t="s">
        <v>8</v>
      </c>
      <c r="B922" s="135">
        <f t="shared" ref="B922:K922" si="255">B$923*B62/B$63</f>
        <v>0.15287301916441659</v>
      </c>
      <c r="C922" s="135">
        <f t="shared" si="255"/>
        <v>0.32701417991311355</v>
      </c>
      <c r="D922" s="135">
        <f t="shared" si="255"/>
        <v>0.50160876268897292</v>
      </c>
      <c r="E922" s="135">
        <f t="shared" si="255"/>
        <v>0.58874842011810125</v>
      </c>
      <c r="F922" s="135">
        <f t="shared" si="255"/>
        <v>0.61413385660178643</v>
      </c>
      <c r="G922" s="135">
        <f t="shared" si="255"/>
        <v>0.59993298816008178</v>
      </c>
      <c r="H922" s="135">
        <f t="shared" si="255"/>
        <v>0.56213271263091391</v>
      </c>
      <c r="I922" s="135">
        <f t="shared" si="255"/>
        <v>0.55652986331354015</v>
      </c>
      <c r="J922" s="135">
        <f t="shared" si="255"/>
        <v>0.48011639443615767</v>
      </c>
      <c r="K922" s="135">
        <f t="shared" si="255"/>
        <v>0.43804140352073512</v>
      </c>
      <c r="L922" s="8" t="s">
        <v>140</v>
      </c>
      <c r="M922" s="11">
        <f>MIN(B913:K922)</f>
        <v>4.5031961335574425E-2</v>
      </c>
    </row>
    <row r="923" spans="1:27" ht="14.5">
      <c r="A923" s="129" t="s">
        <v>89</v>
      </c>
      <c r="B923" s="140">
        <f>'[8]3rd GHG Study'!$D$60/10^4</f>
        <v>2.3048000000000002</v>
      </c>
      <c r="C923" s="140">
        <f>$B$923*C$909/$B$909</f>
        <v>3.0660946982971993</v>
      </c>
      <c r="D923" s="140">
        <f>$B$923*D$909/$B$909</f>
        <v>3.4759754959747777</v>
      </c>
      <c r="E923" s="140">
        <f t="shared" ref="E923:K923" si="256">$B$923*E$909/$B$909</f>
        <v>3.5954649420606466</v>
      </c>
      <c r="F923" s="140">
        <f t="shared" si="256"/>
        <v>3.5407702908160883</v>
      </c>
      <c r="G923" s="140">
        <f t="shared" si="256"/>
        <v>3.3779154176826354</v>
      </c>
      <c r="H923" s="140">
        <f t="shared" si="256"/>
        <v>3.1675861474183247</v>
      </c>
      <c r="I923" s="140">
        <f t="shared" si="256"/>
        <v>3.1488498096645063</v>
      </c>
      <c r="J923" s="140">
        <f t="shared" si="256"/>
        <v>2.7402641893501332</v>
      </c>
      <c r="K923" s="140">
        <f t="shared" si="256"/>
        <v>2.5445653601951572</v>
      </c>
      <c r="L923" s="8" t="s">
        <v>141</v>
      </c>
      <c r="M923" s="11">
        <f>MAX(B913:K922)</f>
        <v>0.91291079856017543</v>
      </c>
    </row>
    <row r="925" spans="1:27" ht="14.5">
      <c r="A925" s="34" t="s">
        <v>107</v>
      </c>
      <c r="B925" s="35"/>
      <c r="C925" s="35"/>
      <c r="D925" s="35"/>
      <c r="E925" s="35"/>
      <c r="F925" s="35"/>
      <c r="G925" s="35"/>
      <c r="H925" s="35"/>
      <c r="I925" s="35"/>
      <c r="J925" s="35"/>
      <c r="K925" s="35"/>
      <c r="L925" s="35"/>
      <c r="M925" s="35"/>
      <c r="N925" s="35"/>
      <c r="O925" s="35"/>
      <c r="P925" s="35"/>
      <c r="Q925" s="35"/>
      <c r="R925" s="35"/>
      <c r="S925" s="35"/>
      <c r="T925" s="35"/>
    </row>
    <row r="926" spans="1:27" s="10" customFormat="1" ht="14.5" hidden="1" customHeight="1" outlineLevel="1">
      <c r="A926" s="214" t="s">
        <v>108</v>
      </c>
      <c r="B926" s="214"/>
      <c r="C926" s="214"/>
      <c r="D926" s="214"/>
      <c r="E926" s="214"/>
      <c r="F926" s="214"/>
      <c r="G926" s="214"/>
      <c r="H926" s="214"/>
      <c r="I926" s="214"/>
      <c r="J926" s="214"/>
      <c r="K926" s="214"/>
      <c r="L926" s="214"/>
      <c r="M926" s="214"/>
      <c r="N926" s="214"/>
      <c r="O926" s="214"/>
    </row>
    <row r="927" spans="1:27" s="5" customFormat="1" ht="14.5" hidden="1" outlineLevel="1">
      <c r="A927" s="32"/>
      <c r="B927" s="6"/>
      <c r="C927" s="6"/>
      <c r="D927" s="6"/>
      <c r="E927" s="6"/>
      <c r="F927" s="6"/>
      <c r="G927" s="6"/>
      <c r="H927" s="6"/>
      <c r="I927" s="6"/>
      <c r="J927" s="6"/>
      <c r="K927" s="6"/>
      <c r="L927" s="6"/>
      <c r="P927" s="6"/>
      <c r="Q927" s="6"/>
      <c r="R927" s="6"/>
      <c r="S927" s="6"/>
      <c r="T927" s="6"/>
      <c r="U927" s="6"/>
      <c r="V927" s="6"/>
      <c r="W927" s="6"/>
      <c r="X927" s="6"/>
      <c r="Y927" s="6"/>
      <c r="Z927" s="6"/>
      <c r="AA927" s="6"/>
    </row>
    <row r="928" spans="1:27" hidden="1" outlineLevel="1">
      <c r="A928" s="10" t="s">
        <v>109</v>
      </c>
      <c r="B928" s="6"/>
      <c r="C928" s="6"/>
      <c r="D928" s="6"/>
      <c r="E928" s="6"/>
      <c r="F928" s="6"/>
      <c r="G928" s="6"/>
      <c r="H928" s="6"/>
      <c r="I928" s="6"/>
      <c r="J928" s="9" t="s">
        <v>105</v>
      </c>
      <c r="K928" s="6"/>
      <c r="L928" s="55"/>
      <c r="M928" s="5"/>
      <c r="N928" s="5"/>
      <c r="O928" s="5"/>
      <c r="P928" s="5"/>
      <c r="Q928" s="5"/>
      <c r="R928" s="5"/>
      <c r="S928" s="5"/>
      <c r="T928" s="5"/>
    </row>
    <row r="929" spans="1:35" ht="14.5" hidden="1" outlineLevel="1">
      <c r="A929" s="21"/>
      <c r="B929" s="21">
        <v>2010</v>
      </c>
      <c r="C929" s="21">
        <v>2020</v>
      </c>
      <c r="D929" s="21">
        <v>2030</v>
      </c>
      <c r="E929" s="21">
        <v>2040</v>
      </c>
      <c r="F929" s="21">
        <v>2050</v>
      </c>
      <c r="G929" s="21">
        <v>2060</v>
      </c>
      <c r="H929" s="21">
        <v>2070</v>
      </c>
      <c r="I929" s="21">
        <v>2080</v>
      </c>
      <c r="J929" s="21">
        <v>2090</v>
      </c>
      <c r="K929" s="21">
        <v>2100</v>
      </c>
      <c r="M929" s="32"/>
      <c r="N929" s="56"/>
      <c r="O929" s="16"/>
      <c r="P929" s="56"/>
      <c r="Q929" s="56"/>
      <c r="R929" s="56"/>
      <c r="S929" s="56"/>
      <c r="T929" s="56"/>
      <c r="U929" s="56"/>
      <c r="V929" s="56"/>
      <c r="W929" s="57"/>
    </row>
    <row r="930" spans="1:35" ht="14.5" hidden="1" outlineLevel="1">
      <c r="A930" s="21" t="s">
        <v>89</v>
      </c>
      <c r="B930" s="88">
        <f>'[4]Other ships data'!$B$45</f>
        <v>0.19500000000000001</v>
      </c>
      <c r="C930" s="88">
        <f>'[4]Other ships data'!$B$51</f>
        <v>0.2</v>
      </c>
      <c r="D930" s="88">
        <f>'[4]Other ships data'!$B$52</f>
        <v>0.2</v>
      </c>
      <c r="E930" s="88">
        <f>'[4]Other ships data'!$B$53</f>
        <v>0.2</v>
      </c>
      <c r="F930" s="88">
        <f>'[4]Other ships data'!$B$54</f>
        <v>0.2</v>
      </c>
      <c r="G930" s="88">
        <f>'[4]Other ships data'!$B$55</f>
        <v>0.2</v>
      </c>
      <c r="H930" s="88">
        <f>'[4]Other ships data'!$B$56</f>
        <v>0.2</v>
      </c>
      <c r="I930" s="88">
        <f>'[4]Other ships data'!$B$56</f>
        <v>0.2</v>
      </c>
      <c r="J930" s="88">
        <f>'[4]Other ships data'!$B$58</f>
        <v>0.2</v>
      </c>
      <c r="K930" s="88">
        <f>'[4]Other ships data'!$B$59</f>
        <v>0.2</v>
      </c>
      <c r="M930" s="32"/>
      <c r="N930" s="6"/>
      <c r="O930" s="1"/>
      <c r="P930" s="6"/>
      <c r="Q930" s="6"/>
      <c r="R930" s="1"/>
      <c r="S930" s="1"/>
      <c r="T930" s="1"/>
      <c r="U930" s="1"/>
      <c r="V930" s="1"/>
      <c r="W930" s="1"/>
      <c r="X930" s="3"/>
      <c r="Y930" s="3"/>
      <c r="Z930" s="3"/>
      <c r="AA930" s="3"/>
      <c r="AB930" s="3"/>
      <c r="AC930" s="3"/>
      <c r="AD930" s="3"/>
      <c r="AE930" s="3"/>
      <c r="AF930" s="3"/>
      <c r="AG930" s="3"/>
    </row>
    <row r="931" spans="1:35" ht="14.5" hidden="1" outlineLevel="1">
      <c r="A931" s="79" t="s">
        <v>9</v>
      </c>
      <c r="B931" s="86"/>
      <c r="C931" s="2"/>
      <c r="D931" s="2"/>
      <c r="E931" s="2"/>
      <c r="F931" s="2"/>
      <c r="G931" s="2"/>
      <c r="H931" s="2"/>
      <c r="I931" s="2"/>
      <c r="J931" s="2"/>
      <c r="K931" s="2"/>
      <c r="M931" s="32"/>
      <c r="N931" s="6"/>
      <c r="O931" s="1"/>
      <c r="P931" s="6"/>
      <c r="Q931" s="6"/>
      <c r="R931" s="1"/>
      <c r="S931" s="1"/>
      <c r="T931" s="1"/>
      <c r="U931" s="1"/>
      <c r="V931" s="1"/>
      <c r="W931" s="1"/>
      <c r="X931" s="3"/>
      <c r="Y931" s="3"/>
      <c r="Z931" s="3"/>
      <c r="AA931" s="3"/>
      <c r="AB931" s="3"/>
      <c r="AC931" s="3"/>
      <c r="AD931" s="3"/>
      <c r="AE931" s="3"/>
      <c r="AF931" s="3"/>
      <c r="AG931" s="3"/>
    </row>
    <row r="932" spans="1:35" hidden="1" outlineLevel="1">
      <c r="A932" s="10" t="s">
        <v>110</v>
      </c>
      <c r="B932" s="6"/>
      <c r="C932" s="6"/>
      <c r="D932" s="6"/>
      <c r="E932" s="6"/>
      <c r="F932" s="6"/>
      <c r="G932" s="6"/>
      <c r="H932" s="6"/>
      <c r="I932" s="6"/>
      <c r="J932" s="9" t="s">
        <v>104</v>
      </c>
      <c r="K932" s="6"/>
      <c r="L932" s="55"/>
      <c r="M932" s="5"/>
      <c r="N932" s="5"/>
      <c r="O932" s="5"/>
      <c r="P932" s="5"/>
      <c r="Q932" s="5"/>
      <c r="R932" s="5"/>
      <c r="S932" s="5"/>
      <c r="T932" s="5"/>
    </row>
    <row r="933" spans="1:35" ht="14.5" hidden="1" outlineLevel="1">
      <c r="A933" s="23"/>
      <c r="B933" s="23">
        <v>2010</v>
      </c>
      <c r="C933" s="23">
        <v>2020</v>
      </c>
      <c r="D933" s="23">
        <v>2030</v>
      </c>
      <c r="E933" s="23">
        <v>2040</v>
      </c>
      <c r="F933" s="23">
        <v>2050</v>
      </c>
      <c r="G933" s="23">
        <v>2060</v>
      </c>
      <c r="H933" s="23">
        <v>2070</v>
      </c>
      <c r="I933" s="23">
        <v>2080</v>
      </c>
      <c r="J933" s="23">
        <v>2090</v>
      </c>
      <c r="K933" s="23">
        <v>2100</v>
      </c>
      <c r="M933" s="32"/>
      <c r="N933" s="56"/>
      <c r="O933" s="16"/>
      <c r="P933" s="56"/>
      <c r="Q933" s="56"/>
      <c r="R933" s="56"/>
      <c r="S933" s="56"/>
      <c r="T933" s="56"/>
      <c r="U933" s="56"/>
      <c r="V933" s="56"/>
      <c r="W933" s="57"/>
    </row>
    <row r="934" spans="1:35" ht="14.5" hidden="1" outlineLevel="1">
      <c r="A934" s="23" t="s">
        <v>5</v>
      </c>
      <c r="B934" s="89">
        <f t="shared" ref="B934:K934" si="257">B$930*B53*1000</f>
        <v>264.13882612845003</v>
      </c>
      <c r="C934" s="89">
        <f t="shared" si="257"/>
        <v>512.90535197999998</v>
      </c>
      <c r="D934" s="89">
        <f t="shared" si="257"/>
        <v>911.42856110000002</v>
      </c>
      <c r="E934" s="89">
        <f t="shared" si="257"/>
        <v>1546.9826309</v>
      </c>
      <c r="F934" s="89">
        <f t="shared" si="257"/>
        <v>2444.1257888600007</v>
      </c>
      <c r="G934" s="89">
        <f t="shared" si="257"/>
        <v>3587.6010470000006</v>
      </c>
      <c r="H934" s="89">
        <f t="shared" si="257"/>
        <v>4899.018508000001</v>
      </c>
      <c r="I934" s="89">
        <f t="shared" si="257"/>
        <v>6292.7353840200003</v>
      </c>
      <c r="J934" s="89">
        <f t="shared" si="257"/>
        <v>7668.6691828600005</v>
      </c>
      <c r="K934" s="89">
        <f t="shared" si="257"/>
        <v>8903.8567144600001</v>
      </c>
      <c r="M934" s="32"/>
      <c r="N934" s="6"/>
      <c r="O934" s="1"/>
      <c r="P934" s="6"/>
      <c r="Q934" s="6"/>
      <c r="R934" s="1"/>
      <c r="S934" s="1"/>
      <c r="T934" s="1"/>
      <c r="U934" s="1"/>
      <c r="V934" s="1"/>
      <c r="W934" s="1"/>
      <c r="X934" s="3"/>
      <c r="Y934" s="3"/>
      <c r="Z934" s="3"/>
      <c r="AA934" s="3"/>
      <c r="AB934" s="3"/>
      <c r="AC934" s="3"/>
      <c r="AD934" s="3"/>
      <c r="AE934" s="3"/>
      <c r="AF934" s="3"/>
      <c r="AG934" s="3"/>
      <c r="AH934" s="3"/>
      <c r="AI934" s="3"/>
    </row>
    <row r="935" spans="1:35" ht="14.5" hidden="1" outlineLevel="1">
      <c r="A935" s="23" t="s">
        <v>6</v>
      </c>
      <c r="B935" s="89">
        <f t="shared" ref="B935:K935" si="258">B$930*B54*1000</f>
        <v>1886.078659881</v>
      </c>
      <c r="C935" s="89">
        <f t="shared" si="258"/>
        <v>5066.4057057200007</v>
      </c>
      <c r="D935" s="89">
        <f t="shared" si="258"/>
        <v>8113.0315978000008</v>
      </c>
      <c r="E935" s="89">
        <f t="shared" si="258"/>
        <v>10036.064952000002</v>
      </c>
      <c r="F935" s="89">
        <f t="shared" si="258"/>
        <v>11138.914144799999</v>
      </c>
      <c r="G935" s="89">
        <f t="shared" si="258"/>
        <v>11730.012947200001</v>
      </c>
      <c r="H935" s="89">
        <f t="shared" si="258"/>
        <v>11864.969906</v>
      </c>
      <c r="I935" s="89">
        <f t="shared" si="258"/>
        <v>11652.193727600001</v>
      </c>
      <c r="J935" s="89">
        <f t="shared" si="258"/>
        <v>11160.4786482</v>
      </c>
      <c r="K935" s="89">
        <f t="shared" si="258"/>
        <v>10304.2561334</v>
      </c>
      <c r="M935" s="32"/>
      <c r="N935" s="6"/>
      <c r="O935" s="1"/>
      <c r="P935" s="6"/>
      <c r="Q935" s="6"/>
      <c r="R935" s="1"/>
      <c r="S935" s="1"/>
      <c r="T935" s="1"/>
      <c r="U935" s="1"/>
      <c r="V935" s="1"/>
      <c r="W935" s="1"/>
      <c r="X935" s="3"/>
      <c r="Y935" s="3"/>
      <c r="Z935" s="3"/>
      <c r="AA935" s="3"/>
      <c r="AB935" s="3"/>
      <c r="AC935" s="3"/>
      <c r="AD935" s="3"/>
      <c r="AE935" s="3"/>
      <c r="AF935" s="3"/>
      <c r="AG935" s="3"/>
      <c r="AH935" s="3"/>
      <c r="AI935" s="3"/>
    </row>
    <row r="936" spans="1:35" ht="14.5" hidden="1" outlineLevel="1">
      <c r="A936" s="23" t="s">
        <v>11</v>
      </c>
      <c r="B936" s="89">
        <f t="shared" ref="B936:K936" si="259">B$930*B55*1000</f>
        <v>3020.956888014</v>
      </c>
      <c r="C936" s="89">
        <f t="shared" si="259"/>
        <v>3933.3288244400001</v>
      </c>
      <c r="D936" s="89">
        <f t="shared" si="259"/>
        <v>5258.2565448000005</v>
      </c>
      <c r="E936" s="89">
        <f t="shared" si="259"/>
        <v>6656.0204058600011</v>
      </c>
      <c r="F936" s="89">
        <f t="shared" si="259"/>
        <v>8002.5268910400009</v>
      </c>
      <c r="G936" s="89">
        <f t="shared" si="259"/>
        <v>9330.2065980200005</v>
      </c>
      <c r="H936" s="89">
        <f t="shared" si="259"/>
        <v>10599.42476928</v>
      </c>
      <c r="I936" s="89">
        <f t="shared" si="259"/>
        <v>11769.670965060001</v>
      </c>
      <c r="J936" s="89">
        <f t="shared" si="259"/>
        <v>12860.826668960002</v>
      </c>
      <c r="K936" s="89">
        <f t="shared" si="259"/>
        <v>13863.493578760001</v>
      </c>
      <c r="M936" s="32"/>
      <c r="N936" s="6"/>
      <c r="O936" s="1"/>
      <c r="P936" s="6"/>
      <c r="Q936" s="6"/>
      <c r="R936" s="1"/>
      <c r="S936" s="1"/>
      <c r="T936" s="1"/>
      <c r="U936" s="1"/>
      <c r="V936" s="1"/>
      <c r="W936" s="1"/>
      <c r="X936" s="3"/>
      <c r="Y936" s="3"/>
      <c r="Z936" s="3"/>
      <c r="AA936" s="3"/>
      <c r="AB936" s="3"/>
      <c r="AC936" s="3"/>
      <c r="AD936" s="3"/>
      <c r="AE936" s="3"/>
      <c r="AF936" s="3"/>
      <c r="AG936" s="3"/>
      <c r="AH936" s="3"/>
      <c r="AI936" s="3"/>
    </row>
    <row r="937" spans="1:35" ht="14.5" hidden="1" outlineLevel="1">
      <c r="A937" s="23" t="s">
        <v>2</v>
      </c>
      <c r="B937" s="89">
        <f t="shared" ref="B937:K937" si="260">B$930*B56*1000</f>
        <v>566.47085209650004</v>
      </c>
      <c r="C937" s="89">
        <f t="shared" si="260"/>
        <v>986.80928566000011</v>
      </c>
      <c r="D937" s="89">
        <f t="shared" si="260"/>
        <v>1380.7109464000002</v>
      </c>
      <c r="E937" s="89">
        <f t="shared" si="260"/>
        <v>1613.1259604000002</v>
      </c>
      <c r="F937" s="89">
        <f t="shared" si="260"/>
        <v>1736.7047539999999</v>
      </c>
      <c r="G937" s="89">
        <f t="shared" si="260"/>
        <v>1866.9242052000002</v>
      </c>
      <c r="H937" s="89">
        <f t="shared" si="260"/>
        <v>2031.0678757999999</v>
      </c>
      <c r="I937" s="89">
        <f t="shared" si="260"/>
        <v>2191.6852892000002</v>
      </c>
      <c r="J937" s="89">
        <f t="shared" si="260"/>
        <v>2327.2279128</v>
      </c>
      <c r="K937" s="89">
        <f t="shared" si="260"/>
        <v>2435.6583366</v>
      </c>
      <c r="M937" s="32"/>
      <c r="N937" s="6"/>
      <c r="O937" s="1"/>
      <c r="P937" s="6"/>
      <c r="Q937" s="6"/>
      <c r="R937" s="1"/>
      <c r="S937" s="1"/>
      <c r="T937" s="1"/>
      <c r="U937" s="1"/>
      <c r="V937" s="1"/>
      <c r="W937" s="1"/>
      <c r="X937" s="3"/>
      <c r="Y937" s="3"/>
      <c r="Z937" s="3"/>
      <c r="AA937" s="3"/>
      <c r="AB937" s="3"/>
      <c r="AC937" s="3"/>
      <c r="AD937" s="3"/>
      <c r="AE937" s="3"/>
      <c r="AF937" s="3"/>
      <c r="AG937" s="3"/>
      <c r="AH937" s="3"/>
      <c r="AI937" s="3"/>
    </row>
    <row r="938" spans="1:35" ht="14.5" hidden="1" outlineLevel="1">
      <c r="A938" s="23" t="s">
        <v>3</v>
      </c>
      <c r="B938" s="89">
        <f t="shared" ref="B938:K938" si="261">B$930*B57*1000</f>
        <v>1051.436128977</v>
      </c>
      <c r="C938" s="89">
        <f t="shared" si="261"/>
        <v>1579.0141410000001</v>
      </c>
      <c r="D938" s="89">
        <f t="shared" si="261"/>
        <v>2167.5697019200002</v>
      </c>
      <c r="E938" s="89">
        <f t="shared" si="261"/>
        <v>2834.8264051400001</v>
      </c>
      <c r="F938" s="89">
        <f t="shared" si="261"/>
        <v>3547.4090575199994</v>
      </c>
      <c r="G938" s="89">
        <f t="shared" si="261"/>
        <v>4147.8509457400005</v>
      </c>
      <c r="H938" s="89">
        <f t="shared" si="261"/>
        <v>4640.8196132000003</v>
      </c>
      <c r="I938" s="89">
        <f t="shared" si="261"/>
        <v>5088.6712750000006</v>
      </c>
      <c r="J938" s="89">
        <f t="shared" si="261"/>
        <v>5462.2986498</v>
      </c>
      <c r="K938" s="89">
        <f t="shared" si="261"/>
        <v>5679.0591944000007</v>
      </c>
      <c r="M938" s="32"/>
      <c r="N938" s="6"/>
      <c r="O938" s="1"/>
      <c r="P938" s="6"/>
      <c r="Q938" s="6"/>
      <c r="R938" s="1"/>
      <c r="S938" s="1"/>
      <c r="T938" s="1"/>
      <c r="U938" s="1"/>
      <c r="V938" s="1"/>
      <c r="W938" s="1"/>
      <c r="X938" s="3"/>
      <c r="Y938" s="3"/>
      <c r="Z938" s="3"/>
      <c r="AA938" s="3"/>
      <c r="AB938" s="3"/>
      <c r="AC938" s="3"/>
      <c r="AD938" s="3"/>
      <c r="AE938" s="3"/>
      <c r="AF938" s="3"/>
      <c r="AG938" s="3"/>
      <c r="AH938" s="3"/>
      <c r="AI938" s="3"/>
    </row>
    <row r="939" spans="1:35" ht="14.5" hidden="1" outlineLevel="1">
      <c r="A939" s="23" t="s">
        <v>4</v>
      </c>
      <c r="B939" s="89">
        <f t="shared" ref="B939:K939" si="262">B$930*B58*1000</f>
        <v>582.9230219085</v>
      </c>
      <c r="C939" s="89">
        <f t="shared" si="262"/>
        <v>898.67829100000006</v>
      </c>
      <c r="D939" s="89">
        <f t="shared" si="262"/>
        <v>1317.0168756</v>
      </c>
      <c r="E939" s="89">
        <f t="shared" si="262"/>
        <v>1839.3722101999999</v>
      </c>
      <c r="F939" s="89">
        <f t="shared" si="262"/>
        <v>2387.9637444</v>
      </c>
      <c r="G939" s="89">
        <f t="shared" si="262"/>
        <v>2908.7087428</v>
      </c>
      <c r="H939" s="89">
        <f t="shared" si="262"/>
        <v>3382.0800023999996</v>
      </c>
      <c r="I939" s="89">
        <f t="shared" si="262"/>
        <v>3825.6975235999998</v>
      </c>
      <c r="J939" s="89">
        <f t="shared" si="262"/>
        <v>4229.6907861999998</v>
      </c>
      <c r="K939" s="89">
        <f t="shared" si="262"/>
        <v>4601.7113434000012</v>
      </c>
      <c r="M939" s="32"/>
      <c r="N939" s="6"/>
      <c r="O939" s="1"/>
      <c r="P939" s="6"/>
      <c r="Q939" s="6"/>
      <c r="R939" s="1"/>
      <c r="S939" s="1"/>
      <c r="T939" s="1"/>
      <c r="U939" s="1"/>
      <c r="V939" s="1"/>
      <c r="W939" s="1"/>
      <c r="X939" s="3"/>
      <c r="Y939" s="3"/>
      <c r="Z939" s="3"/>
      <c r="AA939" s="3"/>
      <c r="AB939" s="3"/>
      <c r="AC939" s="3"/>
      <c r="AD939" s="3"/>
      <c r="AE939" s="3"/>
      <c r="AF939" s="3"/>
      <c r="AG939" s="3"/>
      <c r="AH939" s="3"/>
      <c r="AI939" s="3"/>
    </row>
    <row r="940" spans="1:35" ht="14.5" hidden="1" outlineLevel="1">
      <c r="A940" s="23" t="s">
        <v>0</v>
      </c>
      <c r="B940" s="89">
        <f t="shared" ref="B940:K940" si="263">B$930*B59*1000</f>
        <v>2718.1967874750003</v>
      </c>
      <c r="C940" s="89">
        <f t="shared" si="263"/>
        <v>3336.213438400001</v>
      </c>
      <c r="D940" s="89">
        <f t="shared" si="263"/>
        <v>4188.7723956</v>
      </c>
      <c r="E940" s="89">
        <f t="shared" si="263"/>
        <v>5151.7207284000006</v>
      </c>
      <c r="F940" s="89">
        <f t="shared" si="263"/>
        <v>6180.4090156000002</v>
      </c>
      <c r="G940" s="89">
        <f t="shared" si="263"/>
        <v>7285.1333724000006</v>
      </c>
      <c r="H940" s="89">
        <f t="shared" si="263"/>
        <v>8490.0134693999989</v>
      </c>
      <c r="I940" s="89">
        <f t="shared" si="263"/>
        <v>9770.7219850000001</v>
      </c>
      <c r="J940" s="89">
        <f t="shared" si="263"/>
        <v>11024.437538200002</v>
      </c>
      <c r="K940" s="89">
        <f t="shared" si="263"/>
        <v>12157.9922914</v>
      </c>
      <c r="M940" s="32"/>
      <c r="N940" s="6"/>
      <c r="O940" s="1"/>
      <c r="P940" s="6"/>
      <c r="Q940" s="6"/>
      <c r="R940" s="1"/>
      <c r="S940" s="1"/>
      <c r="T940" s="1"/>
      <c r="U940" s="1"/>
      <c r="V940" s="1"/>
      <c r="W940" s="1"/>
      <c r="X940" s="3"/>
      <c r="Y940" s="3"/>
      <c r="Z940" s="3"/>
      <c r="AA940" s="3"/>
      <c r="AB940" s="3"/>
      <c r="AC940" s="3"/>
      <c r="AD940" s="3"/>
      <c r="AE940" s="3"/>
      <c r="AF940" s="3"/>
      <c r="AG940" s="3"/>
      <c r="AH940" s="3"/>
      <c r="AI940" s="3"/>
    </row>
    <row r="941" spans="1:35" ht="14.5" hidden="1" outlineLevel="1">
      <c r="A941" s="23" t="s">
        <v>1</v>
      </c>
      <c r="B941" s="89">
        <f t="shared" ref="B941:K941" si="264">B$930*B60*1000</f>
        <v>792.50430733499991</v>
      </c>
      <c r="C941" s="89">
        <f t="shared" si="264"/>
        <v>826.10087800000008</v>
      </c>
      <c r="D941" s="89">
        <f t="shared" si="264"/>
        <v>896.26143160000004</v>
      </c>
      <c r="E941" s="89">
        <f t="shared" si="264"/>
        <v>987.94190460000004</v>
      </c>
      <c r="F941" s="89">
        <f t="shared" si="264"/>
        <v>1080.2690576000002</v>
      </c>
      <c r="G941" s="89">
        <f t="shared" si="264"/>
        <v>1172.4138898000001</v>
      </c>
      <c r="H941" s="89">
        <f t="shared" si="264"/>
        <v>1254.7851355999999</v>
      </c>
      <c r="I941" s="89">
        <f t="shared" si="264"/>
        <v>1312.8010832</v>
      </c>
      <c r="J941" s="89">
        <f t="shared" si="264"/>
        <v>1361.7318182000001</v>
      </c>
      <c r="K941" s="89">
        <f t="shared" si="264"/>
        <v>1414.2511781999999</v>
      </c>
      <c r="M941" s="32"/>
      <c r="N941" s="6"/>
      <c r="O941" s="1"/>
      <c r="P941" s="6"/>
      <c r="Q941" s="6"/>
      <c r="R941" s="1"/>
      <c r="S941" s="1"/>
      <c r="T941" s="1"/>
      <c r="U941" s="1"/>
      <c r="V941" s="1"/>
      <c r="W941" s="1"/>
      <c r="X941" s="3"/>
      <c r="Y941" s="3"/>
      <c r="Z941" s="3"/>
      <c r="AA941" s="3"/>
      <c r="AB941" s="3"/>
      <c r="AC941" s="3"/>
      <c r="AD941" s="3"/>
      <c r="AE941" s="3"/>
      <c r="AF941" s="3"/>
      <c r="AG941" s="3"/>
      <c r="AH941" s="3"/>
      <c r="AI941" s="3"/>
    </row>
    <row r="942" spans="1:35" ht="14.5" hidden="1" outlineLevel="1">
      <c r="A942" s="23" t="s">
        <v>7</v>
      </c>
      <c r="B942" s="89">
        <f t="shared" ref="B942:K942" si="265">B$930*B61*1000</f>
        <v>761.18514611099999</v>
      </c>
      <c r="C942" s="89">
        <f t="shared" si="265"/>
        <v>1195.7167977399999</v>
      </c>
      <c r="D942" s="89">
        <f t="shared" si="265"/>
        <v>1771.5589477999999</v>
      </c>
      <c r="E942" s="89">
        <f t="shared" si="265"/>
        <v>2428.3544185999999</v>
      </c>
      <c r="F942" s="89">
        <f t="shared" si="265"/>
        <v>3177.4946644000001</v>
      </c>
      <c r="G942" s="89">
        <f t="shared" si="265"/>
        <v>3849.6781757999997</v>
      </c>
      <c r="H942" s="89">
        <f t="shared" si="265"/>
        <v>4420.4019114000012</v>
      </c>
      <c r="I942" s="89">
        <f t="shared" si="265"/>
        <v>4926.3844337999999</v>
      </c>
      <c r="J942" s="89">
        <f t="shared" si="265"/>
        <v>5327.7939635999992</v>
      </c>
      <c r="K942" s="89">
        <f t="shared" si="265"/>
        <v>5594.7796239999998</v>
      </c>
      <c r="M942" s="32"/>
      <c r="N942" s="6"/>
      <c r="O942" s="1"/>
      <c r="P942" s="6"/>
      <c r="Q942" s="6"/>
      <c r="R942" s="1"/>
      <c r="S942" s="1"/>
      <c r="T942" s="1"/>
      <c r="U942" s="1"/>
      <c r="V942" s="1"/>
      <c r="W942" s="1"/>
      <c r="X942" s="3"/>
      <c r="Y942" s="3"/>
      <c r="Z942" s="3"/>
      <c r="AA942" s="3"/>
      <c r="AB942" s="3"/>
      <c r="AC942" s="3"/>
      <c r="AD942" s="3"/>
      <c r="AE942" s="3"/>
      <c r="AF942" s="3"/>
      <c r="AG942" s="3"/>
    </row>
    <row r="943" spans="1:35" ht="14.5" hidden="1" outlineLevel="1">
      <c r="A943" s="23" t="s">
        <v>8</v>
      </c>
      <c r="B943" s="89">
        <f t="shared" ref="B943:K943" si="266">B$930*B62*1000</f>
        <v>840.91571069999998</v>
      </c>
      <c r="C943" s="89">
        <f t="shared" si="266"/>
        <v>2225.2307905000002</v>
      </c>
      <c r="D943" s="89">
        <f t="shared" si="266"/>
        <v>4457.7934096600011</v>
      </c>
      <c r="E943" s="89">
        <f t="shared" si="266"/>
        <v>6589.5282435999998</v>
      </c>
      <c r="F943" s="89">
        <f t="shared" si="266"/>
        <v>8473.7997368000015</v>
      </c>
      <c r="G943" s="89">
        <f t="shared" si="266"/>
        <v>10083.5233902</v>
      </c>
      <c r="H943" s="89">
        <f t="shared" si="266"/>
        <v>11331.376278</v>
      </c>
      <c r="I943" s="89">
        <f t="shared" si="266"/>
        <v>12425.627450800001</v>
      </c>
      <c r="J943" s="89">
        <f t="shared" si="266"/>
        <v>13289.281533200001</v>
      </c>
      <c r="K943" s="89">
        <f t="shared" si="266"/>
        <v>13756.908485800001</v>
      </c>
      <c r="M943" s="32"/>
      <c r="N943" s="9" t="s">
        <v>9</v>
      </c>
      <c r="O943" s="1"/>
      <c r="P943" s="6"/>
      <c r="Q943" s="6"/>
      <c r="R943" s="1"/>
      <c r="S943" s="1"/>
      <c r="T943" s="1"/>
      <c r="U943" s="1"/>
      <c r="V943" s="1"/>
      <c r="W943" s="1"/>
      <c r="X943" s="3"/>
      <c r="Y943" s="3"/>
      <c r="Z943" s="3"/>
      <c r="AA943" s="3"/>
      <c r="AB943" s="3"/>
      <c r="AC943" s="3"/>
      <c r="AD943" s="3"/>
      <c r="AE943" s="3"/>
      <c r="AF943" s="3"/>
      <c r="AG943" s="3"/>
    </row>
    <row r="944" spans="1:35" ht="14.5" hidden="1" outlineLevel="1">
      <c r="A944" s="23" t="s">
        <v>89</v>
      </c>
      <c r="B944" s="89">
        <f>SUM(B934:B943)</f>
        <v>12484.806328626451</v>
      </c>
      <c r="C944" s="89">
        <f t="shared" ref="C944:K944" si="267">SUM(C934:C943)</f>
        <v>20560.403504440001</v>
      </c>
      <c r="D944" s="89">
        <f t="shared" si="267"/>
        <v>30462.400412280003</v>
      </c>
      <c r="E944" s="89">
        <f t="shared" si="267"/>
        <v>39683.937859700003</v>
      </c>
      <c r="F944" s="89">
        <f t="shared" si="267"/>
        <v>48169.616855020002</v>
      </c>
      <c r="G944" s="89">
        <f t="shared" si="267"/>
        <v>55962.053314160003</v>
      </c>
      <c r="H944" s="89">
        <f t="shared" si="267"/>
        <v>62913.957469080007</v>
      </c>
      <c r="I944" s="89">
        <f t="shared" si="267"/>
        <v>69256.189117279995</v>
      </c>
      <c r="J944" s="89">
        <f t="shared" si="267"/>
        <v>74712.436702020001</v>
      </c>
      <c r="K944" s="89">
        <f t="shared" si="267"/>
        <v>78711.966880420005</v>
      </c>
      <c r="M944" s="32"/>
      <c r="N944" s="9"/>
      <c r="O944" s="1"/>
      <c r="P944" s="6"/>
      <c r="Q944" s="6"/>
      <c r="R944" s="1"/>
      <c r="S944" s="1"/>
      <c r="T944" s="1"/>
      <c r="U944" s="1"/>
      <c r="V944" s="1"/>
      <c r="W944" s="1"/>
      <c r="X944" s="3"/>
      <c r="Y944" s="3"/>
      <c r="Z944" s="3"/>
      <c r="AA944" s="3"/>
      <c r="AB944" s="3"/>
      <c r="AC944" s="3"/>
      <c r="AD944" s="3"/>
      <c r="AE944" s="3"/>
      <c r="AF944" s="3"/>
      <c r="AG944" s="3"/>
    </row>
    <row r="945" spans="1:35" ht="14.5" hidden="1" outlineLevel="1">
      <c r="A945" s="32"/>
      <c r="B945" s="5"/>
      <c r="C945" s="5"/>
      <c r="D945" s="5"/>
      <c r="E945" s="5"/>
      <c r="F945" s="5"/>
      <c r="G945" s="5"/>
      <c r="H945" s="5"/>
      <c r="I945" s="5"/>
      <c r="J945" s="5"/>
      <c r="K945" s="5"/>
      <c r="L945" s="5"/>
      <c r="M945" s="10" t="s">
        <v>9</v>
      </c>
      <c r="N945" s="5"/>
      <c r="O945" s="5"/>
      <c r="P945" s="5"/>
      <c r="Q945" s="5"/>
      <c r="R945" s="5"/>
      <c r="S945" s="5"/>
      <c r="T945" s="5"/>
    </row>
    <row r="946" spans="1:35" hidden="1" outlineLevel="1">
      <c r="A946" s="10" t="s">
        <v>111</v>
      </c>
      <c r="B946" s="6"/>
      <c r="C946" s="6"/>
      <c r="D946" s="6"/>
      <c r="E946" s="6"/>
      <c r="F946" s="6"/>
      <c r="G946" s="6"/>
      <c r="H946" s="6"/>
      <c r="I946" s="6"/>
      <c r="J946" s="9" t="s">
        <v>102</v>
      </c>
      <c r="K946" s="6"/>
      <c r="L946" s="55"/>
      <c r="M946" s="5"/>
      <c r="N946" s="5"/>
      <c r="O946" s="5"/>
      <c r="P946" s="5"/>
      <c r="Q946" s="5"/>
      <c r="R946" s="5"/>
      <c r="S946" s="5"/>
      <c r="T946" s="5"/>
    </row>
    <row r="947" spans="1:35" ht="14.5" hidden="1" outlineLevel="1">
      <c r="A947" s="21"/>
      <c r="B947" s="21">
        <v>2010</v>
      </c>
      <c r="C947" s="21">
        <v>2020</v>
      </c>
      <c r="D947" s="21">
        <v>2030</v>
      </c>
      <c r="E947" s="21">
        <v>2040</v>
      </c>
      <c r="F947" s="21">
        <v>2050</v>
      </c>
      <c r="G947" s="21">
        <v>2060</v>
      </c>
      <c r="H947" s="21">
        <v>2070</v>
      </c>
      <c r="I947" s="21">
        <v>2080</v>
      </c>
      <c r="J947" s="21">
        <v>2090</v>
      </c>
      <c r="K947" s="21">
        <v>2100</v>
      </c>
      <c r="M947" s="32"/>
      <c r="N947" s="56"/>
      <c r="O947" s="16"/>
      <c r="P947" s="56"/>
      <c r="Q947" s="56"/>
      <c r="R947" s="56"/>
      <c r="S947" s="56"/>
      <c r="T947" s="56"/>
      <c r="U947" s="56"/>
      <c r="V947" s="56"/>
      <c r="W947" s="57"/>
    </row>
    <row r="948" spans="1:35" ht="14.5" hidden="1" outlineLevel="1">
      <c r="A948" s="21" t="s">
        <v>89</v>
      </c>
      <c r="B948" s="95">
        <f>'[4]Other ships data'!$G$46</f>
        <v>4.3254016526206475E-4</v>
      </c>
      <c r="C948" s="87">
        <f>'[4]Other ships data'!$G$51</f>
        <v>3.7753091124426169E-4</v>
      </c>
      <c r="D948" s="87">
        <f>'[4]Other ships data'!$G$52</f>
        <v>3.2457481729052643E-4</v>
      </c>
      <c r="E948" s="87">
        <f>'[4]Other ships data'!$G$53</f>
        <v>2.7904685121536477E-4</v>
      </c>
      <c r="F948" s="87">
        <f>'[4]Other ships data'!$G$54</f>
        <v>2.399050728064069E-4</v>
      </c>
      <c r="G948" s="87">
        <f>'[4]Other ships data'!$G$55</f>
        <v>2.0625369434406412E-4</v>
      </c>
      <c r="H948" s="87">
        <f>'[4]Other ships data'!$G$56</f>
        <v>1.7999755693297835E-4</v>
      </c>
      <c r="I948" s="87">
        <f>'[4]Other ships data'!$G$57</f>
        <v>1.5788243516894835E-4</v>
      </c>
      <c r="J948" s="87">
        <f>'[4]Other ships data'!$G$58</f>
        <v>1.3918823115006073E-4</v>
      </c>
      <c r="K948" s="87">
        <f>'[4]Other ships data'!$G$59</f>
        <v>1.2333089172406522E-4</v>
      </c>
      <c r="M948" s="32"/>
      <c r="N948" s="6"/>
      <c r="O948" s="1"/>
      <c r="P948" s="6"/>
      <c r="Q948" s="6"/>
      <c r="R948" s="1"/>
      <c r="S948" s="1"/>
      <c r="T948" s="1"/>
      <c r="U948" s="1"/>
      <c r="V948" s="1"/>
      <c r="W948" s="1"/>
      <c r="X948" s="3"/>
      <c r="Y948" s="3"/>
      <c r="Z948" s="3"/>
      <c r="AA948" s="3"/>
      <c r="AB948" s="3"/>
      <c r="AC948" s="3"/>
      <c r="AD948" s="3"/>
      <c r="AE948" s="3"/>
      <c r="AF948" s="3"/>
      <c r="AG948" s="3"/>
    </row>
    <row r="949" spans="1:35" ht="14.5" hidden="1" outlineLevel="1">
      <c r="A949" s="79"/>
      <c r="B949" s="86"/>
      <c r="C949" s="2"/>
      <c r="D949" s="2"/>
      <c r="E949" s="2"/>
      <c r="F949" s="2"/>
      <c r="G949" s="2"/>
      <c r="H949" s="2"/>
      <c r="I949" s="2"/>
      <c r="J949" s="2"/>
      <c r="K949" s="2"/>
      <c r="M949" s="32"/>
      <c r="N949" s="6"/>
      <c r="O949" s="1"/>
      <c r="P949" s="6"/>
      <c r="Q949" s="6"/>
      <c r="R949" s="1"/>
      <c r="S949" s="1"/>
      <c r="T949" s="1"/>
      <c r="U949" s="1"/>
      <c r="V949" s="1"/>
      <c r="W949" s="1"/>
      <c r="X949" s="3"/>
      <c r="Y949" s="3"/>
      <c r="Z949" s="3"/>
      <c r="AA949" s="3"/>
      <c r="AB949" s="3"/>
      <c r="AC949" s="3"/>
      <c r="AD949" s="3"/>
      <c r="AE949" s="3"/>
      <c r="AF949" s="3"/>
      <c r="AG949" s="3"/>
    </row>
    <row r="950" spans="1:35" collapsed="1">
      <c r="A950" s="10" t="s">
        <v>112</v>
      </c>
      <c r="B950" s="6"/>
      <c r="C950" s="6"/>
      <c r="D950" s="6"/>
      <c r="E950" s="6"/>
      <c r="F950" s="6"/>
      <c r="G950" s="6"/>
      <c r="H950" s="6"/>
      <c r="I950" s="6"/>
      <c r="J950" s="9" t="s">
        <v>101</v>
      </c>
      <c r="K950" s="6"/>
      <c r="L950" s="55"/>
      <c r="M950" s="5"/>
      <c r="N950" s="5"/>
      <c r="O950" s="5"/>
      <c r="P950" s="5"/>
      <c r="Q950" s="5"/>
      <c r="R950" s="5"/>
      <c r="S950" s="5"/>
      <c r="T950" s="5"/>
    </row>
    <row r="951" spans="1:35" ht="14.5">
      <c r="A951" s="84"/>
      <c r="B951" s="84">
        <v>2010</v>
      </c>
      <c r="C951" s="84">
        <v>2020</v>
      </c>
      <c r="D951" s="84">
        <v>2030</v>
      </c>
      <c r="E951" s="84">
        <v>2040</v>
      </c>
      <c r="F951" s="84">
        <v>2050</v>
      </c>
      <c r="G951" s="84">
        <v>2060</v>
      </c>
      <c r="H951" s="84">
        <v>2070</v>
      </c>
      <c r="I951" s="84">
        <v>2080</v>
      </c>
      <c r="J951" s="84">
        <v>2090</v>
      </c>
      <c r="K951" s="84">
        <v>2100</v>
      </c>
      <c r="M951" s="32"/>
      <c r="N951" s="56"/>
      <c r="O951" s="16"/>
      <c r="P951" s="56"/>
      <c r="Q951" s="56"/>
      <c r="R951" s="56"/>
      <c r="S951" s="56"/>
      <c r="T951" s="56"/>
      <c r="U951" s="56"/>
      <c r="V951" s="56"/>
      <c r="W951" s="57"/>
    </row>
    <row r="952" spans="1:35" ht="14.5">
      <c r="A952" s="84" t="s">
        <v>5</v>
      </c>
      <c r="B952" s="90">
        <f>B934*B$948</f>
        <v>0.11425065150572757</v>
      </c>
      <c r="C952" s="90">
        <f t="shared" ref="C952:K952" si="268">C934*C$948</f>
        <v>0.19363762491506817</v>
      </c>
      <c r="D952" s="90">
        <f t="shared" si="268"/>
        <v>0.29582675869239994</v>
      </c>
      <c r="E952" s="90">
        <f t="shared" si="268"/>
        <v>0.43168063203750584</v>
      </c>
      <c r="F952" s="90">
        <f t="shared" si="268"/>
        <v>0.58635817532447521</v>
      </c>
      <c r="G952" s="90">
        <f t="shared" si="268"/>
        <v>0.73995596977638256</v>
      </c>
      <c r="H952" s="90">
        <f t="shared" si="268"/>
        <v>0.88181136280944483</v>
      </c>
      <c r="I952" s="90">
        <f t="shared" si="268"/>
        <v>0.99351238630288496</v>
      </c>
      <c r="J952" s="90">
        <f t="shared" si="268"/>
        <v>1.0673884988372651</v>
      </c>
      <c r="K952" s="90">
        <f t="shared" si="268"/>
        <v>1.0981205883776575</v>
      </c>
      <c r="M952" s="32"/>
      <c r="N952" s="6"/>
      <c r="O952" s="1"/>
      <c r="P952" s="6"/>
      <c r="Q952" s="6"/>
      <c r="R952" s="1"/>
      <c r="S952" s="1"/>
      <c r="T952" s="1"/>
      <c r="U952" s="1"/>
      <c r="V952" s="1"/>
      <c r="W952" s="1"/>
      <c r="X952" s="3"/>
      <c r="Y952" s="3"/>
      <c r="Z952" s="3"/>
      <c r="AA952" s="3"/>
      <c r="AB952" s="3"/>
      <c r="AC952" s="3"/>
      <c r="AD952" s="3"/>
      <c r="AE952" s="3"/>
      <c r="AF952" s="3"/>
      <c r="AG952" s="3"/>
      <c r="AH952" s="3"/>
      <c r="AI952" s="3"/>
    </row>
    <row r="953" spans="1:35" ht="14.5">
      <c r="A953" s="84" t="s">
        <v>6</v>
      </c>
      <c r="B953" s="90">
        <f t="shared" ref="B953:K961" si="269">B935*B$948</f>
        <v>0.81580477524218131</v>
      </c>
      <c r="C953" s="90">
        <f t="shared" si="269"/>
        <v>1.9127247628135986</v>
      </c>
      <c r="D953" s="90">
        <f t="shared" si="269"/>
        <v>2.6332857485282029</v>
      </c>
      <c r="E953" s="90">
        <f t="shared" si="269"/>
        <v>2.8005323234484818</v>
      </c>
      <c r="F953" s="90">
        <f t="shared" si="269"/>
        <v>2.6722820088925596</v>
      </c>
      <c r="G953" s="90">
        <f t="shared" si="269"/>
        <v>2.4193585050637036</v>
      </c>
      <c r="H953" s="90">
        <f t="shared" si="269"/>
        <v>2.1356655961633098</v>
      </c>
      <c r="I953" s="90">
        <f t="shared" si="269"/>
        <v>1.8396767207738338</v>
      </c>
      <c r="J953" s="90">
        <f t="shared" si="269"/>
        <v>1.553407281830979</v>
      </c>
      <c r="K953" s="90">
        <f t="shared" si="269"/>
        <v>1.2708330974853903</v>
      </c>
      <c r="M953" s="32"/>
      <c r="N953" s="6"/>
      <c r="O953" s="1"/>
      <c r="P953" s="6"/>
      <c r="Q953" s="6"/>
      <c r="R953" s="1"/>
      <c r="S953" s="1"/>
      <c r="T953" s="1"/>
      <c r="U953" s="1"/>
      <c r="V953" s="1"/>
      <c r="W953" s="1"/>
      <c r="X953" s="3"/>
      <c r="Y953" s="3"/>
      <c r="Z953" s="3"/>
      <c r="AA953" s="3"/>
      <c r="AB953" s="3"/>
      <c r="AC953" s="3"/>
      <c r="AD953" s="3"/>
      <c r="AE953" s="3"/>
      <c r="AF953" s="3"/>
      <c r="AG953" s="3"/>
      <c r="AH953" s="3"/>
      <c r="AI953" s="3"/>
    </row>
    <row r="954" spans="1:35" ht="14.5">
      <c r="A954" s="84" t="s">
        <v>11</v>
      </c>
      <c r="B954" s="90">
        <f t="shared" si="269"/>
        <v>1.3066851915911484</v>
      </c>
      <c r="C954" s="90">
        <f t="shared" si="269"/>
        <v>1.4849532153141538</v>
      </c>
      <c r="D954" s="90">
        <f t="shared" si="269"/>
        <v>1.7066976572951751</v>
      </c>
      <c r="E954" s="90">
        <f t="shared" si="269"/>
        <v>1.8573415358804475</v>
      </c>
      <c r="F954" s="90">
        <f t="shared" si="269"/>
        <v>1.9198467964301804</v>
      </c>
      <c r="G954" s="90">
        <f t="shared" si="269"/>
        <v>1.9243895798349875</v>
      </c>
      <c r="H954" s="90">
        <f t="shared" si="269"/>
        <v>1.9078705633652977</v>
      </c>
      <c r="I954" s="90">
        <f t="shared" si="269"/>
        <v>1.8582243131009393</v>
      </c>
      <c r="J954" s="90">
        <f t="shared" si="269"/>
        <v>1.7900757151800704</v>
      </c>
      <c r="K954" s="90">
        <f t="shared" si="269"/>
        <v>1.7097970254793231</v>
      </c>
      <c r="M954" s="32"/>
      <c r="N954" s="6"/>
      <c r="O954" s="1"/>
      <c r="P954" s="6"/>
      <c r="Q954" s="6"/>
      <c r="R954" s="1"/>
      <c r="S954" s="1"/>
      <c r="T954" s="1"/>
      <c r="U954" s="1"/>
      <c r="V954" s="1"/>
      <c r="W954" s="1"/>
      <c r="X954" s="3"/>
      <c r="Y954" s="3"/>
      <c r="Z954" s="3"/>
      <c r="AA954" s="3"/>
      <c r="AB954" s="3"/>
      <c r="AC954" s="3"/>
      <c r="AD954" s="3"/>
      <c r="AE954" s="3"/>
      <c r="AF954" s="3"/>
      <c r="AG954" s="3"/>
      <c r="AH954" s="3"/>
      <c r="AI954" s="3"/>
    </row>
    <row r="955" spans="1:35" ht="14.5">
      <c r="A955" s="84" t="s">
        <v>2</v>
      </c>
      <c r="B955" s="90">
        <f t="shared" si="269"/>
        <v>0.24502139598196276</v>
      </c>
      <c r="C955" s="90">
        <f t="shared" si="269"/>
        <v>0.3725510088395188</v>
      </c>
      <c r="D955" s="90">
        <f t="shared" si="269"/>
        <v>0.44814400315880992</v>
      </c>
      <c r="E955" s="90">
        <f t="shared" si="269"/>
        <v>0.45013771986338125</v>
      </c>
      <c r="F955" s="90">
        <f t="shared" si="269"/>
        <v>0.41664428045160296</v>
      </c>
      <c r="G955" s="90">
        <f t="shared" si="269"/>
        <v>0.3850600143828557</v>
      </c>
      <c r="H955" s="90">
        <f t="shared" si="269"/>
        <v>0.36558725560905386</v>
      </c>
      <c r="I955" s="90">
        <f t="shared" si="269"/>
        <v>0.34602861058285683</v>
      </c>
      <c r="J955" s="90">
        <f t="shared" si="269"/>
        <v>0.32392273666567978</v>
      </c>
      <c r="K955" s="90">
        <f t="shared" si="269"/>
        <v>0.30039191458803138</v>
      </c>
      <c r="M955" s="32"/>
      <c r="N955" s="6"/>
      <c r="O955" s="1"/>
      <c r="P955" s="6"/>
      <c r="Q955" s="6"/>
      <c r="R955" s="1"/>
      <c r="S955" s="1"/>
      <c r="T955" s="1"/>
      <c r="U955" s="1"/>
      <c r="V955" s="1"/>
      <c r="W955" s="1"/>
      <c r="X955" s="3"/>
      <c r="Y955" s="3"/>
      <c r="Z955" s="3"/>
      <c r="AA955" s="3"/>
      <c r="AB955" s="3"/>
      <c r="AC955" s="3"/>
      <c r="AD955" s="3"/>
      <c r="AE955" s="3"/>
      <c r="AF955" s="3"/>
      <c r="AG955" s="3"/>
      <c r="AH955" s="3"/>
      <c r="AI955" s="3"/>
    </row>
    <row r="956" spans="1:35" ht="14.5">
      <c r="A956" s="84" t="s">
        <v>3</v>
      </c>
      <c r="B956" s="90">
        <f t="shared" si="269"/>
        <v>0.45478835699021719</v>
      </c>
      <c r="C956" s="90">
        <f t="shared" si="269"/>
        <v>0.59612664751930511</v>
      </c>
      <c r="D956" s="90">
        <f t="shared" si="269"/>
        <v>0.70353853996516491</v>
      </c>
      <c r="E956" s="90">
        <f t="shared" si="269"/>
        <v>0.79104938209648901</v>
      </c>
      <c r="F956" s="90">
        <f t="shared" si="269"/>
        <v>0.85104142821844275</v>
      </c>
      <c r="G956" s="90">
        <f t="shared" si="269"/>
        <v>0.85550958114739528</v>
      </c>
      <c r="H956" s="90">
        <f t="shared" si="269"/>
        <v>0.83533619254264957</v>
      </c>
      <c r="I956" s="90">
        <f t="shared" si="269"/>
        <v>0.80341181267127737</v>
      </c>
      <c r="J956" s="90">
        <f t="shared" si="269"/>
        <v>0.76028768707902705</v>
      </c>
      <c r="K956" s="90">
        <f t="shared" si="269"/>
        <v>0.70040343459910359</v>
      </c>
      <c r="M956" s="32"/>
      <c r="N956" s="6"/>
      <c r="O956" s="1"/>
      <c r="P956" s="6"/>
      <c r="Q956" s="6"/>
      <c r="R956" s="1"/>
      <c r="S956" s="1"/>
      <c r="T956" s="1"/>
      <c r="U956" s="1"/>
      <c r="V956" s="1"/>
      <c r="W956" s="1"/>
      <c r="X956" s="3"/>
      <c r="Y956" s="3"/>
      <c r="Z956" s="3"/>
      <c r="AA956" s="3"/>
      <c r="AB956" s="3"/>
      <c r="AC956" s="3"/>
      <c r="AD956" s="3"/>
      <c r="AE956" s="3"/>
      <c r="AF956" s="3"/>
      <c r="AG956" s="3"/>
      <c r="AH956" s="3"/>
      <c r="AI956" s="3"/>
    </row>
    <row r="957" spans="1:35" ht="14.5">
      <c r="A957" s="84" t="s">
        <v>4</v>
      </c>
      <c r="B957" s="90">
        <f t="shared" si="269"/>
        <v>0.25213762023136477</v>
      </c>
      <c r="C957" s="90">
        <f t="shared" si="269"/>
        <v>0.33927883411666582</v>
      </c>
      <c r="D957" s="90">
        <f t="shared" si="269"/>
        <v>0.42747051176640999</v>
      </c>
      <c r="E957" s="90">
        <f t="shared" si="269"/>
        <v>0.51327102346935605</v>
      </c>
      <c r="F957" s="90">
        <f t="shared" si="269"/>
        <v>0.57288461595934204</v>
      </c>
      <c r="G957" s="90">
        <f t="shared" si="269"/>
        <v>0.59993192397337824</v>
      </c>
      <c r="H957" s="90">
        <f t="shared" si="269"/>
        <v>0.60876613778388144</v>
      </c>
      <c r="I957" s="90">
        <f t="shared" si="269"/>
        <v>0.60401044124578318</v>
      </c>
      <c r="J957" s="90">
        <f t="shared" si="269"/>
        <v>0.58872317884288772</v>
      </c>
      <c r="K957" s="90">
        <f t="shared" si="269"/>
        <v>0.56753316343826821</v>
      </c>
      <c r="M957" s="32"/>
      <c r="N957" s="6"/>
      <c r="O957" s="1"/>
      <c r="P957" s="6"/>
      <c r="Q957" s="6"/>
      <c r="R957" s="1"/>
      <c r="S957" s="1"/>
      <c r="T957" s="1"/>
      <c r="U957" s="1"/>
      <c r="V957" s="1"/>
      <c r="W957" s="1"/>
      <c r="X957" s="3"/>
      <c r="Y957" s="3"/>
      <c r="Z957" s="3"/>
      <c r="AA957" s="3"/>
      <c r="AB957" s="3"/>
      <c r="AC957" s="3"/>
      <c r="AD957" s="3"/>
      <c r="AE957" s="3"/>
      <c r="AF957" s="3"/>
      <c r="AG957" s="3"/>
      <c r="AH957" s="3"/>
      <c r="AI957" s="3"/>
    </row>
    <row r="958" spans="1:35" ht="14.5">
      <c r="A958" s="84" t="s">
        <v>0</v>
      </c>
      <c r="B958" s="90">
        <f t="shared" si="269"/>
        <v>1.1757292876692502</v>
      </c>
      <c r="C958" s="90">
        <f t="shared" si="269"/>
        <v>1.2595236995045038</v>
      </c>
      <c r="D958" s="90">
        <f t="shared" si="269"/>
        <v>1.3595700349734707</v>
      </c>
      <c r="E958" s="90">
        <f t="shared" si="269"/>
        <v>1.4375714476009456</v>
      </c>
      <c r="F958" s="90">
        <f t="shared" si="269"/>
        <v>1.4827114748608916</v>
      </c>
      <c r="G958" s="90">
        <f t="shared" si="269"/>
        <v>1.5025856718467308</v>
      </c>
      <c r="H958" s="90">
        <f t="shared" si="269"/>
        <v>1.5281816828200794</v>
      </c>
      <c r="I958" s="90">
        <f t="shared" si="269"/>
        <v>1.5426253803505809</v>
      </c>
      <c r="J958" s="90">
        <f t="shared" si="269"/>
        <v>1.5344719603663883</v>
      </c>
      <c r="K958" s="90">
        <f t="shared" si="269"/>
        <v>1.499456030872673</v>
      </c>
      <c r="M958" s="32"/>
      <c r="N958" s="6"/>
      <c r="O958" s="1"/>
      <c r="P958" s="6"/>
      <c r="Q958" s="6"/>
      <c r="R958" s="1"/>
      <c r="S958" s="1"/>
      <c r="T958" s="1"/>
      <c r="U958" s="1"/>
      <c r="V958" s="1"/>
      <c r="W958" s="1"/>
      <c r="X958" s="3"/>
      <c r="Y958" s="3"/>
      <c r="Z958" s="3"/>
      <c r="AA958" s="3"/>
      <c r="AB958" s="3"/>
      <c r="AC958" s="3"/>
      <c r="AD958" s="3"/>
      <c r="AE958" s="3"/>
      <c r="AF958" s="3"/>
      <c r="AG958" s="3"/>
      <c r="AH958" s="3"/>
      <c r="AI958" s="3"/>
    </row>
    <row r="959" spans="1:35" ht="14.5">
      <c r="A959" s="84" t="s">
        <v>1</v>
      </c>
      <c r="B959" s="90">
        <f t="shared" si="269"/>
        <v>0.342789944065579</v>
      </c>
      <c r="C959" s="90">
        <f t="shared" si="269"/>
        <v>0.31187861725102467</v>
      </c>
      <c r="D959" s="90">
        <f t="shared" si="269"/>
        <v>0.29090389040611564</v>
      </c>
      <c r="E959" s="90">
        <f t="shared" si="269"/>
        <v>0.27568207766234032</v>
      </c>
      <c r="F959" s="90">
        <f t="shared" si="269"/>
        <v>0.25916202691403661</v>
      </c>
      <c r="G959" s="90">
        <f t="shared" si="269"/>
        <v>0.24181469607154449</v>
      </c>
      <c r="H959" s="90">
        <f t="shared" si="269"/>
        <v>0.22585825888381594</v>
      </c>
      <c r="I959" s="90">
        <f t="shared" si="269"/>
        <v>0.20726823190804916</v>
      </c>
      <c r="J959" s="90">
        <f t="shared" si="269"/>
        <v>0.1895370430760141</v>
      </c>
      <c r="K959" s="90">
        <f t="shared" si="269"/>
        <v>0.17442085892921586</v>
      </c>
      <c r="M959" s="32"/>
      <c r="N959" s="6"/>
      <c r="O959" s="1"/>
      <c r="P959" s="6"/>
      <c r="Q959" s="6"/>
      <c r="R959" s="1"/>
      <c r="S959" s="1"/>
      <c r="T959" s="1"/>
      <c r="U959" s="1"/>
      <c r="V959" s="1"/>
      <c r="W959" s="1"/>
      <c r="X959" s="3"/>
      <c r="Y959" s="3"/>
      <c r="Z959" s="3"/>
      <c r="AA959" s="3"/>
      <c r="AB959" s="3"/>
      <c r="AC959" s="3"/>
      <c r="AD959" s="3"/>
      <c r="AE959" s="3"/>
      <c r="AF959" s="3"/>
      <c r="AG959" s="3"/>
      <c r="AH959" s="3"/>
      <c r="AI959" s="3"/>
    </row>
    <row r="960" spans="1:35" ht="14.5">
      <c r="A960" s="84" t="s">
        <v>7</v>
      </c>
      <c r="B960" s="90">
        <f t="shared" si="269"/>
        <v>0.32924314889388084</v>
      </c>
      <c r="C960" s="90">
        <f t="shared" si="269"/>
        <v>0.45142005224085274</v>
      </c>
      <c r="D960" s="90">
        <f t="shared" si="269"/>
        <v>0.57500342180158226</v>
      </c>
      <c r="E960" s="90">
        <f t="shared" si="269"/>
        <v>0.67762465414524775</v>
      </c>
      <c r="F960" s="90">
        <f t="shared" si="269"/>
        <v>0.76229708880485147</v>
      </c>
      <c r="G960" s="90">
        <f t="shared" si="269"/>
        <v>0.7940103457944675</v>
      </c>
      <c r="H960" s="90">
        <f t="shared" si="269"/>
        <v>0.79566154471386807</v>
      </c>
      <c r="I960" s="90">
        <f t="shared" si="269"/>
        <v>0.77778957098674484</v>
      </c>
      <c r="J960" s="90">
        <f t="shared" si="269"/>
        <v>0.74156621772545495</v>
      </c>
      <c r="K960" s="90">
        <f t="shared" si="269"/>
        <v>0.69000916002755031</v>
      </c>
      <c r="M960" s="32"/>
      <c r="N960" s="6"/>
      <c r="O960" s="1"/>
      <c r="P960" s="6"/>
      <c r="Q960" s="6"/>
      <c r="R960" s="1"/>
      <c r="S960" s="1"/>
      <c r="T960" s="1"/>
      <c r="U960" s="1"/>
      <c r="V960" s="1"/>
      <c r="W960" s="1"/>
      <c r="X960" s="3"/>
      <c r="Y960" s="3"/>
      <c r="Z960" s="3"/>
      <c r="AA960" s="3"/>
      <c r="AB960" s="3"/>
      <c r="AC960" s="3"/>
      <c r="AD960" s="3"/>
      <c r="AE960" s="3"/>
      <c r="AF960" s="3"/>
      <c r="AG960" s="3"/>
    </row>
    <row r="961" spans="1:33" ht="14.5">
      <c r="A961" s="84" t="s">
        <v>8</v>
      </c>
      <c r="B961" s="90">
        <f t="shared" si="269"/>
        <v>0.36372982047764463</v>
      </c>
      <c r="C961" s="90">
        <f t="shared" si="269"/>
        <v>0.84009340806625388</v>
      </c>
      <c r="D961" s="90">
        <f t="shared" si="269"/>
        <v>1.4468874814593078</v>
      </c>
      <c r="E961" s="90">
        <f t="shared" si="269"/>
        <v>1.8387871073712931</v>
      </c>
      <c r="F961" s="90">
        <f t="shared" si="269"/>
        <v>2.0329075428039158</v>
      </c>
      <c r="G961" s="90">
        <f t="shared" si="269"/>
        <v>2.0797639512335317</v>
      </c>
      <c r="H961" s="90">
        <f t="shared" si="269"/>
        <v>2.0396200467283054</v>
      </c>
      <c r="I961" s="90">
        <f t="shared" si="269"/>
        <v>1.961788320434436</v>
      </c>
      <c r="J961" s="90">
        <f t="shared" si="269"/>
        <v>1.8497115898612753</v>
      </c>
      <c r="K961" s="90">
        <f t="shared" si="269"/>
        <v>1.696651790920074</v>
      </c>
      <c r="M961" s="32"/>
      <c r="N961" s="9" t="s">
        <v>9</v>
      </c>
      <c r="O961" s="1"/>
      <c r="P961" s="6"/>
      <c r="Q961" s="6"/>
      <c r="R961" s="1"/>
      <c r="S961" s="1"/>
      <c r="T961" s="1"/>
      <c r="U961" s="1"/>
      <c r="V961" s="1"/>
      <c r="W961" s="1"/>
      <c r="X961" s="3"/>
      <c r="Y961" s="3"/>
      <c r="Z961" s="3"/>
      <c r="AA961" s="3"/>
      <c r="AB961" s="3"/>
      <c r="AC961" s="3"/>
      <c r="AD961" s="3"/>
      <c r="AE961" s="3"/>
      <c r="AF961" s="3"/>
      <c r="AG961" s="3"/>
    </row>
    <row r="962" spans="1:33" ht="14.5">
      <c r="A962" s="84" t="s">
        <v>89</v>
      </c>
      <c r="B962" s="90">
        <f>SUM(B952:B961)</f>
        <v>5.400180192648957</v>
      </c>
      <c r="C962" s="90">
        <f t="shared" ref="C962:K962" si="270">SUM(C952:C961)</f>
        <v>7.7621878705809459</v>
      </c>
      <c r="D962" s="90">
        <f t="shared" si="270"/>
        <v>9.8873280480466406</v>
      </c>
      <c r="E962" s="90">
        <f t="shared" si="270"/>
        <v>11.073677903575486</v>
      </c>
      <c r="F962" s="90">
        <f t="shared" si="270"/>
        <v>11.556135438660299</v>
      </c>
      <c r="G962" s="90">
        <f t="shared" si="270"/>
        <v>11.542380239124977</v>
      </c>
      <c r="H962" s="90">
        <f t="shared" si="270"/>
        <v>11.324358641419705</v>
      </c>
      <c r="I962" s="90">
        <f t="shared" si="270"/>
        <v>10.934335788357387</v>
      </c>
      <c r="J962" s="90">
        <f t="shared" si="270"/>
        <v>10.399091909465042</v>
      </c>
      <c r="K962" s="90">
        <f t="shared" si="270"/>
        <v>9.7076170647172884</v>
      </c>
      <c r="M962" s="32"/>
      <c r="N962" s="9"/>
      <c r="O962" s="1"/>
      <c r="P962" s="6"/>
      <c r="Q962" s="6"/>
      <c r="R962" s="1"/>
      <c r="S962" s="1"/>
      <c r="T962" s="1"/>
      <c r="U962" s="1"/>
      <c r="V962" s="1"/>
      <c r="W962" s="1"/>
      <c r="X962" s="3"/>
      <c r="Y962" s="3"/>
      <c r="Z962" s="3"/>
      <c r="AA962" s="3"/>
      <c r="AB962" s="3"/>
      <c r="AC962" s="3"/>
      <c r="AD962" s="3"/>
      <c r="AE962" s="3"/>
      <c r="AF962" s="3"/>
      <c r="AG962" s="3"/>
    </row>
    <row r="964" spans="1:33">
      <c r="A964" s="8" t="s">
        <v>139</v>
      </c>
    </row>
    <row r="965" spans="1:33" ht="14.5">
      <c r="A965" s="129"/>
      <c r="B965" s="129">
        <v>2010</v>
      </c>
      <c r="C965" s="129">
        <v>2020</v>
      </c>
      <c r="D965" s="129">
        <v>2030</v>
      </c>
      <c r="E965" s="129">
        <v>2040</v>
      </c>
      <c r="F965" s="129">
        <v>2050</v>
      </c>
      <c r="G965" s="129">
        <v>2060</v>
      </c>
      <c r="H965" s="129">
        <v>2070</v>
      </c>
      <c r="I965" s="129">
        <v>2080</v>
      </c>
      <c r="J965" s="129">
        <v>2090</v>
      </c>
      <c r="K965" s="129">
        <v>2100</v>
      </c>
    </row>
    <row r="966" spans="1:33" ht="14.5">
      <c r="A966" s="129" t="s">
        <v>5</v>
      </c>
      <c r="B966" s="135">
        <f t="shared" ref="B966:B975" si="271">B$923*B53/B$63</f>
        <v>4.8018724486890534E-2</v>
      </c>
      <c r="C966" s="135">
        <f t="shared" ref="C966:C975" si="272">C$976*C53/C$63</f>
        <v>0.27890460799962302</v>
      </c>
      <c r="D966" s="135">
        <f t="shared" ref="D966:K966" si="273">D$976*D53/D$63</f>
        <v>0.42638154313613902</v>
      </c>
      <c r="E966" s="135">
        <f t="shared" si="273"/>
        <v>0.62219432581553979</v>
      </c>
      <c r="F966" s="135">
        <f t="shared" si="273"/>
        <v>0.8449900931449813</v>
      </c>
      <c r="G966" s="135">
        <f t="shared" si="273"/>
        <v>1.0660302542297875</v>
      </c>
      <c r="H966" s="135">
        <f t="shared" si="273"/>
        <v>1.2699271467754414</v>
      </c>
      <c r="I966" s="135">
        <f t="shared" si="273"/>
        <v>1.4304689119097844</v>
      </c>
      <c r="J966" s="135">
        <f t="shared" si="273"/>
        <v>1.5367257462420396</v>
      </c>
      <c r="K966" s="135">
        <f t="shared" si="273"/>
        <v>1.5808834418351472</v>
      </c>
    </row>
    <row r="967" spans="1:33" ht="14.5">
      <c r="A967" s="129" t="s">
        <v>6</v>
      </c>
      <c r="B967" s="135">
        <f t="shared" si="271"/>
        <v>0.34287686084205932</v>
      </c>
      <c r="C967" s="135">
        <f t="shared" si="272"/>
        <v>2.7549798259387037</v>
      </c>
      <c r="D967" s="135">
        <f t="shared" ref="D967:K975" si="274">D$976*D54/D$63</f>
        <v>3.7954120375679978</v>
      </c>
      <c r="E967" s="135">
        <f t="shared" si="274"/>
        <v>4.0364917756172645</v>
      </c>
      <c r="F967" s="135">
        <f t="shared" si="274"/>
        <v>3.8509769602073605</v>
      </c>
      <c r="G967" s="135">
        <f t="shared" si="274"/>
        <v>3.4854903096537959</v>
      </c>
      <c r="H967" s="135">
        <f t="shared" si="274"/>
        <v>3.0756461431402813</v>
      </c>
      <c r="I967" s="135">
        <f t="shared" si="274"/>
        <v>2.6487846485980588</v>
      </c>
      <c r="J967" s="135">
        <f t="shared" si="274"/>
        <v>2.2364499589324107</v>
      </c>
      <c r="K967" s="135">
        <f t="shared" si="274"/>
        <v>1.8295249378019964</v>
      </c>
    </row>
    <row r="968" spans="1:33" ht="14.5">
      <c r="A968" s="129" t="s">
        <v>11</v>
      </c>
      <c r="B968" s="135">
        <f t="shared" si="271"/>
        <v>0.54919035803458505</v>
      </c>
      <c r="C968" s="135">
        <f t="shared" si="272"/>
        <v>2.1388420488870881</v>
      </c>
      <c r="D968" s="135">
        <f t="shared" si="274"/>
        <v>2.4599004633688852</v>
      </c>
      <c r="E968" s="135">
        <f t="shared" si="274"/>
        <v>2.6770424220142672</v>
      </c>
      <c r="F968" s="135">
        <f t="shared" si="274"/>
        <v>2.7666562718971575</v>
      </c>
      <c r="G968" s="135">
        <f t="shared" si="274"/>
        <v>2.7724048413969866</v>
      </c>
      <c r="H968" s="135">
        <f t="shared" si="274"/>
        <v>2.7475906107992785</v>
      </c>
      <c r="I968" s="135">
        <f t="shared" si="274"/>
        <v>2.6754896545753195</v>
      </c>
      <c r="J968" s="135">
        <f t="shared" si="274"/>
        <v>2.577182949072832</v>
      </c>
      <c r="K968" s="135">
        <f t="shared" si="274"/>
        <v>2.4614690181454439</v>
      </c>
    </row>
    <row r="969" spans="1:33" ht="14.5">
      <c r="A969" s="129" t="s">
        <v>2</v>
      </c>
      <c r="B969" s="135">
        <f t="shared" si="271"/>
        <v>0.10298072485355893</v>
      </c>
      <c r="C969" s="135">
        <f t="shared" si="272"/>
        <v>0.5366012577660183</v>
      </c>
      <c r="D969" s="135">
        <f t="shared" si="274"/>
        <v>0.64591970130986387</v>
      </c>
      <c r="E969" s="135">
        <f t="shared" si="274"/>
        <v>0.64879708365096889</v>
      </c>
      <c r="F969" s="135">
        <f t="shared" si="274"/>
        <v>0.60041848849860902</v>
      </c>
      <c r="G969" s="135">
        <f t="shared" si="274"/>
        <v>0.55474331148423806</v>
      </c>
      <c r="H969" s="135">
        <f t="shared" si="274"/>
        <v>0.52649489447937192</v>
      </c>
      <c r="I969" s="135">
        <f t="shared" si="274"/>
        <v>0.49821539911754226</v>
      </c>
      <c r="J969" s="135">
        <f t="shared" si="274"/>
        <v>0.46635354397164291</v>
      </c>
      <c r="K969" s="135">
        <f t="shared" si="274"/>
        <v>0.43245214492787376</v>
      </c>
    </row>
    <row r="970" spans="1:33" ht="14.5">
      <c r="A970" s="129" t="s">
        <v>3</v>
      </c>
      <c r="B970" s="135">
        <f t="shared" si="271"/>
        <v>0.19114426505536442</v>
      </c>
      <c r="C970" s="135">
        <f t="shared" si="272"/>
        <v>0.85862687593604803</v>
      </c>
      <c r="D970" s="135">
        <f t="shared" si="274"/>
        <v>1.0140254034220331</v>
      </c>
      <c r="E970" s="135">
        <f t="shared" si="274"/>
        <v>1.1401633533041193</v>
      </c>
      <c r="F970" s="135">
        <f t="shared" si="274"/>
        <v>1.2264203109346894</v>
      </c>
      <c r="G970" s="135">
        <f t="shared" si="274"/>
        <v>1.2325045455909847</v>
      </c>
      <c r="H970" s="135">
        <f t="shared" si="274"/>
        <v>1.2029966411571233</v>
      </c>
      <c r="I970" s="135">
        <f t="shared" si="274"/>
        <v>1.1567602350324238</v>
      </c>
      <c r="J970" s="135">
        <f t="shared" si="274"/>
        <v>1.0945908303845049</v>
      </c>
      <c r="K970" s="135">
        <f t="shared" si="274"/>
        <v>1.0083193085360767</v>
      </c>
      <c r="N970" s="8" t="s">
        <v>9</v>
      </c>
    </row>
    <row r="971" spans="1:33" ht="14.5">
      <c r="A971" s="129" t="s">
        <v>4</v>
      </c>
      <c r="B971" s="135">
        <f t="shared" si="271"/>
        <v>0.10597162256062219</v>
      </c>
      <c r="C971" s="135">
        <f t="shared" si="272"/>
        <v>0.48867791201933042</v>
      </c>
      <c r="D971" s="135">
        <f t="shared" si="274"/>
        <v>0.61612254840569136</v>
      </c>
      <c r="E971" s="135">
        <f t="shared" si="274"/>
        <v>0.73979301990185531</v>
      </c>
      <c r="F971" s="135">
        <f t="shared" si="274"/>
        <v>0.82557359199934954</v>
      </c>
      <c r="G971" s="135">
        <f t="shared" si="274"/>
        <v>0.86430221196428614</v>
      </c>
      <c r="H971" s="135">
        <f t="shared" si="274"/>
        <v>0.8767052422032019</v>
      </c>
      <c r="I971" s="135">
        <f t="shared" si="274"/>
        <v>0.86966017795332984</v>
      </c>
      <c r="J971" s="135">
        <f t="shared" si="274"/>
        <v>0.84758835918022613</v>
      </c>
      <c r="K971" s="135">
        <f t="shared" si="274"/>
        <v>0.81703575205469048</v>
      </c>
    </row>
    <row r="972" spans="1:33" ht="14.5">
      <c r="A972" s="129" t="s">
        <v>0</v>
      </c>
      <c r="B972" s="135">
        <f t="shared" si="271"/>
        <v>0.49415053648886637</v>
      </c>
      <c r="C972" s="135">
        <f t="shared" si="272"/>
        <v>1.8141462116704714</v>
      </c>
      <c r="D972" s="135">
        <f t="shared" si="274"/>
        <v>1.9595778694124464</v>
      </c>
      <c r="E972" s="135">
        <f t="shared" si="274"/>
        <v>2.0720151224529046</v>
      </c>
      <c r="F972" s="135">
        <f t="shared" si="274"/>
        <v>2.136708517036586</v>
      </c>
      <c r="G972" s="135">
        <f t="shared" si="274"/>
        <v>2.1647258096246951</v>
      </c>
      <c r="H972" s="135">
        <f t="shared" si="274"/>
        <v>2.2007874768535585</v>
      </c>
      <c r="I972" s="135">
        <f t="shared" si="274"/>
        <v>2.2210872050887329</v>
      </c>
      <c r="J972" s="135">
        <f t="shared" si="274"/>
        <v>2.2091886608767322</v>
      </c>
      <c r="K972" s="135">
        <f t="shared" si="274"/>
        <v>2.1586565592659914</v>
      </c>
    </row>
    <row r="973" spans="1:33" ht="14.5">
      <c r="A973" s="129" t="s">
        <v>1</v>
      </c>
      <c r="B973" s="135">
        <f t="shared" si="271"/>
        <v>0.1440721401937605</v>
      </c>
      <c r="C973" s="135">
        <f t="shared" si="272"/>
        <v>0.44921219998444994</v>
      </c>
      <c r="D973" s="135">
        <f t="shared" si="274"/>
        <v>0.41928610597609361</v>
      </c>
      <c r="E973" s="135">
        <f t="shared" si="274"/>
        <v>0.39734890036865078</v>
      </c>
      <c r="F973" s="135">
        <f t="shared" si="274"/>
        <v>0.3734736795313735</v>
      </c>
      <c r="G973" s="135">
        <f t="shared" si="274"/>
        <v>0.34837448775168334</v>
      </c>
      <c r="H973" s="135">
        <f t="shared" si="274"/>
        <v>0.32526631701158354</v>
      </c>
      <c r="I973" s="135">
        <f t="shared" si="274"/>
        <v>0.29842684022721683</v>
      </c>
      <c r="J973" s="135">
        <f t="shared" si="274"/>
        <v>0.27287763947127186</v>
      </c>
      <c r="K973" s="135">
        <f t="shared" si="274"/>
        <v>0.2511008815518459</v>
      </c>
    </row>
    <row r="974" spans="1:33" ht="14.5">
      <c r="A974" s="129" t="s">
        <v>7</v>
      </c>
      <c r="B974" s="135">
        <f t="shared" si="271"/>
        <v>0.13837851992589267</v>
      </c>
      <c r="C974" s="135">
        <f t="shared" si="272"/>
        <v>0.65019973658852226</v>
      </c>
      <c r="D974" s="135">
        <f t="shared" si="274"/>
        <v>0.82876494127851041</v>
      </c>
      <c r="E974" s="135">
        <f t="shared" si="274"/>
        <v>0.97668086903018525</v>
      </c>
      <c r="F974" s="135">
        <f t="shared" si="274"/>
        <v>1.0985324587943421</v>
      </c>
      <c r="G974" s="135">
        <f t="shared" si="274"/>
        <v>1.1439046177898322</v>
      </c>
      <c r="H974" s="135">
        <f t="shared" si="274"/>
        <v>1.145859803913382</v>
      </c>
      <c r="I974" s="135">
        <f t="shared" si="274"/>
        <v>1.1198690792819117</v>
      </c>
      <c r="J974" s="135">
        <f t="shared" si="274"/>
        <v>1.0676374165202416</v>
      </c>
      <c r="K974" s="135">
        <f t="shared" si="274"/>
        <v>0.99335543595780817</v>
      </c>
    </row>
    <row r="975" spans="1:33" ht="14.5">
      <c r="A975" s="129" t="s">
        <v>8</v>
      </c>
      <c r="B975" s="135">
        <f t="shared" si="271"/>
        <v>0.15287301916441659</v>
      </c>
      <c r="C975" s="135">
        <f t="shared" si="272"/>
        <v>1.2100227048465158</v>
      </c>
      <c r="D975" s="135">
        <f t="shared" si="274"/>
        <v>2.0854304046594376</v>
      </c>
      <c r="E975" s="135">
        <f t="shared" si="274"/>
        <v>2.6502993641136681</v>
      </c>
      <c r="F975" s="135">
        <f t="shared" si="274"/>
        <v>2.9295860554829618</v>
      </c>
      <c r="G975" s="135">
        <f t="shared" si="274"/>
        <v>2.996247593409433</v>
      </c>
      <c r="H975" s="135">
        <f t="shared" si="274"/>
        <v>2.937327614145739</v>
      </c>
      <c r="I975" s="135">
        <f t="shared" si="274"/>
        <v>2.8246021316070857</v>
      </c>
      <c r="J975" s="135">
        <f t="shared" si="274"/>
        <v>2.6630410823786539</v>
      </c>
      <c r="K975" s="135">
        <f t="shared" si="274"/>
        <v>2.4425447908122164</v>
      </c>
      <c r="L975" s="8" t="s">
        <v>140</v>
      </c>
      <c r="M975" s="11">
        <f>MIN(B966:K975)</f>
        <v>4.8018724486890534E-2</v>
      </c>
    </row>
    <row r="976" spans="1:33" ht="14.5">
      <c r="A976" s="129" t="s">
        <v>89</v>
      </c>
      <c r="B976" s="140">
        <f>'[8]3rd GHG Study'!$D$59/10^4</f>
        <v>7.8929</v>
      </c>
      <c r="C976" s="140">
        <f>$B$976*C$962/$B$962</f>
        <v>11.345208948232408</v>
      </c>
      <c r="D976" s="140">
        <f t="shared" ref="D976:K976" si="275">$B$976*D$962/$B$962</f>
        <v>14.451312505582601</v>
      </c>
      <c r="E976" s="140">
        <f t="shared" si="275"/>
        <v>16.185280714171288</v>
      </c>
      <c r="F976" s="140">
        <f t="shared" si="275"/>
        <v>16.890440346409964</v>
      </c>
      <c r="G976" s="140">
        <f t="shared" si="275"/>
        <v>16.870335755352034</v>
      </c>
      <c r="H976" s="140">
        <f t="shared" si="275"/>
        <v>16.551675524185963</v>
      </c>
      <c r="I976" s="140">
        <f t="shared" si="275"/>
        <v>15.981618365514468</v>
      </c>
      <c r="J976" s="140">
        <f t="shared" si="275"/>
        <v>15.199306246104044</v>
      </c>
      <c r="K976" s="140">
        <f t="shared" si="275"/>
        <v>14.188647044483522</v>
      </c>
      <c r="L976" s="8" t="s">
        <v>141</v>
      </c>
      <c r="M976" s="11">
        <f>MAX(B966:K975)</f>
        <v>4.0364917756172645</v>
      </c>
    </row>
    <row r="978" spans="1:31" ht="14.5">
      <c r="A978" s="34" t="s">
        <v>71</v>
      </c>
      <c r="B978" s="35"/>
      <c r="C978" s="35"/>
      <c r="D978" s="35"/>
      <c r="E978" s="35"/>
      <c r="F978" s="35"/>
      <c r="G978" s="35"/>
      <c r="H978" s="35"/>
      <c r="I978" s="35"/>
      <c r="J978" s="35"/>
      <c r="K978" s="35"/>
      <c r="L978" s="35"/>
      <c r="M978" s="35"/>
      <c r="N978" s="35"/>
      <c r="O978" s="35"/>
      <c r="P978" s="35"/>
      <c r="Q978" s="35"/>
      <c r="R978" s="35"/>
      <c r="S978" s="35"/>
      <c r="T978" s="35"/>
    </row>
    <row r="980" spans="1:31" ht="14.5">
      <c r="A980" s="10" t="s">
        <v>137</v>
      </c>
      <c r="B980" s="5"/>
      <c r="C980" s="5"/>
      <c r="D980" s="5"/>
      <c r="E980" s="5"/>
      <c r="F980" s="5"/>
      <c r="G980" s="5"/>
      <c r="H980" s="5"/>
      <c r="I980" s="5"/>
      <c r="J980" s="5"/>
      <c r="K980" s="5"/>
      <c r="U980" s="81"/>
      <c r="V980" s="81"/>
      <c r="W980" s="81"/>
      <c r="X980" s="81"/>
      <c r="Y980" s="81"/>
      <c r="Z980" s="81"/>
      <c r="AA980" s="81"/>
      <c r="AB980" s="81"/>
      <c r="AC980" s="81"/>
      <c r="AD980" s="81"/>
      <c r="AE980" s="81"/>
    </row>
    <row r="981" spans="1:31" ht="14.5">
      <c r="A981" s="23" t="s">
        <v>63</v>
      </c>
      <c r="B981" s="59"/>
      <c r="C981" s="23"/>
      <c r="D981" s="59"/>
      <c r="E981" s="59"/>
      <c r="F981" s="59"/>
      <c r="G981" s="59"/>
      <c r="H981" s="59"/>
      <c r="I981" s="59"/>
      <c r="J981" s="59"/>
      <c r="K981" s="75"/>
      <c r="L981" s="32"/>
      <c r="U981" s="81"/>
      <c r="V981" s="81"/>
      <c r="W981" s="81"/>
      <c r="X981" s="81"/>
      <c r="Y981" s="81"/>
      <c r="Z981" s="81"/>
      <c r="AA981" s="81"/>
      <c r="AB981" s="81"/>
      <c r="AC981" s="81"/>
      <c r="AD981" s="81"/>
      <c r="AE981" s="81"/>
    </row>
    <row r="982" spans="1:31" ht="14.5">
      <c r="A982" s="23"/>
      <c r="B982" s="69">
        <v>2010</v>
      </c>
      <c r="C982" s="69">
        <v>2020</v>
      </c>
      <c r="D982" s="69">
        <v>2030</v>
      </c>
      <c r="E982" s="69">
        <v>2040</v>
      </c>
      <c r="F982" s="69">
        <v>2050</v>
      </c>
      <c r="G982" s="69">
        <v>2060</v>
      </c>
      <c r="H982" s="69">
        <v>2070</v>
      </c>
      <c r="I982" s="69">
        <v>2080</v>
      </c>
      <c r="J982" s="69">
        <v>2090</v>
      </c>
      <c r="K982" s="69">
        <v>2100</v>
      </c>
      <c r="L982" s="6"/>
      <c r="O982" s="1"/>
      <c r="U982" s="81"/>
      <c r="V982" s="81"/>
      <c r="W982" s="81"/>
      <c r="X982" s="81"/>
      <c r="Y982" s="81"/>
      <c r="Z982" s="81"/>
      <c r="AA982" s="81"/>
      <c r="AB982" s="81"/>
      <c r="AC982" s="81"/>
      <c r="AD982" s="81"/>
      <c r="AE982" s="81"/>
    </row>
    <row r="983" spans="1:31" ht="14.5">
      <c r="A983" s="23" t="s">
        <v>5</v>
      </c>
      <c r="B983" s="46">
        <f>[9]trucks!W15</f>
        <v>471.43534095371001</v>
      </c>
      <c r="C983" s="46">
        <f>[9]trucks!X15</f>
        <v>633.024389798568</v>
      </c>
      <c r="D983" s="46">
        <f>[9]trucks!Y15</f>
        <v>829.74568673600515</v>
      </c>
      <c r="E983" s="46">
        <f>[9]trucks!Z15</f>
        <v>1066.324712181289</v>
      </c>
      <c r="F983" s="46">
        <f>[9]trucks!AA15</f>
        <v>1365.1280878857985</v>
      </c>
      <c r="G983" s="46">
        <f>[9]trucks!AB15</f>
        <v>1735.6962333514568</v>
      </c>
      <c r="H983" s="46">
        <f>[9]trucks!AC15</f>
        <v>2201.9673760816909</v>
      </c>
      <c r="I983" s="46">
        <f>[9]trucks!AD15</f>
        <v>2761.0329506059193</v>
      </c>
      <c r="J983" s="46">
        <f>[9]trucks!AE15</f>
        <v>3457.6844363744112</v>
      </c>
      <c r="K983" s="46">
        <f>[9]trucks!AF15</f>
        <v>4325.7816949767857</v>
      </c>
      <c r="L983" s="6"/>
      <c r="O983" s="1"/>
      <c r="U983" s="81"/>
      <c r="V983" s="81"/>
      <c r="W983" s="81"/>
      <c r="X983" s="81"/>
      <c r="Y983" s="81"/>
      <c r="Z983" s="81"/>
      <c r="AA983" s="81"/>
      <c r="AB983" s="81"/>
      <c r="AC983" s="81"/>
      <c r="AD983" s="81"/>
      <c r="AE983" s="81"/>
    </row>
    <row r="984" spans="1:31" ht="14.5">
      <c r="A984" s="23" t="s">
        <v>6</v>
      </c>
      <c r="B984" s="46">
        <f>[9]trucks!W16</f>
        <v>1756.2807949301623</v>
      </c>
      <c r="C984" s="46">
        <f>[9]trucks!X16</f>
        <v>2404.9503917082129</v>
      </c>
      <c r="D984" s="46">
        <f>[9]trucks!Y16</f>
        <v>3096.9500527228438</v>
      </c>
      <c r="E984" s="46">
        <f>[9]trucks!Z16</f>
        <v>3667.7880368083261</v>
      </c>
      <c r="F984" s="46">
        <f>[9]trucks!AA16</f>
        <v>4318.8548521477132</v>
      </c>
      <c r="G984" s="46">
        <f>[9]trucks!AB16</f>
        <v>4789.9594928173246</v>
      </c>
      <c r="H984" s="46">
        <f>[9]trucks!AC16</f>
        <v>5303.0704025775312</v>
      </c>
      <c r="I984" s="46">
        <f>[9]trucks!AD16</f>
        <v>5719.448854792503</v>
      </c>
      <c r="J984" s="46">
        <f>[9]trucks!AE16</f>
        <v>6163.4883215903401</v>
      </c>
      <c r="K984" s="46">
        <f>[9]trucks!AF16</f>
        <v>6637.0263902037059</v>
      </c>
      <c r="L984" s="6"/>
      <c r="O984" s="1"/>
      <c r="U984" s="81"/>
      <c r="V984" s="81"/>
      <c r="W984" s="81"/>
      <c r="X984" s="81"/>
      <c r="Y984" s="81"/>
      <c r="Z984" s="81"/>
      <c r="AA984" s="81"/>
      <c r="AB984" s="81"/>
      <c r="AC984" s="81"/>
      <c r="AD984" s="81"/>
      <c r="AE984" s="81"/>
    </row>
    <row r="985" spans="1:31" ht="14.5">
      <c r="A985" s="23" t="s">
        <v>11</v>
      </c>
      <c r="B985" s="46">
        <f>[9]trucks!W17</f>
        <v>1500.9828364789353</v>
      </c>
      <c r="C985" s="46">
        <f>[9]trucks!X17</f>
        <v>1666.7120273063058</v>
      </c>
      <c r="D985" s="46">
        <f>[9]trucks!Y17</f>
        <v>1849.1547689734457</v>
      </c>
      <c r="E985" s="46">
        <f>[9]trucks!Z17</f>
        <v>2001.3084488133888</v>
      </c>
      <c r="F985" s="46">
        <f>[9]trucks!AA17</f>
        <v>2167.0934528419571</v>
      </c>
      <c r="G985" s="46">
        <f>[9]trucks!AB17</f>
        <v>2296.6886906101377</v>
      </c>
      <c r="H985" s="46">
        <f>[9]trucks!AC17</f>
        <v>2433.3866824523807</v>
      </c>
      <c r="I985" s="46">
        <f>[9]trucks!AD17</f>
        <v>2590.5622917462338</v>
      </c>
      <c r="J985" s="46">
        <f>[9]trucks!AE17</f>
        <v>2757.2245408232729</v>
      </c>
      <c r="K985" s="46">
        <f>[9]trucks!AF17</f>
        <v>2933.9810941105093</v>
      </c>
      <c r="L985" s="6"/>
      <c r="O985" s="1"/>
      <c r="P985" s="80"/>
      <c r="Q985" s="81"/>
      <c r="R985" s="81"/>
      <c r="S985" s="81"/>
      <c r="T985" s="81"/>
      <c r="U985" s="81"/>
      <c r="V985" s="81"/>
      <c r="W985" s="81"/>
      <c r="X985" s="81"/>
      <c r="Y985" s="81"/>
      <c r="Z985" s="81"/>
      <c r="AA985" s="81"/>
      <c r="AB985" s="81"/>
      <c r="AC985" s="81"/>
      <c r="AD985" s="81"/>
      <c r="AE985" s="81"/>
    </row>
    <row r="986" spans="1:31" ht="14.5">
      <c r="A986" s="23" t="s">
        <v>2</v>
      </c>
      <c r="B986" s="46">
        <f>[9]trucks!W18</f>
        <v>344.16736183375639</v>
      </c>
      <c r="C986" s="46">
        <f>[9]trucks!X18</f>
        <v>419.57106494545206</v>
      </c>
      <c r="D986" s="46">
        <f>[9]trucks!Y18</f>
        <v>524.51929581781269</v>
      </c>
      <c r="E986" s="46">
        <f>[9]trucks!Z18</f>
        <v>639.35870544083559</v>
      </c>
      <c r="F986" s="46">
        <f>[9]trucks!AA18</f>
        <v>772.64981758234921</v>
      </c>
      <c r="G986" s="46">
        <f>[9]trucks!AB18</f>
        <v>887.60394111867527</v>
      </c>
      <c r="H986" s="46">
        <f>[9]trucks!AC18</f>
        <v>1016.2821424147157</v>
      </c>
      <c r="I986" s="46">
        <f>[9]trucks!AD18</f>
        <v>1110.8645309786591</v>
      </c>
      <c r="J986" s="46">
        <f>[9]trucks!AE18</f>
        <v>1212.8616225755338</v>
      </c>
      <c r="K986" s="46">
        <f>[9]trucks!AF18</f>
        <v>1322.8546863179238</v>
      </c>
      <c r="L986" s="6"/>
      <c r="O986" s="1"/>
      <c r="P986" s="80"/>
      <c r="Q986" s="81"/>
      <c r="R986" s="81"/>
      <c r="S986" s="81"/>
      <c r="T986" s="81"/>
      <c r="U986" s="81"/>
      <c r="V986" s="81"/>
      <c r="W986" s="81"/>
      <c r="X986" s="81"/>
      <c r="Y986" s="81"/>
      <c r="Z986" s="81"/>
      <c r="AA986" s="81"/>
      <c r="AB986" s="81"/>
      <c r="AC986" s="81"/>
      <c r="AD986" s="81"/>
      <c r="AE986" s="81"/>
    </row>
    <row r="987" spans="1:31" ht="14.5">
      <c r="A987" s="23" t="s">
        <v>3</v>
      </c>
      <c r="B987" s="46">
        <f>[9]trucks!W19</f>
        <v>1392.542022312477</v>
      </c>
      <c r="C987" s="46">
        <f>[9]trucks!X19</f>
        <v>1699.5315351158799</v>
      </c>
      <c r="D987" s="46">
        <f>[9]trucks!Y19</f>
        <v>2018.8742840489679</v>
      </c>
      <c r="E987" s="46">
        <f>[9]trucks!Z19</f>
        <v>2339.2432801270506</v>
      </c>
      <c r="F987" s="46">
        <f>[9]trucks!AA19</f>
        <v>2705.3825155698605</v>
      </c>
      <c r="G987" s="46">
        <f>[9]trucks!AB19</f>
        <v>3017.091262690868</v>
      </c>
      <c r="H987" s="46">
        <f>[9]trucks!AC19</f>
        <v>3361.9733056773543</v>
      </c>
      <c r="I987" s="46">
        <f>[9]trucks!AD19</f>
        <v>3706.9217094508281</v>
      </c>
      <c r="J987" s="46">
        <f>[9]trucks!AE19</f>
        <v>4085.0561764568142</v>
      </c>
      <c r="K987" s="46">
        <f>[9]trucks!AF19</f>
        <v>4499.5694009673362</v>
      </c>
      <c r="L987" s="6"/>
      <c r="O987" s="1"/>
      <c r="P987" s="80"/>
      <c r="Q987" s="81"/>
      <c r="R987" s="81"/>
      <c r="S987" s="81"/>
      <c r="T987" s="81"/>
      <c r="U987" s="81"/>
      <c r="V987" s="81"/>
      <c r="W987" s="81"/>
      <c r="X987" s="81"/>
      <c r="Y987" s="81"/>
      <c r="Z987" s="81"/>
      <c r="AA987" s="81"/>
      <c r="AB987" s="81"/>
      <c r="AC987" s="81"/>
      <c r="AD987" s="81"/>
      <c r="AE987" s="81"/>
    </row>
    <row r="988" spans="1:31" ht="14.5">
      <c r="A988" s="23" t="s">
        <v>4</v>
      </c>
      <c r="B988" s="46">
        <f>[9]trucks!W20</f>
        <v>948.8623056090654</v>
      </c>
      <c r="C988" s="46">
        <f>[9]trucks!X20</f>
        <v>1225.6872778447616</v>
      </c>
      <c r="D988" s="46">
        <f>[9]trucks!Y20</f>
        <v>1543.2121268970088</v>
      </c>
      <c r="E988" s="46">
        <f>[9]trucks!Z20</f>
        <v>1882.0187199667835</v>
      </c>
      <c r="F988" s="46">
        <f>[9]trucks!AA20</f>
        <v>2293.3959547062691</v>
      </c>
      <c r="G988" s="46">
        <f>[9]trucks!AB20</f>
        <v>2705.6245264341933</v>
      </c>
      <c r="H988" s="46">
        <f>[9]trucks!AC20</f>
        <v>3190.7244176267545</v>
      </c>
      <c r="I988" s="46">
        <f>[9]trucks!AD20</f>
        <v>3593.2517187220237</v>
      </c>
      <c r="J988" s="46">
        <f>[9]trucks!AE20</f>
        <v>4045.9537402815063</v>
      </c>
      <c r="K988" s="46">
        <f>[9]trucks!AF20</f>
        <v>4555.0847228668154</v>
      </c>
      <c r="L988" s="6"/>
      <c r="O988" s="1"/>
      <c r="P988" s="80"/>
      <c r="Q988" s="81"/>
      <c r="R988" s="81"/>
      <c r="S988" s="81"/>
      <c r="T988" s="81"/>
      <c r="U988" s="81"/>
      <c r="V988" s="81"/>
      <c r="W988" s="81"/>
      <c r="X988" s="81"/>
      <c r="Y988" s="81"/>
      <c r="Z988" s="81"/>
      <c r="AA988" s="81"/>
      <c r="AB988" s="81"/>
      <c r="AC988" s="81"/>
      <c r="AD988" s="81"/>
      <c r="AE988" s="81"/>
    </row>
    <row r="989" spans="1:31" ht="14.5">
      <c r="A989" s="23" t="s">
        <v>0</v>
      </c>
      <c r="B989" s="46">
        <f>[9]trucks!W21</f>
        <v>2650.8767096501665</v>
      </c>
      <c r="C989" s="46">
        <f>[9]trucks!X21</f>
        <v>3099.922416185203</v>
      </c>
      <c r="D989" s="46">
        <f>[9]trucks!Y21</f>
        <v>3511.1288704166973</v>
      </c>
      <c r="E989" s="46">
        <f>[9]trucks!Z21</f>
        <v>3782.6127679288411</v>
      </c>
      <c r="F989" s="46">
        <f>[9]trucks!AA21</f>
        <v>4068.8148961242191</v>
      </c>
      <c r="G989" s="46">
        <f>[9]trucks!AB21</f>
        <v>4342.0316192432556</v>
      </c>
      <c r="H989" s="46">
        <f>[9]trucks!AC21</f>
        <v>4628.6612966425873</v>
      </c>
      <c r="I989" s="46">
        <f>[9]trucks!AD21</f>
        <v>4906.6044828576687</v>
      </c>
      <c r="J989" s="46">
        <f>[9]trucks!AE21</f>
        <v>5197.1599663298948</v>
      </c>
      <c r="K989" s="46">
        <f>[9]trucks!AF21</f>
        <v>5500.9000584163696</v>
      </c>
      <c r="L989" s="6"/>
      <c r="O989" s="1"/>
      <c r="P989" s="1"/>
      <c r="Q989" s="1"/>
      <c r="R989" s="1"/>
      <c r="S989" s="1"/>
      <c r="T989" s="1"/>
      <c r="U989" s="1"/>
      <c r="V989" s="1"/>
      <c r="W989" s="1"/>
      <c r="X989" s="1"/>
      <c r="Y989" s="1"/>
      <c r="Z989" s="1"/>
    </row>
    <row r="990" spans="1:31" ht="14.5">
      <c r="A990" s="23" t="s">
        <v>1</v>
      </c>
      <c r="B990" s="46">
        <f>[9]trucks!W22</f>
        <v>376.19284665737285</v>
      </c>
      <c r="C990" s="46">
        <f>[9]trucks!X22</f>
        <v>400.64328987563681</v>
      </c>
      <c r="D990" s="46">
        <f>[9]trucks!Y22</f>
        <v>419.6231665488034</v>
      </c>
      <c r="E990" s="46">
        <f>[9]trucks!Z22</f>
        <v>432.02917533874927</v>
      </c>
      <c r="F990" s="46">
        <f>[9]trucks!AA22</f>
        <v>444.76350240721496</v>
      </c>
      <c r="G990" s="46">
        <f>[9]trucks!AB22</f>
        <v>453.10092834410239</v>
      </c>
      <c r="H990" s="46">
        <f>[9]trucks!AC22</f>
        <v>461.57909087610665</v>
      </c>
      <c r="I990" s="46">
        <f>[9]trucks!AD22</f>
        <v>481.54025297753782</v>
      </c>
      <c r="J990" s="46">
        <f>[9]trucks!AE22</f>
        <v>502.28155985860036</v>
      </c>
      <c r="K990" s="46">
        <f>[9]trucks!AF22</f>
        <v>523.83350202250688</v>
      </c>
      <c r="L990" s="6"/>
      <c r="O990" s="1"/>
      <c r="P990" s="1"/>
      <c r="Q990" s="1"/>
      <c r="R990" s="1"/>
      <c r="S990" s="1"/>
      <c r="T990" s="1"/>
      <c r="U990" s="1"/>
      <c r="V990" s="1"/>
      <c r="W990" s="1"/>
      <c r="X990" s="1"/>
      <c r="Y990" s="1"/>
      <c r="Z990" s="1"/>
    </row>
    <row r="991" spans="1:31" ht="14.5">
      <c r="A991" s="23" t="s">
        <v>7</v>
      </c>
      <c r="B991" s="46">
        <f>[9]trucks!W23</f>
        <v>804.36497073455291</v>
      </c>
      <c r="C991" s="46">
        <f>[9]trucks!X23</f>
        <v>1039.430128282849</v>
      </c>
      <c r="D991" s="46">
        <f>[9]trucks!Y23</f>
        <v>1276.046975601605</v>
      </c>
      <c r="E991" s="46">
        <f>[9]trucks!Z23</f>
        <v>1475.2796036837128</v>
      </c>
      <c r="F991" s="46">
        <f>[9]trucks!AA23</f>
        <v>1700.8612473180049</v>
      </c>
      <c r="G991" s="46">
        <f>[9]trucks!AB23</f>
        <v>1864.2708460058204</v>
      </c>
      <c r="H991" s="46">
        <f>[9]trucks!AC23</f>
        <v>2041.5069367120718</v>
      </c>
      <c r="I991" s="46">
        <f>[9]trucks!AD23</f>
        <v>2250.2335370212359</v>
      </c>
      <c r="J991" s="46">
        <f>[9]trucks!AE23</f>
        <v>2478.136369616107</v>
      </c>
      <c r="K991" s="46">
        <f>[9]trucks!AF23</f>
        <v>2726.9772026859341</v>
      </c>
      <c r="L991" s="6"/>
      <c r="O991" s="1"/>
      <c r="P991" s="1"/>
      <c r="Q991" s="1"/>
      <c r="R991" s="1"/>
      <c r="S991" s="1"/>
      <c r="T991" s="1"/>
      <c r="U991" s="1"/>
      <c r="V991" s="1"/>
      <c r="W991" s="1"/>
      <c r="X991" s="1"/>
      <c r="Y991" s="1"/>
      <c r="Z991" s="1"/>
    </row>
    <row r="992" spans="1:31" ht="14.5">
      <c r="A992" s="23" t="s">
        <v>8</v>
      </c>
      <c r="B992" s="46">
        <f>[9]trucks!W24</f>
        <v>751.8153816580882</v>
      </c>
      <c r="C992" s="46">
        <f>[9]trucks!X24</f>
        <v>969.14918733741479</v>
      </c>
      <c r="D992" s="46">
        <f>[9]trucks!Y24</f>
        <v>1224.7745829674234</v>
      </c>
      <c r="E992" s="46">
        <f>[9]trucks!Z24</f>
        <v>1536.2612612555013</v>
      </c>
      <c r="F992" s="46">
        <f>[9]trucks!AA24</f>
        <v>1914.2359016833675</v>
      </c>
      <c r="G992" s="46">
        <f>[9]trucks!AB24</f>
        <v>2392.1636665920373</v>
      </c>
      <c r="H992" s="46">
        <f>[9]trucks!AC24</f>
        <v>2976.3936233903382</v>
      </c>
      <c r="I992" s="46">
        <f>[9]trucks!AD24</f>
        <v>3468.9913345685031</v>
      </c>
      <c r="J992" s="46">
        <f>[9]trucks!AE24</f>
        <v>4037.1607740937498</v>
      </c>
      <c r="K992" s="46">
        <f>[9]trucks!AF24</f>
        <v>4692.4957557329026</v>
      </c>
      <c r="L992" s="6"/>
      <c r="O992" s="1"/>
      <c r="P992" s="1"/>
      <c r="Q992" s="1"/>
      <c r="R992" s="1"/>
      <c r="S992" s="1"/>
      <c r="T992" s="1"/>
      <c r="U992" s="1"/>
      <c r="V992" s="1"/>
      <c r="W992" s="1"/>
      <c r="X992" s="1"/>
      <c r="Y992" s="1"/>
      <c r="Z992" s="1"/>
    </row>
    <row r="993" spans="1:28" ht="14.5">
      <c r="A993" s="23" t="s">
        <v>89</v>
      </c>
      <c r="B993" s="46">
        <f>SUM(B983:B992)</f>
        <v>10997.520570818288</v>
      </c>
      <c r="C993" s="46">
        <f t="shared" ref="C993:K993" si="276">SUM(C983:C992)</f>
        <v>13558.621708400284</v>
      </c>
      <c r="D993" s="46">
        <f t="shared" si="276"/>
        <v>16294.029810730615</v>
      </c>
      <c r="E993" s="46">
        <f t="shared" si="276"/>
        <v>18822.224711544481</v>
      </c>
      <c r="F993" s="46">
        <f t="shared" si="276"/>
        <v>21751.180228266756</v>
      </c>
      <c r="G993" s="46">
        <f t="shared" si="276"/>
        <v>24484.231207207871</v>
      </c>
      <c r="H993" s="46">
        <f t="shared" si="276"/>
        <v>27615.545274451528</v>
      </c>
      <c r="I993" s="46">
        <f t="shared" si="276"/>
        <v>30589.451663721113</v>
      </c>
      <c r="J993" s="46">
        <f t="shared" si="276"/>
        <v>33937.007508000235</v>
      </c>
      <c r="K993" s="46">
        <f t="shared" si="276"/>
        <v>37718.504508300786</v>
      </c>
      <c r="L993" s="6"/>
      <c r="O993" s="1"/>
      <c r="P993" s="1"/>
      <c r="Q993" s="1"/>
      <c r="R993" s="1"/>
      <c r="S993" s="1"/>
      <c r="T993" s="1"/>
      <c r="U993" s="1"/>
      <c r="V993" s="1"/>
      <c r="W993" s="1"/>
      <c r="X993" s="1"/>
      <c r="Y993" s="1"/>
    </row>
    <row r="995" spans="1:28">
      <c r="A995" t="s">
        <v>74</v>
      </c>
    </row>
    <row r="996" spans="1:28">
      <c r="A996" t="s">
        <v>75</v>
      </c>
    </row>
    <row r="997" spans="1:28">
      <c r="A997" t="s">
        <v>76</v>
      </c>
    </row>
    <row r="998" spans="1:28">
      <c r="A998" t="s">
        <v>77</v>
      </c>
    </row>
    <row r="999" spans="1:28">
      <c r="A999" t="s">
        <v>78</v>
      </c>
    </row>
    <row r="1000" spans="1:28">
      <c r="A1000" s="106" t="s">
        <v>143</v>
      </c>
    </row>
    <row r="1001" spans="1:28">
      <c r="A1001" s="8"/>
    </row>
    <row r="1002" spans="1:28">
      <c r="A1002" s="8"/>
    </row>
    <row r="1003" spans="1:28" ht="14.5">
      <c r="A1003" s="21" t="s">
        <v>79</v>
      </c>
      <c r="B1003" s="22"/>
      <c r="C1003" s="22"/>
    </row>
    <row r="1004" spans="1:28" ht="14.5">
      <c r="A1004" t="s">
        <v>34</v>
      </c>
      <c r="B1004">
        <v>0.3</v>
      </c>
      <c r="C1004">
        <v>0.3</v>
      </c>
      <c r="D1004">
        <v>0.3</v>
      </c>
      <c r="E1004">
        <v>0.3</v>
      </c>
      <c r="F1004">
        <v>0.3</v>
      </c>
      <c r="G1004">
        <v>0.3</v>
      </c>
      <c r="H1004">
        <v>0.3</v>
      </c>
      <c r="I1004">
        <v>0.3</v>
      </c>
      <c r="J1004">
        <v>0.3</v>
      </c>
      <c r="K1004">
        <v>0.3</v>
      </c>
      <c r="L1004" s="8" t="s">
        <v>144</v>
      </c>
      <c r="M1004" s="103" t="s">
        <v>145</v>
      </c>
      <c r="N1004" s="25"/>
    </row>
    <row r="1005" spans="1:28" ht="14.5">
      <c r="A1005" s="22" t="s">
        <v>69</v>
      </c>
      <c r="B1005" s="42">
        <v>2010</v>
      </c>
      <c r="C1005" s="82">
        <v>2020</v>
      </c>
      <c r="D1005" s="42">
        <v>2030</v>
      </c>
      <c r="E1005" s="42">
        <v>2040</v>
      </c>
      <c r="F1005" s="42">
        <v>2050</v>
      </c>
      <c r="G1005" s="42">
        <v>2060</v>
      </c>
      <c r="H1005" s="42">
        <v>2070</v>
      </c>
      <c r="I1005" s="42">
        <v>2080</v>
      </c>
      <c r="J1005" s="42">
        <v>2090</v>
      </c>
      <c r="K1005" s="83">
        <v>2100</v>
      </c>
      <c r="M1005" s="104"/>
      <c r="N1005" s="62"/>
    </row>
    <row r="1006" spans="1:28" ht="14.5">
      <c r="A1006" s="63" t="s">
        <v>5</v>
      </c>
      <c r="B1006" s="44">
        <v>4.3446517838311296</v>
      </c>
      <c r="C1006" s="44">
        <f t="shared" ref="C1006:C1015" si="277">B1006*(1-C$1004/100)^10</f>
        <v>4.2160578112540099</v>
      </c>
      <c r="D1006" s="44">
        <f t="shared" ref="D1006:G1015" si="278">$L1006*D$1005+$M1006</f>
        <v>3.7262991651420947</v>
      </c>
      <c r="E1006" s="44">
        <f t="shared" si="278"/>
        <v>3.2365405190301857</v>
      </c>
      <c r="F1006" s="44">
        <f t="shared" si="278"/>
        <v>2.7467818729182625</v>
      </c>
      <c r="G1006" s="44">
        <f t="shared" si="278"/>
        <v>2.2570232268063535</v>
      </c>
      <c r="H1006" s="44">
        <f>$H$1012</f>
        <v>1.7672645806944476</v>
      </c>
      <c r="I1006" s="44">
        <f>H1006*(1-I$1004/100)^10</f>
        <v>1.7149566894447745</v>
      </c>
      <c r="J1006" s="44">
        <f>I1006*(1-J$1004/100)^10</f>
        <v>1.6641970188276412</v>
      </c>
      <c r="K1006" s="44">
        <f>J1006*(1-K$1004/100)^10</f>
        <v>1.6149397442634332</v>
      </c>
      <c r="L1006">
        <f>(H1006-C1006)/(H$1005-C$1005)</f>
        <v>-4.8975864611191244E-2</v>
      </c>
      <c r="M1006" s="105">
        <f>H1006-L1006*H$1005</f>
        <v>103.14730432586032</v>
      </c>
      <c r="N1006" s="36"/>
      <c r="Q1006" s="2"/>
      <c r="R1006" s="2"/>
      <c r="S1006" s="2"/>
      <c r="T1006" s="2"/>
      <c r="U1006" s="2"/>
      <c r="V1006" s="2"/>
      <c r="W1006" s="2"/>
      <c r="X1006" s="2"/>
      <c r="Y1006" s="2"/>
      <c r="Z1006" s="2"/>
      <c r="AA1006" s="2"/>
      <c r="AB1006" s="2"/>
    </row>
    <row r="1007" spans="1:28" ht="14.5">
      <c r="A1007" s="63" t="s">
        <v>6</v>
      </c>
      <c r="B1007" s="44">
        <v>3.4757214270649013</v>
      </c>
      <c r="C1007" s="44">
        <f t="shared" si="277"/>
        <v>3.3728462490032056</v>
      </c>
      <c r="D1007" s="44">
        <f t="shared" si="278"/>
        <v>3.0517299153414541</v>
      </c>
      <c r="E1007" s="44">
        <f t="shared" si="278"/>
        <v>2.7306135816797052</v>
      </c>
      <c r="F1007" s="44">
        <f t="shared" si="278"/>
        <v>2.4094972480179422</v>
      </c>
      <c r="G1007" s="44">
        <f t="shared" si="278"/>
        <v>2.0883809143561933</v>
      </c>
      <c r="H1007" s="44">
        <f t="shared" ref="H1007:H1015" si="279">$H$1012</f>
        <v>1.7672645806944476</v>
      </c>
      <c r="I1007" s="44">
        <f t="shared" ref="I1007:K1015" si="280">H1007*(1-I$1004/100)^10</f>
        <v>1.7149566894447745</v>
      </c>
      <c r="J1007" s="44">
        <f t="shared" si="280"/>
        <v>1.6641970188276412</v>
      </c>
      <c r="K1007" s="44">
        <f t="shared" si="280"/>
        <v>1.6149397442634332</v>
      </c>
      <c r="L1007">
        <f t="shared" ref="L1007:L1015" si="281">(H1007-C1007)/(H$1005-C$1005)</f>
        <v>-3.211163336617516E-2</v>
      </c>
      <c r="M1007" s="105">
        <f t="shared" ref="M1007:M1015" si="282">H1007-L1007*H$1005</f>
        <v>68.238345648677026</v>
      </c>
      <c r="N1007" s="36"/>
      <c r="Q1007" s="2"/>
      <c r="R1007" s="2"/>
      <c r="S1007" s="2"/>
      <c r="T1007" s="2"/>
      <c r="U1007" s="2"/>
      <c r="V1007" s="2"/>
      <c r="W1007" s="2"/>
      <c r="X1007" s="2"/>
      <c r="Y1007" s="2"/>
      <c r="Z1007" s="2"/>
      <c r="AA1007" s="2"/>
      <c r="AB1007" s="2"/>
    </row>
    <row r="1008" spans="1:28" ht="14.5">
      <c r="A1008" s="63" t="s">
        <v>11</v>
      </c>
      <c r="B1008" s="44">
        <v>2.6676161952723114</v>
      </c>
      <c r="C1008" s="44">
        <f t="shared" si="277"/>
        <v>2.58865949610996</v>
      </c>
      <c r="D1008" s="44">
        <f t="shared" si="278"/>
        <v>2.4243805130268541</v>
      </c>
      <c r="E1008" s="44">
        <f t="shared" si="278"/>
        <v>2.2601015299437535</v>
      </c>
      <c r="F1008" s="44">
        <f t="shared" si="278"/>
        <v>2.0958225468606457</v>
      </c>
      <c r="G1008" s="44">
        <f t="shared" si="278"/>
        <v>1.9315435637775451</v>
      </c>
      <c r="H1008" s="44">
        <f t="shared" si="279"/>
        <v>1.7672645806944476</v>
      </c>
      <c r="I1008" s="44">
        <f t="shared" si="280"/>
        <v>1.7149566894447745</v>
      </c>
      <c r="J1008" s="44">
        <f t="shared" si="280"/>
        <v>1.6641970188276412</v>
      </c>
      <c r="K1008" s="44">
        <f t="shared" si="280"/>
        <v>1.6149397442634332</v>
      </c>
      <c r="L1008">
        <f t="shared" si="281"/>
        <v>-1.6427898308310249E-2</v>
      </c>
      <c r="M1008" s="105">
        <f t="shared" si="282"/>
        <v>35.773014078896658</v>
      </c>
      <c r="N1008" s="36"/>
      <c r="Q1008" s="2"/>
      <c r="R1008" s="2"/>
      <c r="S1008" s="2"/>
      <c r="T1008" s="2"/>
      <c r="U1008" s="2"/>
      <c r="V1008" s="2"/>
      <c r="W1008" s="2"/>
      <c r="X1008" s="2"/>
      <c r="Y1008" s="2"/>
      <c r="Z1008" s="2"/>
      <c r="AA1008" s="2"/>
      <c r="AB1008" s="2"/>
    </row>
    <row r="1009" spans="1:28" ht="14.5">
      <c r="A1009" s="63" t="s">
        <v>2</v>
      </c>
      <c r="B1009" s="44">
        <v>3.4757214270649013</v>
      </c>
      <c r="C1009" s="44">
        <f t="shared" si="277"/>
        <v>3.3728462490032056</v>
      </c>
      <c r="D1009" s="44">
        <f t="shared" si="278"/>
        <v>3.0517299153414541</v>
      </c>
      <c r="E1009" s="44">
        <f t="shared" si="278"/>
        <v>2.7306135816797052</v>
      </c>
      <c r="F1009" s="44">
        <f t="shared" si="278"/>
        <v>2.4094972480179422</v>
      </c>
      <c r="G1009" s="44">
        <f t="shared" si="278"/>
        <v>2.0883809143561933</v>
      </c>
      <c r="H1009" s="44">
        <f t="shared" si="279"/>
        <v>1.7672645806944476</v>
      </c>
      <c r="I1009" s="44">
        <f t="shared" si="280"/>
        <v>1.7149566894447745</v>
      </c>
      <c r="J1009" s="44">
        <f t="shared" si="280"/>
        <v>1.6641970188276412</v>
      </c>
      <c r="K1009" s="44">
        <f t="shared" si="280"/>
        <v>1.6149397442634332</v>
      </c>
      <c r="L1009">
        <f t="shared" si="281"/>
        <v>-3.211163336617516E-2</v>
      </c>
      <c r="M1009" s="105">
        <f t="shared" si="282"/>
        <v>68.238345648677026</v>
      </c>
      <c r="N1009" s="36"/>
      <c r="Q1009" s="2"/>
      <c r="R1009" s="2"/>
      <c r="S1009" s="2"/>
      <c r="T1009" s="2"/>
      <c r="U1009" s="2"/>
      <c r="V1009" s="2"/>
      <c r="W1009" s="2"/>
      <c r="X1009" s="2"/>
      <c r="Y1009" s="2"/>
      <c r="Z1009" s="2"/>
      <c r="AA1009" s="2"/>
      <c r="AB1009" s="2"/>
    </row>
    <row r="1010" spans="1:28" ht="14.5">
      <c r="A1010" s="63" t="s">
        <v>3</v>
      </c>
      <c r="B1010" s="44">
        <v>3.301935355711656</v>
      </c>
      <c r="C1010" s="44">
        <f t="shared" si="277"/>
        <v>3.204203936553045</v>
      </c>
      <c r="D1010" s="44">
        <f t="shared" si="278"/>
        <v>2.9168160653813189</v>
      </c>
      <c r="E1010" s="44">
        <f t="shared" si="278"/>
        <v>2.6294281942096021</v>
      </c>
      <c r="F1010" s="44">
        <f t="shared" si="278"/>
        <v>2.3420403230378852</v>
      </c>
      <c r="G1010" s="44">
        <f t="shared" si="278"/>
        <v>2.0546524518661613</v>
      </c>
      <c r="H1010" s="44">
        <f t="shared" si="279"/>
        <v>1.7672645806944476</v>
      </c>
      <c r="I1010" s="44">
        <f t="shared" si="280"/>
        <v>1.7149566894447745</v>
      </c>
      <c r="J1010" s="44">
        <f t="shared" si="280"/>
        <v>1.6641970188276412</v>
      </c>
      <c r="K1010" s="44">
        <f t="shared" si="280"/>
        <v>1.6149397442634332</v>
      </c>
      <c r="L1010">
        <f t="shared" si="281"/>
        <v>-2.8738787117171948E-2</v>
      </c>
      <c r="M1010" s="105">
        <f t="shared" si="282"/>
        <v>61.256553913240374</v>
      </c>
      <c r="N1010" s="36"/>
      <c r="Q1010" s="2"/>
      <c r="R1010" s="2"/>
      <c r="S1010" s="2"/>
      <c r="T1010" s="2"/>
      <c r="U1010" s="2"/>
      <c r="V1010" s="2"/>
      <c r="W1010" s="2"/>
      <c r="X1010" s="2"/>
      <c r="Y1010" s="2"/>
      <c r="Z1010" s="2"/>
      <c r="AA1010" s="2"/>
      <c r="AB1010" s="2"/>
    </row>
    <row r="1011" spans="1:28" ht="14.5">
      <c r="A1011" s="63" t="s">
        <v>4</v>
      </c>
      <c r="B1011" s="44">
        <v>3.4757214270649013</v>
      </c>
      <c r="C1011" s="44">
        <f t="shared" si="277"/>
        <v>3.3728462490032056</v>
      </c>
      <c r="D1011" s="44">
        <f t="shared" si="278"/>
        <v>3.0517299153414541</v>
      </c>
      <c r="E1011" s="44">
        <f t="shared" si="278"/>
        <v>2.7306135816797052</v>
      </c>
      <c r="F1011" s="44">
        <f t="shared" si="278"/>
        <v>2.4094972480179422</v>
      </c>
      <c r="G1011" s="44">
        <f t="shared" si="278"/>
        <v>2.0883809143561933</v>
      </c>
      <c r="H1011" s="44">
        <f t="shared" si="279"/>
        <v>1.7672645806944476</v>
      </c>
      <c r="I1011" s="44">
        <f t="shared" si="280"/>
        <v>1.7149566894447745</v>
      </c>
      <c r="J1011" s="44">
        <f t="shared" si="280"/>
        <v>1.6641970188276412</v>
      </c>
      <c r="K1011" s="44">
        <f t="shared" si="280"/>
        <v>1.6149397442634332</v>
      </c>
      <c r="L1011">
        <f t="shared" si="281"/>
        <v>-3.211163336617516E-2</v>
      </c>
      <c r="M1011" s="105">
        <f t="shared" si="282"/>
        <v>68.238345648677026</v>
      </c>
      <c r="N1011" s="36"/>
      <c r="Q1011" s="2"/>
      <c r="R1011" s="2"/>
      <c r="S1011" s="2"/>
      <c r="T1011" s="2"/>
      <c r="U1011" s="2"/>
      <c r="V1011" s="2"/>
      <c r="W1011" s="2"/>
      <c r="X1011" s="2"/>
      <c r="Y1011" s="2"/>
      <c r="Z1011" s="2"/>
      <c r="AA1011" s="2"/>
      <c r="AB1011" s="2"/>
    </row>
    <row r="1012" spans="1:28" ht="14.5">
      <c r="A1012" s="63" t="s">
        <v>0</v>
      </c>
      <c r="B1012" s="44">
        <v>2.6936841059752985</v>
      </c>
      <c r="C1012" s="44">
        <f t="shared" si="277"/>
        <v>2.6139558429774845</v>
      </c>
      <c r="D1012" s="44">
        <f>C1012*(1-D$1004/100)^10</f>
        <v>2.5365873948913551</v>
      </c>
      <c r="E1012" s="44">
        <f>D1012*(1-E$1004/100)^10</f>
        <v>2.4615089153887952</v>
      </c>
      <c r="F1012" s="44">
        <f>E1012*(1-F$1004/100)^10</f>
        <v>2.3886526254688882</v>
      </c>
      <c r="G1012" s="44">
        <f>F1012*(1-G$1004/100)^10</f>
        <v>2.3179527522687051</v>
      </c>
      <c r="H1012" s="44">
        <v>1.7672645806944476</v>
      </c>
      <c r="I1012" s="44">
        <f t="shared" si="280"/>
        <v>1.7149566894447745</v>
      </c>
      <c r="J1012" s="44">
        <f t="shared" si="280"/>
        <v>1.6641970188276412</v>
      </c>
      <c r="K1012" s="44">
        <f t="shared" si="280"/>
        <v>1.6149397442634332</v>
      </c>
      <c r="L1012">
        <f t="shared" si="281"/>
        <v>-1.6933825245660738E-2</v>
      </c>
      <c r="M1012" s="105">
        <f t="shared" si="282"/>
        <v>36.820282839212169</v>
      </c>
      <c r="N1012" s="36"/>
      <c r="Q1012" s="2"/>
      <c r="R1012" s="2"/>
      <c r="S1012" s="2"/>
      <c r="T1012" s="2"/>
      <c r="U1012" s="2"/>
      <c r="V1012" s="2"/>
      <c r="W1012" s="2"/>
      <c r="X1012" s="2"/>
      <c r="Y1012" s="2"/>
      <c r="Z1012" s="2"/>
      <c r="AA1012" s="2"/>
      <c r="AB1012" s="2"/>
    </row>
    <row r="1013" spans="1:28" ht="14.5">
      <c r="A1013" s="63" t="s">
        <v>1</v>
      </c>
      <c r="B1013" s="44">
        <v>3.9970796411246363</v>
      </c>
      <c r="C1013" s="44">
        <f t="shared" si="277"/>
        <v>3.8787731863536865</v>
      </c>
      <c r="D1013" s="44">
        <f>$L1013*D$1005+$M1013</f>
        <v>3.4564714652218385</v>
      </c>
      <c r="E1013" s="44">
        <f t="shared" si="278"/>
        <v>3.0341697440899793</v>
      </c>
      <c r="F1013" s="44">
        <f t="shared" si="278"/>
        <v>2.6118680229581344</v>
      </c>
      <c r="G1013" s="44">
        <f t="shared" si="278"/>
        <v>2.1895663018262894</v>
      </c>
      <c r="H1013" s="44">
        <f t="shared" si="279"/>
        <v>1.7672645806944476</v>
      </c>
      <c r="I1013" s="44">
        <f t="shared" si="280"/>
        <v>1.7149566894447745</v>
      </c>
      <c r="J1013" s="44">
        <f t="shared" si="280"/>
        <v>1.6641970188276412</v>
      </c>
      <c r="K1013" s="44">
        <f t="shared" si="280"/>
        <v>1.6149397442634332</v>
      </c>
      <c r="L1013">
        <f t="shared" si="281"/>
        <v>-4.2230172113184777E-2</v>
      </c>
      <c r="M1013" s="105">
        <f t="shared" si="282"/>
        <v>89.18372085498693</v>
      </c>
      <c r="N1013" s="36"/>
      <c r="Q1013" s="2"/>
      <c r="R1013" s="2"/>
      <c r="S1013" s="2"/>
      <c r="T1013" s="2"/>
      <c r="U1013" s="2"/>
      <c r="V1013" s="2"/>
      <c r="W1013" s="2"/>
      <c r="X1013" s="2"/>
      <c r="Y1013" s="2"/>
      <c r="Z1013" s="2"/>
      <c r="AA1013" s="2"/>
      <c r="AB1013" s="2"/>
    </row>
    <row r="1014" spans="1:28" ht="14.5">
      <c r="A1014" s="63" t="s">
        <v>7</v>
      </c>
      <c r="B1014" s="44">
        <v>3.301935355711656</v>
      </c>
      <c r="C1014" s="44">
        <f t="shared" si="277"/>
        <v>3.204203936553045</v>
      </c>
      <c r="D1014" s="44">
        <f>$L1014*D$1005+$M1014</f>
        <v>2.9168160653813189</v>
      </c>
      <c r="E1014" s="44">
        <f t="shared" si="278"/>
        <v>2.6294281942096021</v>
      </c>
      <c r="F1014" s="44">
        <f t="shared" si="278"/>
        <v>2.3420403230378852</v>
      </c>
      <c r="G1014" s="44">
        <f t="shared" si="278"/>
        <v>2.0546524518661613</v>
      </c>
      <c r="H1014" s="44">
        <f t="shared" si="279"/>
        <v>1.7672645806944476</v>
      </c>
      <c r="I1014" s="44">
        <f t="shared" si="280"/>
        <v>1.7149566894447745</v>
      </c>
      <c r="J1014" s="44">
        <f t="shared" si="280"/>
        <v>1.6641970188276412</v>
      </c>
      <c r="K1014" s="44">
        <f t="shared" si="280"/>
        <v>1.6149397442634332</v>
      </c>
      <c r="L1014">
        <f t="shared" si="281"/>
        <v>-2.8738787117171948E-2</v>
      </c>
      <c r="M1014" s="105">
        <f t="shared" si="282"/>
        <v>61.256553913240374</v>
      </c>
      <c r="N1014" s="36"/>
      <c r="Q1014" s="2"/>
      <c r="R1014" s="2"/>
      <c r="S1014" s="2"/>
      <c r="T1014" s="2"/>
      <c r="U1014" s="2"/>
      <c r="V1014" s="2"/>
      <c r="W1014" s="2"/>
      <c r="X1014" s="2"/>
      <c r="Y1014" s="2"/>
      <c r="Z1014" s="2"/>
      <c r="AA1014" s="2"/>
      <c r="AB1014" s="2"/>
    </row>
    <row r="1015" spans="1:28" ht="14.5">
      <c r="A1015" s="63" t="s">
        <v>8</v>
      </c>
      <c r="B1015" s="44">
        <v>3.9101866054480139</v>
      </c>
      <c r="C1015" s="44">
        <f t="shared" si="277"/>
        <v>3.7944520301286064</v>
      </c>
      <c r="D1015" s="44">
        <f>$L1015*D$1005+$M1015</f>
        <v>3.3890145402417744</v>
      </c>
      <c r="E1015" s="44">
        <f t="shared" si="278"/>
        <v>2.9835770503549526</v>
      </c>
      <c r="F1015" s="44">
        <f t="shared" si="278"/>
        <v>2.5781395604681165</v>
      </c>
      <c r="G1015" s="44">
        <f t="shared" si="278"/>
        <v>2.1727020705812805</v>
      </c>
      <c r="H1015" s="44">
        <f t="shared" si="279"/>
        <v>1.7672645806944476</v>
      </c>
      <c r="I1015" s="44">
        <f t="shared" si="280"/>
        <v>1.7149566894447745</v>
      </c>
      <c r="J1015" s="44">
        <f t="shared" si="280"/>
        <v>1.6641970188276412</v>
      </c>
      <c r="K1015" s="44">
        <f t="shared" si="280"/>
        <v>1.6149397442634332</v>
      </c>
      <c r="L1015">
        <f t="shared" si="281"/>
        <v>-4.0543748988683175E-2</v>
      </c>
      <c r="M1015" s="105">
        <f t="shared" si="282"/>
        <v>85.692824987268622</v>
      </c>
      <c r="N1015" s="36"/>
      <c r="Q1015" s="2"/>
      <c r="R1015" s="2"/>
      <c r="S1015" s="2"/>
      <c r="T1015" s="2"/>
      <c r="U1015" s="2"/>
      <c r="V1015" s="2"/>
      <c r="W1015" s="2"/>
      <c r="X1015" s="2"/>
      <c r="Y1015" s="2"/>
      <c r="Z1015" s="2"/>
      <c r="AA1015" s="2"/>
      <c r="AB1015" s="2"/>
    </row>
    <row r="1017" spans="1:28">
      <c r="A1017" s="54" t="s">
        <v>80</v>
      </c>
      <c r="B1017" s="5"/>
      <c r="C1017" s="5"/>
      <c r="D1017" s="5"/>
      <c r="E1017" s="5"/>
      <c r="F1017" s="5"/>
      <c r="G1017" s="5"/>
      <c r="H1017" s="5"/>
      <c r="I1017" s="5"/>
      <c r="J1017" s="5"/>
      <c r="K1017" s="5"/>
    </row>
    <row r="1018" spans="1:28" ht="14.5">
      <c r="A1018" s="18" t="s">
        <v>41</v>
      </c>
      <c r="B1018" s="17"/>
      <c r="C1018" s="17"/>
      <c r="D1018" s="17"/>
      <c r="E1018" s="17"/>
      <c r="F1018" s="17"/>
      <c r="G1018" s="17"/>
      <c r="H1018" s="17"/>
      <c r="I1018" s="17"/>
      <c r="J1018" s="17"/>
      <c r="K1018" s="17"/>
      <c r="AB1018">
        <v>2100</v>
      </c>
    </row>
    <row r="1019" spans="1:28" ht="14.5">
      <c r="A1019" s="17"/>
      <c r="B1019" s="70">
        <v>2010</v>
      </c>
      <c r="C1019" s="70">
        <v>2020</v>
      </c>
      <c r="D1019" s="70">
        <v>2030</v>
      </c>
      <c r="E1019" s="70">
        <v>2040</v>
      </c>
      <c r="F1019" s="70">
        <v>2050</v>
      </c>
      <c r="G1019" s="70">
        <v>2060</v>
      </c>
      <c r="H1019" s="70">
        <v>2070</v>
      </c>
      <c r="I1019" s="70">
        <v>2080</v>
      </c>
      <c r="J1019" s="70">
        <v>2090</v>
      </c>
      <c r="K1019" s="70">
        <v>2100</v>
      </c>
      <c r="Q1019" s="2"/>
      <c r="R1019" s="2"/>
      <c r="S1019" s="2"/>
      <c r="T1019" s="2"/>
      <c r="U1019" s="2"/>
      <c r="V1019" s="2"/>
      <c r="W1019" s="2"/>
      <c r="X1019" s="2"/>
      <c r="Y1019" s="2"/>
      <c r="Z1019" s="2"/>
      <c r="AA1019" s="2"/>
      <c r="AB1019" s="2">
        <v>9.9461290418947375</v>
      </c>
    </row>
    <row r="1020" spans="1:28" ht="14.5">
      <c r="A1020" s="17" t="s">
        <v>5</v>
      </c>
      <c r="B1020" s="47">
        <f>B1006*B983/1000</f>
        <v>2.0482223950355727</v>
      </c>
      <c r="C1020" s="47">
        <f t="shared" ref="C1020:K1020" si="283">C1006*C983/1000</f>
        <v>2.6688674233245555</v>
      </c>
      <c r="D1020" s="47">
        <f t="shared" si="283"/>
        <v>3.0918806597646298</v>
      </c>
      <c r="E1020" s="47">
        <f t="shared" si="283"/>
        <v>3.4512031374179424</v>
      </c>
      <c r="F1020" s="47">
        <f t="shared" si="283"/>
        <v>3.7497090860162801</v>
      </c>
      <c r="G1020" s="47">
        <f t="shared" si="283"/>
        <v>3.9175067133545385</v>
      </c>
      <c r="H1020" s="47">
        <f t="shared" si="283"/>
        <v>3.8914589515938625</v>
      </c>
      <c r="I1020" s="47">
        <f t="shared" si="283"/>
        <v>4.7350519284190646</v>
      </c>
      <c r="J1020" s="47">
        <f t="shared" si="283"/>
        <v>5.7542681310610275</v>
      </c>
      <c r="K1020" s="47">
        <f t="shared" si="283"/>
        <v>6.9858767842252512</v>
      </c>
      <c r="U1020" s="2"/>
      <c r="V1020" s="2"/>
      <c r="W1020" s="2"/>
      <c r="X1020" s="2"/>
      <c r="Y1020" s="2"/>
      <c r="Z1020" s="2"/>
      <c r="AA1020" s="2"/>
      <c r="AB1020" s="2">
        <v>3.2209455026907055</v>
      </c>
    </row>
    <row r="1021" spans="1:28" ht="14.5">
      <c r="A1021" s="17" t="s">
        <v>6</v>
      </c>
      <c r="B1021" s="47">
        <f t="shared" ref="B1021:K1029" si="284">B1007*B984/1000</f>
        <v>6.1043427908813426</v>
      </c>
      <c r="C1021" s="47">
        <f t="shared" si="284"/>
        <v>8.1115279077118352</v>
      </c>
      <c r="D1021" s="47">
        <f t="shared" si="284"/>
        <v>9.4510551222125958</v>
      </c>
      <c r="E1021" s="47">
        <f>E1007*E984/1000</f>
        <v>10.015311828031157</v>
      </c>
      <c r="F1021" s="47">
        <f t="shared" si="284"/>
        <v>10.406268880838851</v>
      </c>
      <c r="G1021" s="47">
        <f t="shared" si="284"/>
        <v>10.003259985338973</v>
      </c>
      <c r="H1021" s="47">
        <f t="shared" si="284"/>
        <v>9.3719284914043168</v>
      </c>
      <c r="I1021" s="47">
        <f t="shared" si="284"/>
        <v>9.8086070734636586</v>
      </c>
      <c r="J1021" s="47">
        <f t="shared" si="284"/>
        <v>10.257258890369625</v>
      </c>
      <c r="K1021" s="47">
        <f t="shared" si="284"/>
        <v>10.71839770126523</v>
      </c>
      <c r="U1021" s="2"/>
      <c r="V1021" s="2"/>
      <c r="W1021" s="2"/>
      <c r="X1021" s="2"/>
      <c r="Y1021" s="2"/>
      <c r="Z1021" s="2"/>
      <c r="AA1021" s="2"/>
      <c r="AB1021" s="2">
        <v>1.4741149264848434</v>
      </c>
    </row>
    <row r="1022" spans="1:28" ht="14.5">
      <c r="A1022" s="17" t="s">
        <v>11</v>
      </c>
      <c r="B1022" s="47">
        <f t="shared" si="284"/>
        <v>4.0040461234169795</v>
      </c>
      <c r="C1022" s="47">
        <f t="shared" si="284"/>
        <v>4.3145499167671515</v>
      </c>
      <c r="D1022" s="47">
        <f t="shared" si="284"/>
        <v>4.4830547874698956</v>
      </c>
      <c r="E1022" s="47">
        <f t="shared" si="284"/>
        <v>4.5231602870524998</v>
      </c>
      <c r="F1022" s="47">
        <f t="shared" si="284"/>
        <v>4.541843319620261</v>
      </c>
      <c r="G1022" s="47">
        <f t="shared" si="284"/>
        <v>4.4361542583486893</v>
      </c>
      <c r="H1022" s="47">
        <f t="shared" si="284"/>
        <v>4.3004380950316587</v>
      </c>
      <c r="I1022" s="47">
        <f t="shared" si="284"/>
        <v>4.4427021316535891</v>
      </c>
      <c r="J1022" s="47">
        <f t="shared" si="284"/>
        <v>4.5885648610765033</v>
      </c>
      <c r="K1022" s="47">
        <f t="shared" si="284"/>
        <v>4.7382026777965738</v>
      </c>
      <c r="U1022" s="2"/>
      <c r="V1022" s="2"/>
      <c r="W1022" s="2"/>
      <c r="X1022" s="2"/>
      <c r="Y1022" s="2"/>
      <c r="Z1022" s="2"/>
      <c r="AA1022" s="2"/>
      <c r="AB1022" s="2">
        <v>2.664623368858984</v>
      </c>
    </row>
    <row r="1023" spans="1:28" ht="14.5">
      <c r="A1023" s="17" t="s">
        <v>2</v>
      </c>
      <c r="B1023" s="47">
        <f t="shared" si="284"/>
        <v>1.1962298740219861</v>
      </c>
      <c r="C1023" s="47">
        <f t="shared" si="284"/>
        <v>1.4151486925915484</v>
      </c>
      <c r="D1023" s="47">
        <f t="shared" si="284"/>
        <v>1.6006912262210526</v>
      </c>
      <c r="E1023" s="47">
        <f t="shared" si="284"/>
        <v>1.7458415646418999</v>
      </c>
      <c r="F1023" s="47">
        <f t="shared" si="284"/>
        <v>1.8616976091462354</v>
      </c>
      <c r="G1023" s="47">
        <f t="shared" si="284"/>
        <v>1.8536551301395798</v>
      </c>
      <c r="H1023" s="47">
        <f t="shared" si="284"/>
        <v>1.7960394342817974</v>
      </c>
      <c r="I1023" s="47">
        <f t="shared" si="284"/>
        <v>1.9050845584687834</v>
      </c>
      <c r="J1023" s="47">
        <f t="shared" si="284"/>
        <v>2.0184406965406589</v>
      </c>
      <c r="K1023" s="47">
        <f t="shared" si="284"/>
        <v>2.1363306088199518</v>
      </c>
      <c r="U1023" s="2"/>
      <c r="V1023" s="2"/>
      <c r="W1023" s="2"/>
      <c r="X1023" s="2"/>
      <c r="Y1023" s="2"/>
      <c r="Z1023" s="2"/>
      <c r="AA1023" s="2"/>
      <c r="AB1023" s="2">
        <v>8.3402417240067326</v>
      </c>
    </row>
    <row r="1024" spans="1:28" ht="14.5">
      <c r="A1024" s="17" t="s">
        <v>3</v>
      </c>
      <c r="B1024" s="47">
        <f t="shared" si="284"/>
        <v>4.5980837377877775</v>
      </c>
      <c r="C1024" s="47">
        <f t="shared" si="284"/>
        <v>5.4456456351143423</v>
      </c>
      <c r="D1024" s="47">
        <f t="shared" si="284"/>
        <v>5.8886849456992376</v>
      </c>
      <c r="E1024" s="47">
        <f t="shared" si="284"/>
        <v>6.150872233881417</v>
      </c>
      <c r="F1024" s="47">
        <f t="shared" si="284"/>
        <v>6.3361149407062829</v>
      </c>
      <c r="G1024" s="47">
        <f t="shared" si="284"/>
        <v>6.1990739603917646</v>
      </c>
      <c r="H1024" s="47">
        <f t="shared" si="284"/>
        <v>5.9414963443638156</v>
      </c>
      <c r="I1024" s="47">
        <f t="shared" si="284"/>
        <v>6.3572101828707561</v>
      </c>
      <c r="J1024" s="47">
        <f t="shared" si="284"/>
        <v>6.7983383106028725</v>
      </c>
      <c r="K1024" s="47">
        <f t="shared" si="284"/>
        <v>7.2665334576937592</v>
      </c>
      <c r="U1024" s="2"/>
      <c r="V1024" s="2"/>
      <c r="W1024" s="2"/>
      <c r="X1024" s="2"/>
      <c r="Y1024" s="2"/>
      <c r="Z1024" s="2"/>
      <c r="AA1024" s="2"/>
      <c r="AB1024" s="2">
        <v>8.4300511733911065</v>
      </c>
    </row>
    <row r="1025" spans="1:28" ht="14.5">
      <c r="A1025" s="17" t="s">
        <v>4</v>
      </c>
      <c r="B1025" s="47">
        <f t="shared" si="284"/>
        <v>3.2979810469396336</v>
      </c>
      <c r="C1025" s="47">
        <f t="shared" si="284"/>
        <v>4.134054737529655</v>
      </c>
      <c r="D1025" s="47">
        <f t="shared" si="284"/>
        <v>4.7094666133693144</v>
      </c>
      <c r="E1025" s="47">
        <f t="shared" si="284"/>
        <v>5.1390658777167531</v>
      </c>
      <c r="F1025" s="47">
        <f t="shared" si="284"/>
        <v>5.5259312414802357</v>
      </c>
      <c r="G1025" s="47">
        <f t="shared" si="284"/>
        <v>5.6503746224191831</v>
      </c>
      <c r="H1025" s="47">
        <f t="shared" si="284"/>
        <v>5.6388542500286825</v>
      </c>
      <c r="I1025" s="47">
        <f t="shared" si="284"/>
        <v>6.1622710718812677</v>
      </c>
      <c r="J1025" s="47">
        <f t="shared" si="284"/>
        <v>6.7332641528910271</v>
      </c>
      <c r="K1025" s="47">
        <f t="shared" si="284"/>
        <v>7.3561873574448065</v>
      </c>
      <c r="U1025" s="2"/>
      <c r="V1025" s="2"/>
      <c r="W1025" s="2"/>
      <c r="X1025" s="2"/>
      <c r="Y1025" s="2"/>
      <c r="Z1025" s="2"/>
      <c r="AA1025" s="2"/>
      <c r="AB1025" s="2">
        <v>9.1106042777358063</v>
      </c>
    </row>
    <row r="1026" spans="1:28" ht="14.5">
      <c r="A1026" s="17" t="s">
        <v>0</v>
      </c>
      <c r="B1026" s="47">
        <f t="shared" si="284"/>
        <v>7.1406244596847497</v>
      </c>
      <c r="C1026" s="47">
        <f t="shared" si="284"/>
        <v>8.1030603125641925</v>
      </c>
      <c r="D1026" s="47">
        <f t="shared" si="284"/>
        <v>8.9062852345381156</v>
      </c>
      <c r="E1026" s="47">
        <f t="shared" si="284"/>
        <v>9.3109350517203318</v>
      </c>
      <c r="F1026" s="47">
        <f t="shared" si="284"/>
        <v>9.7189853841740366</v>
      </c>
      <c r="G1026" s="47">
        <f t="shared" si="284"/>
        <v>10.064624142262646</v>
      </c>
      <c r="H1026" s="47">
        <f t="shared" si="284"/>
        <v>8.18006916558768</v>
      </c>
      <c r="I1026" s="47">
        <f t="shared" si="284"/>
        <v>8.4146141803364767</v>
      </c>
      <c r="J1026" s="47">
        <f t="shared" si="284"/>
        <v>8.649098122336575</v>
      </c>
      <c r="K1026" s="47">
        <f t="shared" si="284"/>
        <v>8.8836221335576369</v>
      </c>
      <c r="U1026" s="2"/>
      <c r="V1026" s="2"/>
      <c r="W1026" s="2"/>
      <c r="X1026" s="2"/>
      <c r="Y1026" s="2"/>
      <c r="Z1026" s="2"/>
      <c r="AA1026" s="2"/>
      <c r="AB1026" s="2">
        <v>15.225842416380083</v>
      </c>
    </row>
    <row r="1027" spans="1:28" ht="14.5">
      <c r="A1027" s="17" t="s">
        <v>1</v>
      </c>
      <c r="B1027" s="47">
        <f t="shared" si="284"/>
        <v>1.5036727685109073</v>
      </c>
      <c r="C1027" s="47">
        <f t="shared" si="284"/>
        <v>1.5540044500621475</v>
      </c>
      <c r="D1027" s="47">
        <f t="shared" si="284"/>
        <v>1.4504155013219699</v>
      </c>
      <c r="E1027" s="47">
        <f t="shared" si="284"/>
        <v>1.3108498523769776</v>
      </c>
      <c r="F1027" s="47">
        <f t="shared" si="284"/>
        <v>1.1616635697162681</v>
      </c>
      <c r="G1027" s="47">
        <f t="shared" si="284"/>
        <v>0.99209452402845477</v>
      </c>
      <c r="H1027" s="47">
        <f t="shared" si="284"/>
        <v>0.81573237849448699</v>
      </c>
      <c r="I1027" s="47">
        <f t="shared" si="284"/>
        <v>0.82582067808075754</v>
      </c>
      <c r="J1027" s="47">
        <f t="shared" si="284"/>
        <v>0.8358954745287801</v>
      </c>
      <c r="K1027" s="47">
        <f t="shared" si="284"/>
        <v>0.84595954179284594</v>
      </c>
      <c r="U1027" s="2"/>
      <c r="V1027" s="2"/>
      <c r="W1027" s="2"/>
      <c r="X1027" s="2"/>
      <c r="Y1027" s="2"/>
      <c r="Z1027" s="2"/>
      <c r="AA1027" s="2"/>
      <c r="AB1027" s="2">
        <v>4.5757467802784673</v>
      </c>
    </row>
    <row r="1028" spans="1:28" ht="14.5">
      <c r="A1028" s="17" t="s">
        <v>7</v>
      </c>
      <c r="B1028" s="47">
        <f t="shared" si="284"/>
        <v>2.6559611357643917</v>
      </c>
      <c r="C1028" s="47">
        <f t="shared" si="284"/>
        <v>3.3305461088157413</v>
      </c>
      <c r="D1028" s="47">
        <f t="shared" si="284"/>
        <v>3.7219943186160052</v>
      </c>
      <c r="E1028" s="47">
        <f t="shared" si="284"/>
        <v>3.879141784268322</v>
      </c>
      <c r="F1028" s="47">
        <f t="shared" si="284"/>
        <v>3.9834856251112805</v>
      </c>
      <c r="G1028" s="47">
        <f t="shared" si="284"/>
        <v>3.8304286646884615</v>
      </c>
      <c r="H1028" s="47">
        <f t="shared" si="284"/>
        <v>3.6078829004932658</v>
      </c>
      <c r="I1028" s="47">
        <f t="shared" si="284"/>
        <v>3.8590530571275439</v>
      </c>
      <c r="J1028" s="47">
        <f t="shared" si="284"/>
        <v>4.1241071585634792</v>
      </c>
      <c r="K1028" s="47">
        <f t="shared" si="284"/>
        <v>4.4039038663178349</v>
      </c>
      <c r="U1028" s="2"/>
      <c r="V1028" s="2"/>
      <c r="W1028" s="2"/>
      <c r="X1028" s="2"/>
      <c r="Y1028" s="2"/>
      <c r="Z1028" s="2"/>
      <c r="AA1028" s="2"/>
      <c r="AB1028" s="2">
        <v>8.1397797830539051</v>
      </c>
    </row>
    <row r="1029" spans="1:28" ht="14.5">
      <c r="A1029" s="17" t="s">
        <v>8</v>
      </c>
      <c r="B1029" s="47">
        <f t="shared" si="284"/>
        <v>2.939738435129243</v>
      </c>
      <c r="C1029" s="47">
        <f t="shared" si="284"/>
        <v>3.6773901013899426</v>
      </c>
      <c r="D1029" s="47">
        <f t="shared" si="284"/>
        <v>4.1507788701951531</v>
      </c>
      <c r="E1029" s="47">
        <f t="shared" si="284"/>
        <v>4.5835538424312681</v>
      </c>
      <c r="F1029" s="47">
        <f t="shared" si="284"/>
        <v>4.9351673061982453</v>
      </c>
      <c r="G1029" s="47">
        <f t="shared" si="284"/>
        <v>5.197458951573827</v>
      </c>
      <c r="H1029" s="47">
        <f t="shared" si="284"/>
        <v>5.2600750288225537</v>
      </c>
      <c r="I1029" s="47">
        <f t="shared" si="284"/>
        <v>5.9491698948442098</v>
      </c>
      <c r="J1029" s="47">
        <f t="shared" si="284"/>
        <v>6.7186309247747102</v>
      </c>
      <c r="K1029" s="47">
        <f t="shared" si="284"/>
        <v>7.57809789572054</v>
      </c>
      <c r="U1029" s="2"/>
      <c r="V1029" s="2"/>
      <c r="W1029" s="2"/>
      <c r="X1029" s="2"/>
      <c r="Y1029" s="2"/>
      <c r="Z1029" s="2"/>
    </row>
    <row r="1030" spans="1:28" ht="14.5">
      <c r="A1030" s="17" t="s">
        <v>89</v>
      </c>
      <c r="B1030" s="47">
        <f>SUM(B1020:B1029)</f>
        <v>35.488902767172576</v>
      </c>
      <c r="C1030" s="47">
        <f t="shared" ref="C1030:K1030" si="285">SUM(C1020:C1029)</f>
        <v>42.754795285871111</v>
      </c>
      <c r="D1030" s="47">
        <f t="shared" si="285"/>
        <v>47.454307279407971</v>
      </c>
      <c r="E1030" s="47">
        <f t="shared" si="285"/>
        <v>50.109935459538562</v>
      </c>
      <c r="F1030" s="47">
        <f t="shared" si="285"/>
        <v>52.220866963007978</v>
      </c>
      <c r="G1030" s="47">
        <f t="shared" si="285"/>
        <v>52.144630952546116</v>
      </c>
      <c r="H1030" s="47">
        <f t="shared" si="285"/>
        <v>48.803975040102124</v>
      </c>
      <c r="I1030" s="47">
        <f t="shared" si="285"/>
        <v>52.459584757146111</v>
      </c>
      <c r="J1030" s="47">
        <f t="shared" si="285"/>
        <v>56.477866722745254</v>
      </c>
      <c r="K1030" s="47">
        <f t="shared" si="285"/>
        <v>60.91311202463443</v>
      </c>
      <c r="U1030" s="2"/>
      <c r="V1030" s="2"/>
      <c r="W1030" s="2"/>
      <c r="X1030" s="2"/>
      <c r="Y1030" s="2"/>
      <c r="Z1030" s="2"/>
    </row>
    <row r="1032" spans="1:28">
      <c r="A1032" t="s">
        <v>284</v>
      </c>
      <c r="B1032">
        <v>80000</v>
      </c>
      <c r="C1032" s="8" t="s">
        <v>292</v>
      </c>
      <c r="E1032" s="12" t="s">
        <v>91</v>
      </c>
      <c r="H1032" s="8" t="s">
        <v>138</v>
      </c>
    </row>
    <row r="1034" spans="1:28">
      <c r="A1034" t="s">
        <v>88</v>
      </c>
    </row>
    <row r="1035" spans="1:28" ht="14.5">
      <c r="A1035" s="129"/>
      <c r="B1035" s="129">
        <v>2010</v>
      </c>
      <c r="C1035" s="129">
        <v>2020</v>
      </c>
      <c r="D1035" s="129">
        <v>2030</v>
      </c>
      <c r="E1035" s="129">
        <v>2040</v>
      </c>
      <c r="F1035" s="129">
        <v>2050</v>
      </c>
      <c r="G1035" s="129">
        <v>2060</v>
      </c>
      <c r="H1035" s="129">
        <v>2070</v>
      </c>
      <c r="I1035" s="129">
        <v>2080</v>
      </c>
      <c r="J1035" s="129">
        <v>2090</v>
      </c>
      <c r="K1035" s="129">
        <v>2100</v>
      </c>
    </row>
    <row r="1036" spans="1:28" ht="14.5">
      <c r="A1036" s="129" t="s">
        <v>5</v>
      </c>
      <c r="B1036" s="137">
        <f>B983/$B$1032</f>
        <v>5.8929417619213754E-3</v>
      </c>
      <c r="C1036" s="137">
        <f t="shared" ref="C1036:K1036" si="286">C983/$B$1032</f>
        <v>7.9128048724820994E-3</v>
      </c>
      <c r="D1036" s="137">
        <f t="shared" si="286"/>
        <v>1.0371821084200065E-2</v>
      </c>
      <c r="E1036" s="137">
        <f t="shared" si="286"/>
        <v>1.3329058902266112E-2</v>
      </c>
      <c r="F1036" s="137">
        <f t="shared" si="286"/>
        <v>1.7064101098572482E-2</v>
      </c>
      <c r="G1036" s="137">
        <f t="shared" si="286"/>
        <v>2.1696202916893212E-2</v>
      </c>
      <c r="H1036" s="137">
        <f t="shared" si="286"/>
        <v>2.7524592201021134E-2</v>
      </c>
      <c r="I1036" s="137">
        <f t="shared" si="286"/>
        <v>3.4512911882573993E-2</v>
      </c>
      <c r="J1036" s="137">
        <f t="shared" si="286"/>
        <v>4.3221055454680142E-2</v>
      </c>
      <c r="K1036" s="137">
        <f t="shared" si="286"/>
        <v>5.4072271187209822E-2</v>
      </c>
    </row>
    <row r="1037" spans="1:28" ht="14.5">
      <c r="A1037" s="129" t="s">
        <v>6</v>
      </c>
      <c r="B1037" s="137">
        <f t="shared" ref="B1037:K1045" si="287">B984/$B$1032</f>
        <v>2.1953509936627029E-2</v>
      </c>
      <c r="C1037" s="137">
        <f t="shared" si="287"/>
        <v>3.0061879896352662E-2</v>
      </c>
      <c r="D1037" s="137">
        <f t="shared" si="287"/>
        <v>3.8711875659035548E-2</v>
      </c>
      <c r="E1037" s="137">
        <f t="shared" si="287"/>
        <v>4.5847350460104075E-2</v>
      </c>
      <c r="F1037" s="137">
        <f t="shared" si="287"/>
        <v>5.3985685651846416E-2</v>
      </c>
      <c r="G1037" s="137">
        <f t="shared" si="287"/>
        <v>5.9874493660216556E-2</v>
      </c>
      <c r="H1037" s="137">
        <f t="shared" si="287"/>
        <v>6.6288380032219138E-2</v>
      </c>
      <c r="I1037" s="137">
        <f t="shared" si="287"/>
        <v>7.1493110684906283E-2</v>
      </c>
      <c r="J1037" s="137">
        <f t="shared" si="287"/>
        <v>7.7043604019879253E-2</v>
      </c>
      <c r="K1037" s="137">
        <f t="shared" si="287"/>
        <v>8.2962829877546329E-2</v>
      </c>
    </row>
    <row r="1038" spans="1:28" ht="14.5">
      <c r="A1038" s="129" t="s">
        <v>11</v>
      </c>
      <c r="B1038" s="137">
        <f t="shared" si="287"/>
        <v>1.8762285455986689E-2</v>
      </c>
      <c r="C1038" s="137">
        <f t="shared" si="287"/>
        <v>2.0833900341328822E-2</v>
      </c>
      <c r="D1038" s="137">
        <f t="shared" si="287"/>
        <v>2.3114434612168073E-2</v>
      </c>
      <c r="E1038" s="137">
        <f t="shared" si="287"/>
        <v>2.5016355610167362E-2</v>
      </c>
      <c r="F1038" s="137">
        <f t="shared" si="287"/>
        <v>2.7088668160524462E-2</v>
      </c>
      <c r="G1038" s="137">
        <f t="shared" si="287"/>
        <v>2.8708608632626722E-2</v>
      </c>
      <c r="H1038" s="137">
        <f t="shared" si="287"/>
        <v>3.0417333530654758E-2</v>
      </c>
      <c r="I1038" s="137">
        <f t="shared" si="287"/>
        <v>3.2382028646827925E-2</v>
      </c>
      <c r="J1038" s="137">
        <f t="shared" si="287"/>
        <v>3.4465306760290915E-2</v>
      </c>
      <c r="K1038" s="137">
        <f t="shared" si="287"/>
        <v>3.6674763676381367E-2</v>
      </c>
    </row>
    <row r="1039" spans="1:28" ht="14.5">
      <c r="A1039" s="129" t="s">
        <v>2</v>
      </c>
      <c r="B1039" s="137">
        <f t="shared" si="287"/>
        <v>4.3020920229219547E-3</v>
      </c>
      <c r="C1039" s="137">
        <f t="shared" si="287"/>
        <v>5.2446383118181505E-3</v>
      </c>
      <c r="D1039" s="137">
        <f t="shared" si="287"/>
        <v>6.5564911977226588E-3</v>
      </c>
      <c r="E1039" s="137">
        <f t="shared" si="287"/>
        <v>7.9919838180104452E-3</v>
      </c>
      <c r="F1039" s="137">
        <f t="shared" si="287"/>
        <v>9.6581227197793645E-3</v>
      </c>
      <c r="G1039" s="137">
        <f t="shared" si="287"/>
        <v>1.109504926398344E-2</v>
      </c>
      <c r="H1039" s="137">
        <f t="shared" si="287"/>
        <v>1.2703526780183947E-2</v>
      </c>
      <c r="I1039" s="137">
        <f t="shared" si="287"/>
        <v>1.3885806637233239E-2</v>
      </c>
      <c r="J1039" s="137">
        <f t="shared" si="287"/>
        <v>1.5160770282194173E-2</v>
      </c>
      <c r="K1039" s="137">
        <f t="shared" si="287"/>
        <v>1.6535683578974048E-2</v>
      </c>
    </row>
    <row r="1040" spans="1:28" ht="14.5">
      <c r="A1040" s="129" t="s">
        <v>3</v>
      </c>
      <c r="B1040" s="137">
        <f t="shared" si="287"/>
        <v>1.7406775278905964E-2</v>
      </c>
      <c r="C1040" s="137">
        <f t="shared" si="287"/>
        <v>2.1244144188948499E-2</v>
      </c>
      <c r="D1040" s="137">
        <f t="shared" si="287"/>
        <v>2.5235928550612099E-2</v>
      </c>
      <c r="E1040" s="137">
        <f t="shared" si="287"/>
        <v>2.9240541001588134E-2</v>
      </c>
      <c r="F1040" s="137">
        <f t="shared" si="287"/>
        <v>3.3817281444623259E-2</v>
      </c>
      <c r="G1040" s="137">
        <f t="shared" si="287"/>
        <v>3.771364078363585E-2</v>
      </c>
      <c r="H1040" s="137">
        <f t="shared" si="287"/>
        <v>4.2024666320966929E-2</v>
      </c>
      <c r="I1040" s="137">
        <f t="shared" si="287"/>
        <v>4.6336521368135354E-2</v>
      </c>
      <c r="J1040" s="137">
        <f t="shared" si="287"/>
        <v>5.106320220571018E-2</v>
      </c>
      <c r="K1040" s="137">
        <f t="shared" si="287"/>
        <v>5.6244617512091699E-2</v>
      </c>
    </row>
    <row r="1041" spans="1:20" ht="14.5">
      <c r="A1041" s="129" t="s">
        <v>4</v>
      </c>
      <c r="B1041" s="137">
        <f t="shared" si="287"/>
        <v>1.1860778820113318E-2</v>
      </c>
      <c r="C1041" s="137">
        <f t="shared" si="287"/>
        <v>1.5321090973059521E-2</v>
      </c>
      <c r="D1041" s="137">
        <f t="shared" si="287"/>
        <v>1.9290151586212612E-2</v>
      </c>
      <c r="E1041" s="137">
        <f t="shared" si="287"/>
        <v>2.3525233999584793E-2</v>
      </c>
      <c r="F1041" s="137">
        <f t="shared" si="287"/>
        <v>2.8667449433828363E-2</v>
      </c>
      <c r="G1041" s="137">
        <f t="shared" si="287"/>
        <v>3.3820306580427416E-2</v>
      </c>
      <c r="H1041" s="137">
        <f t="shared" si="287"/>
        <v>3.9884055220334433E-2</v>
      </c>
      <c r="I1041" s="137">
        <f t="shared" si="287"/>
        <v>4.4915646484025296E-2</v>
      </c>
      <c r="J1041" s="137">
        <f t="shared" si="287"/>
        <v>5.0574421753518825E-2</v>
      </c>
      <c r="K1041" s="137">
        <f t="shared" si="287"/>
        <v>5.6938559035835189E-2</v>
      </c>
    </row>
    <row r="1042" spans="1:20" ht="14.5">
      <c r="A1042" s="129" t="s">
        <v>0</v>
      </c>
      <c r="B1042" s="137">
        <f t="shared" si="287"/>
        <v>3.3135958870627084E-2</v>
      </c>
      <c r="C1042" s="137">
        <f t="shared" si="287"/>
        <v>3.8749030202315037E-2</v>
      </c>
      <c r="D1042" s="137">
        <f t="shared" si="287"/>
        <v>4.3889110880208713E-2</v>
      </c>
      <c r="E1042" s="137">
        <f t="shared" si="287"/>
        <v>4.7282659599110516E-2</v>
      </c>
      <c r="F1042" s="137">
        <f t="shared" si="287"/>
        <v>5.0860186201552741E-2</v>
      </c>
      <c r="G1042" s="137">
        <f t="shared" si="287"/>
        <v>5.4275395240540696E-2</v>
      </c>
      <c r="H1042" s="137">
        <f t="shared" si="287"/>
        <v>5.785826620803234E-2</v>
      </c>
      <c r="I1042" s="137">
        <f t="shared" si="287"/>
        <v>6.133255603572086E-2</v>
      </c>
      <c r="J1042" s="137">
        <f t="shared" si="287"/>
        <v>6.4964499579123688E-2</v>
      </c>
      <c r="K1042" s="137">
        <f t="shared" si="287"/>
        <v>6.8761250730204615E-2</v>
      </c>
    </row>
    <row r="1043" spans="1:20" ht="14.5">
      <c r="A1043" s="129" t="s">
        <v>1</v>
      </c>
      <c r="B1043" s="137">
        <f t="shared" si="287"/>
        <v>4.7024105832171609E-3</v>
      </c>
      <c r="C1043" s="137">
        <f t="shared" si="287"/>
        <v>5.00804112344546E-3</v>
      </c>
      <c r="D1043" s="137">
        <f t="shared" si="287"/>
        <v>5.2452895818600421E-3</v>
      </c>
      <c r="E1043" s="137">
        <f t="shared" si="287"/>
        <v>5.4003646917343655E-3</v>
      </c>
      <c r="F1043" s="137">
        <f t="shared" si="287"/>
        <v>5.559543780090187E-3</v>
      </c>
      <c r="G1043" s="137">
        <f t="shared" si="287"/>
        <v>5.6637616043012798E-3</v>
      </c>
      <c r="H1043" s="137">
        <f t="shared" si="287"/>
        <v>5.7697386359513332E-3</v>
      </c>
      <c r="I1043" s="137">
        <f t="shared" si="287"/>
        <v>6.0192531622192229E-3</v>
      </c>
      <c r="J1043" s="137">
        <f t="shared" si="287"/>
        <v>6.2785194982325045E-3</v>
      </c>
      <c r="K1043" s="137">
        <f t="shared" si="287"/>
        <v>6.5479187752813363E-3</v>
      </c>
    </row>
    <row r="1044" spans="1:20" ht="14.5">
      <c r="A1044" s="129" t="s">
        <v>7</v>
      </c>
      <c r="B1044" s="137">
        <f t="shared" si="287"/>
        <v>1.0054562134181912E-2</v>
      </c>
      <c r="C1044" s="137">
        <f t="shared" si="287"/>
        <v>1.2992876603535613E-2</v>
      </c>
      <c r="D1044" s="137">
        <f t="shared" si="287"/>
        <v>1.5950587195020061E-2</v>
      </c>
      <c r="E1044" s="137">
        <f t="shared" si="287"/>
        <v>1.8440995046046411E-2</v>
      </c>
      <c r="F1044" s="137">
        <f t="shared" si="287"/>
        <v>2.1260765591475061E-2</v>
      </c>
      <c r="G1044" s="137">
        <f t="shared" si="287"/>
        <v>2.3303385575072756E-2</v>
      </c>
      <c r="H1044" s="137">
        <f t="shared" si="287"/>
        <v>2.5518836708900899E-2</v>
      </c>
      <c r="I1044" s="137">
        <f t="shared" si="287"/>
        <v>2.8127919212765449E-2</v>
      </c>
      <c r="J1044" s="137">
        <f t="shared" si="287"/>
        <v>3.0976704620201339E-2</v>
      </c>
      <c r="K1044" s="137">
        <f t="shared" si="287"/>
        <v>3.4087215033574175E-2</v>
      </c>
    </row>
    <row r="1045" spans="1:20" ht="14.5">
      <c r="A1045" s="129" t="s">
        <v>8</v>
      </c>
      <c r="B1045" s="137">
        <f t="shared" si="287"/>
        <v>9.3976922707261022E-3</v>
      </c>
      <c r="C1045" s="137">
        <f t="shared" si="287"/>
        <v>1.2114364841717684E-2</v>
      </c>
      <c r="D1045" s="137">
        <f t="shared" si="287"/>
        <v>1.5309682287092792E-2</v>
      </c>
      <c r="E1045" s="137">
        <f t="shared" si="287"/>
        <v>1.9203265765693766E-2</v>
      </c>
      <c r="F1045" s="137">
        <f t="shared" si="287"/>
        <v>2.3927948771042092E-2</v>
      </c>
      <c r="G1045" s="137">
        <f t="shared" si="287"/>
        <v>2.9902045832400467E-2</v>
      </c>
      <c r="H1045" s="137">
        <f t="shared" si="287"/>
        <v>3.7204920292379227E-2</v>
      </c>
      <c r="I1045" s="137">
        <f t="shared" si="287"/>
        <v>4.3362391682106288E-2</v>
      </c>
      <c r="J1045" s="137">
        <f t="shared" si="287"/>
        <v>5.0464509676171873E-2</v>
      </c>
      <c r="K1045" s="137">
        <f t="shared" si="287"/>
        <v>5.8656196946661285E-2</v>
      </c>
    </row>
    <row r="1046" spans="1:20" ht="14.5">
      <c r="A1046" s="129" t="s">
        <v>89</v>
      </c>
      <c r="B1046" s="137">
        <f>SUM(B1036:B1045)</f>
        <v>0.13746900713522855</v>
      </c>
      <c r="C1046" s="137">
        <f t="shared" ref="C1046:K1046" si="288">SUM(C1036:C1045)</f>
        <v>0.16948277135500356</v>
      </c>
      <c r="D1046" s="137">
        <f t="shared" si="288"/>
        <v>0.20367537263413268</v>
      </c>
      <c r="E1046" s="137">
        <f t="shared" si="288"/>
        <v>0.23527780889430594</v>
      </c>
      <c r="F1046" s="137">
        <f t="shared" si="288"/>
        <v>0.27188975285333444</v>
      </c>
      <c r="G1046" s="137">
        <f t="shared" si="288"/>
        <v>0.30605289009009845</v>
      </c>
      <c r="H1046" s="137">
        <f t="shared" si="288"/>
        <v>0.34519431593064409</v>
      </c>
      <c r="I1046" s="137">
        <f t="shared" si="288"/>
        <v>0.3823681457965139</v>
      </c>
      <c r="J1046" s="137">
        <f t="shared" si="288"/>
        <v>0.42421259385000293</v>
      </c>
      <c r="K1046" s="137">
        <f t="shared" si="288"/>
        <v>0.4714813063537599</v>
      </c>
    </row>
    <row r="1049" spans="1:20" ht="14.5">
      <c r="A1049" s="34" t="s">
        <v>81</v>
      </c>
      <c r="B1049" s="35"/>
      <c r="C1049" s="35"/>
      <c r="D1049" s="35"/>
      <c r="E1049" s="35"/>
      <c r="F1049" s="35"/>
      <c r="G1049" s="35"/>
      <c r="H1049" s="35"/>
      <c r="I1049" s="35"/>
      <c r="J1049" s="35"/>
      <c r="K1049" s="35"/>
      <c r="L1049" s="35"/>
      <c r="M1049" s="35"/>
      <c r="N1049" s="35"/>
      <c r="O1049" s="35"/>
      <c r="P1049" s="35"/>
      <c r="Q1049" s="35"/>
      <c r="R1049" s="35"/>
      <c r="S1049" s="35"/>
      <c r="T1049" s="35"/>
    </row>
    <row r="1050" spans="1:20" hidden="1" outlineLevel="1"/>
    <row r="1051" spans="1:20" hidden="1" outlineLevel="1">
      <c r="A1051" t="s">
        <v>72</v>
      </c>
      <c r="B1051">
        <v>1990</v>
      </c>
      <c r="D1051" t="s">
        <v>73</v>
      </c>
      <c r="E1051">
        <v>1990</v>
      </c>
    </row>
    <row r="1052" spans="1:20" hidden="1" outlineLevel="1">
      <c r="A1052" t="s">
        <v>5</v>
      </c>
      <c r="B1052" s="3">
        <v>71</v>
      </c>
      <c r="D1052" t="s">
        <v>5</v>
      </c>
      <c r="E1052" s="2">
        <v>0</v>
      </c>
      <c r="F1052" s="8" t="s">
        <v>154</v>
      </c>
    </row>
    <row r="1053" spans="1:20" hidden="1" outlineLevel="1">
      <c r="A1053" t="s">
        <v>6</v>
      </c>
      <c r="B1053" s="3">
        <v>18</v>
      </c>
      <c r="D1053" t="s">
        <v>6</v>
      </c>
      <c r="E1053" s="2">
        <v>0</v>
      </c>
    </row>
    <row r="1054" spans="1:20" hidden="1" outlineLevel="1">
      <c r="A1054" t="s">
        <v>11</v>
      </c>
      <c r="B1054" s="3">
        <v>62.687005649717513</v>
      </c>
      <c r="C1054" s="1"/>
      <c r="D1054" t="s">
        <v>11</v>
      </c>
      <c r="E1054" s="2">
        <v>1.5008716707021792</v>
      </c>
    </row>
    <row r="1055" spans="1:20" hidden="1" outlineLevel="1">
      <c r="A1055" t="s">
        <v>2</v>
      </c>
      <c r="B1055" s="3">
        <v>11</v>
      </c>
      <c r="D1055" t="s">
        <v>2</v>
      </c>
      <c r="E1055" s="2">
        <v>0.1</v>
      </c>
    </row>
    <row r="1056" spans="1:20" hidden="1" outlineLevel="1">
      <c r="A1056" t="s">
        <v>3</v>
      </c>
      <c r="B1056" s="3">
        <v>60</v>
      </c>
      <c r="D1056" t="s">
        <v>3</v>
      </c>
      <c r="E1056" s="2">
        <v>0.4</v>
      </c>
    </row>
    <row r="1057" spans="1:39" ht="14.5" hidden="1" outlineLevel="1">
      <c r="A1057" t="s">
        <v>4</v>
      </c>
      <c r="B1057" s="3">
        <v>86</v>
      </c>
      <c r="D1057" t="s">
        <v>4</v>
      </c>
      <c r="E1057" s="2">
        <v>0.7</v>
      </c>
      <c r="N1057" s="25"/>
      <c r="O1057" s="25"/>
    </row>
    <row r="1058" spans="1:39" ht="14.5" hidden="1" outlineLevel="1">
      <c r="A1058" t="s">
        <v>0</v>
      </c>
      <c r="B1058" s="3">
        <v>32</v>
      </c>
      <c r="D1058" t="s">
        <v>0</v>
      </c>
      <c r="E1058" s="2">
        <v>0.4</v>
      </c>
      <c r="F1058" s="3"/>
      <c r="G1058" s="3"/>
      <c r="H1058" s="3"/>
      <c r="I1058" s="3"/>
      <c r="J1058" s="3"/>
      <c r="K1058" s="3"/>
      <c r="L1058" s="3"/>
      <c r="N1058" s="25"/>
      <c r="O1058" s="25"/>
    </row>
    <row r="1059" spans="1:39" ht="14.5" hidden="1" outlineLevel="1">
      <c r="A1059" t="s">
        <v>1</v>
      </c>
      <c r="B1059" s="3">
        <v>50</v>
      </c>
      <c r="D1059" t="s">
        <v>1</v>
      </c>
      <c r="E1059" s="2">
        <v>0.9</v>
      </c>
      <c r="N1059" s="25"/>
      <c r="O1059" s="25"/>
    </row>
    <row r="1060" spans="1:39" ht="14.5" hidden="1" outlineLevel="1">
      <c r="A1060" t="s">
        <v>7</v>
      </c>
      <c r="B1060" s="3">
        <v>50</v>
      </c>
      <c r="D1060" t="s">
        <v>7</v>
      </c>
      <c r="E1060" s="2">
        <v>0.3</v>
      </c>
      <c r="N1060" s="25"/>
      <c r="O1060" s="25"/>
    </row>
    <row r="1061" spans="1:39" ht="14.5" hidden="1" outlineLevel="1">
      <c r="A1061" t="s">
        <v>8</v>
      </c>
      <c r="B1061" s="3">
        <v>60</v>
      </c>
      <c r="D1061" t="s">
        <v>8</v>
      </c>
      <c r="E1061" s="2">
        <v>0.3</v>
      </c>
      <c r="F1061" s="2"/>
      <c r="G1061" s="2"/>
      <c r="H1061" s="2"/>
      <c r="I1061" s="2"/>
      <c r="J1061" s="2"/>
      <c r="K1061" s="2"/>
      <c r="N1061" s="25"/>
      <c r="O1061" s="25"/>
    </row>
    <row r="1062" spans="1:39" hidden="1" outlineLevel="1"/>
    <row r="1063" spans="1:39" ht="14.5" hidden="1" outlineLevel="1">
      <c r="A1063" s="54" t="s">
        <v>82</v>
      </c>
      <c r="B1063" s="5" t="s">
        <v>218</v>
      </c>
      <c r="C1063" s="5"/>
      <c r="D1063" s="5"/>
      <c r="E1063" s="5"/>
      <c r="F1063" s="5"/>
      <c r="G1063" s="5"/>
      <c r="H1063" s="5"/>
      <c r="I1063" s="5"/>
      <c r="J1063" s="5"/>
      <c r="K1063" s="5"/>
      <c r="M1063" t="s">
        <v>203</v>
      </c>
    </row>
    <row r="1064" spans="1:39" ht="14.5" hidden="1" outlineLevel="1">
      <c r="A1064" s="23" t="s">
        <v>63</v>
      </c>
      <c r="B1064" s="59"/>
      <c r="C1064" s="23"/>
      <c r="D1064" s="59"/>
      <c r="E1064" s="59"/>
      <c r="F1064" s="59"/>
      <c r="G1064" s="59"/>
      <c r="H1064" s="59"/>
      <c r="I1064" s="59"/>
      <c r="J1064" s="59"/>
      <c r="K1064" s="75"/>
      <c r="L1064" s="5"/>
      <c r="M1064" t="s">
        <v>202</v>
      </c>
      <c r="O1064" t="s">
        <v>63</v>
      </c>
    </row>
    <row r="1065" spans="1:39" ht="14.5" hidden="1" outlineLevel="1">
      <c r="A1065" s="23"/>
      <c r="B1065" s="69">
        <v>2010</v>
      </c>
      <c r="C1065" s="69">
        <v>2020</v>
      </c>
      <c r="D1065" s="69">
        <v>2030</v>
      </c>
      <c r="E1065" s="69">
        <v>2040</v>
      </c>
      <c r="F1065" s="69">
        <v>2050</v>
      </c>
      <c r="G1065" s="69">
        <v>2060</v>
      </c>
      <c r="H1065" s="69">
        <v>2070</v>
      </c>
      <c r="I1065" s="69">
        <v>2080</v>
      </c>
      <c r="J1065" s="69">
        <v>2090</v>
      </c>
      <c r="K1065" s="69">
        <v>2100</v>
      </c>
      <c r="L1065" s="32"/>
      <c r="M1065" s="69">
        <v>2010</v>
      </c>
      <c r="N1065" s="69">
        <v>2018</v>
      </c>
      <c r="O1065" s="69">
        <v>2010</v>
      </c>
      <c r="P1065" s="69">
        <v>2018</v>
      </c>
    </row>
    <row r="1066" spans="1:39" ht="14.5" hidden="1" outlineLevel="1">
      <c r="A1066" s="23" t="s">
        <v>5</v>
      </c>
      <c r="B1066" s="121">
        <v>2.14</v>
      </c>
      <c r="C1066" s="121">
        <f t="shared" ref="C1066:K1066" si="289">B1066+(C53-$B53)*$B$1077*0.6</f>
        <v>4.1651884967372048</v>
      </c>
      <c r="D1066" s="121">
        <f t="shared" si="289"/>
        <v>9.5255237373842299</v>
      </c>
      <c r="E1066" s="121">
        <f t="shared" si="289"/>
        <v>20.204661090341475</v>
      </c>
      <c r="F1066" s="121">
        <f t="shared" si="289"/>
        <v>38.391777937638054</v>
      </c>
      <c r="G1066" s="121">
        <f t="shared" si="289"/>
        <v>66.148369527317143</v>
      </c>
      <c r="H1066" s="121">
        <f t="shared" si="289"/>
        <v>104.87990454530643</v>
      </c>
      <c r="I1066" s="121">
        <f t="shared" si="289"/>
        <v>155.27512738527804</v>
      </c>
      <c r="J1066" s="121">
        <f t="shared" si="289"/>
        <v>217.18521566851902</v>
      </c>
      <c r="K1066" s="121">
        <f t="shared" si="289"/>
        <v>289.43229708004054</v>
      </c>
      <c r="L1066" s="6"/>
      <c r="M1066">
        <v>2138.2313787628086</v>
      </c>
      <c r="N1066">
        <v>3585.901849453528</v>
      </c>
      <c r="O1066" s="2">
        <f>M1066/1000</f>
        <v>2.1382313787628084</v>
      </c>
      <c r="P1066" s="2">
        <f>N1066/1000</f>
        <v>3.5859018494535282</v>
      </c>
      <c r="Q1066" s="2"/>
      <c r="R1066" s="2"/>
      <c r="S1066" s="2"/>
      <c r="T1066" s="2"/>
      <c r="U1066" s="2"/>
      <c r="V1066" s="2"/>
      <c r="W1066" s="2"/>
      <c r="X1066" s="2"/>
      <c r="Y1066" s="2"/>
      <c r="Z1066" s="2"/>
      <c r="AB1066" s="2"/>
      <c r="AC1066" s="2"/>
      <c r="AD1066" s="2"/>
      <c r="AE1066" s="2"/>
      <c r="AF1066" s="2"/>
      <c r="AG1066" s="2"/>
      <c r="AH1066" s="2"/>
      <c r="AI1066" s="2"/>
      <c r="AJ1066" s="2"/>
      <c r="AK1066" s="2"/>
      <c r="AL1066" s="2"/>
      <c r="AM1066" s="2"/>
    </row>
    <row r="1067" spans="1:39" ht="14.5" hidden="1" outlineLevel="1">
      <c r="A1067" s="23" t="s">
        <v>6</v>
      </c>
      <c r="B1067" s="121">
        <f>O1073-B1073-B1074</f>
        <v>61.874244968818374</v>
      </c>
      <c r="C1067" s="121">
        <f t="shared" ref="C1067:K1067" si="290">B1067+(C54-$B54)*$B$1077*0.2</f>
        <v>70.611140043651673</v>
      </c>
      <c r="D1067" s="121">
        <f t="shared" si="290"/>
        <v>87.846866295987269</v>
      </c>
      <c r="E1067" s="121">
        <f t="shared" si="290"/>
        <v>110.44706341051122</v>
      </c>
      <c r="F1067" s="121">
        <f t="shared" si="290"/>
        <v>136.12375545282322</v>
      </c>
      <c r="G1067" s="121">
        <f t="shared" si="290"/>
        <v>163.44936964992976</v>
      </c>
      <c r="H1067" s="121">
        <f t="shared" si="290"/>
        <v>191.15145816639793</v>
      </c>
      <c r="I1067" s="121">
        <f t="shared" si="290"/>
        <v>218.25998879854669</v>
      </c>
      <c r="J1067" s="121">
        <f t="shared" si="290"/>
        <v>243.99683692182015</v>
      </c>
      <c r="K1067" s="121">
        <f t="shared" si="290"/>
        <v>267.34517695075272</v>
      </c>
      <c r="L1067" s="6"/>
      <c r="O1067" s="2">
        <f t="shared" ref="O1067:P1076" si="291">M1067/1000</f>
        <v>0</v>
      </c>
      <c r="P1067" s="2">
        <f t="shared" si="291"/>
        <v>0</v>
      </c>
      <c r="Q1067" s="2"/>
      <c r="R1067" s="2"/>
      <c r="S1067" s="2"/>
      <c r="T1067" s="2"/>
      <c r="U1067" s="2"/>
      <c r="V1067" s="2"/>
      <c r="W1067" s="2"/>
      <c r="X1067" s="2"/>
      <c r="Y1067" s="2"/>
      <c r="Z1067" s="2"/>
      <c r="AB1067" s="2"/>
      <c r="AC1067" s="2"/>
      <c r="AD1067" s="2"/>
      <c r="AE1067" s="2"/>
      <c r="AF1067" s="2"/>
      <c r="AG1067" s="2"/>
      <c r="AH1067" s="2"/>
      <c r="AI1067" s="2"/>
      <c r="AJ1067" s="2"/>
      <c r="AK1067" s="2"/>
      <c r="AL1067" s="2"/>
      <c r="AM1067" s="2"/>
    </row>
    <row r="1068" spans="1:39" ht="14.5" hidden="1" outlineLevel="1">
      <c r="A1068" s="23" t="s">
        <v>11</v>
      </c>
      <c r="B1068" s="64">
        <f>[9]air!D37</f>
        <v>36.260860063612135</v>
      </c>
      <c r="C1068" s="121">
        <f t="shared" ref="C1068:K1068" si="292">B1068+(C55-$B55)*$B$1077*0.6</f>
        <v>43.248037518511381</v>
      </c>
      <c r="D1068" s="121">
        <f t="shared" si="292"/>
        <v>61.323222575858573</v>
      </c>
      <c r="E1068" s="121">
        <f t="shared" si="292"/>
        <v>91.095963718491049</v>
      </c>
      <c r="F1068" s="121">
        <f t="shared" si="292"/>
        <v>132.13730005691625</v>
      </c>
      <c r="G1068" s="121">
        <f t="shared" si="292"/>
        <v>184.28967472474565</v>
      </c>
      <c r="H1068" s="121">
        <f t="shared" si="292"/>
        <v>247.06383691791427</v>
      </c>
      <c r="I1068" s="121">
        <f t="shared" si="292"/>
        <v>319.63151351654705</v>
      </c>
      <c r="J1068" s="121">
        <f t="shared" si="292"/>
        <v>401.33081484789375</v>
      </c>
      <c r="K1068" s="121">
        <f t="shared" si="292"/>
        <v>491.42119906455025</v>
      </c>
      <c r="L1068" s="6"/>
      <c r="M1068">
        <v>40845.057469514337</v>
      </c>
      <c r="N1068">
        <v>52988.060149338788</v>
      </c>
      <c r="O1068" s="2">
        <f t="shared" si="291"/>
        <v>40.845057469514337</v>
      </c>
      <c r="P1068" s="2">
        <f t="shared" si="291"/>
        <v>52.988060149338786</v>
      </c>
      <c r="Q1068" s="2" t="s">
        <v>205</v>
      </c>
      <c r="R1068" s="2"/>
      <c r="S1068" s="2"/>
      <c r="T1068" s="2"/>
      <c r="U1068" s="2"/>
      <c r="V1068" s="2"/>
      <c r="W1068" s="2"/>
      <c r="X1068" s="2"/>
      <c r="Y1068" s="2"/>
      <c r="Z1068" s="2"/>
      <c r="AB1068" s="2"/>
      <c r="AC1068" s="2"/>
      <c r="AD1068" s="2"/>
      <c r="AE1068" s="2"/>
      <c r="AF1068" s="2"/>
      <c r="AG1068" s="2"/>
      <c r="AH1068" s="2"/>
      <c r="AI1068" s="2"/>
      <c r="AJ1068" s="2"/>
      <c r="AK1068" s="2"/>
      <c r="AL1068" s="2"/>
      <c r="AM1068" s="2"/>
    </row>
    <row r="1069" spans="1:39" ht="14.5" hidden="1" outlineLevel="1">
      <c r="A1069" s="23" t="s">
        <v>2</v>
      </c>
      <c r="B1069" s="64">
        <f>[9]air!D38</f>
        <v>3.2554784118075411</v>
      </c>
      <c r="C1069" s="121">
        <f t="shared" ref="C1069:K1069" si="293">B1069+(C56-$B56)*$B$1077*0.6</f>
        <v>6.6516362147302974</v>
      </c>
      <c r="D1069" s="121">
        <f t="shared" si="293"/>
        <v>13.344264113180426</v>
      </c>
      <c r="E1069" s="121">
        <f t="shared" si="293"/>
        <v>21.981918447831042</v>
      </c>
      <c r="F1069" s="121">
        <f t="shared" si="293"/>
        <v>31.653774559591305</v>
      </c>
      <c r="G1069" s="121">
        <f t="shared" si="293"/>
        <v>42.415406545691255</v>
      </c>
      <c r="H1069" s="121">
        <f t="shared" si="293"/>
        <v>54.550718197133236</v>
      </c>
      <c r="I1069" s="121">
        <f t="shared" si="293"/>
        <v>68.030199099091632</v>
      </c>
      <c r="J1069" s="121">
        <f t="shared" si="293"/>
        <v>82.64400424971484</v>
      </c>
      <c r="K1069" s="121">
        <f t="shared" si="293"/>
        <v>98.165238043392165</v>
      </c>
      <c r="L1069" s="6"/>
      <c r="O1069" s="2">
        <f t="shared" si="291"/>
        <v>0</v>
      </c>
      <c r="P1069" s="2">
        <f t="shared" si="291"/>
        <v>0</v>
      </c>
      <c r="Q1069" s="2"/>
      <c r="R1069" s="2"/>
      <c r="S1069" s="2"/>
      <c r="T1069" s="2"/>
      <c r="U1069" s="2"/>
      <c r="V1069" s="2"/>
      <c r="W1069" s="2"/>
      <c r="X1069" s="2"/>
      <c r="Y1069" s="2"/>
      <c r="Z1069" s="2"/>
      <c r="AB1069" s="2"/>
      <c r="AC1069" s="2"/>
      <c r="AD1069" s="2"/>
      <c r="AE1069" s="2"/>
      <c r="AF1069" s="2"/>
      <c r="AG1069" s="2"/>
      <c r="AH1069" s="2"/>
      <c r="AI1069" s="2"/>
      <c r="AJ1069" s="2"/>
      <c r="AK1069" s="2"/>
      <c r="AL1069" s="2"/>
      <c r="AM1069" s="2"/>
    </row>
    <row r="1070" spans="1:39" ht="14.5" hidden="1" outlineLevel="1">
      <c r="A1070" s="23" t="s">
        <v>3</v>
      </c>
      <c r="B1070" s="64">
        <f>O1070</f>
        <v>5.1329629579027065</v>
      </c>
      <c r="C1070" s="121">
        <f t="shared" ref="C1070:K1070" si="294">B1070+(C57-$B57)*$B$1077*0.6</f>
        <v>9.322517858518367</v>
      </c>
      <c r="D1070" s="121">
        <f t="shared" si="294"/>
        <v>18.437555435404704</v>
      </c>
      <c r="E1070" s="121">
        <f t="shared" si="294"/>
        <v>33.136706986506503</v>
      </c>
      <c r="F1070" s="121">
        <f t="shared" si="294"/>
        <v>53.799294690046203</v>
      </c>
      <c r="G1070" s="121">
        <f t="shared" si="294"/>
        <v>79.486838939594762</v>
      </c>
      <c r="H1070" s="121">
        <f t="shared" si="294"/>
        <v>109.29992169857982</v>
      </c>
      <c r="I1070" s="121">
        <f t="shared" si="294"/>
        <v>142.86096938765036</v>
      </c>
      <c r="J1070" s="121">
        <f t="shared" si="294"/>
        <v>179.54881645498386</v>
      </c>
      <c r="K1070" s="121">
        <f t="shared" si="294"/>
        <v>218.05068139627548</v>
      </c>
      <c r="L1070" s="6"/>
      <c r="M1070">
        <v>5132.9629579027069</v>
      </c>
      <c r="N1070">
        <v>6389.2783354336625</v>
      </c>
      <c r="O1070" s="2">
        <f t="shared" si="291"/>
        <v>5.1329629579027065</v>
      </c>
      <c r="P1070" s="2">
        <f t="shared" si="291"/>
        <v>6.3892783354336622</v>
      </c>
      <c r="Q1070" s="2"/>
      <c r="R1070" s="2"/>
      <c r="S1070" s="2"/>
      <c r="T1070" s="2"/>
      <c r="U1070" s="2"/>
      <c r="V1070" s="2"/>
      <c r="W1070" s="2"/>
      <c r="X1070" s="2"/>
      <c r="Y1070" s="2"/>
      <c r="Z1070" s="2"/>
      <c r="AB1070" s="2"/>
      <c r="AC1070" s="2"/>
      <c r="AD1070" s="2"/>
      <c r="AE1070" s="2"/>
      <c r="AF1070" s="2"/>
      <c r="AG1070" s="2"/>
      <c r="AH1070" s="2"/>
      <c r="AI1070" s="2"/>
      <c r="AJ1070" s="2"/>
      <c r="AK1070" s="2"/>
      <c r="AL1070" s="2"/>
      <c r="AM1070" s="2"/>
    </row>
    <row r="1071" spans="1:39" ht="14.5" hidden="1" outlineLevel="1">
      <c r="A1071" s="23" t="s">
        <v>4</v>
      </c>
      <c r="B1071" s="121">
        <f>O1071</f>
        <v>16.736950171039449</v>
      </c>
      <c r="C1071" s="121">
        <f t="shared" ref="C1071:K1071" si="295">B1071+(C58-$B58)*$B$1077*0.6</f>
        <v>19.254345769426969</v>
      </c>
      <c r="D1071" s="121">
        <f t="shared" si="295"/>
        <v>25.272718315584711</v>
      </c>
      <c r="E1071" s="121">
        <f t="shared" si="295"/>
        <v>35.662559457516352</v>
      </c>
      <c r="F1071" s="121">
        <f t="shared" si="295"/>
        <v>50.643433761766772</v>
      </c>
      <c r="G1071" s="121">
        <f t="shared" si="295"/>
        <v>69.982300137937216</v>
      </c>
      <c r="H1071" s="121">
        <f t="shared" si="295"/>
        <v>93.282698939287059</v>
      </c>
      <c r="I1071" s="121">
        <f t="shared" si="295"/>
        <v>120.29562814667912</v>
      </c>
      <c r="J1071" s="121">
        <f t="shared" si="295"/>
        <v>150.68948168542221</v>
      </c>
      <c r="K1071" s="121">
        <f t="shared" si="295"/>
        <v>184.19668752490793</v>
      </c>
      <c r="L1071" s="6"/>
      <c r="M1071">
        <v>16736.950171039451</v>
      </c>
      <c r="N1071">
        <v>33158.033962691166</v>
      </c>
      <c r="O1071" s="2">
        <f t="shared" si="291"/>
        <v>16.736950171039449</v>
      </c>
      <c r="P1071" s="2">
        <f t="shared" si="291"/>
        <v>33.158033962691164</v>
      </c>
      <c r="Q1071" s="2" t="s">
        <v>206</v>
      </c>
      <c r="R1071" s="2"/>
      <c r="S1071" s="2"/>
      <c r="T1071" s="2" t="s">
        <v>213</v>
      </c>
      <c r="U1071" s="122" t="s">
        <v>214</v>
      </c>
      <c r="V1071" s="2"/>
      <c r="W1071" s="2"/>
      <c r="X1071" s="2"/>
      <c r="Y1071" s="2"/>
      <c r="Z1071" s="2"/>
      <c r="AB1071" s="2"/>
      <c r="AC1071" s="2"/>
      <c r="AD1071" s="2"/>
      <c r="AE1071" s="2"/>
      <c r="AF1071" s="2"/>
      <c r="AG1071" s="2"/>
      <c r="AH1071" s="2"/>
      <c r="AI1071" s="2"/>
      <c r="AJ1071" s="2"/>
      <c r="AK1071" s="2"/>
      <c r="AL1071" s="2"/>
      <c r="AM1071" s="2"/>
    </row>
    <row r="1072" spans="1:39" ht="14.5" hidden="1" outlineLevel="1">
      <c r="A1072" s="23" t="s">
        <v>0</v>
      </c>
      <c r="B1072" s="121">
        <f>O1072</f>
        <v>41.310584636350015</v>
      </c>
      <c r="C1072" s="121">
        <f t="shared" ref="C1072:K1072" si="296">B1072+(C59-$B59)*$B$1077*0.6</f>
        <v>45.899339513097686</v>
      </c>
      <c r="D1072" s="121">
        <f t="shared" si="296"/>
        <v>57.622959223377663</v>
      </c>
      <c r="E1072" s="121">
        <f t="shared" si="296"/>
        <v>77.405266415832031</v>
      </c>
      <c r="F1072" s="121">
        <f t="shared" si="296"/>
        <v>105.79642326381597</v>
      </c>
      <c r="G1072" s="121">
        <f t="shared" si="296"/>
        <v>143.43275770041549</v>
      </c>
      <c r="H1072" s="121">
        <f t="shared" si="296"/>
        <v>191.15244949325194</v>
      </c>
      <c r="I1072" s="121">
        <f t="shared" si="296"/>
        <v>249.59008879316761</v>
      </c>
      <c r="J1072" s="121">
        <f t="shared" si="296"/>
        <v>318.51977786422981</v>
      </c>
      <c r="K1072" s="121">
        <f t="shared" si="296"/>
        <v>396.93591931162052</v>
      </c>
      <c r="L1072" s="6"/>
      <c r="M1072">
        <v>41310.584636350017</v>
      </c>
      <c r="N1072">
        <v>46419.368215999995</v>
      </c>
      <c r="O1072" s="2">
        <f t="shared" si="291"/>
        <v>41.310584636350015</v>
      </c>
      <c r="P1072" s="2">
        <f t="shared" si="291"/>
        <v>46.419368215999995</v>
      </c>
      <c r="Q1072" s="2"/>
      <c r="R1072" s="2"/>
      <c r="S1072" s="2"/>
      <c r="T1072" s="2" t="s">
        <v>215</v>
      </c>
      <c r="U1072" s="2" t="s">
        <v>216</v>
      </c>
      <c r="V1072" s="2"/>
      <c r="W1072" s="2"/>
      <c r="X1072" s="2"/>
      <c r="Y1072" s="2"/>
      <c r="Z1072" s="2"/>
      <c r="AB1072" s="2"/>
      <c r="AC1072" s="2"/>
      <c r="AD1072" s="2"/>
      <c r="AE1072" s="2"/>
      <c r="AF1072" s="2"/>
      <c r="AG1072" s="2"/>
      <c r="AH1072" s="2"/>
      <c r="AI1072" s="2"/>
      <c r="AJ1072" s="2"/>
      <c r="AK1072" s="2"/>
      <c r="AL1072" s="2"/>
      <c r="AM1072" s="2"/>
    </row>
    <row r="1073" spans="1:39" ht="14.5" hidden="1" outlineLevel="1">
      <c r="A1073" s="23" t="s">
        <v>1</v>
      </c>
      <c r="B1073" s="64">
        <f>[9]air!D42</f>
        <v>7.1936140336386982</v>
      </c>
      <c r="C1073" s="121">
        <f t="shared" ref="C1073:K1073" si="297">B1073+(C60-$B60)*$B$1077*0.6</f>
        <v>7.3047173062465838</v>
      </c>
      <c r="D1073" s="121">
        <f t="shared" si="297"/>
        <v>8.0029777042993047</v>
      </c>
      <c r="E1073" s="121">
        <f t="shared" si="297"/>
        <v>9.4684903577005759</v>
      </c>
      <c r="F1073" s="121">
        <f t="shared" si="297"/>
        <v>11.706667178848459</v>
      </c>
      <c r="G1073" s="121">
        <f t="shared" si="297"/>
        <v>14.715982367968808</v>
      </c>
      <c r="H1073" s="121">
        <f t="shared" si="297"/>
        <v>18.41464308561757</v>
      </c>
      <c r="I1073" s="121">
        <f t="shared" si="297"/>
        <v>22.598825585448708</v>
      </c>
      <c r="J1073" s="121">
        <f t="shared" si="297"/>
        <v>27.192497865994792</v>
      </c>
      <c r="K1073" s="121">
        <f t="shared" si="297"/>
        <v>32.225692283489956</v>
      </c>
      <c r="L1073" s="6"/>
      <c r="M1073">
        <v>73279.540525627366</v>
      </c>
      <c r="N1073">
        <v>74702.38641464083</v>
      </c>
      <c r="O1073" s="2">
        <f t="shared" si="291"/>
        <v>73.279540525627368</v>
      </c>
      <c r="P1073" s="2">
        <f t="shared" si="291"/>
        <v>74.702386414640827</v>
      </c>
      <c r="Q1073" s="2" t="s">
        <v>204</v>
      </c>
      <c r="R1073" s="2"/>
      <c r="S1073" s="2"/>
      <c r="T1073" s="2"/>
      <c r="U1073" s="2"/>
      <c r="V1073" s="2"/>
      <c r="W1073" s="2"/>
      <c r="X1073" s="2"/>
      <c r="Y1073" s="2"/>
      <c r="Z1073" s="2"/>
      <c r="AB1073" s="2"/>
      <c r="AC1073" s="2"/>
      <c r="AD1073" s="2"/>
      <c r="AE1073" s="2"/>
      <c r="AF1073" s="2"/>
      <c r="AG1073" s="2"/>
      <c r="AH1073" s="2"/>
      <c r="AI1073" s="2"/>
      <c r="AJ1073" s="2"/>
      <c r="AK1073" s="2"/>
      <c r="AL1073" s="2"/>
      <c r="AM1073" s="2"/>
    </row>
    <row r="1074" spans="1:39" ht="14.5" hidden="1" outlineLevel="1">
      <c r="A1074" s="23" t="s">
        <v>7</v>
      </c>
      <c r="B1074" s="64">
        <f>[9]air!D43</f>
        <v>4.2116815231702986</v>
      </c>
      <c r="C1074" s="121">
        <f t="shared" ref="C1074:K1074" si="298">B1074+(C61-$B61)*$B$1077*0.6</f>
        <v>7.6848365076741141</v>
      </c>
      <c r="D1074" s="121">
        <f t="shared" si="298"/>
        <v>15.977078631467595</v>
      </c>
      <c r="E1074" s="121">
        <f t="shared" si="298"/>
        <v>29.765887142675041</v>
      </c>
      <c r="F1074" s="121">
        <f t="shared" si="298"/>
        <v>49.824073683404833</v>
      </c>
      <c r="G1074" s="121">
        <f t="shared" si="298"/>
        <v>75.507605494002064</v>
      </c>
      <c r="H1074" s="121">
        <f t="shared" si="298"/>
        <v>105.96738964047074</v>
      </c>
      <c r="I1074" s="121">
        <f t="shared" si="298"/>
        <v>140.66162217900157</v>
      </c>
      <c r="J1074" s="121">
        <f t="shared" si="298"/>
        <v>178.71515639846342</v>
      </c>
      <c r="K1074" s="121">
        <f t="shared" si="298"/>
        <v>219.00303064022884</v>
      </c>
      <c r="L1074" s="6"/>
      <c r="O1074" s="2">
        <f t="shared" si="291"/>
        <v>0</v>
      </c>
      <c r="P1074" s="2">
        <f t="shared" si="291"/>
        <v>0</v>
      </c>
      <c r="Q1074" s="2"/>
      <c r="R1074" s="2"/>
      <c r="S1074" s="2"/>
      <c r="T1074" s="2"/>
      <c r="U1074" s="2"/>
      <c r="V1074" s="2"/>
      <c r="W1074" s="2"/>
      <c r="X1074" s="2"/>
      <c r="Y1074" s="2"/>
      <c r="Z1074" s="2"/>
      <c r="AB1074" s="2"/>
      <c r="AC1074" s="2"/>
      <c r="AD1074" s="2"/>
      <c r="AE1074" s="2"/>
      <c r="AF1074" s="2"/>
      <c r="AG1074" s="2"/>
      <c r="AH1074" s="2"/>
      <c r="AI1074" s="2"/>
      <c r="AJ1074" s="2"/>
      <c r="AK1074" s="2"/>
      <c r="AL1074" s="2"/>
      <c r="AM1074" s="2"/>
    </row>
    <row r="1075" spans="1:39" ht="14.5" hidden="1" outlineLevel="1">
      <c r="A1075" s="23" t="s">
        <v>8</v>
      </c>
      <c r="B1075" s="64">
        <f>[9]air!D44</f>
        <v>3.2514843291201081</v>
      </c>
      <c r="C1075" s="121">
        <f t="shared" ref="C1075:K1075" si="299">B1075+(C62-$B62)*$B$1077*0.2</f>
        <v>7.05300419765104</v>
      </c>
      <c r="D1075" s="121">
        <f t="shared" si="299"/>
        <v>17.082454066635385</v>
      </c>
      <c r="E1075" s="121">
        <f t="shared" si="299"/>
        <v>33.058565951443363</v>
      </c>
      <c r="F1075" s="121">
        <f t="shared" si="299"/>
        <v>54.291019074247508</v>
      </c>
      <c r="G1075" s="121">
        <f t="shared" si="299"/>
        <v>80.013938062336692</v>
      </c>
      <c r="H1075" s="121">
        <f t="shared" si="299"/>
        <v>109.21785255280783</v>
      </c>
      <c r="I1075" s="121">
        <f t="shared" si="299"/>
        <v>141.47427703723227</v>
      </c>
      <c r="J1075" s="121">
        <f t="shared" si="299"/>
        <v>176.13994062815792</v>
      </c>
      <c r="K1075" s="121">
        <f t="shared" si="299"/>
        <v>212.11009077732123</v>
      </c>
      <c r="L1075" s="6"/>
      <c r="M1075">
        <v>2582.299938773187</v>
      </c>
      <c r="N1075">
        <v>3464.1661365498908</v>
      </c>
      <c r="O1075" s="2">
        <f t="shared" si="291"/>
        <v>2.5822999387731871</v>
      </c>
      <c r="P1075" s="2">
        <f t="shared" si="291"/>
        <v>3.4641661365498906</v>
      </c>
      <c r="Q1075" s="2"/>
      <c r="R1075" s="2"/>
      <c r="S1075" s="2"/>
      <c r="T1075" s="2"/>
      <c r="U1075" s="2"/>
      <c r="V1075" s="2"/>
      <c r="W1075" s="2"/>
      <c r="X1075" s="2"/>
      <c r="Y1075" s="2"/>
      <c r="Z1075" s="2"/>
      <c r="AB1075" s="2"/>
      <c r="AC1075" s="2"/>
      <c r="AD1075" s="2"/>
      <c r="AE1075" s="2"/>
      <c r="AF1075" s="2"/>
      <c r="AG1075" s="2"/>
      <c r="AH1075" s="2"/>
      <c r="AI1075" s="2"/>
      <c r="AJ1075" s="2"/>
      <c r="AK1075" s="2"/>
      <c r="AL1075" s="2"/>
      <c r="AM1075" s="2"/>
    </row>
    <row r="1076" spans="1:39" ht="14.5" hidden="1" outlineLevel="1">
      <c r="A1076" s="23" t="s">
        <v>89</v>
      </c>
      <c r="B1076" s="64">
        <f>SUM(B1066:B1075)</f>
        <v>181.36786109545932</v>
      </c>
      <c r="C1076" s="64">
        <f t="shared" ref="C1076:K1076" si="300">SUM(C1066:C1075)</f>
        <v>221.19476342624532</v>
      </c>
      <c r="D1076" s="64">
        <f t="shared" si="300"/>
        <v>314.43562009917986</v>
      </c>
      <c r="E1076" s="64">
        <f t="shared" si="300"/>
        <v>462.22708297884867</v>
      </c>
      <c r="F1076" s="64">
        <f t="shared" si="300"/>
        <v>664.36751965909843</v>
      </c>
      <c r="G1076" s="64">
        <f t="shared" si="300"/>
        <v>919.44224314993892</v>
      </c>
      <c r="H1076" s="64">
        <f t="shared" si="300"/>
        <v>1224.9808732367669</v>
      </c>
      <c r="I1076" s="64">
        <f t="shared" si="300"/>
        <v>1578.6782399286428</v>
      </c>
      <c r="J1076" s="64">
        <f t="shared" si="300"/>
        <v>1975.9625425851998</v>
      </c>
      <c r="K1076" s="64">
        <f t="shared" si="300"/>
        <v>2408.8860130725793</v>
      </c>
      <c r="L1076" s="6"/>
      <c r="M1076">
        <v>182025.6270779699</v>
      </c>
      <c r="N1076">
        <v>220707.19506410795</v>
      </c>
      <c r="O1076" s="2">
        <f t="shared" si="291"/>
        <v>182.02562707796989</v>
      </c>
      <c r="P1076" s="2">
        <f t="shared" si="291"/>
        <v>220.70719506410794</v>
      </c>
      <c r="Q1076" s="2"/>
      <c r="R1076" s="2"/>
      <c r="S1076" s="2"/>
      <c r="T1076" s="2"/>
      <c r="U1076" s="2"/>
      <c r="V1076" s="2"/>
      <c r="W1076" s="2"/>
      <c r="X1076" s="2"/>
      <c r="Y1076" s="2"/>
      <c r="Z1076" s="2"/>
      <c r="AB1076" s="2"/>
      <c r="AC1076" s="2"/>
      <c r="AD1076" s="2"/>
      <c r="AE1076" s="2"/>
      <c r="AF1076" s="2"/>
      <c r="AG1076" s="2"/>
      <c r="AH1076" s="2"/>
      <c r="AI1076" s="2"/>
      <c r="AJ1076" s="2"/>
      <c r="AK1076" s="2"/>
      <c r="AL1076" s="2"/>
      <c r="AM1076" s="2"/>
    </row>
    <row r="1077" spans="1:39" hidden="1" outlineLevel="1">
      <c r="B1077">
        <f>B1076/B63</f>
        <v>2.7895880487314919</v>
      </c>
      <c r="C1077" t="s">
        <v>217</v>
      </c>
    </row>
    <row r="1078" spans="1:39" ht="14.5" hidden="1" outlineLevel="1">
      <c r="A1078" s="8" t="s">
        <v>83</v>
      </c>
    </row>
    <row r="1079" spans="1:39" ht="14.5" hidden="1" outlineLevel="1">
      <c r="A1079" s="22" t="s">
        <v>69</v>
      </c>
      <c r="B1079" s="44"/>
      <c r="C1079" s="44"/>
      <c r="D1079" s="44"/>
      <c r="E1079" s="44"/>
      <c r="F1079" s="44"/>
      <c r="G1079" s="44"/>
      <c r="H1079" s="44"/>
      <c r="I1079" s="44"/>
      <c r="J1079" s="44"/>
      <c r="K1079" s="44"/>
      <c r="N1079" s="36"/>
      <c r="O1079" s="36"/>
      <c r="R1079" s="2"/>
      <c r="S1079" s="2"/>
      <c r="T1079" s="2"/>
      <c r="U1079" s="2"/>
      <c r="V1079" s="2"/>
      <c r="W1079" s="2"/>
      <c r="X1079" s="2"/>
      <c r="Y1079" s="2"/>
      <c r="Z1079" s="2"/>
      <c r="AA1079" s="2"/>
      <c r="AB1079" s="2"/>
      <c r="AC1079" s="2"/>
    </row>
    <row r="1080" spans="1:39" ht="14.5" hidden="1" outlineLevel="1">
      <c r="A1080" s="22"/>
      <c r="B1080" s="72">
        <v>2010</v>
      </c>
      <c r="C1080" s="72">
        <v>2020</v>
      </c>
      <c r="D1080" s="72">
        <v>2030</v>
      </c>
      <c r="E1080" s="72">
        <v>2040</v>
      </c>
      <c r="F1080" s="72">
        <v>2050</v>
      </c>
      <c r="G1080" s="72">
        <v>2060</v>
      </c>
      <c r="H1080" s="72">
        <v>2070</v>
      </c>
      <c r="I1080" s="72">
        <v>2080</v>
      </c>
      <c r="J1080" s="72">
        <v>2090</v>
      </c>
      <c r="K1080" s="72">
        <v>2100</v>
      </c>
      <c r="N1080" s="36"/>
      <c r="O1080" s="36"/>
      <c r="R1080" s="2"/>
      <c r="S1080" s="2"/>
      <c r="T1080" s="2"/>
      <c r="U1080" s="2"/>
      <c r="V1080" s="2"/>
      <c r="W1080" s="2"/>
      <c r="X1080" s="2"/>
      <c r="Y1080" s="2"/>
      <c r="Z1080" s="2"/>
      <c r="AA1080" s="2"/>
      <c r="AB1080" s="2"/>
      <c r="AC1080" s="2"/>
    </row>
    <row r="1081" spans="1:39" ht="14.5" hidden="1" outlineLevel="1">
      <c r="A1081" s="78" t="s">
        <v>5</v>
      </c>
      <c r="B1081" s="44">
        <v>5.7253485631806136</v>
      </c>
      <c r="C1081" s="44">
        <v>5.1779026137179596</v>
      </c>
      <c r="D1081" s="44">
        <v>4.8266561724967598</v>
      </c>
      <c r="E1081" s="44">
        <v>4.4992367654387166</v>
      </c>
      <c r="F1081" s="44">
        <v>4.1940280699555128</v>
      </c>
      <c r="G1081" s="44">
        <v>3.9095234077683818</v>
      </c>
      <c r="H1081" s="44">
        <v>3.6443183071140073</v>
      </c>
      <c r="I1081" s="44">
        <v>3.3971035694980891</v>
      </c>
      <c r="J1081" s="44">
        <v>3.1666588067702603</v>
      </c>
      <c r="K1081" s="44">
        <v>2.9518464166157918</v>
      </c>
      <c r="N1081" s="36"/>
      <c r="O1081" s="36"/>
      <c r="R1081" s="2"/>
      <c r="S1081" s="2"/>
      <c r="T1081" s="2"/>
      <c r="U1081" s="2"/>
      <c r="V1081" s="2"/>
      <c r="W1081" s="2"/>
      <c r="X1081" s="2"/>
      <c r="Y1081" s="2"/>
      <c r="Z1081" s="2"/>
      <c r="AA1081" s="2"/>
      <c r="AB1081" s="2"/>
      <c r="AC1081" s="2"/>
    </row>
    <row r="1082" spans="1:39" ht="14.5" hidden="1" outlineLevel="1">
      <c r="A1082" s="78" t="s">
        <v>6</v>
      </c>
      <c r="B1082" s="44">
        <v>5.1739550334297126</v>
      </c>
      <c r="C1082" s="44">
        <v>4.4482066491194461</v>
      </c>
      <c r="D1082" s="44">
        <v>4.1464596152566751</v>
      </c>
      <c r="E1082" s="44">
        <v>3.8651817905892556</v>
      </c>
      <c r="F1082" s="44">
        <v>3.6029846328017276</v>
      </c>
      <c r="G1082" s="44">
        <v>3.3585737922630394</v>
      </c>
      <c r="H1082" s="44">
        <v>3.1307427224036326</v>
      </c>
      <c r="I1082" s="44">
        <v>2.9183667235368169</v>
      </c>
      <c r="J1082" s="44">
        <v>2.7203973907214518</v>
      </c>
      <c r="K1082" s="44">
        <v>2.5358574382575263</v>
      </c>
      <c r="N1082" s="36"/>
      <c r="O1082" s="36"/>
      <c r="R1082" s="2"/>
      <c r="S1082" s="2"/>
      <c r="T1082" s="2"/>
      <c r="U1082" s="2"/>
      <c r="V1082" s="2"/>
      <c r="W1082" s="2"/>
      <c r="X1082" s="2"/>
      <c r="Y1082" s="2"/>
      <c r="Z1082" s="2"/>
      <c r="AA1082" s="2"/>
      <c r="AB1082" s="2"/>
      <c r="AC1082" s="2"/>
    </row>
    <row r="1083" spans="1:39" ht="14.5" hidden="1" outlineLevel="1">
      <c r="A1083" s="78" t="s">
        <v>11</v>
      </c>
      <c r="B1083" s="44">
        <v>2.8018499316490377</v>
      </c>
      <c r="C1083" s="44">
        <v>2.5358557796367309</v>
      </c>
      <c r="D1083" s="44">
        <v>2.3662290304082334</v>
      </c>
      <c r="E1083" s="44">
        <v>2.2096264412029156</v>
      </c>
      <c r="F1083" s="44">
        <v>2.0633552635819719</v>
      </c>
      <c r="G1083" s="44">
        <v>1.9262271243078466</v>
      </c>
      <c r="H1083" s="44">
        <v>1.7982168890288575</v>
      </c>
      <c r="I1083" s="44">
        <v>1.6770584786519391</v>
      </c>
      <c r="J1083" s="44">
        <v>1.5640809511066629</v>
      </c>
      <c r="K1083" s="44">
        <v>1.4586876109214229</v>
      </c>
      <c r="N1083" s="36"/>
      <c r="O1083" s="36"/>
      <c r="R1083" s="2"/>
      <c r="S1083" s="2"/>
      <c r="T1083" s="2"/>
      <c r="U1083" s="2"/>
      <c r="V1083" s="2"/>
      <c r="W1083" s="2"/>
      <c r="X1083" s="2"/>
      <c r="Y1083" s="2"/>
      <c r="Z1083" s="2"/>
      <c r="AA1083" s="2"/>
      <c r="AB1083" s="2"/>
      <c r="AC1083" s="2"/>
    </row>
    <row r="1084" spans="1:39" ht="14.5" hidden="1" outlineLevel="1">
      <c r="A1084" s="78" t="s">
        <v>2</v>
      </c>
      <c r="B1084" s="44">
        <v>3.33803985877547</v>
      </c>
      <c r="C1084" s="44">
        <v>2.7274215969121829</v>
      </c>
      <c r="D1084" s="44">
        <v>2.542405152785328</v>
      </c>
      <c r="E1084" s="44">
        <v>2.3699394212568112</v>
      </c>
      <c r="F1084" s="44">
        <v>2.2091730164540446</v>
      </c>
      <c r="G1084" s="44">
        <v>2.0593123068270223</v>
      </c>
      <c r="H1084" s="44">
        <v>1.9196174973457309</v>
      </c>
      <c r="I1084" s="44">
        <v>1.7893989774642829</v>
      </c>
      <c r="J1084" s="44">
        <v>1.6680139168233146</v>
      </c>
      <c r="K1084" s="44">
        <v>1.554863091885158</v>
      </c>
      <c r="N1084" s="36"/>
      <c r="O1084" s="36"/>
      <c r="R1084" s="2"/>
      <c r="S1084" s="2"/>
      <c r="T1084" s="2"/>
      <c r="U1084" s="2"/>
      <c r="V1084" s="2"/>
      <c r="W1084" s="2"/>
      <c r="X1084" s="2"/>
      <c r="Y1084" s="2"/>
      <c r="Z1084" s="2"/>
      <c r="AA1084" s="2"/>
      <c r="AB1084" s="2"/>
      <c r="AC1084" s="2"/>
    </row>
    <row r="1085" spans="1:39" ht="14.5" hidden="1" outlineLevel="1">
      <c r="A1085" s="78" t="s">
        <v>3</v>
      </c>
      <c r="B1085" s="44">
        <v>5.7253485631806136</v>
      </c>
      <c r="C1085" s="44">
        <v>5.1779026137179596</v>
      </c>
      <c r="D1085" s="44">
        <v>4.8266561724967598</v>
      </c>
      <c r="E1085" s="44">
        <v>4.4992367654387166</v>
      </c>
      <c r="F1085" s="44">
        <v>4.1940280699555128</v>
      </c>
      <c r="G1085" s="44">
        <v>3.9095234077683818</v>
      </c>
      <c r="H1085" s="44">
        <v>3.6443183071140073</v>
      </c>
      <c r="I1085" s="44">
        <v>3.3971035694980891</v>
      </c>
      <c r="J1085" s="44">
        <v>3.1666588067702603</v>
      </c>
      <c r="K1085" s="44">
        <v>2.9518464166157918</v>
      </c>
      <c r="N1085" s="36"/>
      <c r="O1085" s="36"/>
      <c r="R1085" s="2"/>
      <c r="S1085" s="2"/>
      <c r="T1085" s="2"/>
      <c r="U1085" s="2"/>
      <c r="V1085" s="2"/>
      <c r="W1085" s="2"/>
      <c r="X1085" s="2"/>
      <c r="Y1085" s="2"/>
      <c r="Z1085" s="2"/>
      <c r="AA1085" s="2"/>
      <c r="AB1085" s="2"/>
      <c r="AC1085" s="2"/>
    </row>
    <row r="1086" spans="1:39" ht="14.5" hidden="1" outlineLevel="1">
      <c r="A1086" s="78" t="s">
        <v>4</v>
      </c>
      <c r="B1086" s="44">
        <v>5.7253485631806136</v>
      </c>
      <c r="C1086" s="44">
        <v>5.1779026137179596</v>
      </c>
      <c r="D1086" s="44">
        <v>4.8266561724967598</v>
      </c>
      <c r="E1086" s="44">
        <v>4.4992367654387166</v>
      </c>
      <c r="F1086" s="44">
        <v>4.1940280699555128</v>
      </c>
      <c r="G1086" s="44">
        <v>3.9095234077683818</v>
      </c>
      <c r="H1086" s="44">
        <v>3.6443183071140073</v>
      </c>
      <c r="I1086" s="44">
        <v>3.3971035694980891</v>
      </c>
      <c r="J1086" s="44">
        <v>3.1666588067702603</v>
      </c>
      <c r="K1086" s="44">
        <v>2.9518464166157918</v>
      </c>
      <c r="N1086" s="36"/>
      <c r="O1086" s="36"/>
      <c r="R1086" s="2"/>
      <c r="S1086" s="2"/>
      <c r="T1086" s="2"/>
      <c r="U1086" s="2"/>
      <c r="V1086" s="2"/>
      <c r="W1086" s="2"/>
      <c r="X1086" s="2"/>
      <c r="Y1086" s="2"/>
      <c r="Z1086" s="2"/>
      <c r="AA1086" s="2"/>
      <c r="AB1086" s="2"/>
      <c r="AC1086" s="2"/>
    </row>
    <row r="1087" spans="1:39" ht="14.5" hidden="1" outlineLevel="1">
      <c r="A1087" s="78" t="s">
        <v>0</v>
      </c>
      <c r="B1087" s="44">
        <v>4.0895346879861529</v>
      </c>
      <c r="C1087" s="44">
        <v>3.6985018669414003</v>
      </c>
      <c r="D1087" s="44">
        <v>3.4476115517834005</v>
      </c>
      <c r="E1087" s="44">
        <v>3.2137405467419415</v>
      </c>
      <c r="F1087" s="44">
        <v>2.9957343356825099</v>
      </c>
      <c r="G1087" s="44">
        <v>2.7925167198345591</v>
      </c>
      <c r="H1087" s="44">
        <v>2.6030845050814344</v>
      </c>
      <c r="I1087" s="44">
        <v>2.4265025496414929</v>
      </c>
      <c r="J1087" s="44">
        <v>2.2618991476930441</v>
      </c>
      <c r="K1087" s="44">
        <v>2.1084617261541378</v>
      </c>
      <c r="N1087" s="36"/>
      <c r="O1087" s="36"/>
      <c r="R1087" s="2"/>
      <c r="S1087" s="2"/>
      <c r="T1087" s="2"/>
      <c r="U1087" s="2"/>
      <c r="V1087" s="2"/>
      <c r="W1087" s="2"/>
      <c r="X1087" s="2"/>
      <c r="Y1087" s="2"/>
      <c r="Z1087" s="2"/>
      <c r="AA1087" s="2"/>
      <c r="AB1087" s="2"/>
      <c r="AC1087" s="2"/>
    </row>
    <row r="1088" spans="1:39" ht="14.5" hidden="1" outlineLevel="1">
      <c r="A1088" s="78" t="s">
        <v>1</v>
      </c>
      <c r="B1088" s="44">
        <v>3.2716277503889222</v>
      </c>
      <c r="C1088" s="44">
        <v>2.9588014935531199</v>
      </c>
      <c r="D1088" s="44">
        <v>2.75808924142672</v>
      </c>
      <c r="E1088" s="44">
        <v>2.5709924373935529</v>
      </c>
      <c r="F1088" s="44">
        <v>2.3965874685460076</v>
      </c>
      <c r="G1088" s="44">
        <v>2.2340133758676468</v>
      </c>
      <c r="H1088" s="44">
        <v>2.0824676040651471</v>
      </c>
      <c r="I1088" s="44">
        <v>1.9412020397131937</v>
      </c>
      <c r="J1088" s="44">
        <v>1.8095193181544345</v>
      </c>
      <c r="K1088" s="44">
        <v>1.6867693809233095</v>
      </c>
      <c r="N1088" s="36"/>
      <c r="O1088" s="36"/>
      <c r="R1088" s="2"/>
      <c r="S1088" s="2"/>
      <c r="T1088" s="2"/>
      <c r="U1088" s="2"/>
      <c r="V1088" s="2"/>
      <c r="W1088" s="2"/>
      <c r="X1088" s="2"/>
      <c r="Y1088" s="2"/>
      <c r="Z1088" s="2"/>
      <c r="AA1088" s="2"/>
      <c r="AB1088" s="2"/>
      <c r="AC1088" s="2"/>
    </row>
    <row r="1089" spans="1:27" ht="14.5" hidden="1" outlineLevel="1">
      <c r="A1089" s="78" t="s">
        <v>7</v>
      </c>
      <c r="B1089" s="44">
        <v>5.1739550334297126</v>
      </c>
      <c r="C1089" s="44">
        <v>4.4482066491194461</v>
      </c>
      <c r="D1089" s="44">
        <v>4.1464596152566751</v>
      </c>
      <c r="E1089" s="44">
        <v>3.8651817905892556</v>
      </c>
      <c r="F1089" s="44">
        <v>3.6029846328017276</v>
      </c>
      <c r="G1089" s="44">
        <v>3.3585737922630394</v>
      </c>
      <c r="H1089" s="44">
        <v>3.1307427224036326</v>
      </c>
      <c r="I1089" s="44">
        <v>2.9183667235368169</v>
      </c>
      <c r="J1089" s="44">
        <v>2.7203973907214518</v>
      </c>
      <c r="K1089" s="44">
        <v>2.5358574382575263</v>
      </c>
      <c r="N1089" s="36"/>
      <c r="O1089" s="36"/>
      <c r="R1089" s="2"/>
      <c r="S1089" s="2"/>
      <c r="T1089" s="2"/>
      <c r="U1089" s="2"/>
      <c r="V1089" s="2"/>
      <c r="W1089" s="2"/>
      <c r="X1089" s="2"/>
      <c r="Y1089" s="2"/>
      <c r="Z1089" s="2"/>
      <c r="AA1089" s="2"/>
    </row>
    <row r="1090" spans="1:27" ht="14.5" hidden="1" outlineLevel="1">
      <c r="A1090" s="78" t="s">
        <v>8</v>
      </c>
      <c r="B1090" s="44">
        <v>5.7253485631806136</v>
      </c>
      <c r="C1090" s="44">
        <v>5.1779026137179596</v>
      </c>
      <c r="D1090" s="44">
        <v>4.8266561724967598</v>
      </c>
      <c r="E1090" s="44">
        <v>4.4992367654387166</v>
      </c>
      <c r="F1090" s="44">
        <v>4.1940280699555128</v>
      </c>
      <c r="G1090" s="44">
        <v>3.9095234077683818</v>
      </c>
      <c r="H1090" s="44">
        <v>3.6443183071140073</v>
      </c>
      <c r="I1090" s="44">
        <v>3.3971035694980891</v>
      </c>
      <c r="J1090" s="44">
        <v>3.1666588067702603</v>
      </c>
      <c r="K1090" s="44">
        <v>2.9518464166157918</v>
      </c>
      <c r="N1090" s="36"/>
      <c r="O1090" s="36"/>
      <c r="R1090" s="2"/>
      <c r="S1090" s="2"/>
      <c r="T1090" s="2"/>
      <c r="U1090" s="2"/>
      <c r="V1090" s="2"/>
      <c r="W1090" s="2"/>
      <c r="X1090" s="2"/>
      <c r="Y1090" s="2"/>
      <c r="Z1090" s="2"/>
      <c r="AA1090" s="2"/>
    </row>
    <row r="1091" spans="1:27" collapsed="1"/>
    <row r="1092" spans="1:27">
      <c r="A1092" s="54" t="s">
        <v>219</v>
      </c>
      <c r="B1092" s="5"/>
      <c r="C1092" s="5"/>
      <c r="D1092" s="5"/>
      <c r="E1092" s="5"/>
      <c r="F1092" s="5"/>
      <c r="G1092" s="5"/>
      <c r="H1092" s="5"/>
      <c r="I1092" s="5"/>
      <c r="J1092" s="5"/>
      <c r="K1092" s="5"/>
    </row>
    <row r="1093" spans="1:27" ht="14.5">
      <c r="A1093" s="18" t="s">
        <v>41</v>
      </c>
      <c r="B1093" s="17"/>
      <c r="C1093" s="17"/>
      <c r="D1093" s="17"/>
      <c r="E1093" s="17"/>
      <c r="F1093" s="17"/>
      <c r="G1093" s="17"/>
      <c r="H1093" s="17"/>
      <c r="I1093" s="17"/>
      <c r="J1093" s="17"/>
      <c r="K1093" s="17"/>
    </row>
    <row r="1094" spans="1:27" ht="14.5">
      <c r="A1094" s="17"/>
      <c r="B1094" s="70">
        <v>2010</v>
      </c>
      <c r="C1094" s="70">
        <v>2020</v>
      </c>
      <c r="D1094" s="70">
        <v>2030</v>
      </c>
      <c r="E1094" s="70">
        <v>2040</v>
      </c>
      <c r="F1094" s="70">
        <v>2050</v>
      </c>
      <c r="G1094" s="70">
        <v>2060</v>
      </c>
      <c r="H1094" s="70">
        <v>2070</v>
      </c>
      <c r="I1094" s="70">
        <v>2080</v>
      </c>
      <c r="J1094" s="70">
        <v>2090</v>
      </c>
      <c r="K1094" s="70">
        <v>2100</v>
      </c>
      <c r="N1094" s="2"/>
      <c r="O1094" s="2"/>
      <c r="P1094" s="2"/>
      <c r="Q1094" s="2"/>
      <c r="R1094" s="2"/>
      <c r="S1094" s="2"/>
      <c r="T1094" s="2"/>
      <c r="U1094" s="2"/>
      <c r="V1094" s="2"/>
      <c r="W1094" s="2"/>
      <c r="X1094" s="2"/>
      <c r="Y1094" s="2"/>
    </row>
    <row r="1095" spans="1:27" ht="14.5">
      <c r="A1095" s="17" t="s">
        <v>5</v>
      </c>
      <c r="B1095" s="47">
        <f>B1081*B1066/1000</f>
        <v>1.2252245925206514E-2</v>
      </c>
      <c r="C1095" s="47">
        <f t="shared" ref="C1095:K1095" si="301">C1081*C1066/1000</f>
        <v>2.1566940403883551E-2</v>
      </c>
      <c r="D1095" s="47">
        <f t="shared" si="301"/>
        <v>4.597642794331E-2</v>
      </c>
      <c r="E1095" s="47">
        <f t="shared" si="301"/>
        <v>9.0905554010893466E-2</v>
      </c>
      <c r="F1095" s="47">
        <f t="shared" si="301"/>
        <v>0.16101619432595277</v>
      </c>
      <c r="G1095" s="47">
        <f t="shared" si="301"/>
        <v>0.25860859905275907</v>
      </c>
      <c r="H1095" s="47">
        <f t="shared" si="301"/>
        <v>0.38221575618282982</v>
      </c>
      <c r="I1095" s="47">
        <f t="shared" si="301"/>
        <v>0.52748568949479857</v>
      </c>
      <c r="J1095" s="47">
        <f t="shared" si="301"/>
        <v>0.68775147589701402</v>
      </c>
      <c r="K1095" s="47">
        <f t="shared" si="301"/>
        <v>0.85435968898859493</v>
      </c>
      <c r="N1095" s="2"/>
      <c r="O1095" s="2"/>
      <c r="P1095" s="2"/>
      <c r="Q1095" s="2"/>
      <c r="R1095" s="2"/>
      <c r="S1095" s="2"/>
      <c r="T1095" s="2"/>
      <c r="U1095" s="2"/>
      <c r="V1095" s="2"/>
      <c r="W1095" s="2"/>
      <c r="X1095" s="2"/>
      <c r="Y1095" s="2"/>
    </row>
    <row r="1096" spans="1:27" ht="14.5">
      <c r="A1096" s="17" t="s">
        <v>6</v>
      </c>
      <c r="B1096" s="47">
        <f t="shared" ref="B1096:K1104" si="302">B1082*B1067/1000</f>
        <v>0.32013456119608086</v>
      </c>
      <c r="C1096" s="47">
        <f>C1082*C1067/1000</f>
        <v>0.31409294264407572</v>
      </c>
      <c r="D1096" s="47">
        <f t="shared" si="302"/>
        <v>0.36425348342316399</v>
      </c>
      <c r="E1096" s="47">
        <f t="shared" si="302"/>
        <v>0.42689797831836485</v>
      </c>
      <c r="F1096" s="47">
        <f t="shared" si="302"/>
        <v>0.49045179905578246</v>
      </c>
      <c r="G1096" s="47">
        <f t="shared" si="302"/>
        <v>0.54895676926816794</v>
      </c>
      <c r="H1096" s="47">
        <f t="shared" si="302"/>
        <v>0.5984460365312928</v>
      </c>
      <c r="I1096" s="47">
        <f t="shared" si="302"/>
        <v>0.63696268838919712</v>
      </c>
      <c r="J1096" s="47">
        <f t="shared" si="302"/>
        <v>0.66376835850640714</v>
      </c>
      <c r="K1096" s="47">
        <f t="shared" si="302"/>
        <v>0.67794925555284091</v>
      </c>
      <c r="N1096" s="2"/>
      <c r="O1096" s="2"/>
      <c r="P1096" s="2"/>
      <c r="Q1096" s="2"/>
      <c r="R1096" s="2"/>
      <c r="S1096" s="2"/>
      <c r="T1096" s="2"/>
      <c r="U1096" s="2"/>
      <c r="V1096" s="2"/>
      <c r="W1096" s="2"/>
      <c r="X1096" s="2"/>
      <c r="Y1096" s="2"/>
    </row>
    <row r="1097" spans="1:27" ht="14.5">
      <c r="A1097" s="17" t="s">
        <v>11</v>
      </c>
      <c r="B1097" s="47">
        <f t="shared" si="302"/>
        <v>0.10159748829076699</v>
      </c>
      <c r="C1097" s="47">
        <f>C1083*C1068/1000</f>
        <v>0.10967078589926327</v>
      </c>
      <c r="D1097" s="47">
        <f t="shared" si="302"/>
        <v>0.14510478949718211</v>
      </c>
      <c r="E1097" s="47">
        <f t="shared" si="302"/>
        <v>0.20128805011923931</v>
      </c>
      <c r="F1097" s="47">
        <f t="shared" si="302"/>
        <v>0.2726461935879485</v>
      </c>
      <c r="G1097" s="47">
        <f t="shared" si="302"/>
        <v>0.35498377018467531</v>
      </c>
      <c r="H1097" s="47">
        <f t="shared" si="302"/>
        <v>0.4442743642140648</v>
      </c>
      <c r="I1097" s="47">
        <f t="shared" si="302"/>
        <v>0.53604073978727707</v>
      </c>
      <c r="J1097" s="47">
        <f t="shared" si="302"/>
        <v>0.6277138825957056</v>
      </c>
      <c r="K1097" s="47">
        <f t="shared" si="302"/>
        <v>0.71683001481960984</v>
      </c>
      <c r="N1097" s="2"/>
      <c r="O1097" s="2"/>
      <c r="P1097" s="2"/>
      <c r="Q1097" s="2"/>
      <c r="R1097" s="2"/>
      <c r="S1097" s="2"/>
      <c r="T1097" s="2"/>
      <c r="U1097" s="2"/>
      <c r="V1097" s="2"/>
      <c r="W1097" s="2"/>
      <c r="X1097" s="2"/>
      <c r="Y1097" s="2"/>
    </row>
    <row r="1098" spans="1:27" ht="14.5">
      <c r="A1098" s="17" t="s">
        <v>2</v>
      </c>
      <c r="B1098" s="47">
        <f t="shared" si="302"/>
        <v>1.0866916697996637E-2</v>
      </c>
      <c r="C1098" s="47">
        <f t="shared" si="302"/>
        <v>1.8141816266858617E-2</v>
      </c>
      <c r="D1098" s="47">
        <f t="shared" si="302"/>
        <v>3.3926525841478254E-2</v>
      </c>
      <c r="E1098" s="47">
        <f t="shared" si="302"/>
        <v>5.2095815084367128E-2</v>
      </c>
      <c r="F1098" s="47">
        <f t="shared" si="302"/>
        <v>6.9928664625968626E-2</v>
      </c>
      <c r="G1098" s="47">
        <f t="shared" si="302"/>
        <v>8.7346568698613444E-2</v>
      </c>
      <c r="H1098" s="47">
        <f t="shared" si="302"/>
        <v>0.10471651314399312</v>
      </c>
      <c r="I1098" s="47">
        <f t="shared" si="302"/>
        <v>0.12173316870460614</v>
      </c>
      <c r="J1098" s="47">
        <f t="shared" si="302"/>
        <v>0.1378513492305295</v>
      </c>
      <c r="K1098" s="47">
        <f t="shared" si="302"/>
        <v>0.1526335055397913</v>
      </c>
      <c r="N1098" s="2"/>
      <c r="O1098" s="2"/>
      <c r="P1098" s="2"/>
      <c r="Q1098" s="2"/>
      <c r="R1098" s="2"/>
      <c r="S1098" s="2"/>
      <c r="T1098" s="2"/>
      <c r="U1098" s="2"/>
      <c r="V1098" s="2"/>
      <c r="W1098" s="2"/>
      <c r="X1098" s="2"/>
      <c r="Y1098" s="2"/>
    </row>
    <row r="1099" spans="1:27" ht="14.5">
      <c r="A1099" s="17" t="s">
        <v>3</v>
      </c>
      <c r="B1099" s="47">
        <f t="shared" si="302"/>
        <v>2.9388002095887572E-2</v>
      </c>
      <c r="C1099" s="47">
        <f t="shared" si="302"/>
        <v>4.8271089586054611E-2</v>
      </c>
      <c r="D1099" s="47">
        <f t="shared" si="302"/>
        <v>8.8991740748047291E-2</v>
      </c>
      <c r="E1099" s="47">
        <f t="shared" si="302"/>
        <v>0.14908989035926004</v>
      </c>
      <c r="F1099" s="47">
        <f t="shared" si="302"/>
        <v>0.22563575207386233</v>
      </c>
      <c r="G1099" s="47">
        <f t="shared" si="302"/>
        <v>0.31075565744386102</v>
      </c>
      <c r="H1099" s="47">
        <f t="shared" si="302"/>
        <v>0.39832370561226194</v>
      </c>
      <c r="I1099" s="47">
        <f t="shared" si="302"/>
        <v>0.48531350904874426</v>
      </c>
      <c r="J1099" s="47">
        <f t="shared" si="302"/>
        <v>0.56856984087235174</v>
      </c>
      <c r="K1099" s="47">
        <f t="shared" si="302"/>
        <v>0.64365212252022752</v>
      </c>
      <c r="N1099" s="2"/>
      <c r="O1099" s="2"/>
      <c r="P1099" s="2"/>
      <c r="Q1099" s="2"/>
      <c r="R1099" s="2"/>
      <c r="S1099" s="2"/>
      <c r="T1099" s="2"/>
      <c r="U1099" s="2"/>
      <c r="V1099" s="2"/>
      <c r="W1099" s="2"/>
      <c r="X1099" s="2"/>
      <c r="Y1099" s="2"/>
    </row>
    <row r="1100" spans="1:27" ht="14.5">
      <c r="A1100" s="17" t="s">
        <v>4</v>
      </c>
      <c r="B1100" s="47">
        <f t="shared" si="302"/>
        <v>9.5824873613786235E-2</v>
      </c>
      <c r="C1100" s="47">
        <f t="shared" si="302"/>
        <v>9.9697127284945244E-2</v>
      </c>
      <c r="D1100" s="47">
        <f t="shared" si="302"/>
        <v>0.12198272185368886</v>
      </c>
      <c r="E1100" s="47">
        <f t="shared" si="302"/>
        <v>0.16045429866090177</v>
      </c>
      <c r="F1100" s="47">
        <f t="shared" si="302"/>
        <v>0.21239998275578256</v>
      </c>
      <c r="G1100" s="47">
        <f t="shared" si="302"/>
        <v>0.27359744051873797</v>
      </c>
      <c r="H1100" s="47">
        <f t="shared" si="302"/>
        <v>0.33995184748144824</v>
      </c>
      <c r="I1100" s="47">
        <f t="shared" si="302"/>
        <v>0.40865670777209845</v>
      </c>
      <c r="J1100" s="47">
        <f t="shared" si="302"/>
        <v>0.47718217426678811</v>
      </c>
      <c r="K1100" s="47">
        <f t="shared" si="302"/>
        <v>0.54372033202289827</v>
      </c>
      <c r="N1100" s="2"/>
      <c r="O1100" s="2"/>
      <c r="P1100" s="2"/>
      <c r="Q1100" s="2"/>
      <c r="R1100" s="2"/>
      <c r="S1100" s="2"/>
      <c r="T1100" s="2"/>
      <c r="U1100" s="2"/>
      <c r="V1100" s="2"/>
      <c r="W1100" s="2"/>
      <c r="X1100" s="2"/>
      <c r="Y1100" s="2"/>
    </row>
    <row r="1101" spans="1:27" ht="14.5">
      <c r="A1101" s="17" t="s">
        <v>0</v>
      </c>
      <c r="B1101" s="47">
        <f t="shared" si="302"/>
        <v>0.16894106885134122</v>
      </c>
      <c r="C1101" s="47">
        <f t="shared" si="302"/>
        <v>0.16975879288056897</v>
      </c>
      <c r="D1101" s="47">
        <f t="shared" si="302"/>
        <v>0.19866157986646066</v>
      </c>
      <c r="E1101" s="47">
        <f t="shared" si="302"/>
        <v>0.24876044321192167</v>
      </c>
      <c r="F1101" s="47">
        <f t="shared" si="302"/>
        <v>0.31693797776381338</v>
      </c>
      <c r="G1101" s="47">
        <f t="shared" si="302"/>
        <v>0.40053837405038939</v>
      </c>
      <c r="H1101" s="47">
        <f t="shared" si="302"/>
        <v>0.49758597938424559</v>
      </c>
      <c r="I1101" s="47">
        <f t="shared" si="302"/>
        <v>0.60563098682186789</v>
      </c>
      <c r="J1101" s="47">
        <f t="shared" si="302"/>
        <v>0.72045961407447923</v>
      </c>
      <c r="K1101" s="47">
        <f t="shared" si="302"/>
        <v>0.83692419360435899</v>
      </c>
      <c r="N1101" s="2"/>
      <c r="O1101" s="2"/>
      <c r="P1101" s="2"/>
      <c r="Q1101" s="2"/>
      <c r="R1101" s="2"/>
      <c r="S1101" s="2"/>
      <c r="T1101" s="2"/>
      <c r="U1101" s="2"/>
      <c r="V1101" s="2"/>
      <c r="W1101" s="2"/>
      <c r="X1101" s="2"/>
      <c r="Y1101" s="2"/>
    </row>
    <row r="1102" spans="1:27" ht="14.5">
      <c r="A1102" s="17" t="s">
        <v>1</v>
      </c>
      <c r="B1102" s="47">
        <f t="shared" si="302"/>
        <v>2.3534827298039556E-2</v>
      </c>
      <c r="C1102" s="47">
        <f t="shared" si="302"/>
        <v>2.1613208475705716E-2</v>
      </c>
      <c r="D1102" s="47">
        <f t="shared" si="302"/>
        <v>2.2072926705605823E-2</v>
      </c>
      <c r="E1102" s="47">
        <f t="shared" si="302"/>
        <v>2.4343417103181955E-2</v>
      </c>
      <c r="F1102" s="47">
        <f t="shared" si="302"/>
        <v>2.8056051859267062E-2</v>
      </c>
      <c r="G1102" s="47">
        <f t="shared" si="302"/>
        <v>3.2875701449074764E-2</v>
      </c>
      <c r="H1102" s="47">
        <f t="shared" si="302"/>
        <v>3.8347897666220848E-2</v>
      </c>
      <c r="I1102" s="47">
        <f t="shared" si="302"/>
        <v>4.3868886321595739E-2</v>
      </c>
      <c r="J1102" s="47">
        <f t="shared" si="302"/>
        <v>4.9205350197390807E-2</v>
      </c>
      <c r="K1102" s="47">
        <f t="shared" si="302"/>
        <v>5.4357311022847424E-2</v>
      </c>
      <c r="N1102" s="2"/>
      <c r="O1102" s="2"/>
      <c r="P1102" s="2"/>
      <c r="Q1102" s="2"/>
      <c r="R1102" s="2"/>
      <c r="S1102" s="2"/>
      <c r="T1102" s="2"/>
      <c r="U1102" s="2"/>
      <c r="V1102" s="2"/>
      <c r="W1102" s="2"/>
      <c r="X1102" s="2"/>
      <c r="Y1102" s="2"/>
    </row>
    <row r="1103" spans="1:27" ht="14.5">
      <c r="A1103" s="17" t="s">
        <v>7</v>
      </c>
      <c r="B1103" s="47">
        <f t="shared" si="302"/>
        <v>2.1791050816009884E-2</v>
      </c>
      <c r="C1103" s="47">
        <f t="shared" si="302"/>
        <v>3.418374085083186E-2</v>
      </c>
      <c r="D1103" s="47">
        <f t="shared" si="302"/>
        <v>6.6248311315160763E-2</v>
      </c>
      <c r="E1103" s="47">
        <f t="shared" si="302"/>
        <v>0.11505056496460242</v>
      </c>
      <c r="F1103" s="47">
        <f t="shared" si="302"/>
        <v>0.17951537182488858</v>
      </c>
      <c r="G1103" s="47">
        <f t="shared" si="302"/>
        <v>0.25359786492869202</v>
      </c>
      <c r="H1103" s="47">
        <f t="shared" si="302"/>
        <v>0.33175663392901383</v>
      </c>
      <c r="I1103" s="47">
        <f t="shared" si="302"/>
        <v>0.41050219744590644</v>
      </c>
      <c r="J1103" s="47">
        <f t="shared" si="302"/>
        <v>0.48617624514875601</v>
      </c>
      <c r="K1103" s="47">
        <f t="shared" si="302"/>
        <v>0.55536046424996532</v>
      </c>
      <c r="N1103" s="2"/>
      <c r="O1103" s="2"/>
      <c r="P1103" s="2"/>
      <c r="Q1103" s="2"/>
      <c r="R1103" s="2"/>
      <c r="S1103" s="2"/>
      <c r="T1103" s="2"/>
      <c r="U1103" s="2"/>
      <c r="V1103" s="2"/>
      <c r="W1103" s="2"/>
      <c r="X1103" s="2"/>
      <c r="Y1103" s="2"/>
    </row>
    <row r="1104" spans="1:27" ht="14.5">
      <c r="A1104" s="17" t="s">
        <v>8</v>
      </c>
      <c r="B1104" s="47">
        <f t="shared" si="302"/>
        <v>1.8615881131932091E-2</v>
      </c>
      <c r="C1104" s="47">
        <f t="shared" si="302"/>
        <v>3.6519768869581054E-2</v>
      </c>
      <c r="D1104" s="47">
        <f t="shared" si="302"/>
        <v>8.2451132362118054E-2</v>
      </c>
      <c r="E1104" s="47">
        <f t="shared" si="302"/>
        <v>0.14873831534141455</v>
      </c>
      <c r="F1104" s="47">
        <f t="shared" si="302"/>
        <v>0.2276980579438842</v>
      </c>
      <c r="G1104" s="47">
        <f t="shared" si="302"/>
        <v>0.31281636380243477</v>
      </c>
      <c r="H1104" s="47">
        <f t="shared" si="302"/>
        <v>0.3980246195218759</v>
      </c>
      <c r="I1104" s="47">
        <f t="shared" si="302"/>
        <v>0.48060277151534331</v>
      </c>
      <c r="J1104" s="47">
        <f t="shared" si="302"/>
        <v>0.55777509421414706</v>
      </c>
      <c r="K1104" s="47">
        <f t="shared" si="302"/>
        <v>0.62611641138908602</v>
      </c>
      <c r="N1104" s="2"/>
      <c r="O1104" s="2"/>
      <c r="P1104" s="2"/>
      <c r="Q1104" s="2"/>
      <c r="R1104" s="2"/>
      <c r="S1104" s="2"/>
      <c r="T1104" s="2"/>
      <c r="U1104" s="2"/>
      <c r="V1104" s="2"/>
      <c r="W1104" s="2"/>
    </row>
    <row r="1105" spans="1:23" ht="14.5">
      <c r="A1105" s="17" t="s">
        <v>89</v>
      </c>
      <c r="B1105" s="47">
        <f>SUM(B1095:B1104)</f>
        <v>0.80294691591704748</v>
      </c>
      <c r="C1105" s="47">
        <f t="shared" ref="C1105:K1105" si="303">SUM(C1095:C1104)</f>
        <v>0.87351621316176864</v>
      </c>
      <c r="D1105" s="47">
        <f t="shared" si="303"/>
        <v>1.1696696395562158</v>
      </c>
      <c r="E1105" s="47">
        <f t="shared" si="303"/>
        <v>1.6176243271741475</v>
      </c>
      <c r="F1105" s="47">
        <f t="shared" si="303"/>
        <v>2.1842860458171502</v>
      </c>
      <c r="G1105" s="47">
        <f t="shared" si="303"/>
        <v>2.8340771093974055</v>
      </c>
      <c r="H1105" s="47">
        <f t="shared" si="303"/>
        <v>3.5336433536672467</v>
      </c>
      <c r="I1105" s="47">
        <f t="shared" si="303"/>
        <v>4.2567973453014352</v>
      </c>
      <c r="J1105" s="47">
        <f t="shared" si="303"/>
        <v>4.9764533850035697</v>
      </c>
      <c r="K1105" s="47">
        <f t="shared" si="303"/>
        <v>5.6619032997102199</v>
      </c>
      <c r="N1105" s="2"/>
      <c r="O1105" s="2"/>
      <c r="P1105" s="2"/>
      <c r="Q1105" s="2"/>
      <c r="R1105" s="2"/>
      <c r="S1105" s="2"/>
      <c r="T1105" s="2"/>
      <c r="U1105" s="2"/>
      <c r="V1105" s="2"/>
      <c r="W1105" s="2"/>
    </row>
    <row r="1107" spans="1:23">
      <c r="A1107" s="54" t="s">
        <v>220</v>
      </c>
    </row>
    <row r="1108" spans="1:23" ht="14.5">
      <c r="A1108" s="129" t="s">
        <v>291</v>
      </c>
      <c r="B1108" s="138"/>
      <c r="C1108" s="129"/>
      <c r="D1108" s="138"/>
      <c r="E1108" s="138"/>
      <c r="F1108" s="138"/>
      <c r="G1108" s="138"/>
      <c r="H1108" s="138"/>
      <c r="I1108" s="138"/>
      <c r="J1108" s="138"/>
      <c r="K1108" s="139"/>
      <c r="M1108" t="s">
        <v>221</v>
      </c>
    </row>
    <row r="1109" spans="1:23" ht="14.5">
      <c r="A1109" s="150"/>
      <c r="B1109" s="149">
        <v>2010</v>
      </c>
      <c r="C1109" s="149">
        <v>2020</v>
      </c>
      <c r="D1109" s="149">
        <v>2030</v>
      </c>
      <c r="E1109" s="149">
        <v>2040</v>
      </c>
      <c r="F1109" s="149">
        <v>2050</v>
      </c>
      <c r="G1109" s="149">
        <v>2060</v>
      </c>
      <c r="H1109" s="149">
        <v>2070</v>
      </c>
      <c r="I1109" s="149">
        <v>2080</v>
      </c>
      <c r="J1109" s="149">
        <v>2090</v>
      </c>
      <c r="K1109" s="149">
        <v>2100</v>
      </c>
      <c r="M1109">
        <f>C1076/'[7]Number of aircrafts'!$K$29</f>
        <v>0.1228859796812474</v>
      </c>
      <c r="N1109" t="s">
        <v>222</v>
      </c>
    </row>
    <row r="1110" spans="1:23" ht="14.5">
      <c r="A1110" s="150" t="s">
        <v>5</v>
      </c>
      <c r="B1110" s="140">
        <f>ROUND(B1066/$M$1109,0)</f>
        <v>17</v>
      </c>
      <c r="C1110" s="140">
        <f t="shared" ref="C1110:K1110" si="304">ROUND(C1066/$M$1109,0)</f>
        <v>34</v>
      </c>
      <c r="D1110" s="140">
        <f t="shared" si="304"/>
        <v>78</v>
      </c>
      <c r="E1110" s="140">
        <f t="shared" si="304"/>
        <v>164</v>
      </c>
      <c r="F1110" s="140">
        <f t="shared" si="304"/>
        <v>312</v>
      </c>
      <c r="G1110" s="140">
        <f t="shared" si="304"/>
        <v>538</v>
      </c>
      <c r="H1110" s="140">
        <f t="shared" si="304"/>
        <v>853</v>
      </c>
      <c r="I1110" s="140">
        <f t="shared" si="304"/>
        <v>1264</v>
      </c>
      <c r="J1110" s="140">
        <f t="shared" si="304"/>
        <v>1767</v>
      </c>
      <c r="K1110" s="140">
        <f t="shared" si="304"/>
        <v>2355</v>
      </c>
      <c r="M1110" t="s">
        <v>223</v>
      </c>
    </row>
    <row r="1111" spans="1:23" ht="14.5">
      <c r="A1111" s="150" t="s">
        <v>6</v>
      </c>
      <c r="B1111" s="140">
        <f t="shared" ref="B1111:K1119" si="305">ROUND(B1067/$M$1109,0)</f>
        <v>504</v>
      </c>
      <c r="C1111" s="140">
        <f t="shared" si="305"/>
        <v>575</v>
      </c>
      <c r="D1111" s="140">
        <f t="shared" si="305"/>
        <v>715</v>
      </c>
      <c r="E1111" s="140">
        <f t="shared" si="305"/>
        <v>899</v>
      </c>
      <c r="F1111" s="140">
        <f t="shared" si="305"/>
        <v>1108</v>
      </c>
      <c r="G1111" s="140">
        <f t="shared" si="305"/>
        <v>1330</v>
      </c>
      <c r="H1111" s="140">
        <f t="shared" si="305"/>
        <v>1556</v>
      </c>
      <c r="I1111" s="140">
        <f t="shared" si="305"/>
        <v>1776</v>
      </c>
      <c r="J1111" s="140">
        <f t="shared" si="305"/>
        <v>1986</v>
      </c>
      <c r="K1111" s="140">
        <f t="shared" si="305"/>
        <v>2176</v>
      </c>
    </row>
    <row r="1112" spans="1:23" ht="14.5">
      <c r="A1112" s="150" t="s">
        <v>11</v>
      </c>
      <c r="B1112" s="140">
        <f t="shared" si="305"/>
        <v>295</v>
      </c>
      <c r="C1112" s="140">
        <f t="shared" si="305"/>
        <v>352</v>
      </c>
      <c r="D1112" s="140">
        <f t="shared" si="305"/>
        <v>499</v>
      </c>
      <c r="E1112" s="140">
        <f t="shared" si="305"/>
        <v>741</v>
      </c>
      <c r="F1112" s="140">
        <f t="shared" si="305"/>
        <v>1075</v>
      </c>
      <c r="G1112" s="140">
        <f t="shared" si="305"/>
        <v>1500</v>
      </c>
      <c r="H1112" s="140">
        <f t="shared" si="305"/>
        <v>2011</v>
      </c>
      <c r="I1112" s="140">
        <f t="shared" si="305"/>
        <v>2601</v>
      </c>
      <c r="J1112" s="140">
        <f t="shared" si="305"/>
        <v>3266</v>
      </c>
      <c r="K1112" s="140">
        <f t="shared" si="305"/>
        <v>3999</v>
      </c>
    </row>
    <row r="1113" spans="1:23" ht="14.5">
      <c r="A1113" s="150" t="s">
        <v>2</v>
      </c>
      <c r="B1113" s="140">
        <f t="shared" si="305"/>
        <v>26</v>
      </c>
      <c r="C1113" s="140">
        <f t="shared" si="305"/>
        <v>54</v>
      </c>
      <c r="D1113" s="140">
        <f t="shared" si="305"/>
        <v>109</v>
      </c>
      <c r="E1113" s="140">
        <f t="shared" si="305"/>
        <v>179</v>
      </c>
      <c r="F1113" s="140">
        <f t="shared" si="305"/>
        <v>258</v>
      </c>
      <c r="G1113" s="140">
        <f t="shared" si="305"/>
        <v>345</v>
      </c>
      <c r="H1113" s="140">
        <f t="shared" si="305"/>
        <v>444</v>
      </c>
      <c r="I1113" s="140">
        <f t="shared" si="305"/>
        <v>554</v>
      </c>
      <c r="J1113" s="140">
        <f t="shared" si="305"/>
        <v>673</v>
      </c>
      <c r="K1113" s="140">
        <f t="shared" si="305"/>
        <v>799</v>
      </c>
    </row>
    <row r="1114" spans="1:23" ht="14.5">
      <c r="A1114" s="150" t="s">
        <v>3</v>
      </c>
      <c r="B1114" s="140">
        <f t="shared" si="305"/>
        <v>42</v>
      </c>
      <c r="C1114" s="140">
        <f t="shared" si="305"/>
        <v>76</v>
      </c>
      <c r="D1114" s="140">
        <f t="shared" si="305"/>
        <v>150</v>
      </c>
      <c r="E1114" s="140">
        <f t="shared" si="305"/>
        <v>270</v>
      </c>
      <c r="F1114" s="140">
        <f t="shared" si="305"/>
        <v>438</v>
      </c>
      <c r="G1114" s="140">
        <f t="shared" si="305"/>
        <v>647</v>
      </c>
      <c r="H1114" s="140">
        <f t="shared" si="305"/>
        <v>889</v>
      </c>
      <c r="I1114" s="140">
        <f t="shared" si="305"/>
        <v>1163</v>
      </c>
      <c r="J1114" s="140">
        <f t="shared" si="305"/>
        <v>1461</v>
      </c>
      <c r="K1114" s="140">
        <f t="shared" si="305"/>
        <v>1774</v>
      </c>
    </row>
    <row r="1115" spans="1:23" ht="14.5">
      <c r="A1115" s="150" t="s">
        <v>4</v>
      </c>
      <c r="B1115" s="140">
        <f t="shared" si="305"/>
        <v>136</v>
      </c>
      <c r="C1115" s="140">
        <f t="shared" si="305"/>
        <v>157</v>
      </c>
      <c r="D1115" s="140">
        <f t="shared" si="305"/>
        <v>206</v>
      </c>
      <c r="E1115" s="140">
        <f t="shared" si="305"/>
        <v>290</v>
      </c>
      <c r="F1115" s="140">
        <f t="shared" si="305"/>
        <v>412</v>
      </c>
      <c r="G1115" s="140">
        <f t="shared" si="305"/>
        <v>569</v>
      </c>
      <c r="H1115" s="140">
        <f t="shared" si="305"/>
        <v>759</v>
      </c>
      <c r="I1115" s="140">
        <f t="shared" si="305"/>
        <v>979</v>
      </c>
      <c r="J1115" s="140">
        <f t="shared" si="305"/>
        <v>1226</v>
      </c>
      <c r="K1115" s="140">
        <f t="shared" si="305"/>
        <v>1499</v>
      </c>
    </row>
    <row r="1116" spans="1:23" ht="14.5">
      <c r="A1116" s="150" t="s">
        <v>0</v>
      </c>
      <c r="B1116" s="140">
        <f t="shared" si="305"/>
        <v>336</v>
      </c>
      <c r="C1116" s="140">
        <f t="shared" si="305"/>
        <v>374</v>
      </c>
      <c r="D1116" s="140">
        <f t="shared" si="305"/>
        <v>469</v>
      </c>
      <c r="E1116" s="140">
        <f t="shared" si="305"/>
        <v>630</v>
      </c>
      <c r="F1116" s="140">
        <f t="shared" si="305"/>
        <v>861</v>
      </c>
      <c r="G1116" s="140">
        <f t="shared" si="305"/>
        <v>1167</v>
      </c>
      <c r="H1116" s="140">
        <f t="shared" si="305"/>
        <v>1556</v>
      </c>
      <c r="I1116" s="140">
        <f t="shared" si="305"/>
        <v>2031</v>
      </c>
      <c r="J1116" s="140">
        <f t="shared" si="305"/>
        <v>2592</v>
      </c>
      <c r="K1116" s="140">
        <f t="shared" si="305"/>
        <v>3230</v>
      </c>
    </row>
    <row r="1117" spans="1:23" ht="14.5">
      <c r="A1117" s="150" t="s">
        <v>1</v>
      </c>
      <c r="B1117" s="140">
        <f t="shared" si="305"/>
        <v>59</v>
      </c>
      <c r="C1117" s="140">
        <f t="shared" si="305"/>
        <v>59</v>
      </c>
      <c r="D1117" s="140">
        <f t="shared" si="305"/>
        <v>65</v>
      </c>
      <c r="E1117" s="140">
        <f t="shared" si="305"/>
        <v>77</v>
      </c>
      <c r="F1117" s="140">
        <f t="shared" si="305"/>
        <v>95</v>
      </c>
      <c r="G1117" s="140">
        <f t="shared" si="305"/>
        <v>120</v>
      </c>
      <c r="H1117" s="140">
        <f t="shared" si="305"/>
        <v>150</v>
      </c>
      <c r="I1117" s="140">
        <f t="shared" si="305"/>
        <v>184</v>
      </c>
      <c r="J1117" s="140">
        <f t="shared" si="305"/>
        <v>221</v>
      </c>
      <c r="K1117" s="140">
        <f t="shared" si="305"/>
        <v>262</v>
      </c>
    </row>
    <row r="1118" spans="1:23" ht="14.5">
      <c r="A1118" s="150" t="s">
        <v>7</v>
      </c>
      <c r="B1118" s="140">
        <f t="shared" si="305"/>
        <v>34</v>
      </c>
      <c r="C1118" s="140">
        <f t="shared" si="305"/>
        <v>63</v>
      </c>
      <c r="D1118" s="140">
        <f t="shared" si="305"/>
        <v>130</v>
      </c>
      <c r="E1118" s="140">
        <f t="shared" si="305"/>
        <v>242</v>
      </c>
      <c r="F1118" s="140">
        <f t="shared" si="305"/>
        <v>405</v>
      </c>
      <c r="G1118" s="140">
        <f t="shared" si="305"/>
        <v>614</v>
      </c>
      <c r="H1118" s="140">
        <f t="shared" si="305"/>
        <v>862</v>
      </c>
      <c r="I1118" s="140">
        <f t="shared" si="305"/>
        <v>1145</v>
      </c>
      <c r="J1118" s="140">
        <f t="shared" si="305"/>
        <v>1454</v>
      </c>
      <c r="K1118" s="140">
        <f t="shared" si="305"/>
        <v>1782</v>
      </c>
    </row>
    <row r="1119" spans="1:23" ht="14.5">
      <c r="A1119" s="150" t="s">
        <v>8</v>
      </c>
      <c r="B1119" s="140">
        <f t="shared" si="305"/>
        <v>26</v>
      </c>
      <c r="C1119" s="140">
        <f t="shared" si="305"/>
        <v>57</v>
      </c>
      <c r="D1119" s="140">
        <f t="shared" si="305"/>
        <v>139</v>
      </c>
      <c r="E1119" s="140">
        <f t="shared" si="305"/>
        <v>269</v>
      </c>
      <c r="F1119" s="140">
        <f t="shared" si="305"/>
        <v>442</v>
      </c>
      <c r="G1119" s="140">
        <f t="shared" si="305"/>
        <v>651</v>
      </c>
      <c r="H1119" s="140">
        <f t="shared" si="305"/>
        <v>889</v>
      </c>
      <c r="I1119" s="140">
        <f t="shared" si="305"/>
        <v>1151</v>
      </c>
      <c r="J1119" s="140">
        <f t="shared" si="305"/>
        <v>1433</v>
      </c>
      <c r="K1119" s="140">
        <f t="shared" si="305"/>
        <v>1726</v>
      </c>
    </row>
    <row r="1120" spans="1:23" ht="14.5">
      <c r="A1120" s="150" t="s">
        <v>89</v>
      </c>
      <c r="B1120" s="140">
        <f>SUM(B1110:B1119)</f>
        <v>1475</v>
      </c>
      <c r="C1120" s="140">
        <f t="shared" ref="C1120:K1120" si="306">SUM(C1110:C1119)</f>
        <v>1801</v>
      </c>
      <c r="D1120" s="140">
        <f t="shared" si="306"/>
        <v>2560</v>
      </c>
      <c r="E1120" s="140">
        <f t="shared" si="306"/>
        <v>3761</v>
      </c>
      <c r="F1120" s="140">
        <f t="shared" si="306"/>
        <v>5406</v>
      </c>
      <c r="G1120" s="140">
        <f t="shared" si="306"/>
        <v>7481</v>
      </c>
      <c r="H1120" s="140">
        <f t="shared" si="306"/>
        <v>9969</v>
      </c>
      <c r="I1120" s="140">
        <f t="shared" si="306"/>
        <v>12848</v>
      </c>
      <c r="J1120" s="140">
        <f t="shared" si="306"/>
        <v>16079</v>
      </c>
      <c r="K1120" s="140">
        <f t="shared" si="306"/>
        <v>19602</v>
      </c>
    </row>
    <row r="1125" spans="1:11">
      <c r="A1125" t="s">
        <v>260</v>
      </c>
      <c r="B1125">
        <v>2010</v>
      </c>
      <c r="C1125">
        <v>2020</v>
      </c>
      <c r="D1125">
        <v>2030</v>
      </c>
      <c r="E1125">
        <v>2040</v>
      </c>
      <c r="F1125">
        <v>2050</v>
      </c>
      <c r="G1125">
        <v>2060</v>
      </c>
      <c r="H1125">
        <v>2070</v>
      </c>
      <c r="I1125">
        <v>2080</v>
      </c>
      <c r="J1125">
        <v>2090</v>
      </c>
      <c r="K1125">
        <v>2100</v>
      </c>
    </row>
    <row r="1126" spans="1:11">
      <c r="A1126" s="1" t="s">
        <v>261</v>
      </c>
      <c r="B1126" s="1">
        <f t="shared" ref="B1126:K1126" si="307">B170</f>
        <v>33.066284562055543</v>
      </c>
      <c r="C1126" s="1">
        <f t="shared" si="307"/>
        <v>29.007978936370613</v>
      </c>
      <c r="D1126" s="1">
        <f t="shared" si="307"/>
        <v>32.353201829181543</v>
      </c>
      <c r="E1126" s="1">
        <f t="shared" si="307"/>
        <v>36.260928028665653</v>
      </c>
      <c r="F1126" s="1">
        <f t="shared" si="307"/>
        <v>40.240168778032867</v>
      </c>
      <c r="G1126" s="1">
        <f t="shared" si="307"/>
        <v>43.944620402228651</v>
      </c>
      <c r="H1126" s="1">
        <f t="shared" si="307"/>
        <v>47.311218352652276</v>
      </c>
      <c r="I1126" s="1">
        <f t="shared" si="307"/>
        <v>55.625975972275477</v>
      </c>
      <c r="J1126" s="1">
        <f t="shared" si="307"/>
        <v>59.652525916155909</v>
      </c>
      <c r="K1126" s="1">
        <f t="shared" si="307"/>
        <v>60.589952217568872</v>
      </c>
    </row>
    <row r="1127" spans="1:11">
      <c r="A1127" t="s">
        <v>262</v>
      </c>
      <c r="B1127" s="2">
        <f t="shared" ref="B1127:K1127" si="308">B272</f>
        <v>5.6945285096454255</v>
      </c>
      <c r="C1127" s="2">
        <f t="shared" si="308"/>
        <v>6.6934486725294935</v>
      </c>
      <c r="D1127" s="2">
        <f t="shared" si="308"/>
        <v>7.5149471096889471</v>
      </c>
      <c r="E1127" s="2">
        <f t="shared" si="308"/>
        <v>7.8577831344935714</v>
      </c>
      <c r="F1127" s="2">
        <f t="shared" si="308"/>
        <v>7.9009947069407769</v>
      </c>
      <c r="G1127" s="2">
        <f t="shared" si="308"/>
        <v>7.852135334582977</v>
      </c>
      <c r="H1127" s="2">
        <f t="shared" si="308"/>
        <v>7.6461901164861459</v>
      </c>
      <c r="I1127" s="2">
        <f t="shared" si="308"/>
        <v>7.0942291303468226</v>
      </c>
      <c r="J1127" s="2">
        <f t="shared" si="308"/>
        <v>6.1461734623473108</v>
      </c>
      <c r="K1127" s="2">
        <f t="shared" si="308"/>
        <v>5.2167163299678236</v>
      </c>
    </row>
    <row r="1128" spans="1:11">
      <c r="A1128" t="s">
        <v>266</v>
      </c>
      <c r="B1128" s="2">
        <f>B363</f>
        <v>0.87881692716577631</v>
      </c>
      <c r="C1128" s="2">
        <f t="shared" ref="C1128:K1128" si="309">C363</f>
        <v>0.97856068150490683</v>
      </c>
      <c r="D1128" s="2">
        <f t="shared" si="309"/>
        <v>1.0675226650436596</v>
      </c>
      <c r="E1128" s="2">
        <f t="shared" si="309"/>
        <v>1.1419934879223888</v>
      </c>
      <c r="F1128" s="2">
        <f t="shared" si="309"/>
        <v>1.2003114244839683</v>
      </c>
      <c r="G1128" s="2">
        <f t="shared" si="309"/>
        <v>1.255172334001593</v>
      </c>
      <c r="H1128" s="2">
        <f t="shared" si="309"/>
        <v>1.2983195172707971</v>
      </c>
      <c r="I1128" s="2">
        <f t="shared" si="309"/>
        <v>1.2992948922430219</v>
      </c>
      <c r="J1128" s="2">
        <f t="shared" si="309"/>
        <v>1.2787712280690577</v>
      </c>
      <c r="K1128" s="2">
        <f t="shared" si="309"/>
        <v>1.2422963259714295</v>
      </c>
    </row>
    <row r="1129" spans="1:11">
      <c r="A1129" t="s">
        <v>263</v>
      </c>
      <c r="B1129" s="2">
        <f>B559</f>
        <v>1.070450362409531</v>
      </c>
      <c r="C1129" s="2">
        <f t="shared" ref="C1129:K1129" si="310">C559</f>
        <v>1.4421156617508697</v>
      </c>
      <c r="D1129" s="2">
        <f t="shared" si="310"/>
        <v>1.461290989267255</v>
      </c>
      <c r="E1129" s="2">
        <f t="shared" si="310"/>
        <v>1.2580574791318324</v>
      </c>
      <c r="F1129" s="2">
        <f t="shared" si="310"/>
        <v>1.5187422455345621</v>
      </c>
      <c r="G1129" s="2">
        <f t="shared" si="310"/>
        <v>1.7457745673980167</v>
      </c>
      <c r="H1129" s="2">
        <f t="shared" si="310"/>
        <v>2.0231548848058276</v>
      </c>
      <c r="I1129" s="2">
        <f t="shared" si="310"/>
        <v>2.2654840743395805</v>
      </c>
      <c r="J1129" s="2">
        <f t="shared" si="310"/>
        <v>2.4590754832913366</v>
      </c>
      <c r="K1129" s="2">
        <f t="shared" si="310"/>
        <v>2.7075301939472998</v>
      </c>
    </row>
    <row r="1130" spans="1:11">
      <c r="A1130" t="s">
        <v>264</v>
      </c>
      <c r="B1130" s="2">
        <f>B574</f>
        <v>8.9183144492915005</v>
      </c>
      <c r="C1130" s="2">
        <f t="shared" ref="C1130:K1130" si="311">C574</f>
        <v>11.534090971604686</v>
      </c>
      <c r="D1130" s="2">
        <f t="shared" si="311"/>
        <v>13.639322676237679</v>
      </c>
      <c r="E1130" s="2">
        <f t="shared" si="311"/>
        <v>15.411171997892021</v>
      </c>
      <c r="F1130" s="2">
        <f t="shared" si="311"/>
        <v>16.275780331006889</v>
      </c>
      <c r="G1130" s="2">
        <f t="shared" si="311"/>
        <v>16.284096086878375</v>
      </c>
      <c r="H1130" s="2">
        <f t="shared" si="311"/>
        <v>16.403645164705232</v>
      </c>
      <c r="I1130" s="2">
        <f t="shared" si="311"/>
        <v>15.994110375939254</v>
      </c>
      <c r="J1130" s="2">
        <f t="shared" si="311"/>
        <v>15.057139184110532</v>
      </c>
      <c r="K1130" s="2">
        <f t="shared" si="311"/>
        <v>14.360222330767735</v>
      </c>
    </row>
    <row r="1131" spans="1:11">
      <c r="A1131" t="s">
        <v>265</v>
      </c>
      <c r="B1131" s="2">
        <f>B589</f>
        <v>2.641750401992323</v>
      </c>
      <c r="C1131" s="2">
        <f t="shared" ref="C1131:K1131" si="312">C589</f>
        <v>3.4165861311689167</v>
      </c>
      <c r="D1131" s="2">
        <f t="shared" si="312"/>
        <v>4.0401901466612173</v>
      </c>
      <c r="E1131" s="2">
        <f t="shared" si="312"/>
        <v>4.5650408552076112</v>
      </c>
      <c r="F1131" s="2">
        <f t="shared" si="312"/>
        <v>4.8211519650545585</v>
      </c>
      <c r="G1131" s="2">
        <f t="shared" si="312"/>
        <v>4.8236152277642637</v>
      </c>
      <c r="H1131" s="2">
        <f t="shared" si="312"/>
        <v>4.859027617202047</v>
      </c>
      <c r="I1131" s="2">
        <f t="shared" si="312"/>
        <v>4.7377167238708164</v>
      </c>
      <c r="J1131" s="2">
        <f t="shared" si="312"/>
        <v>4.460170553376078</v>
      </c>
      <c r="K1131" s="2">
        <f t="shared" si="312"/>
        <v>4.2537323987290616</v>
      </c>
    </row>
    <row r="1132" spans="1:11">
      <c r="A1132" t="s">
        <v>267</v>
      </c>
      <c r="B1132" s="2">
        <f>B728</f>
        <v>3.6795089574156954</v>
      </c>
      <c r="C1132" s="2">
        <f t="shared" ref="C1132:K1132" si="313">C728</f>
        <v>5.6508818902914291</v>
      </c>
      <c r="D1132" s="2">
        <f t="shared" si="313"/>
        <v>7.0769377465094845</v>
      </c>
      <c r="E1132" s="2">
        <f t="shared" si="313"/>
        <v>7.52073136555844</v>
      </c>
      <c r="F1132" s="2">
        <f t="shared" si="313"/>
        <v>7.3833397399247023</v>
      </c>
      <c r="G1132" s="2">
        <f t="shared" si="313"/>
        <v>7.024058975807975</v>
      </c>
      <c r="H1132" s="2">
        <f t="shared" si="313"/>
        <v>6.4938674443890747</v>
      </c>
      <c r="I1132" s="2">
        <f t="shared" si="313"/>
        <v>5.9429652208062853</v>
      </c>
      <c r="J1132" s="2">
        <f t="shared" si="313"/>
        <v>5.3413436990052583</v>
      </c>
      <c r="K1132" s="2">
        <f t="shared" si="313"/>
        <v>4.6910832226625683</v>
      </c>
    </row>
    <row r="1133" spans="1:11">
      <c r="A1133" t="s">
        <v>268</v>
      </c>
      <c r="B1133" s="2">
        <f>B766</f>
        <v>2.8959128538384054</v>
      </c>
      <c r="C1133" s="2">
        <f t="shared" ref="C1133:K1133" si="314">C766</f>
        <v>4.9308384473276163</v>
      </c>
      <c r="D1133" s="2">
        <f t="shared" si="314"/>
        <v>6.280808722167694</v>
      </c>
      <c r="E1133" s="2">
        <f t="shared" si="314"/>
        <v>7.0344234989748688</v>
      </c>
      <c r="F1133" s="2">
        <f t="shared" si="314"/>
        <v>7.3408989673431773</v>
      </c>
      <c r="G1133" s="2">
        <f t="shared" si="314"/>
        <v>7.3321611388017578</v>
      </c>
      <c r="H1133" s="2">
        <f t="shared" si="314"/>
        <v>7.1936654859991034</v>
      </c>
      <c r="I1133" s="2">
        <f t="shared" si="314"/>
        <v>7.9188446790945335</v>
      </c>
      <c r="J1133" s="2">
        <f t="shared" si="314"/>
        <v>6.6059006892661216</v>
      </c>
      <c r="K1133" s="2">
        <f t="shared" si="314"/>
        <v>6.1666494360512285</v>
      </c>
    </row>
    <row r="1134" spans="1:11">
      <c r="A1134" t="s">
        <v>269</v>
      </c>
      <c r="B1134" s="2">
        <f>B909</f>
        <v>6.1768876136884545</v>
      </c>
      <c r="C1134" s="2">
        <f t="shared" ref="C1134:K1134" si="315">C909</f>
        <v>8.2171652049235551</v>
      </c>
      <c r="D1134" s="2">
        <f t="shared" si="315"/>
        <v>9.3156499421082888</v>
      </c>
      <c r="E1134" s="2">
        <f t="shared" si="315"/>
        <v>9.6358828818402813</v>
      </c>
      <c r="F1134" s="2">
        <f t="shared" si="315"/>
        <v>9.4893006561341373</v>
      </c>
      <c r="G1134" s="2">
        <f t="shared" si="315"/>
        <v>9.052847927616769</v>
      </c>
      <c r="H1134" s="2">
        <f t="shared" si="315"/>
        <v>8.4891633283926495</v>
      </c>
      <c r="I1134" s="2">
        <f t="shared" si="315"/>
        <v>8.438949751250405</v>
      </c>
      <c r="J1134" s="2">
        <f t="shared" si="315"/>
        <v>7.3439361026687227</v>
      </c>
      <c r="K1134" s="2">
        <f t="shared" si="315"/>
        <v>6.8194612355129154</v>
      </c>
    </row>
    <row r="1135" spans="1:11">
      <c r="A1135" t="s">
        <v>270</v>
      </c>
      <c r="B1135" s="2">
        <f>B962</f>
        <v>5.400180192648957</v>
      </c>
      <c r="C1135" s="2">
        <f t="shared" ref="C1135:K1135" si="316">C962</f>
        <v>7.7621878705809459</v>
      </c>
      <c r="D1135" s="2">
        <f t="shared" si="316"/>
        <v>9.8873280480466406</v>
      </c>
      <c r="E1135" s="2">
        <f t="shared" si="316"/>
        <v>11.073677903575486</v>
      </c>
      <c r="F1135" s="2">
        <f t="shared" si="316"/>
        <v>11.556135438660299</v>
      </c>
      <c r="G1135" s="2">
        <f t="shared" si="316"/>
        <v>11.542380239124977</v>
      </c>
      <c r="H1135" s="2">
        <f t="shared" si="316"/>
        <v>11.324358641419705</v>
      </c>
      <c r="I1135" s="2">
        <f t="shared" si="316"/>
        <v>10.934335788357387</v>
      </c>
      <c r="J1135" s="2">
        <f t="shared" si="316"/>
        <v>10.399091909465042</v>
      </c>
      <c r="K1135" s="2">
        <f t="shared" si="316"/>
        <v>9.7076170647172884</v>
      </c>
    </row>
    <row r="1136" spans="1:11">
      <c r="A1136" t="s">
        <v>271</v>
      </c>
      <c r="B1136" s="2">
        <f>B1030</f>
        <v>35.488902767172576</v>
      </c>
      <c r="C1136" s="2">
        <f t="shared" ref="C1136:K1136" si="317">C1030</f>
        <v>42.754795285871111</v>
      </c>
      <c r="D1136" s="2">
        <f t="shared" si="317"/>
        <v>47.454307279407971</v>
      </c>
      <c r="E1136" s="2">
        <f t="shared" si="317"/>
        <v>50.109935459538562</v>
      </c>
      <c r="F1136" s="2">
        <f t="shared" si="317"/>
        <v>52.220866963007978</v>
      </c>
      <c r="G1136" s="2">
        <f t="shared" si="317"/>
        <v>52.144630952546116</v>
      </c>
      <c r="H1136" s="2">
        <f t="shared" si="317"/>
        <v>48.803975040102124</v>
      </c>
      <c r="I1136" s="2">
        <f t="shared" si="317"/>
        <v>52.459584757146111</v>
      </c>
      <c r="J1136" s="2">
        <f t="shared" si="317"/>
        <v>56.477866722745254</v>
      </c>
      <c r="K1136" s="2">
        <f t="shared" si="317"/>
        <v>60.91311202463443</v>
      </c>
    </row>
    <row r="1137" spans="1:11">
      <c r="A1137" t="s">
        <v>272</v>
      </c>
      <c r="B1137" s="2">
        <f>B1105</f>
        <v>0.80294691591704748</v>
      </c>
      <c r="C1137" s="2">
        <f t="shared" ref="C1137:K1137" si="318">C1105</f>
        <v>0.87351621316176864</v>
      </c>
      <c r="D1137" s="2">
        <f t="shared" si="318"/>
        <v>1.1696696395562158</v>
      </c>
      <c r="E1137" s="2">
        <f t="shared" si="318"/>
        <v>1.6176243271741475</v>
      </c>
      <c r="F1137" s="2">
        <f t="shared" si="318"/>
        <v>2.1842860458171502</v>
      </c>
      <c r="G1137" s="2">
        <f t="shared" si="318"/>
        <v>2.8340771093974055</v>
      </c>
      <c r="H1137" s="2">
        <f t="shared" si="318"/>
        <v>3.5336433536672467</v>
      </c>
      <c r="I1137" s="2">
        <f t="shared" si="318"/>
        <v>4.2567973453014352</v>
      </c>
      <c r="J1137" s="2">
        <f t="shared" si="318"/>
        <v>4.9764533850035697</v>
      </c>
      <c r="K1137" s="2">
        <f t="shared" si="318"/>
        <v>5.6619032997102199</v>
      </c>
    </row>
    <row r="1138" spans="1:11">
      <c r="A1138" t="s">
        <v>10</v>
      </c>
      <c r="B1138" s="1">
        <f>SUM(B1126:B1137)</f>
        <v>106.71448451324125</v>
      </c>
      <c r="C1138" s="1">
        <f t="shared" ref="C1138:K1138" si="319">SUM(C1126:C1137)</f>
        <v>123.26216596708591</v>
      </c>
      <c r="D1138" s="1">
        <f t="shared" si="319"/>
        <v>141.26117679387659</v>
      </c>
      <c r="E1138" s="1">
        <f t="shared" si="319"/>
        <v>153.48725041997488</v>
      </c>
      <c r="F1138" s="1">
        <f t="shared" si="319"/>
        <v>162.13197726194107</v>
      </c>
      <c r="G1138" s="1">
        <f t="shared" si="319"/>
        <v>165.83557029614889</v>
      </c>
      <c r="H1138" s="1">
        <f t="shared" si="319"/>
        <v>165.38022894709223</v>
      </c>
      <c r="I1138" s="1">
        <f t="shared" si="319"/>
        <v>176.96828871097114</v>
      </c>
      <c r="J1138" s="1">
        <f t="shared" si="319"/>
        <v>180.1984483355042</v>
      </c>
      <c r="K1138" s="1">
        <f t="shared" si="319"/>
        <v>182.33027608024088</v>
      </c>
    </row>
    <row r="1140" spans="1:11" ht="14.5">
      <c r="A1140" s="129" t="s">
        <v>274</v>
      </c>
    </row>
    <row r="1141" spans="1:11">
      <c r="A1141" t="s">
        <v>273</v>
      </c>
      <c r="B1141">
        <v>2010</v>
      </c>
      <c r="C1141">
        <v>2020</v>
      </c>
      <c r="D1141">
        <v>2030</v>
      </c>
      <c r="E1141">
        <v>2040</v>
      </c>
      <c r="F1141">
        <v>2050</v>
      </c>
      <c r="G1141">
        <v>2060</v>
      </c>
      <c r="H1141">
        <v>2070</v>
      </c>
      <c r="I1141">
        <v>2080</v>
      </c>
      <c r="J1141">
        <v>2090</v>
      </c>
      <c r="K1141">
        <v>2100</v>
      </c>
    </row>
    <row r="1142" spans="1:11">
      <c r="A1142" s="1" t="s">
        <v>261</v>
      </c>
      <c r="B1142" s="2">
        <f>B1126-'SSP2 26 (base)'!B1126</f>
        <v>0</v>
      </c>
      <c r="C1142" s="2">
        <f>C1126-'SSP2 26 (base)'!C1126</f>
        <v>-9.2093417026671176</v>
      </c>
      <c r="D1142" s="2">
        <f>D1126-'SSP2 26 (base)'!D1126</f>
        <v>-10.471185461980149</v>
      </c>
      <c r="E1142" s="2">
        <f>E1126-'SSP2 26 (base)'!E1126</f>
        <v>-12.135448453716975</v>
      </c>
      <c r="F1142" s="2">
        <f>F1126-'SSP2 26 (base)'!F1126</f>
        <v>-14.279308899406779</v>
      </c>
      <c r="G1142" s="2">
        <f>G1126-'SSP2 26 (base)'!G1126</f>
        <v>-17.060731828400257</v>
      </c>
      <c r="H1142" s="2">
        <f>H1126-'SSP2 26 (base)'!H1126</f>
        <v>-20.6140781072952</v>
      </c>
      <c r="I1142" s="2">
        <f>I1126-'SSP2 26 (base)'!I1126</f>
        <v>-28.258536469808099</v>
      </c>
      <c r="J1142" s="2">
        <f>J1126-'SSP2 26 (base)'!J1126</f>
        <v>-34.986729399237845</v>
      </c>
      <c r="K1142" s="2">
        <f>K1126-'SSP2 26 (base)'!K1126</f>
        <v>-41.90210462152195</v>
      </c>
    </row>
    <row r="1143" spans="1:11">
      <c r="A1143" t="s">
        <v>262</v>
      </c>
      <c r="B1143" s="2">
        <f>B1127-'SSP2 26 (base)'!B1127</f>
        <v>0</v>
      </c>
      <c r="C1143" s="2">
        <f>C1127-'SSP2 26 (base)'!C1127</f>
        <v>-8.5432195890134288E-2</v>
      </c>
      <c r="D1143" s="2">
        <f>D1127-'SSP2 26 (base)'!D1127</f>
        <v>-0.25031528841253881</v>
      </c>
      <c r="E1143" s="2">
        <f>E1127-'SSP2 26 (base)'!E1127</f>
        <v>-0.44600690655504138</v>
      </c>
      <c r="F1143" s="2">
        <f>F1127-'SSP2 26 (base)'!F1127</f>
        <v>-0.67889308535665371</v>
      </c>
      <c r="G1143" s="2">
        <f>G1127-'SSP2 26 (base)'!G1127</f>
        <v>-0.94839730644715026</v>
      </c>
      <c r="H1143" s="2">
        <f>H1127-'SSP2 26 (base)'!H1127</f>
        <v>-1.2390280175781747</v>
      </c>
      <c r="I1143" s="2">
        <f>I1127-'SSP2 26 (base)'!I1127</f>
        <v>-1.4942156790799954</v>
      </c>
      <c r="J1143" s="2">
        <f>J1127-'SSP2 26 (base)'!J1127</f>
        <v>-1.6422864884418278</v>
      </c>
      <c r="K1143" s="2">
        <f>K1127-'SSP2 26 (base)'!K1127</f>
        <v>-1.7726896225587874</v>
      </c>
    </row>
    <row r="1144" spans="1:11">
      <c r="A1144" t="s">
        <v>266</v>
      </c>
      <c r="B1144" s="2">
        <f>B1128-'SSP2 26 (base)'!B1128</f>
        <v>0</v>
      </c>
      <c r="C1144" s="2">
        <f>C1128-'SSP2 26 (base)'!C1128</f>
        <v>-5.3143871475981319E-3</v>
      </c>
      <c r="D1144" s="2">
        <f>D1128-'SSP2 26 (base)'!D1128</f>
        <v>-1.5927618335684901E-2</v>
      </c>
      <c r="E1144" s="2">
        <f>E1128-'SSP2 26 (base)'!E1128</f>
        <v>-2.9139195536558526E-2</v>
      </c>
      <c r="F1144" s="2">
        <f>F1128-'SSP2 26 (base)'!F1128</f>
        <v>-4.8222324596021826E-2</v>
      </c>
      <c r="G1144" s="2">
        <f>G1128-'SSP2 26 (base)'!G1128</f>
        <v>-7.6378792996899314E-2</v>
      </c>
      <c r="H1144" s="2">
        <f>H1128-'SSP2 26 (base)'!H1128</f>
        <v>-0.1150473797521121</v>
      </c>
      <c r="I1144" s="2">
        <f>I1128-'SSP2 26 (base)'!I1128</f>
        <v>-0.16140798546826063</v>
      </c>
      <c r="J1144" s="2">
        <f>J1128-'SSP2 26 (base)'!J1128</f>
        <v>-0.22100531013455393</v>
      </c>
      <c r="K1144" s="2">
        <f>K1128-'SSP2 26 (base)'!K1128</f>
        <v>-0.29457086774761443</v>
      </c>
    </row>
    <row r="1145" spans="1:11">
      <c r="A1145" t="s">
        <v>263</v>
      </c>
      <c r="B1145" s="2">
        <f>B1129-'SSP2 26 (base)'!B1129</f>
        <v>-0.45558606380234301</v>
      </c>
      <c r="C1145" s="2">
        <f>C1129-'SSP2 26 (base)'!C1129</f>
        <v>-0.53621381008821456</v>
      </c>
      <c r="D1145" s="2">
        <f>D1129-'SSP2 26 (base)'!D1129</f>
        <v>-1.0093159713717197</v>
      </c>
      <c r="E1145" s="2">
        <f>E1129-'SSP2 26 (base)'!E1129</f>
        <v>-1.6883598422648993</v>
      </c>
      <c r="F1145" s="2">
        <f>F1129-'SSP2 26 (base)'!F1129</f>
        <v>-1.7740723338558482</v>
      </c>
      <c r="G1145" s="2">
        <f>G1129-'SSP2 26 (base)'!G1129</f>
        <v>-1.7704631979028138</v>
      </c>
      <c r="H1145" s="2">
        <f>H1129-'SSP2 26 (base)'!H1129</f>
        <v>-1.7898335177882885</v>
      </c>
      <c r="I1145" s="2">
        <f>I1129-'SSP2 26 (base)'!I1129</f>
        <v>-1.7749565544002968</v>
      </c>
      <c r="J1145" s="2">
        <f>J1129-'SSP2 26 (base)'!J1129</f>
        <v>-1.7684815588958922</v>
      </c>
      <c r="K1145" s="2">
        <f>K1129-'SSP2 26 (base)'!K1129</f>
        <v>-1.8499061597693287</v>
      </c>
    </row>
    <row r="1146" spans="1:11">
      <c r="A1146" t="s">
        <v>264</v>
      </c>
      <c r="B1146" s="2">
        <f>B1130-'SSP2 26 (base)'!B1130</f>
        <v>0</v>
      </c>
      <c r="C1146" s="2">
        <f>C1130-'SSP2 26 (base)'!C1130</f>
        <v>-2.7470738923016214E-2</v>
      </c>
      <c r="D1146" s="2">
        <f>D1130-'SSP2 26 (base)'!D1130</f>
        <v>-0.79915951011583886</v>
      </c>
      <c r="E1146" s="2">
        <f>E1130-'SSP2 26 (base)'!E1130</f>
        <v>-1.8079950676567424</v>
      </c>
      <c r="F1146" s="2">
        <f>F1130-'SSP2 26 (base)'!F1130</f>
        <v>-2.967768078327083</v>
      </c>
      <c r="G1146" s="2">
        <f>G1130-'SSP2 26 (base)'!G1130</f>
        <v>-4.2651604910068848</v>
      </c>
      <c r="H1146" s="2">
        <f>H1130-'SSP2 26 (base)'!H1130</f>
        <v>-5.8798527792126194</v>
      </c>
      <c r="I1146" s="2">
        <f>I1130-'SSP2 26 (base)'!I1130</f>
        <v>-7.6186418636933091</v>
      </c>
      <c r="J1146" s="2">
        <f>J1130-'SSP2 26 (base)'!J1130</f>
        <v>-9.6491406968572697</v>
      </c>
      <c r="K1146" s="2">
        <f>K1130-'SSP2 26 (base)'!K1130</f>
        <v>-12.273906309248302</v>
      </c>
    </row>
    <row r="1147" spans="1:11">
      <c r="A1147" t="s">
        <v>265</v>
      </c>
      <c r="B1147" s="2">
        <f>B1131-'SSP2 26 (base)'!B1131</f>
        <v>0</v>
      </c>
      <c r="C1147" s="2">
        <f>C1131-'SSP2 26 (base)'!C1131</f>
        <v>-8.1372815463640613E-3</v>
      </c>
      <c r="D1147" s="2">
        <f>D1131-'SSP2 26 (base)'!D1131</f>
        <v>-0.23672409950427564</v>
      </c>
      <c r="E1147" s="2">
        <f>E1131-'SSP2 26 (base)'!E1131</f>
        <v>-0.53555766887786493</v>
      </c>
      <c r="F1147" s="2">
        <f>F1131-'SSP2 26 (base)'!F1131</f>
        <v>-0.879101377117669</v>
      </c>
      <c r="G1147" s="2">
        <f>G1131-'SSP2 26 (base)'!G1131</f>
        <v>-1.2634101999592895</v>
      </c>
      <c r="H1147" s="2">
        <f>H1131-'SSP2 26 (base)'!H1131</f>
        <v>-1.7417084283650253</v>
      </c>
      <c r="I1147" s="2">
        <f>I1131-'SSP2 26 (base)'!I1131</f>
        <v>-2.256766154690391</v>
      </c>
      <c r="J1147" s="2">
        <f>J1131-'SSP2 26 (base)'!J1131</f>
        <v>-2.8582330730475896</v>
      </c>
      <c r="K1147" s="2">
        <f>K1131-'SSP2 26 (base)'!K1131</f>
        <v>-3.6357315175233289</v>
      </c>
    </row>
    <row r="1148" spans="1:11">
      <c r="A1148" t="s">
        <v>267</v>
      </c>
      <c r="B1148" s="2">
        <f>B1132-'SSP2 26 (base)'!B1132</f>
        <v>0</v>
      </c>
      <c r="C1148" s="2">
        <f>C1132-'SSP2 26 (base)'!C1132</f>
        <v>3.2822189034273919E-2</v>
      </c>
      <c r="D1148" s="2">
        <f>D1132-'SSP2 26 (base)'!D1132</f>
        <v>0.20289971925880401</v>
      </c>
      <c r="E1148" s="2">
        <f>E1132-'SSP2 26 (base)'!E1132</f>
        <v>0.33953695590308275</v>
      </c>
      <c r="F1148" s="2">
        <f>F1132-'SSP2 26 (base)'!F1132</f>
        <v>0.42800259823941555</v>
      </c>
      <c r="G1148" s="2">
        <f>G1132-'SSP2 26 (base)'!G1132</f>
        <v>0.45231008493869229</v>
      </c>
      <c r="H1148" s="2">
        <f>H1132-'SSP2 26 (base)'!H1132</f>
        <v>0.41219381797005994</v>
      </c>
      <c r="I1148" s="2">
        <f>I1132-'SSP2 26 (base)'!I1132</f>
        <v>0.34594005778221781</v>
      </c>
      <c r="J1148" s="2">
        <f>J1132-'SSP2 26 (base)'!J1132</f>
        <v>0.24674702882560862</v>
      </c>
      <c r="K1148" s="2">
        <f>K1132-'SSP2 26 (base)'!K1132</f>
        <v>8.3728904777534474E-2</v>
      </c>
    </row>
    <row r="1149" spans="1:11">
      <c r="A1149" t="s">
        <v>268</v>
      </c>
      <c r="B1149" s="2">
        <f>B1133-'SSP2 26 (base)'!B1133</f>
        <v>0</v>
      </c>
      <c r="C1149" s="2">
        <f>C1133-'SSP2 26 (base)'!C1133</f>
        <v>4.1220527586275146E-2</v>
      </c>
      <c r="D1149" s="2">
        <f>D1133-'SSP2 26 (base)'!D1133</f>
        <v>0.21717626090679332</v>
      </c>
      <c r="E1149" s="2">
        <f>E1133-'SSP2 26 (base)'!E1133</f>
        <v>0.38874407066616801</v>
      </c>
      <c r="F1149" s="2">
        <f>F1133-'SSP2 26 (base)'!F1133</f>
        <v>0.51446077621823871</v>
      </c>
      <c r="G1149" s="2">
        <f>G1133-'SSP2 26 (base)'!G1133</f>
        <v>0.53335561768458195</v>
      </c>
      <c r="H1149" s="2">
        <f>H1133-'SSP2 26 (base)'!H1133</f>
        <v>0.47001164040859322</v>
      </c>
      <c r="I1149" s="2">
        <f>I1133-'SSP2 26 (base)'!I1133</f>
        <v>0.43148869739374085</v>
      </c>
      <c r="J1149" s="2">
        <f>J1133-'SSP2 26 (base)'!J1133</f>
        <v>0.23328169603947302</v>
      </c>
      <c r="K1149" s="2">
        <f>K1133-'SSP2 26 (base)'!K1133</f>
        <v>9.1586810198363011E-3</v>
      </c>
    </row>
    <row r="1150" spans="1:11">
      <c r="A1150" t="s">
        <v>269</v>
      </c>
      <c r="B1150" s="2">
        <f>B1134-'SSP2 26 (base)'!B1134</f>
        <v>6.7277321401872037E-2</v>
      </c>
      <c r="C1150" s="2">
        <f>C1134-'SSP2 26 (base)'!C1134</f>
        <v>3.4623452247393161E-2</v>
      </c>
      <c r="D1150" s="2">
        <f>D1134-'SSP2 26 (base)'!D1134</f>
        <v>0.122539776440167</v>
      </c>
      <c r="E1150" s="2">
        <f>E1134-'SSP2 26 (base)'!E1134</f>
        <v>5.273318487366474E-2</v>
      </c>
      <c r="F1150" s="2">
        <f>F1134-'SSP2 26 (base)'!F1134</f>
        <v>0.21991008210530083</v>
      </c>
      <c r="G1150" s="2">
        <f>G1134-'SSP2 26 (base)'!G1134</f>
        <v>0.32318864577435136</v>
      </c>
      <c r="H1150" s="2">
        <f>H1134-'SSP2 26 (base)'!H1134</f>
        <v>0.37369094947064596</v>
      </c>
      <c r="I1150" s="2">
        <f>I1134-'SSP2 26 (base)'!I1134</f>
        <v>0.33690640438330632</v>
      </c>
      <c r="J1150" s="2">
        <f>J1134-'SSP2 26 (base)'!J1134</f>
        <v>0.21562613739621916</v>
      </c>
      <c r="K1150" s="2">
        <f>K1134-'SSP2 26 (base)'!K1134</f>
        <v>8.3945622520345431E-2</v>
      </c>
    </row>
    <row r="1151" spans="1:11">
      <c r="A1151" t="s">
        <v>270</v>
      </c>
      <c r="B1151" s="2">
        <f>B1135-'SSP2 26 (base)'!B1135</f>
        <v>0</v>
      </c>
      <c r="C1151" s="2">
        <f>C1135-'SSP2 26 (base)'!C1135</f>
        <v>6.4889872719831487E-2</v>
      </c>
      <c r="D1151" s="2">
        <f>D1135-'SSP2 26 (base)'!D1135</f>
        <v>0.3418816000963254</v>
      </c>
      <c r="E1151" s="2">
        <f>E1135-'SSP2 26 (base)'!E1135</f>
        <v>0.61196580304118342</v>
      </c>
      <c r="F1151" s="2">
        <f>F1135-'SSP2 26 (base)'!F1135</f>
        <v>0.80987062133726262</v>
      </c>
      <c r="G1151" s="2">
        <f>G1135-'SSP2 26 (base)'!G1135</f>
        <v>0.83961511830533198</v>
      </c>
      <c r="H1151" s="2">
        <f>H1135-'SSP2 26 (base)'!H1135</f>
        <v>0.73989823296455981</v>
      </c>
      <c r="I1151" s="2">
        <f>I1135-'SSP2 26 (base)'!I1135</f>
        <v>0.59579932393920565</v>
      </c>
      <c r="J1151" s="2">
        <f>J1135-'SSP2 26 (base)'!J1135</f>
        <v>0.36723497854762321</v>
      </c>
      <c r="K1151" s="2">
        <f>K1135-'SSP2 26 (base)'!K1135</f>
        <v>1.4417710797484773E-2</v>
      </c>
    </row>
    <row r="1152" spans="1:11">
      <c r="A1152" t="s">
        <v>271</v>
      </c>
      <c r="B1152" s="2">
        <f>B1136-'SSP2 26 (base)'!B1136</f>
        <v>0</v>
      </c>
      <c r="C1152" s="2">
        <f>C1136-'SSP2 26 (base)'!C1136</f>
        <v>0</v>
      </c>
      <c r="D1152" s="2">
        <f>D1136-'SSP2 26 (base)'!D1136</f>
        <v>0</v>
      </c>
      <c r="E1152" s="2">
        <f>E1136-'SSP2 26 (base)'!E1136</f>
        <v>0</v>
      </c>
      <c r="F1152" s="2">
        <f>F1136-'SSP2 26 (base)'!F1136</f>
        <v>0</v>
      </c>
      <c r="G1152" s="2">
        <f>G1136-'SSP2 26 (base)'!G1136</f>
        <v>0</v>
      </c>
      <c r="H1152" s="2">
        <f>H1136-'SSP2 26 (base)'!H1136</f>
        <v>0</v>
      </c>
      <c r="I1152" s="2">
        <f>I1136-'SSP2 26 (base)'!I1136</f>
        <v>0</v>
      </c>
      <c r="J1152" s="2">
        <f>J1136-'SSP2 26 (base)'!J1136</f>
        <v>0</v>
      </c>
      <c r="K1152" s="2">
        <f>K1136-'SSP2 26 (base)'!K1136</f>
        <v>0</v>
      </c>
    </row>
    <row r="1153" spans="1:11">
      <c r="A1153" t="s">
        <v>272</v>
      </c>
      <c r="B1153" s="2">
        <f>B1137-'SSP2 26 (base)'!B1137</f>
        <v>0</v>
      </c>
      <c r="C1153" s="2">
        <f>C1137-'SSP2 26 (base)'!C1137</f>
        <v>4.075183627743173E-3</v>
      </c>
      <c r="D1153" s="2">
        <f>D1137-'SSP2 26 (base)'!D1137</f>
        <v>2.6850649785116643E-2</v>
      </c>
      <c r="E1153" s="2">
        <f>E1137-'SSP2 26 (base)'!E1137</f>
        <v>7.2717015607609126E-2</v>
      </c>
      <c r="F1153" s="2">
        <f>F1137-'SSP2 26 (base)'!F1137</f>
        <v>0.13820629462850897</v>
      </c>
      <c r="G1153" s="2">
        <f>G1137-'SSP2 26 (base)'!G1137</f>
        <v>0.20880422789572162</v>
      </c>
      <c r="H1153" s="2">
        <f>H1137-'SSP2 26 (base)'!H1137</f>
        <v>0.27402499248448065</v>
      </c>
      <c r="I1153" s="2">
        <f>I1137-'SSP2 26 (base)'!I1137</f>
        <v>0.32719965248479621</v>
      </c>
      <c r="J1153" s="2">
        <f>J1137-'SSP2 26 (base)'!J1137</f>
        <v>0.35479032491013296</v>
      </c>
      <c r="K1153" s="2">
        <f>K1137-'SSP2 26 (base)'!K1137</f>
        <v>0.33969190023218765</v>
      </c>
    </row>
    <row r="1154" spans="1:11">
      <c r="A1154" t="s">
        <v>10</v>
      </c>
      <c r="B1154" s="2">
        <f>B1138-'SSP2 26 (base)'!B1138</f>
        <v>-0.38830874240046853</v>
      </c>
      <c r="C1154" s="2">
        <f>C1138-'SSP2 26 (base)'!C1138</f>
        <v>-9.6942788910469062</v>
      </c>
      <c r="D1154" s="2">
        <f>D1138-'SSP2 26 (base)'!D1138</f>
        <v>-11.871279943232963</v>
      </c>
      <c r="E1154" s="2">
        <f>E1138-'SSP2 26 (base)'!E1138</f>
        <v>-15.176810104516335</v>
      </c>
      <c r="F1154" s="2">
        <f>F1138-'SSP2 26 (base)'!F1138</f>
        <v>-18.516915726131344</v>
      </c>
      <c r="G1154" s="2">
        <f>G1138-'SSP2 26 (base)'!G1138</f>
        <v>-23.027268122114606</v>
      </c>
      <c r="H1154" s="2">
        <f>H1138-'SSP2 26 (base)'!H1138</f>
        <v>-29.109728596693088</v>
      </c>
      <c r="I1154" s="2">
        <f>I1138-'SSP2 26 (base)'!I1138</f>
        <v>-39.527190571157064</v>
      </c>
      <c r="J1154" s="2">
        <f>J1138-'SSP2 26 (base)'!J1138</f>
        <v>-49.708196360895897</v>
      </c>
      <c r="K1154" s="2">
        <f>K1138-'SSP2 26 (base)'!K1138</f>
        <v>-61.197966279021898</v>
      </c>
    </row>
    <row r="1156" spans="1:11" ht="13">
      <c r="A1156" s="4" t="s">
        <v>286</v>
      </c>
      <c r="B1156" s="4">
        <v>2010</v>
      </c>
      <c r="C1156" s="4">
        <v>2020</v>
      </c>
      <c r="D1156" s="4">
        <v>2030</v>
      </c>
      <c r="E1156" s="4">
        <v>2040</v>
      </c>
      <c r="F1156" s="4">
        <v>2050</v>
      </c>
      <c r="G1156" s="4">
        <v>2060</v>
      </c>
      <c r="H1156" s="4">
        <v>2070</v>
      </c>
      <c r="I1156" s="4">
        <v>2080</v>
      </c>
      <c r="J1156" s="4">
        <v>2090</v>
      </c>
      <c r="K1156" s="4">
        <v>2100</v>
      </c>
    </row>
    <row r="1157" spans="1:11" ht="13">
      <c r="A1157" s="67" t="s">
        <v>261</v>
      </c>
      <c r="B1157" s="1">
        <f>B198*10^9</f>
        <v>679463124.73870659</v>
      </c>
      <c r="C1157" s="1">
        <f t="shared" ref="C1157:K1157" si="320">C198*10^9</f>
        <v>667560771.6687237</v>
      </c>
      <c r="D1157" s="1">
        <f t="shared" si="320"/>
        <v>816354047.78679216</v>
      </c>
      <c r="E1157" s="1">
        <f t="shared" si="320"/>
        <v>1002669925.401817</v>
      </c>
      <c r="F1157" s="1">
        <f t="shared" si="320"/>
        <v>1215345313.2835302</v>
      </c>
      <c r="G1157" s="1">
        <f t="shared" si="320"/>
        <v>1436900401.1802239</v>
      </c>
      <c r="H1157" s="1">
        <f t="shared" si="320"/>
        <v>1655318925.4554753</v>
      </c>
      <c r="I1157" s="1">
        <f t="shared" si="320"/>
        <v>2055367289.8907354</v>
      </c>
      <c r="J1157" s="1">
        <f t="shared" si="320"/>
        <v>2303724216.1959329</v>
      </c>
      <c r="K1157" s="1">
        <f t="shared" si="320"/>
        <v>2417408312.1498704</v>
      </c>
    </row>
    <row r="1158" spans="1:11" ht="13">
      <c r="A1158" s="4" t="s">
        <v>262</v>
      </c>
      <c r="B1158" s="1">
        <f>B289*10^9</f>
        <v>220581962.04598457</v>
      </c>
      <c r="C1158" s="1">
        <f t="shared" ref="C1158:K1158" si="321">C289*10^9</f>
        <v>259275906.43190569</v>
      </c>
      <c r="D1158" s="1">
        <f t="shared" si="321"/>
        <v>291097283.17616314</v>
      </c>
      <c r="E1158" s="1">
        <f t="shared" si="321"/>
        <v>304377301.51014084</v>
      </c>
      <c r="F1158" s="1">
        <f t="shared" si="321"/>
        <v>306051135.15894103</v>
      </c>
      <c r="G1158" s="1">
        <f t="shared" si="321"/>
        <v>304158529.61648679</v>
      </c>
      <c r="H1158" s="1">
        <f t="shared" si="321"/>
        <v>296181082.45736873</v>
      </c>
      <c r="I1158" s="1">
        <f t="shared" si="321"/>
        <v>274800447.15293175</v>
      </c>
      <c r="J1158" s="1">
        <f t="shared" si="321"/>
        <v>238076778.27991912</v>
      </c>
      <c r="K1158" s="1">
        <f t="shared" si="321"/>
        <v>202073538.05544132</v>
      </c>
    </row>
    <row r="1159" spans="1:11" ht="13">
      <c r="A1159" s="4" t="s">
        <v>263</v>
      </c>
      <c r="B1159" s="1">
        <f>B604</f>
        <v>1974</v>
      </c>
      <c r="C1159" s="1">
        <f t="shared" ref="C1159:K1159" si="322">C604</f>
        <v>2675</v>
      </c>
      <c r="D1159" s="1">
        <f t="shared" si="322"/>
        <v>2676</v>
      </c>
      <c r="E1159" s="1">
        <f t="shared" si="322"/>
        <v>2321</v>
      </c>
      <c r="F1159" s="1">
        <f t="shared" si="322"/>
        <v>2875</v>
      </c>
      <c r="G1159" s="1">
        <f t="shared" si="322"/>
        <v>3360</v>
      </c>
      <c r="H1159" s="1">
        <f t="shared" si="322"/>
        <v>3996</v>
      </c>
      <c r="I1159" s="1">
        <f t="shared" si="322"/>
        <v>4713</v>
      </c>
      <c r="J1159" s="1">
        <f t="shared" si="322"/>
        <v>5318</v>
      </c>
      <c r="K1159" s="1">
        <f t="shared" si="322"/>
        <v>6113</v>
      </c>
    </row>
    <row r="1160" spans="1:11" ht="13">
      <c r="A1160" s="4" t="s">
        <v>264</v>
      </c>
      <c r="B1160" s="1">
        <f>B619</f>
        <v>14136</v>
      </c>
      <c r="C1160" s="1">
        <f t="shared" ref="C1160:K1160" si="323">C619</f>
        <v>19146</v>
      </c>
      <c r="D1160" s="1">
        <f t="shared" si="323"/>
        <v>25538</v>
      </c>
      <c r="E1160" s="1">
        <f t="shared" si="323"/>
        <v>33219</v>
      </c>
      <c r="F1160" s="1">
        <f t="shared" si="323"/>
        <v>41165</v>
      </c>
      <c r="G1160" s="1">
        <f t="shared" si="323"/>
        <v>48086</v>
      </c>
      <c r="H1160" s="1">
        <f t="shared" si="323"/>
        <v>57203</v>
      </c>
      <c r="I1160" s="1">
        <f t="shared" si="323"/>
        <v>67451</v>
      </c>
      <c r="J1160" s="1">
        <f t="shared" si="323"/>
        <v>76126</v>
      </c>
      <c r="K1160" s="1">
        <f t="shared" si="323"/>
        <v>87503</v>
      </c>
    </row>
    <row r="1161" spans="1:11" ht="13">
      <c r="A1161" s="4" t="s">
        <v>265</v>
      </c>
      <c r="B1161" s="1">
        <f>B634</f>
        <v>4187</v>
      </c>
      <c r="C1161" s="1">
        <f t="shared" ref="C1161:K1161" si="324">C634</f>
        <v>5671</v>
      </c>
      <c r="D1161" s="1">
        <f t="shared" si="324"/>
        <v>7566</v>
      </c>
      <c r="E1161" s="1">
        <f t="shared" si="324"/>
        <v>9840</v>
      </c>
      <c r="F1161" s="1">
        <f t="shared" si="324"/>
        <v>12193</v>
      </c>
      <c r="G1161" s="1">
        <f t="shared" si="324"/>
        <v>14244</v>
      </c>
      <c r="H1161" s="1">
        <f t="shared" si="324"/>
        <v>16943</v>
      </c>
      <c r="I1161" s="1">
        <f t="shared" si="324"/>
        <v>19978</v>
      </c>
      <c r="J1161" s="1">
        <f t="shared" si="324"/>
        <v>22549</v>
      </c>
      <c r="K1161" s="1">
        <f t="shared" si="324"/>
        <v>25918</v>
      </c>
    </row>
    <row r="1162" spans="1:11" ht="13">
      <c r="A1162" s="4" t="s">
        <v>268</v>
      </c>
      <c r="B1162">
        <f>B780*1000</f>
        <v>4985</v>
      </c>
      <c r="C1162">
        <f t="shared" ref="C1162:K1162" si="325">C780*1000</f>
        <v>8487.9037804428935</v>
      </c>
      <c r="D1162">
        <f t="shared" si="325"/>
        <v>10811.731243399176</v>
      </c>
      <c r="E1162">
        <f t="shared" si="325"/>
        <v>12108.997373975008</v>
      </c>
      <c r="F1162">
        <f t="shared" si="325"/>
        <v>12636.561664382096</v>
      </c>
      <c r="G1162">
        <f t="shared" si="325"/>
        <v>12621.520439912496</v>
      </c>
      <c r="H1162">
        <f t="shared" si="325"/>
        <v>12383.115189455413</v>
      </c>
      <c r="I1162">
        <f t="shared" si="325"/>
        <v>13631.432545687034</v>
      </c>
      <c r="J1162">
        <f t="shared" si="325"/>
        <v>11371.341817950013</v>
      </c>
      <c r="K1162">
        <f t="shared" si="325"/>
        <v>10615.218409618185</v>
      </c>
    </row>
    <row r="1163" spans="1:11" ht="13">
      <c r="A1163" s="4" t="s">
        <v>269</v>
      </c>
      <c r="B1163">
        <f>B923*10^4</f>
        <v>23048</v>
      </c>
      <c r="C1163">
        <f t="shared" ref="C1163:K1163" si="326">C923*10^4</f>
        <v>30660.946982971993</v>
      </c>
      <c r="D1163">
        <f t="shared" si="326"/>
        <v>34759.754959747777</v>
      </c>
      <c r="E1163">
        <f t="shared" si="326"/>
        <v>35954.649420606467</v>
      </c>
      <c r="F1163">
        <f t="shared" si="326"/>
        <v>35407.702908160885</v>
      </c>
      <c r="G1163">
        <f t="shared" si="326"/>
        <v>33779.154176826356</v>
      </c>
      <c r="H1163">
        <f t="shared" si="326"/>
        <v>31675.861474183246</v>
      </c>
      <c r="I1163">
        <f t="shared" si="326"/>
        <v>31488.498096645064</v>
      </c>
      <c r="J1163">
        <f t="shared" si="326"/>
        <v>27402.641893501332</v>
      </c>
      <c r="K1163">
        <f t="shared" si="326"/>
        <v>25445.653601951573</v>
      </c>
    </row>
    <row r="1164" spans="1:11" ht="13">
      <c r="A1164" s="4" t="s">
        <v>270</v>
      </c>
      <c r="B1164">
        <f>B976*10^4</f>
        <v>78929</v>
      </c>
      <c r="C1164">
        <f t="shared" ref="C1164:K1164" si="327">C976*10^4</f>
        <v>113452.08948232408</v>
      </c>
      <c r="D1164">
        <f t="shared" si="327"/>
        <v>144513.12505582601</v>
      </c>
      <c r="E1164">
        <f t="shared" si="327"/>
        <v>161852.80714171287</v>
      </c>
      <c r="F1164">
        <f t="shared" si="327"/>
        <v>168904.40346409963</v>
      </c>
      <c r="G1164">
        <f t="shared" si="327"/>
        <v>168703.35755352033</v>
      </c>
      <c r="H1164">
        <f t="shared" si="327"/>
        <v>165516.75524185965</v>
      </c>
      <c r="I1164">
        <f t="shared" si="327"/>
        <v>159816.18365514468</v>
      </c>
      <c r="J1164">
        <f t="shared" si="327"/>
        <v>151993.06246104045</v>
      </c>
      <c r="K1164">
        <f t="shared" si="327"/>
        <v>141886.47044483523</v>
      </c>
    </row>
    <row r="1165" spans="1:11" ht="13">
      <c r="A1165" s="4" t="s">
        <v>271</v>
      </c>
      <c r="B1165" s="1">
        <f>B1046*10^9</f>
        <v>137469007.13522854</v>
      </c>
      <c r="C1165" s="1">
        <f t="shared" ref="C1165:K1165" si="328">C1046*10^9</f>
        <v>169482771.35500357</v>
      </c>
      <c r="D1165" s="1">
        <f t="shared" si="328"/>
        <v>203675372.63413268</v>
      </c>
      <c r="E1165" s="1">
        <f t="shared" si="328"/>
        <v>235277808.89430594</v>
      </c>
      <c r="F1165" s="1">
        <f t="shared" si="328"/>
        <v>271889752.85333443</v>
      </c>
      <c r="G1165" s="1">
        <f t="shared" si="328"/>
        <v>306052890.09009844</v>
      </c>
      <c r="H1165" s="1">
        <f t="shared" si="328"/>
        <v>345194315.93064409</v>
      </c>
      <c r="I1165" s="1">
        <f t="shared" si="328"/>
        <v>382368145.79651392</v>
      </c>
      <c r="J1165" s="1">
        <f t="shared" si="328"/>
        <v>424212593.85000294</v>
      </c>
      <c r="K1165" s="1">
        <f t="shared" si="328"/>
        <v>471481306.35375988</v>
      </c>
    </row>
    <row r="1166" spans="1:11" ht="13">
      <c r="A1166" s="4" t="s">
        <v>272</v>
      </c>
      <c r="B1166" s="1">
        <f>B1120</f>
        <v>1475</v>
      </c>
      <c r="C1166" s="1">
        <f t="shared" ref="C1166:K1166" si="329">C1120</f>
        <v>1801</v>
      </c>
      <c r="D1166" s="1">
        <f t="shared" si="329"/>
        <v>2560</v>
      </c>
      <c r="E1166" s="1">
        <f t="shared" si="329"/>
        <v>3761</v>
      </c>
      <c r="F1166" s="1">
        <f t="shared" si="329"/>
        <v>5406</v>
      </c>
      <c r="G1166" s="1">
        <f t="shared" si="329"/>
        <v>7481</v>
      </c>
      <c r="H1166" s="1">
        <f t="shared" si="329"/>
        <v>9969</v>
      </c>
      <c r="I1166" s="1">
        <f t="shared" si="329"/>
        <v>12848</v>
      </c>
      <c r="J1166" s="1">
        <f t="shared" si="329"/>
        <v>16079</v>
      </c>
      <c r="K1166" s="1">
        <f t="shared" si="329"/>
        <v>19602</v>
      </c>
    </row>
    <row r="1167" spans="1:11">
      <c r="A1167" t="s">
        <v>10</v>
      </c>
      <c r="B1167" s="1">
        <f>SUM(B1157:B1166)</f>
        <v>1037642827.9199196</v>
      </c>
      <c r="C1167" s="1">
        <f t="shared" ref="C1167:K1167" si="330">SUM(C1157:C1166)</f>
        <v>1096501343.3958786</v>
      </c>
      <c r="D1167" s="1">
        <f t="shared" si="330"/>
        <v>1311355128.2083468</v>
      </c>
      <c r="E1167" s="1">
        <f t="shared" si="330"/>
        <v>1542584093.2602</v>
      </c>
      <c r="F1167" s="1">
        <f t="shared" si="330"/>
        <v>1793564788.9638424</v>
      </c>
      <c r="G1167" s="1">
        <f t="shared" si="330"/>
        <v>2047400095.9189792</v>
      </c>
      <c r="H1167" s="1">
        <f t="shared" si="330"/>
        <v>2296992010.5753942</v>
      </c>
      <c r="I1167" s="1">
        <f t="shared" si="330"/>
        <v>2712845808.9544787</v>
      </c>
      <c r="J1167" s="1">
        <f t="shared" si="330"/>
        <v>2966324427.3720269</v>
      </c>
      <c r="K1167" s="1">
        <f t="shared" si="330"/>
        <v>3091280239.9015279</v>
      </c>
    </row>
    <row r="1169" spans="1:11">
      <c r="A1169" t="s">
        <v>286</v>
      </c>
      <c r="B1169">
        <v>2010</v>
      </c>
      <c r="C1169">
        <v>2020</v>
      </c>
      <c r="D1169">
        <v>2030</v>
      </c>
      <c r="E1169">
        <v>2040</v>
      </c>
      <c r="F1169">
        <v>2050</v>
      </c>
      <c r="G1169">
        <v>2060</v>
      </c>
      <c r="H1169">
        <v>2070</v>
      </c>
      <c r="I1169">
        <v>2080</v>
      </c>
      <c r="J1169">
        <v>2090</v>
      </c>
      <c r="K1169">
        <v>2100</v>
      </c>
    </row>
    <row r="1170" spans="1:11">
      <c r="A1170" s="102" t="s">
        <v>303</v>
      </c>
      <c r="B1170" s="1">
        <f>B1157/10^5</f>
        <v>6794.6312473870657</v>
      </c>
      <c r="C1170" s="1">
        <f t="shared" ref="C1170:K1170" si="331">C1157/10^5</f>
        <v>6675.6077166872374</v>
      </c>
      <c r="D1170" s="1">
        <f t="shared" si="331"/>
        <v>8163.5404778679213</v>
      </c>
      <c r="E1170" s="1">
        <f t="shared" si="331"/>
        <v>10026.699254018169</v>
      </c>
      <c r="F1170" s="1">
        <f t="shared" si="331"/>
        <v>12153.453132835302</v>
      </c>
      <c r="G1170" s="1">
        <f t="shared" si="331"/>
        <v>14369.004011802239</v>
      </c>
      <c r="H1170" s="1">
        <f t="shared" si="331"/>
        <v>16553.189254554753</v>
      </c>
      <c r="I1170" s="1">
        <f t="shared" si="331"/>
        <v>20553.672898907353</v>
      </c>
      <c r="J1170" s="1">
        <f t="shared" si="331"/>
        <v>23037.24216195933</v>
      </c>
      <c r="K1170" s="1">
        <f t="shared" si="331"/>
        <v>24174.083121498705</v>
      </c>
    </row>
    <row r="1171" spans="1:11">
      <c r="A1171" s="8" t="s">
        <v>302</v>
      </c>
      <c r="B1171" s="1">
        <f>B1158/10^4</f>
        <v>22058.196204598458</v>
      </c>
      <c r="C1171" s="1">
        <f t="shared" ref="C1171:K1171" si="332">C1158/10^4</f>
        <v>25927.590643190568</v>
      </c>
      <c r="D1171" s="1">
        <f t="shared" si="332"/>
        <v>29109.728317616315</v>
      </c>
      <c r="E1171" s="1">
        <f t="shared" si="332"/>
        <v>30437.730151014082</v>
      </c>
      <c r="F1171" s="1">
        <f t="shared" si="332"/>
        <v>30605.113515894103</v>
      </c>
      <c r="G1171" s="1">
        <f t="shared" si="332"/>
        <v>30415.852961648678</v>
      </c>
      <c r="H1171" s="1">
        <f t="shared" si="332"/>
        <v>29618.108245736872</v>
      </c>
      <c r="I1171" s="1">
        <f t="shared" si="332"/>
        <v>27480.044715293174</v>
      </c>
      <c r="J1171" s="1">
        <f t="shared" si="332"/>
        <v>23807.677827991913</v>
      </c>
      <c r="K1171" s="1">
        <f t="shared" si="332"/>
        <v>20207.353805544131</v>
      </c>
    </row>
    <row r="1172" spans="1:11">
      <c r="A1172" s="8" t="s">
        <v>263</v>
      </c>
      <c r="B1172" s="1">
        <f t="shared" ref="B1172:K1179" si="333">B1159</f>
        <v>1974</v>
      </c>
      <c r="C1172" s="1">
        <f t="shared" si="333"/>
        <v>2675</v>
      </c>
      <c r="D1172" s="1">
        <f t="shared" si="333"/>
        <v>2676</v>
      </c>
      <c r="E1172" s="1">
        <f t="shared" si="333"/>
        <v>2321</v>
      </c>
      <c r="F1172" s="1">
        <f t="shared" si="333"/>
        <v>2875</v>
      </c>
      <c r="G1172" s="1">
        <f t="shared" si="333"/>
        <v>3360</v>
      </c>
      <c r="H1172" s="1">
        <f t="shared" si="333"/>
        <v>3996</v>
      </c>
      <c r="I1172" s="1">
        <f t="shared" si="333"/>
        <v>4713</v>
      </c>
      <c r="J1172" s="1">
        <f t="shared" si="333"/>
        <v>5318</v>
      </c>
      <c r="K1172" s="1">
        <f t="shared" si="333"/>
        <v>6113</v>
      </c>
    </row>
    <row r="1173" spans="1:11">
      <c r="A1173" s="8" t="s">
        <v>298</v>
      </c>
      <c r="B1173" s="1">
        <f>B1160/10</f>
        <v>1413.6</v>
      </c>
      <c r="C1173" s="1">
        <f t="shared" ref="C1173:K1173" si="334">C1160/10</f>
        <v>1914.6</v>
      </c>
      <c r="D1173" s="1">
        <f t="shared" si="334"/>
        <v>2553.8000000000002</v>
      </c>
      <c r="E1173" s="1">
        <f t="shared" si="334"/>
        <v>3321.9</v>
      </c>
      <c r="F1173" s="1">
        <f t="shared" si="334"/>
        <v>4116.5</v>
      </c>
      <c r="G1173" s="1">
        <f t="shared" si="334"/>
        <v>4808.6000000000004</v>
      </c>
      <c r="H1173" s="1">
        <f t="shared" si="334"/>
        <v>5720.3</v>
      </c>
      <c r="I1173" s="1">
        <f t="shared" si="334"/>
        <v>6745.1</v>
      </c>
      <c r="J1173" s="1">
        <f t="shared" si="334"/>
        <v>7612.6</v>
      </c>
      <c r="K1173" s="1">
        <f t="shared" si="334"/>
        <v>8750.2999999999993</v>
      </c>
    </row>
    <row r="1174" spans="1:11">
      <c r="A1174" s="8" t="s">
        <v>297</v>
      </c>
      <c r="B1174" s="1">
        <f t="shared" si="333"/>
        <v>4187</v>
      </c>
      <c r="C1174" s="1">
        <f t="shared" si="333"/>
        <v>5671</v>
      </c>
      <c r="D1174" s="1">
        <f t="shared" si="333"/>
        <v>7566</v>
      </c>
      <c r="E1174" s="1">
        <f t="shared" si="333"/>
        <v>9840</v>
      </c>
      <c r="F1174" s="1">
        <f t="shared" si="333"/>
        <v>12193</v>
      </c>
      <c r="G1174" s="1">
        <f t="shared" si="333"/>
        <v>14244</v>
      </c>
      <c r="H1174" s="1">
        <f t="shared" si="333"/>
        <v>16943</v>
      </c>
      <c r="I1174" s="1">
        <f t="shared" si="333"/>
        <v>19978</v>
      </c>
      <c r="J1174" s="1">
        <f t="shared" si="333"/>
        <v>22549</v>
      </c>
      <c r="K1174" s="1">
        <f t="shared" si="333"/>
        <v>25918</v>
      </c>
    </row>
    <row r="1175" spans="1:11">
      <c r="A1175" s="8" t="s">
        <v>300</v>
      </c>
      <c r="B1175" s="1">
        <f t="shared" si="333"/>
        <v>4985</v>
      </c>
      <c r="C1175" s="1">
        <f t="shared" si="333"/>
        <v>8487.9037804428935</v>
      </c>
      <c r="D1175" s="1">
        <f t="shared" si="333"/>
        <v>10811.731243399176</v>
      </c>
      <c r="E1175" s="1">
        <f t="shared" si="333"/>
        <v>12108.997373975008</v>
      </c>
      <c r="F1175" s="1">
        <f t="shared" si="333"/>
        <v>12636.561664382096</v>
      </c>
      <c r="G1175" s="1">
        <f t="shared" si="333"/>
        <v>12621.520439912496</v>
      </c>
      <c r="H1175" s="1">
        <f t="shared" si="333"/>
        <v>12383.115189455413</v>
      </c>
      <c r="I1175" s="1">
        <f t="shared" si="333"/>
        <v>13631.432545687034</v>
      </c>
      <c r="J1175" s="1">
        <f t="shared" si="333"/>
        <v>11371.341817950013</v>
      </c>
      <c r="K1175" s="1">
        <f t="shared" si="333"/>
        <v>10615.218409618185</v>
      </c>
    </row>
    <row r="1176" spans="1:11">
      <c r="A1176" s="8" t="s">
        <v>299</v>
      </c>
      <c r="B1176" s="1">
        <f>B1163/10</f>
        <v>2304.8000000000002</v>
      </c>
      <c r="C1176" s="1">
        <f t="shared" ref="C1176:K1177" si="335">C1163/10</f>
        <v>3066.0946982971991</v>
      </c>
      <c r="D1176" s="1">
        <f t="shared" si="335"/>
        <v>3475.9754959747779</v>
      </c>
      <c r="E1176" s="1">
        <f t="shared" si="335"/>
        <v>3595.4649420606465</v>
      </c>
      <c r="F1176" s="1">
        <f t="shared" si="335"/>
        <v>3540.7702908160886</v>
      </c>
      <c r="G1176" s="1">
        <f t="shared" si="335"/>
        <v>3377.9154176826355</v>
      </c>
      <c r="H1176" s="1">
        <f t="shared" si="335"/>
        <v>3167.5861474183248</v>
      </c>
      <c r="I1176" s="1">
        <f t="shared" si="335"/>
        <v>3148.8498096645062</v>
      </c>
      <c r="J1176" s="1">
        <f t="shared" si="335"/>
        <v>2740.2641893501332</v>
      </c>
      <c r="K1176" s="1">
        <f t="shared" si="335"/>
        <v>2544.5653601951572</v>
      </c>
    </row>
    <row r="1177" spans="1:11">
      <c r="A1177" s="8" t="s">
        <v>301</v>
      </c>
      <c r="B1177" s="1">
        <f>B1164/10</f>
        <v>7892.9</v>
      </c>
      <c r="C1177" s="1">
        <f t="shared" si="335"/>
        <v>11345.208948232408</v>
      </c>
      <c r="D1177" s="1">
        <f t="shared" si="335"/>
        <v>14451.3125055826</v>
      </c>
      <c r="E1177" s="1">
        <f t="shared" si="335"/>
        <v>16185.280714171287</v>
      </c>
      <c r="F1177" s="1">
        <f t="shared" si="335"/>
        <v>16890.440346409963</v>
      </c>
      <c r="G1177" s="1">
        <f t="shared" si="335"/>
        <v>16870.335755352033</v>
      </c>
      <c r="H1177" s="1">
        <f t="shared" si="335"/>
        <v>16551.675524185965</v>
      </c>
      <c r="I1177" s="1">
        <f t="shared" si="335"/>
        <v>15981.618365514467</v>
      </c>
      <c r="J1177" s="1">
        <f t="shared" si="335"/>
        <v>15199.306246104044</v>
      </c>
      <c r="K1177" s="1">
        <f t="shared" si="335"/>
        <v>14188.647044483523</v>
      </c>
    </row>
    <row r="1178" spans="1:11">
      <c r="A1178" s="8" t="s">
        <v>304</v>
      </c>
      <c r="B1178" s="1">
        <f>B1165/10^5</f>
        <v>1374.6900713522855</v>
      </c>
      <c r="C1178" s="1">
        <f t="shared" ref="C1178:K1178" si="336">C1165/10^5</f>
        <v>1694.8277135500357</v>
      </c>
      <c r="D1178" s="1">
        <f t="shared" si="336"/>
        <v>2036.7537263413269</v>
      </c>
      <c r="E1178" s="1">
        <f t="shared" si="336"/>
        <v>2352.7780889430596</v>
      </c>
      <c r="F1178" s="1">
        <f t="shared" si="336"/>
        <v>2718.8975285333445</v>
      </c>
      <c r="G1178" s="1">
        <f t="shared" si="336"/>
        <v>3060.5289009009844</v>
      </c>
      <c r="H1178" s="1">
        <f t="shared" si="336"/>
        <v>3451.943159306441</v>
      </c>
      <c r="I1178" s="1">
        <f t="shared" si="336"/>
        <v>3823.6814579651391</v>
      </c>
      <c r="J1178" s="1">
        <f t="shared" si="336"/>
        <v>4242.1259385000294</v>
      </c>
      <c r="K1178" s="1">
        <f t="shared" si="336"/>
        <v>4714.8130635375992</v>
      </c>
    </row>
    <row r="1179" spans="1:11">
      <c r="A1179" t="s">
        <v>272</v>
      </c>
      <c r="B1179" s="1">
        <f t="shared" si="333"/>
        <v>1475</v>
      </c>
      <c r="C1179" s="1">
        <f t="shared" si="333"/>
        <v>1801</v>
      </c>
      <c r="D1179" s="1">
        <f t="shared" si="333"/>
        <v>2560</v>
      </c>
      <c r="E1179" s="1">
        <f t="shared" si="333"/>
        <v>3761</v>
      </c>
      <c r="F1179" s="1">
        <f t="shared" si="333"/>
        <v>5406</v>
      </c>
      <c r="G1179" s="1">
        <f t="shared" si="333"/>
        <v>7481</v>
      </c>
      <c r="H1179" s="1">
        <f t="shared" si="333"/>
        <v>9969</v>
      </c>
      <c r="I1179" s="1">
        <f t="shared" si="333"/>
        <v>12848</v>
      </c>
      <c r="J1179" s="1">
        <f t="shared" si="333"/>
        <v>16079</v>
      </c>
      <c r="K1179" s="1">
        <f t="shared" si="333"/>
        <v>19602</v>
      </c>
    </row>
    <row r="1187" spans="1:11">
      <c r="A1187" t="s">
        <v>681</v>
      </c>
      <c r="B1187">
        <v>2010</v>
      </c>
      <c r="C1187">
        <v>2020</v>
      </c>
      <c r="D1187">
        <v>2030</v>
      </c>
      <c r="E1187">
        <v>2040</v>
      </c>
      <c r="F1187">
        <v>2050</v>
      </c>
      <c r="G1187">
        <v>2060</v>
      </c>
      <c r="H1187">
        <v>2070</v>
      </c>
      <c r="I1187">
        <v>2080</v>
      </c>
      <c r="J1187">
        <v>2090</v>
      </c>
      <c r="K1187">
        <v>2100</v>
      </c>
    </row>
    <row r="1188" spans="1:11">
      <c r="A1188" s="1" t="s">
        <v>261</v>
      </c>
      <c r="B1188" s="2">
        <f>B162</f>
        <v>10.103868696233976</v>
      </c>
      <c r="C1188" s="2">
        <f t="shared" ref="C1188:K1188" si="337">C162</f>
        <v>8.6072037907106687</v>
      </c>
      <c r="D1188" s="2">
        <f t="shared" si="337"/>
        <v>9.0711614284703543</v>
      </c>
      <c r="E1188" s="2">
        <f t="shared" si="337"/>
        <v>9.4150626728236144</v>
      </c>
      <c r="F1188" s="2">
        <f t="shared" si="337"/>
        <v>9.5534621331012222</v>
      </c>
      <c r="G1188" s="2">
        <f t="shared" si="337"/>
        <v>9.1874957554203185</v>
      </c>
      <c r="H1188" s="2">
        <f t="shared" si="337"/>
        <v>8.4845389431240736</v>
      </c>
      <c r="I1188" s="2">
        <f t="shared" si="337"/>
        <v>8.0806919740692393</v>
      </c>
      <c r="J1188" s="2">
        <f t="shared" si="337"/>
        <v>7.3812343717947781</v>
      </c>
      <c r="K1188" s="2">
        <f t="shared" si="337"/>
        <v>6.5443085406902712</v>
      </c>
    </row>
    <row r="1189" spans="1:11">
      <c r="A1189" t="s">
        <v>262</v>
      </c>
      <c r="B1189" s="2">
        <f>B264</f>
        <v>0.37091297137717427</v>
      </c>
      <c r="C1189" s="2">
        <f t="shared" ref="C1189:K1189" si="338">C264</f>
        <v>0.38786991778138485</v>
      </c>
      <c r="D1189" s="2">
        <f t="shared" si="338"/>
        <v>0.40285134693303848</v>
      </c>
      <c r="E1189" s="2">
        <f t="shared" si="338"/>
        <v>0.39855199834218313</v>
      </c>
      <c r="F1189" s="2">
        <f t="shared" si="338"/>
        <v>0.36840812526876104</v>
      </c>
      <c r="G1189" s="2">
        <f t="shared" si="338"/>
        <v>0.33244459772029772</v>
      </c>
      <c r="H1189" s="2">
        <f t="shared" si="338"/>
        <v>0.28844979889964922</v>
      </c>
      <c r="I1189" s="2">
        <f t="shared" si="338"/>
        <v>0.24048423603921587</v>
      </c>
      <c r="J1189" s="2">
        <f t="shared" si="338"/>
        <v>0.18905726503969836</v>
      </c>
      <c r="K1189" s="2">
        <f t="shared" si="338"/>
        <v>0.16219649057635729</v>
      </c>
    </row>
    <row r="1190" spans="1:11">
      <c r="A1190" t="s">
        <v>266</v>
      </c>
      <c r="B1190" s="2">
        <f>B355</f>
        <v>0.27043613833280172</v>
      </c>
      <c r="C1190" s="2">
        <f t="shared" ref="C1190:K1190" si="339">C355</f>
        <v>0.28995282983062604</v>
      </c>
      <c r="D1190" s="2">
        <f t="shared" si="339"/>
        <v>0.30837854306410706</v>
      </c>
      <c r="E1190" s="2">
        <f t="shared" si="339"/>
        <v>0.32523667670887846</v>
      </c>
      <c r="F1190" s="2">
        <f t="shared" si="339"/>
        <v>0.34001082913655845</v>
      </c>
      <c r="G1190" s="2">
        <f t="shared" si="339"/>
        <v>0.34900196696016655</v>
      </c>
      <c r="H1190" s="2">
        <f t="shared" si="339"/>
        <v>0.35257456940314308</v>
      </c>
      <c r="I1190" s="2">
        <f t="shared" si="339"/>
        <v>0.35057689577546275</v>
      </c>
      <c r="J1190" s="2">
        <f t="shared" si="339"/>
        <v>0.34324239944198282</v>
      </c>
      <c r="K1190" s="2">
        <f t="shared" si="339"/>
        <v>0.33220752843653717</v>
      </c>
    </row>
    <row r="1191" spans="1:11">
      <c r="A1191" t="s">
        <v>682</v>
      </c>
      <c r="B1191" s="2">
        <f>B551+B566+B581+B1097</f>
        <v>2.8899552583728747</v>
      </c>
      <c r="C1191" s="2">
        <f t="shared" ref="C1191:K1191" si="340">C551+C566+C581+C1097</f>
        <v>3.8116031249884581</v>
      </c>
      <c r="D1191" s="2">
        <f t="shared" si="340"/>
        <v>4.5069295140356029</v>
      </c>
      <c r="E1191" s="2">
        <f t="shared" si="340"/>
        <v>5.1072300754103344</v>
      </c>
      <c r="F1191" s="2">
        <f t="shared" si="340"/>
        <v>5.8325754179940263</v>
      </c>
      <c r="G1191" s="2">
        <f t="shared" si="340"/>
        <v>6.4052795942197136</v>
      </c>
      <c r="H1191" s="2">
        <f t="shared" si="340"/>
        <v>6.8423958795234583</v>
      </c>
      <c r="I1191" s="2">
        <f t="shared" si="340"/>
        <v>6.7732606165020073</v>
      </c>
      <c r="J1191" s="2">
        <f t="shared" si="340"/>
        <v>5.5920553281547596</v>
      </c>
      <c r="K1191" s="2">
        <f t="shared" si="340"/>
        <v>4.6217288247710027</v>
      </c>
    </row>
    <row r="1192" spans="1:11">
      <c r="A1192" t="s">
        <v>267</v>
      </c>
      <c r="B1192" s="2">
        <f>B720</f>
        <v>0.26513527838822643</v>
      </c>
      <c r="C1192" s="2">
        <f t="shared" ref="C1192:K1192" si="341">C720</f>
        <v>0.28754364532781396</v>
      </c>
      <c r="D1192" s="2">
        <f t="shared" si="341"/>
        <v>0.32299369536070338</v>
      </c>
      <c r="E1192" s="2">
        <f t="shared" si="341"/>
        <v>0.34700164760239827</v>
      </c>
      <c r="F1192" s="2">
        <f t="shared" si="341"/>
        <v>0.35429173387414559</v>
      </c>
      <c r="G1192" s="2">
        <f t="shared" si="341"/>
        <v>0.35930894283423648</v>
      </c>
      <c r="H1192" s="2">
        <f t="shared" si="341"/>
        <v>0.35504138911715888</v>
      </c>
      <c r="I1192" s="2">
        <f t="shared" si="341"/>
        <v>0.34083476569057503</v>
      </c>
      <c r="J1192" s="2">
        <f t="shared" si="341"/>
        <v>0.32203076801323777</v>
      </c>
      <c r="K1192" s="2">
        <f t="shared" si="341"/>
        <v>0.30016494276921107</v>
      </c>
    </row>
    <row r="1193" spans="1:11">
      <c r="A1193" t="s">
        <v>268</v>
      </c>
      <c r="B1193" s="2">
        <f>B758</f>
        <v>0.70072595862637566</v>
      </c>
      <c r="C1193" s="2">
        <f t="shared" ref="C1193:K1193" si="342">C758</f>
        <v>0.94329904514483109</v>
      </c>
      <c r="D1193" s="2">
        <f t="shared" si="342"/>
        <v>1.0841595909382677</v>
      </c>
      <c r="E1193" s="2">
        <f t="shared" si="342"/>
        <v>1.1798543410225921</v>
      </c>
      <c r="F1193" s="2">
        <f t="shared" si="342"/>
        <v>1.2195600718059136</v>
      </c>
      <c r="G1193" s="2">
        <f t="shared" si="342"/>
        <v>1.2224458214738907</v>
      </c>
      <c r="H1193" s="2">
        <f t="shared" si="342"/>
        <v>1.2119523107680377</v>
      </c>
      <c r="I1193" s="2">
        <f t="shared" si="342"/>
        <v>1.3457598156105308</v>
      </c>
      <c r="J1193" s="2">
        <f t="shared" si="342"/>
        <v>1.1371245204577565</v>
      </c>
      <c r="K1193" s="2">
        <f t="shared" si="342"/>
        <v>1.0861284280831074</v>
      </c>
    </row>
    <row r="1194" spans="1:11">
      <c r="A1194" t="s">
        <v>269</v>
      </c>
      <c r="B1194" s="2">
        <f>B901</f>
        <v>1.470652571499498</v>
      </c>
      <c r="C1194" s="2">
        <f t="shared" ref="C1194:K1194" si="343">C901</f>
        <v>1.5613232620051825</v>
      </c>
      <c r="D1194" s="2">
        <f t="shared" si="343"/>
        <v>1.6033766984280657</v>
      </c>
      <c r="E1194" s="2">
        <f t="shared" si="343"/>
        <v>1.6135687746532288</v>
      </c>
      <c r="F1194" s="2">
        <f t="shared" si="343"/>
        <v>1.5748098151938223</v>
      </c>
      <c r="G1194" s="2">
        <f t="shared" si="343"/>
        <v>1.5079436982199343</v>
      </c>
      <c r="H1194" s="2">
        <f t="shared" si="343"/>
        <v>1.4289665299037355</v>
      </c>
      <c r="I1194" s="2">
        <f t="shared" si="343"/>
        <v>1.4329406454936597</v>
      </c>
      <c r="J1194" s="2">
        <f t="shared" si="343"/>
        <v>1.2633854657281993</v>
      </c>
      <c r="K1194" s="2">
        <f t="shared" si="343"/>
        <v>1.2009837481708494</v>
      </c>
    </row>
    <row r="1195" spans="1:11">
      <c r="A1195" t="s">
        <v>270</v>
      </c>
      <c r="B1195" s="2">
        <f>B954</f>
        <v>1.3066851915911484</v>
      </c>
      <c r="C1195" s="2">
        <f t="shared" ref="C1195:K1195" si="344">C954</f>
        <v>1.4849532153141538</v>
      </c>
      <c r="D1195" s="2">
        <f t="shared" si="344"/>
        <v>1.7066976572951751</v>
      </c>
      <c r="E1195" s="2">
        <f t="shared" si="344"/>
        <v>1.8573415358804475</v>
      </c>
      <c r="F1195" s="2">
        <f t="shared" si="344"/>
        <v>1.9198467964301804</v>
      </c>
      <c r="G1195" s="2">
        <f t="shared" si="344"/>
        <v>1.9243895798349875</v>
      </c>
      <c r="H1195" s="2">
        <f t="shared" si="344"/>
        <v>1.9078705633652977</v>
      </c>
      <c r="I1195" s="2">
        <f t="shared" si="344"/>
        <v>1.8582243131009393</v>
      </c>
      <c r="J1195" s="2">
        <f t="shared" si="344"/>
        <v>1.7900757151800704</v>
      </c>
      <c r="K1195" s="2">
        <f t="shared" si="344"/>
        <v>1.7097970254793231</v>
      </c>
    </row>
    <row r="1196" spans="1:11">
      <c r="A1196" t="s">
        <v>271</v>
      </c>
      <c r="B1196" s="2">
        <f>B1022</f>
        <v>4.0040461234169795</v>
      </c>
      <c r="C1196" s="2">
        <f t="shared" ref="C1196:K1196" si="345">C1022</f>
        <v>4.3145499167671515</v>
      </c>
      <c r="D1196" s="2">
        <f t="shared" si="345"/>
        <v>4.4830547874698956</v>
      </c>
      <c r="E1196" s="2">
        <f t="shared" si="345"/>
        <v>4.5231602870524998</v>
      </c>
      <c r="F1196" s="2">
        <f t="shared" si="345"/>
        <v>4.541843319620261</v>
      </c>
      <c r="G1196" s="2">
        <f t="shared" si="345"/>
        <v>4.4361542583486893</v>
      </c>
      <c r="H1196" s="2">
        <f t="shared" si="345"/>
        <v>4.3004380950316587</v>
      </c>
      <c r="I1196" s="2">
        <f t="shared" si="345"/>
        <v>4.4427021316535891</v>
      </c>
      <c r="J1196" s="2">
        <f t="shared" si="345"/>
        <v>4.5885648610765033</v>
      </c>
      <c r="K1196" s="2">
        <f t="shared" si="345"/>
        <v>4.7382026777965738</v>
      </c>
    </row>
    <row r="1197" spans="1:11">
      <c r="A1197" t="s">
        <v>10</v>
      </c>
      <c r="B1197" s="2">
        <f t="shared" ref="B1197:K1197" si="346">SUM(B1188:B1196)</f>
        <v>21.382418187839058</v>
      </c>
      <c r="C1197" s="2">
        <f t="shared" si="346"/>
        <v>21.688298747870274</v>
      </c>
      <c r="D1197" s="2">
        <f t="shared" si="346"/>
        <v>23.48960326199521</v>
      </c>
      <c r="E1197" s="2">
        <f t="shared" si="346"/>
        <v>24.767008009496173</v>
      </c>
      <c r="F1197" s="2">
        <f t="shared" si="346"/>
        <v>25.704808242424889</v>
      </c>
      <c r="G1197" s="2">
        <f t="shared" si="346"/>
        <v>25.724464215032231</v>
      </c>
      <c r="H1197" s="2">
        <f t="shared" si="346"/>
        <v>25.172228079136211</v>
      </c>
      <c r="I1197" s="2">
        <f t="shared" si="346"/>
        <v>24.86547539393522</v>
      </c>
      <c r="J1197" s="2">
        <f t="shared" si="346"/>
        <v>22.606770694886986</v>
      </c>
      <c r="K1197" s="2">
        <f t="shared" si="346"/>
        <v>20.695718206773233</v>
      </c>
    </row>
    <row r="1199" spans="1:11">
      <c r="A1199" s="210" t="s">
        <v>671</v>
      </c>
    </row>
    <row r="1200" spans="1:11">
      <c r="B1200">
        <v>2010</v>
      </c>
      <c r="C1200">
        <v>2020</v>
      </c>
      <c r="D1200">
        <v>2030</v>
      </c>
      <c r="E1200">
        <v>2040</v>
      </c>
      <c r="F1200">
        <v>2050</v>
      </c>
      <c r="G1200">
        <v>2060</v>
      </c>
      <c r="H1200">
        <v>2070</v>
      </c>
      <c r="I1200">
        <v>2080</v>
      </c>
      <c r="J1200">
        <v>2090</v>
      </c>
      <c r="K1200">
        <v>2100</v>
      </c>
    </row>
    <row r="1201" spans="1:11">
      <c r="A1201" t="s">
        <v>659</v>
      </c>
      <c r="B1201" s="209">
        <v>0.95</v>
      </c>
      <c r="C1201" s="209">
        <v>0.92</v>
      </c>
      <c r="D1201" s="209">
        <f>100%-D1202-D1203</f>
        <v>0.77</v>
      </c>
      <c r="E1201" s="209">
        <f t="shared" ref="E1201:K1201" si="347">100%-E1202-E1203</f>
        <v>0.49999999999999994</v>
      </c>
      <c r="F1201" s="209">
        <f t="shared" si="347"/>
        <v>0</v>
      </c>
      <c r="G1201" s="209">
        <f t="shared" si="347"/>
        <v>0</v>
      </c>
      <c r="H1201" s="209">
        <f t="shared" si="347"/>
        <v>0</v>
      </c>
      <c r="I1201" s="209">
        <f t="shared" si="347"/>
        <v>0</v>
      </c>
      <c r="J1201" s="209">
        <f t="shared" si="347"/>
        <v>0</v>
      </c>
      <c r="K1201" s="209">
        <f t="shared" si="347"/>
        <v>0</v>
      </c>
    </row>
    <row r="1202" spans="1:11">
      <c r="A1202" t="s">
        <v>683</v>
      </c>
      <c r="B1202" s="209">
        <v>0.05</v>
      </c>
      <c r="C1202" s="209">
        <v>0.06</v>
      </c>
      <c r="D1202" s="209">
        <v>0.08</v>
      </c>
      <c r="E1202" s="209">
        <v>0.05</v>
      </c>
      <c r="F1202" s="209">
        <v>0.05</v>
      </c>
      <c r="G1202" s="209"/>
      <c r="H1202" s="209"/>
      <c r="I1202" s="209"/>
      <c r="J1202" s="209"/>
      <c r="K1202" s="209"/>
    </row>
    <row r="1203" spans="1:11">
      <c r="A1203" s="8" t="s">
        <v>660</v>
      </c>
      <c r="B1203" s="209">
        <v>0</v>
      </c>
      <c r="C1203" s="209">
        <v>0.02</v>
      </c>
      <c r="D1203" s="209">
        <v>0.15</v>
      </c>
      <c r="E1203" s="209">
        <v>0.45</v>
      </c>
      <c r="F1203" s="209">
        <v>0.95</v>
      </c>
      <c r="G1203" s="209">
        <v>1</v>
      </c>
      <c r="H1203" s="209">
        <v>1</v>
      </c>
      <c r="I1203" s="209">
        <v>1</v>
      </c>
      <c r="J1203" s="209">
        <v>1</v>
      </c>
      <c r="K1203" s="209">
        <v>1</v>
      </c>
    </row>
    <row r="1204" spans="1:11">
      <c r="A1204" t="s">
        <v>661</v>
      </c>
      <c r="B1204" s="209">
        <f>100%-B1205-B1206</f>
        <v>1</v>
      </c>
      <c r="C1204" s="209">
        <f t="shared" ref="C1204:K1204" si="348">100%-C1205-C1206</f>
        <v>0.97799999999999998</v>
      </c>
      <c r="D1204" s="209">
        <f t="shared" si="348"/>
        <v>0.85</v>
      </c>
      <c r="E1204" s="209">
        <f t="shared" si="348"/>
        <v>0.42</v>
      </c>
      <c r="F1204" s="209">
        <f t="shared" si="348"/>
        <v>5.0000000000000044E-2</v>
      </c>
      <c r="G1204" s="209">
        <f t="shared" si="348"/>
        <v>0</v>
      </c>
      <c r="H1204" s="209">
        <f t="shared" si="348"/>
        <v>0</v>
      </c>
      <c r="I1204" s="209">
        <f t="shared" si="348"/>
        <v>0</v>
      </c>
      <c r="J1204" s="209">
        <f t="shared" si="348"/>
        <v>0</v>
      </c>
      <c r="K1204" s="209">
        <f t="shared" si="348"/>
        <v>0</v>
      </c>
    </row>
    <row r="1205" spans="1:11">
      <c r="A1205" t="s">
        <v>663</v>
      </c>
      <c r="B1205" s="209"/>
      <c r="C1205" s="209">
        <v>0.02</v>
      </c>
      <c r="D1205" s="209">
        <v>0.06</v>
      </c>
      <c r="E1205" s="209">
        <v>0.25</v>
      </c>
      <c r="F1205" s="209">
        <v>0.35</v>
      </c>
      <c r="G1205" s="209">
        <v>0.1</v>
      </c>
      <c r="H1205" s="209"/>
      <c r="I1205" s="209"/>
      <c r="J1205" s="209"/>
      <c r="K1205" s="209"/>
    </row>
    <row r="1206" spans="1:11">
      <c r="A1206" t="s">
        <v>662</v>
      </c>
      <c r="B1206" s="209"/>
      <c r="C1206" s="209">
        <v>2E-3</v>
      </c>
      <c r="D1206" s="209">
        <v>0.09</v>
      </c>
      <c r="E1206" s="209">
        <v>0.33</v>
      </c>
      <c r="F1206" s="209">
        <v>0.6</v>
      </c>
      <c r="G1206" s="209">
        <v>0.9</v>
      </c>
      <c r="H1206" s="209">
        <v>1</v>
      </c>
      <c r="I1206" s="209">
        <v>1</v>
      </c>
      <c r="J1206" s="209">
        <v>1</v>
      </c>
      <c r="K1206" s="209">
        <v>1</v>
      </c>
    </row>
    <row r="1207" spans="1:11">
      <c r="A1207" t="s">
        <v>684</v>
      </c>
      <c r="B1207" s="209">
        <v>1</v>
      </c>
      <c r="C1207" s="209">
        <v>1</v>
      </c>
      <c r="D1207" s="209">
        <f>100%-D1208-D1209</f>
        <v>0.95</v>
      </c>
      <c r="E1207" s="209">
        <f t="shared" ref="E1207:K1207" si="349">100%-E1208-E1209</f>
        <v>0.7</v>
      </c>
      <c r="F1207" s="209">
        <f t="shared" si="349"/>
        <v>0.48</v>
      </c>
      <c r="G1207" s="209">
        <f t="shared" si="349"/>
        <v>1</v>
      </c>
      <c r="H1207" s="209">
        <f t="shared" si="349"/>
        <v>1</v>
      </c>
      <c r="I1207" s="209">
        <f t="shared" si="349"/>
        <v>1</v>
      </c>
      <c r="J1207" s="209">
        <f t="shared" si="349"/>
        <v>1</v>
      </c>
      <c r="K1207" s="209">
        <f t="shared" si="349"/>
        <v>1</v>
      </c>
    </row>
    <row r="1208" spans="1:11">
      <c r="A1208" t="s">
        <v>685</v>
      </c>
      <c r="B1208" s="209"/>
      <c r="C1208" s="209"/>
      <c r="D1208" s="209">
        <v>0.05</v>
      </c>
      <c r="E1208" s="209">
        <v>0.3</v>
      </c>
      <c r="F1208" s="209">
        <v>0.5</v>
      </c>
      <c r="G1208" s="209"/>
      <c r="H1208" s="209"/>
      <c r="I1208" s="209"/>
      <c r="J1208" s="209"/>
      <c r="K1208" s="209"/>
    </row>
    <row r="1209" spans="1:11">
      <c r="A1209" t="s">
        <v>686</v>
      </c>
      <c r="B1209" s="209"/>
      <c r="C1209" s="209"/>
      <c r="D1209" s="209">
        <v>0</v>
      </c>
      <c r="E1209" s="209">
        <v>0</v>
      </c>
      <c r="F1209" s="209">
        <v>0.02</v>
      </c>
      <c r="G1209" s="209"/>
      <c r="H1209" s="209"/>
      <c r="I1209" s="209"/>
      <c r="J1209" s="209"/>
      <c r="K1209" s="209"/>
    </row>
    <row r="1210" spans="1:11">
      <c r="A1210" t="s">
        <v>664</v>
      </c>
      <c r="B1210" s="209">
        <f>100%-B1211-B1212-B1213-B1214-B1215</f>
        <v>1</v>
      </c>
      <c r="C1210" s="209">
        <f t="shared" ref="C1210:K1210" si="350">100%-C1211-C1212-C1213-C1214-C1215</f>
        <v>0.94</v>
      </c>
      <c r="D1210" s="209">
        <f t="shared" si="350"/>
        <v>0.83</v>
      </c>
      <c r="E1210" s="209">
        <f t="shared" si="350"/>
        <v>0.44999999999999996</v>
      </c>
      <c r="F1210" s="209">
        <f t="shared" si="350"/>
        <v>0</v>
      </c>
      <c r="G1210" s="209">
        <f t="shared" si="350"/>
        <v>0</v>
      </c>
      <c r="H1210" s="209">
        <f t="shared" si="350"/>
        <v>0</v>
      </c>
      <c r="I1210" s="209">
        <f t="shared" si="350"/>
        <v>0</v>
      </c>
      <c r="J1210" s="209">
        <f t="shared" si="350"/>
        <v>0</v>
      </c>
      <c r="K1210" s="209">
        <f t="shared" si="350"/>
        <v>0</v>
      </c>
    </row>
    <row r="1211" spans="1:11">
      <c r="A1211" t="s">
        <v>665</v>
      </c>
      <c r="B1211" s="209"/>
      <c r="C1211" s="209">
        <v>0.05</v>
      </c>
      <c r="D1211" s="209">
        <v>0.1</v>
      </c>
      <c r="E1211" s="209">
        <v>0.3</v>
      </c>
      <c r="F1211" s="209">
        <v>0.44</v>
      </c>
      <c r="G1211" s="209">
        <v>0.23</v>
      </c>
      <c r="H1211" s="209">
        <v>0.18</v>
      </c>
      <c r="I1211" s="209">
        <v>0.15</v>
      </c>
      <c r="J1211" s="209">
        <v>0.09</v>
      </c>
      <c r="K1211" s="209">
        <v>0.03</v>
      </c>
    </row>
    <row r="1212" spans="1:11">
      <c r="A1212" t="s">
        <v>666</v>
      </c>
      <c r="B1212" s="209"/>
      <c r="C1212" s="209"/>
      <c r="D1212" s="209">
        <v>0.02</v>
      </c>
      <c r="E1212" s="209">
        <v>0.1</v>
      </c>
      <c r="F1212" s="209">
        <v>0.15</v>
      </c>
      <c r="G1212" s="209">
        <v>0.18</v>
      </c>
      <c r="H1212" s="209">
        <v>0.23</v>
      </c>
      <c r="I1212" s="209">
        <v>0.25</v>
      </c>
      <c r="J1212" s="209">
        <v>0.3</v>
      </c>
      <c r="K1212" s="209">
        <v>0.3</v>
      </c>
    </row>
    <row r="1213" spans="1:11">
      <c r="A1213" s="8" t="s">
        <v>674</v>
      </c>
      <c r="B1213" s="209"/>
      <c r="C1213" s="209"/>
      <c r="D1213" s="209">
        <v>0.02</v>
      </c>
      <c r="E1213" s="209">
        <v>0.05</v>
      </c>
      <c r="F1213" s="209">
        <v>0.1</v>
      </c>
      <c r="G1213" s="209">
        <v>0.12</v>
      </c>
      <c r="H1213" s="209">
        <v>0.12</v>
      </c>
      <c r="I1213" s="209">
        <v>0.13</v>
      </c>
      <c r="J1213" s="209">
        <v>0.13</v>
      </c>
      <c r="K1213" s="209">
        <v>0.2</v>
      </c>
    </row>
    <row r="1214" spans="1:11">
      <c r="A1214" t="s">
        <v>667</v>
      </c>
      <c r="B1214" s="209"/>
      <c r="C1214" s="209"/>
      <c r="D1214" s="209"/>
      <c r="E1214" s="209"/>
      <c r="F1214" s="208">
        <v>0.01</v>
      </c>
      <c r="G1214" s="208">
        <v>0.02</v>
      </c>
      <c r="H1214" s="208">
        <v>0.02</v>
      </c>
      <c r="I1214" s="208">
        <v>0.02</v>
      </c>
      <c r="J1214" s="208">
        <v>0.03</v>
      </c>
      <c r="K1214" s="208">
        <v>0.02</v>
      </c>
    </row>
    <row r="1215" spans="1:11">
      <c r="A1215" t="s">
        <v>687</v>
      </c>
      <c r="B1215" s="209"/>
      <c r="C1215" s="209">
        <v>0.01</v>
      </c>
      <c r="D1215" s="209">
        <v>0.03</v>
      </c>
      <c r="E1215" s="209">
        <v>0.1</v>
      </c>
      <c r="F1215" s="209">
        <v>0.3</v>
      </c>
      <c r="G1215" s="209">
        <v>0.45</v>
      </c>
      <c r="H1215" s="209">
        <v>0.45</v>
      </c>
      <c r="I1215" s="209">
        <v>0.45</v>
      </c>
      <c r="J1215" s="209">
        <v>0.45</v>
      </c>
      <c r="K1215" s="209">
        <v>0.45</v>
      </c>
    </row>
    <row r="1216" spans="1:11">
      <c r="A1216" t="s">
        <v>668</v>
      </c>
      <c r="B1216" s="209">
        <f>100%-B1217-B1218-B1219-B1220</f>
        <v>1</v>
      </c>
      <c r="C1216" s="209">
        <f t="shared" ref="C1216:K1216" si="351">100%-C1217-C1218-C1219-C1220</f>
        <v>0.95</v>
      </c>
      <c r="D1216" s="209">
        <f t="shared" si="351"/>
        <v>0.9</v>
      </c>
      <c r="E1216" s="209">
        <f t="shared" si="351"/>
        <v>0.67999999999999994</v>
      </c>
      <c r="F1216" s="209">
        <f t="shared" si="351"/>
        <v>0.39</v>
      </c>
      <c r="G1216" s="209">
        <f t="shared" si="351"/>
        <v>0.55000000000000004</v>
      </c>
      <c r="H1216" s="209">
        <f t="shared" si="351"/>
        <v>0.4</v>
      </c>
      <c r="I1216" s="209">
        <f>100%-I1217-I1218-I1219-I1220</f>
        <v>0.32</v>
      </c>
      <c r="J1216" s="209">
        <f>100%-J1217-J1218-J1219-J1220</f>
        <v>0.27</v>
      </c>
      <c r="K1216" s="209">
        <f t="shared" si="351"/>
        <v>0.18000000000000005</v>
      </c>
    </row>
    <row r="1217" spans="1:11">
      <c r="A1217" t="s">
        <v>669</v>
      </c>
      <c r="B1217" s="209"/>
      <c r="C1217" s="209">
        <v>0.05</v>
      </c>
      <c r="D1217" s="209">
        <v>0.1</v>
      </c>
      <c r="E1217" s="209">
        <v>0.3</v>
      </c>
      <c r="F1217" s="209">
        <v>0.5</v>
      </c>
      <c r="G1217" s="209">
        <v>0.35</v>
      </c>
      <c r="H1217" s="209">
        <v>0.35</v>
      </c>
      <c r="I1217" s="209">
        <v>0.38</v>
      </c>
      <c r="J1217" s="209">
        <v>0.3</v>
      </c>
      <c r="K1217" s="209">
        <v>0.2</v>
      </c>
    </row>
    <row r="1218" spans="1:11">
      <c r="A1218" t="s">
        <v>670</v>
      </c>
      <c r="B1218" s="209"/>
      <c r="C1218" s="209"/>
      <c r="D1218" s="209"/>
      <c r="E1218" s="209">
        <v>0.02</v>
      </c>
      <c r="F1218" s="209">
        <v>0.1</v>
      </c>
      <c r="G1218" s="209"/>
      <c r="H1218" s="209"/>
      <c r="I1218" s="209"/>
      <c r="J1218" s="209">
        <v>0.08</v>
      </c>
      <c r="K1218" s="209">
        <v>0.12</v>
      </c>
    </row>
    <row r="1219" spans="1:11">
      <c r="A1219" s="8" t="s">
        <v>675</v>
      </c>
      <c r="B1219" s="209"/>
      <c r="C1219" s="209"/>
      <c r="D1219" s="209"/>
      <c r="E1219" s="209"/>
      <c r="F1219" s="209"/>
      <c r="G1219" s="209"/>
      <c r="H1219" s="209"/>
      <c r="I1219" s="209"/>
      <c r="J1219" s="209"/>
      <c r="K1219" s="209"/>
    </row>
    <row r="1220" spans="1:11">
      <c r="A1220" s="8" t="s">
        <v>673</v>
      </c>
      <c r="B1220" s="209"/>
      <c r="C1220" s="209"/>
      <c r="D1220" s="209"/>
      <c r="E1220" s="209"/>
      <c r="F1220" s="209">
        <v>0.01</v>
      </c>
      <c r="G1220" s="209">
        <v>0.1</v>
      </c>
      <c r="H1220" s="209">
        <v>0.25</v>
      </c>
      <c r="I1220" s="209">
        <v>0.3</v>
      </c>
      <c r="J1220" s="209">
        <v>0.35</v>
      </c>
      <c r="K1220" s="209">
        <v>0.5</v>
      </c>
    </row>
    <row r="1221" spans="1:11">
      <c r="A1221" s="8" t="s">
        <v>677</v>
      </c>
      <c r="B1221" s="209">
        <f>100%-B1222-B1223-B1224</f>
        <v>1</v>
      </c>
      <c r="C1221" s="209">
        <f t="shared" ref="C1221:K1221" si="352">100%-C1222-C1223-C1224</f>
        <v>0.97799999999999998</v>
      </c>
      <c r="D1221" s="209">
        <f t="shared" si="352"/>
        <v>0.90999999999999992</v>
      </c>
      <c r="E1221" s="209">
        <f t="shared" si="352"/>
        <v>0.6</v>
      </c>
      <c r="F1221" s="209">
        <f t="shared" si="352"/>
        <v>0.29000000000000004</v>
      </c>
      <c r="G1221" s="209">
        <f t="shared" si="352"/>
        <v>0.2</v>
      </c>
      <c r="H1221" s="209">
        <f t="shared" si="352"/>
        <v>0</v>
      </c>
      <c r="I1221" s="209">
        <f t="shared" si="352"/>
        <v>0</v>
      </c>
      <c r="J1221" s="209">
        <f t="shared" si="352"/>
        <v>0</v>
      </c>
      <c r="K1221" s="209">
        <f t="shared" si="352"/>
        <v>0</v>
      </c>
    </row>
    <row r="1222" spans="1:11">
      <c r="A1222" s="8" t="s">
        <v>678</v>
      </c>
      <c r="B1222" s="209"/>
      <c r="C1222" s="209">
        <v>0.02</v>
      </c>
      <c r="D1222" s="209">
        <v>0.06</v>
      </c>
      <c r="E1222" s="209">
        <v>0.25</v>
      </c>
      <c r="F1222" s="209">
        <v>0.35</v>
      </c>
      <c r="G1222" s="209">
        <v>0.35</v>
      </c>
      <c r="H1222" s="209">
        <v>0.28000000000000003</v>
      </c>
      <c r="I1222" s="209">
        <v>0.15</v>
      </c>
      <c r="J1222" s="209">
        <v>0.15</v>
      </c>
      <c r="K1222" s="209">
        <v>0.15</v>
      </c>
    </row>
    <row r="1223" spans="1:11">
      <c r="A1223" s="8" t="s">
        <v>679</v>
      </c>
      <c r="B1223" s="209"/>
      <c r="C1223" s="209">
        <v>2E-3</v>
      </c>
      <c r="D1223" s="209">
        <v>0.03</v>
      </c>
      <c r="E1223" s="209">
        <v>0.15</v>
      </c>
      <c r="F1223" s="209">
        <v>0.35</v>
      </c>
      <c r="G1223" s="209">
        <v>0.4</v>
      </c>
      <c r="H1223" s="209">
        <v>0.6</v>
      </c>
      <c r="I1223" s="209">
        <v>0.6</v>
      </c>
      <c r="J1223" s="209">
        <v>0.6</v>
      </c>
      <c r="K1223" s="209">
        <v>0.6</v>
      </c>
    </row>
    <row r="1224" spans="1:11">
      <c r="A1224" s="8" t="s">
        <v>680</v>
      </c>
      <c r="F1224" s="209">
        <v>0.01</v>
      </c>
      <c r="G1224" s="209">
        <v>0.05</v>
      </c>
      <c r="H1224" s="208">
        <v>0.12</v>
      </c>
      <c r="I1224" s="208">
        <v>0.25</v>
      </c>
      <c r="J1224" s="208">
        <v>0.25</v>
      </c>
      <c r="K1224" s="208">
        <v>0.25</v>
      </c>
    </row>
    <row r="1227" spans="1:11">
      <c r="A1227" t="s">
        <v>681</v>
      </c>
      <c r="B1227">
        <v>2010</v>
      </c>
      <c r="C1227">
        <v>2020</v>
      </c>
      <c r="D1227">
        <v>2030</v>
      </c>
      <c r="E1227">
        <v>2040</v>
      </c>
      <c r="F1227">
        <v>2050</v>
      </c>
      <c r="G1227">
        <v>2060</v>
      </c>
      <c r="H1227">
        <v>2070</v>
      </c>
      <c r="I1227">
        <v>2080</v>
      </c>
      <c r="J1227">
        <v>2090</v>
      </c>
      <c r="K1227">
        <v>2100</v>
      </c>
    </row>
    <row r="1228" spans="1:11">
      <c r="A1228" s="1" t="s">
        <v>688</v>
      </c>
      <c r="B1228" s="1">
        <f t="shared" ref="B1228:K1228" si="353">B1188*B1201+B1189*B1204+B1191*B1207+(B1193+B1194)*B1216+B1195*B1210+B1196*B1221</f>
        <v>20.341653336306329</v>
      </c>
      <c r="C1228" s="1">
        <f t="shared" si="353"/>
        <v>20.10444442481856</v>
      </c>
      <c r="D1228" s="1">
        <f t="shared" si="353"/>
        <v>19.523722555731378</v>
      </c>
      <c r="E1228" s="1">
        <f t="shared" si="353"/>
        <v>13.899211810540017</v>
      </c>
      <c r="F1228" s="1">
        <f t="shared" si="353"/>
        <v>5.2249954255203441</v>
      </c>
      <c r="G1228" s="1">
        <f t="shared" si="353"/>
        <v>8.7942246817210545</v>
      </c>
      <c r="H1228" s="1">
        <f t="shared" si="353"/>
        <v>7.8987634157921676</v>
      </c>
      <c r="I1228" s="1">
        <f t="shared" si="353"/>
        <v>7.6624447640553486</v>
      </c>
      <c r="J1228" s="1">
        <f t="shared" si="353"/>
        <v>6.2401930244249675</v>
      </c>
      <c r="K1228" s="1">
        <f t="shared" si="353"/>
        <v>5.0334090164967149</v>
      </c>
    </row>
    <row r="1229" spans="1:11">
      <c r="A1229" t="s">
        <v>689</v>
      </c>
      <c r="B1229" s="3">
        <f t="shared" ref="B1229:K1229" si="354">B1211*B1195+(B1193+B1194)*B1217</f>
        <v>0</v>
      </c>
      <c r="C1229" s="3">
        <f t="shared" si="354"/>
        <v>0.19947877612320836</v>
      </c>
      <c r="D1229" s="3">
        <f t="shared" si="354"/>
        <v>0.43942339466615088</v>
      </c>
      <c r="E1229" s="3">
        <f t="shared" si="354"/>
        <v>1.3952293954668804</v>
      </c>
      <c r="F1229" s="3">
        <f t="shared" si="354"/>
        <v>2.2419175339291475</v>
      </c>
      <c r="G1229" s="3">
        <f t="shared" si="354"/>
        <v>1.3982459352548857</v>
      </c>
      <c r="H1229" s="3">
        <f t="shared" si="354"/>
        <v>1.267738295640874</v>
      </c>
      <c r="I1229" s="3">
        <f t="shared" si="354"/>
        <v>1.3346398221847333</v>
      </c>
      <c r="J1229" s="3">
        <f t="shared" si="354"/>
        <v>0.88125981022199296</v>
      </c>
      <c r="K1229" s="3">
        <f t="shared" si="354"/>
        <v>0.50871634601517113</v>
      </c>
    </row>
    <row r="1230" spans="1:11">
      <c r="A1230" t="s">
        <v>690</v>
      </c>
      <c r="B1230" s="3">
        <f t="shared" ref="B1230:K1230" si="355">B1202*B1188+B1205*B1189+B1208*B1191+B1212*B1195+B1218*(B1193+B1194)+B1222*B1196</f>
        <v>0.50519343481169876</v>
      </c>
      <c r="C1230" s="3">
        <f t="shared" si="355"/>
        <v>0.61048062413361082</v>
      </c>
      <c r="D1230" s="3">
        <f t="shared" si="355"/>
        <v>1.278327711189488</v>
      </c>
      <c r="E1230" s="3">
        <f t="shared" si="355"/>
        <v>3.4749528435145129</v>
      </c>
      <c r="F1230" s="3">
        <f t="shared" si="355"/>
        <v>5.6799628295277325</v>
      </c>
      <c r="G1230" s="3">
        <f t="shared" si="355"/>
        <v>1.9322885745643688</v>
      </c>
      <c r="H1230" s="3">
        <f t="shared" si="355"/>
        <v>1.6429328961828831</v>
      </c>
      <c r="I1230" s="3">
        <f t="shared" si="355"/>
        <v>1.1309613980232731</v>
      </c>
      <c r="J1230" s="3">
        <f t="shared" si="355"/>
        <v>1.417348242610373</v>
      </c>
      <c r="K1230" s="3">
        <f t="shared" si="355"/>
        <v>1.4981229704637578</v>
      </c>
    </row>
    <row r="1231" spans="1:11">
      <c r="A1231" t="s">
        <v>691</v>
      </c>
      <c r="B1231" s="2">
        <f t="shared" ref="B1231:K1231" si="356">B1224*B1196/1.5+B1209*B1191+(B1212+B1214)*B1195/1.2+(B1220+B1218)*(B1193+B1194)/1.2</f>
        <v>0</v>
      </c>
      <c r="C1231" s="2">
        <f t="shared" si="356"/>
        <v>0</v>
      </c>
      <c r="D1231" s="2">
        <f t="shared" si="356"/>
        <v>2.8444960954919583E-2</v>
      </c>
      <c r="E1231" s="2">
        <f t="shared" si="356"/>
        <v>0.201335513251301</v>
      </c>
      <c r="F1231" s="2">
        <f t="shared" si="356"/>
        <v>0.65906060965634872</v>
      </c>
      <c r="G1231" s="2">
        <f t="shared" si="356"/>
        <v>0.69613586522527304</v>
      </c>
      <c r="H1231" s="2">
        <f t="shared" si="356"/>
        <v>1.2916995067769226</v>
      </c>
      <c r="I1231" s="2">
        <f t="shared" si="356"/>
        <v>1.8532259409993572</v>
      </c>
      <c r="J1231" s="2">
        <f t="shared" si="356"/>
        <v>2.1172143769039038</v>
      </c>
      <c r="K1231" s="2">
        <f t="shared" si="356"/>
        <v>2.4273209441584598</v>
      </c>
    </row>
    <row r="1232" spans="1:11">
      <c r="A1232" t="s">
        <v>692</v>
      </c>
      <c r="B1232">
        <f t="shared" ref="B1232:K1232" si="357">B1203*B1188/2+B1206*B1189/2+B1215*B1195/2+B1223*B1196/2</f>
        <v>0</v>
      </c>
      <c r="C1232">
        <f t="shared" si="357"/>
        <v>9.8199223818225989E-2</v>
      </c>
      <c r="D1232">
        <f t="shared" si="357"/>
        <v>0.79131170441873921</v>
      </c>
      <c r="E1232">
        <f t="shared" si="357"/>
        <v>2.6162542794347332</v>
      </c>
      <c r="F1232">
        <f t="shared" si="357"/>
        <v>5.7312165512017819</v>
      </c>
      <c r="G1232">
        <f t="shared" si="357"/>
        <v>6.0635664538169038</v>
      </c>
      <c r="H1232">
        <f t="shared" si="357"/>
        <v>6.1058966762785509</v>
      </c>
      <c r="I1232">
        <f t="shared" si="357"/>
        <v>5.9114992149980159</v>
      </c>
      <c r="J1232">
        <f t="shared" si="357"/>
        <v>5.5644823126557057</v>
      </c>
      <c r="K1232">
        <f t="shared" si="357"/>
        <v>5.1594176497051336</v>
      </c>
    </row>
  </sheetData>
  <mergeCells count="3">
    <mergeCell ref="N23:AB23"/>
    <mergeCell ref="N51:AB51"/>
    <mergeCell ref="A926:O926"/>
  </mergeCells>
  <conditionalFormatting sqref="B1142:K1154">
    <cfRule type="dataBar" priority="1">
      <dataBar>
        <cfvo type="min"/>
        <cfvo type="max"/>
        <color rgb="FF63C384"/>
      </dataBar>
      <extLst>
        <ext xmlns:x14="http://schemas.microsoft.com/office/spreadsheetml/2009/9/main" uri="{B025F937-C7B1-47D3-B67F-A62EFF666E3E}">
          <x14:id>{52F66179-475E-4B80-AC33-A9ACF2BC9FDF}</x14:id>
        </ext>
      </extLst>
    </cfRule>
  </conditionalFormatting>
  <pageMargins left="0.7" right="0.7" top="0.75" bottom="0.75" header="0.3" footer="0.3"/>
  <pageSetup orientation="portrait" horizontalDpi="1200" verticalDpi="1200" r:id="rId1"/>
  <drawing r:id="rId2"/>
  <extLst>
    <ext xmlns:x14="http://schemas.microsoft.com/office/spreadsheetml/2009/9/main" uri="{78C0D931-6437-407d-A8EE-F0AAD7539E65}">
      <x14:conditionalFormattings>
        <x14:conditionalFormatting xmlns:xm="http://schemas.microsoft.com/office/excel/2006/main">
          <x14:cfRule type="dataBar" id="{52F66179-475E-4B80-AC33-A9ACF2BC9FDF}">
            <x14:dataBar minLength="0" maxLength="100" border="1" negativeBarBorderColorSameAsPositive="0">
              <x14:cfvo type="autoMin"/>
              <x14:cfvo type="autoMax"/>
              <x14:borderColor rgb="FF63C384"/>
              <x14:negativeFillColor rgb="FFFF0000"/>
              <x14:negativeBorderColor rgb="FFFF0000"/>
              <x14:axisColor rgb="FF000000"/>
            </x14:dataBar>
          </x14:cfRule>
          <xm:sqref>B1142:K1154</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D78D96-703C-4504-BB54-A325EA834652}">
  <dimension ref="A1:AM1232"/>
  <sheetViews>
    <sheetView topLeftCell="A1184" zoomScaleNormal="100" workbookViewId="0">
      <selection activeCell="A1187" sqref="A1187:K1232"/>
    </sheetView>
  </sheetViews>
  <sheetFormatPr defaultRowHeight="12.5" outlineLevelRow="1"/>
  <cols>
    <col min="1" max="1" width="41.1796875" customWidth="1"/>
    <col min="2" max="2" width="13.7265625" bestFit="1" customWidth="1"/>
    <col min="3" max="5" width="14.7265625" bestFit="1" customWidth="1"/>
    <col min="6" max="6" width="15.26953125" customWidth="1"/>
    <col min="7" max="8" width="14.7265625" bestFit="1" customWidth="1"/>
    <col min="9" max="9" width="12" bestFit="1" customWidth="1"/>
    <col min="10" max="10" width="12.453125" customWidth="1"/>
    <col min="11" max="11" width="12" bestFit="1" customWidth="1"/>
    <col min="13" max="13" width="9.54296875" bestFit="1" customWidth="1"/>
    <col min="14" max="14" width="9.7265625" bestFit="1" customWidth="1"/>
    <col min="15" max="15" width="7.1796875" customWidth="1"/>
    <col min="16" max="16" width="10" customWidth="1"/>
    <col min="17" max="17" width="9.1796875" customWidth="1"/>
    <col min="18" max="18" width="9.26953125" customWidth="1"/>
    <col min="19" max="19" width="8.54296875" customWidth="1"/>
    <col min="20" max="20" width="9.54296875" customWidth="1"/>
    <col min="21" max="21" width="9.81640625" customWidth="1"/>
    <col min="22" max="22" width="9.453125" customWidth="1"/>
    <col min="23" max="23" width="10.453125" customWidth="1"/>
    <col min="24" max="24" width="9" customWidth="1"/>
    <col min="25" max="25" width="7.81640625" customWidth="1"/>
    <col min="26" max="26" width="9.26953125" customWidth="1"/>
    <col min="27" max="32" width="12.54296875" bestFit="1" customWidth="1"/>
    <col min="33" max="33" width="9" bestFit="1" customWidth="1"/>
  </cols>
  <sheetData>
    <row r="1" spans="1:28" ht="14.5">
      <c r="A1" s="17" t="s">
        <v>278</v>
      </c>
      <c r="B1" s="18"/>
      <c r="C1" s="18"/>
      <c r="D1" s="18"/>
      <c r="E1" s="18"/>
      <c r="F1" s="18"/>
      <c r="G1" s="18"/>
      <c r="H1" s="18"/>
    </row>
    <row r="2" spans="1:28" ht="14.5">
      <c r="A2" s="132" t="s">
        <v>279</v>
      </c>
      <c r="B2" s="131"/>
      <c r="C2" s="131"/>
      <c r="D2" s="131"/>
      <c r="E2" s="131"/>
      <c r="F2" s="131"/>
      <c r="G2" s="131"/>
      <c r="H2" s="131"/>
    </row>
    <row r="3" spans="1:28" ht="14.5">
      <c r="A3" s="19" t="s">
        <v>12</v>
      </c>
      <c r="B3" s="20"/>
      <c r="C3" s="20"/>
      <c r="D3" s="20"/>
      <c r="E3" s="20"/>
      <c r="F3" s="20"/>
      <c r="G3" s="20"/>
      <c r="H3" s="20"/>
    </row>
    <row r="4" spans="1:28" ht="14.5">
      <c r="A4" s="21" t="s">
        <v>13</v>
      </c>
      <c r="B4" s="22"/>
      <c r="C4" s="22"/>
      <c r="D4" s="22"/>
      <c r="E4" s="22"/>
      <c r="F4" s="22"/>
      <c r="G4" s="22"/>
      <c r="H4" s="22"/>
    </row>
    <row r="5" spans="1:28" ht="14.5">
      <c r="A5" s="23" t="s">
        <v>14</v>
      </c>
      <c r="B5" s="24"/>
      <c r="C5" s="24"/>
      <c r="D5" s="24"/>
      <c r="E5" s="24"/>
      <c r="F5" s="24"/>
      <c r="G5" s="24"/>
      <c r="H5" s="24"/>
    </row>
    <row r="6" spans="1:28">
      <c r="O6" s="5"/>
      <c r="P6" s="5"/>
      <c r="Q6" s="5"/>
      <c r="R6" s="5"/>
      <c r="S6" s="5"/>
      <c r="T6" s="5"/>
      <c r="U6" s="5"/>
      <c r="V6" s="5"/>
      <c r="W6" s="5"/>
      <c r="X6" s="5"/>
      <c r="Y6" s="5"/>
      <c r="Z6" s="5"/>
      <c r="AA6" s="5"/>
      <c r="AB6" s="5"/>
    </row>
    <row r="7" spans="1:28">
      <c r="A7" t="str">
        <f>'[5] Summary population'!$A$2</f>
        <v>Table 1. Population (from IIASA-WiC POP SSP1 scenario)</v>
      </c>
      <c r="O7" s="5"/>
      <c r="P7" s="5"/>
      <c r="Q7" s="5"/>
      <c r="R7" s="5"/>
      <c r="S7" s="5"/>
      <c r="T7" s="5"/>
      <c r="U7" s="5"/>
      <c r="V7" s="5"/>
      <c r="W7" s="5"/>
      <c r="X7" s="5"/>
      <c r="Y7" s="5"/>
      <c r="Z7" s="5"/>
      <c r="AA7" s="5"/>
      <c r="AB7" s="5"/>
    </row>
    <row r="8" spans="1:28">
      <c r="A8" t="s">
        <v>86</v>
      </c>
      <c r="O8" s="5"/>
      <c r="P8" s="5"/>
      <c r="Q8" s="5"/>
      <c r="R8" s="5"/>
      <c r="S8" s="5"/>
      <c r="T8" s="5"/>
      <c r="U8" s="5"/>
      <c r="V8" s="5"/>
      <c r="W8" s="5"/>
      <c r="X8" s="5"/>
      <c r="Y8" s="5"/>
      <c r="Z8" s="5"/>
      <c r="AA8" s="5"/>
      <c r="AB8" s="5"/>
    </row>
    <row r="9" spans="1:28" ht="14.5">
      <c r="A9" s="18"/>
      <c r="B9" s="17">
        <v>2010</v>
      </c>
      <c r="C9" s="17">
        <v>2020</v>
      </c>
      <c r="D9" s="17">
        <v>2030</v>
      </c>
      <c r="E9" s="17">
        <v>2040</v>
      </c>
      <c r="F9" s="17">
        <v>2050</v>
      </c>
      <c r="G9" s="17">
        <v>2060</v>
      </c>
      <c r="H9" s="17">
        <v>2070</v>
      </c>
      <c r="I9" s="17">
        <v>2080</v>
      </c>
      <c r="J9" s="17">
        <v>2090</v>
      </c>
      <c r="K9" s="17">
        <v>2100</v>
      </c>
      <c r="N9" t="s">
        <v>155</v>
      </c>
      <c r="O9" s="5"/>
      <c r="P9" s="32"/>
      <c r="Q9" s="32"/>
      <c r="R9" s="32"/>
      <c r="S9" s="32"/>
      <c r="T9" s="32"/>
      <c r="U9" s="32"/>
      <c r="V9" s="32"/>
      <c r="W9" s="32"/>
      <c r="X9" s="32"/>
      <c r="Y9" s="32"/>
      <c r="Z9" s="32"/>
      <c r="AA9" s="32"/>
      <c r="AB9" s="5"/>
    </row>
    <row r="10" spans="1:28" ht="14.5">
      <c r="A10" s="28" t="s">
        <v>5</v>
      </c>
      <c r="B10" s="47">
        <f>'[6] Summary population'!B5/1000</f>
        <v>0.85623592500000012</v>
      </c>
      <c r="C10" s="47">
        <f>'[6] Summary population'!C5/1000</f>
        <v>1.05142195031</v>
      </c>
      <c r="D10" s="47">
        <f>'[6] Summary population'!D5/1000</f>
        <v>1.23967072435</v>
      </c>
      <c r="E10" s="47">
        <f>'[6] Summary population'!E5/1000</f>
        <v>1.4115730102199999</v>
      </c>
      <c r="F10" s="47">
        <f>'[6] Summary population'!F5/1000</f>
        <v>1.5503797935500001</v>
      </c>
      <c r="G10" s="47">
        <f>'[6] Summary population'!G5/1000</f>
        <v>1.6510769832700001</v>
      </c>
      <c r="H10" s="47">
        <f>'[6] Summary population'!H5/1000</f>
        <v>1.7160370909800002</v>
      </c>
      <c r="I10" s="47">
        <f>'[6] Summary population'!I5/1000</f>
        <v>1.7432209517400001</v>
      </c>
      <c r="J10" s="47">
        <f>'[6] Summary population'!J5/1000</f>
        <v>1.7347440034800001</v>
      </c>
      <c r="K10" s="47">
        <f>'[6] Summary population'!K5/1000</f>
        <v>1.6944045506000001</v>
      </c>
      <c r="L10" s="5"/>
      <c r="M10" s="5"/>
      <c r="O10" s="65"/>
      <c r="P10" s="5"/>
      <c r="Q10" s="5"/>
      <c r="R10" s="5"/>
      <c r="S10" s="5"/>
      <c r="T10" s="5"/>
      <c r="U10" s="5"/>
      <c r="V10" s="5"/>
      <c r="W10" s="5"/>
      <c r="X10" s="5"/>
      <c r="Y10" s="5"/>
      <c r="Z10" s="5"/>
      <c r="AA10" s="5"/>
      <c r="AB10" s="5"/>
    </row>
    <row r="11" spans="1:28" ht="14.5">
      <c r="A11" s="28" t="s">
        <v>6</v>
      </c>
      <c r="B11" s="47">
        <f>'[6] Summary population'!B6/1000</f>
        <v>1.4598755919999999</v>
      </c>
      <c r="C11" s="47">
        <f>'[6] Summary population'!C6/1000</f>
        <v>1.500245915</v>
      </c>
      <c r="D11" s="47">
        <f>'[6] Summary population'!D6/1000</f>
        <v>1.4942998542000001</v>
      </c>
      <c r="E11" s="47">
        <f>'[6] Summary population'!E6/1000</f>
        <v>1.445672944</v>
      </c>
      <c r="F11" s="47">
        <f>'[6] Summary population'!F6/1000</f>
        <v>1.3593625651000001</v>
      </c>
      <c r="G11" s="47">
        <f>'[6] Summary population'!G6/1000</f>
        <v>1.2466523097</v>
      </c>
      <c r="H11" s="47">
        <f>'[6] Summary population'!H6/1000</f>
        <v>1.1207254047999999</v>
      </c>
      <c r="I11" s="47">
        <f>'[6] Summary population'!I6/1000</f>
        <v>0.99213372739999994</v>
      </c>
      <c r="J11" s="47">
        <f>'[6] Summary population'!J6/1000</f>
        <v>0.86189329171999995</v>
      </c>
      <c r="K11" s="47">
        <f>'[6] Summary population'!K6/1000</f>
        <v>0.73133429296999997</v>
      </c>
      <c r="L11" s="5"/>
      <c r="M11" s="5"/>
      <c r="O11" s="65"/>
      <c r="P11" s="5"/>
      <c r="Q11" s="5"/>
      <c r="R11" s="5"/>
      <c r="S11" s="5"/>
      <c r="T11" s="5"/>
      <c r="U11" s="5"/>
      <c r="V11" s="5"/>
      <c r="W11" s="5"/>
      <c r="X11" s="5"/>
      <c r="Y11" s="5"/>
      <c r="Z11" s="5"/>
      <c r="AA11" s="5"/>
      <c r="AB11" s="5"/>
    </row>
    <row r="12" spans="1:28" ht="14.5">
      <c r="A12" s="28" t="s">
        <v>11</v>
      </c>
      <c r="B12" s="47">
        <f>'[6] Summary population'!B7/1000</f>
        <v>0.60997688298000008</v>
      </c>
      <c r="C12" s="47">
        <f>'[6] Summary population'!C7/1000</f>
        <v>0.63446872296000001</v>
      </c>
      <c r="D12" s="47">
        <f>'[6] Summary population'!D7/1000</f>
        <v>0.65361940359000004</v>
      </c>
      <c r="E12" s="47">
        <f>'[6] Summary population'!E7/1000</f>
        <v>0.66901956330000012</v>
      </c>
      <c r="F12" s="47">
        <f>'[6] Summary population'!F7/1000</f>
        <v>0.67952345228</v>
      </c>
      <c r="G12" s="47">
        <f>'[6] Summary population'!G7/1000</f>
        <v>0.6827522276300001</v>
      </c>
      <c r="H12" s="47">
        <f>'[6] Summary population'!H7/1000</f>
        <v>0.67629671634999999</v>
      </c>
      <c r="I12" s="47">
        <f>'[6] Summary population'!I7/1000</f>
        <v>0.66015942146999995</v>
      </c>
      <c r="J12" s="47">
        <f>'[6] Summary population'!J7/1000</f>
        <v>0.63391517665000008</v>
      </c>
      <c r="K12" s="47">
        <f>'[6] Summary population'!K7/1000</f>
        <v>0.60056792224999989</v>
      </c>
      <c r="L12" s="5"/>
      <c r="M12" s="5"/>
      <c r="O12" s="65"/>
      <c r="P12" s="5"/>
      <c r="Q12" s="5"/>
      <c r="R12" s="5"/>
      <c r="S12" s="5"/>
      <c r="T12" s="5"/>
      <c r="U12" s="5"/>
      <c r="V12" s="5"/>
      <c r="W12" s="5"/>
      <c r="X12" s="5"/>
      <c r="Y12" s="5"/>
      <c r="Z12" s="5"/>
      <c r="AA12" s="5"/>
      <c r="AB12" s="5"/>
    </row>
    <row r="13" spans="1:28" ht="14.5">
      <c r="A13" s="28" t="s">
        <v>2</v>
      </c>
      <c r="B13" s="47">
        <f>'[6] Summary population'!B8/1000</f>
        <v>0.27893282198999997</v>
      </c>
      <c r="C13" s="47">
        <f>'[6] Summary population'!C8/1000</f>
        <v>0.27938294203999997</v>
      </c>
      <c r="D13" s="47">
        <f>'[6] Summary population'!D8/1000</f>
        <v>0.27540899057000001</v>
      </c>
      <c r="E13" s="47">
        <f>'[6] Summary population'!E8/1000</f>
        <v>0.27016681507000001</v>
      </c>
      <c r="F13" s="47">
        <f>'[6] Summary population'!F8/1000</f>
        <v>0.26215861249</v>
      </c>
      <c r="G13" s="47">
        <f>'[6] Summary population'!G8/1000</f>
        <v>0.25090127481000002</v>
      </c>
      <c r="H13" s="47">
        <f>'[6] Summary population'!H8/1000</f>
        <v>0.23708065836999997</v>
      </c>
      <c r="I13" s="47">
        <f>'[6] Summary population'!I8/1000</f>
        <v>0.22024360732999998</v>
      </c>
      <c r="J13" s="47">
        <f>'[6] Summary population'!J8/1000</f>
        <v>0.20150711552</v>
      </c>
      <c r="K13" s="47">
        <f>'[6] Summary population'!K8/1000</f>
        <v>0.18227929664</v>
      </c>
      <c r="L13" s="5"/>
      <c r="M13" s="5"/>
      <c r="O13" s="65"/>
      <c r="P13" s="5"/>
      <c r="Q13" s="5"/>
      <c r="R13" s="5"/>
      <c r="S13" s="5"/>
      <c r="T13" s="5"/>
      <c r="U13" s="5"/>
      <c r="V13" s="5"/>
      <c r="W13" s="5"/>
      <c r="X13" s="5"/>
      <c r="Y13" s="5"/>
      <c r="Z13" s="5"/>
      <c r="AA13" s="5"/>
      <c r="AB13" s="5"/>
    </row>
    <row r="14" spans="1:28" ht="14.5">
      <c r="A14" s="28" t="s">
        <v>3</v>
      </c>
      <c r="B14" s="47">
        <f>'[6] Summary population'!B9/1000</f>
        <v>0.58576546299999999</v>
      </c>
      <c r="C14" s="47">
        <f>'[6] Summary population'!C9/1000</f>
        <v>0.63544595455999997</v>
      </c>
      <c r="D14" s="47">
        <f>'[6] Summary population'!D9/1000</f>
        <v>0.66599553042000004</v>
      </c>
      <c r="E14" s="47">
        <f>'[6] Summary population'!E9/1000</f>
        <v>0.67939835793000003</v>
      </c>
      <c r="F14" s="47">
        <f>'[6] Summary population'!F9/1000</f>
        <v>0.67548105170999995</v>
      </c>
      <c r="G14" s="47">
        <f>'[6] Summary population'!G9/1000</f>
        <v>0.65647683952000002</v>
      </c>
      <c r="H14" s="47">
        <f>'[6] Summary population'!H9/1000</f>
        <v>0.62685699764000002</v>
      </c>
      <c r="I14" s="47">
        <f>'[6] Summary population'!I9/1000</f>
        <v>0.58888689788000004</v>
      </c>
      <c r="J14" s="47">
        <f>'[6] Summary population'!J9/1000</f>
        <v>0.54162577460000005</v>
      </c>
      <c r="K14" s="47">
        <f>'[6] Summary population'!K9/1000</f>
        <v>0.4850209747</v>
      </c>
      <c r="L14" s="5"/>
      <c r="M14" s="5"/>
      <c r="O14" s="65"/>
      <c r="P14" s="5"/>
      <c r="Q14" s="5"/>
      <c r="R14" s="5"/>
      <c r="S14" s="5"/>
      <c r="T14" s="5"/>
      <c r="U14" s="5"/>
      <c r="V14" s="5"/>
      <c r="W14" s="5"/>
      <c r="X14" s="5"/>
      <c r="Y14" s="5"/>
      <c r="Z14" s="5"/>
      <c r="AA14" s="5"/>
      <c r="AB14" s="5"/>
    </row>
    <row r="15" spans="1:28" ht="14.5">
      <c r="A15" s="28" t="s">
        <v>4</v>
      </c>
      <c r="B15" s="47">
        <f>'[6] Summary population'!B10/1000</f>
        <v>0.38085707099999999</v>
      </c>
      <c r="C15" s="47">
        <f>'[6] Summary population'!C10/1000</f>
        <v>0.44457463960000004</v>
      </c>
      <c r="D15" s="47">
        <f>'[6] Summary population'!D10/1000</f>
        <v>0.49273509676000005</v>
      </c>
      <c r="E15" s="47">
        <f>'[6] Summary population'!E10/1000</f>
        <v>0.53005917783000001</v>
      </c>
      <c r="F15" s="47">
        <f>'[6] Summary population'!F10/1000</f>
        <v>0.55343027965000002</v>
      </c>
      <c r="G15" s="47">
        <f>'[6] Summary population'!G10/1000</f>
        <v>0.56146554979999996</v>
      </c>
      <c r="H15" s="47">
        <f>'[6] Summary population'!H10/1000</f>
        <v>0.55654833129999992</v>
      </c>
      <c r="I15" s="47">
        <f>'[6] Summary population'!I10/1000</f>
        <v>0.53945088360000004</v>
      </c>
      <c r="J15" s="47">
        <f>'[6] Summary population'!J10/1000</f>
        <v>0.51185249394999999</v>
      </c>
      <c r="K15" s="47">
        <f>'[6] Summary population'!K10/1000</f>
        <v>0.47559784989000004</v>
      </c>
      <c r="L15" s="5"/>
      <c r="M15" s="5"/>
      <c r="O15" s="65"/>
      <c r="P15" s="5"/>
      <c r="Q15" s="5"/>
      <c r="R15" s="5"/>
      <c r="S15" s="5"/>
      <c r="T15" s="5"/>
      <c r="U15" s="5"/>
      <c r="V15" s="5"/>
      <c r="W15" s="5"/>
      <c r="X15" s="5"/>
      <c r="Y15" s="5"/>
      <c r="Z15" s="5"/>
      <c r="AA15" s="5"/>
      <c r="AB15" s="5"/>
    </row>
    <row r="16" spans="1:28" ht="14.5">
      <c r="A16" s="28" t="s">
        <v>0</v>
      </c>
      <c r="B16" s="47">
        <f>'[6] Summary population'!B11/1000</f>
        <v>0.34825860599999997</v>
      </c>
      <c r="C16" s="47">
        <f>'[6] Summary population'!C11/1000</f>
        <v>0.37835379936999997</v>
      </c>
      <c r="D16" s="47">
        <f>'[6] Summary population'!D11/1000</f>
        <v>0.40903464604000001</v>
      </c>
      <c r="E16" s="47">
        <f>'[6] Summary population'!E11/1000</f>
        <v>0.43750820713999999</v>
      </c>
      <c r="F16" s="47">
        <f>'[6] Summary population'!F11/1000</f>
        <v>0.46298520626000006</v>
      </c>
      <c r="G16" s="47">
        <f>'[6] Summary population'!G11/1000</f>
        <v>0.48683027413000002</v>
      </c>
      <c r="H16" s="47">
        <f>'[6] Summary population'!H11/1000</f>
        <v>0.50805182843999996</v>
      </c>
      <c r="I16" s="47">
        <f>'[6] Summary population'!I11/1000</f>
        <v>0.52343612651000004</v>
      </c>
      <c r="J16" s="47">
        <f>'[6] Summary population'!J11/1000</f>
        <v>0.52831337348999996</v>
      </c>
      <c r="K16" s="47">
        <f>'[6] Summary population'!K11/1000</f>
        <v>0.52239930814000002</v>
      </c>
      <c r="L16" s="5"/>
      <c r="M16" s="5"/>
      <c r="O16" s="65"/>
      <c r="P16" s="5"/>
      <c r="Q16" s="5"/>
      <c r="R16" s="5"/>
      <c r="S16" s="5"/>
      <c r="T16" s="5"/>
      <c r="U16" s="5"/>
      <c r="V16" s="5"/>
      <c r="W16" s="5"/>
      <c r="X16" s="5"/>
      <c r="Y16" s="5"/>
      <c r="Z16" s="5"/>
      <c r="AA16" s="5"/>
      <c r="AB16" s="5"/>
    </row>
    <row r="17" spans="1:28" ht="14.5">
      <c r="A17" s="28" t="s">
        <v>1</v>
      </c>
      <c r="B17" s="47">
        <f>'[6] Summary population'!B12/1000</f>
        <v>0.12653592</v>
      </c>
      <c r="C17" s="47">
        <f>'[6] Summary population'!C12/1000</f>
        <v>0.12548255010000001</v>
      </c>
      <c r="D17" s="47">
        <f>'[6] Summary population'!D12/1000</f>
        <v>0.1223723456</v>
      </c>
      <c r="E17" s="47">
        <f>'[6] Summary population'!E12/1000</f>
        <v>0.1182935053</v>
      </c>
      <c r="F17" s="47">
        <f>'[6] Summary population'!F12/1000</f>
        <v>0.1137136423</v>
      </c>
      <c r="G17" s="47">
        <f>'[6] Summary population'!G12/1000</f>
        <v>0.1085596662</v>
      </c>
      <c r="H17" s="47">
        <f>'[6] Summary population'!H12/1000</f>
        <v>0.1015981302</v>
      </c>
      <c r="I17" s="47">
        <f>'[6] Summary population'!I12/1000</f>
        <v>9.3649176550000005E-2</v>
      </c>
      <c r="J17" s="47">
        <f>'[6] Summary population'!J12/1000</f>
        <v>8.5155203099999993E-2</v>
      </c>
      <c r="K17" s="47">
        <f>'[6] Summary population'!K12/1000</f>
        <v>7.6935895830000003E-2</v>
      </c>
      <c r="L17" s="5"/>
      <c r="M17" s="5"/>
      <c r="O17" s="65"/>
      <c r="P17" s="5"/>
      <c r="Q17" s="5"/>
      <c r="R17" s="5"/>
      <c r="S17" s="5"/>
      <c r="T17" s="5"/>
      <c r="U17" s="5"/>
      <c r="V17" s="5"/>
      <c r="W17" s="5"/>
      <c r="X17" s="5"/>
      <c r="Y17" s="5"/>
      <c r="Z17" s="5"/>
      <c r="AA17" s="5"/>
      <c r="AB17" s="5"/>
    </row>
    <row r="18" spans="1:28" ht="14.5">
      <c r="A18" s="28" t="s">
        <v>7</v>
      </c>
      <c r="B18" s="47">
        <f>'[6] Summary population'!B13/1000</f>
        <v>0.76790719399999996</v>
      </c>
      <c r="C18" s="47">
        <f>'[6] Summary population'!C13/1000</f>
        <v>0.83646863156999995</v>
      </c>
      <c r="D18" s="47">
        <f>'[6] Summary population'!D13/1000</f>
        <v>0.88128575088999994</v>
      </c>
      <c r="E18" s="47">
        <f>'[6] Summary population'!E13/1000</f>
        <v>0.90212411060999986</v>
      </c>
      <c r="F18" s="47">
        <f>'[6] Summary population'!F13/1000</f>
        <v>0.89778713509999997</v>
      </c>
      <c r="G18" s="47">
        <f>'[6] Summary population'!G13/1000</f>
        <v>0.87188924787000011</v>
      </c>
      <c r="H18" s="47">
        <f>'[6] Summary population'!H13/1000</f>
        <v>0.83008779582000003</v>
      </c>
      <c r="I18" s="47">
        <f>'[6] Summary population'!I13/1000</f>
        <v>0.77577284871000007</v>
      </c>
      <c r="J18" s="47">
        <f>'[6] Summary population'!J13/1000</f>
        <v>0.71262279904999992</v>
      </c>
      <c r="K18" s="47">
        <f>'[6] Summary population'!K13/1000</f>
        <v>0.64395853054999996</v>
      </c>
      <c r="L18" s="5"/>
      <c r="M18" s="5"/>
      <c r="O18" s="65"/>
      <c r="P18" s="5"/>
      <c r="Q18" s="5"/>
      <c r="R18" s="5"/>
      <c r="S18" s="5"/>
      <c r="T18" s="5"/>
      <c r="U18" s="5"/>
      <c r="V18" s="5"/>
      <c r="W18" s="5"/>
      <c r="X18" s="5"/>
      <c r="Y18" s="5"/>
      <c r="Z18" s="5"/>
      <c r="AA18" s="5"/>
      <c r="AB18" s="5"/>
    </row>
    <row r="19" spans="1:28" ht="14.5">
      <c r="A19" s="28" t="s">
        <v>8</v>
      </c>
      <c r="B19" s="47">
        <f>'[6] Summary population'!B14/1000</f>
        <v>1.4296194528999999</v>
      </c>
      <c r="C19" s="47">
        <f>'[6] Summary population'!C14/1000</f>
        <v>1.6030849559</v>
      </c>
      <c r="D19" s="47">
        <f>'[6] Summary population'!D14/1000</f>
        <v>1.7318285014000001</v>
      </c>
      <c r="E19" s="47">
        <f>'[6] Summary population'!E14/1000</f>
        <v>1.8207046378999998</v>
      </c>
      <c r="F19" s="47">
        <f>'[6] Summary population'!F14/1000</f>
        <v>1.8632992618999999</v>
      </c>
      <c r="G19" s="47">
        <f>'[6] Summary population'!G14/1000</f>
        <v>1.8561640232000001</v>
      </c>
      <c r="H19" s="47">
        <f>'[6] Summary population'!H14/1000</f>
        <v>1.8010369064</v>
      </c>
      <c r="I19" s="47">
        <f>'[6] Summary population'!I14/1000</f>
        <v>1.7031398546000001</v>
      </c>
      <c r="J19" s="47">
        <f>'[6] Summary population'!J14/1000</f>
        <v>1.5716250710999999</v>
      </c>
      <c r="K19" s="47">
        <f>'[6] Summary population'!K14/1000</f>
        <v>1.4204508464999999</v>
      </c>
      <c r="L19" s="5"/>
      <c r="M19" s="5"/>
      <c r="O19" s="65"/>
      <c r="P19" s="5"/>
      <c r="Q19" s="5"/>
      <c r="R19" s="5"/>
      <c r="S19" s="5"/>
      <c r="T19" s="5"/>
      <c r="U19" s="5"/>
      <c r="V19" s="5"/>
      <c r="W19" s="5"/>
      <c r="X19" s="5"/>
      <c r="Y19" s="5"/>
      <c r="Z19" s="5"/>
      <c r="AA19" s="5"/>
      <c r="AB19" s="5"/>
    </row>
    <row r="20" spans="1:28" ht="13">
      <c r="A20" s="85" t="s">
        <v>89</v>
      </c>
      <c r="B20" s="47">
        <f>'[6] Summary population'!B15/1000</f>
        <v>6.8693236930000001</v>
      </c>
      <c r="C20" s="47">
        <f>'[6] Summary population'!C15/1000</f>
        <v>7.5184950649999998</v>
      </c>
      <c r="D20" s="47">
        <f>'[6] Summary population'!D15/1000</f>
        <v>7.9999136779999995</v>
      </c>
      <c r="E20" s="47">
        <f>'[6] Summary population'!E15/1000</f>
        <v>8.3220602180000007</v>
      </c>
      <c r="F20" s="47">
        <f>'[6] Summary population'!F15/1000</f>
        <v>8.4594012579999998</v>
      </c>
      <c r="G20" s="47">
        <f>'[6] Summary population'!G15/1000</f>
        <v>8.4174184449999991</v>
      </c>
      <c r="H20" s="47">
        <f>'[6] Summary population'!H15/1000</f>
        <v>8.2214415210000009</v>
      </c>
      <c r="I20" s="47">
        <f>'[6] Summary population'!I15/1000</f>
        <v>7.8885278900000007</v>
      </c>
      <c r="J20" s="47">
        <f>'[6] Summary population'!J15/1000</f>
        <v>7.4315259950000003</v>
      </c>
      <c r="K20" s="47">
        <f>'[6] Summary population'!K15/1000</f>
        <v>6.8799266669999994</v>
      </c>
      <c r="L20" s="55"/>
      <c r="M20" s="55"/>
      <c r="O20" s="66"/>
      <c r="P20" s="55"/>
      <c r="Q20" s="55"/>
      <c r="R20" s="55"/>
      <c r="S20" s="55"/>
      <c r="T20" s="55"/>
      <c r="U20" s="55"/>
      <c r="V20" s="55"/>
      <c r="W20" s="55"/>
      <c r="X20" s="55"/>
      <c r="Y20" s="55"/>
      <c r="Z20" s="55"/>
      <c r="AA20" s="55"/>
      <c r="AB20" s="5"/>
    </row>
    <row r="22" spans="1:28">
      <c r="A22" s="8" t="s">
        <v>180</v>
      </c>
      <c r="E22" s="12" t="s">
        <v>85</v>
      </c>
      <c r="F22" s="13"/>
      <c r="G22" s="13"/>
      <c r="H22" s="12" t="s">
        <v>94</v>
      </c>
    </row>
    <row r="23" spans="1:28" ht="14.5">
      <c r="A23" s="8" t="s">
        <v>84</v>
      </c>
      <c r="B23" s="16"/>
      <c r="C23" s="16"/>
      <c r="D23" s="16"/>
      <c r="E23" s="16"/>
      <c r="F23" s="16"/>
      <c r="G23" s="16"/>
      <c r="H23" s="16"/>
      <c r="I23" s="16"/>
      <c r="J23" s="16"/>
      <c r="K23" s="16"/>
      <c r="N23" s="213"/>
      <c r="O23" s="213"/>
      <c r="P23" s="213"/>
      <c r="Q23" s="213"/>
      <c r="R23" s="213"/>
      <c r="S23" s="213"/>
      <c r="T23" s="213"/>
      <c r="U23" s="213"/>
      <c r="V23" s="213"/>
      <c r="W23" s="213"/>
      <c r="X23" s="213"/>
      <c r="Y23" s="213"/>
      <c r="Z23" s="213"/>
      <c r="AA23" s="213"/>
      <c r="AB23" s="213"/>
    </row>
    <row r="24" spans="1:28" ht="14.5">
      <c r="A24" s="20"/>
      <c r="B24" s="19">
        <v>2010</v>
      </c>
      <c r="C24" s="19">
        <v>2020</v>
      </c>
      <c r="D24" s="19">
        <v>2030</v>
      </c>
      <c r="E24" s="19">
        <v>2040</v>
      </c>
      <c r="F24" s="19">
        <v>2050</v>
      </c>
      <c r="G24" s="19">
        <v>2060</v>
      </c>
      <c r="H24" s="19">
        <v>2070</v>
      </c>
      <c r="I24" s="19">
        <v>2080</v>
      </c>
      <c r="J24" s="19">
        <v>2090</v>
      </c>
      <c r="K24" s="19">
        <v>2100</v>
      </c>
      <c r="L24" s="32"/>
    </row>
    <row r="25" spans="1:28" ht="14.5">
      <c r="A25" s="19" t="s">
        <v>5</v>
      </c>
      <c r="B25" s="33">
        <f>B53/'SSP1 45'!B10*1000</f>
        <v>1581.9916487503135</v>
      </c>
      <c r="C25" s="33">
        <f>C53/'SSP1 45'!C10*1000</f>
        <v>2439.1033106583686</v>
      </c>
      <c r="D25" s="33">
        <f>D53/'SSP1 45'!D10*1000</f>
        <v>3676.0913329541268</v>
      </c>
      <c r="E25" s="33">
        <f>E53/'SSP1 45'!E10*1000</f>
        <v>5479.6408676689562</v>
      </c>
      <c r="F25" s="33">
        <f>F53/'SSP1 45'!F10*1000</f>
        <v>7882.3453421807526</v>
      </c>
      <c r="G25" s="33">
        <f>G53/'SSP1 45'!G10*1000</f>
        <v>10864.426926643557</v>
      </c>
      <c r="H25" s="33">
        <f>H53/'SSP1 45'!H10*1000</f>
        <v>14274.220917923902</v>
      </c>
      <c r="I25" s="33">
        <f>I53/'SSP1 45'!I10*1000</f>
        <v>18049.161747794766</v>
      </c>
      <c r="J25" s="33">
        <f>J53/'SSP1 45'!J10*1000</f>
        <v>22103.172478118358</v>
      </c>
      <c r="K25" s="33">
        <f>K53/'SSP1 45'!K10*1000</f>
        <v>26274.294150434984</v>
      </c>
      <c r="L25" s="6"/>
      <c r="O25" s="1"/>
      <c r="P25" s="1"/>
      <c r="Q25" s="1"/>
      <c r="R25" s="1"/>
      <c r="S25" s="1"/>
      <c r="T25" s="1"/>
      <c r="U25" s="1"/>
      <c r="V25" s="1"/>
      <c r="W25" s="1"/>
      <c r="X25" s="1"/>
      <c r="Y25" s="1"/>
      <c r="Z25" s="1"/>
    </row>
    <row r="26" spans="1:28" ht="14.5">
      <c r="A26" s="19" t="s">
        <v>6</v>
      </c>
      <c r="B26" s="33">
        <f>B54/'SSP1 45'!B11*1000</f>
        <v>6625.3578789883622</v>
      </c>
      <c r="C26" s="33">
        <f>C54/'SSP1 45'!C11*1000</f>
        <v>16885.250794767202</v>
      </c>
      <c r="D26" s="33">
        <f>D54/'SSP1 45'!D11*1000</f>
        <v>27146.598371795517</v>
      </c>
      <c r="E26" s="33">
        <f>E54/'SSP1 45'!E11*1000</f>
        <v>34710.703391292082</v>
      </c>
      <c r="F26" s="33">
        <f>F54/'SSP1 45'!F11*1000</f>
        <v>40971.093477112845</v>
      </c>
      <c r="G26" s="33">
        <f>G54/'SSP1 45'!G11*1000</f>
        <v>47046.048268353043</v>
      </c>
      <c r="H26" s="33">
        <f>H54/'SSP1 45'!H11*1000</f>
        <v>52934.330993047195</v>
      </c>
      <c r="I26" s="33">
        <f>I54/'SSP1 45'!I11*1000</f>
        <v>58722.898969153626</v>
      </c>
      <c r="J26" s="33">
        <f>J54/'SSP1 45'!J11*1000</f>
        <v>64743.969789624854</v>
      </c>
      <c r="K26" s="33">
        <f>K54/'SSP1 45'!K11*1000</f>
        <v>70448.33144329724</v>
      </c>
      <c r="L26" s="6"/>
      <c r="O26" s="1"/>
      <c r="P26" s="1"/>
      <c r="Q26" s="1"/>
      <c r="R26" s="1"/>
      <c r="S26" s="1"/>
      <c r="T26" s="1"/>
      <c r="U26" s="1"/>
      <c r="V26" s="1"/>
      <c r="W26" s="1"/>
      <c r="X26" s="1"/>
      <c r="Y26" s="1"/>
      <c r="Z26" s="1"/>
    </row>
    <row r="27" spans="1:28" ht="14.5">
      <c r="A27" s="19" t="s">
        <v>11</v>
      </c>
      <c r="B27" s="33">
        <f>B55/'SSP1 45'!B12*1000</f>
        <v>25397.825782371419</v>
      </c>
      <c r="C27" s="33">
        <f>C55/'SSP1 45'!C12*1000</f>
        <v>30997.026977860784</v>
      </c>
      <c r="D27" s="33">
        <f>D55/'SSP1 45'!D12*1000</f>
        <v>40224.146620487874</v>
      </c>
      <c r="E27" s="33">
        <f>E55/'SSP1 45'!E12*1000</f>
        <v>49744.587236198087</v>
      </c>
      <c r="F27" s="33">
        <f>F55/'SSP1 45'!F12*1000</f>
        <v>58883.375284467234</v>
      </c>
      <c r="G27" s="33">
        <f>G55/'SSP1 45'!G12*1000</f>
        <v>68327.910334378757</v>
      </c>
      <c r="H27" s="33">
        <f>H55/'SSP1 45'!H12*1000</f>
        <v>78363.716051184689</v>
      </c>
      <c r="I27" s="33">
        <f>I55/'SSP1 45'!I12*1000</f>
        <v>89142.641779254351</v>
      </c>
      <c r="J27" s="33">
        <f>J55/'SSP1 45'!J12*1000</f>
        <v>101439.64952002383</v>
      </c>
      <c r="K27" s="33">
        <f>K55/'SSP1 45'!K12*1000</f>
        <v>115419.86397492779</v>
      </c>
      <c r="L27" s="6"/>
      <c r="O27" s="1"/>
      <c r="P27" s="1"/>
      <c r="Q27" s="1"/>
      <c r="R27" s="1"/>
      <c r="S27" s="1"/>
      <c r="T27" s="1"/>
      <c r="U27" s="1"/>
      <c r="V27" s="1"/>
      <c r="W27" s="1"/>
      <c r="X27" s="1"/>
      <c r="Y27" s="1"/>
      <c r="Z27" s="1"/>
    </row>
    <row r="28" spans="1:28" ht="14.5">
      <c r="A28" s="19" t="s">
        <v>2</v>
      </c>
      <c r="B28" s="33">
        <f>B56/'SSP1 45'!B13*1000</f>
        <v>10414.617784938004</v>
      </c>
      <c r="C28" s="33">
        <f>C56/'SSP1 45'!C13*1000</f>
        <v>17660.514247120998</v>
      </c>
      <c r="D28" s="33">
        <f>D56/'SSP1 45'!D13*1000</f>
        <v>25066.555444366808</v>
      </c>
      <c r="E28" s="33">
        <f>E56/'SSP1 45'!E13*1000</f>
        <v>29854.258006891785</v>
      </c>
      <c r="F28" s="33">
        <f>F56/'SSP1 45'!F13*1000</f>
        <v>33123.168022302641</v>
      </c>
      <c r="G28" s="33">
        <f>G56/'SSP1 45'!G13*1000</f>
        <v>37204.358698730517</v>
      </c>
      <c r="H28" s="33">
        <f>H56/'SSP1 45'!H13*1000</f>
        <v>42834.955195505943</v>
      </c>
      <c r="I28" s="33">
        <f>I56/'SSP1 45'!I13*1000</f>
        <v>49755.934253204185</v>
      </c>
      <c r="J28" s="33">
        <f>J56/'SSP1 45'!J13*1000</f>
        <v>57745.551733854729</v>
      </c>
      <c r="K28" s="33">
        <f>K56/'SSP1 45'!K13*1000</f>
        <v>66811.162361746523</v>
      </c>
      <c r="L28" s="6"/>
      <c r="O28" s="1"/>
      <c r="P28" s="1"/>
      <c r="Q28" s="1"/>
      <c r="R28" s="1"/>
      <c r="S28" s="1"/>
      <c r="T28" s="1"/>
      <c r="U28" s="1"/>
      <c r="V28" s="1"/>
      <c r="W28" s="1"/>
      <c r="X28" s="1"/>
      <c r="Y28" s="1"/>
      <c r="Z28" s="1"/>
    </row>
    <row r="29" spans="1:28" ht="14.5">
      <c r="A29" s="19" t="s">
        <v>3</v>
      </c>
      <c r="B29" s="33">
        <f>B57/'SSP1 45'!B14*1000</f>
        <v>9205.015469817823</v>
      </c>
      <c r="C29" s="33">
        <f>C57/'SSP1 45'!C14*1000</f>
        <v>12424.456632927597</v>
      </c>
      <c r="D29" s="33">
        <f>D57/'SSP1 45'!D14*1000</f>
        <v>16273.155020672999</v>
      </c>
      <c r="E29" s="33">
        <f>E57/'SSP1 45'!E14*1000</f>
        <v>20862.770509022033</v>
      </c>
      <c r="F29" s="33">
        <f>F57/'SSP1 45'!F14*1000</f>
        <v>26258.390583567299</v>
      </c>
      <c r="G29" s="33">
        <f>G57/'SSP1 45'!G14*1000</f>
        <v>31591.753859685352</v>
      </c>
      <c r="H29" s="33">
        <f>H57/'SSP1 45'!H14*1000</f>
        <v>37016.573402481132</v>
      </c>
      <c r="I29" s="33">
        <f>I57/'SSP1 45'!I14*1000</f>
        <v>43205.845581887435</v>
      </c>
      <c r="J29" s="33">
        <f>J57/'SSP1 45'!J14*1000</f>
        <v>50425.025044589151</v>
      </c>
      <c r="K29" s="33">
        <f>K57/'SSP1 45'!K14*1000</f>
        <v>58544.470142890917</v>
      </c>
      <c r="L29" s="6"/>
      <c r="O29" s="1"/>
      <c r="P29" s="1"/>
      <c r="Q29" s="1"/>
      <c r="R29" s="1"/>
      <c r="S29" s="1"/>
      <c r="T29" s="1"/>
      <c r="U29" s="1"/>
      <c r="V29" s="1"/>
      <c r="W29" s="1"/>
      <c r="X29" s="1"/>
      <c r="Y29" s="1"/>
      <c r="Z29" s="1"/>
    </row>
    <row r="30" spans="1:28" ht="14.5">
      <c r="A30" s="19" t="s">
        <v>4</v>
      </c>
      <c r="B30" s="33">
        <f>B58/'SSP1 45'!B15*1000</f>
        <v>7849.0044111587467</v>
      </c>
      <c r="C30" s="33">
        <f>C58/'SSP1 45'!C15*1000</f>
        <v>10107.16998847003</v>
      </c>
      <c r="D30" s="33">
        <f>D58/'SSP1 45'!D15*1000</f>
        <v>13364.350177814596</v>
      </c>
      <c r="E30" s="33">
        <f>E58/'SSP1 45'!E15*1000</f>
        <v>17350.630713821174</v>
      </c>
      <c r="F30" s="33">
        <f>F58/'SSP1 45'!F15*1000</f>
        <v>21574.205750995359</v>
      </c>
      <c r="G30" s="33">
        <f>G58/'SSP1 45'!G15*1000</f>
        <v>25902.824704348408</v>
      </c>
      <c r="H30" s="33">
        <f>H58/'SSP1 45'!H15*1000</f>
        <v>30384.423168604691</v>
      </c>
      <c r="I30" s="33">
        <f>I58/'SSP1 45'!I15*1000</f>
        <v>35459.183031357628</v>
      </c>
      <c r="J30" s="33">
        <f>J58/'SSP1 45'!J15*1000</f>
        <v>41317.477556465463</v>
      </c>
      <c r="K30" s="33">
        <f>K58/'SSP1 45'!K15*1000</f>
        <v>48378.17648318132</v>
      </c>
      <c r="L30" s="6"/>
      <c r="O30" s="1"/>
      <c r="P30" s="1"/>
      <c r="Q30" s="1"/>
      <c r="R30" s="1"/>
      <c r="S30" s="1"/>
      <c r="T30" s="1"/>
      <c r="U30" s="1"/>
      <c r="V30" s="1"/>
      <c r="W30" s="1"/>
      <c r="X30" s="1"/>
      <c r="Y30" s="1"/>
      <c r="Z30" s="1"/>
    </row>
    <row r="31" spans="1:28" ht="14.5">
      <c r="A31" s="19" t="s">
        <v>0</v>
      </c>
      <c r="B31" s="33">
        <f>B59/'SSP1 45'!B16*1000</f>
        <v>40026.205999917205</v>
      </c>
      <c r="C31" s="33">
        <f>C59/'SSP1 45'!C16*1000</f>
        <v>44088.541517954327</v>
      </c>
      <c r="D31" s="33">
        <f>D59/'SSP1 45'!D16*1000</f>
        <v>51203.149123832103</v>
      </c>
      <c r="E31" s="33">
        <f>E59/'SSP1 45'!E16*1000</f>
        <v>58875.703864813215</v>
      </c>
      <c r="F31" s="33">
        <f>F59/'SSP1 45'!F16*1000</f>
        <v>66745.210560024338</v>
      </c>
      <c r="G31" s="33">
        <f>G59/'SSP1 45'!G16*1000</f>
        <v>74822.107000422751</v>
      </c>
      <c r="H31" s="33">
        <f>H59/'SSP1 45'!H16*1000</f>
        <v>83554.600083509547</v>
      </c>
      <c r="I31" s="33">
        <f>I59/'SSP1 45'!I16*1000</f>
        <v>93332.514610197934</v>
      </c>
      <c r="J31" s="33">
        <f>J59/'SSP1 45'!J16*1000</f>
        <v>104336.15815338312</v>
      </c>
      <c r="K31" s="33">
        <f>K59/'SSP1 45'!K16*1000</f>
        <v>116366.84909373701</v>
      </c>
      <c r="L31" s="6"/>
      <c r="O31" s="1"/>
      <c r="P31" s="1"/>
      <c r="Q31" s="1"/>
      <c r="R31" s="1"/>
      <c r="S31" s="1"/>
      <c r="T31" s="1"/>
      <c r="U31" s="1"/>
      <c r="V31" s="1"/>
      <c r="W31" s="1"/>
      <c r="X31" s="1"/>
      <c r="Y31" s="1"/>
      <c r="Z31" s="1"/>
    </row>
    <row r="32" spans="1:28" ht="14.5">
      <c r="A32" s="19" t="s">
        <v>1</v>
      </c>
      <c r="B32" s="33">
        <f>B60/'SSP1 45'!B17*1000</f>
        <v>32118.347525350899</v>
      </c>
      <c r="C32" s="33">
        <f>C60/'SSP1 45'!C17*1000</f>
        <v>32916.962451817431</v>
      </c>
      <c r="D32" s="33">
        <f>D60/'SSP1 45'!D17*1000</f>
        <v>36620.260370329946</v>
      </c>
      <c r="E32" s="33">
        <f>E60/'SSP1 45'!E17*1000</f>
        <v>41758.078860479924</v>
      </c>
      <c r="F32" s="33">
        <f>F60/'SSP1 45'!F17*1000</f>
        <v>47499.53636829379</v>
      </c>
      <c r="G32" s="33">
        <f>G60/'SSP1 45'!G17*1000</f>
        <v>53998.595004891424</v>
      </c>
      <c r="H32" s="33">
        <f>H60/'SSP1 45'!H17*1000</f>
        <v>61752.373450668085</v>
      </c>
      <c r="I32" s="33">
        <f>I60/'SSP1 45'!I17*1000</f>
        <v>70091.437616596944</v>
      </c>
      <c r="J32" s="33">
        <f>J60/'SSP1 45'!J17*1000</f>
        <v>79955.878714826307</v>
      </c>
      <c r="K32" s="33">
        <f>K60/'SSP1 45'!K17*1000</f>
        <v>91911.010000128823</v>
      </c>
      <c r="L32" s="6"/>
      <c r="O32" s="1"/>
      <c r="P32" s="1"/>
      <c r="Q32" s="1"/>
      <c r="R32" s="1"/>
      <c r="S32" s="1"/>
      <c r="T32" s="1"/>
      <c r="U32" s="1"/>
      <c r="V32" s="1"/>
      <c r="W32" s="1"/>
      <c r="X32" s="1"/>
      <c r="Y32" s="1"/>
      <c r="Z32" s="1"/>
    </row>
    <row r="33" spans="1:26" ht="14.5">
      <c r="A33" s="19" t="s">
        <v>7</v>
      </c>
      <c r="B33" s="33">
        <f>B61/'SSP1 45'!B18*1000</f>
        <v>5083.3142341937746</v>
      </c>
      <c r="C33" s="33">
        <f>C61/'SSP1 45'!C18*1000</f>
        <v>7147.409673305463</v>
      </c>
      <c r="D33" s="33">
        <f>D61/'SSP1 45'!D18*1000</f>
        <v>10050.990532928301</v>
      </c>
      <c r="E33" s="33">
        <f>E61/'SSP1 45'!E18*1000</f>
        <v>13459.092768056</v>
      </c>
      <c r="F33" s="33">
        <f>F61/'SSP1 45'!F18*1000</f>
        <v>17696.2586128285</v>
      </c>
      <c r="G33" s="33">
        <f>G61/'SSP1 45'!G18*1000</f>
        <v>22076.646691105841</v>
      </c>
      <c r="H33" s="33">
        <f>H61/'SSP1 45'!H18*1000</f>
        <v>26626.110717802556</v>
      </c>
      <c r="I33" s="33">
        <f>I61/'SSP1 45'!I18*1000</f>
        <v>31751.462054851989</v>
      </c>
      <c r="J33" s="33">
        <f>J61/'SSP1 45'!J18*1000</f>
        <v>37381.585115593414</v>
      </c>
      <c r="K33" s="33">
        <f>K61/'SSP1 45'!K18*1000</f>
        <v>43440.527290022401</v>
      </c>
      <c r="L33" s="6"/>
      <c r="O33" s="1"/>
      <c r="P33" s="1"/>
      <c r="Q33" s="1"/>
      <c r="R33" s="1"/>
      <c r="S33" s="1"/>
      <c r="T33" s="1"/>
      <c r="U33" s="1"/>
      <c r="V33" s="1"/>
      <c r="W33" s="1"/>
      <c r="X33" s="1"/>
      <c r="Y33" s="1"/>
      <c r="Z33" s="1"/>
    </row>
    <row r="34" spans="1:26" ht="14.5">
      <c r="A34" s="19" t="s">
        <v>8</v>
      </c>
      <c r="B34" s="33">
        <f>B62/'SSP1 45'!B19*1000</f>
        <v>3016.4588564126411</v>
      </c>
      <c r="C34" s="33">
        <f>C62/'SSP1 45'!C19*1000</f>
        <v>6940.4643288250336</v>
      </c>
      <c r="D34" s="33">
        <f>D62/'SSP1 45'!D19*1000</f>
        <v>12870.192995600737</v>
      </c>
      <c r="E34" s="33">
        <f>E62/'SSP1 45'!E19*1000</f>
        <v>18096.093420183624</v>
      </c>
      <c r="F34" s="33">
        <f>F62/'SSP1 45'!F19*1000</f>
        <v>22738.697723089568</v>
      </c>
      <c r="G34" s="33">
        <f>G62/'SSP1 45'!G19*1000</f>
        <v>27162.263852135628</v>
      </c>
      <c r="H34" s="33">
        <f>H62/'SSP1 45'!H19*1000</f>
        <v>31457.923593164185</v>
      </c>
      <c r="I34" s="33">
        <f>I62/'SSP1 45'!I19*1000</f>
        <v>36478.588112537262</v>
      </c>
      <c r="J34" s="33">
        <f>J62/'SSP1 45'!J19*1000</f>
        <v>42278.790843857772</v>
      </c>
      <c r="K34" s="33">
        <f>K62/'SSP1 45'!K19*1000</f>
        <v>48424.443970367261</v>
      </c>
      <c r="L34" s="6"/>
      <c r="O34" s="1"/>
      <c r="P34" s="1"/>
      <c r="Q34" s="1"/>
      <c r="R34" s="1"/>
      <c r="S34" s="1"/>
      <c r="T34" s="1"/>
      <c r="U34" s="1"/>
      <c r="V34" s="1"/>
      <c r="W34" s="1"/>
      <c r="X34" s="1"/>
      <c r="Y34" s="1"/>
      <c r="Z34" s="1"/>
    </row>
    <row r="35" spans="1:26" ht="14.5">
      <c r="A35" s="19" t="s">
        <v>89</v>
      </c>
      <c r="B35" s="33">
        <f>B63/'SSP1 45'!B20*1000</f>
        <v>9464.6874314938468</v>
      </c>
      <c r="C35" s="33">
        <f>C63/'SSP1 45'!C20*1000</f>
        <v>13875.004265896929</v>
      </c>
      <c r="D35" s="33">
        <f>D63/'SSP1 45'!D20*1000</f>
        <v>19307.06385304574</v>
      </c>
      <c r="E35" s="33">
        <f>E63/'SSP1 45'!E20*1000</f>
        <v>24177.911181752515</v>
      </c>
      <c r="F35" s="33">
        <f>F63/'SSP1 45'!F20*1000</f>
        <v>28876.415830137939</v>
      </c>
      <c r="G35" s="33">
        <f>G63/'SSP1 45'!G20*1000</f>
        <v>33724.803270131364</v>
      </c>
      <c r="H35" s="33">
        <f>H63/'SSP1 45'!H20*1000</f>
        <v>38832.403293816475</v>
      </c>
      <c r="I35" s="33">
        <f>I63/'SSP1 45'!I20*1000</f>
        <v>44561.093590809374</v>
      </c>
      <c r="J35" s="33">
        <f>J63/'SSP1 45'!J20*1000</f>
        <v>51031.625773112835</v>
      </c>
      <c r="K35" s="33">
        <f>K63/'SSP1 45'!K20*1000</f>
        <v>58077.176231622769</v>
      </c>
      <c r="L35" s="6"/>
      <c r="M35" s="12" t="s">
        <v>96</v>
      </c>
      <c r="N35" s="13"/>
      <c r="O35" s="74"/>
      <c r="P35" s="74"/>
      <c r="Q35" s="74"/>
      <c r="R35" s="74"/>
      <c r="S35" s="74"/>
      <c r="T35" s="74"/>
      <c r="U35" s="74"/>
      <c r="V35" s="1"/>
      <c r="W35" s="1"/>
      <c r="X35" s="1"/>
      <c r="Y35" s="1"/>
      <c r="Z35" s="1"/>
    </row>
    <row r="36" spans="1:26" ht="14.5">
      <c r="A36" s="16"/>
      <c r="B36" s="1"/>
      <c r="C36" s="1"/>
      <c r="D36" s="1"/>
      <c r="E36" s="1"/>
      <c r="F36" s="1"/>
      <c r="G36" s="1"/>
      <c r="H36" s="1"/>
      <c r="I36" s="1"/>
      <c r="J36" s="1"/>
      <c r="K36" s="1"/>
      <c r="L36" s="1"/>
    </row>
    <row r="37" spans="1:26">
      <c r="A37" t="s">
        <v>16</v>
      </c>
    </row>
    <row r="38" spans="1:26">
      <c r="A38" t="s">
        <v>17</v>
      </c>
    </row>
    <row r="39" spans="1:26">
      <c r="A39" t="s">
        <v>18</v>
      </c>
    </row>
    <row r="41" spans="1:26">
      <c r="A41" t="s">
        <v>19</v>
      </c>
    </row>
    <row r="42" spans="1:26">
      <c r="A42" t="s">
        <v>20</v>
      </c>
    </row>
    <row r="43" spans="1:26">
      <c r="A43" s="106" t="s">
        <v>150</v>
      </c>
      <c r="B43" s="107"/>
      <c r="C43" s="107"/>
      <c r="D43" s="107"/>
      <c r="E43" s="107"/>
      <c r="F43" s="107"/>
      <c r="G43" s="107"/>
      <c r="H43" s="107"/>
      <c r="I43" s="107"/>
      <c r="J43" s="107"/>
    </row>
    <row r="45" spans="1:26">
      <c r="A45" t="s">
        <v>21</v>
      </c>
    </row>
    <row r="47" spans="1:26">
      <c r="A47" t="s">
        <v>22</v>
      </c>
    </row>
    <row r="48" spans="1:26">
      <c r="A48" t="s">
        <v>23</v>
      </c>
    </row>
    <row r="50" spans="1:28">
      <c r="A50" t="str">
        <f>'[5] Summary GDP'!$A$2</f>
        <v>Table 6. GDP PPP (IIASA GDP SSP1 scenario)</v>
      </c>
      <c r="F50" s="13"/>
      <c r="G50" s="13"/>
      <c r="H50" s="12" t="s">
        <v>94</v>
      </c>
    </row>
    <row r="51" spans="1:28" ht="14.5">
      <c r="A51" s="8" t="s">
        <v>153</v>
      </c>
      <c r="B51" s="16"/>
      <c r="C51" s="16"/>
      <c r="D51" s="16"/>
      <c r="E51" s="16"/>
      <c r="F51" s="16"/>
      <c r="G51" s="16"/>
      <c r="H51" s="16"/>
      <c r="I51" s="16"/>
      <c r="J51" s="16"/>
      <c r="K51" s="16"/>
      <c r="N51" s="213"/>
      <c r="O51" s="213"/>
      <c r="P51" s="213"/>
      <c r="Q51" s="213"/>
      <c r="R51" s="213"/>
      <c r="S51" s="213"/>
      <c r="T51" s="213"/>
      <c r="U51" s="213"/>
      <c r="V51" s="213"/>
      <c r="W51" s="213"/>
      <c r="X51" s="213"/>
      <c r="Y51" s="213"/>
      <c r="Z51" s="213"/>
      <c r="AA51" s="213"/>
      <c r="AB51" s="213"/>
    </row>
    <row r="52" spans="1:28" ht="14.5">
      <c r="A52" s="20"/>
      <c r="B52" s="19">
        <v>2010</v>
      </c>
      <c r="C52" s="19">
        <v>2020</v>
      </c>
      <c r="D52" s="19">
        <v>2030</v>
      </c>
      <c r="E52" s="19">
        <v>2040</v>
      </c>
      <c r="F52" s="19">
        <v>2050</v>
      </c>
      <c r="G52" s="19">
        <v>2060</v>
      </c>
      <c r="H52" s="19">
        <v>2070</v>
      </c>
      <c r="I52" s="19">
        <v>2080</v>
      </c>
      <c r="J52" s="19">
        <v>2090</v>
      </c>
      <c r="K52" s="19">
        <v>2100</v>
      </c>
      <c r="L52" s="32"/>
    </row>
    <row r="53" spans="1:28" ht="14.5">
      <c r="A53" s="19" t="s">
        <v>5</v>
      </c>
      <c r="B53" s="33">
        <f>'[6] Summary GDP'!B5/1000</f>
        <v>1.3545580827100001</v>
      </c>
      <c r="C53" s="33">
        <f>'[6] Summary GDP'!C5/1000</f>
        <v>2.5645267598999997</v>
      </c>
      <c r="D53" s="33">
        <f>'[6] Summary GDP'!D5/1000</f>
        <v>4.5571428054999998</v>
      </c>
      <c r="E53" s="33">
        <f>'[6] Summary GDP'!E5/1000</f>
        <v>7.7349131545000001</v>
      </c>
      <c r="F53" s="33">
        <f>'[6] Summary GDP'!F5/1000</f>
        <v>12.220628944300001</v>
      </c>
      <c r="G53" s="33">
        <f>'[6] Summary GDP'!G5/1000</f>
        <v>17.938005235000002</v>
      </c>
      <c r="H53" s="33">
        <f>'[6] Summary GDP'!H5/1000</f>
        <v>24.495092540000002</v>
      </c>
      <c r="I53" s="33">
        <f>'[6] Summary GDP'!I5/1000</f>
        <v>31.463676920099999</v>
      </c>
      <c r="J53" s="33">
        <f>'[6] Summary GDP'!J5/1000</f>
        <v>38.343345914300002</v>
      </c>
      <c r="K53" s="33">
        <f>'[6] Summary GDP'!K5/1000</f>
        <v>44.519283572299997</v>
      </c>
      <c r="L53" s="6"/>
      <c r="O53" s="1"/>
      <c r="P53" s="1"/>
      <c r="Q53" s="1"/>
      <c r="R53" s="1"/>
      <c r="S53" s="1"/>
      <c r="T53" s="1"/>
      <c r="U53" s="1"/>
      <c r="V53" s="1"/>
      <c r="W53" s="1"/>
      <c r="X53" s="1"/>
      <c r="Y53" s="1"/>
      <c r="Z53" s="1"/>
    </row>
    <row r="54" spans="1:28" ht="14.5">
      <c r="A54" s="19" t="s">
        <v>6</v>
      </c>
      <c r="B54" s="33">
        <f>'[6] Summary GDP'!B6/1000</f>
        <v>9.6721982557999997</v>
      </c>
      <c r="C54" s="33">
        <f>'[6] Summary GDP'!C6/1000</f>
        <v>25.332028528599999</v>
      </c>
      <c r="D54" s="33">
        <f>'[6] Summary GDP'!D6/1000</f>
        <v>40.565157988999999</v>
      </c>
      <c r="E54" s="33">
        <f>'[6] Summary GDP'!E6/1000</f>
        <v>50.180324760000005</v>
      </c>
      <c r="F54" s="33">
        <f>'[6] Summary GDP'!F6/1000</f>
        <v>55.694570723999995</v>
      </c>
      <c r="G54" s="33">
        <f>'[6] Summary GDP'!G6/1000</f>
        <v>58.650064735999997</v>
      </c>
      <c r="H54" s="33">
        <f>'[6] Summary GDP'!H6/1000</f>
        <v>59.324849530000002</v>
      </c>
      <c r="I54" s="33">
        <f>'[6] Summary GDP'!I6/1000</f>
        <v>58.260968638000001</v>
      </c>
      <c r="J54" s="33">
        <f>'[6] Summary GDP'!J6/1000</f>
        <v>55.802393240999997</v>
      </c>
      <c r="K54" s="33">
        <f>'[6] Summary GDP'!K6/1000</f>
        <v>51.521280666999999</v>
      </c>
      <c r="L54" s="6"/>
      <c r="O54" s="1"/>
      <c r="P54" s="1"/>
      <c r="Q54" s="1"/>
      <c r="R54" s="1"/>
      <c r="S54" s="1"/>
      <c r="T54" s="1"/>
      <c r="U54" s="1"/>
      <c r="V54" s="1"/>
      <c r="W54" s="1"/>
      <c r="X54" s="1"/>
      <c r="Y54" s="1"/>
      <c r="Z54" s="1"/>
    </row>
    <row r="55" spans="1:28" ht="14.5">
      <c r="A55" s="19" t="s">
        <v>11</v>
      </c>
      <c r="B55" s="33">
        <f>'[6] Summary GDP'!B7/1000</f>
        <v>15.492086605200001</v>
      </c>
      <c r="C55" s="33">
        <f>'[6] Summary GDP'!C7/1000</f>
        <v>19.666644122200001</v>
      </c>
      <c r="D55" s="33">
        <f>'[6] Summary GDP'!D7/1000</f>
        <v>26.291282723999998</v>
      </c>
      <c r="E55" s="33">
        <f>'[6] Summary GDP'!E7/1000</f>
        <v>33.280102029300004</v>
      </c>
      <c r="F55" s="33">
        <f>'[6] Summary GDP'!F7/1000</f>
        <v>40.012634455200001</v>
      </c>
      <c r="G55" s="33">
        <f>'[6] Summary GDP'!G7/1000</f>
        <v>46.651032990099999</v>
      </c>
      <c r="H55" s="33">
        <f>'[6] Summary GDP'!H7/1000</f>
        <v>52.997123846400001</v>
      </c>
      <c r="I55" s="33">
        <f>'[6] Summary GDP'!I7/1000</f>
        <v>58.8483548253</v>
      </c>
      <c r="J55" s="33">
        <f>'[6] Summary GDP'!J7/1000</f>
        <v>64.304133344800007</v>
      </c>
      <c r="K55" s="33">
        <f>'[6] Summary GDP'!K7/1000</f>
        <v>69.3174678938</v>
      </c>
      <c r="L55" s="6"/>
      <c r="O55" s="1"/>
      <c r="P55" s="1"/>
      <c r="Q55" s="1"/>
      <c r="R55" s="1"/>
      <c r="S55" s="1"/>
      <c r="T55" s="1"/>
      <c r="U55" s="1"/>
      <c r="V55" s="1"/>
      <c r="W55" s="1"/>
      <c r="X55" s="1"/>
      <c r="Y55" s="1"/>
      <c r="Z55" s="1"/>
    </row>
    <row r="56" spans="1:28" ht="14.5">
      <c r="A56" s="19" t="s">
        <v>2</v>
      </c>
      <c r="B56" s="33">
        <f>'[6] Summary GDP'!B8/1000</f>
        <v>2.9049787287000002</v>
      </c>
      <c r="C56" s="33">
        <f>'[6] Summary GDP'!C8/1000</f>
        <v>4.9340464283000003</v>
      </c>
      <c r="D56" s="33">
        <f>'[6] Summary GDP'!D8/1000</f>
        <v>6.9035547320000008</v>
      </c>
      <c r="E56" s="33">
        <f>'[6] Summary GDP'!E8/1000</f>
        <v>8.0656298020000001</v>
      </c>
      <c r="F56" s="33">
        <f>'[6] Summary GDP'!F8/1000</f>
        <v>8.683523769999999</v>
      </c>
      <c r="G56" s="33">
        <f>'[6] Summary GDP'!G8/1000</f>
        <v>9.3346210260000007</v>
      </c>
      <c r="H56" s="33">
        <f>'[6] Summary GDP'!H8/1000</f>
        <v>10.155339378999999</v>
      </c>
      <c r="I56" s="33">
        <f>'[6] Summary GDP'!I8/1000</f>
        <v>10.958426445999999</v>
      </c>
      <c r="J56" s="33">
        <f>'[6] Summary GDP'!J8/1000</f>
        <v>11.636139564</v>
      </c>
      <c r="K56" s="33">
        <f>'[6] Summary GDP'!K8/1000</f>
        <v>12.178291682999999</v>
      </c>
      <c r="L56" s="6"/>
      <c r="O56" s="1"/>
      <c r="P56" s="1"/>
      <c r="Q56" s="1"/>
      <c r="R56" s="1"/>
      <c r="S56" s="1"/>
      <c r="T56" s="1"/>
      <c r="U56" s="1"/>
      <c r="V56" s="1"/>
      <c r="W56" s="1"/>
      <c r="X56" s="1"/>
      <c r="Y56" s="1"/>
      <c r="Z56" s="1"/>
    </row>
    <row r="57" spans="1:28" ht="14.5">
      <c r="A57" s="19" t="s">
        <v>3</v>
      </c>
      <c r="B57" s="33">
        <f>'[6] Summary GDP'!B9/1000</f>
        <v>5.3919801486000001</v>
      </c>
      <c r="C57" s="33">
        <f>'[6] Summary GDP'!C9/1000</f>
        <v>7.8950707050000002</v>
      </c>
      <c r="D57" s="33">
        <f>'[6] Summary GDP'!D9/1000</f>
        <v>10.837848509600001</v>
      </c>
      <c r="E57" s="33">
        <f>'[6] Summary GDP'!E9/1000</f>
        <v>14.174132025700001</v>
      </c>
      <c r="F57" s="33">
        <f>'[6] Summary GDP'!F9/1000</f>
        <v>17.737045287599997</v>
      </c>
      <c r="G57" s="33">
        <f>'[6] Summary GDP'!G9/1000</f>
        <v>20.739254728700001</v>
      </c>
      <c r="H57" s="33">
        <f>'[6] Summary GDP'!H9/1000</f>
        <v>23.204098066</v>
      </c>
      <c r="I57" s="33">
        <f>'[6] Summary GDP'!I9/1000</f>
        <v>25.443356375</v>
      </c>
      <c r="J57" s="33">
        <f>'[6] Summary GDP'!J9/1000</f>
        <v>27.311493248999998</v>
      </c>
      <c r="K57" s="33">
        <f>'[6] Summary GDP'!K9/1000</f>
        <v>28.395295972</v>
      </c>
      <c r="L57" s="6"/>
      <c r="O57" s="1"/>
      <c r="P57" s="1"/>
      <c r="Q57" s="1"/>
      <c r="R57" s="1"/>
      <c r="S57" s="1"/>
      <c r="T57" s="1"/>
      <c r="U57" s="1"/>
      <c r="V57" s="1"/>
      <c r="W57" s="1"/>
      <c r="X57" s="1"/>
      <c r="Y57" s="1"/>
      <c r="Z57" s="1"/>
    </row>
    <row r="58" spans="1:28" ht="14.5">
      <c r="A58" s="19" t="s">
        <v>4</v>
      </c>
      <c r="B58" s="33">
        <f>'[6] Summary GDP'!B10/1000</f>
        <v>2.9893488303</v>
      </c>
      <c r="C58" s="33">
        <f>'[6] Summary GDP'!C10/1000</f>
        <v>4.4933914550000003</v>
      </c>
      <c r="D58" s="33">
        <f>'[6] Summary GDP'!D10/1000</f>
        <v>6.5850843779999995</v>
      </c>
      <c r="E58" s="33">
        <f>'[6] Summary GDP'!E10/1000</f>
        <v>9.1968610509999991</v>
      </c>
      <c r="F58" s="33">
        <f>'[6] Summary GDP'!F10/1000</f>
        <v>11.939818722</v>
      </c>
      <c r="G58" s="33">
        <f>'[6] Summary GDP'!G10/1000</f>
        <v>14.543543714</v>
      </c>
      <c r="H58" s="33">
        <f>'[6] Summary GDP'!H10/1000</f>
        <v>16.910400011999997</v>
      </c>
      <c r="I58" s="33">
        <f>'[6] Summary GDP'!I10/1000</f>
        <v>19.128487617999998</v>
      </c>
      <c r="J58" s="33">
        <f>'[6] Summary GDP'!J10/1000</f>
        <v>21.148453930999999</v>
      </c>
      <c r="K58" s="33">
        <f>'[6] Summary GDP'!K10/1000</f>
        <v>23.008556717000001</v>
      </c>
      <c r="L58" s="6"/>
      <c r="O58" s="1"/>
      <c r="P58" s="1"/>
      <c r="Q58" s="1"/>
      <c r="R58" s="1"/>
      <c r="S58" s="1"/>
      <c r="T58" s="1"/>
      <c r="U58" s="1"/>
      <c r="V58" s="1"/>
      <c r="W58" s="1"/>
      <c r="X58" s="1"/>
      <c r="Y58" s="1"/>
      <c r="Z58" s="1"/>
    </row>
    <row r="59" spans="1:28" ht="14.5">
      <c r="A59" s="19" t="s">
        <v>0</v>
      </c>
      <c r="B59" s="33">
        <f>'[6] Summary GDP'!B11/1000</f>
        <v>13.939470705</v>
      </c>
      <c r="C59" s="33">
        <f>'[6] Summary GDP'!C11/1000</f>
        <v>16.681067192000004</v>
      </c>
      <c r="D59" s="33">
        <f>'[6] Summary GDP'!D11/1000</f>
        <v>20.943861978000001</v>
      </c>
      <c r="E59" s="33">
        <f>'[6] Summary GDP'!E11/1000</f>
        <v>25.758603642000001</v>
      </c>
      <c r="F59" s="33">
        <f>'[6] Summary GDP'!F11/1000</f>
        <v>30.902045078</v>
      </c>
      <c r="G59" s="33">
        <f>'[6] Summary GDP'!G11/1000</f>
        <v>36.425666862</v>
      </c>
      <c r="H59" s="33">
        <f>'[6] Summary GDP'!H11/1000</f>
        <v>42.450067346999994</v>
      </c>
      <c r="I59" s="33">
        <f>'[6] Summary GDP'!I11/1000</f>
        <v>48.853609924999994</v>
      </c>
      <c r="J59" s="33">
        <f>'[6] Summary GDP'!J11/1000</f>
        <v>55.122187691000001</v>
      </c>
      <c r="K59" s="33">
        <f>'[6] Summary GDP'!K11/1000</f>
        <v>60.789961456999997</v>
      </c>
      <c r="L59" s="6"/>
      <c r="O59" s="1"/>
      <c r="P59" s="1"/>
      <c r="Q59" s="1"/>
      <c r="R59" s="1"/>
      <c r="S59" s="1"/>
      <c r="T59" s="1"/>
      <c r="U59" s="1"/>
      <c r="V59" s="1"/>
      <c r="W59" s="1"/>
      <c r="X59" s="1"/>
      <c r="Y59" s="1"/>
      <c r="Z59" s="1"/>
    </row>
    <row r="60" spans="1:28" ht="14.5">
      <c r="A60" s="19" t="s">
        <v>1</v>
      </c>
      <c r="B60" s="33">
        <f>'[6] Summary GDP'!B12/1000</f>
        <v>4.0641246529999995</v>
      </c>
      <c r="C60" s="33">
        <f>'[6] Summary GDP'!C12/1000</f>
        <v>4.1305043900000005</v>
      </c>
      <c r="D60" s="33">
        <f>'[6] Summary GDP'!D12/1000</f>
        <v>4.4813071579999999</v>
      </c>
      <c r="E60" s="33">
        <f>'[6] Summary GDP'!E12/1000</f>
        <v>4.9397095230000003</v>
      </c>
      <c r="F60" s="33">
        <f>'[6] Summary GDP'!F12/1000</f>
        <v>5.4013452880000008</v>
      </c>
      <c r="G60" s="33">
        <f>'[6] Summary GDP'!G12/1000</f>
        <v>5.8620694489999998</v>
      </c>
      <c r="H60" s="33">
        <f>'[6] Summary GDP'!H12/1000</f>
        <v>6.2739256779999995</v>
      </c>
      <c r="I60" s="33">
        <f>'[6] Summary GDP'!I12/1000</f>
        <v>6.5640054159999996</v>
      </c>
      <c r="J60" s="33">
        <f>'[6] Summary GDP'!J12/1000</f>
        <v>6.8086590910000009</v>
      </c>
      <c r="K60" s="33">
        <f>'[6] Summary GDP'!K12/1000</f>
        <v>7.0712558909999998</v>
      </c>
      <c r="L60" s="6"/>
      <c r="O60" s="1"/>
      <c r="P60" s="1"/>
      <c r="Q60" s="1"/>
      <c r="R60" s="1"/>
      <c r="S60" s="1"/>
      <c r="T60" s="1"/>
      <c r="U60" s="1"/>
      <c r="V60" s="1"/>
      <c r="W60" s="1"/>
      <c r="X60" s="1"/>
      <c r="Y60" s="1"/>
      <c r="Z60" s="1"/>
    </row>
    <row r="61" spans="1:28" ht="14.5">
      <c r="A61" s="19" t="s">
        <v>7</v>
      </c>
      <c r="B61" s="33">
        <f>'[6] Summary GDP'!B13/1000</f>
        <v>3.9035135697999999</v>
      </c>
      <c r="C61" s="33">
        <f>'[6] Summary GDP'!C13/1000</f>
        <v>5.9785839887000005</v>
      </c>
      <c r="D61" s="33">
        <f>'[6] Summary GDP'!D13/1000</f>
        <v>8.8577947389999991</v>
      </c>
      <c r="E61" s="33">
        <f>'[6] Summary GDP'!E13/1000</f>
        <v>12.141772093</v>
      </c>
      <c r="F61" s="33">
        <f>'[6] Summary GDP'!F13/1000</f>
        <v>15.887473322</v>
      </c>
      <c r="G61" s="33">
        <f>'[6] Summary GDP'!G13/1000</f>
        <v>19.248390878999999</v>
      </c>
      <c r="H61" s="33">
        <f>'[6] Summary GDP'!H13/1000</f>
        <v>22.102009557000002</v>
      </c>
      <c r="I61" s="33">
        <f>'[6] Summary GDP'!I13/1000</f>
        <v>24.631922168999999</v>
      </c>
      <c r="J61" s="33">
        <f>'[6] Summary GDP'!J13/1000</f>
        <v>26.638969817999996</v>
      </c>
      <c r="K61" s="33">
        <f>'[6] Summary GDP'!K13/1000</f>
        <v>27.973898119999998</v>
      </c>
      <c r="L61" s="6"/>
      <c r="O61" s="1"/>
      <c r="P61" s="1"/>
      <c r="Q61" s="1"/>
      <c r="R61" s="1"/>
      <c r="S61" s="1"/>
      <c r="T61" s="1"/>
      <c r="U61" s="1"/>
      <c r="V61" s="1"/>
      <c r="W61" s="1"/>
      <c r="X61" s="1"/>
      <c r="Y61" s="1"/>
      <c r="Z61" s="1"/>
    </row>
    <row r="62" spans="1:28" ht="14.5">
      <c r="A62" s="19" t="s">
        <v>8</v>
      </c>
      <c r="B62" s="33">
        <f>'[6] Summary GDP'!B14/1000</f>
        <v>4.3123882599999996</v>
      </c>
      <c r="C62" s="33">
        <f>'[6] Summary GDP'!C14/1000</f>
        <v>11.126153952500001</v>
      </c>
      <c r="D62" s="33">
        <f>'[6] Summary GDP'!D14/1000</f>
        <v>22.288967048300002</v>
      </c>
      <c r="E62" s="33">
        <f>'[6] Summary GDP'!E14/1000</f>
        <v>32.947641217999994</v>
      </c>
      <c r="F62" s="33">
        <f>'[6] Summary GDP'!F14/1000</f>
        <v>42.368998684000005</v>
      </c>
      <c r="G62" s="33">
        <f>'[6] Summary GDP'!G14/1000</f>
        <v>50.417616950999999</v>
      </c>
      <c r="H62" s="33">
        <f>'[6] Summary GDP'!H14/1000</f>
        <v>56.656881389999995</v>
      </c>
      <c r="I62" s="33">
        <f>'[6] Summary GDP'!I14/1000</f>
        <v>62.128137254000002</v>
      </c>
      <c r="J62" s="33">
        <f>'[6] Summary GDP'!J14/1000</f>
        <v>66.446407665999999</v>
      </c>
      <c r="K62" s="33">
        <f>'[6] Summary GDP'!K14/1000</f>
        <v>68.784542428999998</v>
      </c>
      <c r="L62" s="6"/>
      <c r="O62" s="1"/>
      <c r="P62" s="1"/>
      <c r="Q62" s="1"/>
      <c r="R62" s="1"/>
      <c r="S62" s="1"/>
      <c r="T62" s="1"/>
      <c r="U62" s="1"/>
      <c r="V62" s="1"/>
      <c r="W62" s="1"/>
      <c r="X62" s="1"/>
      <c r="Y62" s="1"/>
      <c r="Z62" s="1"/>
    </row>
    <row r="63" spans="1:28" ht="14.5">
      <c r="A63" s="19" t="s">
        <v>89</v>
      </c>
      <c r="B63" s="33">
        <f>'[6] Summary GDP'!B15/1000</f>
        <v>65.016001619999997</v>
      </c>
      <c r="C63" s="33">
        <f>'[6] Summary GDP'!C15/1000</f>
        <v>104.3191511</v>
      </c>
      <c r="D63" s="33">
        <f>'[6] Summary GDP'!D15/1000</f>
        <v>154.4548442</v>
      </c>
      <c r="E63" s="33">
        <f>'[6] Summary GDP'!E15/1000</f>
        <v>201.21003279999999</v>
      </c>
      <c r="F63" s="33">
        <f>'[6] Summary GDP'!F15/1000</f>
        <v>244.2771884</v>
      </c>
      <c r="G63" s="33">
        <f>'[6] Summary GDP'!G15/1000</f>
        <v>283.87578110000004</v>
      </c>
      <c r="H63" s="33">
        <f>'[6] Summary GDP'!H15/1000</f>
        <v>319.25833279999995</v>
      </c>
      <c r="I63" s="33">
        <f>'[6] Summary GDP'!I15/1000</f>
        <v>351.52142959999998</v>
      </c>
      <c r="J63" s="33">
        <f>'[6] Summary GDP'!J15/1000</f>
        <v>379.24285350000002</v>
      </c>
      <c r="K63" s="33">
        <f>'[6] Summary GDP'!K15/1000</f>
        <v>399.56671349999999</v>
      </c>
      <c r="L63" s="6"/>
      <c r="M63" s="12" t="s">
        <v>96</v>
      </c>
      <c r="N63" s="13"/>
      <c r="O63" s="74"/>
      <c r="P63" s="74"/>
      <c r="Q63" s="74"/>
      <c r="R63" s="74"/>
      <c r="S63" s="74"/>
      <c r="T63" s="74"/>
      <c r="U63" s="74"/>
      <c r="V63" s="1"/>
      <c r="W63" s="1"/>
      <c r="X63" s="1"/>
      <c r="Y63" s="1"/>
      <c r="Z63" s="1"/>
    </row>
    <row r="64" spans="1:28" ht="14.5">
      <c r="A64" s="16"/>
      <c r="B64" s="1"/>
      <c r="C64" s="1"/>
      <c r="D64" s="1"/>
      <c r="E64" s="1"/>
      <c r="F64" s="1"/>
      <c r="G64" s="1"/>
      <c r="H64" s="1"/>
      <c r="I64" s="1"/>
      <c r="J64" s="1"/>
      <c r="K64" s="1"/>
      <c r="L64" s="1"/>
    </row>
    <row r="66" spans="1:28" ht="14.5">
      <c r="A66" s="34" t="s">
        <v>24</v>
      </c>
      <c r="B66" s="35"/>
      <c r="C66" s="35"/>
      <c r="D66" s="35"/>
      <c r="E66" s="35"/>
      <c r="F66" s="35"/>
      <c r="G66" s="35"/>
      <c r="H66" s="35"/>
      <c r="I66" s="35"/>
      <c r="J66" s="35"/>
      <c r="K66" s="35"/>
      <c r="L66" s="35"/>
      <c r="M66" s="35"/>
      <c r="N66" s="35"/>
      <c r="O66" s="35"/>
      <c r="P66" s="35"/>
      <c r="Q66" s="35"/>
      <c r="R66" s="35"/>
      <c r="S66" s="35"/>
      <c r="T66" s="35"/>
      <c r="U66" s="35"/>
    </row>
    <row r="67" spans="1:28" hidden="1" outlineLevel="1"/>
    <row r="68" spans="1:28" hidden="1" outlineLevel="1">
      <c r="A68" t="s">
        <v>25</v>
      </c>
      <c r="F68" s="10"/>
      <c r="G68" s="5"/>
      <c r="H68" s="5"/>
      <c r="I68" s="5"/>
      <c r="J68" s="5"/>
    </row>
    <row r="69" spans="1:28" ht="14.5" hidden="1" outlineLevel="1">
      <c r="A69" t="s">
        <v>26</v>
      </c>
      <c r="B69" s="16"/>
      <c r="C69" s="16"/>
      <c r="D69" s="16"/>
      <c r="E69" s="16"/>
      <c r="F69" s="16"/>
      <c r="G69" s="16"/>
      <c r="H69" s="16"/>
      <c r="I69" s="16"/>
      <c r="J69" s="16"/>
      <c r="K69" s="16"/>
      <c r="M69" s="25"/>
      <c r="N69" s="25"/>
    </row>
    <row r="70" spans="1:28" ht="14.5" hidden="1" outlineLevel="1">
      <c r="B70" s="67">
        <v>2010</v>
      </c>
      <c r="C70" s="67">
        <v>2020</v>
      </c>
      <c r="D70" s="67">
        <v>2030</v>
      </c>
      <c r="E70" s="67">
        <v>2040</v>
      </c>
      <c r="F70" s="67">
        <v>2050</v>
      </c>
      <c r="G70" s="67">
        <v>2060</v>
      </c>
      <c r="H70" s="67">
        <v>2070</v>
      </c>
      <c r="I70" s="67">
        <v>2080</v>
      </c>
      <c r="J70" s="67">
        <v>2090</v>
      </c>
      <c r="K70" s="67">
        <v>2100</v>
      </c>
      <c r="M70" s="29"/>
      <c r="N70" s="29"/>
      <c r="Q70" s="1"/>
      <c r="R70" s="1"/>
      <c r="S70" s="1"/>
      <c r="T70" s="1"/>
      <c r="U70" s="1"/>
      <c r="V70" s="1"/>
      <c r="W70" s="1"/>
      <c r="X70" s="1"/>
      <c r="Y70" s="1"/>
      <c r="Z70" s="1"/>
      <c r="AA70" s="1"/>
      <c r="AB70" s="1"/>
    </row>
    <row r="71" spans="1:28" ht="14.5" hidden="1" outlineLevel="1">
      <c r="A71" s="4" t="s">
        <v>5</v>
      </c>
      <c r="B71" s="1">
        <v>701.03119376197026</v>
      </c>
      <c r="C71" s="1">
        <v>757.74960795740287</v>
      </c>
      <c r="D71" s="1">
        <v>871.88973824959203</v>
      </c>
      <c r="E71" s="1">
        <v>1119.6323462511823</v>
      </c>
      <c r="F71" s="1">
        <v>1404.7104569647217</v>
      </c>
      <c r="G71" s="1">
        <v>1856.6520674742062</v>
      </c>
      <c r="H71" s="1">
        <v>2553.5689500434846</v>
      </c>
      <c r="I71" s="1">
        <v>4148.1445316325644</v>
      </c>
      <c r="J71" s="1">
        <v>6596.3226087350404</v>
      </c>
      <c r="K71" s="1">
        <v>9851.7586926286585</v>
      </c>
      <c r="M71" s="29"/>
      <c r="N71" s="29"/>
      <c r="Q71" s="1"/>
      <c r="R71" s="1"/>
      <c r="S71" s="1"/>
      <c r="T71" s="1"/>
      <c r="U71" s="1"/>
      <c r="V71" s="1"/>
      <c r="W71" s="1"/>
      <c r="X71" s="1"/>
      <c r="Y71" s="1"/>
      <c r="Z71" s="1"/>
      <c r="AA71" s="1"/>
      <c r="AB71" s="1"/>
    </row>
    <row r="72" spans="1:28" ht="14.5" hidden="1" outlineLevel="1">
      <c r="A72" s="4" t="s">
        <v>6</v>
      </c>
      <c r="B72" s="1">
        <v>155.20120563263774</v>
      </c>
      <c r="C72" s="1">
        <v>377.32775788215878</v>
      </c>
      <c r="D72" s="1">
        <v>828.64656177034499</v>
      </c>
      <c r="E72" s="1">
        <v>1518.5299217295958</v>
      </c>
      <c r="F72" s="1">
        <v>2542.6730863994221</v>
      </c>
      <c r="G72" s="1">
        <v>3427.5336361978934</v>
      </c>
      <c r="H72" s="1">
        <v>4440.66022104272</v>
      </c>
      <c r="I72" s="1">
        <v>5356.7953901005567</v>
      </c>
      <c r="J72" s="1">
        <v>6151.6745696716316</v>
      </c>
      <c r="K72" s="1">
        <v>6903.7898166194118</v>
      </c>
      <c r="M72" s="29"/>
      <c r="N72" s="29"/>
      <c r="Q72" s="1"/>
      <c r="R72" s="1"/>
      <c r="S72" s="1"/>
      <c r="T72" s="1"/>
      <c r="U72" s="1"/>
      <c r="V72" s="1"/>
      <c r="W72" s="1"/>
      <c r="X72" s="1"/>
      <c r="Y72" s="1"/>
      <c r="Z72" s="1"/>
      <c r="AA72" s="1"/>
      <c r="AB72" s="1"/>
    </row>
    <row r="73" spans="1:28" ht="14.5" hidden="1" outlineLevel="1">
      <c r="A73" s="4" t="s">
        <v>11</v>
      </c>
      <c r="B73" s="1">
        <v>8760.3528281340114</v>
      </c>
      <c r="C73" s="1">
        <v>9732.1484638998154</v>
      </c>
      <c r="D73" s="1">
        <v>10627.462458964954</v>
      </c>
      <c r="E73" s="1">
        <v>11402.094656661682</v>
      </c>
      <c r="F73" s="1">
        <v>12107.576639891822</v>
      </c>
      <c r="G73" s="1">
        <v>12383.805431723385</v>
      </c>
      <c r="H73" s="1">
        <v>12417.84919005439</v>
      </c>
      <c r="I73" s="1">
        <v>12299.297315235244</v>
      </c>
      <c r="J73" s="1">
        <v>12056.655069212711</v>
      </c>
      <c r="K73" s="1">
        <v>11627.304388940436</v>
      </c>
      <c r="M73" s="29"/>
      <c r="N73" s="29"/>
      <c r="Q73" s="1"/>
      <c r="R73" s="1"/>
      <c r="S73" s="1"/>
      <c r="T73" s="1"/>
      <c r="U73" s="1"/>
      <c r="V73" s="1"/>
      <c r="W73" s="1"/>
      <c r="X73" s="1"/>
      <c r="Y73" s="1"/>
      <c r="Z73" s="1"/>
      <c r="AA73" s="1"/>
      <c r="AB73" s="1"/>
    </row>
    <row r="74" spans="1:28" ht="14.5" hidden="1" outlineLevel="1">
      <c r="A74" s="4" t="s">
        <v>2</v>
      </c>
      <c r="B74" s="1">
        <v>374.52243069527373</v>
      </c>
      <c r="C74" s="1">
        <v>565.35124987876407</v>
      </c>
      <c r="D74" s="1">
        <v>994.73542090464855</v>
      </c>
      <c r="E74" s="1">
        <v>1728.4062786448967</v>
      </c>
      <c r="F74" s="1">
        <v>2881.9927033166105</v>
      </c>
      <c r="G74" s="1">
        <v>4235.168084429386</v>
      </c>
      <c r="H74" s="1">
        <v>6056.3077667065618</v>
      </c>
      <c r="I74" s="1">
        <v>7669.9950355426481</v>
      </c>
      <c r="J74" s="1">
        <v>9558.3042364003741</v>
      </c>
      <c r="K74" s="1">
        <v>11658.47277795558</v>
      </c>
      <c r="M74" s="29"/>
      <c r="N74" s="29"/>
      <c r="Q74" s="1"/>
      <c r="R74" s="1"/>
      <c r="S74" s="1"/>
      <c r="T74" s="1"/>
      <c r="U74" s="1"/>
      <c r="V74" s="1"/>
      <c r="W74" s="1"/>
      <c r="X74" s="1"/>
      <c r="Y74" s="1"/>
      <c r="Z74" s="1"/>
      <c r="AA74" s="1"/>
      <c r="AB74" s="1"/>
    </row>
    <row r="75" spans="1:28" ht="14.5" hidden="1" outlineLevel="1">
      <c r="A75" s="4" t="s">
        <v>3</v>
      </c>
      <c r="B75" s="1">
        <v>3608.2342050819943</v>
      </c>
      <c r="C75" s="1">
        <v>4267.3858756290147</v>
      </c>
      <c r="D75" s="1">
        <v>5048.3045741732731</v>
      </c>
      <c r="E75" s="1">
        <v>6085.6303694129547</v>
      </c>
      <c r="F75" s="1">
        <v>7209.8021902362179</v>
      </c>
      <c r="G75" s="1">
        <v>8660.7897149180681</v>
      </c>
      <c r="H75" s="1">
        <v>9876.93455992696</v>
      </c>
      <c r="I75" s="1">
        <v>11223.597738799648</v>
      </c>
      <c r="J75" s="1">
        <v>12469.167178519463</v>
      </c>
      <c r="K75" s="1">
        <v>13485.661863498462</v>
      </c>
      <c r="M75" s="29"/>
      <c r="N75" s="29"/>
      <c r="Q75" s="1"/>
      <c r="R75" s="1"/>
      <c r="S75" s="1"/>
      <c r="T75" s="1"/>
      <c r="U75" s="1"/>
      <c r="V75" s="1"/>
      <c r="W75" s="1"/>
      <c r="X75" s="1"/>
      <c r="Y75" s="1"/>
      <c r="Z75" s="1"/>
      <c r="AA75" s="1"/>
      <c r="AB75" s="1"/>
    </row>
    <row r="76" spans="1:28" ht="14.5" hidden="1" outlineLevel="1">
      <c r="A76" s="4" t="s">
        <v>4</v>
      </c>
      <c r="B76" s="1">
        <v>1862.5768914168536</v>
      </c>
      <c r="C76" s="1">
        <v>2134.9476874115999</v>
      </c>
      <c r="D76" s="1">
        <v>2570.7334003290857</v>
      </c>
      <c r="E76" s="1">
        <v>3405.5446559181005</v>
      </c>
      <c r="F76" s="1">
        <v>4353.3449438582702</v>
      </c>
      <c r="G76" s="1">
        <v>5255.2614816941714</v>
      </c>
      <c r="H76" s="1">
        <v>6096.6197568664847</v>
      </c>
      <c r="I76" s="1">
        <v>7062.3478861835274</v>
      </c>
      <c r="J76" s="1">
        <v>8204.4669187169511</v>
      </c>
      <c r="K76" s="1">
        <v>9564.0777739391597</v>
      </c>
      <c r="M76" s="29"/>
      <c r="N76" s="29"/>
      <c r="Q76" s="1"/>
      <c r="R76" s="1"/>
      <c r="S76" s="1"/>
      <c r="T76" s="1"/>
      <c r="U76" s="1"/>
      <c r="V76" s="1"/>
      <c r="W76" s="1"/>
      <c r="X76" s="1"/>
      <c r="Y76" s="1"/>
      <c r="Z76" s="1"/>
      <c r="AA76" s="1"/>
      <c r="AB76" s="1"/>
    </row>
    <row r="77" spans="1:28" ht="14.5" hidden="1" outlineLevel="1">
      <c r="A77" s="4" t="s">
        <v>0</v>
      </c>
      <c r="B77" s="1">
        <v>20436.579247338024</v>
      </c>
      <c r="C77" s="1">
        <v>21206.887598146295</v>
      </c>
      <c r="D77" s="1">
        <v>21690.072065238655</v>
      </c>
      <c r="E77" s="1">
        <v>21840.361712748967</v>
      </c>
      <c r="F77" s="1">
        <v>21641.204706317654</v>
      </c>
      <c r="G77" s="1">
        <v>21105.243512531943</v>
      </c>
      <c r="H77" s="1">
        <v>20220.840896617156</v>
      </c>
      <c r="I77" s="1">
        <v>19076.631175751507</v>
      </c>
      <c r="J77" s="1">
        <v>17662.472665223591</v>
      </c>
      <c r="K77" s="1">
        <v>16025.096715161411</v>
      </c>
      <c r="L77" s="13" t="s">
        <v>95</v>
      </c>
      <c r="M77" s="29"/>
      <c r="N77" s="29"/>
      <c r="P77" s="8">
        <f>13476 *1.609344</f>
        <v>21687.519744000001</v>
      </c>
      <c r="Q77" s="102" t="s">
        <v>147</v>
      </c>
      <c r="R77" s="1"/>
      <c r="S77" s="1" t="s">
        <v>146</v>
      </c>
      <c r="T77" s="1"/>
      <c r="U77" s="1"/>
      <c r="V77" s="1"/>
      <c r="W77" s="1"/>
      <c r="X77" s="1"/>
      <c r="Y77" s="1"/>
      <c r="Z77" s="1"/>
      <c r="AA77" s="1"/>
      <c r="AB77" s="1"/>
    </row>
    <row r="78" spans="1:28" ht="14.5" hidden="1" outlineLevel="1">
      <c r="A78" s="4" t="s">
        <v>1</v>
      </c>
      <c r="B78" s="1">
        <v>7017.6688984149941</v>
      </c>
      <c r="C78" s="1">
        <v>7637.6727440434152</v>
      </c>
      <c r="D78" s="1">
        <v>8187.8985536531009</v>
      </c>
      <c r="E78" s="1">
        <v>8613.5165495719975</v>
      </c>
      <c r="F78" s="1">
        <v>8950.9754024541435</v>
      </c>
      <c r="G78" s="1">
        <v>9147.2600487878681</v>
      </c>
      <c r="H78" s="1">
        <v>9242.0456537587415</v>
      </c>
      <c r="I78" s="1">
        <v>9222.0303650571641</v>
      </c>
      <c r="J78" s="1">
        <v>9083.5565406026908</v>
      </c>
      <c r="K78" s="1">
        <v>8817.4869184918862</v>
      </c>
      <c r="L78" s="13"/>
      <c r="M78" s="29"/>
      <c r="N78" s="29"/>
      <c r="Q78" s="1"/>
      <c r="R78" s="1"/>
      <c r="S78" s="1"/>
      <c r="T78" s="1"/>
      <c r="U78" s="1"/>
      <c r="V78" s="1"/>
      <c r="W78" s="1"/>
      <c r="X78" s="1"/>
      <c r="Y78" s="1"/>
      <c r="Z78" s="1"/>
      <c r="AA78" s="1"/>
      <c r="AB78" s="1"/>
    </row>
    <row r="79" spans="1:28" ht="14.5" hidden="1" outlineLevel="1">
      <c r="A79" s="4" t="s">
        <v>7</v>
      </c>
      <c r="B79" s="1">
        <v>2030.4253315218809</v>
      </c>
      <c r="C79" s="1">
        <v>2827.7293538914651</v>
      </c>
      <c r="D79" s="1">
        <v>3542.7865382618779</v>
      </c>
      <c r="E79" s="1">
        <v>4124.8055087544853</v>
      </c>
      <c r="F79" s="1">
        <v>4702.4824938036054</v>
      </c>
      <c r="G79" s="1">
        <v>5229.7623055207696</v>
      </c>
      <c r="H79" s="1">
        <v>5831.0545012007969</v>
      </c>
      <c r="I79" s="1">
        <v>6746.8556906989434</v>
      </c>
      <c r="J79" s="1">
        <v>7826.5110246968052</v>
      </c>
      <c r="K79" s="1">
        <v>9095.5798591935854</v>
      </c>
      <c r="M79" s="29"/>
      <c r="N79" s="29"/>
      <c r="Q79" s="1"/>
      <c r="R79" s="1"/>
      <c r="S79" s="1"/>
      <c r="T79" s="1"/>
      <c r="U79" s="1"/>
      <c r="V79" s="1"/>
      <c r="W79" s="1"/>
      <c r="X79" s="1"/>
      <c r="Y79" s="1"/>
      <c r="Z79" s="1"/>
      <c r="AA79" s="1"/>
      <c r="AB79" s="1"/>
    </row>
    <row r="80" spans="1:28" ht="14.5" hidden="1" outlineLevel="1">
      <c r="A80" s="4" t="s">
        <v>8</v>
      </c>
      <c r="B80" s="1">
        <v>209.53984510304136</v>
      </c>
      <c r="C80" s="1">
        <v>345.13244526998835</v>
      </c>
      <c r="D80" s="1">
        <v>679.58155773701185</v>
      </c>
      <c r="E80" s="1">
        <v>1419.1387085801293</v>
      </c>
      <c r="F80" s="1">
        <v>2384.4351302984951</v>
      </c>
      <c r="G80" s="1">
        <v>3826.6487628465716</v>
      </c>
      <c r="H80" s="1">
        <v>5601.1673155833114</v>
      </c>
      <c r="I80" s="1">
        <v>7053.7620638340741</v>
      </c>
      <c r="J80" s="1">
        <v>8337.2019527158336</v>
      </c>
      <c r="K80" s="1">
        <v>9193.7602853010721</v>
      </c>
      <c r="M80" s="29"/>
      <c r="N80" s="29"/>
      <c r="Q80" s="1"/>
      <c r="R80" s="1"/>
      <c r="S80" s="1"/>
      <c r="T80" s="1"/>
      <c r="U80" s="1"/>
      <c r="V80" s="1"/>
      <c r="W80" s="1"/>
      <c r="X80" s="1"/>
      <c r="Y80" s="1"/>
      <c r="Z80" s="1"/>
    </row>
    <row r="81" spans="1:28" hidden="1" outlineLevel="1">
      <c r="H81" s="1">
        <f>AVERAGE(H71:H80)</f>
        <v>8233.7048811800596</v>
      </c>
    </row>
    <row r="82" spans="1:28" hidden="1" outlineLevel="1">
      <c r="A82" t="s">
        <v>27</v>
      </c>
    </row>
    <row r="83" spans="1:28" ht="14.5" hidden="1" outlineLevel="1">
      <c r="A83" t="s">
        <v>28</v>
      </c>
      <c r="B83" s="16"/>
      <c r="C83" s="16"/>
      <c r="D83" s="16"/>
      <c r="E83" s="16"/>
      <c r="F83" s="16"/>
      <c r="G83" s="16"/>
      <c r="H83" s="16"/>
      <c r="I83" s="16"/>
      <c r="J83" s="16"/>
      <c r="K83" s="16"/>
      <c r="M83" s="25"/>
      <c r="N83" s="25"/>
    </row>
    <row r="84" spans="1:28" ht="14.5" hidden="1" outlineLevel="1">
      <c r="A84" s="16"/>
      <c r="B84" s="67">
        <v>2010</v>
      </c>
      <c r="C84" s="67">
        <v>2020</v>
      </c>
      <c r="D84" s="67">
        <v>2030</v>
      </c>
      <c r="E84" s="67">
        <v>2040</v>
      </c>
      <c r="F84" s="67">
        <v>2050</v>
      </c>
      <c r="G84" s="67">
        <v>2060</v>
      </c>
      <c r="H84" s="67">
        <v>2070</v>
      </c>
      <c r="I84" s="67">
        <v>2080</v>
      </c>
      <c r="J84" s="67">
        <v>2090</v>
      </c>
      <c r="K84" s="67">
        <v>2100</v>
      </c>
      <c r="M84" s="36"/>
      <c r="N84" s="36"/>
      <c r="Q84" s="3"/>
      <c r="R84" s="3"/>
      <c r="S84" s="3"/>
      <c r="T84" s="3"/>
      <c r="U84" s="3"/>
      <c r="V84" s="3"/>
      <c r="W84" s="3"/>
      <c r="X84" s="3"/>
      <c r="Y84" s="3"/>
      <c r="Z84" s="3"/>
      <c r="AA84" s="3"/>
      <c r="AB84" s="3"/>
    </row>
    <row r="85" spans="1:28" ht="14.5" hidden="1" outlineLevel="1">
      <c r="A85" s="16" t="s">
        <v>5</v>
      </c>
      <c r="B85" s="2">
        <f>'SSP2 26 (base)'!B85</f>
        <v>2.4038655635663071</v>
      </c>
      <c r="C85" s="2">
        <f>'Transport demand all'!$B$196*'SSP2 26 (base)'!C85</f>
        <v>2.9447479316868259</v>
      </c>
      <c r="D85" s="2">
        <f>'Transport demand all'!$B$196*'SSP2 26 (base)'!D85</f>
        <v>2.8846639089157677</v>
      </c>
      <c r="E85" s="2">
        <f>'Transport demand all'!$B$196*'SSP2 26 (base)'!E85</f>
        <v>2.8245798861447096</v>
      </c>
      <c r="F85" s="2">
        <f>'Transport demand all'!$B$196*'SSP2 26 (base)'!F85</f>
        <v>2.7644958633736518</v>
      </c>
      <c r="G85" s="2">
        <f>'Transport demand all'!$B$196*'SSP2 26 (base)'!G85</f>
        <v>2.7044118406025937</v>
      </c>
      <c r="H85" s="2">
        <f>'Transport demand all'!$B$196*'SSP2 26 (base)'!H85</f>
        <v>2.6443278178315355</v>
      </c>
      <c r="I85" s="2">
        <f>'Transport demand all'!$B$196*'SSP2 26 (base)'!I85</f>
        <v>2.5842437950604773</v>
      </c>
      <c r="J85" s="2">
        <f>'Transport demand all'!$B$196*'SSP2 26 (base)'!J85</f>
        <v>2.5241597722894191</v>
      </c>
      <c r="K85" s="2">
        <f>'Transport demand all'!$B$196*'SSP2 26 (base)'!K85</f>
        <v>2.4640757495183614</v>
      </c>
      <c r="M85" s="36"/>
      <c r="N85" s="36"/>
      <c r="Q85" s="3"/>
      <c r="R85" s="3"/>
      <c r="S85" s="3"/>
      <c r="T85" s="3"/>
      <c r="U85" s="3"/>
      <c r="V85" s="3"/>
      <c r="W85" s="3"/>
      <c r="X85" s="3"/>
      <c r="Y85" s="3"/>
      <c r="Z85" s="3"/>
      <c r="AA85" s="3"/>
      <c r="AB85" s="3"/>
    </row>
    <row r="86" spans="1:28" ht="14.5" hidden="1" outlineLevel="1">
      <c r="A86" s="16" t="s">
        <v>6</v>
      </c>
      <c r="B86" s="2">
        <f>'SSP2 26 (base)'!B86</f>
        <v>2.4261944016164243</v>
      </c>
      <c r="C86" s="2">
        <f>'Transport demand all'!$B$196*'SSP2 26 (base)'!C86</f>
        <v>2.9866145030307956</v>
      </c>
      <c r="D86" s="2">
        <f>'Transport demand all'!$B$196*'SSP2 26 (base)'!D86</f>
        <v>2.9404860040410608</v>
      </c>
      <c r="E86" s="2">
        <f>'Transport demand all'!$B$196*'SSP2 26 (base)'!E86</f>
        <v>2.8943575050513259</v>
      </c>
      <c r="F86" s="2">
        <f>'Transport demand all'!$B$196*'SSP2 26 (base)'!F86</f>
        <v>2.8482290060615911</v>
      </c>
      <c r="G86" s="2">
        <f>'Transport demand all'!$B$196*'SSP2 26 (base)'!G86</f>
        <v>2.8021005070718563</v>
      </c>
      <c r="H86" s="2">
        <f>'Transport demand all'!$B$196*'SSP2 26 (base)'!H86</f>
        <v>2.7559720080821215</v>
      </c>
      <c r="I86" s="2">
        <f>'Transport demand all'!$B$196*'SSP2 26 (base)'!I86</f>
        <v>2.7098435090923867</v>
      </c>
      <c r="J86" s="2">
        <f>'Transport demand all'!$B$196*'SSP2 26 (base)'!J86</f>
        <v>1.875</v>
      </c>
      <c r="K86" s="2">
        <f>'Transport demand all'!$B$196*'SSP2 26 (base)'!K86</f>
        <v>1.875</v>
      </c>
      <c r="M86" s="36"/>
      <c r="N86" s="36"/>
      <c r="Q86" s="3"/>
      <c r="R86" s="3"/>
      <c r="S86" s="3"/>
      <c r="T86" s="3"/>
      <c r="U86" s="3"/>
      <c r="V86" s="3"/>
      <c r="W86" s="3"/>
      <c r="X86" s="3"/>
      <c r="Y86" s="3"/>
      <c r="Z86" s="3"/>
      <c r="AA86" s="3"/>
      <c r="AB86" s="3"/>
    </row>
    <row r="87" spans="1:28" ht="14.5" hidden="1" outlineLevel="1">
      <c r="A87" s="16" t="s">
        <v>11</v>
      </c>
      <c r="B87" s="2">
        <f>'SSP2 26 (base)'!B87</f>
        <v>1.6064085358781917</v>
      </c>
      <c r="C87" s="2">
        <f>'Transport demand all'!$B$196*'SSP2 26 (base)'!C87</f>
        <v>2.0088188199521251</v>
      </c>
      <c r="D87" s="2">
        <f>'Transport demand all'!$B$196*'SSP2 26 (base)'!D87</f>
        <v>2.0099041280405672</v>
      </c>
      <c r="E87" s="2">
        <f>'Transport demand all'!$B$196*'SSP2 26 (base)'!E87</f>
        <v>1.9844449400415249</v>
      </c>
      <c r="F87" s="2">
        <f>'Transport demand all'!$B$196*'SSP2 26 (base)'!F87</f>
        <v>1.9582166567032693</v>
      </c>
      <c r="G87" s="2">
        <f>'Transport demand all'!$B$196*'SSP2 26 (base)'!G87</f>
        <v>1.9311136059245257</v>
      </c>
      <c r="H87" s="2">
        <f>'Transport demand all'!$B$196*'SSP2 26 (base)'!H87</f>
        <v>1.903375733855186</v>
      </c>
      <c r="I87" s="2">
        <f>'Transport demand all'!$B$196*'SSP2 26 (base)'!I87</f>
        <v>1.8750000000000002</v>
      </c>
      <c r="J87" s="2">
        <f>'Transport demand all'!$B$196*'SSP2 26 (base)'!J87</f>
        <v>1.875</v>
      </c>
      <c r="K87" s="2">
        <f>'Transport demand all'!$B$196*'SSP2 26 (base)'!K87</f>
        <v>1.875</v>
      </c>
      <c r="M87" s="36"/>
      <c r="N87" s="36"/>
      <c r="Q87" s="3"/>
      <c r="R87" s="3"/>
      <c r="S87" s="3"/>
      <c r="T87" s="3"/>
      <c r="U87" s="3"/>
      <c r="V87" s="3"/>
      <c r="W87" s="3"/>
      <c r="X87" s="3"/>
      <c r="Y87" s="3"/>
      <c r="Z87" s="3"/>
      <c r="AA87" s="3"/>
      <c r="AB87" s="3"/>
    </row>
    <row r="88" spans="1:28" ht="14.5" hidden="1" outlineLevel="1">
      <c r="A88" s="16" t="s">
        <v>2</v>
      </c>
      <c r="B88" s="2">
        <f>'SSP2 26 (base)'!B88</f>
        <v>2</v>
      </c>
      <c r="C88" s="2">
        <f>'Transport demand all'!$B$196*'SSP2 26 (base)'!C88</f>
        <v>2.5</v>
      </c>
      <c r="D88" s="2">
        <f>'Transport demand all'!$B$196*'SSP2 26 (base)'!D88</f>
        <v>2.5</v>
      </c>
      <c r="E88" s="2">
        <f>'Transport demand all'!$B$196*'SSP2 26 (base)'!E88</f>
        <v>2.5</v>
      </c>
      <c r="F88" s="2">
        <f>'Transport demand all'!$B$196*'SSP2 26 (base)'!F88</f>
        <v>2.5</v>
      </c>
      <c r="G88" s="2">
        <f>'Transport demand all'!$B$196*'SSP2 26 (base)'!G88</f>
        <v>2.375</v>
      </c>
      <c r="H88" s="2">
        <f>'Transport demand all'!$B$196*'SSP2 26 (base)'!H88</f>
        <v>2.25</v>
      </c>
      <c r="I88" s="2">
        <f>'Transport demand all'!$B$196*'SSP2 26 (base)'!I88</f>
        <v>2.125</v>
      </c>
      <c r="J88" s="2">
        <f>'Transport demand all'!$B$196*'SSP2 26 (base)'!J88</f>
        <v>2</v>
      </c>
      <c r="K88" s="2">
        <f>'Transport demand all'!$B$196*'SSP2 26 (base)'!K88</f>
        <v>1.875</v>
      </c>
      <c r="M88" s="36"/>
      <c r="N88" s="36"/>
      <c r="Q88" s="3"/>
      <c r="R88" s="3"/>
      <c r="S88" s="3"/>
      <c r="T88" s="3"/>
      <c r="U88" s="3"/>
      <c r="V88" s="3"/>
      <c r="W88" s="3"/>
      <c r="X88" s="3"/>
      <c r="Y88" s="3"/>
      <c r="Z88" s="3"/>
      <c r="AA88" s="3"/>
      <c r="AB88" s="3"/>
    </row>
    <row r="89" spans="1:28" ht="14.5" hidden="1" outlineLevel="1">
      <c r="A89" s="16" t="s">
        <v>3</v>
      </c>
      <c r="B89" s="2">
        <f>'SSP2 26 (base)'!B89</f>
        <v>1.873182310852409</v>
      </c>
      <c r="C89" s="2">
        <f>'Transport demand all'!$B$196*'SSP2 26 (base)'!C89</f>
        <v>2.2622168328482668</v>
      </c>
      <c r="D89" s="2">
        <f>'Transport demand all'!$B$196*'SSP2 26 (base)'!D89</f>
        <v>2.1829557771310224</v>
      </c>
      <c r="E89" s="2">
        <f>'Transport demand all'!$B$196*'SSP2 26 (base)'!E89</f>
        <v>2.1036947214137784</v>
      </c>
      <c r="F89" s="2">
        <f>'Transport demand all'!$B$196*'SSP2 26 (base)'!F89</f>
        <v>2.024433665696534</v>
      </c>
      <c r="G89" s="2">
        <f>'Transport demand all'!$B$196*'SSP2 26 (base)'!G89</f>
        <v>1.9451726099792896</v>
      </c>
      <c r="H89" s="2">
        <f>'Transport demand all'!$B$196*'SSP2 26 (base)'!H89</f>
        <v>1.8659115542620452</v>
      </c>
      <c r="I89" s="2">
        <f>'Transport demand all'!$B$196*'SSP2 26 (base)'!I89</f>
        <v>1.875</v>
      </c>
      <c r="J89" s="2">
        <f>'Transport demand all'!$B$196*'SSP2 26 (base)'!J89</f>
        <v>1.875</v>
      </c>
      <c r="K89" s="2">
        <f>'Transport demand all'!$B$196*'SSP2 26 (base)'!K89</f>
        <v>1.875</v>
      </c>
      <c r="M89" s="36"/>
      <c r="N89" s="36"/>
      <c r="Q89" s="3"/>
      <c r="R89" s="3"/>
      <c r="S89" s="3"/>
      <c r="T89" s="3"/>
      <c r="U89" s="3"/>
      <c r="V89" s="3"/>
      <c r="W89" s="3"/>
      <c r="X89" s="3"/>
      <c r="Y89" s="3"/>
      <c r="Z89" s="3"/>
      <c r="AA89" s="3"/>
      <c r="AB89" s="3"/>
    </row>
    <row r="90" spans="1:28" ht="14.5" hidden="1" outlineLevel="1">
      <c r="A90" s="16" t="s">
        <v>4</v>
      </c>
      <c r="B90" s="2">
        <f>'SSP2 26 (base)'!B90</f>
        <v>2.423092450853046</v>
      </c>
      <c r="C90" s="2">
        <f>'Transport demand all'!$B$196*'SSP2 26 (base)'!C90</f>
        <v>2.9807983453494611</v>
      </c>
      <c r="D90" s="2">
        <f>'Transport demand all'!$B$196*'SSP2 26 (base)'!D90</f>
        <v>2.9327311271326151</v>
      </c>
      <c r="E90" s="2">
        <f>'Transport demand all'!$B$196*'SSP2 26 (base)'!E90</f>
        <v>2.8846639089157691</v>
      </c>
      <c r="F90" s="2">
        <f>'Transport demand all'!$B$196*'SSP2 26 (base)'!F90</f>
        <v>2.8365966906989226</v>
      </c>
      <c r="G90" s="2">
        <f>'Transport demand all'!$B$196*'SSP2 26 (base)'!G90</f>
        <v>2.7885294724820762</v>
      </c>
      <c r="H90" s="2">
        <f>'Transport demand all'!$B$196*'SSP2 26 (base)'!H90</f>
        <v>2.7404622542652302</v>
      </c>
      <c r="I90" s="2">
        <f>'Transport demand all'!$B$196*'SSP2 26 (base)'!I90</f>
        <v>2.6923950360483841</v>
      </c>
      <c r="J90" s="2">
        <f>'Transport demand all'!$B$196*'SSP2 26 (base)'!J90</f>
        <v>2.6443278178315377</v>
      </c>
      <c r="K90" s="2">
        <f>'Transport demand all'!$B$196*'SSP2 26 (base)'!K90</f>
        <v>2.5962605996146912</v>
      </c>
      <c r="L90" s="12" t="s">
        <v>92</v>
      </c>
      <c r="M90" s="36"/>
      <c r="N90" s="36"/>
      <c r="Q90" s="3"/>
      <c r="R90" s="3"/>
      <c r="S90" s="3"/>
      <c r="T90" s="3"/>
      <c r="U90" s="3"/>
      <c r="V90" s="3"/>
      <c r="W90" s="3"/>
      <c r="X90" s="3"/>
      <c r="Y90" s="3"/>
      <c r="Z90" s="3"/>
      <c r="AA90" s="3"/>
      <c r="AB90" s="3"/>
    </row>
    <row r="91" spans="1:28" ht="14.5" hidden="1" outlineLevel="1">
      <c r="A91" s="16" t="s">
        <v>0</v>
      </c>
      <c r="B91" s="2">
        <f>'SSP2 26 (base)'!B91</f>
        <v>1.5</v>
      </c>
      <c r="C91" s="2">
        <f>'Transport demand all'!$B$196*'SSP2 26 (base)'!C91</f>
        <v>1.875</v>
      </c>
      <c r="D91" s="2">
        <f>'Transport demand all'!$B$196*'SSP2 26 (base)'!D91</f>
        <v>1.875</v>
      </c>
      <c r="E91" s="2">
        <f>'Transport demand all'!$B$196*'SSP2 26 (base)'!E91</f>
        <v>1.875</v>
      </c>
      <c r="F91" s="2">
        <f>'Transport demand all'!$B$196*'SSP2 26 (base)'!F91</f>
        <v>1.875</v>
      </c>
      <c r="G91" s="2">
        <f>'Transport demand all'!$B$196*'SSP2 26 (base)'!G91</f>
        <v>1.875</v>
      </c>
      <c r="H91" s="2">
        <f>'Transport demand all'!$B$196*'SSP2 26 (base)'!H91</f>
        <v>1.875</v>
      </c>
      <c r="I91" s="2">
        <f>'Transport demand all'!$B$196*'SSP2 26 (base)'!I91</f>
        <v>1.875</v>
      </c>
      <c r="J91" s="2">
        <f>'Transport demand all'!$B$196*'SSP2 26 (base)'!J91</f>
        <v>1.875</v>
      </c>
      <c r="K91" s="2">
        <f>'Transport demand all'!$B$196*'SSP2 26 (base)'!K91</f>
        <v>1.875</v>
      </c>
      <c r="L91" t="s">
        <v>181</v>
      </c>
      <c r="M91" s="36"/>
      <c r="N91" s="36"/>
      <c r="Q91" s="3"/>
      <c r="R91" s="3"/>
      <c r="S91" s="3"/>
      <c r="T91" s="3"/>
      <c r="U91" s="3"/>
      <c r="V91" s="3"/>
      <c r="W91" s="3"/>
      <c r="X91" s="3"/>
      <c r="Y91" s="3"/>
      <c r="Z91" s="3"/>
      <c r="AA91" s="3"/>
      <c r="AB91" s="3"/>
    </row>
    <row r="92" spans="1:28" ht="14.5" hidden="1" outlineLevel="1">
      <c r="A92" s="16" t="s">
        <v>1</v>
      </c>
      <c r="B92" s="2">
        <f>'SSP2 26 (base)'!B92</f>
        <v>1.5</v>
      </c>
      <c r="C92" s="2">
        <f>'Transport demand all'!$B$196*'SSP2 26 (base)'!C92</f>
        <v>1.875</v>
      </c>
      <c r="D92" s="2">
        <f>'Transport demand all'!$B$196*'SSP2 26 (base)'!D92</f>
        <v>1.875</v>
      </c>
      <c r="E92" s="2">
        <f>'Transport demand all'!$B$196*'SSP2 26 (base)'!E92</f>
        <v>1.875</v>
      </c>
      <c r="F92" s="2">
        <f>'Transport demand all'!$B$196*'SSP2 26 (base)'!F92</f>
        <v>1.875</v>
      </c>
      <c r="G92" s="2">
        <f>'Transport demand all'!$B$196*'SSP2 26 (base)'!G92</f>
        <v>1.875</v>
      </c>
      <c r="H92" s="2">
        <f>'Transport demand all'!$B$196*'SSP2 26 (base)'!H92</f>
        <v>1.875</v>
      </c>
      <c r="I92" s="2">
        <f>'Transport demand all'!$B$196*'SSP2 26 (base)'!I92</f>
        <v>1.875</v>
      </c>
      <c r="J92" s="2">
        <f>'Transport demand all'!$B$196*'SSP2 26 (base)'!J92</f>
        <v>1.875</v>
      </c>
      <c r="K92" s="2">
        <f>'Transport demand all'!$B$196*'SSP2 26 (base)'!K92</f>
        <v>1.875</v>
      </c>
      <c r="M92" s="36"/>
      <c r="N92" s="36"/>
      <c r="Q92" s="3"/>
      <c r="R92" s="3"/>
      <c r="S92" s="3"/>
      <c r="T92" s="3"/>
      <c r="U92" s="3"/>
      <c r="V92" s="3"/>
      <c r="W92" s="3"/>
      <c r="X92" s="3"/>
      <c r="Y92" s="3"/>
      <c r="Z92" s="3"/>
      <c r="AA92" s="3"/>
      <c r="AB92" s="3"/>
    </row>
    <row r="93" spans="1:28" ht="14.5" hidden="1" outlineLevel="1">
      <c r="A93" s="16" t="s">
        <v>7</v>
      </c>
      <c r="B93" s="2">
        <f>'SSP2 26 (base)'!B93</f>
        <v>2.2153309191649067</v>
      </c>
      <c r="C93" s="2">
        <f>'Transport demand all'!$B$196*'SSP2 26 (base)'!C93</f>
        <v>2.7162454734342001</v>
      </c>
      <c r="D93" s="2">
        <f>'Transport demand all'!$B$196*'SSP2 26 (base)'!D93</f>
        <v>2.6633272979122671</v>
      </c>
      <c r="E93" s="2">
        <f>'Transport demand all'!$B$196*'SSP2 26 (base)'!E93</f>
        <v>2.6104091223903336</v>
      </c>
      <c r="F93" s="2">
        <f>'Transport demand all'!$B$196*'SSP2 26 (base)'!F93</f>
        <v>2.5574909468684002</v>
      </c>
      <c r="G93" s="2">
        <f>'Transport demand all'!$B$196*'SSP2 26 (base)'!G93</f>
        <v>2.5045727713464672</v>
      </c>
      <c r="H93" s="2">
        <f>'Transport demand all'!$B$196*'SSP2 26 (base)'!H93</f>
        <v>2.4516545958245342</v>
      </c>
      <c r="I93" s="2">
        <f>'Transport demand all'!$B$196*'SSP2 26 (base)'!I93</f>
        <v>1.875</v>
      </c>
      <c r="J93" s="2">
        <f>'Transport demand all'!$B$196*'SSP2 26 (base)'!J93</f>
        <v>1.875</v>
      </c>
      <c r="K93" s="2">
        <f>'Transport demand all'!$B$196*'SSP2 26 (base)'!K93</f>
        <v>1.875</v>
      </c>
      <c r="M93" s="36"/>
      <c r="N93" s="36"/>
      <c r="Q93" s="3"/>
      <c r="R93" s="3"/>
      <c r="S93" s="3"/>
      <c r="T93" s="3"/>
      <c r="U93" s="3"/>
      <c r="V93" s="3"/>
      <c r="W93" s="3"/>
      <c r="X93" s="3"/>
      <c r="Y93" s="3"/>
      <c r="Z93" s="3"/>
      <c r="AA93" s="3"/>
      <c r="AB93" s="3"/>
    </row>
    <row r="94" spans="1:28" ht="14.5" hidden="1" outlineLevel="1">
      <c r="A94" s="16" t="s">
        <v>8</v>
      </c>
      <c r="B94" s="2">
        <f>'SSP2 26 (base)'!B94</f>
        <v>2.4386325888010845</v>
      </c>
      <c r="C94" s="2">
        <f>'Transport demand all'!$B$196*'SSP2 26 (base)'!C94</f>
        <v>3.0099361040020334</v>
      </c>
      <c r="D94" s="2">
        <f>'Transport demand all'!$B$196*'SSP2 26 (base)'!D94</f>
        <v>2.9715814720027112</v>
      </c>
      <c r="E94" s="2">
        <f>'Transport demand all'!$B$196*'SSP2 26 (base)'!E94</f>
        <v>2.933226840003389</v>
      </c>
      <c r="F94" s="2">
        <f>'Transport demand all'!$B$196*'SSP2 26 (base)'!F94</f>
        <v>2.8948722080040667</v>
      </c>
      <c r="G94" s="2">
        <f>'Transport demand all'!$B$196*'SSP2 26 (base)'!G94</f>
        <v>2.8565175760047445</v>
      </c>
      <c r="H94" s="2">
        <f>'Transport demand all'!$B$196*'SSP2 26 (base)'!H94</f>
        <v>2.8181629440054223</v>
      </c>
      <c r="I94" s="2">
        <f>'Transport demand all'!$B$196*'SSP2 26 (base)'!I94</f>
        <v>1.875</v>
      </c>
      <c r="J94" s="2">
        <f>'Transport demand all'!$B$196*'SSP2 26 (base)'!J94</f>
        <v>1.875</v>
      </c>
      <c r="K94" s="2">
        <f>'Transport demand all'!$B$196*'SSP2 26 (base)'!K94</f>
        <v>1.875</v>
      </c>
      <c r="M94" s="36"/>
      <c r="N94" s="36"/>
      <c r="Q94" s="3"/>
      <c r="R94" s="3"/>
      <c r="S94" s="3"/>
      <c r="T94" s="3"/>
      <c r="U94" s="3"/>
      <c r="V94" s="3"/>
      <c r="W94" s="3"/>
      <c r="X94" s="3"/>
      <c r="Y94" s="3"/>
      <c r="Z94" s="3"/>
    </row>
    <row r="95" spans="1:28" hidden="1" outlineLevel="1"/>
    <row r="96" spans="1:28" hidden="1" outlineLevel="1">
      <c r="A96" t="s">
        <v>29</v>
      </c>
    </row>
    <row r="97" spans="1:29" ht="14.5" hidden="1" outlineLevel="1">
      <c r="A97" s="16"/>
      <c r="B97" s="67">
        <v>2010</v>
      </c>
      <c r="C97" s="67">
        <v>2020</v>
      </c>
      <c r="D97" s="67">
        <v>2030</v>
      </c>
      <c r="E97" s="67">
        <v>2040</v>
      </c>
      <c r="F97" s="67">
        <v>2050</v>
      </c>
      <c r="G97" s="67">
        <v>2060</v>
      </c>
      <c r="H97" s="67">
        <v>2070</v>
      </c>
      <c r="I97" s="67">
        <v>2080</v>
      </c>
      <c r="J97" s="67">
        <v>2090</v>
      </c>
      <c r="K97" s="67">
        <v>2100</v>
      </c>
      <c r="T97" s="2"/>
      <c r="U97" s="2"/>
      <c r="V97" s="2"/>
      <c r="W97" s="2"/>
      <c r="X97" s="2"/>
      <c r="Y97" s="2"/>
      <c r="Z97" s="2"/>
      <c r="AA97" s="2"/>
      <c r="AB97" s="2"/>
      <c r="AC97" s="2"/>
    </row>
    <row r="98" spans="1:29" ht="14.5" hidden="1" outlineLevel="1">
      <c r="A98" s="16" t="s">
        <v>5</v>
      </c>
      <c r="B98" s="2">
        <f>B71/B85</f>
        <v>291.6266218822737</v>
      </c>
      <c r="C98" s="2">
        <f t="shared" ref="C98:K98" si="0">C71/C85</f>
        <v>257.32240094429568</v>
      </c>
      <c r="D98" s="2">
        <f t="shared" si="0"/>
        <v>302.25002488324583</v>
      </c>
      <c r="E98" s="2">
        <f t="shared" si="0"/>
        <v>396.38898221405128</v>
      </c>
      <c r="F98" s="2">
        <f t="shared" si="0"/>
        <v>508.12536042303338</v>
      </c>
      <c r="G98" s="2">
        <f t="shared" si="0"/>
        <v>686.52711824413154</v>
      </c>
      <c r="H98" s="2">
        <f t="shared" si="0"/>
        <v>965.67790605384278</v>
      </c>
      <c r="I98" s="2">
        <f t="shared" si="0"/>
        <v>1605.1676469384686</v>
      </c>
      <c r="J98" s="2">
        <f t="shared" si="0"/>
        <v>2613.2745958280443</v>
      </c>
      <c r="K98" s="2">
        <f t="shared" si="0"/>
        <v>3998.1557768888902</v>
      </c>
      <c r="N98" s="1"/>
      <c r="O98" s="1"/>
      <c r="P98" s="1"/>
      <c r="Q98" s="1"/>
      <c r="R98" s="1"/>
      <c r="T98" s="2"/>
      <c r="U98" s="2"/>
      <c r="V98" s="2"/>
      <c r="W98" s="2"/>
      <c r="X98" s="2"/>
      <c r="Y98" s="2"/>
      <c r="Z98" s="2"/>
      <c r="AA98" s="2"/>
      <c r="AB98" s="2"/>
      <c r="AC98" s="2"/>
    </row>
    <row r="99" spans="1:29" ht="14.5" hidden="1" outlineLevel="1">
      <c r="A99" s="16" t="s">
        <v>6</v>
      </c>
      <c r="B99" s="2">
        <f t="shared" ref="B99:K107" si="1">B72/B86</f>
        <v>63.968990089679835</v>
      </c>
      <c r="C99" s="2">
        <f t="shared" si="1"/>
        <v>126.33962551887738</v>
      </c>
      <c r="D99" s="2">
        <f t="shared" si="1"/>
        <v>281.80598738832623</v>
      </c>
      <c r="E99" s="2">
        <f t="shared" si="1"/>
        <v>524.65181619043551</v>
      </c>
      <c r="F99" s="2">
        <f t="shared" si="1"/>
        <v>892.72073312508019</v>
      </c>
      <c r="G99" s="2">
        <f t="shared" si="1"/>
        <v>1223.2015331168843</v>
      </c>
      <c r="H99" s="2">
        <f t="shared" si="1"/>
        <v>1611.2864020462137</v>
      </c>
      <c r="I99" s="2">
        <f t="shared" si="1"/>
        <v>1976.7914169681035</v>
      </c>
      <c r="J99" s="2">
        <f t="shared" si="1"/>
        <v>3280.8931038248702</v>
      </c>
      <c r="K99" s="2">
        <f t="shared" si="1"/>
        <v>3682.0212355303529</v>
      </c>
      <c r="N99" s="1"/>
      <c r="O99" s="1"/>
      <c r="P99" s="1"/>
      <c r="Q99" s="1"/>
      <c r="R99" s="1"/>
      <c r="T99" s="2"/>
      <c r="U99" s="2"/>
      <c r="V99" s="2"/>
      <c r="W99" s="2"/>
      <c r="X99" s="2"/>
      <c r="Y99" s="2"/>
      <c r="Z99" s="2"/>
      <c r="AA99" s="2"/>
      <c r="AB99" s="2"/>
      <c r="AC99" s="2"/>
    </row>
    <row r="100" spans="1:29" ht="14.5" hidden="1" outlineLevel="1">
      <c r="A100" s="16" t="s">
        <v>11</v>
      </c>
      <c r="B100" s="2">
        <f t="shared" si="1"/>
        <v>5453.3779125774508</v>
      </c>
      <c r="C100" s="2">
        <f t="shared" si="1"/>
        <v>4844.7119109187533</v>
      </c>
      <c r="D100" s="2">
        <f t="shared" si="1"/>
        <v>5287.5469584340553</v>
      </c>
      <c r="E100" s="2">
        <f t="shared" si="1"/>
        <v>5745.7349541898056</v>
      </c>
      <c r="F100" s="2">
        <f t="shared" si="1"/>
        <v>6182.9607048054522</v>
      </c>
      <c r="G100" s="2">
        <f t="shared" si="1"/>
        <v>6412.779338165662</v>
      </c>
      <c r="H100" s="2">
        <f t="shared" si="1"/>
        <v>6524.1186851230359</v>
      </c>
      <c r="I100" s="2">
        <f t="shared" si="1"/>
        <v>6559.625234792129</v>
      </c>
      <c r="J100" s="2">
        <f t="shared" si="1"/>
        <v>6430.2160369134463</v>
      </c>
      <c r="K100" s="2">
        <f t="shared" si="1"/>
        <v>6201.2290074348994</v>
      </c>
      <c r="N100" s="1"/>
      <c r="O100" s="1"/>
      <c r="P100" s="1"/>
      <c r="Q100" s="1"/>
      <c r="R100" s="1"/>
      <c r="T100" s="2"/>
      <c r="U100" s="2"/>
      <c r="V100" s="2"/>
      <c r="W100" s="2"/>
      <c r="X100" s="2"/>
      <c r="Y100" s="2"/>
      <c r="Z100" s="2"/>
      <c r="AA100" s="2"/>
      <c r="AB100" s="2"/>
      <c r="AC100" s="2"/>
    </row>
    <row r="101" spans="1:29" ht="14.5" hidden="1" outlineLevel="1">
      <c r="A101" s="16" t="s">
        <v>2</v>
      </c>
      <c r="B101" s="2">
        <f t="shared" si="1"/>
        <v>187.26121534763686</v>
      </c>
      <c r="C101" s="2">
        <f t="shared" si="1"/>
        <v>226.14049995150563</v>
      </c>
      <c r="D101" s="2">
        <f t="shared" si="1"/>
        <v>397.89416836185944</v>
      </c>
      <c r="E101" s="2">
        <f t="shared" si="1"/>
        <v>691.3625114579587</v>
      </c>
      <c r="F101" s="2">
        <f t="shared" si="1"/>
        <v>1152.7970813266443</v>
      </c>
      <c r="G101" s="2">
        <f t="shared" si="1"/>
        <v>1783.2286671281624</v>
      </c>
      <c r="H101" s="2">
        <f t="shared" si="1"/>
        <v>2691.6923407584718</v>
      </c>
      <c r="I101" s="2">
        <f t="shared" si="1"/>
        <v>3609.4094284906578</v>
      </c>
      <c r="J101" s="2">
        <f t="shared" si="1"/>
        <v>4779.152118200187</v>
      </c>
      <c r="K101" s="2">
        <f t="shared" si="1"/>
        <v>6217.852148242976</v>
      </c>
      <c r="N101" s="1"/>
      <c r="O101" s="1"/>
      <c r="P101" s="1"/>
      <c r="Q101" s="1"/>
      <c r="R101" s="1"/>
      <c r="T101" s="2"/>
      <c r="U101" s="2"/>
      <c r="V101" s="2"/>
      <c r="W101" s="2"/>
      <c r="X101" s="2"/>
      <c r="Y101" s="2"/>
      <c r="Z101" s="2"/>
      <c r="AA101" s="2"/>
      <c r="AB101" s="2"/>
      <c r="AC101" s="2"/>
    </row>
    <row r="102" spans="1:29" ht="14.5" hidden="1" outlineLevel="1">
      <c r="A102" s="16" t="s">
        <v>3</v>
      </c>
      <c r="B102" s="2">
        <f t="shared" si="1"/>
        <v>1926.2589573782777</v>
      </c>
      <c r="C102" s="2">
        <f t="shared" si="1"/>
        <v>1886.3734959730273</v>
      </c>
      <c r="D102" s="2">
        <f t="shared" si="1"/>
        <v>2312.6004782415116</v>
      </c>
      <c r="E102" s="2">
        <f t="shared" si="1"/>
        <v>2892.8296047266472</v>
      </c>
      <c r="F102" s="2">
        <f t="shared" si="1"/>
        <v>3561.3921623633873</v>
      </c>
      <c r="G102" s="2">
        <f t="shared" si="1"/>
        <v>4452.4530473469295</v>
      </c>
      <c r="H102" s="2">
        <f t="shared" si="1"/>
        <v>5293.3562351154515</v>
      </c>
      <c r="I102" s="2">
        <f t="shared" si="1"/>
        <v>5985.9187940264792</v>
      </c>
      <c r="J102" s="2">
        <f t="shared" si="1"/>
        <v>6650.2224952103807</v>
      </c>
      <c r="K102" s="2">
        <f t="shared" si="1"/>
        <v>7192.3529938658467</v>
      </c>
      <c r="N102" s="1"/>
      <c r="O102" s="1"/>
      <c r="P102" s="1"/>
      <c r="Q102" s="1"/>
      <c r="R102" s="1"/>
      <c r="T102" s="2"/>
      <c r="U102" s="2"/>
      <c r="V102" s="2"/>
      <c r="W102" s="2"/>
      <c r="X102" s="2"/>
      <c r="Y102" s="2"/>
      <c r="Z102" s="2"/>
      <c r="AA102" s="2"/>
      <c r="AB102" s="2"/>
      <c r="AC102" s="2"/>
    </row>
    <row r="103" spans="1:29" ht="14.5" hidden="1" outlineLevel="1">
      <c r="A103" s="16" t="s">
        <v>4</v>
      </c>
      <c r="B103" s="2">
        <f t="shared" si="1"/>
        <v>768.67760070860538</v>
      </c>
      <c r="C103" s="2">
        <f t="shared" si="1"/>
        <v>716.23351869557757</v>
      </c>
      <c r="D103" s="2">
        <f t="shared" si="1"/>
        <v>876.56634341469237</v>
      </c>
      <c r="E103" s="2">
        <f t="shared" si="1"/>
        <v>1180.5689548069779</v>
      </c>
      <c r="F103" s="2">
        <f t="shared" si="1"/>
        <v>1534.7070516343404</v>
      </c>
      <c r="G103" s="2">
        <f t="shared" si="1"/>
        <v>1884.599583240715</v>
      </c>
      <c r="H103" s="2">
        <f t="shared" si="1"/>
        <v>2224.6683921217168</v>
      </c>
      <c r="I103" s="2">
        <f t="shared" si="1"/>
        <v>2623.0726886753228</v>
      </c>
      <c r="J103" s="2">
        <f t="shared" si="1"/>
        <v>3102.666342422312</v>
      </c>
      <c r="K103" s="2">
        <f t="shared" si="1"/>
        <v>3683.789591598993</v>
      </c>
      <c r="N103" s="1"/>
      <c r="O103" s="1"/>
      <c r="P103" s="1"/>
      <c r="Q103" s="1"/>
      <c r="R103" s="1"/>
      <c r="T103" s="2"/>
      <c r="U103" s="2"/>
      <c r="V103" s="2"/>
      <c r="W103" s="2"/>
      <c r="X103" s="2"/>
      <c r="Y103" s="2"/>
      <c r="Z103" s="2"/>
      <c r="AA103" s="2"/>
      <c r="AB103" s="2"/>
      <c r="AC103" s="2"/>
    </row>
    <row r="104" spans="1:29" ht="14.5" hidden="1" outlineLevel="1">
      <c r="A104" s="16" t="s">
        <v>0</v>
      </c>
      <c r="B104" s="2">
        <f t="shared" si="1"/>
        <v>13624.386164892016</v>
      </c>
      <c r="C104" s="2">
        <f t="shared" si="1"/>
        <v>11310.340052344691</v>
      </c>
      <c r="D104" s="2">
        <f t="shared" si="1"/>
        <v>11568.038434793949</v>
      </c>
      <c r="E104" s="2">
        <f t="shared" si="1"/>
        <v>11648.192913466115</v>
      </c>
      <c r="F104" s="2">
        <f t="shared" si="1"/>
        <v>11541.975843369415</v>
      </c>
      <c r="G104" s="2">
        <f t="shared" si="1"/>
        <v>11256.12987335037</v>
      </c>
      <c r="H104" s="2">
        <f t="shared" si="1"/>
        <v>10784.448478195816</v>
      </c>
      <c r="I104" s="2">
        <f t="shared" si="1"/>
        <v>10174.203293734137</v>
      </c>
      <c r="J104" s="2">
        <f t="shared" si="1"/>
        <v>9419.9854214525822</v>
      </c>
      <c r="K104" s="2">
        <f t="shared" si="1"/>
        <v>8546.7182480860865</v>
      </c>
      <c r="N104" s="1"/>
      <c r="O104" s="1"/>
      <c r="P104" s="1"/>
      <c r="Q104" s="1"/>
      <c r="R104" s="1"/>
      <c r="T104" s="2"/>
      <c r="U104" s="2"/>
      <c r="V104" s="2"/>
      <c r="W104" s="2"/>
      <c r="X104" s="2"/>
      <c r="Y104" s="2"/>
      <c r="Z104" s="2"/>
      <c r="AA104" s="2"/>
      <c r="AB104" s="2"/>
      <c r="AC104" s="2"/>
    </row>
    <row r="105" spans="1:29" ht="14.5" hidden="1" outlineLevel="1">
      <c r="A105" s="16" t="s">
        <v>1</v>
      </c>
      <c r="B105" s="2">
        <f t="shared" si="1"/>
        <v>4678.4459322766625</v>
      </c>
      <c r="C105" s="2">
        <f t="shared" si="1"/>
        <v>4073.4254634898216</v>
      </c>
      <c r="D105" s="2">
        <f t="shared" si="1"/>
        <v>4366.8792286149874</v>
      </c>
      <c r="E105" s="2">
        <f t="shared" si="1"/>
        <v>4593.8754931050653</v>
      </c>
      <c r="F105" s="2">
        <f t="shared" si="1"/>
        <v>4773.8535479755428</v>
      </c>
      <c r="G105" s="2">
        <f t="shared" si="1"/>
        <v>4878.5386926868632</v>
      </c>
      <c r="H105" s="2">
        <f t="shared" si="1"/>
        <v>4929.0910153379955</v>
      </c>
      <c r="I105" s="2">
        <f t="shared" si="1"/>
        <v>4918.4161946971544</v>
      </c>
      <c r="J105" s="2">
        <f t="shared" si="1"/>
        <v>4844.5634883214352</v>
      </c>
      <c r="K105" s="2">
        <f t="shared" si="1"/>
        <v>4702.6596898623393</v>
      </c>
      <c r="N105" s="1"/>
      <c r="O105" s="1"/>
      <c r="P105" s="1"/>
      <c r="Q105" s="1"/>
      <c r="R105" s="1"/>
      <c r="T105" s="2"/>
      <c r="U105" s="2"/>
      <c r="V105" s="2"/>
      <c r="W105" s="2"/>
      <c r="X105" s="2"/>
      <c r="Y105" s="2"/>
      <c r="Z105" s="2"/>
      <c r="AA105" s="2"/>
      <c r="AB105" s="2"/>
      <c r="AC105" s="2"/>
    </row>
    <row r="106" spans="1:29" ht="14.5" hidden="1" outlineLevel="1">
      <c r="A106" s="16" t="s">
        <v>7</v>
      </c>
      <c r="B106" s="2">
        <f t="shared" si="1"/>
        <v>916.53364919732724</v>
      </c>
      <c r="C106" s="2">
        <f t="shared" si="1"/>
        <v>1041.0433745946805</v>
      </c>
      <c r="D106" s="2">
        <f t="shared" si="1"/>
        <v>1330.2107258987669</v>
      </c>
      <c r="E106" s="2">
        <f t="shared" si="1"/>
        <v>1580.1375628726846</v>
      </c>
      <c r="F106" s="2">
        <f t="shared" si="1"/>
        <v>1838.7093411070359</v>
      </c>
      <c r="G106" s="2">
        <f t="shared" si="1"/>
        <v>2088.0855870317678</v>
      </c>
      <c r="H106" s="2">
        <f t="shared" si="1"/>
        <v>2378.4159934812155</v>
      </c>
      <c r="I106" s="2">
        <f t="shared" si="1"/>
        <v>3598.3230350394365</v>
      </c>
      <c r="J106" s="2">
        <f t="shared" si="1"/>
        <v>4174.1392131716293</v>
      </c>
      <c r="K106" s="2">
        <f t="shared" si="1"/>
        <v>4850.9759249032459</v>
      </c>
      <c r="N106" s="1"/>
      <c r="O106" s="1"/>
      <c r="P106" s="1"/>
      <c r="Q106" s="1"/>
      <c r="R106" s="1"/>
      <c r="T106" s="2"/>
      <c r="U106" s="2"/>
      <c r="V106" s="2"/>
      <c r="W106" s="2"/>
      <c r="X106" s="2"/>
      <c r="Y106" s="2"/>
      <c r="Z106" s="2"/>
      <c r="AA106" s="2"/>
      <c r="AB106" s="2"/>
      <c r="AC106" s="2"/>
    </row>
    <row r="107" spans="1:29" ht="14.5" hidden="1" outlineLevel="1">
      <c r="A107" s="16" t="s">
        <v>8</v>
      </c>
      <c r="B107" s="2">
        <f t="shared" si="1"/>
        <v>85.925139385617058</v>
      </c>
      <c r="C107" s="2">
        <f t="shared" si="1"/>
        <v>114.6643760347928</v>
      </c>
      <c r="D107" s="2">
        <f t="shared" si="1"/>
        <v>228.69356406338227</v>
      </c>
      <c r="E107" s="2">
        <f t="shared" si="1"/>
        <v>483.81485169366914</v>
      </c>
      <c r="F107" s="2">
        <f t="shared" si="1"/>
        <v>823.67543676219691</v>
      </c>
      <c r="G107" s="2">
        <f t="shared" si="1"/>
        <v>1339.6202407403691</v>
      </c>
      <c r="H107" s="2">
        <f t="shared" si="1"/>
        <v>1987.5242939723128</v>
      </c>
      <c r="I107" s="2">
        <f t="shared" si="1"/>
        <v>3762.0064340448394</v>
      </c>
      <c r="J107" s="2">
        <f t="shared" si="1"/>
        <v>4446.5077081151112</v>
      </c>
      <c r="K107" s="2">
        <f t="shared" si="1"/>
        <v>4903.3388188272384</v>
      </c>
      <c r="N107" s="1"/>
      <c r="O107" s="1"/>
      <c r="P107" s="1"/>
      <c r="Q107" s="1"/>
      <c r="R107" s="1"/>
      <c r="S107" s="1"/>
      <c r="T107" s="1"/>
      <c r="U107" s="1"/>
      <c r="V107" s="1"/>
      <c r="W107" s="1"/>
      <c r="X107" s="1"/>
      <c r="Y107" s="1"/>
    </row>
    <row r="108" spans="1:29" hidden="1" outlineLevel="1"/>
    <row r="109" spans="1:29" hidden="1" outlineLevel="1">
      <c r="A109" s="8" t="s">
        <v>30</v>
      </c>
    </row>
    <row r="110" spans="1:29" hidden="1" outlineLevel="1">
      <c r="A110" t="s">
        <v>31</v>
      </c>
    </row>
    <row r="111" spans="1:29" hidden="1" outlineLevel="1">
      <c r="A111" t="s">
        <v>32</v>
      </c>
    </row>
    <row r="112" spans="1:29" ht="14.5" hidden="1" outlineLevel="1">
      <c r="A112" s="21" t="s">
        <v>148</v>
      </c>
      <c r="O112" s="21" t="s">
        <v>149</v>
      </c>
    </row>
    <row r="113" spans="1:11" ht="14.5" hidden="1" outlineLevel="1">
      <c r="A113" s="21" t="s">
        <v>151</v>
      </c>
    </row>
    <row r="114" spans="1:11" ht="14.5" hidden="1" outlineLevel="1">
      <c r="A114" s="21" t="s">
        <v>33</v>
      </c>
      <c r="B114" s="21"/>
      <c r="C114" s="21"/>
      <c r="D114" s="21"/>
      <c r="E114" s="8" t="s">
        <v>35</v>
      </c>
    </row>
    <row r="115" spans="1:11" hidden="1" outlineLevel="1">
      <c r="A115" s="37" t="s">
        <v>34</v>
      </c>
      <c r="B115" s="37">
        <v>0.3</v>
      </c>
      <c r="C115" s="37">
        <v>0.3</v>
      </c>
      <c r="D115" s="37">
        <v>0.3</v>
      </c>
      <c r="E115" s="37">
        <v>0.3</v>
      </c>
      <c r="F115" s="37">
        <v>0.3</v>
      </c>
      <c r="G115" s="37">
        <v>0.3</v>
      </c>
      <c r="H115" s="37">
        <v>0.3</v>
      </c>
      <c r="I115" s="37">
        <v>0.3</v>
      </c>
      <c r="J115" s="37">
        <v>0.3</v>
      </c>
      <c r="K115" s="37">
        <v>0.3</v>
      </c>
    </row>
    <row r="116" spans="1:11" ht="14.5" hidden="1" outlineLevel="1">
      <c r="A116" s="40"/>
      <c r="B116" s="42">
        <v>2010</v>
      </c>
      <c r="C116" s="42">
        <v>2020</v>
      </c>
      <c r="D116" s="42">
        <v>2030</v>
      </c>
      <c r="E116" s="42">
        <v>2040</v>
      </c>
      <c r="F116" s="42">
        <v>2050</v>
      </c>
      <c r="G116" s="42">
        <v>2060</v>
      </c>
      <c r="H116" s="42">
        <v>2070</v>
      </c>
      <c r="I116" s="42">
        <v>2080</v>
      </c>
      <c r="J116" s="42">
        <v>2090</v>
      </c>
      <c r="K116" s="42">
        <v>2100</v>
      </c>
    </row>
    <row r="117" spans="1:11" ht="14.5" hidden="1" outlineLevel="1">
      <c r="A117" s="42" t="s">
        <v>5</v>
      </c>
      <c r="B117" s="43">
        <f>'SSP2 26 (base)'!B117</f>
        <v>2.1378200572916701</v>
      </c>
      <c r="C117" s="43">
        <f>'Transport demand all'!$B$188*'SSP2 26 (base)'!C117</f>
        <v>1.9708171632732283</v>
      </c>
      <c r="D117" s="43">
        <f>'Transport demand all'!$B$188*'SSP2 26 (base)'!D117</f>
        <v>1.9612447256164935</v>
      </c>
      <c r="E117" s="43">
        <f>'Transport demand all'!$B$188*'SSP2 26 (base)'!E117</f>
        <v>1.9516722879597581</v>
      </c>
      <c r="F117" s="43">
        <f>'Transport demand all'!$B$188*'SSP2 26 (base)'!F117</f>
        <v>1.9420998503030229</v>
      </c>
      <c r="G117" s="43">
        <f>'Transport demand all'!$B$188*'SSP2 26 (base)'!G117</f>
        <v>1.9325274126462877</v>
      </c>
      <c r="H117" s="43">
        <f>'Transport demand all'!$B$188*'SSP2 26 (base)'!H117</f>
        <v>1.922954974989552</v>
      </c>
      <c r="I117" s="43">
        <f>'Transport demand all'!$B$188*'SSP2 26 (base)'!I117</f>
        <v>1.8660389247226215</v>
      </c>
      <c r="J117" s="43">
        <f>'Transport demand all'!$B$188*'SSP2 26 (base)'!J117</f>
        <v>1.810807488406678</v>
      </c>
      <c r="K117" s="43">
        <f>'Transport demand all'!$B$188*'SSP2 26 (base)'!K117</f>
        <v>1.7572108044622456</v>
      </c>
    </row>
    <row r="118" spans="1:11" ht="14.5" hidden="1" outlineLevel="1">
      <c r="A118" s="42" t="s">
        <v>6</v>
      </c>
      <c r="B118" s="43">
        <f>'SSP2 26 (base)'!B118</f>
        <v>1.9927996227424347</v>
      </c>
      <c r="C118" s="43">
        <f>'Transport demand all'!$B$188*'SSP2 26 (base)'!C118</f>
        <v>1.8371254802617705</v>
      </c>
      <c r="D118" s="43">
        <f>'Transport demand all'!$B$188*'SSP2 26 (base)'!D118</f>
        <v>1.8542913792073266</v>
      </c>
      <c r="E118" s="43">
        <f>'Transport demand all'!$B$188*'SSP2 26 (base)'!E118</f>
        <v>1.8714572781528829</v>
      </c>
      <c r="F118" s="43">
        <f>'Transport demand all'!$B$188*'SSP2 26 (base)'!F118</f>
        <v>1.888623177098439</v>
      </c>
      <c r="G118" s="43">
        <f>'Transport demand all'!$B$188*'SSP2 26 (base)'!G118</f>
        <v>1.9057890760439957</v>
      </c>
      <c r="H118" s="43">
        <f>'Transport demand all'!$B$188*'SSP2 26 (base)'!H118</f>
        <v>1.922954974989552</v>
      </c>
      <c r="I118" s="43">
        <f>'Transport demand all'!$B$188*'SSP2 26 (base)'!I118</f>
        <v>1.8660389247226215</v>
      </c>
      <c r="J118" s="43">
        <f>'Transport demand all'!$B$188*'SSP2 26 (base)'!J118</f>
        <v>1.810807488406678</v>
      </c>
      <c r="K118" s="43">
        <f>'Transport demand all'!$B$188*'SSP2 26 (base)'!K118</f>
        <v>1.7572108044622456</v>
      </c>
    </row>
    <row r="119" spans="1:11" ht="14.5" hidden="1" outlineLevel="1">
      <c r="A119" s="42" t="s">
        <v>11</v>
      </c>
      <c r="B119" s="43">
        <f>'SSP2 26 (base)'!B119</f>
        <v>3.0374470969511083</v>
      </c>
      <c r="C119" s="43">
        <f>'Transport demand all'!$B$188*'SSP2 26 (base)'!C119</f>
        <v>2.8001668572562002</v>
      </c>
      <c r="D119" s="43">
        <f>'Transport demand all'!$B$188*'SSP2 26 (base)'!D119</f>
        <v>2.624724480802874</v>
      </c>
      <c r="E119" s="43">
        <f>'Transport demand all'!$B$188*'SSP2 26 (base)'!E119</f>
        <v>2.4492821043495479</v>
      </c>
      <c r="F119" s="43">
        <f>'Transport demand all'!$B$188*'SSP2 26 (base)'!F119</f>
        <v>2.2738397278962146</v>
      </c>
      <c r="G119" s="43">
        <f>'Transport demand all'!$B$188*'SSP2 26 (base)'!G119</f>
        <v>2.098397351442888</v>
      </c>
      <c r="H119" s="43">
        <f>'Transport demand all'!$B$188*'SSP2 26 (base)'!H119</f>
        <v>1.922954974989552</v>
      </c>
      <c r="I119" s="43">
        <f>'Transport demand all'!$B$188*'SSP2 26 (base)'!I119</f>
        <v>1.8660389247226215</v>
      </c>
      <c r="J119" s="43">
        <f>'Transport demand all'!$B$188*'SSP2 26 (base)'!J119</f>
        <v>1.810807488406678</v>
      </c>
      <c r="K119" s="43">
        <f>'Transport demand all'!$B$188*'SSP2 26 (base)'!K119</f>
        <v>1.7572108044622456</v>
      </c>
    </row>
    <row r="120" spans="1:11" ht="14.5" hidden="1" outlineLevel="1">
      <c r="A120" s="42" t="s">
        <v>2</v>
      </c>
      <c r="B120" s="43">
        <f>'SSP2 26 (base)'!B120</f>
        <v>2.639329989612262</v>
      </c>
      <c r="C120" s="43">
        <f>'Transport demand all'!$B$188*'SSP2 26 (base)'!C120</f>
        <v>2.4331499862805903</v>
      </c>
      <c r="D120" s="43">
        <f>'Transport demand all'!$B$188*'SSP2 26 (base)'!D120</f>
        <v>2.3311109840223811</v>
      </c>
      <c r="E120" s="43">
        <f>'Transport demand all'!$B$188*'SSP2 26 (base)'!E120</f>
        <v>2.2290719817641738</v>
      </c>
      <c r="F120" s="43">
        <f>'Transport demand all'!$B$188*'SSP2 26 (base)'!F120</f>
        <v>2.1270329795059664</v>
      </c>
      <c r="G120" s="43">
        <f>'Transport demand all'!$B$188*'SSP2 26 (base)'!G120</f>
        <v>2.024993977247759</v>
      </c>
      <c r="H120" s="43">
        <f>'Transport demand all'!$B$188*'SSP2 26 (base)'!H120</f>
        <v>1.922954974989552</v>
      </c>
      <c r="I120" s="43">
        <f>'Transport demand all'!$B$188*'SSP2 26 (base)'!I120</f>
        <v>1.8660389247226215</v>
      </c>
      <c r="J120" s="43">
        <f>'Transport demand all'!$B$188*'SSP2 26 (base)'!J120</f>
        <v>1.810807488406678</v>
      </c>
      <c r="K120" s="43">
        <f>'Transport demand all'!$B$188*'SSP2 26 (base)'!K120</f>
        <v>1.7572108044622456</v>
      </c>
    </row>
    <row r="121" spans="1:11" ht="14.5" hidden="1" outlineLevel="1">
      <c r="A121" s="42" t="s">
        <v>3</v>
      </c>
      <c r="B121" s="43">
        <f>'SSP2 26 (base)'!B121</f>
        <v>2.4602892978071242</v>
      </c>
      <c r="C121" s="43">
        <f>'Transport demand all'!$B$188*'SSP2 26 (base)'!C121</f>
        <v>2.2680956510804142</v>
      </c>
      <c r="D121" s="43">
        <f>'Transport demand all'!$B$188*'SSP2 26 (base)'!D121</f>
        <v>2.199067515862243</v>
      </c>
      <c r="E121" s="43">
        <f>'Transport demand all'!$B$188*'SSP2 26 (base)'!E121</f>
        <v>2.1300393806440696</v>
      </c>
      <c r="F121" s="43">
        <f>'Transport demand all'!$B$188*'SSP2 26 (base)'!F121</f>
        <v>2.061011245425898</v>
      </c>
      <c r="G121" s="43">
        <f>'Transport demand all'!$B$188*'SSP2 26 (base)'!G121</f>
        <v>1.9919831102077248</v>
      </c>
      <c r="H121" s="43">
        <f>'Transport demand all'!$B$188*'SSP2 26 (base)'!H121</f>
        <v>1.922954974989552</v>
      </c>
      <c r="I121" s="43">
        <f>'Transport demand all'!$B$188*'SSP2 26 (base)'!I121</f>
        <v>1.8660389247226215</v>
      </c>
      <c r="J121" s="43">
        <f>'Transport demand all'!$B$188*'SSP2 26 (base)'!J121</f>
        <v>1.810807488406678</v>
      </c>
      <c r="K121" s="43">
        <f>'Transport demand all'!$B$188*'SSP2 26 (base)'!K121</f>
        <v>1.7572108044622456</v>
      </c>
    </row>
    <row r="122" spans="1:11" ht="14.5" hidden="1" outlineLevel="1">
      <c r="A122" s="42" t="s">
        <v>4</v>
      </c>
      <c r="B122" s="43">
        <f>'SSP2 26 (base)'!B122</f>
        <v>2.2933939494975801</v>
      </c>
      <c r="C122" s="43">
        <f>'Transport demand all'!$B$188*'SSP2 26 (base)'!C122</f>
        <v>2.114237885644529</v>
      </c>
      <c r="D122" s="43">
        <f>'Transport demand all'!$B$188*'SSP2 26 (base)'!D122</f>
        <v>2.075981303513533</v>
      </c>
      <c r="E122" s="43">
        <f>'Transport demand all'!$B$188*'SSP2 26 (base)'!E122</f>
        <v>2.0377247213825376</v>
      </c>
      <c r="F122" s="43">
        <f>'Transport demand all'!$B$188*'SSP2 26 (base)'!F122</f>
        <v>1.9994681392515423</v>
      </c>
      <c r="G122" s="43">
        <f>'Transport demand all'!$B$188*'SSP2 26 (base)'!G122</f>
        <v>1.9612115571205471</v>
      </c>
      <c r="H122" s="43">
        <f>'Transport demand all'!$B$188*'SSP2 26 (base)'!H122</f>
        <v>1.922954974989552</v>
      </c>
      <c r="I122" s="43">
        <f>'Transport demand all'!$B$188*'SSP2 26 (base)'!I122</f>
        <v>1.8660389247226215</v>
      </c>
      <c r="J122" s="43">
        <f>'Transport demand all'!$B$188*'SSP2 26 (base)'!J122</f>
        <v>1.810807488406678</v>
      </c>
      <c r="K122" s="43">
        <f>'Transport demand all'!$B$188*'SSP2 26 (base)'!K122</f>
        <v>1.7572108044622456</v>
      </c>
    </row>
    <row r="123" spans="1:11" ht="14.5" hidden="1" outlineLevel="1">
      <c r="A123" s="42" t="s">
        <v>0</v>
      </c>
      <c r="B123" s="43">
        <f>'SSP2 26 (base)'!B123</f>
        <v>3.2584888378733448</v>
      </c>
      <c r="C123" s="43">
        <f>'Transport demand all'!$B$188*'SSP2 26 (base)'!C123</f>
        <v>3.0039411905184794</v>
      </c>
      <c r="D123" s="43">
        <f>'Transport demand all'!$B$188*'SSP2 26 (base)'!D123</f>
        <v>2.7877439474126944</v>
      </c>
      <c r="E123" s="43">
        <f>'Transport demand all'!$B$188*'SSP2 26 (base)'!E123</f>
        <v>2.571546704306908</v>
      </c>
      <c r="F123" s="43">
        <f>'Transport demand all'!$B$188*'SSP2 26 (base)'!F123</f>
        <v>2.3553494612011279</v>
      </c>
      <c r="G123" s="43">
        <f>'Transport demand all'!$B$188*'SSP2 26 (base)'!G123</f>
        <v>2.1391522180953415</v>
      </c>
      <c r="H123" s="43">
        <f>'Transport demand all'!$B$188*'SSP2 26 (base)'!H123</f>
        <v>1.922954974989552</v>
      </c>
      <c r="I123" s="43">
        <f>'Transport demand all'!$B$188*'SSP2 26 (base)'!I123</f>
        <v>1.8660389247226215</v>
      </c>
      <c r="J123" s="43">
        <f>'Transport demand all'!$B$188*'SSP2 26 (base)'!J123</f>
        <v>1.810807488406678</v>
      </c>
      <c r="K123" s="43">
        <f>'Transport demand all'!$B$188*'SSP2 26 (base)'!K123</f>
        <v>1.7572108044622456</v>
      </c>
    </row>
    <row r="124" spans="1:11" ht="14.5" hidden="1" outlineLevel="1">
      <c r="A124" s="42" t="s">
        <v>1</v>
      </c>
      <c r="B124" s="43">
        <f>'SSP2 26 (base)'!B124</f>
        <v>2.8313998684120483</v>
      </c>
      <c r="C124" s="43">
        <f>'Transport demand all'!$B$188*'SSP2 26 (base)'!C124</f>
        <v>2.610215690381982</v>
      </c>
      <c r="D124" s="43">
        <f>'Transport demand all'!$B$188*'SSP2 26 (base)'!D124</f>
        <v>2.472763547303495</v>
      </c>
      <c r="E124" s="43">
        <f>'Transport demand all'!$B$188*'SSP2 26 (base)'!E124</f>
        <v>2.3353114042250112</v>
      </c>
      <c r="F124" s="43">
        <f>'Transport demand all'!$B$188*'SSP2 26 (base)'!F124</f>
        <v>2.1978592611465233</v>
      </c>
      <c r="G124" s="43">
        <f>'Transport demand all'!$B$188*'SSP2 26 (base)'!G124</f>
        <v>2.060407118068039</v>
      </c>
      <c r="H124" s="43">
        <f>'Transport demand all'!$B$188*'SSP2 26 (base)'!H124</f>
        <v>1.922954974989552</v>
      </c>
      <c r="I124" s="43">
        <f>'Transport demand all'!$B$188*'SSP2 26 (base)'!I124</f>
        <v>1.8660389247226215</v>
      </c>
      <c r="J124" s="43">
        <f>'Transport demand all'!$B$188*'SSP2 26 (base)'!J124</f>
        <v>1.810807488406678</v>
      </c>
      <c r="K124" s="43">
        <f>'Transport demand all'!$B$188*'SSP2 26 (base)'!K124</f>
        <v>1.7572108044622456</v>
      </c>
    </row>
    <row r="125" spans="1:11" ht="14.5" hidden="1" outlineLevel="1">
      <c r="A125" s="42" t="s">
        <v>7</v>
      </c>
      <c r="B125" s="43">
        <f>'SSP2 26 (base)'!B125</f>
        <v>1.8576167450844432</v>
      </c>
      <c r="C125" s="43">
        <f>'Transport demand all'!$B$188*'SSP2 26 (base)'!C125</f>
        <v>1.7125028608040065</v>
      </c>
      <c r="D125" s="43">
        <f>'Transport demand all'!$B$188*'SSP2 26 (base)'!D125</f>
        <v>1.7545932836411158</v>
      </c>
      <c r="E125" s="43">
        <f>'Transport demand all'!$B$188*'SSP2 26 (base)'!E125</f>
        <v>1.7966837064782248</v>
      </c>
      <c r="F125" s="43">
        <f>'Transport demand all'!$B$188*'SSP2 26 (base)'!F125</f>
        <v>1.8387741293153337</v>
      </c>
      <c r="G125" s="43">
        <f>'Transport demand all'!$B$188*'SSP2 26 (base)'!G125</f>
        <v>1.8808645521524427</v>
      </c>
      <c r="H125" s="43">
        <f>'Transport demand all'!$B$188*'SSP2 26 (base)'!H125</f>
        <v>1.922954974989552</v>
      </c>
      <c r="I125" s="43">
        <f>'Transport demand all'!$B$188*'SSP2 26 (base)'!I125</f>
        <v>1.8660389247226215</v>
      </c>
      <c r="J125" s="43">
        <f>'Transport demand all'!$B$188*'SSP2 26 (base)'!J125</f>
        <v>1.810807488406678</v>
      </c>
      <c r="K125" s="43">
        <f>'Transport demand all'!$B$188*'SSP2 26 (base)'!K125</f>
        <v>1.7572108044622456</v>
      </c>
    </row>
    <row r="126" spans="1:11" ht="14.5" hidden="1" outlineLevel="1">
      <c r="A126" s="42" t="s">
        <v>8</v>
      </c>
      <c r="B126" s="43">
        <f>'SSP2 26 (base)'!B126</f>
        <v>1.731604087153183</v>
      </c>
      <c r="C126" s="43">
        <f>'Transport demand all'!$B$188*'SSP2 26 (base)'!C126</f>
        <v>1.5963340989881833</v>
      </c>
      <c r="D126" s="43">
        <f>'Transport demand all'!$B$188*'SSP2 26 (base)'!D126</f>
        <v>1.6616582741884569</v>
      </c>
      <c r="E126" s="43">
        <f>'Transport demand all'!$B$188*'SSP2 26 (base)'!E126</f>
        <v>1.7269824493887302</v>
      </c>
      <c r="F126" s="43">
        <f>'Transport demand all'!$B$188*'SSP2 26 (base)'!F126</f>
        <v>1.7923066245890034</v>
      </c>
      <c r="G126" s="43">
        <f>'Transport demand all'!$B$188*'SSP2 26 (base)'!G126</f>
        <v>1.8576307997892783</v>
      </c>
      <c r="H126" s="43">
        <f>'Transport demand all'!$B$188*'SSP2 26 (base)'!H126</f>
        <v>1.922954974989552</v>
      </c>
      <c r="I126" s="43">
        <f>'Transport demand all'!$B$188*'SSP2 26 (base)'!I126</f>
        <v>1.8660389247226215</v>
      </c>
      <c r="J126" s="43">
        <f>'Transport demand all'!$B$188*'SSP2 26 (base)'!J126</f>
        <v>1.810807488406678</v>
      </c>
      <c r="K126" s="43">
        <f>'Transport demand all'!$B$188*'SSP2 26 (base)'!K126</f>
        <v>1.7572108044622456</v>
      </c>
    </row>
    <row r="127" spans="1:11" hidden="1" outlineLevel="1">
      <c r="H127" s="108"/>
      <c r="I127" s="108"/>
      <c r="J127" s="108"/>
      <c r="K127" s="108"/>
    </row>
    <row r="128" spans="1:11" ht="14.5" hidden="1" outlineLevel="1">
      <c r="A128" t="s">
        <v>36</v>
      </c>
    </row>
    <row r="129" spans="1:26" ht="14.5" hidden="1" outlineLevel="1">
      <c r="A129" s="5" t="s">
        <v>37</v>
      </c>
      <c r="B129" s="32"/>
      <c r="C129" s="32"/>
      <c r="D129" s="32"/>
      <c r="E129" s="32"/>
      <c r="F129" s="32"/>
      <c r="G129" s="32"/>
      <c r="H129" s="32"/>
      <c r="I129" s="32"/>
      <c r="J129" s="32"/>
      <c r="K129" s="32"/>
      <c r="L129" s="5"/>
    </row>
    <row r="130" spans="1:26" ht="14.5" hidden="1" outlineLevel="1">
      <c r="A130" s="32"/>
      <c r="B130" s="68">
        <v>2010</v>
      </c>
      <c r="C130" s="68">
        <v>2020</v>
      </c>
      <c r="D130" s="68">
        <v>2030</v>
      </c>
      <c r="E130" s="68">
        <v>2040</v>
      </c>
      <c r="F130" s="68">
        <v>2050</v>
      </c>
      <c r="G130" s="68">
        <v>2060</v>
      </c>
      <c r="H130" s="68">
        <v>2070</v>
      </c>
      <c r="I130" s="68">
        <v>2080</v>
      </c>
      <c r="J130" s="68">
        <v>2090</v>
      </c>
      <c r="K130" s="68">
        <v>2100</v>
      </c>
      <c r="L130" s="5"/>
      <c r="N130" s="1"/>
      <c r="O130" s="1"/>
      <c r="P130" s="1"/>
      <c r="Q130" s="1"/>
      <c r="R130" s="1"/>
      <c r="S130" s="1"/>
      <c r="T130" s="1"/>
      <c r="U130" s="1"/>
      <c r="V130" s="1"/>
      <c r="W130" s="1"/>
      <c r="X130" s="1"/>
      <c r="Y130" s="1"/>
    </row>
    <row r="131" spans="1:26" ht="14.5" hidden="1" outlineLevel="1">
      <c r="A131" s="32" t="s">
        <v>5</v>
      </c>
      <c r="B131" s="6">
        <f>B98*B10</f>
        <v>249.70119034199391</v>
      </c>
      <c r="C131" s="6">
        <f t="shared" ref="C131:K131" si="2">C98*C10</f>
        <v>270.55442065930316</v>
      </c>
      <c r="D131" s="6">
        <f t="shared" si="2"/>
        <v>374.6905072818189</v>
      </c>
      <c r="E131" s="6">
        <f t="shared" si="2"/>
        <v>559.53198884193034</v>
      </c>
      <c r="F131" s="6">
        <f t="shared" si="2"/>
        <v>787.78729139018185</v>
      </c>
      <c r="G131" s="6">
        <f t="shared" si="2"/>
        <v>1133.5091233235673</v>
      </c>
      <c r="H131" s="6">
        <f t="shared" si="2"/>
        <v>1657.1391047282943</v>
      </c>
      <c r="I131" s="6">
        <f t="shared" si="2"/>
        <v>2798.1618731983335</v>
      </c>
      <c r="J131" s="6">
        <f t="shared" si="2"/>
        <v>4533.3624345593207</v>
      </c>
      <c r="K131" s="6">
        <f t="shared" si="2"/>
        <v>6774.4933423682141</v>
      </c>
      <c r="L131" s="5"/>
      <c r="N131" s="1"/>
      <c r="O131" s="1"/>
      <c r="P131" s="1"/>
      <c r="Q131" s="1"/>
      <c r="R131" s="1"/>
      <c r="S131" s="1"/>
      <c r="T131" s="1"/>
      <c r="U131" s="1"/>
      <c r="V131" s="1"/>
      <c r="W131" s="1"/>
      <c r="X131" s="1"/>
      <c r="Y131" s="1"/>
    </row>
    <row r="132" spans="1:26" ht="14.5" hidden="1" outlineLevel="1">
      <c r="A132" s="32" t="s">
        <v>6</v>
      </c>
      <c r="B132" s="6">
        <f t="shared" ref="B132:K140" si="3">B99*B11</f>
        <v>93.386767276813472</v>
      </c>
      <c r="C132" s="6">
        <f t="shared" si="3"/>
        <v>189.54050708732555</v>
      </c>
      <c r="D132" s="6">
        <f t="shared" si="3"/>
        <v>421.10264586706296</v>
      </c>
      <c r="E132" s="6">
        <f t="shared" si="3"/>
        <v>758.47493568697382</v>
      </c>
      <c r="F132" s="6">
        <f t="shared" si="3"/>
        <v>1213.5311456988616</v>
      </c>
      <c r="G132" s="6">
        <f t="shared" si="3"/>
        <v>1524.9070164887448</v>
      </c>
      <c r="H132" s="6">
        <f t="shared" si="3"/>
        <v>1805.8096051819782</v>
      </c>
      <c r="I132" s="6">
        <f t="shared" si="3"/>
        <v>1961.2414368088921</v>
      </c>
      <c r="J132" s="6">
        <f t="shared" si="3"/>
        <v>2827.7797570370649</v>
      </c>
      <c r="K132" s="6">
        <f t="shared" si="3"/>
        <v>2692.7883969871164</v>
      </c>
      <c r="L132" s="5"/>
      <c r="N132" s="1"/>
      <c r="O132" s="1"/>
      <c r="P132" s="1"/>
      <c r="Q132" s="1"/>
      <c r="R132" s="1"/>
      <c r="S132" s="1"/>
      <c r="T132" s="1"/>
      <c r="U132" s="1"/>
      <c r="V132" s="1"/>
      <c r="W132" s="1"/>
      <c r="X132" s="1"/>
      <c r="Y132" s="1"/>
    </row>
    <row r="133" spans="1:26" ht="14.5" hidden="1" outlineLevel="1">
      <c r="A133" s="32" t="s">
        <v>11</v>
      </c>
      <c r="B133" s="6">
        <f t="shared" si="3"/>
        <v>3326.434460825973</v>
      </c>
      <c r="C133" s="6">
        <f t="shared" si="3"/>
        <v>3073.8181792297228</v>
      </c>
      <c r="D133" s="6">
        <f t="shared" si="3"/>
        <v>3456.043289425786</v>
      </c>
      <c r="E133" s="6">
        <f t="shared" si="3"/>
        <v>3844.0090898896101</v>
      </c>
      <c r="F133" s="6">
        <f t="shared" si="3"/>
        <v>4201.4668034409824</v>
      </c>
      <c r="G133" s="6">
        <f t="shared" si="3"/>
        <v>4378.3393784322434</v>
      </c>
      <c r="H133" s="6">
        <f t="shared" si="3"/>
        <v>4412.2400438263885</v>
      </c>
      <c r="I133" s="6">
        <f t="shared" si="3"/>
        <v>4330.3984000603841</v>
      </c>
      <c r="J133" s="6">
        <f t="shared" si="3"/>
        <v>4076.2115349376509</v>
      </c>
      <c r="K133" s="6">
        <f t="shared" si="3"/>
        <v>3724.2592203916065</v>
      </c>
      <c r="L133" s="5"/>
      <c r="N133" s="1"/>
      <c r="O133" s="1"/>
      <c r="P133" s="1"/>
      <c r="Q133" s="1"/>
      <c r="R133" s="1"/>
      <c r="S133" s="1"/>
      <c r="T133" s="1"/>
      <c r="U133" s="1"/>
      <c r="V133" s="1"/>
      <c r="W133" s="1"/>
      <c r="X133" s="1"/>
      <c r="Y133" s="1"/>
    </row>
    <row r="134" spans="1:26" ht="14.5" hidden="1" outlineLevel="1">
      <c r="A134" s="32" t="s">
        <v>2</v>
      </c>
      <c r="B134" s="6">
        <f t="shared" si="3"/>
        <v>52.233299246193447</v>
      </c>
      <c r="C134" s="6">
        <f t="shared" si="3"/>
        <v>63.179798190848118</v>
      </c>
      <c r="D134" s="6">
        <f t="shared" si="3"/>
        <v>109.58363126222935</v>
      </c>
      <c r="E134" s="6">
        <f t="shared" si="3"/>
        <v>186.78320777939308</v>
      </c>
      <c r="F134" s="6">
        <f t="shared" si="3"/>
        <v>302.21568332311477</v>
      </c>
      <c r="G134" s="6">
        <f t="shared" si="3"/>
        <v>447.41434586019312</v>
      </c>
      <c r="H134" s="6">
        <f t="shared" si="3"/>
        <v>638.1481922765048</v>
      </c>
      <c r="I134" s="6">
        <f t="shared" si="3"/>
        <v>794.94935286169607</v>
      </c>
      <c r="J134" s="6">
        <f t="shared" si="3"/>
        <v>963.03315796981781</v>
      </c>
      <c r="K134" s="6">
        <f t="shared" si="3"/>
        <v>1133.3857161932426</v>
      </c>
      <c r="L134" s="5"/>
      <c r="N134" s="1"/>
      <c r="O134" s="1"/>
      <c r="P134" s="1"/>
      <c r="Q134" s="1"/>
      <c r="R134" s="1"/>
      <c r="S134" s="1"/>
      <c r="T134" s="1"/>
      <c r="U134" s="1"/>
      <c r="V134" s="1"/>
      <c r="W134" s="1"/>
      <c r="X134" s="1"/>
      <c r="Y134" s="1"/>
    </row>
    <row r="135" spans="1:26" ht="14.5" hidden="1" outlineLevel="1">
      <c r="A135" s="32" t="s">
        <v>3</v>
      </c>
      <c r="B135" s="6">
        <f t="shared" si="3"/>
        <v>1128.3359700265842</v>
      </c>
      <c r="C135" s="6">
        <f t="shared" si="3"/>
        <v>1198.6884068052645</v>
      </c>
      <c r="D135" s="6">
        <f t="shared" si="3"/>
        <v>1540.1815821560012</v>
      </c>
      <c r="E135" s="6">
        <f t="shared" si="3"/>
        <v>1965.3836832225752</v>
      </c>
      <c r="F135" s="6">
        <f t="shared" si="3"/>
        <v>2405.6529233849719</v>
      </c>
      <c r="G135" s="6">
        <f t="shared" si="3"/>
        <v>2922.9323046335053</v>
      </c>
      <c r="H135" s="6">
        <f t="shared" si="3"/>
        <v>3318.1773969834458</v>
      </c>
      <c r="I135" s="6">
        <f t="shared" si="3"/>
        <v>3525.0291495758443</v>
      </c>
      <c r="J135" s="6">
        <f t="shared" si="3"/>
        <v>3601.9319102306677</v>
      </c>
      <c r="K135" s="6">
        <f t="shared" si="3"/>
        <v>3488.442059471276</v>
      </c>
      <c r="L135" s="5"/>
      <c r="N135" s="1"/>
      <c r="O135" s="1"/>
      <c r="P135" s="1"/>
      <c r="Q135" s="1"/>
      <c r="R135" s="1"/>
      <c r="S135" s="1"/>
      <c r="T135" s="1"/>
      <c r="U135" s="1"/>
      <c r="V135" s="1"/>
      <c r="W135" s="1"/>
      <c r="X135" s="1"/>
      <c r="Y135" s="1"/>
    </row>
    <row r="136" spans="1:26" ht="14.5" hidden="1" outlineLevel="1">
      <c r="A136" s="32" t="s">
        <v>4</v>
      </c>
      <c r="B136" s="6">
        <f t="shared" si="3"/>
        <v>292.75629954918696</v>
      </c>
      <c r="C136" s="6">
        <f t="shared" si="3"/>
        <v>318.4192584435263</v>
      </c>
      <c r="D136" s="6">
        <f t="shared" si="3"/>
        <v>431.9150020389979</v>
      </c>
      <c r="E136" s="6">
        <f t="shared" si="3"/>
        <v>625.77140955660911</v>
      </c>
      <c r="F136" s="6">
        <f t="shared" si="3"/>
        <v>849.35335276681997</v>
      </c>
      <c r="G136" s="6">
        <f t="shared" si="3"/>
        <v>1058.1377411570988</v>
      </c>
      <c r="H136" s="6">
        <f t="shared" si="3"/>
        <v>1238.1354813311955</v>
      </c>
      <c r="I136" s="6">
        <f t="shared" si="3"/>
        <v>1415.0188796529308</v>
      </c>
      <c r="J136" s="6">
        <f t="shared" si="3"/>
        <v>1588.1075052635852</v>
      </c>
      <c r="K136" s="6">
        <f t="shared" si="3"/>
        <v>1752.0024092116423</v>
      </c>
      <c r="L136" s="5"/>
      <c r="N136" s="1"/>
      <c r="O136" s="1"/>
      <c r="P136" s="1"/>
      <c r="Q136" s="1"/>
      <c r="R136" s="1"/>
      <c r="S136" s="1"/>
      <c r="T136" s="1"/>
      <c r="U136" s="1"/>
      <c r="V136" s="1"/>
      <c r="W136" s="1"/>
      <c r="X136" s="1"/>
      <c r="Y136" s="1"/>
    </row>
    <row r="137" spans="1:26" ht="14.5" hidden="1" outlineLevel="1">
      <c r="A137" s="32" t="s">
        <v>0</v>
      </c>
      <c r="B137" s="6">
        <f t="shared" si="3"/>
        <v>4744.8097333909791</v>
      </c>
      <c r="C137" s="6">
        <f t="shared" si="3"/>
        <v>4279.3101309712983</v>
      </c>
      <c r="D137" s="6">
        <f t="shared" si="3"/>
        <v>4731.7285065530587</v>
      </c>
      <c r="E137" s="6">
        <f t="shared" si="3"/>
        <v>5096.1799979914131</v>
      </c>
      <c r="F137" s="6">
        <f t="shared" si="3"/>
        <v>5343.7640664903265</v>
      </c>
      <c r="G137" s="6">
        <f t="shared" si="3"/>
        <v>5479.8247918860434</v>
      </c>
      <c r="H137" s="6">
        <f t="shared" si="3"/>
        <v>5479.0587680643594</v>
      </c>
      <c r="I137" s="6">
        <f t="shared" si="3"/>
        <v>5325.5455623974813</v>
      </c>
      <c r="J137" s="6">
        <f t="shared" si="3"/>
        <v>4976.7042762342326</v>
      </c>
      <c r="K137" s="6">
        <f t="shared" si="3"/>
        <v>4464.7996996676848</v>
      </c>
      <c r="L137" s="5"/>
      <c r="N137" s="1"/>
      <c r="O137" s="1"/>
      <c r="P137" s="1"/>
      <c r="Q137" s="1"/>
      <c r="R137" s="1"/>
      <c r="S137" s="1"/>
      <c r="T137" s="1"/>
      <c r="U137" s="1"/>
      <c r="V137" s="1"/>
      <c r="W137" s="1"/>
      <c r="X137" s="1"/>
      <c r="Y137" s="1"/>
    </row>
    <row r="138" spans="1:26" ht="14.5" hidden="1" outlineLevel="1">
      <c r="A138" s="32" t="s">
        <v>1</v>
      </c>
      <c r="B138" s="6">
        <f t="shared" si="3"/>
        <v>591.99146021088518</v>
      </c>
      <c r="C138" s="6">
        <f t="shared" si="3"/>
        <v>511.14381480097728</v>
      </c>
      <c r="D138" s="6">
        <f t="shared" si="3"/>
        <v>534.38525415753463</v>
      </c>
      <c r="E138" s="6">
        <f t="shared" si="3"/>
        <v>543.4256349911642</v>
      </c>
      <c r="F138" s="6">
        <f t="shared" si="3"/>
        <v>542.85227474707676</v>
      </c>
      <c r="G138" s="6">
        <f t="shared" si="3"/>
        <v>529.61253202187027</v>
      </c>
      <c r="H138" s="6">
        <f t="shared" si="3"/>
        <v>500.78643074395984</v>
      </c>
      <c r="I138" s="6">
        <f t="shared" si="3"/>
        <v>460.60562656357303</v>
      </c>
      <c r="J138" s="6">
        <f t="shared" si="3"/>
        <v>412.53978777885624</v>
      </c>
      <c r="K138" s="6">
        <f t="shared" si="3"/>
        <v>361.80333602318905</v>
      </c>
      <c r="L138" s="5"/>
      <c r="N138" s="1"/>
      <c r="O138" s="1"/>
      <c r="P138" s="1"/>
      <c r="Q138" s="1"/>
      <c r="R138" s="1"/>
      <c r="S138" s="1"/>
      <c r="T138" s="1"/>
      <c r="U138" s="1"/>
      <c r="V138" s="1"/>
      <c r="W138" s="1"/>
      <c r="X138" s="1"/>
      <c r="Y138" s="1"/>
    </row>
    <row r="139" spans="1:26" ht="14.5" hidden="1" outlineLevel="1">
      <c r="A139" s="32" t="s">
        <v>7</v>
      </c>
      <c r="B139" s="6">
        <f t="shared" si="3"/>
        <v>703.81278276169985</v>
      </c>
      <c r="C139" s="6">
        <f t="shared" si="3"/>
        <v>870.80012695222717</v>
      </c>
      <c r="D139" s="6">
        <f t="shared" si="3"/>
        <v>1172.2957584156268</v>
      </c>
      <c r="E139" s="6">
        <f t="shared" si="3"/>
        <v>1425.4801935479734</v>
      </c>
      <c r="F139" s="6">
        <f t="shared" si="3"/>
        <v>1650.7695916340945</v>
      </c>
      <c r="G139" s="6">
        <f t="shared" si="3"/>
        <v>1820.5793719653157</v>
      </c>
      <c r="H139" s="6">
        <f t="shared" si="3"/>
        <v>1974.2940895718577</v>
      </c>
      <c r="I139" s="6">
        <f t="shared" si="3"/>
        <v>2791.481311471357</v>
      </c>
      <c r="J139" s="6">
        <f t="shared" si="3"/>
        <v>2974.586769714731</v>
      </c>
      <c r="K139" s="6">
        <f t="shared" si="3"/>
        <v>3123.8273283341214</v>
      </c>
      <c r="L139" s="5"/>
      <c r="N139" s="1"/>
      <c r="O139" s="1"/>
      <c r="P139" s="1"/>
      <c r="Q139" s="1"/>
      <c r="R139" s="1"/>
      <c r="S139" s="1"/>
      <c r="T139" s="1"/>
      <c r="U139" s="1"/>
      <c r="V139" s="1"/>
      <c r="W139" s="1"/>
      <c r="X139" s="1"/>
      <c r="Y139" s="1"/>
    </row>
    <row r="140" spans="1:26" ht="14.5" hidden="1" outlineLevel="1">
      <c r="A140" s="32" t="s">
        <v>8</v>
      </c>
      <c r="B140" s="6">
        <f t="shared" si="3"/>
        <v>122.84025075882209</v>
      </c>
      <c r="C140" s="6">
        <f t="shared" si="3"/>
        <v>183.81673619903682</v>
      </c>
      <c r="D140" s="6">
        <f t="shared" si="3"/>
        <v>396.05803233171224</v>
      </c>
      <c r="E140" s="6">
        <f t="shared" si="3"/>
        <v>880.88394436356396</v>
      </c>
      <c r="F140" s="6">
        <f t="shared" si="3"/>
        <v>1534.7538333641617</v>
      </c>
      <c r="G140" s="6">
        <f t="shared" si="3"/>
        <v>2486.5548956127964</v>
      </c>
      <c r="H140" s="6">
        <f t="shared" si="3"/>
        <v>3579.6046058107386</v>
      </c>
      <c r="I140" s="6">
        <f t="shared" si="3"/>
        <v>6407.2230910833923</v>
      </c>
      <c r="J140" s="6">
        <f t="shared" si="3"/>
        <v>6988.2429929131094</v>
      </c>
      <c r="K140" s="6">
        <f t="shared" si="3"/>
        <v>6964.95177587946</v>
      </c>
      <c r="L140" s="5"/>
      <c r="N140" s="1"/>
      <c r="O140" s="1"/>
      <c r="P140" s="1"/>
      <c r="Q140" s="1"/>
      <c r="R140" s="1"/>
      <c r="S140" s="1"/>
      <c r="T140" s="1"/>
      <c r="U140" s="1"/>
      <c r="V140" s="1"/>
      <c r="W140" s="1"/>
    </row>
    <row r="141" spans="1:26" ht="14.5" hidden="1" outlineLevel="1">
      <c r="A141" s="32"/>
      <c r="B141" s="6"/>
      <c r="C141" s="6"/>
      <c r="D141" s="6"/>
      <c r="E141" s="6"/>
      <c r="F141" s="6"/>
      <c r="G141" s="6"/>
      <c r="H141" s="6"/>
      <c r="I141" s="6"/>
      <c r="J141" s="6"/>
      <c r="K141" s="6"/>
      <c r="L141" s="5"/>
    </row>
    <row r="142" spans="1:26" ht="14.5" hidden="1" outlineLevel="1">
      <c r="A142" t="s">
        <v>38</v>
      </c>
    </row>
    <row r="143" spans="1:26" ht="14.5" hidden="1" outlineLevel="1">
      <c r="A143" s="24" t="s">
        <v>39</v>
      </c>
      <c r="B143" s="23"/>
      <c r="C143" s="23"/>
      <c r="D143" s="23"/>
      <c r="E143" s="23"/>
      <c r="F143" s="23"/>
      <c r="G143" s="23"/>
      <c r="H143" s="23"/>
      <c r="I143" s="23"/>
      <c r="J143" s="23"/>
      <c r="K143" s="23"/>
      <c r="L143" s="32"/>
    </row>
    <row r="144" spans="1:26" ht="14.5" hidden="1" outlineLevel="1">
      <c r="A144" s="23"/>
      <c r="B144" s="69">
        <v>2010</v>
      </c>
      <c r="C144" s="69">
        <v>2020</v>
      </c>
      <c r="D144" s="69">
        <v>2030</v>
      </c>
      <c r="E144" s="69">
        <v>2040</v>
      </c>
      <c r="F144" s="69">
        <v>2050</v>
      </c>
      <c r="G144" s="69">
        <v>2060</v>
      </c>
      <c r="H144" s="69">
        <v>2070</v>
      </c>
      <c r="I144" s="69">
        <v>2080</v>
      </c>
      <c r="J144" s="69">
        <v>2090</v>
      </c>
      <c r="K144" s="69">
        <v>2100</v>
      </c>
      <c r="L144" s="6"/>
      <c r="O144" s="1"/>
      <c r="P144" s="1"/>
      <c r="Q144" s="1"/>
      <c r="R144" s="1"/>
      <c r="S144" s="1"/>
      <c r="T144" s="1"/>
      <c r="U144" s="1"/>
      <c r="V144" s="1"/>
      <c r="W144" s="1"/>
      <c r="X144" s="1"/>
      <c r="Y144" s="1"/>
      <c r="Z144" s="1"/>
    </row>
    <row r="145" spans="1:26" ht="14.5" hidden="1" outlineLevel="1">
      <c r="A145" s="23" t="s">
        <v>5</v>
      </c>
      <c r="B145" s="46">
        <f>B71*B10</f>
        <v>600.24809264463488</v>
      </c>
      <c r="C145" s="46">
        <f t="shared" ref="C145:K145" si="4">C71*C10</f>
        <v>796.71457064521042</v>
      </c>
      <c r="D145" s="46">
        <f t="shared" si="4"/>
        <v>1080.8561833692038</v>
      </c>
      <c r="E145" s="46">
        <f t="shared" si="4"/>
        <v>1580.4428013374627</v>
      </c>
      <c r="F145" s="46">
        <f t="shared" si="4"/>
        <v>2177.8347082664918</v>
      </c>
      <c r="G145" s="46">
        <f t="shared" si="4"/>
        <v>3065.475494547321</v>
      </c>
      <c r="H145" s="46">
        <f t="shared" si="4"/>
        <v>4382.0190326494749</v>
      </c>
      <c r="I145" s="46">
        <f t="shared" si="4"/>
        <v>7231.1324583875958</v>
      </c>
      <c r="J145" s="46">
        <f t="shared" si="4"/>
        <v>11442.931090522663</v>
      </c>
      <c r="K145" s="46">
        <f t="shared" si="4"/>
        <v>16692.864760203105</v>
      </c>
      <c r="L145" s="6"/>
      <c r="O145" s="1"/>
      <c r="P145" s="1"/>
      <c r="Q145" s="1"/>
      <c r="R145" s="1"/>
      <c r="S145" s="1"/>
      <c r="T145" s="1"/>
      <c r="U145" s="1"/>
      <c r="V145" s="1"/>
      <c r="W145" s="1"/>
      <c r="X145" s="1"/>
      <c r="Y145" s="1"/>
      <c r="Z145" s="1"/>
    </row>
    <row r="146" spans="1:26" ht="14.5" hidden="1" outlineLevel="1">
      <c r="A146" s="23" t="s">
        <v>6</v>
      </c>
      <c r="B146" s="46">
        <f t="shared" ref="B146:K154" si="5">B72*B11</f>
        <v>226.57445195206074</v>
      </c>
      <c r="C146" s="46">
        <f t="shared" si="5"/>
        <v>566.08442737881774</v>
      </c>
      <c r="D146" s="46">
        <f t="shared" si="5"/>
        <v>1238.2464364367579</v>
      </c>
      <c r="E146" s="46">
        <f t="shared" si="5"/>
        <v>2195.2976224989143</v>
      </c>
      <c r="F146" s="46">
        <f t="shared" si="5"/>
        <v>3456.4146089386527</v>
      </c>
      <c r="G146" s="46">
        <f t="shared" si="5"/>
        <v>4272.9427241405429</v>
      </c>
      <c r="H146" s="46">
        <f t="shared" si="5"/>
        <v>4976.7607238073597</v>
      </c>
      <c r="I146" s="46">
        <f t="shared" si="5"/>
        <v>5314.6573772996016</v>
      </c>
      <c r="J146" s="46">
        <f t="shared" si="5"/>
        <v>5302.0870444444972</v>
      </c>
      <c r="K146" s="46">
        <f t="shared" si="5"/>
        <v>5048.9782443508429</v>
      </c>
      <c r="L146" s="6"/>
      <c r="O146" s="1"/>
      <c r="P146" s="1"/>
      <c r="Q146" s="1"/>
      <c r="R146" s="1"/>
      <c r="S146" s="1"/>
      <c r="T146" s="1"/>
      <c r="U146" s="1"/>
      <c r="V146" s="1"/>
      <c r="W146" s="1"/>
      <c r="X146" s="1"/>
      <c r="Y146" s="1"/>
      <c r="Z146" s="1"/>
    </row>
    <row r="147" spans="1:26" ht="14.5" hidden="1" outlineLevel="1">
      <c r="A147" s="23" t="s">
        <v>11</v>
      </c>
      <c r="B147" s="46">
        <f t="shared" si="5"/>
        <v>5343.612711910213</v>
      </c>
      <c r="C147" s="46">
        <f t="shared" si="5"/>
        <v>6174.7438075476421</v>
      </c>
      <c r="D147" s="46">
        <f t="shared" si="5"/>
        <v>6946.3156741037883</v>
      </c>
      <c r="E147" s="46">
        <f t="shared" si="5"/>
        <v>7628.2243879050638</v>
      </c>
      <c r="F147" s="46">
        <f t="shared" si="5"/>
        <v>8227.3822770839724</v>
      </c>
      <c r="G147" s="46">
        <f t="shared" si="5"/>
        <v>8455.0707450456357</v>
      </c>
      <c r="H147" s="46">
        <f t="shared" si="5"/>
        <v>8398.1506313632908</v>
      </c>
      <c r="I147" s="46">
        <f t="shared" si="5"/>
        <v>8119.4970001132224</v>
      </c>
      <c r="J147" s="46">
        <f t="shared" si="5"/>
        <v>7642.8966280080949</v>
      </c>
      <c r="K147" s="46">
        <f t="shared" si="5"/>
        <v>6982.9860382342622</v>
      </c>
      <c r="L147" s="6"/>
      <c r="O147" s="1"/>
      <c r="P147" s="1"/>
      <c r="Q147" s="1"/>
      <c r="R147" s="1"/>
      <c r="S147" s="1"/>
      <c r="T147" s="1"/>
      <c r="U147" s="1"/>
      <c r="V147" s="1"/>
      <c r="W147" s="1"/>
      <c r="X147" s="1"/>
      <c r="Y147" s="1"/>
      <c r="Z147" s="1"/>
    </row>
    <row r="148" spans="1:26" ht="14.5" hidden="1" outlineLevel="1">
      <c r="A148" s="23" t="s">
        <v>2</v>
      </c>
      <c r="B148" s="46">
        <f t="shared" si="5"/>
        <v>104.46659849238689</v>
      </c>
      <c r="C148" s="46">
        <f t="shared" si="5"/>
        <v>157.94949547712028</v>
      </c>
      <c r="D148" s="46">
        <f t="shared" si="5"/>
        <v>273.95907815557337</v>
      </c>
      <c r="E148" s="46">
        <f t="shared" si="5"/>
        <v>466.95801944848273</v>
      </c>
      <c r="F148" s="46">
        <f t="shared" si="5"/>
        <v>755.53920830778679</v>
      </c>
      <c r="G148" s="46">
        <f t="shared" si="5"/>
        <v>1062.6090714179588</v>
      </c>
      <c r="H148" s="46">
        <f t="shared" si="5"/>
        <v>1435.8334326221359</v>
      </c>
      <c r="I148" s="46">
        <f t="shared" si="5"/>
        <v>1689.2673748311042</v>
      </c>
      <c r="J148" s="46">
        <f t="shared" si="5"/>
        <v>1926.0663159396356</v>
      </c>
      <c r="K148" s="46">
        <f t="shared" si="5"/>
        <v>2125.0982178623299</v>
      </c>
      <c r="L148" s="6"/>
      <c r="O148" s="1"/>
      <c r="P148" s="1"/>
      <c r="Q148" s="1"/>
      <c r="R148" s="1"/>
      <c r="S148" s="1"/>
      <c r="T148" s="1"/>
      <c r="U148" s="1"/>
      <c r="V148" s="1"/>
      <c r="W148" s="1"/>
      <c r="X148" s="1"/>
      <c r="Y148" s="1"/>
      <c r="Z148" s="1"/>
    </row>
    <row r="149" spans="1:26" ht="14.5" hidden="1" outlineLevel="1">
      <c r="A149" s="23" t="s">
        <v>3</v>
      </c>
      <c r="B149" s="46">
        <f t="shared" si="5"/>
        <v>2113.5789797522912</v>
      </c>
      <c r="C149" s="46">
        <f t="shared" si="5"/>
        <v>2711.6930912149405</v>
      </c>
      <c r="D149" s="46">
        <f t="shared" si="5"/>
        <v>3362.1482825982416</v>
      </c>
      <c r="E149" s="46">
        <f t="shared" si="5"/>
        <v>4134.5672799481008</v>
      </c>
      <c r="F149" s="46">
        <f t="shared" si="5"/>
        <v>4870.0847660818217</v>
      </c>
      <c r="G149" s="46">
        <f t="shared" si="5"/>
        <v>5685.6078597967353</v>
      </c>
      <c r="H149" s="46">
        <f t="shared" si="5"/>
        <v>6191.4255441225687</v>
      </c>
      <c r="I149" s="46">
        <f t="shared" si="5"/>
        <v>6609.4296554547082</v>
      </c>
      <c r="J149" s="46">
        <f t="shared" si="5"/>
        <v>6753.6223316825017</v>
      </c>
      <c r="K149" s="46">
        <f t="shared" si="5"/>
        <v>6540.8288615086421</v>
      </c>
      <c r="L149" s="6"/>
      <c r="O149" s="1"/>
      <c r="P149" s="1"/>
      <c r="Q149" s="1"/>
      <c r="R149" s="1"/>
      <c r="S149" s="1"/>
      <c r="T149" s="1"/>
      <c r="U149" s="1"/>
      <c r="V149" s="1"/>
      <c r="W149" s="1"/>
      <c r="X149" s="1"/>
      <c r="Y149" s="1"/>
      <c r="Z149" s="1"/>
    </row>
    <row r="150" spans="1:26" ht="14.5" hidden="1" outlineLevel="1">
      <c r="A150" s="23" t="s">
        <v>4</v>
      </c>
      <c r="B150" s="46">
        <f t="shared" si="5"/>
        <v>709.37557937730787</v>
      </c>
      <c r="C150" s="46">
        <f t="shared" si="5"/>
        <v>949.14359869586553</v>
      </c>
      <c r="D150" s="46">
        <f t="shared" si="5"/>
        <v>1266.690570755316</v>
      </c>
      <c r="E150" s="46">
        <f t="shared" si="5"/>
        <v>1805.1402003792987</v>
      </c>
      <c r="F150" s="46">
        <f t="shared" si="5"/>
        <v>2409.2729096923963</v>
      </c>
      <c r="G150" s="46">
        <f t="shared" si="5"/>
        <v>2950.6482771621804</v>
      </c>
      <c r="H150" s="46">
        <f t="shared" si="5"/>
        <v>3393.0635522546531</v>
      </c>
      <c r="I150" s="46">
        <f t="shared" si="5"/>
        <v>3809.7898074922964</v>
      </c>
      <c r="J150" s="46">
        <f t="shared" si="5"/>
        <v>4199.4768538755434</v>
      </c>
      <c r="K150" s="46">
        <f t="shared" si="5"/>
        <v>4548.6548254662021</v>
      </c>
      <c r="L150" s="6"/>
      <c r="O150" s="1"/>
      <c r="P150" s="1"/>
      <c r="Q150" s="1"/>
      <c r="R150" s="1"/>
      <c r="S150" s="1"/>
      <c r="T150" s="1"/>
      <c r="U150" s="1"/>
      <c r="V150" s="1"/>
      <c r="W150" s="1"/>
      <c r="X150" s="1"/>
      <c r="Y150" s="1"/>
      <c r="Z150" s="1"/>
    </row>
    <row r="151" spans="1:26" ht="14.5" hidden="1" outlineLevel="1">
      <c r="A151" s="23" t="s">
        <v>0</v>
      </c>
      <c r="B151" s="46">
        <f t="shared" si="5"/>
        <v>7117.2146000864686</v>
      </c>
      <c r="C151" s="46">
        <f t="shared" si="5"/>
        <v>8023.706495571184</v>
      </c>
      <c r="D151" s="46">
        <f t="shared" si="5"/>
        <v>8871.9909497869849</v>
      </c>
      <c r="E151" s="46">
        <f t="shared" si="5"/>
        <v>9555.3374962339003</v>
      </c>
      <c r="F151" s="46">
        <f t="shared" si="5"/>
        <v>10019.557624669364</v>
      </c>
      <c r="G151" s="46">
        <f t="shared" si="5"/>
        <v>10274.67148478633</v>
      </c>
      <c r="H151" s="46">
        <f t="shared" si="5"/>
        <v>10273.235190120675</v>
      </c>
      <c r="I151" s="46">
        <f t="shared" si="5"/>
        <v>9985.3979294952769</v>
      </c>
      <c r="J151" s="46">
        <f t="shared" si="5"/>
        <v>9331.3205179391862</v>
      </c>
      <c r="K151" s="46">
        <f t="shared" si="5"/>
        <v>8371.4994368769076</v>
      </c>
      <c r="L151" s="6"/>
      <c r="O151" s="1"/>
      <c r="P151" s="1"/>
      <c r="Q151" s="1"/>
      <c r="R151" s="1"/>
      <c r="S151" s="1"/>
      <c r="T151" s="1"/>
      <c r="U151" s="1"/>
      <c r="V151" s="1"/>
      <c r="W151" s="1"/>
      <c r="X151" s="1"/>
      <c r="Y151" s="1"/>
      <c r="Z151" s="1"/>
    </row>
    <row r="152" spans="1:26" ht="14.5" hidden="1" outlineLevel="1">
      <c r="A152" s="23" t="s">
        <v>1</v>
      </c>
      <c r="B152" s="46">
        <f t="shared" si="5"/>
        <v>887.98719031632777</v>
      </c>
      <c r="C152" s="46">
        <f t="shared" si="5"/>
        <v>958.39465275183238</v>
      </c>
      <c r="D152" s="46">
        <f t="shared" si="5"/>
        <v>1001.9723515453774</v>
      </c>
      <c r="E152" s="46">
        <f t="shared" si="5"/>
        <v>1018.9230656084328</v>
      </c>
      <c r="F152" s="46">
        <f t="shared" si="5"/>
        <v>1017.848015150769</v>
      </c>
      <c r="G152" s="46">
        <f t="shared" si="5"/>
        <v>993.02349754100669</v>
      </c>
      <c r="H152" s="46">
        <f t="shared" si="5"/>
        <v>938.97455764492474</v>
      </c>
      <c r="I152" s="46">
        <f t="shared" si="5"/>
        <v>863.63554980669937</v>
      </c>
      <c r="J152" s="46">
        <f t="shared" si="5"/>
        <v>773.51210208535542</v>
      </c>
      <c r="K152" s="46">
        <f t="shared" si="5"/>
        <v>678.38125504347954</v>
      </c>
      <c r="L152" s="6"/>
      <c r="O152" s="1"/>
      <c r="P152" s="1"/>
      <c r="Q152" s="1"/>
      <c r="R152" s="1"/>
      <c r="S152" s="1"/>
      <c r="T152" s="1"/>
      <c r="U152" s="1"/>
      <c r="V152" s="1"/>
      <c r="W152" s="1"/>
      <c r="X152" s="1"/>
      <c r="Y152" s="1"/>
      <c r="Z152" s="1"/>
    </row>
    <row r="153" spans="1:26" ht="14.5" hidden="1" outlineLevel="1">
      <c r="A153" s="23" t="s">
        <v>7</v>
      </c>
      <c r="B153" s="46">
        <f t="shared" si="5"/>
        <v>1559.1782189554872</v>
      </c>
      <c r="C153" s="46">
        <f t="shared" si="5"/>
        <v>2365.3069030999141</v>
      </c>
      <c r="D153" s="46">
        <f t="shared" si="5"/>
        <v>3122.2072946151025</v>
      </c>
      <c r="E153" s="46">
        <f t="shared" si="5"/>
        <v>3721.0865010243683</v>
      </c>
      <c r="F153" s="46">
        <f t="shared" si="5"/>
        <v>4221.828285969842</v>
      </c>
      <c r="G153" s="46">
        <f t="shared" si="5"/>
        <v>4559.7735230993812</v>
      </c>
      <c r="H153" s="46">
        <f t="shared" si="5"/>
        <v>4840.2871782080592</v>
      </c>
      <c r="I153" s="46">
        <f t="shared" si="5"/>
        <v>5234.0274590087947</v>
      </c>
      <c r="J153" s="46">
        <f t="shared" si="5"/>
        <v>5577.3501932151203</v>
      </c>
      <c r="K153" s="46">
        <f t="shared" si="5"/>
        <v>5857.176240626477</v>
      </c>
      <c r="L153" s="6"/>
      <c r="O153" s="1"/>
      <c r="P153" s="1"/>
      <c r="Q153" s="1"/>
      <c r="R153" s="1"/>
      <c r="S153" s="1"/>
      <c r="T153" s="1"/>
      <c r="U153" s="1"/>
      <c r="V153" s="1"/>
      <c r="W153" s="1"/>
      <c r="X153" s="1"/>
      <c r="Y153" s="1"/>
      <c r="Z153" s="1"/>
    </row>
    <row r="154" spans="1:26" ht="14.5" hidden="1" outlineLevel="1">
      <c r="A154" s="23" t="s">
        <v>8</v>
      </c>
      <c r="B154" s="46">
        <f t="shared" si="5"/>
        <v>299.56223871696074</v>
      </c>
      <c r="C154" s="46">
        <f t="shared" si="5"/>
        <v>553.2766308052984</v>
      </c>
      <c r="D154" s="46">
        <f t="shared" si="5"/>
        <v>1176.9187107147668</v>
      </c>
      <c r="E154" s="46">
        <f t="shared" si="5"/>
        <v>2583.8324285352578</v>
      </c>
      <c r="F154" s="46">
        <f t="shared" si="5"/>
        <v>4442.9162183336157</v>
      </c>
      <c r="G154" s="46">
        <f t="shared" si="5"/>
        <v>7102.8877630185953</v>
      </c>
      <c r="H154" s="46">
        <f t="shared" si="5"/>
        <v>10087.90905428696</v>
      </c>
      <c r="I154" s="46">
        <f t="shared" si="5"/>
        <v>12013.543295781361</v>
      </c>
      <c r="J154" s="46">
        <f t="shared" si="5"/>
        <v>13102.955611712081</v>
      </c>
      <c r="K154" s="46">
        <f t="shared" si="5"/>
        <v>13059.284579773988</v>
      </c>
      <c r="L154" s="6"/>
      <c r="O154" s="1"/>
      <c r="P154" s="1"/>
      <c r="Q154" s="1"/>
      <c r="R154" s="1"/>
      <c r="S154" s="1"/>
      <c r="T154" s="1"/>
      <c r="U154" s="1"/>
      <c r="V154" s="1"/>
      <c r="W154" s="1"/>
      <c r="X154" s="1"/>
      <c r="Y154" s="1"/>
      <c r="Z154" s="1"/>
    </row>
    <row r="155" spans="1:26" ht="14.5" hidden="1" outlineLevel="1">
      <c r="A155" s="23" t="s">
        <v>89</v>
      </c>
      <c r="B155" s="46">
        <f>SUM(B145:B154)</f>
        <v>18961.798662204139</v>
      </c>
      <c r="C155" s="46">
        <f t="shared" ref="C155:K155" si="6">SUM(C145:C154)</f>
        <v>23257.013673187826</v>
      </c>
      <c r="D155" s="46">
        <f t="shared" si="6"/>
        <v>28341.305532081111</v>
      </c>
      <c r="E155" s="46">
        <f t="shared" si="6"/>
        <v>34689.809802919284</v>
      </c>
      <c r="F155" s="46">
        <f t="shared" si="6"/>
        <v>41598.678622494714</v>
      </c>
      <c r="G155" s="46">
        <f t="shared" si="6"/>
        <v>48422.710440555682</v>
      </c>
      <c r="H155" s="46">
        <f t="shared" si="6"/>
        <v>54917.658897080109</v>
      </c>
      <c r="I155" s="46">
        <f t="shared" si="6"/>
        <v>60870.377907670656</v>
      </c>
      <c r="J155" s="46">
        <f t="shared" si="6"/>
        <v>66052.218689424684</v>
      </c>
      <c r="K155" s="46">
        <f t="shared" si="6"/>
        <v>69905.752459946249</v>
      </c>
      <c r="L155" s="6"/>
      <c r="O155" s="1"/>
      <c r="P155" s="1"/>
      <c r="Q155" s="1"/>
      <c r="R155" s="1"/>
      <c r="S155" s="1"/>
      <c r="T155" s="1"/>
      <c r="U155" s="1"/>
      <c r="V155" s="1"/>
      <c r="W155" s="1"/>
      <c r="X155" s="1"/>
      <c r="Y155" s="1"/>
    </row>
    <row r="156" spans="1:26" hidden="1" outlineLevel="1">
      <c r="B156" s="1"/>
      <c r="C156" s="1"/>
      <c r="D156" s="1"/>
      <c r="E156" s="1"/>
      <c r="F156" s="1"/>
      <c r="G156" s="1"/>
      <c r="H156" s="1"/>
      <c r="I156" s="1"/>
      <c r="J156" s="1"/>
      <c r="K156" s="1"/>
    </row>
    <row r="157" spans="1:26" collapsed="1">
      <c r="A157" t="s">
        <v>40</v>
      </c>
      <c r="B157" s="1"/>
      <c r="C157" s="1"/>
      <c r="D157" s="1"/>
      <c r="E157" s="1"/>
      <c r="F157" s="1"/>
      <c r="G157" s="1"/>
      <c r="H157" s="1"/>
      <c r="I157" s="1"/>
      <c r="J157" s="1"/>
      <c r="K157" s="1"/>
    </row>
    <row r="158" spans="1:26" ht="14.5">
      <c r="A158" s="18" t="s">
        <v>41</v>
      </c>
      <c r="B158" s="17"/>
      <c r="C158" s="17"/>
      <c r="D158" s="17"/>
      <c r="E158" s="17"/>
      <c r="F158" s="17"/>
      <c r="G158" s="17"/>
      <c r="H158" s="17"/>
      <c r="I158" s="17"/>
      <c r="J158" s="17"/>
      <c r="K158" s="17"/>
      <c r="L158" s="32"/>
    </row>
    <row r="159" spans="1:26" ht="14.5">
      <c r="A159" s="17"/>
      <c r="B159" s="70">
        <v>2010</v>
      </c>
      <c r="C159" s="70">
        <v>2020</v>
      </c>
      <c r="D159" s="70">
        <v>2030</v>
      </c>
      <c r="E159" s="70">
        <v>2040</v>
      </c>
      <c r="F159" s="70">
        <v>2050</v>
      </c>
      <c r="G159" s="70">
        <v>2060</v>
      </c>
      <c r="H159" s="70">
        <v>2070</v>
      </c>
      <c r="I159" s="70">
        <v>2080</v>
      </c>
      <c r="J159" s="70">
        <v>2090</v>
      </c>
      <c r="K159" s="70">
        <v>2100</v>
      </c>
      <c r="L159" s="2"/>
      <c r="O159" s="2"/>
      <c r="P159" s="2"/>
      <c r="Q159" s="2"/>
      <c r="R159" s="2"/>
      <c r="S159" s="2"/>
      <c r="T159" s="2"/>
      <c r="U159" s="2"/>
      <c r="V159" s="2"/>
      <c r="W159" s="2"/>
      <c r="X159" s="2"/>
      <c r="Y159" s="2"/>
      <c r="Z159" s="2"/>
    </row>
    <row r="160" spans="1:26" ht="14.5">
      <c r="A160" s="17" t="s">
        <v>5</v>
      </c>
      <c r="B160" s="47">
        <f>B117*B131/1000</f>
        <v>0.53381621304271965</v>
      </c>
      <c r="C160" s="47">
        <f t="shared" ref="C160:J160" si="7">C117*C131/1000</f>
        <v>0.53321329583479959</v>
      </c>
      <c r="D160" s="47">
        <f t="shared" si="7"/>
        <v>0.7348597811450357</v>
      </c>
      <c r="E160" s="47">
        <f t="shared" si="7"/>
        <v>1.092023076849804</v>
      </c>
      <c r="F160" s="47">
        <f t="shared" si="7"/>
        <v>1.5299615806794962</v>
      </c>
      <c r="G160" s="47">
        <f t="shared" si="7"/>
        <v>2.1905374533074555</v>
      </c>
      <c r="H160" s="47">
        <f t="shared" si="7"/>
        <v>3.1866038856870058</v>
      </c>
      <c r="I160" s="47">
        <f t="shared" si="7"/>
        <v>5.2214789730628546</v>
      </c>
      <c r="J160" s="47">
        <f t="shared" si="7"/>
        <v>8.2090466441615462</v>
      </c>
      <c r="K160" s="47">
        <f>K117*K131/1000</f>
        <v>11.904212895966976</v>
      </c>
      <c r="L160" s="2"/>
      <c r="M160" s="109">
        <f>K160/B160</f>
        <v>22.300208583238216</v>
      </c>
      <c r="O160" s="2"/>
      <c r="P160" s="2"/>
      <c r="Q160" s="2"/>
      <c r="R160" s="2"/>
      <c r="S160" s="2"/>
      <c r="T160" s="2"/>
      <c r="U160" s="2"/>
      <c r="V160" s="2"/>
      <c r="W160" s="2"/>
      <c r="X160" s="2"/>
      <c r="Y160" s="2"/>
      <c r="Z160" s="2"/>
    </row>
    <row r="161" spans="1:26" ht="14.5">
      <c r="A161" s="17" t="s">
        <v>6</v>
      </c>
      <c r="B161" s="47">
        <f t="shared" ref="B161:K169" si="8">B118*B132/1000</f>
        <v>0.18610111459836942</v>
      </c>
      <c r="C161" s="47">
        <f t="shared" si="8"/>
        <v>0.34820969511186245</v>
      </c>
      <c r="D161" s="47">
        <f t="shared" si="8"/>
        <v>0.78084700599269063</v>
      </c>
      <c r="E161" s="47">
        <f t="shared" si="8"/>
        <v>1.4194534386879269</v>
      </c>
      <c r="F161" s="47">
        <f t="shared" si="8"/>
        <v>2.2919030478976925</v>
      </c>
      <c r="G161" s="47">
        <f t="shared" si="8"/>
        <v>2.9061511340070911</v>
      </c>
      <c r="H161" s="47">
        <f t="shared" si="8"/>
        <v>3.4724905641686035</v>
      </c>
      <c r="I161" s="47">
        <f t="shared" si="8"/>
        <v>3.6597528618643143</v>
      </c>
      <c r="J161" s="47">
        <f t="shared" si="8"/>
        <v>5.1205647596075341</v>
      </c>
      <c r="K161" s="47">
        <f t="shared" si="8"/>
        <v>4.7317968653163316</v>
      </c>
      <c r="L161" s="2"/>
      <c r="M161" s="109">
        <f t="shared" ref="M161:M170" si="9">K161/B161</f>
        <v>25.425945865655716</v>
      </c>
      <c r="O161" s="2"/>
      <c r="P161" s="2"/>
      <c r="Q161" s="2"/>
      <c r="R161" s="2"/>
      <c r="S161" s="2"/>
      <c r="T161" s="2"/>
      <c r="U161" s="2"/>
      <c r="V161" s="2"/>
      <c r="W161" s="2"/>
      <c r="X161" s="2"/>
      <c r="Y161" s="2"/>
      <c r="Z161" s="2"/>
    </row>
    <row r="162" spans="1:26" ht="14.5">
      <c r="A162" s="17" t="s">
        <v>11</v>
      </c>
      <c r="B162" s="47">
        <f t="shared" si="8"/>
        <v>10.103868696233976</v>
      </c>
      <c r="C162" s="47">
        <f t="shared" si="8"/>
        <v>8.6072037907106687</v>
      </c>
      <c r="D162" s="47">
        <f t="shared" si="8"/>
        <v>9.0711614284703543</v>
      </c>
      <c r="E162" s="47">
        <f t="shared" si="8"/>
        <v>9.4150626728236144</v>
      </c>
      <c r="F162" s="47">
        <f t="shared" si="8"/>
        <v>9.5534621331012222</v>
      </c>
      <c r="G162" s="47">
        <f t="shared" si="8"/>
        <v>9.1874957554203185</v>
      </c>
      <c r="H162" s="47">
        <f t="shared" si="8"/>
        <v>8.4845389431240736</v>
      </c>
      <c r="I162" s="47">
        <f t="shared" si="8"/>
        <v>8.0806919740692393</v>
      </c>
      <c r="J162" s="47">
        <f t="shared" si="8"/>
        <v>7.3812343717947781</v>
      </c>
      <c r="K162" s="47">
        <f t="shared" si="8"/>
        <v>6.5443085406902712</v>
      </c>
      <c r="L162" s="2"/>
      <c r="M162" s="109">
        <f t="shared" si="9"/>
        <v>0.6477032449095006</v>
      </c>
      <c r="O162" s="2"/>
      <c r="P162" s="2"/>
      <c r="Q162" s="2"/>
      <c r="R162" s="2"/>
      <c r="S162" s="2"/>
      <c r="T162" s="2"/>
      <c r="U162" s="2"/>
      <c r="V162" s="2"/>
      <c r="W162" s="2"/>
      <c r="X162" s="2"/>
      <c r="Y162" s="2"/>
      <c r="Z162" s="2"/>
    </row>
    <row r="163" spans="1:26" ht="14.5">
      <c r="A163" s="17" t="s">
        <v>2</v>
      </c>
      <c r="B163" s="47">
        <f t="shared" si="8"/>
        <v>0.13786091315686991</v>
      </c>
      <c r="C163" s="47">
        <f t="shared" si="8"/>
        <v>0.15372592510127256</v>
      </c>
      <c r="D163" s="47">
        <f t="shared" si="8"/>
        <v>0.25545160650444121</v>
      </c>
      <c r="E163" s="47">
        <f t="shared" si="8"/>
        <v>0.41635321512508117</v>
      </c>
      <c r="F163" s="47">
        <f t="shared" si="8"/>
        <v>0.64282272535219631</v>
      </c>
      <c r="G163" s="47">
        <f t="shared" si="8"/>
        <v>0.90601135570113689</v>
      </c>
      <c r="H163" s="47">
        <f t="shared" si="8"/>
        <v>1.2271302411186942</v>
      </c>
      <c r="I163" s="47">
        <f t="shared" si="8"/>
        <v>1.483406435622983</v>
      </c>
      <c r="J163" s="47">
        <f t="shared" si="8"/>
        <v>1.7438676540356772</v>
      </c>
      <c r="K163" s="47">
        <f t="shared" si="8"/>
        <v>1.9915976261179462</v>
      </c>
      <c r="L163" s="2"/>
      <c r="M163" s="109">
        <f t="shared" si="9"/>
        <v>14.446427058347833</v>
      </c>
      <c r="O163" s="2"/>
      <c r="P163" s="2"/>
      <c r="Q163" s="2"/>
      <c r="R163" s="2"/>
      <c r="S163" s="2"/>
      <c r="T163" s="2"/>
      <c r="U163" s="2"/>
      <c r="V163" s="2"/>
      <c r="W163" s="2"/>
      <c r="X163" s="2"/>
      <c r="Y163" s="2"/>
      <c r="Z163" s="2"/>
    </row>
    <row r="164" spans="1:26" ht="14.5">
      <c r="A164" s="17" t="s">
        <v>3</v>
      </c>
      <c r="B164" s="47">
        <f t="shared" si="8"/>
        <v>2.7760329113872255</v>
      </c>
      <c r="C164" s="47">
        <f t="shared" si="8"/>
        <v>2.7187399624755306</v>
      </c>
      <c r="D164" s="47">
        <f t="shared" si="8"/>
        <v>3.386963285848577</v>
      </c>
      <c r="E164" s="47">
        <f t="shared" si="8"/>
        <v>4.1863446433393747</v>
      </c>
      <c r="F164" s="47">
        <f t="shared" si="8"/>
        <v>4.9580777276881136</v>
      </c>
      <c r="G164" s="47">
        <f t="shared" si="8"/>
        <v>5.822431783110483</v>
      </c>
      <c r="H164" s="47">
        <f t="shared" si="8"/>
        <v>6.3807057334271988</v>
      </c>
      <c r="I164" s="47">
        <f t="shared" si="8"/>
        <v>6.5778416038904055</v>
      </c>
      <c r="J164" s="47">
        <f t="shared" si="8"/>
        <v>6.5224052757766628</v>
      </c>
      <c r="K164" s="47">
        <f t="shared" si="8"/>
        <v>6.1299280776434539</v>
      </c>
      <c r="L164" s="2"/>
      <c r="M164" s="109">
        <f t="shared" si="9"/>
        <v>2.2081611685865195</v>
      </c>
      <c r="O164" s="2"/>
      <c r="P164" s="2"/>
      <c r="Q164" s="2"/>
      <c r="R164" s="2"/>
      <c r="S164" s="2"/>
      <c r="T164" s="2"/>
      <c r="U164" s="2"/>
      <c r="V164" s="2"/>
      <c r="W164" s="2"/>
      <c r="X164" s="2"/>
      <c r="Y164" s="2"/>
      <c r="Z164" s="2"/>
    </row>
    <row r="165" spans="1:26" ht="14.5">
      <c r="A165" s="17" t="s">
        <v>4</v>
      </c>
      <c r="B165" s="47">
        <f t="shared" si="8"/>
        <v>0.67140552606340653</v>
      </c>
      <c r="C165" s="47">
        <f t="shared" si="8"/>
        <v>0.67321405972013981</v>
      </c>
      <c r="D165" s="47">
        <f t="shared" si="8"/>
        <v>0.89664746893996916</v>
      </c>
      <c r="E165" s="47">
        <f t="shared" si="8"/>
        <v>1.2751498711878992</v>
      </c>
      <c r="F165" s="47">
        <f t="shared" si="8"/>
        <v>1.6982549678237324</v>
      </c>
      <c r="G165" s="47">
        <f t="shared" si="8"/>
        <v>2.0752319669827322</v>
      </c>
      <c r="H165" s="47">
        <f t="shared" si="8"/>
        <v>2.3808787835369056</v>
      </c>
      <c r="I165" s="47">
        <f t="shared" si="8"/>
        <v>2.6404803086497637</v>
      </c>
      <c r="J165" s="47">
        <f t="shared" si="8"/>
        <v>2.8757569629261481</v>
      </c>
      <c r="K165" s="47">
        <f t="shared" si="8"/>
        <v>3.0786375629105822</v>
      </c>
      <c r="L165" s="2"/>
      <c r="M165" s="109">
        <f t="shared" si="9"/>
        <v>4.5853622637890536</v>
      </c>
      <c r="O165" s="2"/>
      <c r="P165" s="2"/>
      <c r="Q165" s="2"/>
      <c r="R165" s="2"/>
      <c r="S165" s="2"/>
      <c r="T165" s="2"/>
      <c r="U165" s="2"/>
      <c r="V165" s="2"/>
      <c r="W165" s="2"/>
      <c r="X165" s="2"/>
      <c r="Y165" s="2"/>
      <c r="Z165" s="2"/>
    </row>
    <row r="166" spans="1:26" ht="14.5">
      <c r="A166" s="17" t="s">
        <v>0</v>
      </c>
      <c r="B166" s="47">
        <f t="shared" si="8"/>
        <v>15.460909554087307</v>
      </c>
      <c r="C166" s="47">
        <f t="shared" si="8"/>
        <v>12.854795969427713</v>
      </c>
      <c r="D166" s="47">
        <f t="shared" si="8"/>
        <v>13.190847504943397</v>
      </c>
      <c r="E166" s="47">
        <f t="shared" si="8"/>
        <v>13.105064878389603</v>
      </c>
      <c r="F166" s="47">
        <f t="shared" si="8"/>
        <v>12.58643181479394</v>
      </c>
      <c r="G166" s="47">
        <f t="shared" si="8"/>
        <v>11.722179358336872</v>
      </c>
      <c r="H166" s="47">
        <f t="shared" si="8"/>
        <v>10.535983316309487</v>
      </c>
      <c r="I166" s="47">
        <f t="shared" si="8"/>
        <v>9.9376753148175254</v>
      </c>
      <c r="J166" s="47">
        <f t="shared" si="8"/>
        <v>9.0118533709904867</v>
      </c>
      <c r="K166" s="47">
        <f t="shared" si="8"/>
        <v>7.8455942720158456</v>
      </c>
      <c r="L166" s="2"/>
      <c r="M166" s="109">
        <f t="shared" si="9"/>
        <v>0.50744713592492063</v>
      </c>
      <c r="O166" s="2"/>
      <c r="P166" s="2"/>
      <c r="Q166" s="2"/>
      <c r="R166" s="2"/>
      <c r="S166" s="2"/>
      <c r="T166" s="2"/>
      <c r="U166" s="2"/>
      <c r="V166" s="2"/>
      <c r="W166" s="2"/>
      <c r="X166" s="2"/>
      <c r="Y166" s="2"/>
      <c r="Z166" s="2"/>
    </row>
    <row r="167" spans="1:26" ht="14.5">
      <c r="A167" s="17" t="s">
        <v>1</v>
      </c>
      <c r="B167" s="47">
        <f t="shared" si="8"/>
        <v>1.6761645425421565</v>
      </c>
      <c r="C167" s="47">
        <f t="shared" si="8"/>
        <v>1.3341956054352129</v>
      </c>
      <c r="D167" s="47">
        <f t="shared" si="8"/>
        <v>1.3214083766972651</v>
      </c>
      <c r="E167" s="47">
        <f t="shared" si="8"/>
        <v>1.269068082743084</v>
      </c>
      <c r="F167" s="47">
        <f t="shared" si="8"/>
        <v>1.1931128994873195</v>
      </c>
      <c r="G167" s="47">
        <f t="shared" si="8"/>
        <v>1.0912174307958988</v>
      </c>
      <c r="H167" s="47">
        <f t="shared" si="8"/>
        <v>0.96298975840635825</v>
      </c>
      <c r="I167" s="47">
        <f t="shared" si="8"/>
        <v>0.85950802811387916</v>
      </c>
      <c r="J167" s="47">
        <f t="shared" si="8"/>
        <v>0.74703013697565457</v>
      </c>
      <c r="K167" s="47">
        <f t="shared" si="8"/>
        <v>0.63576473115043219</v>
      </c>
      <c r="L167" s="2"/>
      <c r="M167" s="109">
        <f t="shared" si="9"/>
        <v>0.37929732732933191</v>
      </c>
      <c r="O167" s="2"/>
      <c r="P167" s="2"/>
      <c r="Q167" s="2"/>
      <c r="R167" s="2"/>
      <c r="S167" s="2"/>
      <c r="T167" s="2"/>
      <c r="U167" s="2"/>
      <c r="V167" s="2"/>
      <c r="W167" s="2"/>
      <c r="X167" s="2"/>
      <c r="Y167" s="2"/>
      <c r="Z167" s="2"/>
    </row>
    <row r="168" spans="1:26" ht="14.5">
      <c r="A168" s="17" t="s">
        <v>7</v>
      </c>
      <c r="B168" s="47">
        <f t="shared" si="8"/>
        <v>1.3074144106626131</v>
      </c>
      <c r="C168" s="47">
        <f t="shared" si="8"/>
        <v>1.4912477085941811</v>
      </c>
      <c r="D168" s="47">
        <f t="shared" si="8"/>
        <v>2.0569022641570269</v>
      </c>
      <c r="E168" s="47">
        <f t="shared" si="8"/>
        <v>2.5611370376550702</v>
      </c>
      <c r="F168" s="47">
        <f t="shared" si="8"/>
        <v>3.035392418557211</v>
      </c>
      <c r="G168" s="47">
        <f t="shared" si="8"/>
        <v>3.424263205109519</v>
      </c>
      <c r="H168" s="47">
        <f t="shared" si="8"/>
        <v>3.7964786416346721</v>
      </c>
      <c r="I168" s="47">
        <f t="shared" si="8"/>
        <v>5.2090127848413044</v>
      </c>
      <c r="J168" s="47">
        <f t="shared" si="8"/>
        <v>5.386403997514865</v>
      </c>
      <c r="K168" s="47">
        <f t="shared" si="8"/>
        <v>5.4892231326231489</v>
      </c>
      <c r="L168" s="2"/>
      <c r="M168" s="109">
        <f t="shared" si="9"/>
        <v>4.1985334472802283</v>
      </c>
      <c r="O168" s="2"/>
      <c r="P168" s="2"/>
      <c r="Q168" s="2"/>
      <c r="R168" s="2"/>
      <c r="S168" s="2"/>
      <c r="T168" s="2"/>
      <c r="U168" s="2"/>
      <c r="V168" s="2"/>
      <c r="W168" s="2"/>
      <c r="X168" s="2"/>
      <c r="Y168" s="2"/>
      <c r="Z168" s="2"/>
    </row>
    <row r="169" spans="1:26" ht="14.5">
      <c r="A169" s="17" t="s">
        <v>8</v>
      </c>
      <c r="B169" s="47">
        <f t="shared" si="8"/>
        <v>0.21271068028089823</v>
      </c>
      <c r="C169" s="47">
        <f t="shared" si="8"/>
        <v>0.29343292395923803</v>
      </c>
      <c r="D169" s="47">
        <f t="shared" si="8"/>
        <v>0.65811310648278898</v>
      </c>
      <c r="E169" s="47">
        <f t="shared" si="8"/>
        <v>1.5212711118641937</v>
      </c>
      <c r="F169" s="47">
        <f t="shared" si="8"/>
        <v>2.7507494626519544</v>
      </c>
      <c r="G169" s="47">
        <f t="shared" si="8"/>
        <v>4.6191009594571444</v>
      </c>
      <c r="H169" s="47">
        <f t="shared" si="8"/>
        <v>6.8834184852392735</v>
      </c>
      <c r="I169" s="47">
        <f t="shared" si="8"/>
        <v>11.956127687343203</v>
      </c>
      <c r="J169" s="47">
        <f t="shared" si="8"/>
        <v>12.654362742372554</v>
      </c>
      <c r="K169" s="47">
        <f t="shared" si="8"/>
        <v>12.238888513133892</v>
      </c>
      <c r="L169" s="2"/>
      <c r="M169" s="109">
        <f t="shared" si="9"/>
        <v>57.537724466734097</v>
      </c>
      <c r="O169" s="2"/>
      <c r="P169" s="2"/>
      <c r="Q169" s="2"/>
      <c r="R169" s="2"/>
      <c r="S169" s="2"/>
      <c r="T169" s="2"/>
      <c r="U169" s="2"/>
      <c r="V169" s="2"/>
      <c r="W169" s="2"/>
      <c r="X169" s="2"/>
      <c r="Y169" s="2"/>
      <c r="Z169" s="2"/>
    </row>
    <row r="170" spans="1:26" ht="14.5">
      <c r="A170" s="17" t="s">
        <v>89</v>
      </c>
      <c r="B170" s="71">
        <f>SUM(B160:B169)</f>
        <v>33.066284562055543</v>
      </c>
      <c r="C170" s="71">
        <f t="shared" ref="C170:K170" si="10">SUM(C160:C169)</f>
        <v>29.007978936370613</v>
      </c>
      <c r="D170" s="71">
        <f t="shared" si="10"/>
        <v>32.353201829181543</v>
      </c>
      <c r="E170" s="71">
        <f t="shared" si="10"/>
        <v>36.260928028665653</v>
      </c>
      <c r="F170" s="71">
        <f t="shared" si="10"/>
        <v>40.240168778032867</v>
      </c>
      <c r="G170" s="71">
        <f t="shared" si="10"/>
        <v>43.944620402228651</v>
      </c>
      <c r="H170" s="71">
        <f t="shared" si="10"/>
        <v>47.311218352652276</v>
      </c>
      <c r="I170" s="71">
        <f t="shared" si="10"/>
        <v>55.625975972275477</v>
      </c>
      <c r="J170" s="71">
        <f t="shared" si="10"/>
        <v>59.652525916155909</v>
      </c>
      <c r="K170" s="71">
        <f t="shared" si="10"/>
        <v>60.589952217568872</v>
      </c>
      <c r="L170" s="2"/>
      <c r="M170" s="109">
        <f t="shared" si="9"/>
        <v>1.8323786001375395</v>
      </c>
      <c r="O170" s="2"/>
      <c r="P170" s="2"/>
      <c r="Q170" s="2"/>
      <c r="R170" s="2"/>
      <c r="S170" s="2"/>
      <c r="T170" s="2"/>
      <c r="U170" s="2"/>
      <c r="V170" s="2"/>
      <c r="W170" s="2"/>
      <c r="X170" s="2"/>
      <c r="Y170" s="2"/>
    </row>
    <row r="171" spans="1:26" hidden="1" outlineLevel="1"/>
    <row r="172" spans="1:26" ht="14.5" hidden="1" outlineLevel="1">
      <c r="A172" s="134" t="s">
        <v>282</v>
      </c>
      <c r="B172" s="136" t="s">
        <v>283</v>
      </c>
      <c r="C172" s="123"/>
      <c r="D172" s="123"/>
      <c r="E172" s="123"/>
      <c r="F172" s="123"/>
      <c r="G172" s="123"/>
      <c r="H172" s="123"/>
      <c r="I172" s="123"/>
    </row>
    <row r="173" spans="1:26" hidden="1" outlineLevel="1">
      <c r="A173" t="s">
        <v>90</v>
      </c>
    </row>
    <row r="174" spans="1:26" ht="13" hidden="1" outlineLevel="1">
      <c r="B174" s="4">
        <v>2010</v>
      </c>
      <c r="C174" s="4">
        <v>2020</v>
      </c>
      <c r="D174" s="4">
        <v>2030</v>
      </c>
      <c r="E174" s="4">
        <v>2040</v>
      </c>
      <c r="F174" s="4">
        <v>2050</v>
      </c>
      <c r="G174" s="4">
        <v>2060</v>
      </c>
      <c r="H174" s="4">
        <v>2070</v>
      </c>
      <c r="I174" s="4">
        <v>2080</v>
      </c>
      <c r="J174" s="4">
        <v>2090</v>
      </c>
      <c r="K174" s="4">
        <v>2100</v>
      </c>
    </row>
    <row r="175" spans="1:26" ht="13" hidden="1" outlineLevel="1">
      <c r="A175" s="67" t="s">
        <v>5</v>
      </c>
      <c r="B175" s="1">
        <v>17901.95892504718</v>
      </c>
      <c r="C175" s="1">
        <v>17474.188482229034</v>
      </c>
      <c r="D175" s="1">
        <v>17099.047019929796</v>
      </c>
      <c r="E175" s="1">
        <v>16667.810972341336</v>
      </c>
      <c r="F175" s="1">
        <v>16279.957229048539</v>
      </c>
      <c r="G175" s="1">
        <v>14638.070808505965</v>
      </c>
      <c r="H175" s="1">
        <v>14153.980200118771</v>
      </c>
      <c r="I175" s="1">
        <v>15473.497266318098</v>
      </c>
      <c r="J175" s="1">
        <v>15034.682814675438</v>
      </c>
      <c r="K175" s="1">
        <v>15000.101311096132</v>
      </c>
    </row>
    <row r="176" spans="1:26" ht="13" hidden="1" outlineLevel="1">
      <c r="A176" s="67" t="s">
        <v>6</v>
      </c>
      <c r="B176" s="1">
        <v>12782.315351467614</v>
      </c>
      <c r="C176" s="1">
        <v>12031.916825385739</v>
      </c>
      <c r="D176" s="1">
        <v>12016.726439845206</v>
      </c>
      <c r="E176" s="1">
        <v>11995.184370908852</v>
      </c>
      <c r="F176" s="1">
        <v>12003.380136823118</v>
      </c>
      <c r="G176" s="1">
        <v>11999.347419251486</v>
      </c>
      <c r="H176" s="1">
        <v>11997.771333018862</v>
      </c>
      <c r="I176" s="1">
        <v>12002.198778607262</v>
      </c>
      <c r="J176" s="1">
        <v>12003.881893797448</v>
      </c>
      <c r="K176" s="1">
        <v>11999.181001557263</v>
      </c>
    </row>
    <row r="177" spans="1:11" ht="13" hidden="1" outlineLevel="1">
      <c r="A177" s="67" t="s">
        <v>11</v>
      </c>
      <c r="B177" s="1">
        <v>14605.951398093352</v>
      </c>
      <c r="C177" s="1">
        <v>14805.032712642465</v>
      </c>
      <c r="D177" s="1">
        <v>14940.22186478153</v>
      </c>
      <c r="E177" s="1">
        <v>15250.470959746262</v>
      </c>
      <c r="F177" s="1">
        <v>15218.403882324201</v>
      </c>
      <c r="G177" s="1">
        <v>15242.425418590972</v>
      </c>
      <c r="H177" s="1">
        <v>15221.646125499061</v>
      </c>
      <c r="I177" s="1">
        <v>15242.032731807423</v>
      </c>
      <c r="J177" s="1">
        <v>15227.560911459617</v>
      </c>
      <c r="K177" s="1">
        <v>15234.631063518696</v>
      </c>
    </row>
    <row r="178" spans="1:11" ht="13" hidden="1" outlineLevel="1">
      <c r="A178" s="67" t="s">
        <v>2</v>
      </c>
      <c r="B178" s="1">
        <v>11593.649589554363</v>
      </c>
      <c r="C178" s="1">
        <v>12044.774669617042</v>
      </c>
      <c r="D178" s="1">
        <v>12744.196426113862</v>
      </c>
      <c r="E178" s="1">
        <v>13658.535635153874</v>
      </c>
      <c r="F178" s="1">
        <v>14338.306450786034</v>
      </c>
      <c r="G178" s="1">
        <v>14987.333207193791</v>
      </c>
      <c r="H178" s="1">
        <v>14980.74811376897</v>
      </c>
      <c r="I178" s="1">
        <v>14993.544455295805</v>
      </c>
      <c r="J178" s="1">
        <v>15009.400628324718</v>
      </c>
      <c r="K178" s="1">
        <v>14995.835954291188</v>
      </c>
    </row>
    <row r="179" spans="1:11" ht="13" hidden="1" outlineLevel="1">
      <c r="A179" s="67" t="s">
        <v>3</v>
      </c>
      <c r="B179" s="1">
        <v>14983.015734575763</v>
      </c>
      <c r="C179" s="1">
        <v>14999.023127265236</v>
      </c>
      <c r="D179" s="1">
        <v>15003.320307602649</v>
      </c>
      <c r="E179" s="1">
        <v>15004.703646805387</v>
      </c>
      <c r="F179" s="1">
        <v>14994.168271829556</v>
      </c>
      <c r="G179" s="1">
        <v>15000.167985059112</v>
      </c>
      <c r="H179" s="1">
        <v>15001.939711707919</v>
      </c>
      <c r="I179" s="1">
        <v>15001.423483441802</v>
      </c>
      <c r="J179" s="1">
        <v>14996.326553099938</v>
      </c>
      <c r="K179" s="1">
        <v>15000.252818735347</v>
      </c>
    </row>
    <row r="180" spans="1:11" ht="13" hidden="1" outlineLevel="1">
      <c r="A180" s="67" t="s">
        <v>4</v>
      </c>
      <c r="B180" s="1">
        <v>16367.505302900277</v>
      </c>
      <c r="C180" s="1">
        <v>15979.87064355041</v>
      </c>
      <c r="D180" s="1">
        <v>15439.296388792698</v>
      </c>
      <c r="E180" s="1">
        <v>14992.123437943221</v>
      </c>
      <c r="F180" s="1">
        <v>15003.419195764083</v>
      </c>
      <c r="G180" s="1">
        <v>14989.438016930873</v>
      </c>
      <c r="H180" s="1">
        <v>14992.99729456519</v>
      </c>
      <c r="I180" s="1">
        <v>15002.465313271969</v>
      </c>
      <c r="J180" s="1">
        <v>15001.808084328566</v>
      </c>
      <c r="K180" s="1">
        <v>14996.718729933948</v>
      </c>
    </row>
    <row r="181" spans="1:11" ht="13" hidden="1" outlineLevel="1">
      <c r="A181" s="67" t="s">
        <v>0</v>
      </c>
      <c r="B181" s="1">
        <v>22406.422478479421</v>
      </c>
      <c r="C181" s="1">
        <v>22397.518895765344</v>
      </c>
      <c r="D181" s="1">
        <v>22402.890940508489</v>
      </c>
      <c r="E181" s="1">
        <v>22393.018051996874</v>
      </c>
      <c r="F181" s="1">
        <v>22395.148132563208</v>
      </c>
      <c r="G181" s="1">
        <v>22402.322222810912</v>
      </c>
      <c r="H181" s="1">
        <v>22400.072344876753</v>
      </c>
      <c r="I181" s="1">
        <v>22404.231229994279</v>
      </c>
      <c r="J181" s="1">
        <v>22395.398455331753</v>
      </c>
      <c r="K181" s="1">
        <v>22398.180774672757</v>
      </c>
    </row>
    <row r="182" spans="1:11" ht="13" hidden="1" outlineLevel="1">
      <c r="A182" s="67" t="s">
        <v>1</v>
      </c>
      <c r="B182" s="1">
        <v>11387.053952894074</v>
      </c>
      <c r="C182" s="1">
        <v>11404.148723239294</v>
      </c>
      <c r="D182" s="1">
        <v>11381.185060694108</v>
      </c>
      <c r="E182" s="1">
        <v>11405.898600712213</v>
      </c>
      <c r="F182" s="1">
        <v>11385.543249017775</v>
      </c>
      <c r="G182" s="1">
        <v>11416.188739642352</v>
      </c>
      <c r="H182" s="1">
        <v>11406.491699240793</v>
      </c>
      <c r="I182" s="1">
        <v>11392.753328953055</v>
      </c>
      <c r="J182" s="1">
        <v>11386.501906754949</v>
      </c>
      <c r="K182" s="1">
        <v>11360.640283474177</v>
      </c>
    </row>
    <row r="183" spans="1:11" ht="13" hidden="1" outlineLevel="1">
      <c r="A183" s="67" t="s">
        <v>7</v>
      </c>
      <c r="B183" s="1">
        <v>11987.918923022664</v>
      </c>
      <c r="C183" s="1">
        <v>12025.815302081537</v>
      </c>
      <c r="D183" s="1">
        <v>11990.965985046896</v>
      </c>
      <c r="E183" s="1">
        <v>11997.994487729344</v>
      </c>
      <c r="F183" s="1">
        <v>12010.599556681118</v>
      </c>
      <c r="G183" s="1">
        <v>12008.975594439618</v>
      </c>
      <c r="H183" s="1">
        <v>11990.517476135974</v>
      </c>
      <c r="I183" s="1">
        <v>11994.975268307377</v>
      </c>
      <c r="J183" s="1">
        <v>11996.851071744295</v>
      </c>
      <c r="K183" s="1">
        <v>12000.346959644618</v>
      </c>
    </row>
    <row r="184" spans="1:11" ht="13" hidden="1" outlineLevel="1">
      <c r="A184" s="67" t="s">
        <v>8</v>
      </c>
      <c r="B184" s="1">
        <v>11920.548800149478</v>
      </c>
      <c r="C184" s="1">
        <v>11997.139967533814</v>
      </c>
      <c r="D184" s="1">
        <v>12032.910633319136</v>
      </c>
      <c r="E184" s="1">
        <v>12004.826502812246</v>
      </c>
      <c r="F184" s="1">
        <v>11998.102458723371</v>
      </c>
      <c r="G184" s="1">
        <v>11999.143365160569</v>
      </c>
      <c r="H184" s="1">
        <v>11998.367010760103</v>
      </c>
      <c r="I184" s="1">
        <v>12002.045682326607</v>
      </c>
      <c r="J184" s="1">
        <v>12000.482554725288</v>
      </c>
      <c r="K184" s="1">
        <v>11999.366392939739</v>
      </c>
    </row>
    <row r="185" spans="1:11" collapsed="1"/>
    <row r="186" spans="1:11">
      <c r="A186" s="5" t="s">
        <v>87</v>
      </c>
      <c r="B186" s="5"/>
    </row>
    <row r="187" spans="1:11" ht="14.5">
      <c r="A187" s="129"/>
      <c r="B187" s="129">
        <v>2010</v>
      </c>
      <c r="C187" s="129">
        <v>2020</v>
      </c>
      <c r="D187" s="129">
        <v>2030</v>
      </c>
      <c r="E187" s="129">
        <v>2040</v>
      </c>
      <c r="F187" s="129">
        <v>2050</v>
      </c>
      <c r="G187" s="129">
        <v>2060</v>
      </c>
      <c r="H187" s="129">
        <v>2070</v>
      </c>
      <c r="I187" s="129">
        <v>2080</v>
      </c>
      <c r="J187" s="129">
        <v>2090</v>
      </c>
      <c r="K187" s="129">
        <v>2100</v>
      </c>
    </row>
    <row r="188" spans="1:11" ht="14.5">
      <c r="A188" s="129" t="s">
        <v>5</v>
      </c>
      <c r="B188" s="135">
        <f>B131/B175</f>
        <v>1.3948260711995564E-2</v>
      </c>
      <c r="C188" s="135">
        <f t="shared" ref="C188:K188" si="11">C131/C175</f>
        <v>1.548308929679067E-2</v>
      </c>
      <c r="D188" s="135">
        <f t="shared" si="11"/>
        <v>2.191294677680565E-2</v>
      </c>
      <c r="E188" s="135">
        <f t="shared" si="11"/>
        <v>3.3569614496493934E-2</v>
      </c>
      <c r="F188" s="135">
        <f t="shared" si="11"/>
        <v>4.8390009894161312E-2</v>
      </c>
      <c r="G188" s="135">
        <f t="shared" si="11"/>
        <v>7.7435690683016922E-2</v>
      </c>
      <c r="H188" s="135">
        <f t="shared" si="11"/>
        <v>0.11707937140638283</v>
      </c>
      <c r="I188" s="135">
        <f t="shared" si="11"/>
        <v>0.18083577519926453</v>
      </c>
      <c r="J188" s="135">
        <f t="shared" si="11"/>
        <v>0.30152697535689149</v>
      </c>
      <c r="K188" s="135">
        <f t="shared" si="11"/>
        <v>0.4516298391502776</v>
      </c>
    </row>
    <row r="189" spans="1:11" ht="14.5">
      <c r="A189" s="129" t="s">
        <v>6</v>
      </c>
      <c r="B189" s="135">
        <f t="shared" ref="B189:K197" si="12">B132/B176</f>
        <v>7.305935169725818E-3</v>
      </c>
      <c r="C189" s="135">
        <f t="shared" si="12"/>
        <v>1.5753143064238972E-2</v>
      </c>
      <c r="D189" s="135">
        <f t="shared" si="12"/>
        <v>3.5043041711490225E-2</v>
      </c>
      <c r="E189" s="135">
        <f t="shared" si="12"/>
        <v>6.3231619642833858E-2</v>
      </c>
      <c r="F189" s="135">
        <f t="shared" si="12"/>
        <v>0.10109911807059054</v>
      </c>
      <c r="G189" s="135">
        <f t="shared" si="12"/>
        <v>0.1270824956732412</v>
      </c>
      <c r="H189" s="135">
        <f t="shared" si="12"/>
        <v>0.15051208720841683</v>
      </c>
      <c r="I189" s="135">
        <f t="shared" si="12"/>
        <v>0.16340684511113179</v>
      </c>
      <c r="J189" s="135">
        <f t="shared" si="12"/>
        <v>0.2355721075944785</v>
      </c>
      <c r="K189" s="135">
        <f t="shared" si="12"/>
        <v>0.22441434933247897</v>
      </c>
    </row>
    <row r="190" spans="1:11" ht="14.5">
      <c r="A190" s="129" t="s">
        <v>11</v>
      </c>
      <c r="B190" s="135">
        <f t="shared" si="12"/>
        <v>0.22774514101561388</v>
      </c>
      <c r="C190" s="135">
        <f t="shared" si="12"/>
        <v>0.20761981678060706</v>
      </c>
      <c r="D190" s="135">
        <f t="shared" si="12"/>
        <v>0.23132476349448935</v>
      </c>
      <c r="E190" s="135">
        <f t="shared" si="12"/>
        <v>0.2520583856089364</v>
      </c>
      <c r="F190" s="135">
        <f t="shared" si="12"/>
        <v>0.27607801947751448</v>
      </c>
      <c r="G190" s="135">
        <f t="shared" si="12"/>
        <v>0.28724689530657271</v>
      </c>
      <c r="H190" s="135">
        <f t="shared" si="12"/>
        <v>0.28986615556875112</v>
      </c>
      <c r="I190" s="135">
        <f t="shared" si="12"/>
        <v>0.2841089818042189</v>
      </c>
      <c r="J190" s="135">
        <f t="shared" si="12"/>
        <v>0.26768643767959366</v>
      </c>
      <c r="K190" s="135">
        <f t="shared" si="12"/>
        <v>0.24446008602793337</v>
      </c>
    </row>
    <row r="191" spans="1:11" ht="14.5">
      <c r="A191" s="129" t="s">
        <v>2</v>
      </c>
      <c r="B191" s="135">
        <f>B134/B178</f>
        <v>4.5053370677387529E-3</v>
      </c>
      <c r="C191" s="135">
        <f t="shared" si="12"/>
        <v>5.2454113857537937E-3</v>
      </c>
      <c r="D191" s="135">
        <f t="shared" si="12"/>
        <v>8.5987085884586534E-3</v>
      </c>
      <c r="E191" s="135">
        <f t="shared" si="12"/>
        <v>1.3675200092362524E-2</v>
      </c>
      <c r="F191" s="135">
        <f t="shared" si="12"/>
        <v>2.1077502029993724E-2</v>
      </c>
      <c r="G191" s="135">
        <f t="shared" si="12"/>
        <v>2.9852832366830818E-2</v>
      </c>
      <c r="H191" s="135">
        <f t="shared" si="12"/>
        <v>4.2597885461406013E-2</v>
      </c>
      <c r="I191" s="135">
        <f t="shared" si="12"/>
        <v>5.3019441482425156E-2</v>
      </c>
      <c r="J191" s="135">
        <f t="shared" si="12"/>
        <v>6.4161999657231295E-2</v>
      </c>
      <c r="K191" s="135">
        <f t="shared" si="12"/>
        <v>7.558002899257607E-2</v>
      </c>
    </row>
    <row r="192" spans="1:11" ht="14.5">
      <c r="A192" s="129" t="s">
        <v>3</v>
      </c>
      <c r="B192" s="135">
        <f t="shared" si="12"/>
        <v>7.5307667696214456E-2</v>
      </c>
      <c r="C192" s="135">
        <f t="shared" si="12"/>
        <v>7.9917765086066697E-2</v>
      </c>
      <c r="D192" s="135">
        <f t="shared" si="12"/>
        <v>0.10265604883310685</v>
      </c>
      <c r="E192" s="135">
        <f t="shared" si="12"/>
        <v>0.13098450522486793</v>
      </c>
      <c r="F192" s="135">
        <f t="shared" si="12"/>
        <v>0.16043923742703464</v>
      </c>
      <c r="G192" s="135">
        <f t="shared" si="12"/>
        <v>0.19485997140464603</v>
      </c>
      <c r="H192" s="135">
        <f t="shared" si="12"/>
        <v>0.22118322435290488</v>
      </c>
      <c r="I192" s="135">
        <f t="shared" si="12"/>
        <v>0.23497964399623034</v>
      </c>
      <c r="J192" s="135">
        <f t="shared" si="12"/>
        <v>0.24018761511205564</v>
      </c>
      <c r="K192" s="135">
        <f t="shared" si="12"/>
        <v>0.23255888428188387</v>
      </c>
    </row>
    <row r="193" spans="1:28" ht="14.5">
      <c r="A193" s="129" t="s">
        <v>4</v>
      </c>
      <c r="B193" s="135">
        <f t="shared" si="12"/>
        <v>1.7886433768089956E-2</v>
      </c>
      <c r="C193" s="135">
        <f t="shared" si="12"/>
        <v>1.9926272592953848E-2</v>
      </c>
      <c r="D193" s="135">
        <f t="shared" si="12"/>
        <v>2.7975044403741267E-2</v>
      </c>
      <c r="E193" s="135">
        <f t="shared" si="12"/>
        <v>4.1740011823332417E-2</v>
      </c>
      <c r="F193" s="135">
        <f t="shared" si="12"/>
        <v>5.6610652657536759E-2</v>
      </c>
      <c r="G193" s="135">
        <f t="shared" si="12"/>
        <v>7.0592222334280363E-2</v>
      </c>
      <c r="H193" s="135">
        <f t="shared" si="12"/>
        <v>8.2580918078335619E-2</v>
      </c>
      <c r="I193" s="135">
        <f t="shared" si="12"/>
        <v>9.4319090236531372E-2</v>
      </c>
      <c r="J193" s="135">
        <f t="shared" si="12"/>
        <v>0.10586107330106295</v>
      </c>
      <c r="K193" s="135">
        <f t="shared" si="12"/>
        <v>0.11682571639585314</v>
      </c>
    </row>
    <row r="194" spans="1:28" ht="14.5">
      <c r="A194" s="129" t="s">
        <v>0</v>
      </c>
      <c r="B194" s="135">
        <f t="shared" si="12"/>
        <v>0.21176114740977511</v>
      </c>
      <c r="C194" s="135">
        <f t="shared" si="12"/>
        <v>0.19106179353555</v>
      </c>
      <c r="D194" s="135">
        <f t="shared" si="12"/>
        <v>0.21121062094701518</v>
      </c>
      <c r="E194" s="135">
        <f t="shared" si="12"/>
        <v>0.22757897064870924</v>
      </c>
      <c r="F194" s="135">
        <f t="shared" si="12"/>
        <v>0.23861257960246912</v>
      </c>
      <c r="G194" s="135">
        <f t="shared" si="12"/>
        <v>0.24460967650515594</v>
      </c>
      <c r="H194" s="135">
        <f t="shared" si="12"/>
        <v>0.24460004787964473</v>
      </c>
      <c r="I194" s="135">
        <f t="shared" si="12"/>
        <v>0.23770266909528059</v>
      </c>
      <c r="J194" s="135">
        <f t="shared" si="12"/>
        <v>0.22221994782367493</v>
      </c>
      <c r="K194" s="135">
        <f t="shared" si="12"/>
        <v>0.19933760445028451</v>
      </c>
    </row>
    <row r="195" spans="1:28" ht="14.5">
      <c r="A195" s="129" t="s">
        <v>1</v>
      </c>
      <c r="B195" s="135">
        <f t="shared" si="12"/>
        <v>5.19881141039494E-2</v>
      </c>
      <c r="C195" s="135">
        <f t="shared" si="12"/>
        <v>4.4820865389046706E-2</v>
      </c>
      <c r="D195" s="135">
        <f t="shared" si="12"/>
        <v>4.6953392929448064E-2</v>
      </c>
      <c r="E195" s="135">
        <f t="shared" si="12"/>
        <v>4.7644263202307559E-2</v>
      </c>
      <c r="F195" s="135">
        <f t="shared" si="12"/>
        <v>4.7679084157350886E-2</v>
      </c>
      <c r="G195" s="135">
        <f t="shared" si="12"/>
        <v>4.6391360908637366E-2</v>
      </c>
      <c r="H195" s="135">
        <f t="shared" si="12"/>
        <v>4.3903633470166098E-2</v>
      </c>
      <c r="I195" s="135">
        <f t="shared" si="12"/>
        <v>4.0429702396260057E-2</v>
      </c>
      <c r="J195" s="135">
        <f t="shared" si="12"/>
        <v>3.6230599279496047E-2</v>
      </c>
      <c r="K195" s="135">
        <f t="shared" si="12"/>
        <v>3.1847090216340045E-2</v>
      </c>
    </row>
    <row r="196" spans="1:28" ht="14.5">
      <c r="A196" s="129" t="s">
        <v>7</v>
      </c>
      <c r="B196" s="135">
        <f t="shared" si="12"/>
        <v>5.8710172072488354E-2</v>
      </c>
      <c r="C196" s="135">
        <f t="shared" si="12"/>
        <v>7.2410901471395561E-2</v>
      </c>
      <c r="D196" s="135">
        <f t="shared" si="12"/>
        <v>9.7764914009222922E-2</v>
      </c>
      <c r="E196" s="135">
        <f t="shared" si="12"/>
        <v>0.11880987235040394</v>
      </c>
      <c r="F196" s="135">
        <f t="shared" si="12"/>
        <v>0.13744272996894841</v>
      </c>
      <c r="G196" s="135">
        <f t="shared" si="12"/>
        <v>0.15160155482439969</v>
      </c>
      <c r="H196" s="135">
        <f t="shared" si="12"/>
        <v>0.16465461924401342</v>
      </c>
      <c r="I196" s="135">
        <f t="shared" si="12"/>
        <v>0.23272088929160967</v>
      </c>
      <c r="J196" s="135">
        <f t="shared" si="12"/>
        <v>0.24794729482977884</v>
      </c>
      <c r="K196" s="135">
        <f t="shared" si="12"/>
        <v>0.26031141756476611</v>
      </c>
    </row>
    <row r="197" spans="1:28" ht="14.5">
      <c r="A197" s="129" t="s">
        <v>8</v>
      </c>
      <c r="B197" s="135">
        <f t="shared" si="12"/>
        <v>1.0304915723115175E-2</v>
      </c>
      <c r="C197" s="135">
        <f t="shared" si="12"/>
        <v>1.5321713066320341E-2</v>
      </c>
      <c r="D197" s="135">
        <f t="shared" si="12"/>
        <v>3.2914566093013881E-2</v>
      </c>
      <c r="E197" s="135">
        <f t="shared" si="12"/>
        <v>7.3377482311569306E-2</v>
      </c>
      <c r="F197" s="135">
        <f t="shared" si="12"/>
        <v>0.12791637999793037</v>
      </c>
      <c r="G197" s="135">
        <f t="shared" si="12"/>
        <v>0.20722770117344305</v>
      </c>
      <c r="H197" s="135">
        <f t="shared" si="12"/>
        <v>0.29834098278545396</v>
      </c>
      <c r="I197" s="135">
        <f t="shared" si="12"/>
        <v>0.53384425127778268</v>
      </c>
      <c r="J197" s="135">
        <f t="shared" si="12"/>
        <v>0.58233016556167005</v>
      </c>
      <c r="K197" s="135">
        <f t="shared" si="12"/>
        <v>0.58044329573747666</v>
      </c>
    </row>
    <row r="198" spans="1:28" ht="14.5">
      <c r="A198" s="143" t="s">
        <v>89</v>
      </c>
      <c r="B198" s="135">
        <f>SUM(B188:B197)</f>
        <v>0.67946312473870663</v>
      </c>
      <c r="C198" s="135">
        <f t="shared" ref="C198:K198" si="13">SUM(C188:C197)</f>
        <v>0.66756077166872374</v>
      </c>
      <c r="D198" s="135">
        <f t="shared" si="13"/>
        <v>0.81635404778679221</v>
      </c>
      <c r="E198" s="135">
        <f t="shared" si="13"/>
        <v>1.002669925401817</v>
      </c>
      <c r="F198" s="135">
        <f t="shared" si="13"/>
        <v>1.2153453132835303</v>
      </c>
      <c r="G198" s="135">
        <f t="shared" si="13"/>
        <v>1.436900401180224</v>
      </c>
      <c r="H198" s="135">
        <f t="shared" si="13"/>
        <v>1.6553189254554754</v>
      </c>
      <c r="I198" s="135">
        <f t="shared" si="13"/>
        <v>2.0553672898907354</v>
      </c>
      <c r="J198" s="135">
        <f t="shared" si="13"/>
        <v>2.303724216195933</v>
      </c>
      <c r="K198" s="135">
        <f t="shared" si="13"/>
        <v>2.4174083121498704</v>
      </c>
    </row>
    <row r="200" spans="1:28" ht="14.5">
      <c r="A200" s="34" t="s">
        <v>42</v>
      </c>
      <c r="B200" s="35"/>
      <c r="C200" s="35"/>
      <c r="D200" s="35"/>
      <c r="E200" s="35"/>
      <c r="F200" s="35"/>
      <c r="G200" s="35"/>
      <c r="H200" s="35"/>
      <c r="I200" s="35"/>
      <c r="J200" s="35"/>
      <c r="K200" s="35"/>
      <c r="L200" s="35"/>
      <c r="M200" s="35"/>
      <c r="N200" s="35"/>
      <c r="O200" s="35"/>
      <c r="P200" s="35"/>
      <c r="Q200" s="35"/>
      <c r="R200" s="35"/>
      <c r="S200" s="35"/>
      <c r="T200" s="35"/>
      <c r="U200" s="35"/>
    </row>
    <row r="201" spans="1:28" hidden="1" outlineLevel="1"/>
    <row r="202" spans="1:28" hidden="1" outlineLevel="1">
      <c r="A202" t="s">
        <v>43</v>
      </c>
      <c r="P202" s="48"/>
    </row>
    <row r="203" spans="1:28" ht="14.5" hidden="1" outlineLevel="1">
      <c r="A203" s="38" t="s">
        <v>26</v>
      </c>
      <c r="B203" s="16"/>
      <c r="C203" s="16"/>
      <c r="D203" s="16"/>
      <c r="E203" s="16"/>
      <c r="F203" s="16"/>
      <c r="G203" s="16"/>
      <c r="H203" s="16"/>
      <c r="I203" s="16"/>
      <c r="J203" s="16"/>
      <c r="K203" s="16"/>
      <c r="L203" s="38"/>
      <c r="M203" s="25"/>
      <c r="N203" s="25"/>
      <c r="O203" s="49"/>
    </row>
    <row r="204" spans="1:28" ht="14.5" hidden="1" outlineLevel="1">
      <c r="B204" s="4">
        <v>2010</v>
      </c>
      <c r="C204" s="4">
        <v>2020</v>
      </c>
      <c r="D204" s="4">
        <v>2030</v>
      </c>
      <c r="E204" s="4">
        <v>2040</v>
      </c>
      <c r="F204" s="4">
        <v>2050</v>
      </c>
      <c r="G204" s="4">
        <v>2060</v>
      </c>
      <c r="H204" s="4">
        <v>2070</v>
      </c>
      <c r="I204" s="4">
        <v>2080</v>
      </c>
      <c r="J204" s="4">
        <v>2090</v>
      </c>
      <c r="K204" s="4">
        <v>2100</v>
      </c>
      <c r="L204" s="38"/>
      <c r="M204" s="29"/>
      <c r="N204" s="29"/>
      <c r="O204" s="51"/>
      <c r="AA204" s="1"/>
      <c r="AB204" s="1"/>
    </row>
    <row r="205" spans="1:28" ht="14.5" hidden="1" outlineLevel="1">
      <c r="A205" s="4" t="s">
        <v>5</v>
      </c>
      <c r="B205" s="1">
        <v>815.06040503764143</v>
      </c>
      <c r="C205" s="1">
        <v>842.55771518152039</v>
      </c>
      <c r="D205" s="1">
        <v>892.16051144284154</v>
      </c>
      <c r="E205" s="1">
        <v>983.88372063998963</v>
      </c>
      <c r="F205" s="1">
        <v>1114.8893064025042</v>
      </c>
      <c r="G205" s="1">
        <v>1400</v>
      </c>
      <c r="H205" s="1">
        <v>1700</v>
      </c>
      <c r="I205" s="1">
        <v>1900</v>
      </c>
      <c r="J205" s="1">
        <v>1754.0916813050587</v>
      </c>
      <c r="K205" s="1">
        <v>1665.3255746547352</v>
      </c>
      <c r="L205" s="38"/>
      <c r="M205" s="29"/>
      <c r="N205" s="29"/>
      <c r="O205" s="51"/>
      <c r="AA205" s="1"/>
      <c r="AB205" s="1"/>
    </row>
    <row r="206" spans="1:28" ht="14.5" hidden="1" outlineLevel="1">
      <c r="A206" s="4" t="s">
        <v>6</v>
      </c>
      <c r="B206" s="1">
        <v>1182.934522050637</v>
      </c>
      <c r="C206" s="1">
        <v>1646.7234024101631</v>
      </c>
      <c r="D206" s="1">
        <v>2021.1199593079564</v>
      </c>
      <c r="E206" s="1">
        <v>2163.6888897068075</v>
      </c>
      <c r="F206" s="1">
        <v>2247.3785973197473</v>
      </c>
      <c r="G206" s="1">
        <v>2281.5725785517334</v>
      </c>
      <c r="H206" s="1">
        <v>2292.569762692362</v>
      </c>
      <c r="I206" s="1">
        <v>2284.8045707989718</v>
      </c>
      <c r="J206" s="1">
        <v>2262.2448161851871</v>
      </c>
      <c r="K206" s="1">
        <v>2224.5143742222904</v>
      </c>
      <c r="L206" s="38"/>
      <c r="M206" s="29"/>
      <c r="N206" s="29"/>
      <c r="O206" s="51"/>
      <c r="AA206" s="1"/>
      <c r="AB206" s="1"/>
    </row>
    <row r="207" spans="1:28" ht="14.5" hidden="1" outlineLevel="1">
      <c r="A207" s="4" t="s">
        <v>11</v>
      </c>
      <c r="B207" s="1">
        <v>999.71368057150994</v>
      </c>
      <c r="C207" s="1">
        <v>1035.717435414706</v>
      </c>
      <c r="D207" s="1">
        <v>1082.3827866165639</v>
      </c>
      <c r="E207" s="1">
        <v>1085.8847163768719</v>
      </c>
      <c r="F207" s="1">
        <v>1027.22311398383</v>
      </c>
      <c r="G207" s="1">
        <v>960.45053257234474</v>
      </c>
      <c r="H207" s="1">
        <v>877.33143481486889</v>
      </c>
      <c r="I207" s="1">
        <v>772.17712712459456</v>
      </c>
      <c r="J207" s="1">
        <v>651.46304370711846</v>
      </c>
      <c r="K207" s="1">
        <v>607.93241520160802</v>
      </c>
      <c r="L207" s="38"/>
      <c r="M207" s="29"/>
      <c r="N207" s="29"/>
      <c r="O207" s="51"/>
      <c r="AA207" s="1"/>
      <c r="AB207" s="1"/>
    </row>
    <row r="208" spans="1:28" ht="14.5" hidden="1" outlineLevel="1">
      <c r="A208" s="4" t="s">
        <v>2</v>
      </c>
      <c r="B208" s="1">
        <v>1068.4849815682257</v>
      </c>
      <c r="C208" s="1">
        <v>1276.7199700226834</v>
      </c>
      <c r="D208" s="1">
        <v>1582.8868509265749</v>
      </c>
      <c r="E208" s="1">
        <v>1856.1166224841131</v>
      </c>
      <c r="F208" s="1">
        <v>1990.2124307257084</v>
      </c>
      <c r="G208" s="1">
        <v>1920.118627464909</v>
      </c>
      <c r="H208" s="1">
        <v>1625.7140265828625</v>
      </c>
      <c r="I208" s="1">
        <v>1264.9891244430262</v>
      </c>
      <c r="J208" s="1">
        <v>834.76024845222685</v>
      </c>
      <c r="K208" s="1">
        <v>341.51541657559255</v>
      </c>
      <c r="L208" s="38"/>
      <c r="M208" s="29"/>
      <c r="N208" s="29"/>
      <c r="O208" s="51"/>
      <c r="AA208" s="1"/>
      <c r="AB208" s="1"/>
    </row>
    <row r="209" spans="1:28" ht="14.5" hidden="1" outlineLevel="1">
      <c r="A209" s="4" t="s">
        <v>3</v>
      </c>
      <c r="B209" s="1">
        <v>2034.6839001561279</v>
      </c>
      <c r="C209" s="1">
        <v>1982.7574920343204</v>
      </c>
      <c r="D209" s="1">
        <v>1906.5592742659449</v>
      </c>
      <c r="E209" s="1">
        <v>1800.8578712000278</v>
      </c>
      <c r="F209" s="1">
        <v>1705.2138157545362</v>
      </c>
      <c r="G209" s="1">
        <v>1599.8962752218501</v>
      </c>
      <c r="H209" s="1">
        <v>1596.48963859731</v>
      </c>
      <c r="I209" s="1">
        <v>1593.0645393947193</v>
      </c>
      <c r="J209" s="1">
        <v>1594.9608569673755</v>
      </c>
      <c r="K209" s="1">
        <v>1569.9449682094082</v>
      </c>
      <c r="L209" s="38"/>
      <c r="M209" s="29"/>
      <c r="N209" s="29"/>
      <c r="O209" s="51"/>
      <c r="AA209" s="1"/>
      <c r="AB209" s="1"/>
    </row>
    <row r="210" spans="1:28" ht="14.5" hidden="1" outlineLevel="1">
      <c r="A210" s="4" t="s">
        <v>4</v>
      </c>
      <c r="B210" s="1">
        <v>2593.3258747916093</v>
      </c>
      <c r="C210" s="1">
        <v>2550.6481703828031</v>
      </c>
      <c r="D210" s="1">
        <v>2409.8137449197843</v>
      </c>
      <c r="E210" s="1">
        <v>2032.5105409999405</v>
      </c>
      <c r="F210" s="1">
        <v>1578.9018920145043</v>
      </c>
      <c r="G210" s="1">
        <v>1460.4746649872186</v>
      </c>
      <c r="H210" s="1">
        <v>1487.6796322550506</v>
      </c>
      <c r="I210" s="1">
        <v>1507.7990994363349</v>
      </c>
      <c r="J210" s="1">
        <v>1510.8963805374583</v>
      </c>
      <c r="K210" s="1">
        <v>1481.6335524070132</v>
      </c>
      <c r="L210" s="38"/>
      <c r="M210" s="29"/>
      <c r="N210" s="29"/>
      <c r="O210" s="51"/>
      <c r="AA210" s="1"/>
      <c r="AB210" s="1"/>
    </row>
    <row r="211" spans="1:28" ht="14.5" hidden="1" outlineLevel="1">
      <c r="A211" s="4" t="s">
        <v>0</v>
      </c>
      <c r="B211" s="1">
        <v>788.61619933507666</v>
      </c>
      <c r="C211" s="1">
        <v>791.31805112626478</v>
      </c>
      <c r="D211" s="1">
        <v>791.51779066193967</v>
      </c>
      <c r="E211" s="1">
        <v>789.52371000610344</v>
      </c>
      <c r="F211" s="1">
        <v>785.41067567453297</v>
      </c>
      <c r="G211" s="1">
        <v>779.58585487058747</v>
      </c>
      <c r="H211" s="1">
        <v>771.85091777037621</v>
      </c>
      <c r="I211" s="1">
        <v>762.75571562123787</v>
      </c>
      <c r="J211" s="1">
        <v>751.8862630669397</v>
      </c>
      <c r="K211" s="1">
        <v>739.1880324217434</v>
      </c>
      <c r="L211" s="38"/>
      <c r="M211" s="29"/>
      <c r="N211" s="29"/>
      <c r="O211" s="51"/>
      <c r="AA211" s="1"/>
      <c r="AB211" s="1"/>
    </row>
    <row r="212" spans="1:28" ht="14.5" hidden="1" outlineLevel="1">
      <c r="A212" s="4" t="s">
        <v>1</v>
      </c>
      <c r="B212" s="1">
        <v>1317.0185954048943</v>
      </c>
      <c r="C212" s="1">
        <v>1396.4365933877227</v>
      </c>
      <c r="D212" s="1">
        <v>1472.7260939191017</v>
      </c>
      <c r="E212" s="1">
        <v>1539.578837119454</v>
      </c>
      <c r="F212" s="1">
        <v>1604.2495402967947</v>
      </c>
      <c r="G212" s="1">
        <v>1656.9922728619999</v>
      </c>
      <c r="H212" s="1">
        <v>1706.9486530026631</v>
      </c>
      <c r="I212" s="1">
        <v>1751.1054501178244</v>
      </c>
      <c r="J212" s="1">
        <v>1791.7600706639728</v>
      </c>
      <c r="K212" s="1">
        <v>1828.4376010140591</v>
      </c>
      <c r="L212" s="38"/>
      <c r="M212" s="29"/>
      <c r="N212" s="29"/>
      <c r="O212" s="51"/>
      <c r="AA212" s="1"/>
      <c r="AB212" s="1"/>
    </row>
    <row r="213" spans="1:28" ht="14.5" hidden="1" outlineLevel="1">
      <c r="A213" s="4" t="s">
        <v>7</v>
      </c>
      <c r="B213" s="1">
        <v>2773.2061932572728</v>
      </c>
      <c r="C213" s="1">
        <v>2848.7177157390406</v>
      </c>
      <c r="D213" s="1">
        <v>2890.9318794391738</v>
      </c>
      <c r="E213" s="1">
        <v>2911.4056567278521</v>
      </c>
      <c r="F213" s="1">
        <v>2919.863751036326</v>
      </c>
      <c r="G213" s="1">
        <v>2916.7391073797953</v>
      </c>
      <c r="H213" s="1">
        <v>2904.171488998948</v>
      </c>
      <c r="I213" s="1">
        <v>2872.6288363084022</v>
      </c>
      <c r="J213" s="1">
        <v>2822.8989808747556</v>
      </c>
      <c r="K213" s="1">
        <v>2753.4187816489466</v>
      </c>
      <c r="L213" s="38"/>
      <c r="M213" s="29"/>
      <c r="N213" s="29"/>
      <c r="O213" s="51"/>
      <c r="AA213" s="1"/>
      <c r="AB213" s="1"/>
    </row>
    <row r="214" spans="1:28" ht="14.5" hidden="1" outlineLevel="1">
      <c r="A214" s="4" t="s">
        <v>8</v>
      </c>
      <c r="B214" s="1">
        <v>1732.8111677348386</v>
      </c>
      <c r="C214" s="1">
        <v>2002.8379355734598</v>
      </c>
      <c r="D214" s="1">
        <v>2217.6185411932684</v>
      </c>
      <c r="E214" s="1">
        <v>2358.9649653586471</v>
      </c>
      <c r="F214" s="1">
        <v>2469.0310552044753</v>
      </c>
      <c r="G214" s="1">
        <v>2509.2898762299419</v>
      </c>
      <c r="H214" s="1">
        <v>2475.0749848419619</v>
      </c>
      <c r="I214" s="1">
        <v>2423.2978970350664</v>
      </c>
      <c r="J214" s="1">
        <v>2324.3224399193723</v>
      </c>
      <c r="K214" s="1">
        <v>2183.0093602822608</v>
      </c>
      <c r="L214" s="38"/>
      <c r="M214" s="29"/>
      <c r="N214" s="29"/>
      <c r="O214" s="51"/>
      <c r="Q214" s="1"/>
      <c r="R214" s="1"/>
      <c r="S214" s="1"/>
      <c r="T214" s="1"/>
      <c r="U214" s="1"/>
      <c r="V214" s="1"/>
      <c r="W214" s="1"/>
      <c r="X214" s="1"/>
      <c r="Y214" s="1"/>
      <c r="Z214" s="1"/>
    </row>
    <row r="215" spans="1:28" hidden="1" outlineLevel="1"/>
    <row r="216" spans="1:28" ht="14.5" hidden="1" outlineLevel="1">
      <c r="A216" t="s">
        <v>44</v>
      </c>
      <c r="O216" t="s">
        <v>44</v>
      </c>
    </row>
    <row r="217" spans="1:28" ht="14.5" hidden="1" outlineLevel="1">
      <c r="A217" t="s">
        <v>34</v>
      </c>
      <c r="B217">
        <v>0.3</v>
      </c>
      <c r="C217">
        <v>0.3</v>
      </c>
      <c r="D217">
        <v>0.3</v>
      </c>
      <c r="E217">
        <v>0.3</v>
      </c>
      <c r="F217">
        <v>0.3</v>
      </c>
      <c r="G217">
        <v>0.3</v>
      </c>
      <c r="H217">
        <v>0.3</v>
      </c>
      <c r="I217">
        <v>0.3</v>
      </c>
      <c r="J217">
        <v>0.3</v>
      </c>
      <c r="K217">
        <v>0.3</v>
      </c>
      <c r="L217" s="8" t="s">
        <v>144</v>
      </c>
      <c r="M217" s="103" t="s">
        <v>145</v>
      </c>
      <c r="N217" s="26"/>
      <c r="O217" t="s">
        <v>34</v>
      </c>
      <c r="P217">
        <v>0.3</v>
      </c>
      <c r="Q217">
        <v>0.3</v>
      </c>
      <c r="R217">
        <v>0.3</v>
      </c>
      <c r="S217">
        <v>0.3</v>
      </c>
      <c r="T217">
        <v>0.3</v>
      </c>
      <c r="U217">
        <v>0.3</v>
      </c>
      <c r="V217">
        <v>0.3</v>
      </c>
      <c r="W217">
        <v>0.3</v>
      </c>
      <c r="X217">
        <v>0.3</v>
      </c>
      <c r="Y217">
        <v>0.3</v>
      </c>
      <c r="Z217" s="8"/>
      <c r="AA217" s="103"/>
    </row>
    <row r="218" spans="1:28" ht="14.5" hidden="1" outlineLevel="1">
      <c r="A218" s="21"/>
      <c r="B218" s="72">
        <v>2010</v>
      </c>
      <c r="C218" s="72">
        <v>2020</v>
      </c>
      <c r="D218" s="72">
        <v>2030</v>
      </c>
      <c r="E218" s="72">
        <v>2040</v>
      </c>
      <c r="F218" s="72">
        <v>2050</v>
      </c>
      <c r="G218" s="72">
        <v>2060</v>
      </c>
      <c r="H218" s="72">
        <v>2070</v>
      </c>
      <c r="I218" s="72">
        <v>2080</v>
      </c>
      <c r="J218" s="72">
        <v>2090</v>
      </c>
      <c r="K218" s="72">
        <v>2100</v>
      </c>
      <c r="M218" s="104"/>
      <c r="N218" s="36"/>
      <c r="O218" s="21"/>
      <c r="P218" s="72">
        <v>2010</v>
      </c>
      <c r="Q218" s="72">
        <v>2020</v>
      </c>
      <c r="R218" s="72">
        <v>2030</v>
      </c>
      <c r="S218" s="72">
        <v>2040</v>
      </c>
      <c r="T218" s="72">
        <v>2050</v>
      </c>
      <c r="U218" s="72">
        <v>2060</v>
      </c>
      <c r="V218" s="72">
        <v>2070</v>
      </c>
      <c r="W218" s="72">
        <v>2080</v>
      </c>
      <c r="X218" s="72">
        <v>2090</v>
      </c>
      <c r="Y218" s="72">
        <v>2100</v>
      </c>
      <c r="AA218" s="104"/>
    </row>
    <row r="219" spans="1:28" ht="14.5" hidden="1" outlineLevel="1">
      <c r="A219" s="21" t="s">
        <v>5</v>
      </c>
      <c r="B219" s="44">
        <v>0.52135821405973515</v>
      </c>
      <c r="C219" s="44">
        <f t="shared" ref="C219:C228" si="14">B219*(1-C$217/100)^10</f>
        <v>0.50592693735048078</v>
      </c>
      <c r="D219" s="44">
        <f t="shared" ref="D219:G228" si="15">$L219*D$1005+$M219</f>
        <v>0.50197132179580861</v>
      </c>
      <c r="E219" s="44">
        <f t="shared" si="15"/>
        <v>0.49801570624113656</v>
      </c>
      <c r="F219" s="44">
        <f t="shared" si="15"/>
        <v>0.49406009068646439</v>
      </c>
      <c r="G219" s="44">
        <f t="shared" si="15"/>
        <v>0.49010447513179223</v>
      </c>
      <c r="H219" s="44">
        <f>$V$229</f>
        <v>0.48614885957712017</v>
      </c>
      <c r="I219" s="44">
        <f t="shared" ref="I219:K228" si="16">H219*(1-I$217/100)^10</f>
        <v>0.47175971719532689</v>
      </c>
      <c r="J219" s="44">
        <f t="shared" si="16"/>
        <v>0.45779646785926376</v>
      </c>
      <c r="K219" s="44">
        <f t="shared" si="16"/>
        <v>0.44424650589156728</v>
      </c>
      <c r="L219">
        <f t="shared" ref="L219:L228" si="17">(H219-C219)/(H$1005-C$1005)</f>
        <v>-3.9556155546721205E-4</v>
      </c>
      <c r="M219" s="105">
        <f t="shared" ref="M219:M228" si="18">H219-L219*H$1005</f>
        <v>1.3049612793942491</v>
      </c>
      <c r="N219" s="36"/>
      <c r="O219" s="21" t="s">
        <v>5</v>
      </c>
      <c r="P219" s="44">
        <v>0.52135821405973515</v>
      </c>
      <c r="Q219" s="44">
        <f>P219*(1-Q$217/100)^10</f>
        <v>0.50592693735048078</v>
      </c>
      <c r="R219" s="44">
        <f t="shared" ref="R219:Y219" si="19">Q219*(1-R$217/100)^10</f>
        <v>0.49095239901122995</v>
      </c>
      <c r="S219" s="44">
        <f t="shared" si="19"/>
        <v>0.47642108039783121</v>
      </c>
      <c r="T219" s="44">
        <f t="shared" si="19"/>
        <v>0.4623198629939782</v>
      </c>
      <c r="U219" s="44">
        <f t="shared" si="19"/>
        <v>0.44863601656813629</v>
      </c>
      <c r="V219" s="44">
        <f t="shared" si="19"/>
        <v>0.43535718768100318</v>
      </c>
      <c r="W219" s="44">
        <f t="shared" si="19"/>
        <v>0.4224713885331286</v>
      </c>
      <c r="X219" s="44">
        <f t="shared" si="19"/>
        <v>0.40996698614262428</v>
      </c>
      <c r="Y219" s="44">
        <f t="shared" si="19"/>
        <v>0.39783269184319459</v>
      </c>
      <c r="AA219" s="105"/>
    </row>
    <row r="220" spans="1:28" ht="14.5" hidden="1" outlineLevel="1">
      <c r="A220" s="21" t="s">
        <v>6</v>
      </c>
      <c r="B220" s="44">
        <v>0.52135821405973515</v>
      </c>
      <c r="C220" s="44">
        <f t="shared" si="14"/>
        <v>0.50592693735048078</v>
      </c>
      <c r="D220" s="44">
        <f t="shared" si="15"/>
        <v>0.50197132179580861</v>
      </c>
      <c r="E220" s="44">
        <f t="shared" si="15"/>
        <v>0.49801570624113656</v>
      </c>
      <c r="F220" s="44">
        <f t="shared" si="15"/>
        <v>0.49406009068646439</v>
      </c>
      <c r="G220" s="44">
        <f t="shared" si="15"/>
        <v>0.49010447513179223</v>
      </c>
      <c r="H220" s="44">
        <f t="shared" ref="H220:H228" si="20">$V$229</f>
        <v>0.48614885957712017</v>
      </c>
      <c r="I220" s="44">
        <f t="shared" si="16"/>
        <v>0.47175971719532689</v>
      </c>
      <c r="J220" s="44">
        <f t="shared" si="16"/>
        <v>0.45779646785926376</v>
      </c>
      <c r="K220" s="44">
        <f t="shared" si="16"/>
        <v>0.44424650589156728</v>
      </c>
      <c r="L220">
        <f t="shared" si="17"/>
        <v>-3.9556155546721205E-4</v>
      </c>
      <c r="M220" s="105">
        <f t="shared" si="18"/>
        <v>1.3049612793942491</v>
      </c>
      <c r="N220" s="36"/>
      <c r="O220" s="21" t="s">
        <v>6</v>
      </c>
      <c r="P220" s="44">
        <v>0.52135821405973515</v>
      </c>
      <c r="Q220" s="44">
        <f t="shared" ref="Q220:Y228" si="21">P220*(1-Q$217/100)^10</f>
        <v>0.50592693735048078</v>
      </c>
      <c r="R220" s="44">
        <f t="shared" si="21"/>
        <v>0.49095239901122995</v>
      </c>
      <c r="S220" s="44">
        <f t="shared" si="21"/>
        <v>0.47642108039783121</v>
      </c>
      <c r="T220" s="44">
        <f t="shared" si="21"/>
        <v>0.4623198629939782</v>
      </c>
      <c r="U220" s="44">
        <f t="shared" si="21"/>
        <v>0.44863601656813629</v>
      </c>
      <c r="V220" s="44">
        <f t="shared" si="21"/>
        <v>0.43535718768100318</v>
      </c>
      <c r="W220" s="44">
        <f t="shared" si="21"/>
        <v>0.4224713885331286</v>
      </c>
      <c r="X220" s="44">
        <f t="shared" si="21"/>
        <v>0.40996698614262428</v>
      </c>
      <c r="Y220" s="44">
        <f t="shared" si="21"/>
        <v>0.39783269184319459</v>
      </c>
      <c r="AA220" s="105"/>
    </row>
    <row r="221" spans="1:28" ht="14.5" hidden="1" outlineLevel="1">
      <c r="A221" s="21" t="s">
        <v>11</v>
      </c>
      <c r="B221" s="44">
        <v>0.60825124973635769</v>
      </c>
      <c r="C221" s="44">
        <f t="shared" si="14"/>
        <v>0.59024809357556096</v>
      </c>
      <c r="D221" s="44">
        <f t="shared" si="15"/>
        <v>0.56942824677587289</v>
      </c>
      <c r="E221" s="44">
        <f t="shared" si="15"/>
        <v>0.54860839997618438</v>
      </c>
      <c r="F221" s="44">
        <f t="shared" si="15"/>
        <v>0.52778855317649676</v>
      </c>
      <c r="G221" s="44">
        <f t="shared" si="15"/>
        <v>0.50696870637680824</v>
      </c>
      <c r="H221" s="44">
        <f t="shared" si="20"/>
        <v>0.48614885957712017</v>
      </c>
      <c r="I221" s="44">
        <f t="shared" si="16"/>
        <v>0.47175971719532689</v>
      </c>
      <c r="J221" s="44">
        <f t="shared" si="16"/>
        <v>0.45779646785926376</v>
      </c>
      <c r="K221" s="44">
        <f t="shared" si="16"/>
        <v>0.44424650589156728</v>
      </c>
      <c r="L221">
        <f t="shared" si="17"/>
        <v>-2.0819846799688159E-3</v>
      </c>
      <c r="M221" s="105">
        <f t="shared" si="18"/>
        <v>4.7958571471125691</v>
      </c>
      <c r="N221" s="36"/>
      <c r="O221" s="21" t="s">
        <v>11</v>
      </c>
      <c r="P221" s="44">
        <v>0.60825124973635769</v>
      </c>
      <c r="Q221" s="44">
        <f t="shared" si="21"/>
        <v>0.59024809357556096</v>
      </c>
      <c r="R221" s="44">
        <f t="shared" si="21"/>
        <v>0.57277779884643498</v>
      </c>
      <c r="S221" s="44">
        <f t="shared" si="21"/>
        <v>0.55582459379746985</v>
      </c>
      <c r="T221" s="44">
        <f t="shared" si="21"/>
        <v>0.53937317349297464</v>
      </c>
      <c r="U221" s="44">
        <f t="shared" si="21"/>
        <v>0.52340868599615908</v>
      </c>
      <c r="V221" s="44">
        <f t="shared" si="21"/>
        <v>0.50791671896117052</v>
      </c>
      <c r="W221" s="44">
        <f t="shared" si="21"/>
        <v>0.49288328662198355</v>
      </c>
      <c r="X221" s="44">
        <f t="shared" si="21"/>
        <v>0.47829481716639516</v>
      </c>
      <c r="Y221" s="44">
        <f t="shared" si="21"/>
        <v>0.4641381404837272</v>
      </c>
      <c r="AA221" s="105"/>
    </row>
    <row r="222" spans="1:28" ht="14.5" hidden="1" outlineLevel="1">
      <c r="A222" s="21" t="s">
        <v>2</v>
      </c>
      <c r="B222" s="44">
        <v>0.60825124973635769</v>
      </c>
      <c r="C222" s="44">
        <f t="shared" si="14"/>
        <v>0.59024809357556096</v>
      </c>
      <c r="D222" s="44">
        <f t="shared" si="15"/>
        <v>0.56942824677587289</v>
      </c>
      <c r="E222" s="44">
        <f t="shared" si="15"/>
        <v>0.54860839997618438</v>
      </c>
      <c r="F222" s="44">
        <f t="shared" si="15"/>
        <v>0.52778855317649676</v>
      </c>
      <c r="G222" s="44">
        <f t="shared" si="15"/>
        <v>0.50696870637680824</v>
      </c>
      <c r="H222" s="44">
        <f t="shared" si="20"/>
        <v>0.48614885957712017</v>
      </c>
      <c r="I222" s="44">
        <f t="shared" si="16"/>
        <v>0.47175971719532689</v>
      </c>
      <c r="J222" s="44">
        <f t="shared" si="16"/>
        <v>0.45779646785926376</v>
      </c>
      <c r="K222" s="44">
        <f t="shared" si="16"/>
        <v>0.44424650589156728</v>
      </c>
      <c r="L222">
        <f t="shared" si="17"/>
        <v>-2.0819846799688159E-3</v>
      </c>
      <c r="M222" s="105">
        <f t="shared" si="18"/>
        <v>4.7958571471125691</v>
      </c>
      <c r="N222" s="36"/>
      <c r="O222" s="21" t="s">
        <v>2</v>
      </c>
      <c r="P222" s="44">
        <v>0.60825124973635769</v>
      </c>
      <c r="Q222" s="44">
        <f t="shared" si="21"/>
        <v>0.59024809357556096</v>
      </c>
      <c r="R222" s="44">
        <f t="shared" si="21"/>
        <v>0.57277779884643498</v>
      </c>
      <c r="S222" s="44">
        <f t="shared" si="21"/>
        <v>0.55582459379746985</v>
      </c>
      <c r="T222" s="44">
        <f t="shared" si="21"/>
        <v>0.53937317349297464</v>
      </c>
      <c r="U222" s="44">
        <f t="shared" si="21"/>
        <v>0.52340868599615908</v>
      </c>
      <c r="V222" s="44">
        <f t="shared" si="21"/>
        <v>0.50791671896117052</v>
      </c>
      <c r="W222" s="44">
        <f t="shared" si="21"/>
        <v>0.49288328662198355</v>
      </c>
      <c r="X222" s="44">
        <f t="shared" si="21"/>
        <v>0.47829481716639516</v>
      </c>
      <c r="Y222" s="44">
        <f t="shared" si="21"/>
        <v>0.4641381404837272</v>
      </c>
      <c r="AA222" s="105"/>
    </row>
    <row r="223" spans="1:28" ht="14.5" hidden="1" outlineLevel="1">
      <c r="A223" s="21" t="s">
        <v>3</v>
      </c>
      <c r="B223" s="44">
        <v>0.52135821405973515</v>
      </c>
      <c r="C223" s="44">
        <f t="shared" si="14"/>
        <v>0.50592693735048078</v>
      </c>
      <c r="D223" s="44">
        <f t="shared" si="15"/>
        <v>0.50197132179580861</v>
      </c>
      <c r="E223" s="44">
        <f t="shared" si="15"/>
        <v>0.49801570624113656</v>
      </c>
      <c r="F223" s="44">
        <f t="shared" si="15"/>
        <v>0.49406009068646439</v>
      </c>
      <c r="G223" s="44">
        <f t="shared" si="15"/>
        <v>0.49010447513179223</v>
      </c>
      <c r="H223" s="44">
        <f t="shared" si="20"/>
        <v>0.48614885957712017</v>
      </c>
      <c r="I223" s="44">
        <f t="shared" si="16"/>
        <v>0.47175971719532689</v>
      </c>
      <c r="J223" s="44">
        <f t="shared" si="16"/>
        <v>0.45779646785926376</v>
      </c>
      <c r="K223" s="44">
        <f t="shared" si="16"/>
        <v>0.44424650589156728</v>
      </c>
      <c r="L223">
        <f t="shared" si="17"/>
        <v>-3.9556155546721205E-4</v>
      </c>
      <c r="M223" s="105">
        <f t="shared" si="18"/>
        <v>1.3049612793942491</v>
      </c>
      <c r="N223" s="36"/>
      <c r="O223" s="21" t="s">
        <v>3</v>
      </c>
      <c r="P223" s="44">
        <v>0.52135821405973515</v>
      </c>
      <c r="Q223" s="44">
        <f t="shared" si="21"/>
        <v>0.50592693735048078</v>
      </c>
      <c r="R223" s="44">
        <f t="shared" si="21"/>
        <v>0.49095239901122995</v>
      </c>
      <c r="S223" s="44">
        <f t="shared" si="21"/>
        <v>0.47642108039783121</v>
      </c>
      <c r="T223" s="44">
        <f t="shared" si="21"/>
        <v>0.4623198629939782</v>
      </c>
      <c r="U223" s="44">
        <f t="shared" si="21"/>
        <v>0.44863601656813629</v>
      </c>
      <c r="V223" s="44">
        <f t="shared" si="21"/>
        <v>0.43535718768100318</v>
      </c>
      <c r="W223" s="44">
        <f t="shared" si="21"/>
        <v>0.4224713885331286</v>
      </c>
      <c r="X223" s="44">
        <f t="shared" si="21"/>
        <v>0.40996698614262428</v>
      </c>
      <c r="Y223" s="44">
        <f t="shared" si="21"/>
        <v>0.39783269184319459</v>
      </c>
      <c r="AA223" s="105"/>
    </row>
    <row r="224" spans="1:28" ht="14.5" hidden="1" outlineLevel="1">
      <c r="A224" s="21" t="s">
        <v>4</v>
      </c>
      <c r="B224" s="44">
        <v>0.52135821405973515</v>
      </c>
      <c r="C224" s="44">
        <f t="shared" si="14"/>
        <v>0.50592693735048078</v>
      </c>
      <c r="D224" s="44">
        <f t="shared" si="15"/>
        <v>0.50197132179580861</v>
      </c>
      <c r="E224" s="44">
        <f t="shared" si="15"/>
        <v>0.49801570624113656</v>
      </c>
      <c r="F224" s="44">
        <f t="shared" si="15"/>
        <v>0.49406009068646439</v>
      </c>
      <c r="G224" s="44">
        <f t="shared" si="15"/>
        <v>0.49010447513179223</v>
      </c>
      <c r="H224" s="44">
        <f t="shared" si="20"/>
        <v>0.48614885957712017</v>
      </c>
      <c r="I224" s="44">
        <f t="shared" si="16"/>
        <v>0.47175971719532689</v>
      </c>
      <c r="J224" s="44">
        <f t="shared" si="16"/>
        <v>0.45779646785926376</v>
      </c>
      <c r="K224" s="44">
        <f t="shared" si="16"/>
        <v>0.44424650589156728</v>
      </c>
      <c r="L224">
        <f t="shared" si="17"/>
        <v>-3.9556155546721205E-4</v>
      </c>
      <c r="M224" s="105">
        <f t="shared" si="18"/>
        <v>1.3049612793942491</v>
      </c>
      <c r="N224" s="36"/>
      <c r="O224" s="21" t="s">
        <v>4</v>
      </c>
      <c r="P224" s="44">
        <v>0.52135821405973515</v>
      </c>
      <c r="Q224" s="44">
        <f t="shared" si="21"/>
        <v>0.50592693735048078</v>
      </c>
      <c r="R224" s="44">
        <f t="shared" si="21"/>
        <v>0.49095239901122995</v>
      </c>
      <c r="S224" s="44">
        <f t="shared" si="21"/>
        <v>0.47642108039783121</v>
      </c>
      <c r="T224" s="44">
        <f t="shared" si="21"/>
        <v>0.4623198629939782</v>
      </c>
      <c r="U224" s="44">
        <f t="shared" si="21"/>
        <v>0.44863601656813629</v>
      </c>
      <c r="V224" s="44">
        <f t="shared" si="21"/>
        <v>0.43535718768100318</v>
      </c>
      <c r="W224" s="44">
        <f t="shared" si="21"/>
        <v>0.4224713885331286</v>
      </c>
      <c r="X224" s="44">
        <f t="shared" si="21"/>
        <v>0.40996698614262428</v>
      </c>
      <c r="Y224" s="44">
        <f t="shared" si="21"/>
        <v>0.39783269184319459</v>
      </c>
      <c r="AA224" s="105"/>
    </row>
    <row r="225" spans="1:27" ht="14.5" hidden="1" outlineLevel="1">
      <c r="A225" s="21" t="s">
        <v>0</v>
      </c>
      <c r="B225" s="44">
        <v>0.86893035676622532</v>
      </c>
      <c r="C225" s="44">
        <f t="shared" si="14"/>
        <v>0.84321156225080141</v>
      </c>
      <c r="D225" s="44">
        <f t="shared" si="15"/>
        <v>0.77179902171606507</v>
      </c>
      <c r="E225" s="44">
        <f t="shared" si="15"/>
        <v>0.7003864811813294</v>
      </c>
      <c r="F225" s="44">
        <f t="shared" si="15"/>
        <v>0.62897394064659373</v>
      </c>
      <c r="G225" s="44">
        <f t="shared" si="15"/>
        <v>0.55756140011185629</v>
      </c>
      <c r="H225" s="44">
        <f t="shared" si="20"/>
        <v>0.48614885957712017</v>
      </c>
      <c r="I225" s="44">
        <f t="shared" si="16"/>
        <v>0.47175971719532689</v>
      </c>
      <c r="J225" s="44">
        <f t="shared" si="16"/>
        <v>0.45779646785926376</v>
      </c>
      <c r="K225" s="44">
        <f t="shared" si="16"/>
        <v>0.44424650589156728</v>
      </c>
      <c r="L225">
        <f t="shared" si="17"/>
        <v>-7.1412540534736245E-3</v>
      </c>
      <c r="M225" s="105">
        <f t="shared" si="18"/>
        <v>15.268544750267523</v>
      </c>
      <c r="N225" s="36"/>
      <c r="O225" s="21" t="s">
        <v>0</v>
      </c>
      <c r="P225" s="44">
        <v>0.86893035676622532</v>
      </c>
      <c r="Q225" s="44">
        <f t="shared" si="21"/>
        <v>0.84321156225080141</v>
      </c>
      <c r="R225" s="44">
        <f t="shared" si="21"/>
        <v>0.81825399835204993</v>
      </c>
      <c r="S225" s="44">
        <f t="shared" si="21"/>
        <v>0.79403513399638537</v>
      </c>
      <c r="T225" s="44">
        <f t="shared" si="21"/>
        <v>0.77053310498996375</v>
      </c>
      <c r="U225" s="44">
        <f t="shared" si="21"/>
        <v>0.7477266942802272</v>
      </c>
      <c r="V225" s="44">
        <f t="shared" si="21"/>
        <v>0.725595312801672</v>
      </c>
      <c r="W225" s="44">
        <f t="shared" si="21"/>
        <v>0.70411898088854774</v>
      </c>
      <c r="X225" s="44">
        <f t="shared" si="21"/>
        <v>0.68327831023770724</v>
      </c>
      <c r="Y225" s="44">
        <f t="shared" si="21"/>
        <v>0.66305448640532449</v>
      </c>
      <c r="AA225" s="105"/>
    </row>
    <row r="226" spans="1:27" ht="14.5" hidden="1" outlineLevel="1">
      <c r="A226" s="21" t="s">
        <v>1</v>
      </c>
      <c r="B226" s="44">
        <v>0.60825124973635769</v>
      </c>
      <c r="C226" s="44">
        <f t="shared" si="14"/>
        <v>0.59024809357556096</v>
      </c>
      <c r="D226" s="44">
        <f t="shared" si="15"/>
        <v>0.56942824677587289</v>
      </c>
      <c r="E226" s="44">
        <f t="shared" si="15"/>
        <v>0.54860839997618438</v>
      </c>
      <c r="F226" s="44">
        <f t="shared" si="15"/>
        <v>0.52778855317649676</v>
      </c>
      <c r="G226" s="44">
        <f t="shared" si="15"/>
        <v>0.50696870637680824</v>
      </c>
      <c r="H226" s="44">
        <f t="shared" si="20"/>
        <v>0.48614885957712017</v>
      </c>
      <c r="I226" s="44">
        <f t="shared" si="16"/>
        <v>0.47175971719532689</v>
      </c>
      <c r="J226" s="44">
        <f t="shared" si="16"/>
        <v>0.45779646785926376</v>
      </c>
      <c r="K226" s="44">
        <f t="shared" si="16"/>
        <v>0.44424650589156728</v>
      </c>
      <c r="L226">
        <f t="shared" si="17"/>
        <v>-2.0819846799688159E-3</v>
      </c>
      <c r="M226" s="105">
        <f t="shared" si="18"/>
        <v>4.7958571471125691</v>
      </c>
      <c r="N226" s="36"/>
      <c r="O226" s="21" t="s">
        <v>1</v>
      </c>
      <c r="P226" s="44">
        <v>0.60825124973635769</v>
      </c>
      <c r="Q226" s="44">
        <f t="shared" si="21"/>
        <v>0.59024809357556096</v>
      </c>
      <c r="R226" s="44">
        <f t="shared" si="21"/>
        <v>0.57277779884643498</v>
      </c>
      <c r="S226" s="44">
        <f t="shared" si="21"/>
        <v>0.55582459379746985</v>
      </c>
      <c r="T226" s="44">
        <f t="shared" si="21"/>
        <v>0.53937317349297464</v>
      </c>
      <c r="U226" s="44">
        <f t="shared" si="21"/>
        <v>0.52340868599615908</v>
      </c>
      <c r="V226" s="44">
        <f t="shared" si="21"/>
        <v>0.50791671896117052</v>
      </c>
      <c r="W226" s="44">
        <f t="shared" si="21"/>
        <v>0.49288328662198355</v>
      </c>
      <c r="X226" s="44">
        <f t="shared" si="21"/>
        <v>0.47829481716639516</v>
      </c>
      <c r="Y226" s="44">
        <f t="shared" si="21"/>
        <v>0.4641381404837272</v>
      </c>
      <c r="AA226" s="105"/>
    </row>
    <row r="227" spans="1:27" ht="14.5" hidden="1" outlineLevel="1">
      <c r="A227" s="21" t="s">
        <v>7</v>
      </c>
      <c r="B227" s="44">
        <v>0.52135821405973515</v>
      </c>
      <c r="C227" s="44">
        <f t="shared" si="14"/>
        <v>0.50592693735048078</v>
      </c>
      <c r="D227" s="44">
        <f t="shared" si="15"/>
        <v>0.50197132179580861</v>
      </c>
      <c r="E227" s="44">
        <f t="shared" si="15"/>
        <v>0.49801570624113656</v>
      </c>
      <c r="F227" s="44">
        <f t="shared" si="15"/>
        <v>0.49406009068646439</v>
      </c>
      <c r="G227" s="44">
        <f t="shared" si="15"/>
        <v>0.49010447513179223</v>
      </c>
      <c r="H227" s="44">
        <f t="shared" si="20"/>
        <v>0.48614885957712017</v>
      </c>
      <c r="I227" s="44">
        <f t="shared" si="16"/>
        <v>0.47175971719532689</v>
      </c>
      <c r="J227" s="44">
        <f t="shared" si="16"/>
        <v>0.45779646785926376</v>
      </c>
      <c r="K227" s="44">
        <f t="shared" si="16"/>
        <v>0.44424650589156728</v>
      </c>
      <c r="L227">
        <f t="shared" si="17"/>
        <v>-3.9556155546721205E-4</v>
      </c>
      <c r="M227" s="105">
        <f t="shared" si="18"/>
        <v>1.3049612793942491</v>
      </c>
      <c r="N227" s="36"/>
      <c r="O227" s="21" t="s">
        <v>7</v>
      </c>
      <c r="P227" s="44">
        <v>0.52135821405973515</v>
      </c>
      <c r="Q227" s="44">
        <f t="shared" si="21"/>
        <v>0.50592693735048078</v>
      </c>
      <c r="R227" s="44">
        <f t="shared" si="21"/>
        <v>0.49095239901122995</v>
      </c>
      <c r="S227" s="44">
        <f t="shared" si="21"/>
        <v>0.47642108039783121</v>
      </c>
      <c r="T227" s="44">
        <f t="shared" si="21"/>
        <v>0.4623198629939782</v>
      </c>
      <c r="U227" s="44">
        <f t="shared" si="21"/>
        <v>0.44863601656813629</v>
      </c>
      <c r="V227" s="44">
        <f t="shared" si="21"/>
        <v>0.43535718768100318</v>
      </c>
      <c r="W227" s="44">
        <f t="shared" si="21"/>
        <v>0.4224713885331286</v>
      </c>
      <c r="X227" s="44">
        <f t="shared" si="21"/>
        <v>0.40996698614262428</v>
      </c>
      <c r="Y227" s="44">
        <f t="shared" si="21"/>
        <v>0.39783269184319459</v>
      </c>
      <c r="AA227" s="105"/>
    </row>
    <row r="228" spans="1:27" ht="14.5" hidden="1" outlineLevel="1">
      <c r="A228" s="21" t="s">
        <v>8</v>
      </c>
      <c r="B228" s="44">
        <v>0.52135821405973515</v>
      </c>
      <c r="C228" s="44">
        <f t="shared" si="14"/>
        <v>0.50592693735048078</v>
      </c>
      <c r="D228" s="44">
        <f t="shared" si="15"/>
        <v>0.50197132179580861</v>
      </c>
      <c r="E228" s="44">
        <f t="shared" si="15"/>
        <v>0.49801570624113656</v>
      </c>
      <c r="F228" s="44">
        <f t="shared" si="15"/>
        <v>0.49406009068646439</v>
      </c>
      <c r="G228" s="44">
        <f t="shared" si="15"/>
        <v>0.49010447513179223</v>
      </c>
      <c r="H228" s="44">
        <f t="shared" si="20"/>
        <v>0.48614885957712017</v>
      </c>
      <c r="I228" s="44">
        <f t="shared" si="16"/>
        <v>0.47175971719532689</v>
      </c>
      <c r="J228" s="44">
        <f t="shared" si="16"/>
        <v>0.45779646785926376</v>
      </c>
      <c r="K228" s="44">
        <f t="shared" si="16"/>
        <v>0.44424650589156728</v>
      </c>
      <c r="L228">
        <f t="shared" si="17"/>
        <v>-3.9556155546721205E-4</v>
      </c>
      <c r="M228" s="105">
        <f t="shared" si="18"/>
        <v>1.3049612793942491</v>
      </c>
      <c r="N228" s="36"/>
      <c r="O228" s="21" t="s">
        <v>8</v>
      </c>
      <c r="P228" s="44">
        <v>0.52135821405973515</v>
      </c>
      <c r="Q228" s="44">
        <f t="shared" si="21"/>
        <v>0.50592693735048078</v>
      </c>
      <c r="R228" s="44">
        <f t="shared" si="21"/>
        <v>0.49095239901122995</v>
      </c>
      <c r="S228" s="44">
        <f t="shared" si="21"/>
        <v>0.47642108039783121</v>
      </c>
      <c r="T228" s="44">
        <f t="shared" si="21"/>
        <v>0.4623198629939782</v>
      </c>
      <c r="U228" s="44">
        <f t="shared" si="21"/>
        <v>0.44863601656813629</v>
      </c>
      <c r="V228" s="44">
        <f t="shared" si="21"/>
        <v>0.43535718768100318</v>
      </c>
      <c r="W228" s="44">
        <f t="shared" si="21"/>
        <v>0.4224713885331286</v>
      </c>
      <c r="X228" s="44">
        <f t="shared" si="21"/>
        <v>0.40996698614262428</v>
      </c>
      <c r="Y228" s="44">
        <f t="shared" si="21"/>
        <v>0.39783269184319459</v>
      </c>
      <c r="AA228" s="105"/>
    </row>
    <row r="229" spans="1:27" ht="13" hidden="1" outlineLevel="1">
      <c r="V229" s="110">
        <f>AVERAGE(V219:V228)</f>
        <v>0.48614885957712017</v>
      </c>
      <c r="W229" s="15"/>
      <c r="X229" s="15"/>
      <c r="Y229" s="15"/>
    </row>
    <row r="230" spans="1:27" hidden="1" outlineLevel="1">
      <c r="A230" t="s">
        <v>46</v>
      </c>
    </row>
    <row r="231" spans="1:27" ht="14.5" hidden="1" outlineLevel="1">
      <c r="A231" t="s">
        <v>47</v>
      </c>
      <c r="B231" s="16"/>
      <c r="C231" s="16"/>
      <c r="D231" s="16"/>
      <c r="E231" s="16"/>
      <c r="F231" s="16"/>
      <c r="G231" s="16"/>
      <c r="H231" s="16"/>
      <c r="I231" s="16"/>
      <c r="J231" s="16"/>
      <c r="K231" s="16"/>
    </row>
    <row r="232" spans="1:27" ht="13" hidden="1" outlineLevel="1">
      <c r="B232" s="4">
        <v>2010</v>
      </c>
      <c r="C232" s="4">
        <v>2020</v>
      </c>
      <c r="D232" s="4">
        <v>2030</v>
      </c>
      <c r="E232" s="4">
        <v>2040</v>
      </c>
      <c r="F232" s="4">
        <v>2050</v>
      </c>
      <c r="G232" s="4">
        <v>2060</v>
      </c>
      <c r="H232" s="4">
        <v>2070</v>
      </c>
      <c r="I232" s="4">
        <v>2080</v>
      </c>
      <c r="J232" s="4">
        <v>2090</v>
      </c>
      <c r="K232" s="4">
        <v>2100</v>
      </c>
      <c r="N232" s="1"/>
      <c r="O232" s="1"/>
      <c r="P232" s="1"/>
      <c r="Q232" s="1"/>
      <c r="R232" s="1"/>
      <c r="S232" s="1"/>
      <c r="T232" s="1"/>
      <c r="U232" s="1"/>
      <c r="V232" s="1"/>
      <c r="W232" s="1"/>
      <c r="X232" s="1"/>
      <c r="Y232" s="1"/>
    </row>
    <row r="233" spans="1:27" ht="13" hidden="1" outlineLevel="1">
      <c r="A233" s="4" t="s">
        <v>5</v>
      </c>
      <c r="B233" s="1">
        <f>B205*B219</f>
        <v>424.93843712122907</v>
      </c>
      <c r="C233" s="1">
        <f t="shared" ref="C233:K233" si="22">C205*C219</f>
        <v>426.27264438280531</v>
      </c>
      <c r="D233" s="1">
        <f t="shared" si="22"/>
        <v>447.8389911829878</v>
      </c>
      <c r="E233" s="1">
        <f t="shared" si="22"/>
        <v>489.98954599368153</v>
      </c>
      <c r="F233" s="1">
        <f t="shared" si="22"/>
        <v>550.82231182659064</v>
      </c>
      <c r="G233" s="1">
        <f t="shared" si="22"/>
        <v>686.14626518450916</v>
      </c>
      <c r="H233" s="1">
        <f t="shared" si="22"/>
        <v>826.45306128110428</v>
      </c>
      <c r="I233" s="1">
        <f t="shared" si="22"/>
        <v>896.34346267112107</v>
      </c>
      <c r="J233" s="1">
        <f t="shared" si="22"/>
        <v>803.01697600277328</v>
      </c>
      <c r="K233" s="1">
        <f t="shared" si="22"/>
        <v>739.81506771223246</v>
      </c>
      <c r="N233" s="1"/>
      <c r="O233" s="1"/>
      <c r="P233" s="1"/>
      <c r="Q233" s="1"/>
      <c r="R233" s="1"/>
      <c r="S233" s="1"/>
      <c r="T233" s="1"/>
      <c r="U233" s="1"/>
      <c r="V233" s="1"/>
      <c r="W233" s="1"/>
      <c r="X233" s="1"/>
      <c r="Y233" s="1"/>
    </row>
    <row r="234" spans="1:27" ht="13" hidden="1" outlineLevel="1">
      <c r="A234" s="4" t="s">
        <v>6</v>
      </c>
      <c r="B234" s="1">
        <f t="shared" ref="B234:K242" si="23">B206*B220</f>
        <v>616.7326297659265</v>
      </c>
      <c r="C234" s="1">
        <f t="shared" si="23"/>
        <v>833.12172764473712</v>
      </c>
      <c r="D234" s="1">
        <f t="shared" si="23"/>
        <v>1014.5442574817058</v>
      </c>
      <c r="E234" s="1">
        <f t="shared" si="23"/>
        <v>1077.5510504934364</v>
      </c>
      <c r="F234" s="1">
        <f t="shared" si="23"/>
        <v>1110.3400735986136</v>
      </c>
      <c r="G234" s="1">
        <f t="shared" si="23"/>
        <v>1118.208931086187</v>
      </c>
      <c r="H234" s="1">
        <f t="shared" si="23"/>
        <v>1114.5301756338808</v>
      </c>
      <c r="I234" s="1">
        <f t="shared" si="23"/>
        <v>1077.8787581667132</v>
      </c>
      <c r="J234" s="1">
        <f t="shared" si="23"/>
        <v>1035.6476862825079</v>
      </c>
      <c r="K234" s="1">
        <f t="shared" si="23"/>
        <v>988.23273805381882</v>
      </c>
      <c r="N234" s="1"/>
      <c r="O234" s="1"/>
      <c r="P234" s="1"/>
      <c r="Q234" s="1"/>
      <c r="R234" s="1"/>
      <c r="S234" s="1"/>
      <c r="T234" s="1"/>
      <c r="U234" s="1"/>
      <c r="V234" s="1"/>
      <c r="W234" s="1"/>
      <c r="X234" s="1"/>
      <c r="Y234" s="1"/>
    </row>
    <row r="235" spans="1:27" ht="13" hidden="1" outlineLevel="1">
      <c r="A235" s="4" t="s">
        <v>11</v>
      </c>
      <c r="B235" s="1">
        <f t="shared" si="23"/>
        <v>608.07709558615477</v>
      </c>
      <c r="C235" s="1">
        <f t="shared" si="23"/>
        <v>611.33024173649937</v>
      </c>
      <c r="D235" s="1">
        <f t="shared" si="23"/>
        <v>616.33933252345366</v>
      </c>
      <c r="E235" s="1">
        <f t="shared" si="23"/>
        <v>595.72547681010849</v>
      </c>
      <c r="F235" s="1">
        <f t="shared" si="23"/>
        <v>542.15660111898126</v>
      </c>
      <c r="G235" s="1">
        <f t="shared" si="23"/>
        <v>486.91836403711812</v>
      </c>
      <c r="H235" s="1">
        <f t="shared" si="23"/>
        <v>426.51367650640708</v>
      </c>
      <c r="I235" s="1">
        <f t="shared" si="23"/>
        <v>364.2820631169987</v>
      </c>
      <c r="J235" s="1">
        <f t="shared" si="23"/>
        <v>298.23748034996402</v>
      </c>
      <c r="K235" s="1">
        <f t="shared" si="23"/>
        <v>270.07185127153588</v>
      </c>
      <c r="N235" s="1"/>
      <c r="O235" s="1"/>
      <c r="P235" s="1"/>
      <c r="Q235" s="1"/>
      <c r="R235" s="1"/>
      <c r="S235" s="1"/>
      <c r="T235" s="1"/>
      <c r="U235" s="1"/>
      <c r="V235" s="1"/>
      <c r="W235" s="1"/>
      <c r="X235" s="1"/>
      <c r="Y235" s="1"/>
    </row>
    <row r="236" spans="1:27" ht="13" hidden="1" outlineLevel="1">
      <c r="A236" s="4" t="s">
        <v>2</v>
      </c>
      <c r="B236" s="1">
        <f t="shared" si="23"/>
        <v>649.90732536340238</v>
      </c>
      <c r="C236" s="1">
        <f t="shared" si="23"/>
        <v>753.58152833573615</v>
      </c>
      <c r="D236" s="1">
        <f t="shared" si="23"/>
        <v>901.34048436770206</v>
      </c>
      <c r="E236" s="1">
        <f t="shared" si="23"/>
        <v>1018.2811704302087</v>
      </c>
      <c r="F236" s="1">
        <f t="shared" si="23"/>
        <v>1050.4113393266005</v>
      </c>
      <c r="G236" s="1">
        <f t="shared" si="23"/>
        <v>973.44005665589748</v>
      </c>
      <c r="H236" s="1">
        <f t="shared" si="23"/>
        <v>790.33902002178661</v>
      </c>
      <c r="I236" s="1">
        <f t="shared" si="23"/>
        <v>596.77091160240616</v>
      </c>
      <c r="J236" s="1">
        <f t="shared" si="23"/>
        <v>382.15029325075091</v>
      </c>
      <c r="K236" s="1">
        <f t="shared" si="23"/>
        <v>151.71703052181002</v>
      </c>
      <c r="N236" s="1"/>
      <c r="O236" s="1"/>
      <c r="P236" s="1"/>
      <c r="Q236" s="1"/>
      <c r="R236" s="1"/>
      <c r="S236" s="1"/>
      <c r="T236" s="1"/>
      <c r="U236" s="1"/>
      <c r="V236" s="1"/>
      <c r="W236" s="1"/>
      <c r="X236" s="1"/>
      <c r="Y236" s="1"/>
    </row>
    <row r="237" spans="1:27" ht="13" hidden="1" outlineLevel="1">
      <c r="A237" s="4" t="s">
        <v>3</v>
      </c>
      <c r="B237" s="1">
        <f t="shared" si="23"/>
        <v>1060.7991643614953</v>
      </c>
      <c r="C237" s="1">
        <f t="shared" si="23"/>
        <v>1003.130425453644</v>
      </c>
      <c r="D237" s="1">
        <f t="shared" si="23"/>
        <v>957.03807898533398</v>
      </c>
      <c r="E237" s="1">
        <f t="shared" si="23"/>
        <v>896.85550456559156</v>
      </c>
      <c r="F237" s="1">
        <f t="shared" si="23"/>
        <v>842.47809245149813</v>
      </c>
      <c r="G237" s="1">
        <f t="shared" si="23"/>
        <v>784.11632423291428</v>
      </c>
      <c r="H237" s="1">
        <f t="shared" si="23"/>
        <v>776.13161713077102</v>
      </c>
      <c r="I237" s="1">
        <f t="shared" si="23"/>
        <v>751.5436765787565</v>
      </c>
      <c r="J237" s="1">
        <f t="shared" si="23"/>
        <v>730.16744669344894</v>
      </c>
      <c r="K237" s="1">
        <f t="shared" si="23"/>
        <v>697.44256656907726</v>
      </c>
      <c r="N237" s="1"/>
      <c r="O237" s="1"/>
      <c r="P237" s="1"/>
      <c r="Q237" s="1"/>
      <c r="R237" s="1"/>
      <c r="S237" s="1"/>
      <c r="T237" s="1"/>
      <c r="U237" s="1"/>
      <c r="V237" s="1"/>
      <c r="W237" s="1"/>
      <c r="X237" s="1"/>
      <c r="Y237" s="1"/>
    </row>
    <row r="238" spans="1:27" ht="13" hidden="1" outlineLevel="1">
      <c r="A238" s="4" t="s">
        <v>4</v>
      </c>
      <c r="B238" s="1">
        <f t="shared" si="23"/>
        <v>1352.0517465562536</v>
      </c>
      <c r="C238" s="1">
        <f t="shared" si="23"/>
        <v>1290.4416171003788</v>
      </c>
      <c r="D238" s="1">
        <f t="shared" si="23"/>
        <v>1209.6573908190917</v>
      </c>
      <c r="E238" s="1">
        <f t="shared" si="23"/>
        <v>1012.2221725186399</v>
      </c>
      <c r="F238" s="1">
        <f t="shared" si="23"/>
        <v>780.07241195371614</v>
      </c>
      <c r="G238" s="1">
        <f t="shared" si="23"/>
        <v>715.78516912684086</v>
      </c>
      <c r="H238" s="1">
        <f t="shared" si="23"/>
        <v>723.2337566369024</v>
      </c>
      <c r="I238" s="1">
        <f t="shared" si="23"/>
        <v>711.31887673745393</v>
      </c>
      <c r="J238" s="1">
        <f t="shared" si="23"/>
        <v>691.68302631139443</v>
      </c>
      <c r="K238" s="1">
        <f t="shared" si="23"/>
        <v>658.21052866852597</v>
      </c>
      <c r="N238" s="1"/>
      <c r="O238" s="1"/>
      <c r="P238" s="1"/>
      <c r="Q238" s="1"/>
      <c r="R238" s="1"/>
      <c r="S238" s="1"/>
      <c r="T238" s="1"/>
      <c r="U238" s="1"/>
      <c r="V238" s="1"/>
      <c r="W238" s="1"/>
      <c r="X238" s="1"/>
      <c r="Y238" s="1"/>
    </row>
    <row r="239" spans="1:27" ht="13" hidden="1" outlineLevel="1">
      <c r="A239" s="4" t="s">
        <v>0</v>
      </c>
      <c r="B239" s="1">
        <f t="shared" si="23"/>
        <v>685.25255543985281</v>
      </c>
      <c r="C239" s="1">
        <f t="shared" si="23"/>
        <v>667.24853012743722</v>
      </c>
      <c r="D239" s="1">
        <f t="shared" si="23"/>
        <v>610.89265650374625</v>
      </c>
      <c r="E239" s="1">
        <f t="shared" si="23"/>
        <v>552.97173306040315</v>
      </c>
      <c r="F239" s="1">
        <f t="shared" si="23"/>
        <v>494.00284770491476</v>
      </c>
      <c r="G239" s="1">
        <f t="shared" si="23"/>
        <v>434.66698074904315</v>
      </c>
      <c r="H239" s="1">
        <f t="shared" si="23"/>
        <v>375.23444343762196</v>
      </c>
      <c r="I239" s="1">
        <f t="shared" si="23"/>
        <v>359.83742069059434</v>
      </c>
      <c r="J239" s="1">
        <f t="shared" si="23"/>
        <v>344.21087546394619</v>
      </c>
      <c r="K239" s="1">
        <f t="shared" si="23"/>
        <v>328.38170060022208</v>
      </c>
      <c r="N239" s="1"/>
      <c r="O239" s="1"/>
      <c r="P239" s="1"/>
      <c r="Q239" s="1"/>
      <c r="R239" s="1"/>
      <c r="S239" s="1"/>
      <c r="T239" s="1"/>
      <c r="U239" s="1"/>
      <c r="V239" s="1"/>
      <c r="W239" s="1"/>
      <c r="X239" s="1"/>
      <c r="Y239" s="1"/>
    </row>
    <row r="240" spans="1:27" ht="13" hidden="1" outlineLevel="1">
      <c r="A240" s="4" t="s">
        <v>1</v>
      </c>
      <c r="B240" s="1">
        <f t="shared" si="23"/>
        <v>801.07820658104936</v>
      </c>
      <c r="C240" s="1">
        <f t="shared" si="23"/>
        <v>824.24403704625411</v>
      </c>
      <c r="D240" s="1">
        <f t="shared" si="23"/>
        <v>838.61183764143357</v>
      </c>
      <c r="E240" s="1">
        <f t="shared" si="23"/>
        <v>844.62588246929818</v>
      </c>
      <c r="F240" s="1">
        <f t="shared" si="23"/>
        <v>846.7045438073053</v>
      </c>
      <c r="G240" s="1">
        <f t="shared" si="23"/>
        <v>840.04322904921537</v>
      </c>
      <c r="H240" s="1">
        <f t="shared" si="23"/>
        <v>829.83114101394608</v>
      </c>
      <c r="I240" s="1">
        <f t="shared" si="23"/>
        <v>826.10101192678042</v>
      </c>
      <c r="J240" s="1">
        <f t="shared" si="23"/>
        <v>820.26143160123161</v>
      </c>
      <c r="K240" s="1">
        <f t="shared" si="23"/>
        <v>812.27701549125527</v>
      </c>
      <c r="N240" s="1"/>
      <c r="O240" s="1"/>
      <c r="P240" s="1"/>
      <c r="Q240" s="1"/>
      <c r="R240" s="1"/>
      <c r="S240" s="1"/>
      <c r="T240" s="1"/>
      <c r="U240" s="1"/>
      <c r="V240" s="1"/>
      <c r="W240" s="1"/>
      <c r="X240" s="1"/>
      <c r="Y240" s="1"/>
    </row>
    <row r="241" spans="1:26" ht="13" hidden="1" outlineLevel="1">
      <c r="A241" s="4" t="s">
        <v>7</v>
      </c>
      <c r="B241" s="1">
        <f t="shared" si="23"/>
        <v>1445.8338281360086</v>
      </c>
      <c r="C241" s="1">
        <f t="shared" si="23"/>
        <v>1441.2430292999104</v>
      </c>
      <c r="D241" s="1">
        <f t="shared" si="23"/>
        <v>1451.1648967437234</v>
      </c>
      <c r="E241" s="1">
        <f t="shared" si="23"/>
        <v>1449.9257442897613</v>
      </c>
      <c r="F241" s="1">
        <f t="shared" si="23"/>
        <v>1442.5881496291272</v>
      </c>
      <c r="G241" s="1">
        <f t="shared" si="23"/>
        <v>1429.5068893187467</v>
      </c>
      <c r="H241" s="1">
        <f t="shared" si="23"/>
        <v>1411.8596573932257</v>
      </c>
      <c r="I241" s="1">
        <f t="shared" si="23"/>
        <v>1355.1905674239929</v>
      </c>
      <c r="J241" s="1">
        <f t="shared" si="23"/>
        <v>1292.3131825679784</v>
      </c>
      <c r="K241" s="1">
        <f t="shared" si="23"/>
        <v>1223.1966730037607</v>
      </c>
      <c r="N241" s="1"/>
      <c r="O241" s="1"/>
      <c r="P241" s="1"/>
      <c r="Q241" s="1"/>
      <c r="R241" s="1"/>
      <c r="S241" s="1"/>
      <c r="T241" s="1"/>
      <c r="U241" s="1"/>
      <c r="V241" s="1"/>
      <c r="W241" s="1"/>
      <c r="X241" s="1"/>
      <c r="Y241" s="1"/>
    </row>
    <row r="242" spans="1:26" ht="13" hidden="1" outlineLevel="1">
      <c r="A242" s="4" t="s">
        <v>8</v>
      </c>
      <c r="B242" s="1">
        <f t="shared" si="23"/>
        <v>903.41533571299965</v>
      </c>
      <c r="C242" s="1">
        <f t="shared" si="23"/>
        <v>1013.28966275404</v>
      </c>
      <c r="D242" s="1">
        <f t="shared" si="23"/>
        <v>1113.1809103616777</v>
      </c>
      <c r="E242" s="1">
        <f t="shared" si="23"/>
        <v>1174.8016032211849</v>
      </c>
      <c r="F242" s="1">
        <f t="shared" si="23"/>
        <v>1219.8497070420199</v>
      </c>
      <c r="G242" s="1">
        <f t="shared" si="23"/>
        <v>1229.8141977431956</v>
      </c>
      <c r="H242" s="1">
        <f t="shared" si="23"/>
        <v>1203.2548812487778</v>
      </c>
      <c r="I242" s="1">
        <f t="shared" si="23"/>
        <v>1143.2143305852933</v>
      </c>
      <c r="J242" s="1">
        <f t="shared" si="23"/>
        <v>1064.0666031611145</v>
      </c>
      <c r="K242" s="1">
        <f t="shared" si="23"/>
        <v>969.79428063397984</v>
      </c>
      <c r="N242" s="1"/>
      <c r="O242" s="1"/>
      <c r="P242" s="1"/>
      <c r="Q242" s="1"/>
      <c r="R242" s="1"/>
      <c r="S242" s="1"/>
      <c r="T242" s="1"/>
      <c r="U242" s="1"/>
      <c r="V242" s="1"/>
      <c r="W242" s="1"/>
    </row>
    <row r="243" spans="1:26" ht="14.5" hidden="1" outlineLevel="1">
      <c r="A243" s="16"/>
      <c r="B243" s="3"/>
      <c r="C243" s="3"/>
      <c r="D243" s="3"/>
      <c r="E243" s="3"/>
      <c r="F243" s="3"/>
      <c r="G243" s="3"/>
      <c r="H243" s="3"/>
      <c r="I243" s="3"/>
      <c r="J243" s="3"/>
      <c r="K243" s="3"/>
    </row>
    <row r="244" spans="1:26" ht="14.5" hidden="1" outlineLevel="1">
      <c r="A244" s="16" t="s">
        <v>48</v>
      </c>
      <c r="B244" s="3"/>
      <c r="C244" s="3"/>
      <c r="D244" s="3"/>
      <c r="E244" s="3"/>
      <c r="F244" s="3"/>
      <c r="G244" s="3"/>
      <c r="H244" s="3"/>
      <c r="I244" s="3"/>
      <c r="J244" s="3"/>
      <c r="K244" s="3"/>
    </row>
    <row r="245" spans="1:26" ht="14.5" hidden="1" outlineLevel="1">
      <c r="A245" s="24" t="s">
        <v>39</v>
      </c>
      <c r="B245" s="23"/>
      <c r="C245" s="23"/>
      <c r="D245" s="23"/>
      <c r="E245" s="23"/>
      <c r="F245" s="23"/>
      <c r="G245" s="23"/>
      <c r="H245" s="23"/>
      <c r="I245" s="23"/>
      <c r="J245" s="23"/>
      <c r="K245" s="23"/>
      <c r="L245" s="32"/>
    </row>
    <row r="246" spans="1:26" ht="14.5" hidden="1" outlineLevel="1">
      <c r="A246" s="23"/>
      <c r="B246" s="69">
        <v>2010</v>
      </c>
      <c r="C246" s="69">
        <v>2020</v>
      </c>
      <c r="D246" s="69">
        <v>2030</v>
      </c>
      <c r="E246" s="69">
        <v>2040</v>
      </c>
      <c r="F246" s="69">
        <v>2050</v>
      </c>
      <c r="G246" s="69">
        <v>2060</v>
      </c>
      <c r="H246" s="69">
        <v>2070</v>
      </c>
      <c r="I246" s="69">
        <v>2080</v>
      </c>
      <c r="J246" s="69">
        <v>2090</v>
      </c>
      <c r="K246" s="69">
        <v>2100</v>
      </c>
      <c r="L246" s="6"/>
      <c r="O246" s="1"/>
      <c r="P246" s="1"/>
      <c r="Q246" s="1"/>
      <c r="R246" s="1"/>
      <c r="S246" s="1"/>
      <c r="T246" s="1"/>
      <c r="U246" s="1"/>
      <c r="V246" s="1"/>
      <c r="W246" s="1"/>
      <c r="X246" s="1"/>
      <c r="Y246" s="1"/>
      <c r="Z246" s="1"/>
    </row>
    <row r="247" spans="1:26" ht="14.5" hidden="1" outlineLevel="1">
      <c r="A247" s="23" t="s">
        <v>5</v>
      </c>
      <c r="B247" s="46">
        <f t="shared" ref="B247:K247" si="24">B205*B10</f>
        <v>697.88399983827969</v>
      </c>
      <c r="C247" s="46">
        <f t="shared" si="24"/>
        <v>885.88367614489164</v>
      </c>
      <c r="D247" s="46">
        <f t="shared" si="24"/>
        <v>1105.985267456814</v>
      </c>
      <c r="E247" s="46">
        <f t="shared" si="24"/>
        <v>1388.8237052502436</v>
      </c>
      <c r="F247" s="46">
        <f t="shared" si="24"/>
        <v>1728.5018526914173</v>
      </c>
      <c r="G247" s="46">
        <f t="shared" si="24"/>
        <v>2311.5077765780002</v>
      </c>
      <c r="H247" s="46">
        <f t="shared" si="24"/>
        <v>2917.2630546660002</v>
      </c>
      <c r="I247" s="46">
        <f t="shared" si="24"/>
        <v>3312.1198083060003</v>
      </c>
      <c r="J247" s="46">
        <f t="shared" si="24"/>
        <v>3042.9000256981021</v>
      </c>
      <c r="K247" s="46">
        <f t="shared" si="24"/>
        <v>2821.7352319255433</v>
      </c>
      <c r="L247" s="6"/>
      <c r="O247" s="1"/>
      <c r="P247" s="1"/>
      <c r="Q247" s="1"/>
      <c r="R247" s="1"/>
      <c r="S247" s="1"/>
      <c r="T247" s="1"/>
      <c r="U247" s="1"/>
      <c r="V247" s="1"/>
      <c r="W247" s="1"/>
      <c r="X247" s="1"/>
      <c r="Y247" s="1"/>
      <c r="Z247" s="1"/>
    </row>
    <row r="248" spans="1:26" ht="14.5" hidden="1" outlineLevel="1">
      <c r="A248" s="23" t="s">
        <v>6</v>
      </c>
      <c r="B248" s="46">
        <f t="shared" ref="B248:K248" si="25">B206*B11</f>
        <v>1726.9372356759106</v>
      </c>
      <c r="C248" s="46">
        <f t="shared" si="25"/>
        <v>2470.4900576007485</v>
      </c>
      <c r="D248" s="46">
        <f t="shared" si="25"/>
        <v>3020.1592605145893</v>
      </c>
      <c r="E248" s="46">
        <f t="shared" si="25"/>
        <v>3127.9864870825318</v>
      </c>
      <c r="F248" s="46">
        <f t="shared" si="25"/>
        <v>3055.0023348034119</v>
      </c>
      <c r="G248" s="46">
        <f t="shared" si="25"/>
        <v>2844.327724799703</v>
      </c>
      <c r="H248" s="46">
        <f t="shared" si="25"/>
        <v>2569.3411753256373</v>
      </c>
      <c r="I248" s="46">
        <f t="shared" si="25"/>
        <v>2266.831675207341</v>
      </c>
      <c r="J248" s="46">
        <f t="shared" si="25"/>
        <v>1949.8136312983572</v>
      </c>
      <c r="K248" s="46">
        <f t="shared" si="25"/>
        <v>1626.8636470734607</v>
      </c>
      <c r="L248" s="6"/>
      <c r="O248" s="1"/>
      <c r="P248" s="1"/>
      <c r="Q248" s="1"/>
      <c r="R248" s="1"/>
      <c r="S248" s="1"/>
      <c r="T248" s="1"/>
      <c r="U248" s="1"/>
      <c r="V248" s="1"/>
      <c r="W248" s="1"/>
      <c r="X248" s="1"/>
      <c r="Y248" s="1"/>
      <c r="Z248" s="1"/>
    </row>
    <row r="249" spans="1:26" ht="14.5" hidden="1" outlineLevel="1">
      <c r="A249" s="23" t="s">
        <v>11</v>
      </c>
      <c r="B249" s="46">
        <f t="shared" ref="B249:K249" si="26">B207*B12</f>
        <v>609.80223474747311</v>
      </c>
      <c r="C249" s="46">
        <f t="shared" si="26"/>
        <v>657.13031859497482</v>
      </c>
      <c r="D249" s="46">
        <f t="shared" si="26"/>
        <v>707.46639144440076</v>
      </c>
      <c r="E249" s="46">
        <f t="shared" si="26"/>
        <v>726.47811874459933</v>
      </c>
      <c r="F249" s="46">
        <f t="shared" si="26"/>
        <v>698.02219667610404</v>
      </c>
      <c r="G249" s="46">
        <f t="shared" si="26"/>
        <v>655.74974064218839</v>
      </c>
      <c r="H249" s="46">
        <f t="shared" si="26"/>
        <v>593.33636851592985</v>
      </c>
      <c r="I249" s="46">
        <f t="shared" si="26"/>
        <v>509.76000551493894</v>
      </c>
      <c r="J249" s="46">
        <f t="shared" si="26"/>
        <v>412.9723104325447</v>
      </c>
      <c r="K249" s="46">
        <f t="shared" si="26"/>
        <v>365.10470746605398</v>
      </c>
      <c r="L249" s="6"/>
      <c r="O249" s="1"/>
      <c r="P249" s="1"/>
      <c r="Q249" s="1"/>
      <c r="R249" s="1"/>
      <c r="S249" s="1"/>
      <c r="T249" s="1"/>
      <c r="U249" s="1"/>
      <c r="V249" s="1"/>
      <c r="W249" s="1"/>
      <c r="X249" s="1"/>
      <c r="Y249" s="1"/>
      <c r="Z249" s="1"/>
    </row>
    <row r="250" spans="1:26" ht="14.5" hidden="1" outlineLevel="1">
      <c r="A250" s="23" t="s">
        <v>2</v>
      </c>
      <c r="B250" s="46">
        <f t="shared" ref="B250:K250" si="27">B208*B13</f>
        <v>298.03553116275833</v>
      </c>
      <c r="C250" s="46">
        <f t="shared" si="27"/>
        <v>356.69378138615787</v>
      </c>
      <c r="D250" s="46">
        <f t="shared" si="27"/>
        <v>435.94126980021406</v>
      </c>
      <c r="E250" s="46">
        <f t="shared" si="27"/>
        <v>501.46111629501843</v>
      </c>
      <c r="F250" s="46">
        <f t="shared" si="27"/>
        <v>521.75132939940193</v>
      </c>
      <c r="G250" s="46">
        <f t="shared" si="27"/>
        <v>481.76021141737317</v>
      </c>
      <c r="H250" s="46">
        <f t="shared" si="27"/>
        <v>385.4253517436087</v>
      </c>
      <c r="I250" s="46">
        <f t="shared" si="27"/>
        <v>278.60576800055031</v>
      </c>
      <c r="J250" s="46">
        <f t="shared" si="27"/>
        <v>168.21012981636679</v>
      </c>
      <c r="K250" s="46">
        <f t="shared" si="27"/>
        <v>62.251189925115611</v>
      </c>
      <c r="L250" s="6"/>
      <c r="O250" s="1"/>
      <c r="P250" s="1"/>
      <c r="Q250" s="1"/>
      <c r="R250" s="1"/>
      <c r="S250" s="1"/>
      <c r="T250" s="1"/>
      <c r="U250" s="1"/>
      <c r="V250" s="1"/>
      <c r="W250" s="1"/>
      <c r="X250" s="1"/>
      <c r="Y250" s="1"/>
      <c r="Z250" s="1"/>
    </row>
    <row r="251" spans="1:26" ht="14.5" hidden="1" outlineLevel="1">
      <c r="A251" s="23" t="s">
        <v>3</v>
      </c>
      <c r="B251" s="46">
        <f t="shared" ref="B251:K251" si="28">B209*B14</f>
        <v>1191.8475568336</v>
      </c>
      <c r="C251" s="46">
        <f t="shared" si="28"/>
        <v>1259.9352271867403</v>
      </c>
      <c r="D251" s="46">
        <f t="shared" si="28"/>
        <v>1269.7599551419182</v>
      </c>
      <c r="E251" s="46">
        <f t="shared" si="28"/>
        <v>1223.4998805586144</v>
      </c>
      <c r="F251" s="46">
        <f t="shared" si="28"/>
        <v>1151.8396216562962</v>
      </c>
      <c r="G251" s="46">
        <f t="shared" si="28"/>
        <v>1050.2948503174603</v>
      </c>
      <c r="H251" s="46">
        <f t="shared" si="28"/>
        <v>1000.7707016144784</v>
      </c>
      <c r="I251" s="46">
        <f t="shared" si="28"/>
        <v>938.1348347267874</v>
      </c>
      <c r="J251" s="46">
        <f t="shared" si="28"/>
        <v>863.87190961163469</v>
      </c>
      <c r="K251" s="46">
        <f t="shared" si="28"/>
        <v>761.45623870628765</v>
      </c>
      <c r="L251" s="6"/>
      <c r="O251" s="1"/>
      <c r="P251" s="1"/>
      <c r="Q251" s="1"/>
      <c r="R251" s="1"/>
      <c r="S251" s="1"/>
      <c r="T251" s="1"/>
      <c r="U251" s="1"/>
      <c r="V251" s="1"/>
      <c r="W251" s="1"/>
      <c r="X251" s="1"/>
      <c r="Y251" s="1"/>
      <c r="Z251" s="1"/>
    </row>
    <row r="252" spans="1:26" ht="14.5" hidden="1" outlineLevel="1">
      <c r="A252" s="23" t="s">
        <v>4</v>
      </c>
      <c r="B252" s="46">
        <f t="shared" ref="B252:K252" si="29">B210*B15</f>
        <v>987.68649682164505</v>
      </c>
      <c r="C252" s="46">
        <f t="shared" si="29"/>
        <v>1133.9534910943341</v>
      </c>
      <c r="D252" s="46">
        <f t="shared" si="29"/>
        <v>1187.3998087766281</v>
      </c>
      <c r="E252" s="46">
        <f t="shared" si="29"/>
        <v>1077.350866293237</v>
      </c>
      <c r="F252" s="46">
        <f t="shared" si="29"/>
        <v>873.81211563750128</v>
      </c>
      <c r="G252" s="46">
        <f t="shared" si="29"/>
        <v>820.00621074601941</v>
      </c>
      <c r="H252" s="46">
        <f t="shared" si="29"/>
        <v>827.96561684054598</v>
      </c>
      <c r="I252" s="46">
        <f t="shared" si="29"/>
        <v>813.38355648221523</v>
      </c>
      <c r="J252" s="46">
        <f t="shared" si="29"/>
        <v>773.35608047812627</v>
      </c>
      <c r="K252" s="46">
        <f t="shared" si="29"/>
        <v>704.66173184965817</v>
      </c>
      <c r="L252" s="6"/>
      <c r="O252" s="1"/>
      <c r="P252" s="1"/>
      <c r="Q252" s="1"/>
      <c r="R252" s="1"/>
      <c r="S252" s="1"/>
      <c r="T252" s="1"/>
      <c r="U252" s="1"/>
      <c r="V252" s="1"/>
      <c r="W252" s="1"/>
      <c r="X252" s="1"/>
      <c r="Y252" s="1"/>
      <c r="Z252" s="1"/>
    </row>
    <row r="253" spans="1:26" ht="14.5" hidden="1" outlineLevel="1">
      <c r="A253" s="23" t="s">
        <v>0</v>
      </c>
      <c r="B253" s="46">
        <f t="shared" ref="B253:K253" si="30">B211*B16</f>
        <v>274.64237824945189</v>
      </c>
      <c r="C253" s="46">
        <f t="shared" si="30"/>
        <v>299.39819115368618</v>
      </c>
      <c r="D253" s="46">
        <f t="shared" si="30"/>
        <v>323.75819933776933</v>
      </c>
      <c r="E253" s="46">
        <f t="shared" si="30"/>
        <v>345.42310285929159</v>
      </c>
      <c r="F253" s="46">
        <f t="shared" si="30"/>
        <v>363.63352367597963</v>
      </c>
      <c r="G253" s="46">
        <f t="shared" si="30"/>
        <v>379.52599543451851</v>
      </c>
      <c r="H253" s="46">
        <f t="shared" si="30"/>
        <v>392.1402700563317</v>
      </c>
      <c r="I253" s="46">
        <f t="shared" si="30"/>
        <v>399.25389725814387</v>
      </c>
      <c r="J253" s="46">
        <f t="shared" si="30"/>
        <v>397.23156812168446</v>
      </c>
      <c r="K253" s="46">
        <f t="shared" si="30"/>
        <v>386.15131672248663</v>
      </c>
      <c r="L253" s="6"/>
      <c r="O253" s="1"/>
      <c r="P253" s="1"/>
      <c r="Q253" s="1"/>
      <c r="R253" s="1"/>
      <c r="S253" s="1"/>
      <c r="T253" s="1"/>
      <c r="U253" s="1"/>
      <c r="V253" s="1"/>
      <c r="W253" s="1"/>
      <c r="X253" s="1"/>
      <c r="Y253" s="1"/>
      <c r="Z253" s="1"/>
    </row>
    <row r="254" spans="1:26" ht="14.5" hidden="1" outlineLevel="1">
      <c r="A254" s="23" t="s">
        <v>1</v>
      </c>
      <c r="B254" s="46">
        <f t="shared" ref="B254:K254" si="31">B212*B17</f>
        <v>166.65015962666607</v>
      </c>
      <c r="C254" s="46">
        <f t="shared" si="31"/>
        <v>175.22842479124824</v>
      </c>
      <c r="D254" s="46">
        <f t="shared" si="31"/>
        <v>180.22094653920638</v>
      </c>
      <c r="E254" s="46">
        <f t="shared" si="31"/>
        <v>182.12217732855797</v>
      </c>
      <c r="F254" s="46">
        <f t="shared" si="31"/>
        <v>182.42505838524914</v>
      </c>
      <c r="G254" s="46">
        <f t="shared" si="31"/>
        <v>179.88252803787805</v>
      </c>
      <c r="H254" s="46">
        <f t="shared" si="31"/>
        <v>173.42279149247918</v>
      </c>
      <c r="I254" s="46">
        <f t="shared" si="31"/>
        <v>163.98958345575136</v>
      </c>
      <c r="J254" s="46">
        <f t="shared" si="31"/>
        <v>152.57769272386093</v>
      </c>
      <c r="K254" s="46">
        <f t="shared" si="31"/>
        <v>140.67248480327277</v>
      </c>
      <c r="L254" s="6"/>
      <c r="O254" s="1"/>
      <c r="P254" s="1"/>
      <c r="Q254" s="1"/>
      <c r="R254" s="1"/>
      <c r="S254" s="1"/>
      <c r="T254" s="1"/>
      <c r="U254" s="1"/>
      <c r="V254" s="1"/>
      <c r="W254" s="1"/>
      <c r="X254" s="1"/>
      <c r="Y254" s="1"/>
      <c r="Z254" s="1"/>
    </row>
    <row r="255" spans="1:26" ht="14.5" hidden="1" outlineLevel="1">
      <c r="A255" s="23" t="s">
        <v>7</v>
      </c>
      <c r="B255" s="46">
        <f t="shared" ref="B255:K255" si="32">B213*B18</f>
        <v>2129.5649862476139</v>
      </c>
      <c r="C255" s="46">
        <f t="shared" si="32"/>
        <v>2382.8630094134514</v>
      </c>
      <c r="D255" s="46">
        <f t="shared" si="32"/>
        <v>2547.7370721433913</v>
      </c>
      <c r="E255" s="46">
        <f t="shared" si="32"/>
        <v>2626.4492387005362</v>
      </c>
      <c r="F255" s="46">
        <f t="shared" si="32"/>
        <v>2621.4161119252426</v>
      </c>
      <c r="G255" s="46">
        <f t="shared" si="32"/>
        <v>2543.0734665663854</v>
      </c>
      <c r="H255" s="46">
        <f t="shared" si="32"/>
        <v>2410.7173099864244</v>
      </c>
      <c r="I255" s="46">
        <f t="shared" si="32"/>
        <v>2228.5074556294617</v>
      </c>
      <c r="J255" s="46">
        <f t="shared" si="32"/>
        <v>2011.6621731863604</v>
      </c>
      <c r="K255" s="46">
        <f t="shared" si="32"/>
        <v>1773.0875126194269</v>
      </c>
      <c r="L255" s="6"/>
      <c r="O255" s="1"/>
      <c r="P255" s="1"/>
      <c r="Q255" s="1"/>
      <c r="R255" s="1"/>
      <c r="S255" s="1"/>
      <c r="T255" s="1"/>
      <c r="U255" s="1"/>
      <c r="V255" s="1"/>
      <c r="W255" s="1"/>
      <c r="X255" s="1"/>
      <c r="Y255" s="1"/>
      <c r="Z255" s="1"/>
    </row>
    <row r="256" spans="1:26" ht="14.5" hidden="1" outlineLevel="1">
      <c r="A256" s="23" t="s">
        <v>8</v>
      </c>
      <c r="B256" s="46">
        <f t="shared" ref="B256:K256" si="33">B214*B19</f>
        <v>2477.2605535960897</v>
      </c>
      <c r="C256" s="46">
        <f t="shared" si="33"/>
        <v>3210.719363623627</v>
      </c>
      <c r="D256" s="46">
        <f t="shared" si="33"/>
        <v>3840.5349948715925</v>
      </c>
      <c r="E256" s="46">
        <f t="shared" si="33"/>
        <v>4294.9784530721008</v>
      </c>
      <c r="F256" s="46">
        <f t="shared" si="33"/>
        <v>4600.5437427706765</v>
      </c>
      <c r="G256" s="46">
        <f t="shared" si="33"/>
        <v>4657.6535920379993</v>
      </c>
      <c r="H256" s="46">
        <f t="shared" si="33"/>
        <v>4457.7013938077944</v>
      </c>
      <c r="I256" s="46">
        <f t="shared" si="33"/>
        <v>4127.2152280087885</v>
      </c>
      <c r="J256" s="46">
        <f t="shared" si="33"/>
        <v>3652.9634198976087</v>
      </c>
      <c r="K256" s="46">
        <f t="shared" si="33"/>
        <v>3100.8574937303606</v>
      </c>
      <c r="L256" s="6"/>
      <c r="O256" s="1"/>
      <c r="P256" s="1"/>
      <c r="Q256" s="1"/>
      <c r="R256" s="1"/>
      <c r="S256" s="1"/>
      <c r="T256" s="1"/>
      <c r="U256" s="1"/>
      <c r="V256" s="1"/>
      <c r="W256" s="1"/>
      <c r="X256" s="1"/>
      <c r="Y256" s="1"/>
      <c r="Z256" s="1"/>
    </row>
    <row r="257" spans="1:26" ht="14.5" hidden="1" outlineLevel="1">
      <c r="A257" s="23" t="s">
        <v>89</v>
      </c>
      <c r="B257" s="46">
        <f>SUM(B247:B256)</f>
        <v>10560.311132799488</v>
      </c>
      <c r="C257" s="46">
        <f t="shared" ref="C257:K257" si="34">SUM(C247:C256)</f>
        <v>12832.29554098986</v>
      </c>
      <c r="D257" s="46">
        <f t="shared" si="34"/>
        <v>14618.963166026524</v>
      </c>
      <c r="E257" s="46">
        <f t="shared" si="34"/>
        <v>15494.573146184732</v>
      </c>
      <c r="F257" s="46">
        <f t="shared" si="34"/>
        <v>15796.94788762128</v>
      </c>
      <c r="G257" s="46">
        <f t="shared" si="34"/>
        <v>15923.782096577526</v>
      </c>
      <c r="H257" s="46">
        <f t="shared" si="34"/>
        <v>15728.084034049232</v>
      </c>
      <c r="I257" s="46">
        <f t="shared" si="34"/>
        <v>15037.80181258998</v>
      </c>
      <c r="J257" s="46">
        <f t="shared" si="34"/>
        <v>13425.558941264648</v>
      </c>
      <c r="K257" s="46">
        <f t="shared" si="34"/>
        <v>11742.841554821665</v>
      </c>
      <c r="L257" s="6"/>
      <c r="O257" s="1"/>
      <c r="P257" s="1"/>
      <c r="Q257" s="1"/>
      <c r="R257" s="1"/>
      <c r="S257" s="1"/>
      <c r="T257" s="1"/>
      <c r="U257" s="1"/>
      <c r="V257" s="1"/>
      <c r="W257" s="1"/>
      <c r="X257" s="1"/>
      <c r="Y257" s="1"/>
    </row>
    <row r="258" spans="1:26" hidden="1" outlineLevel="1"/>
    <row r="259" spans="1:26" collapsed="1">
      <c r="A259" t="s">
        <v>49</v>
      </c>
    </row>
    <row r="260" spans="1:26" ht="14.5">
      <c r="A260" s="18" t="s">
        <v>41</v>
      </c>
      <c r="B260" s="17"/>
      <c r="C260" s="17"/>
      <c r="D260" s="17"/>
      <c r="E260" s="17"/>
      <c r="F260" s="17"/>
      <c r="G260" s="17"/>
      <c r="H260" s="17"/>
      <c r="I260" s="17"/>
      <c r="J260" s="17"/>
      <c r="K260" s="17"/>
      <c r="L260" s="32"/>
    </row>
    <row r="261" spans="1:26" ht="14.5">
      <c r="A261" s="17"/>
      <c r="B261" s="70">
        <v>2010</v>
      </c>
      <c r="C261" s="70">
        <v>2020</v>
      </c>
      <c r="D261" s="70">
        <v>2030</v>
      </c>
      <c r="E261" s="70">
        <v>2040</v>
      </c>
      <c r="F261" s="70">
        <v>2050</v>
      </c>
      <c r="G261" s="70">
        <v>2060</v>
      </c>
      <c r="H261" s="70">
        <v>2070</v>
      </c>
      <c r="I261" s="70">
        <v>2080</v>
      </c>
      <c r="J261" s="70">
        <v>2090</v>
      </c>
      <c r="K261" s="70">
        <v>2100</v>
      </c>
      <c r="L261" s="2"/>
      <c r="O261" s="2"/>
      <c r="P261" s="2"/>
      <c r="Q261" s="2"/>
      <c r="R261" s="2"/>
      <c r="S261" s="2"/>
      <c r="T261" s="2"/>
      <c r="U261" s="2"/>
      <c r="V261" s="2"/>
      <c r="W261" s="2"/>
      <c r="X261" s="2"/>
      <c r="Y261" s="2"/>
      <c r="Z261" s="2"/>
    </row>
    <row r="262" spans="1:26" ht="14.5">
      <c r="A262" s="17" t="s">
        <v>5</v>
      </c>
      <c r="B262" s="47">
        <f t="shared" ref="B262:K262" si="35">B233*B10/1000</f>
        <v>0.36384755577654992</v>
      </c>
      <c r="C262" s="47">
        <f t="shared" si="35"/>
        <v>0.44819241512077018</v>
      </c>
      <c r="D262" s="47">
        <f t="shared" si="35"/>
        <v>0.55517288659198782</v>
      </c>
      <c r="E262" s="47">
        <f t="shared" si="35"/>
        <v>0.6916560184146322</v>
      </c>
      <c r="F262" s="47">
        <f t="shared" si="35"/>
        <v>0.8539837820924433</v>
      </c>
      <c r="G262" s="47">
        <f t="shared" si="35"/>
        <v>1.1328803056028169</v>
      </c>
      <c r="H262" s="47">
        <f t="shared" si="35"/>
        <v>1.4182241071123423</v>
      </c>
      <c r="I262" s="47">
        <f t="shared" si="35"/>
        <v>1.5625247040834791</v>
      </c>
      <c r="J262" s="47">
        <f t="shared" si="35"/>
        <v>1.3930288838134541</v>
      </c>
      <c r="K262" s="47">
        <f t="shared" si="35"/>
        <v>1.2535460173340538</v>
      </c>
      <c r="L262" s="2"/>
      <c r="M262" s="109">
        <f>K262/B262</f>
        <v>3.4452506205755449</v>
      </c>
      <c r="O262" s="2"/>
      <c r="P262" s="2"/>
      <c r="Q262" s="2"/>
      <c r="R262" s="2"/>
      <c r="S262" s="2"/>
      <c r="T262" s="2"/>
      <c r="U262" s="2"/>
      <c r="V262" s="2"/>
      <c r="W262" s="2"/>
      <c r="X262" s="2"/>
      <c r="Y262" s="2"/>
      <c r="Z262" s="2"/>
    </row>
    <row r="263" spans="1:26" ht="14.5">
      <c r="A263" s="17" t="s">
        <v>6</v>
      </c>
      <c r="B263" s="47">
        <f t="shared" ref="B263:K263" si="36">B234*B11/1000</f>
        <v>0.90035291298524878</v>
      </c>
      <c r="C263" s="47">
        <f t="shared" si="36"/>
        <v>1.2498874685967594</v>
      </c>
      <c r="D263" s="47">
        <f t="shared" si="36"/>
        <v>1.5160333360343605</v>
      </c>
      <c r="E263" s="47">
        <f t="shared" si="36"/>
        <v>1.5577863994771388</v>
      </c>
      <c r="F263" s="47">
        <f t="shared" si="36"/>
        <v>1.5093547305803343</v>
      </c>
      <c r="G263" s="47">
        <f t="shared" si="36"/>
        <v>1.3940177466657631</v>
      </c>
      <c r="H263" s="47">
        <f t="shared" si="36"/>
        <v>1.2490822822490961</v>
      </c>
      <c r="I263" s="47">
        <f t="shared" si="36"/>
        <v>1.0693998700252243</v>
      </c>
      <c r="J263" s="47">
        <f t="shared" si="36"/>
        <v>0.89261779339223268</v>
      </c>
      <c r="K263" s="47">
        <f t="shared" si="36"/>
        <v>0.72272849077439671</v>
      </c>
      <c r="L263" s="2"/>
      <c r="M263" s="109">
        <f t="shared" ref="M263:M272" si="37">K263/B263</f>
        <v>0.80271689062246387</v>
      </c>
      <c r="O263" s="2"/>
      <c r="P263" s="2"/>
      <c r="Q263" s="2"/>
      <c r="R263" s="2"/>
      <c r="S263" s="2"/>
      <c r="T263" s="2"/>
      <c r="U263" s="2"/>
      <c r="V263" s="2"/>
      <c r="W263" s="2"/>
      <c r="X263" s="2"/>
      <c r="Y263" s="2"/>
      <c r="Z263" s="2"/>
    </row>
    <row r="264" spans="1:26" ht="14.5">
      <c r="A264" s="17" t="s">
        <v>11</v>
      </c>
      <c r="B264" s="47">
        <f t="shared" ref="B264:K264" si="38">B235*B12/1000</f>
        <v>0.37091297137717427</v>
      </c>
      <c r="C264" s="47">
        <f t="shared" si="38"/>
        <v>0.38786991778138485</v>
      </c>
      <c r="D264" s="47">
        <f t="shared" si="38"/>
        <v>0.40285134693303848</v>
      </c>
      <c r="E264" s="47">
        <f t="shared" si="38"/>
        <v>0.39855199834218313</v>
      </c>
      <c r="F264" s="47">
        <f t="shared" si="38"/>
        <v>0.36840812526876104</v>
      </c>
      <c r="G264" s="47">
        <f t="shared" si="38"/>
        <v>0.33244459772029772</v>
      </c>
      <c r="H264" s="47">
        <f t="shared" si="38"/>
        <v>0.28844979889964922</v>
      </c>
      <c r="I264" s="47">
        <f t="shared" si="38"/>
        <v>0.24048423603921587</v>
      </c>
      <c r="J264" s="47">
        <f t="shared" si="38"/>
        <v>0.18905726503969836</v>
      </c>
      <c r="K264" s="47">
        <f t="shared" si="38"/>
        <v>0.16219649057635729</v>
      </c>
      <c r="L264" s="2"/>
      <c r="M264" s="109">
        <f t="shared" si="37"/>
        <v>0.43728988494021365</v>
      </c>
      <c r="O264" s="2"/>
      <c r="P264" s="2"/>
      <c r="Q264" s="2"/>
      <c r="R264" s="2"/>
      <c r="S264" s="2"/>
      <c r="T264" s="2"/>
      <c r="U264" s="2"/>
      <c r="V264" s="2"/>
      <c r="W264" s="2"/>
      <c r="X264" s="2"/>
      <c r="Y264" s="2"/>
      <c r="Z264" s="2"/>
    </row>
    <row r="265" spans="1:26" ht="14.5">
      <c r="A265" s="17" t="s">
        <v>2</v>
      </c>
      <c r="B265" s="47">
        <f t="shared" ref="B265:K265" si="39">B236*B13/1000</f>
        <v>0.18128048429558691</v>
      </c>
      <c r="C265" s="47">
        <f t="shared" si="39"/>
        <v>0.21053782445343758</v>
      </c>
      <c r="D265" s="47">
        <f t="shared" si="39"/>
        <v>0.2482372729595837</v>
      </c>
      <c r="E265" s="47">
        <f t="shared" si="39"/>
        <v>0.27510578066088137</v>
      </c>
      <c r="F265" s="47">
        <f t="shared" si="39"/>
        <v>0.27537437926162417</v>
      </c>
      <c r="G265" s="47">
        <f t="shared" si="39"/>
        <v>0.24423735116608333</v>
      </c>
      <c r="H265" s="47">
        <f t="shared" si="39"/>
        <v>0.18737409520226575</v>
      </c>
      <c r="I265" s="47">
        <f t="shared" si="39"/>
        <v>0.13143497832092646</v>
      </c>
      <c r="J265" s="47">
        <f t="shared" si="39"/>
        <v>7.7006003288080938E-2</v>
      </c>
      <c r="K265" s="47">
        <f t="shared" si="39"/>
        <v>2.7654873611824941E-2</v>
      </c>
      <c r="L265" s="2"/>
      <c r="M265" s="109">
        <f t="shared" si="37"/>
        <v>0.15255295526865587</v>
      </c>
      <c r="O265" s="2"/>
      <c r="P265" s="2"/>
      <c r="Q265" s="2"/>
      <c r="R265" s="2"/>
      <c r="S265" s="2"/>
      <c r="T265" s="2"/>
      <c r="U265" s="2"/>
      <c r="V265" s="2"/>
      <c r="W265" s="2"/>
      <c r="X265" s="2"/>
      <c r="Y265" s="2"/>
      <c r="Z265" s="2"/>
    </row>
    <row r="266" spans="1:26" ht="14.5">
      <c r="A266" s="17" t="s">
        <v>3</v>
      </c>
      <c r="B266" s="47">
        <f t="shared" ref="B266:K266" si="40">B237*B14/1000</f>
        <v>0.62137951366222433</v>
      </c>
      <c r="C266" s="47">
        <f t="shared" si="40"/>
        <v>0.63743517075056966</v>
      </c>
      <c r="D266" s="47">
        <f t="shared" si="40"/>
        <v>0.63738308304597535</v>
      </c>
      <c r="E266" s="47">
        <f t="shared" si="40"/>
        <v>0.60932215710234461</v>
      </c>
      <c r="F266" s="47">
        <f t="shared" si="40"/>
        <v>0.56907798793177256</v>
      </c>
      <c r="G266" s="47">
        <f t="shared" si="40"/>
        <v>0.51475420634846314</v>
      </c>
      <c r="H266" s="47">
        <f t="shared" si="40"/>
        <v>0.48652353528807313</v>
      </c>
      <c r="I266" s="47">
        <f t="shared" si="40"/>
        <v>0.44257422432179394</v>
      </c>
      <c r="J266" s="47">
        <f t="shared" si="40"/>
        <v>0.39547750890304356</v>
      </c>
      <c r="K266" s="47">
        <f t="shared" si="40"/>
        <v>0.33827427343460348</v>
      </c>
      <c r="L266" s="2"/>
      <c r="M266" s="109">
        <f t="shared" si="37"/>
        <v>0.54439238178438887</v>
      </c>
      <c r="O266" s="2"/>
      <c r="P266" s="2"/>
      <c r="Q266" s="2"/>
      <c r="R266" s="2"/>
      <c r="S266" s="2"/>
      <c r="T266" s="2"/>
      <c r="U266" s="2"/>
      <c r="V266" s="2"/>
      <c r="W266" s="2"/>
      <c r="X266" s="2"/>
      <c r="Y266" s="2"/>
      <c r="Z266" s="2"/>
    </row>
    <row r="267" spans="1:26" ht="14.5">
      <c r="A267" s="17" t="s">
        <v>4</v>
      </c>
      <c r="B267" s="47">
        <f t="shared" ref="B267:K267" si="41">B238*B15/1000</f>
        <v>0.51493846803384902</v>
      </c>
      <c r="C267" s="47">
        <f t="shared" si="41"/>
        <v>0.57369761684724219</v>
      </c>
      <c r="D267" s="47">
        <f t="shared" si="41"/>
        <v>0.59604065151169439</v>
      </c>
      <c r="E267" s="47">
        <f t="shared" si="41"/>
        <v>0.53653765254652674</v>
      </c>
      <c r="F267" s="47">
        <f t="shared" si="41"/>
        <v>0.43171569309479513</v>
      </c>
      <c r="G267" s="47">
        <f t="shared" si="41"/>
        <v>0.40188871352248767</v>
      </c>
      <c r="H267" s="47">
        <f t="shared" si="41"/>
        <v>0.40251454039609824</v>
      </c>
      <c r="I267" s="47">
        <f t="shared" si="41"/>
        <v>0.38372159657737903</v>
      </c>
      <c r="J267" s="47">
        <f t="shared" si="41"/>
        <v>0.35403968204037067</v>
      </c>
      <c r="K267" s="47">
        <f t="shared" si="41"/>
        <v>0.31304351220971122</v>
      </c>
      <c r="L267" s="2"/>
      <c r="M267" s="109">
        <f t="shared" si="37"/>
        <v>0.60792411451601547</v>
      </c>
      <c r="O267" s="2"/>
      <c r="P267" s="2"/>
      <c r="Q267" s="2"/>
      <c r="R267" s="2"/>
      <c r="S267" s="2"/>
      <c r="T267" s="2"/>
      <c r="U267" s="2"/>
      <c r="V267" s="2"/>
      <c r="W267" s="2"/>
      <c r="X267" s="2"/>
      <c r="Y267" s="2"/>
      <c r="Z267" s="2"/>
    </row>
    <row r="268" spans="1:26" ht="14.5">
      <c r="A268" s="17" t="s">
        <v>0</v>
      </c>
      <c r="B268" s="47">
        <f t="shared" ref="B268:K268" si="42">B239*B16/1000</f>
        <v>0.23864509971542083</v>
      </c>
      <c r="C268" s="47">
        <f t="shared" si="42"/>
        <v>0.25245601649776378</v>
      </c>
      <c r="D268" s="47">
        <f t="shared" si="42"/>
        <v>0.24987626152144515</v>
      </c>
      <c r="E268" s="47">
        <f t="shared" si="42"/>
        <v>0.24192967153035566</v>
      </c>
      <c r="F268" s="47">
        <f t="shared" si="42"/>
        <v>0.22871601033768735</v>
      </c>
      <c r="G268" s="47">
        <f t="shared" si="42"/>
        <v>0.2116090453933161</v>
      </c>
      <c r="H268" s="47">
        <f t="shared" si="42"/>
        <v>0.19063854508214959</v>
      </c>
      <c r="I268" s="47">
        <f t="shared" si="42"/>
        <v>0.18835190565963406</v>
      </c>
      <c r="J268" s="47">
        <f t="shared" si="42"/>
        <v>0.18185120880830369</v>
      </c>
      <c r="K268" s="47">
        <f t="shared" si="42"/>
        <v>0.17154637319939264</v>
      </c>
      <c r="L268" s="2"/>
      <c r="M268" s="109">
        <f t="shared" si="37"/>
        <v>0.7188346771165971</v>
      </c>
      <c r="O268" s="2"/>
      <c r="P268" s="2"/>
      <c r="Q268" s="2"/>
      <c r="R268" s="2"/>
      <c r="S268" s="2"/>
      <c r="T268" s="2"/>
      <c r="U268" s="2"/>
      <c r="V268" s="2"/>
      <c r="W268" s="2"/>
      <c r="X268" s="2"/>
      <c r="Y268" s="2"/>
      <c r="Z268" s="2"/>
    </row>
    <row r="269" spans="1:26" ht="14.5">
      <c r="A269" s="17" t="s">
        <v>1</v>
      </c>
      <c r="B269" s="47">
        <f t="shared" ref="B269:K269" si="43">B240*B17/1000</f>
        <v>0.10136516786168313</v>
      </c>
      <c r="C269" s="47">
        <f t="shared" si="43"/>
        <v>0.10342824367328284</v>
      </c>
      <c r="D269" s="47">
        <f t="shared" si="43"/>
        <v>0.10262289762010861</v>
      </c>
      <c r="E269" s="47">
        <f t="shared" si="43"/>
        <v>9.9913756304399096E-2</v>
      </c>
      <c r="F269" s="47">
        <f t="shared" si="43"/>
        <v>9.6281857628288586E-2</v>
      </c>
      <c r="G269" s="47">
        <f t="shared" si="43"/>
        <v>9.1194812539152958E-2</v>
      </c>
      <c r="H269" s="47">
        <f t="shared" si="43"/>
        <v>8.4309292308749451E-2</v>
      </c>
      <c r="I269" s="47">
        <f t="shared" si="43"/>
        <v>7.7363679514064712E-2</v>
      </c>
      <c r="J269" s="47">
        <f t="shared" si="43"/>
        <v>6.9849528803099636E-2</v>
      </c>
      <c r="K269" s="47">
        <f t="shared" si="43"/>
        <v>6.2493259848938512E-2</v>
      </c>
      <c r="L269" s="2"/>
      <c r="M269" s="109">
        <f t="shared" si="37"/>
        <v>0.6165161185764827</v>
      </c>
      <c r="O269" s="2"/>
      <c r="P269" s="2"/>
      <c r="Q269" s="2"/>
      <c r="R269" s="2"/>
      <c r="S269" s="2"/>
      <c r="T269" s="2"/>
      <c r="U269" s="2"/>
      <c r="V269" s="2"/>
      <c r="W269" s="2"/>
      <c r="X269" s="2"/>
      <c r="Y269" s="2"/>
      <c r="Z269" s="2"/>
    </row>
    <row r="270" spans="1:26" ht="14.5">
      <c r="A270" s="17" t="s">
        <v>7</v>
      </c>
      <c r="B270" s="47">
        <f t="shared" ref="B270:K270" si="44">B241*B18/1000</f>
        <v>1.1102661979542006</v>
      </c>
      <c r="C270" s="47">
        <f t="shared" si="44"/>
        <v>1.2055545844782973</v>
      </c>
      <c r="D270" s="47">
        <f t="shared" si="44"/>
        <v>1.2788909456920015</v>
      </c>
      <c r="E270" s="47">
        <f t="shared" si="44"/>
        <v>1.3080129725179428</v>
      </c>
      <c r="F270" s="47">
        <f t="shared" si="44"/>
        <v>1.2951370819847441</v>
      </c>
      <c r="G270" s="47">
        <f t="shared" si="44"/>
        <v>1.2463716865531056</v>
      </c>
      <c r="H270" s="47">
        <f t="shared" si="44"/>
        <v>1.171967471012723</v>
      </c>
      <c r="I270" s="47">
        <f t="shared" si="44"/>
        <v>1.0513200470354325</v>
      </c>
      <c r="J270" s="47">
        <f t="shared" si="44"/>
        <v>0.92093183741080631</v>
      </c>
      <c r="K270" s="47">
        <f t="shared" si="44"/>
        <v>0.78768793212115051</v>
      </c>
      <c r="L270" s="2"/>
      <c r="M270" s="109">
        <f t="shared" si="37"/>
        <v>0.70945862674425342</v>
      </c>
      <c r="O270" s="2"/>
      <c r="P270" s="2"/>
      <c r="Q270" s="2"/>
      <c r="R270" s="2"/>
      <c r="S270" s="2"/>
      <c r="T270" s="2"/>
      <c r="U270" s="2"/>
      <c r="V270" s="2"/>
      <c r="W270" s="2"/>
      <c r="X270" s="2"/>
      <c r="Y270" s="2"/>
      <c r="Z270" s="2"/>
    </row>
    <row r="271" spans="1:26" ht="14.5">
      <c r="A271" s="17" t="s">
        <v>8</v>
      </c>
      <c r="B271" s="47">
        <f t="shared" ref="B271:K271" si="45">B242*B19/1000</f>
        <v>1.2915401379834883</v>
      </c>
      <c r="C271" s="47">
        <f t="shared" si="45"/>
        <v>1.624389414329986</v>
      </c>
      <c r="D271" s="47">
        <f t="shared" si="45"/>
        <v>1.9278384277787519</v>
      </c>
      <c r="E271" s="47">
        <f t="shared" si="45"/>
        <v>2.1389667275971669</v>
      </c>
      <c r="F271" s="47">
        <f t="shared" si="45"/>
        <v>2.2729450587603268</v>
      </c>
      <c r="G271" s="47">
        <f t="shared" si="45"/>
        <v>2.2827368690714902</v>
      </c>
      <c r="H271" s="47">
        <f t="shared" si="45"/>
        <v>2.1671064489349985</v>
      </c>
      <c r="I271" s="47">
        <f t="shared" si="45"/>
        <v>1.9470538887696727</v>
      </c>
      <c r="J271" s="47">
        <f t="shared" si="45"/>
        <v>1.6723137508482218</v>
      </c>
      <c r="K271" s="47">
        <f t="shared" si="45"/>
        <v>1.377545106857395</v>
      </c>
      <c r="L271" s="2"/>
      <c r="M271" s="109">
        <f t="shared" si="37"/>
        <v>1.0665910151334423</v>
      </c>
      <c r="O271" s="2"/>
      <c r="P271" s="2"/>
      <c r="Q271" s="2"/>
      <c r="R271" s="2"/>
      <c r="S271" s="2"/>
      <c r="T271" s="2"/>
      <c r="U271" s="2"/>
      <c r="V271" s="2"/>
      <c r="W271" s="2"/>
      <c r="X271" s="2"/>
      <c r="Y271" s="2"/>
      <c r="Z271" s="2"/>
    </row>
    <row r="272" spans="1:26" ht="14.5">
      <c r="A272" s="17" t="s">
        <v>89</v>
      </c>
      <c r="B272" s="47">
        <f>SUM(B262:B271)</f>
        <v>5.6945285096454255</v>
      </c>
      <c r="C272" s="47">
        <f t="shared" ref="C272:K272" si="46">SUM(C262:C271)</f>
        <v>6.6934486725294935</v>
      </c>
      <c r="D272" s="47">
        <f t="shared" si="46"/>
        <v>7.5149471096889471</v>
      </c>
      <c r="E272" s="47">
        <f t="shared" si="46"/>
        <v>7.8577831344935714</v>
      </c>
      <c r="F272" s="47">
        <f t="shared" si="46"/>
        <v>7.9009947069407769</v>
      </c>
      <c r="G272" s="47">
        <f t="shared" si="46"/>
        <v>7.852135334582977</v>
      </c>
      <c r="H272" s="47">
        <f t="shared" si="46"/>
        <v>7.6461901164861459</v>
      </c>
      <c r="I272" s="47">
        <f t="shared" si="46"/>
        <v>7.0942291303468226</v>
      </c>
      <c r="J272" s="47">
        <f t="shared" si="46"/>
        <v>6.1461734623473108</v>
      </c>
      <c r="K272" s="47">
        <f t="shared" si="46"/>
        <v>5.2167163299678236</v>
      </c>
      <c r="L272" s="2"/>
      <c r="M272" s="109">
        <f t="shared" si="37"/>
        <v>0.91609275836124437</v>
      </c>
      <c r="N272" s="31"/>
      <c r="O272" s="2"/>
      <c r="P272" s="2"/>
      <c r="Q272" s="2"/>
      <c r="R272" s="2"/>
      <c r="S272" s="2"/>
      <c r="T272" s="2"/>
      <c r="U272" s="2"/>
      <c r="V272" s="2"/>
      <c r="W272" s="2"/>
      <c r="X272" s="2"/>
      <c r="Y272" s="2"/>
    </row>
    <row r="273" spans="1:14" ht="14.5">
      <c r="A273" s="16"/>
      <c r="B273" s="2"/>
      <c r="C273" s="2"/>
      <c r="D273" s="2"/>
      <c r="E273" s="2"/>
      <c r="F273" s="2"/>
      <c r="G273" s="2"/>
      <c r="H273" s="2"/>
      <c r="I273" s="2"/>
      <c r="J273" s="2"/>
      <c r="K273" s="2"/>
      <c r="L273" s="38"/>
      <c r="M273" s="45"/>
      <c r="N273" s="45"/>
    </row>
    <row r="274" spans="1:14" ht="14.5">
      <c r="A274" s="16"/>
      <c r="B274" s="2"/>
      <c r="C274" s="2"/>
      <c r="D274" s="2"/>
      <c r="E274" s="2"/>
      <c r="F274" s="2"/>
      <c r="G274" s="2"/>
      <c r="H274" s="2"/>
      <c r="I274" s="2"/>
      <c r="J274" s="2"/>
      <c r="K274" s="2"/>
      <c r="L274" s="38"/>
      <c r="M274" s="45"/>
      <c r="N274" s="45"/>
    </row>
    <row r="275" spans="1:14" ht="14.5">
      <c r="A275" s="141" t="s">
        <v>287</v>
      </c>
      <c r="B275" s="142">
        <f>'SSP2 26 (base)'!$B$275</f>
        <v>25.815930082525476</v>
      </c>
      <c r="C275" s="141" t="s">
        <v>288</v>
      </c>
      <c r="D275" s="2" t="s">
        <v>293</v>
      </c>
      <c r="E275" s="2"/>
      <c r="F275" s="2"/>
      <c r="G275" s="2"/>
      <c r="H275" s="2"/>
      <c r="I275" s="2"/>
      <c r="J275" s="2"/>
      <c r="K275" s="2"/>
      <c r="L275" s="38"/>
      <c r="M275" s="45"/>
      <c r="N275" s="45"/>
    </row>
    <row r="276" spans="1:14" ht="14.5">
      <c r="A276" s="16"/>
      <c r="B276" s="2"/>
      <c r="C276" s="2"/>
      <c r="D276" s="2"/>
      <c r="E276" s="2"/>
      <c r="F276" s="2"/>
      <c r="G276" s="2"/>
      <c r="H276" s="2"/>
      <c r="I276" s="2"/>
      <c r="J276" s="2"/>
      <c r="K276" s="2"/>
      <c r="L276" s="38"/>
      <c r="M276" s="45"/>
      <c r="N276" s="45"/>
    </row>
    <row r="277" spans="1:14" ht="14.5">
      <c r="A277" s="8" t="s">
        <v>289</v>
      </c>
      <c r="L277" s="38"/>
      <c r="M277" s="45"/>
      <c r="N277" s="45"/>
    </row>
    <row r="278" spans="1:14" ht="14.5">
      <c r="A278" s="129"/>
      <c r="B278" s="129">
        <v>2010</v>
      </c>
      <c r="C278" s="129">
        <v>2020</v>
      </c>
      <c r="D278" s="129">
        <v>2030</v>
      </c>
      <c r="E278" s="129">
        <v>2040</v>
      </c>
      <c r="F278" s="129">
        <v>2050</v>
      </c>
      <c r="G278" s="129">
        <v>2060</v>
      </c>
      <c r="H278" s="129">
        <v>2070</v>
      </c>
      <c r="I278" s="129">
        <v>2080</v>
      </c>
      <c r="J278" s="129">
        <v>2090</v>
      </c>
      <c r="K278" s="129">
        <v>2100</v>
      </c>
      <c r="L278" s="38"/>
      <c r="M278" s="45"/>
      <c r="N278" s="45"/>
    </row>
    <row r="279" spans="1:14" ht="14.5">
      <c r="A279" s="129" t="s">
        <v>5</v>
      </c>
      <c r="B279" s="137">
        <f>B262/$B$275</f>
        <v>1.4093916222016514E-2</v>
      </c>
      <c r="C279" s="137">
        <f t="shared" ref="C279:K279" si="47">C262/$B$275</f>
        <v>1.7361079522916233E-2</v>
      </c>
      <c r="D279" s="137">
        <f t="shared" si="47"/>
        <v>2.1505050750341873E-2</v>
      </c>
      <c r="E279" s="137">
        <f t="shared" si="47"/>
        <v>2.6791830323510471E-2</v>
      </c>
      <c r="F279" s="137">
        <f t="shared" si="47"/>
        <v>3.3079721682020502E-2</v>
      </c>
      <c r="G279" s="137">
        <f t="shared" si="47"/>
        <v>4.3882994026608842E-2</v>
      </c>
      <c r="H279" s="137">
        <f t="shared" si="47"/>
        <v>5.4936006666377005E-2</v>
      </c>
      <c r="I279" s="137">
        <f t="shared" si="47"/>
        <v>6.0525601792713837E-2</v>
      </c>
      <c r="J279" s="137">
        <f t="shared" si="47"/>
        <v>5.3960050223268163E-2</v>
      </c>
      <c r="K279" s="137">
        <f t="shared" si="47"/>
        <v>4.8557073610242134E-2</v>
      </c>
      <c r="L279" s="38"/>
      <c r="M279" s="45"/>
      <c r="N279" s="45"/>
    </row>
    <row r="280" spans="1:14" ht="14.5">
      <c r="A280" s="129" t="s">
        <v>6</v>
      </c>
      <c r="B280" s="137">
        <f t="shared" ref="B280:K288" si="48">B263/$B$275</f>
        <v>3.4875865797091225E-2</v>
      </c>
      <c r="C280" s="137">
        <f t="shared" si="48"/>
        <v>4.8415356897902148E-2</v>
      </c>
      <c r="D280" s="137">
        <f t="shared" si="48"/>
        <v>5.8724722726939328E-2</v>
      </c>
      <c r="E280" s="137">
        <f t="shared" si="48"/>
        <v>6.0342059902447114E-2</v>
      </c>
      <c r="F280" s="137">
        <f t="shared" si="48"/>
        <v>5.8466021784045669E-2</v>
      </c>
      <c r="G280" s="137">
        <f t="shared" si="48"/>
        <v>5.399835458995756E-2</v>
      </c>
      <c r="H280" s="137">
        <f t="shared" si="48"/>
        <v>4.8384167382549054E-2</v>
      </c>
      <c r="I280" s="137">
        <f t="shared" si="48"/>
        <v>4.1424030302479382E-2</v>
      </c>
      <c r="J280" s="137">
        <f t="shared" si="48"/>
        <v>3.4576239962643689E-2</v>
      </c>
      <c r="K280" s="137">
        <f t="shared" si="48"/>
        <v>2.7995446550407411E-2</v>
      </c>
      <c r="L280" s="38"/>
      <c r="M280" s="45"/>
      <c r="N280" s="45"/>
    </row>
    <row r="281" spans="1:14" ht="14.5">
      <c r="A281" s="129" t="s">
        <v>11</v>
      </c>
      <c r="B281" s="137">
        <f t="shared" si="48"/>
        <v>1.4367600554831115E-2</v>
      </c>
      <c r="C281" s="137">
        <f t="shared" si="48"/>
        <v>1.5024440976617372E-2</v>
      </c>
      <c r="D281" s="137">
        <f t="shared" si="48"/>
        <v>1.5604758211121908E-2</v>
      </c>
      <c r="E281" s="137">
        <f t="shared" si="48"/>
        <v>1.5438219621301139E-2</v>
      </c>
      <c r="F281" s="137">
        <f t="shared" si="48"/>
        <v>1.4270573405299565E-2</v>
      </c>
      <c r="G281" s="137">
        <f t="shared" si="48"/>
        <v>1.2877498376296188E-2</v>
      </c>
      <c r="H281" s="137">
        <f t="shared" si="48"/>
        <v>1.1173325848712992E-2</v>
      </c>
      <c r="I281" s="137">
        <f t="shared" si="48"/>
        <v>9.315342707795644E-3</v>
      </c>
      <c r="J281" s="137">
        <f t="shared" si="48"/>
        <v>7.3232792479426944E-3</v>
      </c>
      <c r="K281" s="137">
        <f t="shared" si="48"/>
        <v>6.2828063934890471E-3</v>
      </c>
      <c r="L281" s="38"/>
      <c r="M281" s="45"/>
      <c r="N281" s="45"/>
    </row>
    <row r="282" spans="1:14" ht="14.5">
      <c r="A282" s="129" t="s">
        <v>2</v>
      </c>
      <c r="B282" s="137">
        <f t="shared" si="48"/>
        <v>7.0220396366154443E-3</v>
      </c>
      <c r="C282" s="137">
        <f t="shared" si="48"/>
        <v>8.1553453150986169E-3</v>
      </c>
      <c r="D282" s="137">
        <f t="shared" si="48"/>
        <v>9.6156625837630714E-3</v>
      </c>
      <c r="E282" s="137">
        <f t="shared" si="48"/>
        <v>1.0656434991164525E-2</v>
      </c>
      <c r="F282" s="137">
        <f t="shared" si="48"/>
        <v>1.0666839365513393E-2</v>
      </c>
      <c r="G282" s="137">
        <f t="shared" si="48"/>
        <v>9.4607225223082292E-3</v>
      </c>
      <c r="H282" s="137">
        <f t="shared" si="48"/>
        <v>7.2580803636858801E-3</v>
      </c>
      <c r="I282" s="137">
        <f t="shared" si="48"/>
        <v>5.0912354465157692E-3</v>
      </c>
      <c r="J282" s="137">
        <f t="shared" si="48"/>
        <v>2.9828870407502951E-3</v>
      </c>
      <c r="K282" s="137">
        <f t="shared" si="48"/>
        <v>1.0712328985793243E-3</v>
      </c>
      <c r="L282" s="38"/>
      <c r="M282" s="45"/>
      <c r="N282" s="45"/>
    </row>
    <row r="283" spans="1:14" ht="14.5">
      <c r="A283" s="129" t="s">
        <v>3</v>
      </c>
      <c r="B283" s="137">
        <f t="shared" si="48"/>
        <v>2.4069615608497071E-2</v>
      </c>
      <c r="C283" s="137">
        <f t="shared" si="48"/>
        <v>2.4691543892197115E-2</v>
      </c>
      <c r="D283" s="137">
        <f t="shared" si="48"/>
        <v>2.468952623471091E-2</v>
      </c>
      <c r="E283" s="137">
        <f t="shared" si="48"/>
        <v>2.3602564585297983E-2</v>
      </c>
      <c r="F283" s="137">
        <f t="shared" si="48"/>
        <v>2.2043675595363316E-2</v>
      </c>
      <c r="G283" s="137">
        <f t="shared" si="48"/>
        <v>1.993940193914976E-2</v>
      </c>
      <c r="H283" s="137">
        <f t="shared" si="48"/>
        <v>1.8845865081475243E-2</v>
      </c>
      <c r="I283" s="137">
        <f t="shared" si="48"/>
        <v>1.7143454561080008E-2</v>
      </c>
      <c r="J283" s="137">
        <f t="shared" si="48"/>
        <v>1.5319126897184232E-2</v>
      </c>
      <c r="K283" s="137">
        <f t="shared" si="48"/>
        <v>1.3103315369744423E-2</v>
      </c>
      <c r="L283" s="38"/>
      <c r="M283" s="45"/>
      <c r="N283" s="45"/>
    </row>
    <row r="284" spans="1:14" ht="14.5">
      <c r="A284" s="129" t="s">
        <v>4</v>
      </c>
      <c r="B284" s="137">
        <f t="shared" si="48"/>
        <v>1.9946539457914216E-2</v>
      </c>
      <c r="C284" s="137">
        <f t="shared" si="48"/>
        <v>2.2222620491042153E-2</v>
      </c>
      <c r="D284" s="137">
        <f t="shared" si="48"/>
        <v>2.3088095203478563E-2</v>
      </c>
      <c r="E284" s="137">
        <f t="shared" si="48"/>
        <v>2.0783200559940439E-2</v>
      </c>
      <c r="F284" s="137">
        <f t="shared" si="48"/>
        <v>1.6722840963495592E-2</v>
      </c>
      <c r="G284" s="137">
        <f t="shared" si="48"/>
        <v>1.5567469862126789E-2</v>
      </c>
      <c r="H284" s="137">
        <f t="shared" si="48"/>
        <v>1.5591711749659409E-2</v>
      </c>
      <c r="I284" s="137">
        <f t="shared" si="48"/>
        <v>1.4863752549326745E-2</v>
      </c>
      <c r="J284" s="137">
        <f t="shared" si="48"/>
        <v>1.3714000654193603E-2</v>
      </c>
      <c r="K284" s="137">
        <f t="shared" si="48"/>
        <v>1.2125982337611264E-2</v>
      </c>
      <c r="L284" s="38"/>
      <c r="M284" s="45"/>
      <c r="N284" s="45"/>
    </row>
    <row r="285" spans="1:14" ht="14.5">
      <c r="A285" s="129" t="s">
        <v>0</v>
      </c>
      <c r="B285" s="137">
        <f t="shared" si="48"/>
        <v>9.2441023411725578E-3</v>
      </c>
      <c r="C285" s="137">
        <f t="shared" si="48"/>
        <v>9.7790788745840511E-3</v>
      </c>
      <c r="D285" s="137">
        <f t="shared" si="48"/>
        <v>9.6791500721712786E-3</v>
      </c>
      <c r="E285" s="137">
        <f t="shared" si="48"/>
        <v>9.3713327684488597E-3</v>
      </c>
      <c r="F285" s="137">
        <f t="shared" si="48"/>
        <v>8.8594913918093824E-3</v>
      </c>
      <c r="G285" s="137">
        <f t="shared" si="48"/>
        <v>8.1968398859490234E-3</v>
      </c>
      <c r="H285" s="137">
        <f t="shared" si="48"/>
        <v>7.3845313522595398E-3</v>
      </c>
      <c r="I285" s="137">
        <f t="shared" si="48"/>
        <v>7.295956607316946E-3</v>
      </c>
      <c r="J285" s="137">
        <f t="shared" si="48"/>
        <v>7.0441470916206422E-3</v>
      </c>
      <c r="K285" s="137">
        <f t="shared" si="48"/>
        <v>6.6449813216495554E-3</v>
      </c>
      <c r="L285" s="38"/>
      <c r="M285" s="45"/>
      <c r="N285" s="45"/>
    </row>
    <row r="286" spans="1:14" ht="14.5">
      <c r="A286" s="129" t="s">
        <v>1</v>
      </c>
      <c r="B286" s="137">
        <f t="shared" si="48"/>
        <v>3.9264581031034059E-3</v>
      </c>
      <c r="C286" s="137">
        <f t="shared" si="48"/>
        <v>4.0063729388271118E-3</v>
      </c>
      <c r="D286" s="137">
        <f t="shared" si="48"/>
        <v>3.9751772371576467E-3</v>
      </c>
      <c r="E286" s="137">
        <f t="shared" si="48"/>
        <v>3.8702365549103204E-3</v>
      </c>
      <c r="F286" s="137">
        <f t="shared" si="48"/>
        <v>3.7295521532830899E-3</v>
      </c>
      <c r="G286" s="137">
        <f t="shared" si="48"/>
        <v>3.5325015309396789E-3</v>
      </c>
      <c r="H286" s="137">
        <f t="shared" si="48"/>
        <v>3.2657855842977163E-3</v>
      </c>
      <c r="I286" s="137">
        <f t="shared" si="48"/>
        <v>2.996741905744134E-3</v>
      </c>
      <c r="J286" s="137">
        <f t="shared" si="48"/>
        <v>2.705675471687926E-3</v>
      </c>
      <c r="K286" s="137">
        <f t="shared" si="48"/>
        <v>2.4207247094784907E-3</v>
      </c>
      <c r="L286" s="38"/>
      <c r="M286" s="45"/>
      <c r="N286" s="45"/>
    </row>
    <row r="287" spans="1:14" ht="14.5">
      <c r="A287" s="129" t="s">
        <v>7</v>
      </c>
      <c r="B287" s="137">
        <f t="shared" si="48"/>
        <v>4.3007019092669754E-2</v>
      </c>
      <c r="C287" s="137">
        <f t="shared" si="48"/>
        <v>4.6698088375065915E-2</v>
      </c>
      <c r="D287" s="137">
        <f t="shared" si="48"/>
        <v>4.9538828994492391E-2</v>
      </c>
      <c r="E287" s="137">
        <f t="shared" si="48"/>
        <v>5.0666893206505956E-2</v>
      </c>
      <c r="F287" s="137">
        <f t="shared" si="48"/>
        <v>5.0168135637360139E-2</v>
      </c>
      <c r="G287" s="137">
        <f t="shared" si="48"/>
        <v>4.8279170363757729E-2</v>
      </c>
      <c r="H287" s="137">
        <f t="shared" si="48"/>
        <v>4.5397065581844566E-2</v>
      </c>
      <c r="I287" s="137">
        <f t="shared" si="48"/>
        <v>4.0723694388491535E-2</v>
      </c>
      <c r="J287" s="137">
        <f t="shared" si="48"/>
        <v>3.5673006336276653E-2</v>
      </c>
      <c r="K287" s="137">
        <f t="shared" si="48"/>
        <v>3.0511700705849368E-2</v>
      </c>
      <c r="L287" s="38"/>
      <c r="M287" s="45"/>
      <c r="N287" s="45"/>
    </row>
    <row r="288" spans="1:14" ht="14.5">
      <c r="A288" s="129" t="s">
        <v>8</v>
      </c>
      <c r="B288" s="137">
        <f t="shared" si="48"/>
        <v>5.0028805232073273E-2</v>
      </c>
      <c r="C288" s="137">
        <f t="shared" si="48"/>
        <v>6.2921979147654947E-2</v>
      </c>
      <c r="D288" s="137">
        <f t="shared" si="48"/>
        <v>7.467631116198617E-2</v>
      </c>
      <c r="E288" s="137">
        <f t="shared" si="48"/>
        <v>8.285452899661401E-2</v>
      </c>
      <c r="F288" s="137">
        <f t="shared" si="48"/>
        <v>8.8044283180750429E-2</v>
      </c>
      <c r="G288" s="137">
        <f t="shared" si="48"/>
        <v>8.8423576519392963E-2</v>
      </c>
      <c r="H288" s="137">
        <f t="shared" si="48"/>
        <v>8.3944542846507375E-2</v>
      </c>
      <c r="I288" s="137">
        <f t="shared" si="48"/>
        <v>7.5420636891467732E-2</v>
      </c>
      <c r="J288" s="137">
        <f t="shared" si="48"/>
        <v>6.4778365354351219E-2</v>
      </c>
      <c r="K288" s="137">
        <f t="shared" si="48"/>
        <v>5.33602741583903E-2</v>
      </c>
      <c r="L288" s="38"/>
      <c r="M288" s="45"/>
      <c r="N288" s="45"/>
    </row>
    <row r="289" spans="1:21" ht="14.5">
      <c r="A289" s="129" t="s">
        <v>89</v>
      </c>
      <c r="B289" s="137">
        <f>SUM(B279:B288)</f>
        <v>0.22058196204598457</v>
      </c>
      <c r="C289" s="137">
        <f t="shared" ref="C289:K289" si="49">SUM(C279:C288)</f>
        <v>0.25927590643190568</v>
      </c>
      <c r="D289" s="137">
        <f t="shared" si="49"/>
        <v>0.29109728317616312</v>
      </c>
      <c r="E289" s="137">
        <f t="shared" si="49"/>
        <v>0.30437730151014081</v>
      </c>
      <c r="F289" s="137">
        <f t="shared" si="49"/>
        <v>0.30605113515894106</v>
      </c>
      <c r="G289" s="137">
        <f t="shared" si="49"/>
        <v>0.30415852961648676</v>
      </c>
      <c r="H289" s="137">
        <f t="shared" si="49"/>
        <v>0.29618108245736874</v>
      </c>
      <c r="I289" s="137">
        <f t="shared" si="49"/>
        <v>0.27480044715293173</v>
      </c>
      <c r="J289" s="137">
        <f t="shared" si="49"/>
        <v>0.2380767782799191</v>
      </c>
      <c r="K289" s="137">
        <f t="shared" si="49"/>
        <v>0.20207353805544132</v>
      </c>
      <c r="L289" s="38"/>
      <c r="M289" s="45"/>
      <c r="N289" s="45"/>
    </row>
    <row r="290" spans="1:21" ht="14.5">
      <c r="A290" s="16"/>
      <c r="B290" s="2"/>
      <c r="C290" s="2"/>
      <c r="D290" s="2"/>
      <c r="E290" s="2"/>
      <c r="F290" s="2"/>
      <c r="G290" s="2"/>
      <c r="H290" s="2"/>
      <c r="I290" s="2"/>
      <c r="J290" s="2"/>
      <c r="K290" s="2"/>
      <c r="L290" s="38"/>
      <c r="M290" s="45"/>
      <c r="N290" s="45"/>
    </row>
    <row r="291" spans="1:21" ht="14.5">
      <c r="A291" s="34" t="s">
        <v>50</v>
      </c>
      <c r="B291" s="35"/>
      <c r="C291" s="35"/>
      <c r="D291" s="35"/>
      <c r="E291" s="35"/>
      <c r="F291" s="35"/>
      <c r="G291" s="35"/>
      <c r="H291" s="35"/>
      <c r="I291" s="35"/>
      <c r="J291" s="35"/>
      <c r="K291" s="35"/>
      <c r="L291" s="35"/>
      <c r="M291" s="35"/>
      <c r="N291" s="35"/>
      <c r="O291" s="35"/>
      <c r="P291" s="35"/>
      <c r="Q291" s="35"/>
      <c r="R291" s="35"/>
      <c r="S291" s="35"/>
      <c r="T291" s="35"/>
      <c r="U291" s="35"/>
    </row>
    <row r="292" spans="1:21" hidden="1" outlineLevel="1"/>
    <row r="293" spans="1:21" hidden="1" outlineLevel="1">
      <c r="A293" t="s">
        <v>51</v>
      </c>
      <c r="P293" s="48"/>
    </row>
    <row r="294" spans="1:21" ht="14.5" hidden="1" outlineLevel="1">
      <c r="A294" s="38" t="s">
        <v>26</v>
      </c>
      <c r="B294" s="16"/>
      <c r="C294" s="16"/>
      <c r="D294" s="16"/>
      <c r="E294" s="16"/>
      <c r="F294" s="16"/>
      <c r="G294" s="16"/>
      <c r="H294" s="16"/>
      <c r="I294" s="16"/>
      <c r="J294" s="16"/>
      <c r="K294" s="16"/>
      <c r="L294" s="38"/>
      <c r="M294" s="25"/>
      <c r="N294" s="25"/>
      <c r="O294" s="49"/>
    </row>
    <row r="295" spans="1:21" ht="14.5" hidden="1" outlineLevel="1">
      <c r="B295" s="4">
        <v>2010</v>
      </c>
      <c r="C295" s="4">
        <v>2020</v>
      </c>
      <c r="D295" s="4">
        <v>2030</v>
      </c>
      <c r="E295" s="4">
        <v>2040</v>
      </c>
      <c r="F295" s="4">
        <v>2050</v>
      </c>
      <c r="G295" s="4">
        <v>2060</v>
      </c>
      <c r="H295" s="4">
        <v>2070</v>
      </c>
      <c r="I295" s="4">
        <v>2080</v>
      </c>
      <c r="J295" s="4">
        <v>2090</v>
      </c>
      <c r="K295" s="4">
        <v>2100</v>
      </c>
      <c r="L295" s="50"/>
      <c r="M295" s="29"/>
      <c r="N295" s="29"/>
      <c r="O295" s="51"/>
    </row>
    <row r="296" spans="1:21" ht="14.5" hidden="1" outlineLevel="1">
      <c r="A296" s="4" t="s">
        <v>5</v>
      </c>
      <c r="B296" s="1">
        <v>84.996518901684482</v>
      </c>
      <c r="C296" s="1">
        <v>86.158876369621652</v>
      </c>
      <c r="D296" s="1">
        <v>88.046893345397251</v>
      </c>
      <c r="E296" s="1">
        <v>90.713879293054987</v>
      </c>
      <c r="F296" s="1">
        <v>98.016623734507931</v>
      </c>
      <c r="G296" s="1">
        <v>95.112099086483994</v>
      </c>
      <c r="H296" s="1">
        <v>98.686540729244655</v>
      </c>
      <c r="I296" s="1">
        <v>105.01307519812801</v>
      </c>
      <c r="J296" s="1">
        <v>114.10093808592875</v>
      </c>
      <c r="K296" s="1">
        <v>127.15536026187289</v>
      </c>
      <c r="L296" s="50"/>
      <c r="M296" s="29"/>
      <c r="N296" s="29"/>
      <c r="O296" s="51"/>
    </row>
    <row r="297" spans="1:21" ht="14.5" hidden="1" outlineLevel="1">
      <c r="A297" s="4" t="s">
        <v>6</v>
      </c>
      <c r="B297" s="1">
        <v>486.5285216142276</v>
      </c>
      <c r="C297" s="1">
        <v>583.98821885755854</v>
      </c>
      <c r="D297" s="1">
        <v>662.95337877208351</v>
      </c>
      <c r="E297" s="1">
        <v>718.64872425049657</v>
      </c>
      <c r="F297" s="1">
        <v>771.21040679824887</v>
      </c>
      <c r="G297" s="1">
        <v>816.41782449946936</v>
      </c>
      <c r="H297" s="1">
        <v>868.43741142326257</v>
      </c>
      <c r="I297" s="1">
        <v>916.15480212273303</v>
      </c>
      <c r="J297" s="1">
        <v>969.60417727995241</v>
      </c>
      <c r="K297" s="1">
        <v>1029.4740834676113</v>
      </c>
      <c r="L297" s="50"/>
      <c r="M297" s="29"/>
      <c r="N297" s="29"/>
      <c r="O297" s="51"/>
    </row>
    <row r="298" spans="1:21" ht="14.5" hidden="1" outlineLevel="1">
      <c r="A298" s="4" t="s">
        <v>11</v>
      </c>
      <c r="B298" s="1">
        <v>926.12866490374768</v>
      </c>
      <c r="C298" s="1">
        <v>954.89238846185162</v>
      </c>
      <c r="D298" s="1">
        <v>986.17529771602256</v>
      </c>
      <c r="E298" s="1">
        <v>1016.7916022037329</v>
      </c>
      <c r="F298" s="1">
        <v>1047.2107022161188</v>
      </c>
      <c r="G298" s="1">
        <v>1070.389289068861</v>
      </c>
      <c r="H298" s="1">
        <v>1092.2518908666548</v>
      </c>
      <c r="I298" s="1">
        <v>1112.8096822669702</v>
      </c>
      <c r="J298" s="1">
        <v>1134.8419006721647</v>
      </c>
      <c r="K298" s="1">
        <v>1159.5493701524313</v>
      </c>
      <c r="L298" s="50"/>
      <c r="M298" s="29"/>
      <c r="N298" s="29"/>
      <c r="O298" s="51"/>
    </row>
    <row r="299" spans="1:21" ht="14.5" hidden="1" outlineLevel="1">
      <c r="A299" s="4" t="s">
        <v>2</v>
      </c>
      <c r="B299" s="1">
        <v>1442.3829621440693</v>
      </c>
      <c r="C299" s="1">
        <v>1535.2370683443469</v>
      </c>
      <c r="D299" s="1">
        <v>1681.5017322285444</v>
      </c>
      <c r="E299" s="1">
        <v>1847.5995226197049</v>
      </c>
      <c r="F299" s="1">
        <v>2023.1979387906179</v>
      </c>
      <c r="G299" s="1">
        <v>2170.7361392555968</v>
      </c>
      <c r="H299" s="1">
        <v>2321.3326585289924</v>
      </c>
      <c r="I299" s="1">
        <v>2430.6544649831703</v>
      </c>
      <c r="J299" s="1">
        <v>2525.048548821037</v>
      </c>
      <c r="K299" s="1">
        <v>2627.406466458719</v>
      </c>
      <c r="L299" s="50"/>
      <c r="M299" s="29"/>
      <c r="N299" s="29"/>
      <c r="O299" s="51"/>
    </row>
    <row r="300" spans="1:21" ht="14.5" hidden="1" outlineLevel="1">
      <c r="A300" s="4" t="s">
        <v>3</v>
      </c>
      <c r="B300" s="1">
        <v>125.79160176349841</v>
      </c>
      <c r="C300" s="1">
        <v>125.8713451391849</v>
      </c>
      <c r="D300" s="1">
        <v>126.27764696512152</v>
      </c>
      <c r="E300" s="1">
        <v>127.10730618179609</v>
      </c>
      <c r="F300" s="1">
        <v>128.21934171092605</v>
      </c>
      <c r="G300" s="1">
        <v>129.57617319555814</v>
      </c>
      <c r="H300" s="1">
        <v>131.15088018006517</v>
      </c>
      <c r="I300" s="1">
        <v>133.17520089072897</v>
      </c>
      <c r="J300" s="1">
        <v>135.55936778823755</v>
      </c>
      <c r="K300" s="1">
        <v>138.36734765290623</v>
      </c>
      <c r="L300" s="50"/>
      <c r="M300" s="29"/>
      <c r="N300" s="29"/>
      <c r="O300" s="51"/>
    </row>
    <row r="301" spans="1:21" ht="14.5" hidden="1" outlineLevel="1">
      <c r="A301" s="4" t="s">
        <v>4</v>
      </c>
      <c r="B301" s="1">
        <v>138.75924206447436</v>
      </c>
      <c r="C301" s="1">
        <v>143.59378572861786</v>
      </c>
      <c r="D301" s="1">
        <v>149.7274592103177</v>
      </c>
      <c r="E301" s="1">
        <v>159.08512054058835</v>
      </c>
      <c r="F301" s="1">
        <v>168.99946064484681</v>
      </c>
      <c r="G301" s="1">
        <v>184.35885221833459</v>
      </c>
      <c r="H301" s="1">
        <v>200.95829766541667</v>
      </c>
      <c r="I301" s="1">
        <v>219.616503878668</v>
      </c>
      <c r="J301" s="1">
        <v>241.29093125919789</v>
      </c>
      <c r="K301" s="1">
        <v>266.46917170228073</v>
      </c>
      <c r="L301" s="50"/>
      <c r="M301" s="29"/>
      <c r="N301" s="29"/>
      <c r="O301" s="51"/>
    </row>
    <row r="302" spans="1:21" ht="14.5" hidden="1" outlineLevel="1">
      <c r="A302" s="4" t="s">
        <v>0</v>
      </c>
      <c r="B302" s="1">
        <v>290.08396316761088</v>
      </c>
      <c r="C302" s="1">
        <v>278.83435047069861</v>
      </c>
      <c r="D302" s="1">
        <v>268.66733178222341</v>
      </c>
      <c r="E302" s="1">
        <v>259.63884965104683</v>
      </c>
      <c r="F302" s="1">
        <v>251.0505570700164</v>
      </c>
      <c r="G302" s="1">
        <v>243.21816019112148</v>
      </c>
      <c r="H302" s="1">
        <v>235.56614699931004</v>
      </c>
      <c r="I302" s="1">
        <v>228.41608787085525</v>
      </c>
      <c r="J302" s="1">
        <v>221.28461817668853</v>
      </c>
      <c r="K302" s="1">
        <v>214.11393647493065</v>
      </c>
      <c r="L302" s="50"/>
      <c r="M302" s="29"/>
      <c r="N302" s="29"/>
      <c r="O302" s="51"/>
    </row>
    <row r="303" spans="1:21" ht="14.5" hidden="1" outlineLevel="1">
      <c r="A303" s="4" t="s">
        <v>1</v>
      </c>
      <c r="B303" s="1">
        <v>1939.6901357631123</v>
      </c>
      <c r="C303" s="1">
        <v>1871.7433103723263</v>
      </c>
      <c r="D303" s="1">
        <v>1800.5681997651029</v>
      </c>
      <c r="E303" s="1">
        <v>1733.0799241845691</v>
      </c>
      <c r="F303" s="1">
        <v>1662.6652118277443</v>
      </c>
      <c r="G303" s="1">
        <v>1600.7206755616808</v>
      </c>
      <c r="H303" s="1">
        <v>1537.4599059455322</v>
      </c>
      <c r="I303" s="1">
        <v>1476.7008469042614</v>
      </c>
      <c r="J303" s="1">
        <v>1415.3677689423125</v>
      </c>
      <c r="K303" s="1">
        <v>1353.7133808765582</v>
      </c>
      <c r="L303" s="50"/>
      <c r="M303" s="29"/>
      <c r="N303" s="29"/>
      <c r="O303" s="51"/>
    </row>
    <row r="304" spans="1:21" ht="14.5" hidden="1" outlineLevel="1">
      <c r="A304" s="4" t="s">
        <v>7</v>
      </c>
      <c r="B304" s="1">
        <v>221.10804734228461</v>
      </c>
      <c r="C304" s="1">
        <v>249.79332154166522</v>
      </c>
      <c r="D304" s="1">
        <v>275.63054861033436</v>
      </c>
      <c r="E304" s="1">
        <v>297.57161435682445</v>
      </c>
      <c r="F304" s="1">
        <v>320.74819336499843</v>
      </c>
      <c r="G304" s="1">
        <v>341.76259855275589</v>
      </c>
      <c r="H304" s="1">
        <v>365.36571756259303</v>
      </c>
      <c r="I304" s="1">
        <v>400.81737065219659</v>
      </c>
      <c r="J304" s="1">
        <v>442.10909615367996</v>
      </c>
      <c r="K304" s="1">
        <v>490.2029492267784</v>
      </c>
      <c r="L304" s="50"/>
      <c r="M304" s="29"/>
      <c r="N304" s="29"/>
      <c r="O304" s="51"/>
    </row>
    <row r="305" spans="1:27" ht="14.5" hidden="1" outlineLevel="1">
      <c r="A305" s="4" t="s">
        <v>8</v>
      </c>
      <c r="B305" s="1">
        <v>341.44423004171301</v>
      </c>
      <c r="C305" s="1">
        <v>366.64066987655019</v>
      </c>
      <c r="D305" s="1">
        <v>396.71234063163246</v>
      </c>
      <c r="E305" s="1">
        <v>437.87916798570296</v>
      </c>
      <c r="F305" s="1">
        <v>480.35231301658393</v>
      </c>
      <c r="G305" s="1">
        <v>597.52885120806866</v>
      </c>
      <c r="H305" s="1">
        <v>738.02442065491323</v>
      </c>
      <c r="I305" s="1">
        <v>841.16346435156584</v>
      </c>
      <c r="J305" s="1">
        <v>956.2456315422387</v>
      </c>
      <c r="K305" s="1">
        <v>1084.7350522789191</v>
      </c>
      <c r="L305" s="50"/>
      <c r="M305" s="29"/>
      <c r="N305" s="29"/>
      <c r="O305" s="51"/>
      <c r="Q305" s="1"/>
      <c r="R305" s="1"/>
      <c r="S305" s="1"/>
      <c r="T305" s="1"/>
      <c r="U305" s="1"/>
      <c r="V305" s="1"/>
      <c r="W305" s="1"/>
      <c r="X305" s="1"/>
      <c r="Y305" s="1"/>
      <c r="Z305" s="1"/>
    </row>
    <row r="306" spans="1:27" hidden="1" outlineLevel="1"/>
    <row r="307" spans="1:27" ht="14.5" hidden="1" outlineLevel="1">
      <c r="A307" t="s">
        <v>52</v>
      </c>
    </row>
    <row r="308" spans="1:27" ht="14.5" hidden="1" outlineLevel="1">
      <c r="A308" s="22" t="s">
        <v>45</v>
      </c>
      <c r="B308" s="21"/>
      <c r="C308" s="21"/>
      <c r="D308" s="21"/>
      <c r="E308" s="21"/>
      <c r="F308" s="21"/>
      <c r="G308" s="21"/>
      <c r="H308" s="21"/>
      <c r="I308" s="21"/>
      <c r="J308" s="21"/>
      <c r="K308" s="21"/>
      <c r="M308" s="26"/>
      <c r="N308" s="26"/>
    </row>
    <row r="309" spans="1:27" ht="14.5" hidden="1" outlineLevel="1">
      <c r="A309" s="21"/>
      <c r="B309" s="72">
        <v>2010</v>
      </c>
      <c r="C309" s="72">
        <v>2020</v>
      </c>
      <c r="D309" s="72">
        <v>2030</v>
      </c>
      <c r="E309" s="72">
        <v>2040</v>
      </c>
      <c r="F309" s="72">
        <v>2050</v>
      </c>
      <c r="G309" s="72">
        <v>2060</v>
      </c>
      <c r="H309" s="72">
        <v>2070</v>
      </c>
      <c r="I309" s="72">
        <v>2080</v>
      </c>
      <c r="J309" s="72">
        <v>2090</v>
      </c>
      <c r="K309" s="72">
        <v>2100</v>
      </c>
      <c r="L309" s="2"/>
      <c r="M309" s="36"/>
      <c r="N309" s="36"/>
      <c r="R309" s="2"/>
      <c r="S309" s="2"/>
      <c r="T309" s="2"/>
      <c r="U309" s="2"/>
      <c r="V309" s="2"/>
      <c r="W309" s="2"/>
      <c r="X309" s="2"/>
      <c r="Y309" s="2"/>
      <c r="Z309" s="2"/>
      <c r="AA309" s="2"/>
    </row>
    <row r="310" spans="1:27" ht="14.5" hidden="1" outlineLevel="1">
      <c r="A310" s="21" t="s">
        <v>5</v>
      </c>
      <c r="B310" s="44">
        <v>0.2</v>
      </c>
      <c r="C310" s="44">
        <v>0.2</v>
      </c>
      <c r="D310" s="44">
        <v>0.2</v>
      </c>
      <c r="E310" s="44">
        <v>0.2</v>
      </c>
      <c r="F310" s="44">
        <v>0.2</v>
      </c>
      <c r="G310" s="44">
        <v>0.2</v>
      </c>
      <c r="H310" s="44">
        <v>0.2</v>
      </c>
      <c r="I310" s="44">
        <v>0.2</v>
      </c>
      <c r="J310" s="44">
        <v>0.2</v>
      </c>
      <c r="K310" s="44">
        <v>0.2</v>
      </c>
      <c r="L310" s="2"/>
      <c r="M310" s="36"/>
      <c r="N310" s="36"/>
      <c r="R310" s="2"/>
      <c r="S310" s="2"/>
      <c r="T310" s="2"/>
      <c r="U310" s="2"/>
      <c r="V310" s="2"/>
      <c r="W310" s="2"/>
      <c r="X310" s="2"/>
      <c r="Y310" s="2"/>
      <c r="Z310" s="2"/>
      <c r="AA310" s="2"/>
    </row>
    <row r="311" spans="1:27" ht="14.5" hidden="1" outlineLevel="1">
      <c r="A311" s="21" t="s">
        <v>6</v>
      </c>
      <c r="B311" s="44">
        <v>0.2</v>
      </c>
      <c r="C311" s="44">
        <v>0.2</v>
      </c>
      <c r="D311" s="44">
        <v>0.2</v>
      </c>
      <c r="E311" s="44">
        <v>0.2</v>
      </c>
      <c r="F311" s="44">
        <v>0.2</v>
      </c>
      <c r="G311" s="44">
        <v>0.2</v>
      </c>
      <c r="H311" s="44">
        <v>0.2</v>
      </c>
      <c r="I311" s="44">
        <v>0.2</v>
      </c>
      <c r="J311" s="44">
        <v>0.2</v>
      </c>
      <c r="K311" s="44">
        <v>0.2</v>
      </c>
      <c r="L311" s="2"/>
      <c r="M311" s="36"/>
      <c r="N311" s="36"/>
      <c r="R311" s="2"/>
      <c r="S311" s="2"/>
      <c r="T311" s="2"/>
      <c r="U311" s="2"/>
      <c r="V311" s="2"/>
      <c r="W311" s="2"/>
      <c r="X311" s="2"/>
      <c r="Y311" s="2"/>
      <c r="Z311" s="2"/>
      <c r="AA311" s="2"/>
    </row>
    <row r="312" spans="1:27" ht="14.5" hidden="1" outlineLevel="1">
      <c r="A312" s="21" t="s">
        <v>11</v>
      </c>
      <c r="B312" s="44">
        <v>0.47871829282436174</v>
      </c>
      <c r="C312" s="44">
        <v>0.47858898880765999</v>
      </c>
      <c r="D312" s="44">
        <v>0.47841533951350923</v>
      </c>
      <c r="E312" s="44">
        <v>0.47811101199169503</v>
      </c>
      <c r="F312" s="44">
        <v>0.47780889154579492</v>
      </c>
      <c r="G312" s="44">
        <v>0.47755455763018989</v>
      </c>
      <c r="H312" s="44">
        <v>0.47729941291585126</v>
      </c>
      <c r="I312" s="44">
        <v>0.47721443267185948</v>
      </c>
      <c r="J312" s="44">
        <v>0.47712746579551296</v>
      </c>
      <c r="K312" s="44">
        <v>0.47704362227360791</v>
      </c>
      <c r="L312" s="2"/>
      <c r="M312" s="36"/>
      <c r="N312" s="36"/>
      <c r="R312" s="2"/>
      <c r="S312" s="2"/>
      <c r="T312" s="2"/>
      <c r="U312" s="2"/>
      <c r="V312" s="2"/>
      <c r="W312" s="2"/>
      <c r="X312" s="2"/>
      <c r="Y312" s="2"/>
      <c r="Z312" s="2"/>
      <c r="AA312" s="2"/>
    </row>
    <row r="313" spans="1:27" ht="14.5" hidden="1" outlineLevel="1">
      <c r="A313" s="21" t="s">
        <v>2</v>
      </c>
      <c r="B313" s="44">
        <v>0.4</v>
      </c>
      <c r="C313" s="44">
        <v>0.4</v>
      </c>
      <c r="D313" s="44">
        <v>0.4</v>
      </c>
      <c r="E313" s="44">
        <v>0.4</v>
      </c>
      <c r="F313" s="44">
        <v>0.4</v>
      </c>
      <c r="G313" s="44">
        <v>0.4</v>
      </c>
      <c r="H313" s="44">
        <v>0.4</v>
      </c>
      <c r="I313" s="44">
        <v>0.4</v>
      </c>
      <c r="J313" s="44">
        <v>0.4</v>
      </c>
      <c r="K313" s="44">
        <v>0.4</v>
      </c>
      <c r="L313" s="2"/>
      <c r="M313" s="36"/>
      <c r="N313" s="36"/>
      <c r="R313" s="2"/>
      <c r="S313" s="2"/>
      <c r="T313" s="2"/>
      <c r="U313" s="2"/>
      <c r="V313" s="2"/>
      <c r="W313" s="2"/>
      <c r="X313" s="2"/>
      <c r="Y313" s="2"/>
      <c r="Z313" s="2"/>
      <c r="AA313" s="2"/>
    </row>
    <row r="314" spans="1:27" ht="14.5" hidden="1" outlineLevel="1">
      <c r="A314" s="21" t="s">
        <v>3</v>
      </c>
      <c r="B314" s="44">
        <v>0.2</v>
      </c>
      <c r="C314" s="44">
        <v>0.2</v>
      </c>
      <c r="D314" s="44">
        <v>0.2</v>
      </c>
      <c r="E314" s="44">
        <v>0.2</v>
      </c>
      <c r="F314" s="44">
        <v>0.2</v>
      </c>
      <c r="G314" s="44">
        <v>0.2</v>
      </c>
      <c r="H314" s="44">
        <v>0.2</v>
      </c>
      <c r="I314" s="44">
        <v>0.2</v>
      </c>
      <c r="J314" s="44">
        <v>0.2</v>
      </c>
      <c r="K314" s="44">
        <v>0.2</v>
      </c>
      <c r="L314" s="2"/>
      <c r="M314" s="36"/>
      <c r="N314" s="36"/>
      <c r="R314" s="2"/>
      <c r="S314" s="2"/>
      <c r="T314" s="2"/>
      <c r="U314" s="2"/>
      <c r="V314" s="2"/>
      <c r="W314" s="2"/>
      <c r="X314" s="2"/>
      <c r="Y314" s="2"/>
      <c r="Z314" s="2"/>
      <c r="AA314" s="2"/>
    </row>
    <row r="315" spans="1:27" ht="14.5" hidden="1" outlineLevel="1">
      <c r="A315" s="21" t="s">
        <v>4</v>
      </c>
      <c r="B315" s="44">
        <v>0.2</v>
      </c>
      <c r="C315" s="44">
        <v>0.2</v>
      </c>
      <c r="D315" s="44">
        <v>0.2</v>
      </c>
      <c r="E315" s="44">
        <v>0.2</v>
      </c>
      <c r="F315" s="44">
        <v>0.2</v>
      </c>
      <c r="G315" s="44">
        <v>0.2</v>
      </c>
      <c r="H315" s="44">
        <v>0.2</v>
      </c>
      <c r="I315" s="44">
        <v>0.2</v>
      </c>
      <c r="J315" s="44">
        <v>0.2</v>
      </c>
      <c r="K315" s="44">
        <v>0.2</v>
      </c>
      <c r="L315" s="2"/>
      <c r="M315" s="36"/>
      <c r="N315" s="36"/>
      <c r="R315" s="2"/>
      <c r="S315" s="2"/>
      <c r="T315" s="2"/>
      <c r="U315" s="2"/>
      <c r="V315" s="2"/>
      <c r="W315" s="2"/>
      <c r="X315" s="2"/>
      <c r="Y315" s="2"/>
      <c r="Z315" s="2"/>
      <c r="AA315" s="2"/>
    </row>
    <row r="316" spans="1:27" ht="14.5" hidden="1" outlineLevel="1">
      <c r="A316" s="21" t="s">
        <v>0</v>
      </c>
      <c r="B316" s="44">
        <v>0.84</v>
      </c>
      <c r="C316" s="44">
        <v>0.84</v>
      </c>
      <c r="D316" s="44">
        <v>0.84</v>
      </c>
      <c r="E316" s="44">
        <v>0.84</v>
      </c>
      <c r="F316" s="44">
        <v>0.84</v>
      </c>
      <c r="G316" s="44">
        <v>0.84</v>
      </c>
      <c r="H316" s="44">
        <v>0.84</v>
      </c>
      <c r="I316" s="44">
        <v>0.84</v>
      </c>
      <c r="J316" s="44">
        <v>0.84</v>
      </c>
      <c r="K316" s="44">
        <v>0.84</v>
      </c>
      <c r="L316" s="2"/>
      <c r="M316" s="36"/>
      <c r="N316" s="36"/>
      <c r="R316" s="2"/>
      <c r="S316" s="2"/>
      <c r="T316" s="2"/>
      <c r="U316" s="2"/>
      <c r="V316" s="2"/>
      <c r="W316" s="2"/>
      <c r="X316" s="2"/>
      <c r="Y316" s="2"/>
      <c r="Z316" s="2"/>
      <c r="AA316" s="2"/>
    </row>
    <row r="317" spans="1:27" ht="14.5" hidden="1" outlineLevel="1">
      <c r="A317" s="21" t="s">
        <v>1</v>
      </c>
      <c r="B317" s="44">
        <v>0.2</v>
      </c>
      <c r="C317" s="44">
        <v>0.2</v>
      </c>
      <c r="D317" s="44">
        <v>0.2</v>
      </c>
      <c r="E317" s="44">
        <v>0.2</v>
      </c>
      <c r="F317" s="44">
        <v>0.2</v>
      </c>
      <c r="G317" s="44">
        <v>0.2</v>
      </c>
      <c r="H317" s="44">
        <v>0.2</v>
      </c>
      <c r="I317" s="44">
        <v>0.2</v>
      </c>
      <c r="J317" s="44">
        <v>0.2</v>
      </c>
      <c r="K317" s="44">
        <v>0.2</v>
      </c>
      <c r="L317" s="2"/>
      <c r="M317" s="36"/>
      <c r="N317" s="36"/>
      <c r="R317" s="2"/>
      <c r="S317" s="2"/>
      <c r="T317" s="2"/>
      <c r="U317" s="2"/>
      <c r="V317" s="2"/>
      <c r="W317" s="2"/>
      <c r="X317" s="2"/>
      <c r="Y317" s="2"/>
      <c r="Z317" s="2"/>
      <c r="AA317" s="2"/>
    </row>
    <row r="318" spans="1:27" ht="14.5" hidden="1" outlineLevel="1">
      <c r="A318" s="21" t="s">
        <v>7</v>
      </c>
      <c r="B318" s="44">
        <v>0.2</v>
      </c>
      <c r="C318" s="44">
        <v>0.2</v>
      </c>
      <c r="D318" s="44">
        <v>0.2</v>
      </c>
      <c r="E318" s="44">
        <v>0.2</v>
      </c>
      <c r="F318" s="44">
        <v>0.2</v>
      </c>
      <c r="G318" s="44">
        <v>0.2</v>
      </c>
      <c r="H318" s="44">
        <v>0.2</v>
      </c>
      <c r="I318" s="44">
        <v>0.2</v>
      </c>
      <c r="J318" s="44">
        <v>0.2</v>
      </c>
      <c r="K318" s="44">
        <v>0.2</v>
      </c>
      <c r="L318" s="2"/>
      <c r="M318" s="36"/>
      <c r="N318" s="36"/>
      <c r="R318" s="2"/>
      <c r="S318" s="2"/>
      <c r="T318" s="2"/>
      <c r="U318" s="2"/>
      <c r="V318" s="2"/>
      <c r="W318" s="2"/>
      <c r="X318" s="2"/>
      <c r="Y318" s="2"/>
      <c r="Z318" s="2"/>
      <c r="AA318" s="2"/>
    </row>
    <row r="319" spans="1:27" ht="14.5" hidden="1" outlineLevel="1">
      <c r="A319" s="21" t="s">
        <v>8</v>
      </c>
      <c r="B319" s="44">
        <v>0.2</v>
      </c>
      <c r="C319" s="44">
        <v>0.2</v>
      </c>
      <c r="D319" s="44">
        <v>0.2</v>
      </c>
      <c r="E319" s="44">
        <v>0.2</v>
      </c>
      <c r="F319" s="44">
        <v>0.2</v>
      </c>
      <c r="G319" s="44">
        <v>0.2</v>
      </c>
      <c r="H319" s="44">
        <v>0.2</v>
      </c>
      <c r="I319" s="44">
        <v>0.2</v>
      </c>
      <c r="J319" s="44">
        <v>0.2</v>
      </c>
      <c r="K319" s="44">
        <v>0.2</v>
      </c>
      <c r="L319" s="2"/>
      <c r="M319" s="36"/>
      <c r="N319" s="36"/>
      <c r="Q319" s="2"/>
      <c r="R319" s="2"/>
      <c r="S319" s="2"/>
      <c r="T319" s="2"/>
      <c r="U319" s="2"/>
      <c r="V319" s="2"/>
      <c r="W319" s="2"/>
      <c r="X319" s="2"/>
      <c r="Y319" s="2"/>
      <c r="Z319" s="2"/>
    </row>
    <row r="320" spans="1:27" hidden="1" outlineLevel="1"/>
    <row r="321" spans="1:25" hidden="1" outlineLevel="1">
      <c r="A321" t="s">
        <v>53</v>
      </c>
    </row>
    <row r="322" spans="1:25" ht="14.5" hidden="1" outlineLevel="1">
      <c r="A322" t="s">
        <v>47</v>
      </c>
      <c r="B322" s="16"/>
      <c r="C322" s="16"/>
      <c r="D322" s="16"/>
      <c r="E322" s="16"/>
      <c r="F322" s="16"/>
      <c r="G322" s="16"/>
      <c r="H322" s="16"/>
      <c r="I322" s="16"/>
      <c r="J322" s="16"/>
      <c r="K322" s="16"/>
    </row>
    <row r="323" spans="1:25" ht="13" hidden="1" outlineLevel="1">
      <c r="B323" s="4">
        <v>2010</v>
      </c>
      <c r="C323" s="4">
        <v>2020</v>
      </c>
      <c r="D323" s="4">
        <v>2030</v>
      </c>
      <c r="E323" s="4">
        <v>2040</v>
      </c>
      <c r="F323" s="4">
        <v>2050</v>
      </c>
      <c r="G323" s="4">
        <v>2060</v>
      </c>
      <c r="H323" s="4">
        <v>2070</v>
      </c>
      <c r="I323" s="4">
        <v>2080</v>
      </c>
      <c r="J323" s="4">
        <v>2090</v>
      </c>
      <c r="K323" s="4">
        <v>2100</v>
      </c>
      <c r="N323" s="1"/>
      <c r="O323" s="1"/>
      <c r="P323" s="1"/>
      <c r="Q323" s="1"/>
      <c r="R323" s="1"/>
      <c r="S323" s="1"/>
      <c r="T323" s="1"/>
      <c r="U323" s="1"/>
      <c r="V323" s="1"/>
      <c r="W323" s="1"/>
      <c r="X323" s="1"/>
      <c r="Y323" s="1"/>
    </row>
    <row r="324" spans="1:25" ht="13" hidden="1" outlineLevel="1">
      <c r="A324" s="4" t="s">
        <v>5</v>
      </c>
      <c r="B324" s="1">
        <f>B310*B296</f>
        <v>16.999303780336898</v>
      </c>
      <c r="C324" s="1">
        <f t="shared" ref="C324:K324" si="50">C310*C296</f>
        <v>17.231775273924331</v>
      </c>
      <c r="D324" s="1">
        <f t="shared" si="50"/>
        <v>17.609378669079451</v>
      </c>
      <c r="E324" s="1">
        <f t="shared" si="50"/>
        <v>18.142775858611</v>
      </c>
      <c r="F324" s="1">
        <f t="shared" si="50"/>
        <v>19.603324746901588</v>
      </c>
      <c r="G324" s="1">
        <f t="shared" si="50"/>
        <v>19.0224198172968</v>
      </c>
      <c r="H324" s="1">
        <f t="shared" si="50"/>
        <v>19.737308145848932</v>
      </c>
      <c r="I324" s="1">
        <f t="shared" si="50"/>
        <v>21.002615039625603</v>
      </c>
      <c r="J324" s="1">
        <f t="shared" si="50"/>
        <v>22.820187617185752</v>
      </c>
      <c r="K324" s="1">
        <f t="shared" si="50"/>
        <v>25.431072052374578</v>
      </c>
      <c r="N324" s="1"/>
      <c r="O324" s="1"/>
      <c r="P324" s="1"/>
      <c r="Q324" s="1"/>
      <c r="R324" s="1"/>
      <c r="S324" s="1"/>
      <c r="T324" s="1"/>
      <c r="U324" s="1"/>
      <c r="V324" s="1"/>
      <c r="W324" s="1"/>
      <c r="X324" s="1"/>
      <c r="Y324" s="1"/>
    </row>
    <row r="325" spans="1:25" ht="13" hidden="1" outlineLevel="1">
      <c r="A325" s="4" t="s">
        <v>6</v>
      </c>
      <c r="B325" s="1">
        <f t="shared" ref="B325:K333" si="51">B311*B297</f>
        <v>97.305704322845529</v>
      </c>
      <c r="C325" s="1">
        <f t="shared" si="51"/>
        <v>116.79764377151172</v>
      </c>
      <c r="D325" s="1">
        <f t="shared" si="51"/>
        <v>132.59067575441671</v>
      </c>
      <c r="E325" s="1">
        <f t="shared" si="51"/>
        <v>143.72974485009931</v>
      </c>
      <c r="F325" s="1">
        <f t="shared" si="51"/>
        <v>154.24208135964977</v>
      </c>
      <c r="G325" s="1">
        <f t="shared" si="51"/>
        <v>163.28356489989389</v>
      </c>
      <c r="H325" s="1">
        <f t="shared" si="51"/>
        <v>173.68748228465253</v>
      </c>
      <c r="I325" s="1">
        <f t="shared" si="51"/>
        <v>183.23096042454662</v>
      </c>
      <c r="J325" s="1">
        <f t="shared" si="51"/>
        <v>193.9208354559905</v>
      </c>
      <c r="K325" s="1">
        <f t="shared" si="51"/>
        <v>205.89481669352227</v>
      </c>
      <c r="N325" s="1"/>
      <c r="O325" s="1"/>
      <c r="P325" s="1"/>
      <c r="Q325" s="1"/>
      <c r="R325" s="1"/>
      <c r="S325" s="1"/>
      <c r="T325" s="1"/>
      <c r="U325" s="1"/>
      <c r="V325" s="1"/>
      <c r="W325" s="1"/>
      <c r="X325" s="1"/>
      <c r="Y325" s="1"/>
    </row>
    <row r="326" spans="1:25" ht="13" hidden="1" outlineLevel="1">
      <c r="A326" s="4" t="s">
        <v>11</v>
      </c>
      <c r="B326" s="1">
        <f t="shared" si="51"/>
        <v>443.35473339842747</v>
      </c>
      <c r="C326" s="1">
        <f t="shared" si="51"/>
        <v>457.0009826140888</v>
      </c>
      <c r="D326" s="1">
        <f t="shared" si="51"/>
        <v>471.80138987664697</v>
      </c>
      <c r="E326" s="1">
        <f t="shared" si="51"/>
        <v>486.13926191428374</v>
      </c>
      <c r="F326" s="1">
        <f t="shared" si="51"/>
        <v>500.36658484077725</v>
      </c>
      <c r="G326" s="1">
        <f t="shared" si="51"/>
        <v>511.16928343337338</v>
      </c>
      <c r="H326" s="1">
        <f t="shared" si="51"/>
        <v>521.33118626688281</v>
      </c>
      <c r="I326" s="1">
        <f t="shared" si="51"/>
        <v>531.04884119478436</v>
      </c>
      <c r="J326" s="1">
        <f t="shared" si="51"/>
        <v>541.46424014627314</v>
      </c>
      <c r="K326" s="1">
        <f t="shared" si="51"/>
        <v>553.15563174259637</v>
      </c>
      <c r="N326" s="1"/>
      <c r="O326" s="1"/>
      <c r="P326" s="1"/>
      <c r="Q326" s="1"/>
      <c r="R326" s="1"/>
      <c r="S326" s="1"/>
      <c r="T326" s="1"/>
      <c r="U326" s="1"/>
      <c r="V326" s="1"/>
      <c r="W326" s="1"/>
      <c r="X326" s="1"/>
      <c r="Y326" s="1"/>
    </row>
    <row r="327" spans="1:25" ht="13" hidden="1" outlineLevel="1">
      <c r="A327" s="4" t="s">
        <v>2</v>
      </c>
      <c r="B327" s="1">
        <f t="shared" si="51"/>
        <v>576.95318485762778</v>
      </c>
      <c r="C327" s="1">
        <f t="shared" si="51"/>
        <v>614.09482733773882</v>
      </c>
      <c r="D327" s="1">
        <f t="shared" si="51"/>
        <v>672.60069289141779</v>
      </c>
      <c r="E327" s="1">
        <f t="shared" si="51"/>
        <v>739.03980904788204</v>
      </c>
      <c r="F327" s="1">
        <f t="shared" si="51"/>
        <v>809.27917551624716</v>
      </c>
      <c r="G327" s="1">
        <f t="shared" si="51"/>
        <v>868.29445570223879</v>
      </c>
      <c r="H327" s="1">
        <f t="shared" si="51"/>
        <v>928.53306341159703</v>
      </c>
      <c r="I327" s="1">
        <f t="shared" si="51"/>
        <v>972.26178599326818</v>
      </c>
      <c r="J327" s="1">
        <f t="shared" si="51"/>
        <v>1010.0194195284148</v>
      </c>
      <c r="K327" s="1">
        <f t="shared" si="51"/>
        <v>1050.9625865834876</v>
      </c>
      <c r="N327" s="1"/>
      <c r="O327" s="1"/>
      <c r="P327" s="1"/>
      <c r="Q327" s="1"/>
      <c r="R327" s="1"/>
      <c r="S327" s="1"/>
      <c r="T327" s="1"/>
      <c r="U327" s="1"/>
      <c r="V327" s="1"/>
      <c r="W327" s="1"/>
      <c r="X327" s="1"/>
      <c r="Y327" s="1"/>
    </row>
    <row r="328" spans="1:25" ht="13" hidden="1" outlineLevel="1">
      <c r="A328" s="4" t="s">
        <v>3</v>
      </c>
      <c r="B328" s="1">
        <f t="shared" si="51"/>
        <v>25.158320352699683</v>
      </c>
      <c r="C328" s="1">
        <f t="shared" si="51"/>
        <v>25.174269027836981</v>
      </c>
      <c r="D328" s="1">
        <f t="shared" si="51"/>
        <v>25.255529393024304</v>
      </c>
      <c r="E328" s="1">
        <f t="shared" si="51"/>
        <v>25.421461236359221</v>
      </c>
      <c r="F328" s="1">
        <f t="shared" si="51"/>
        <v>25.643868342185211</v>
      </c>
      <c r="G328" s="1">
        <f t="shared" si="51"/>
        <v>25.915234639111631</v>
      </c>
      <c r="H328" s="1">
        <f t="shared" si="51"/>
        <v>26.230176036013034</v>
      </c>
      <c r="I328" s="1">
        <f t="shared" si="51"/>
        <v>26.635040178145797</v>
      </c>
      <c r="J328" s="1">
        <f t="shared" si="51"/>
        <v>27.111873557647513</v>
      </c>
      <c r="K328" s="1">
        <f t="shared" si="51"/>
        <v>27.673469530581247</v>
      </c>
      <c r="N328" s="1"/>
      <c r="O328" s="1"/>
      <c r="P328" s="1"/>
      <c r="Q328" s="1"/>
      <c r="R328" s="1"/>
      <c r="S328" s="1"/>
      <c r="T328" s="1"/>
      <c r="U328" s="1"/>
      <c r="V328" s="1"/>
      <c r="W328" s="1"/>
      <c r="X328" s="1"/>
      <c r="Y328" s="1"/>
    </row>
    <row r="329" spans="1:25" ht="13" hidden="1" outlineLevel="1">
      <c r="A329" s="4" t="s">
        <v>4</v>
      </c>
      <c r="B329" s="1">
        <f t="shared" si="51"/>
        <v>27.751848412894873</v>
      </c>
      <c r="C329" s="1">
        <f t="shared" si="51"/>
        <v>28.718757145723572</v>
      </c>
      <c r="D329" s="1">
        <f t="shared" si="51"/>
        <v>29.945491842063543</v>
      </c>
      <c r="E329" s="1">
        <f t="shared" si="51"/>
        <v>31.817024108117671</v>
      </c>
      <c r="F329" s="1">
        <f t="shared" si="51"/>
        <v>33.799892128969361</v>
      </c>
      <c r="G329" s="1">
        <f t="shared" si="51"/>
        <v>36.871770443666918</v>
      </c>
      <c r="H329" s="1">
        <f t="shared" si="51"/>
        <v>40.191659533083339</v>
      </c>
      <c r="I329" s="1">
        <f t="shared" si="51"/>
        <v>43.923300775733601</v>
      </c>
      <c r="J329" s="1">
        <f t="shared" si="51"/>
        <v>48.258186251839582</v>
      </c>
      <c r="K329" s="1">
        <f t="shared" si="51"/>
        <v>53.293834340456151</v>
      </c>
      <c r="N329" s="1"/>
      <c r="O329" s="1"/>
      <c r="P329" s="1"/>
      <c r="Q329" s="1"/>
      <c r="R329" s="1"/>
      <c r="S329" s="1"/>
      <c r="T329" s="1"/>
      <c r="U329" s="1"/>
      <c r="V329" s="1"/>
      <c r="W329" s="1"/>
      <c r="X329" s="1"/>
      <c r="Y329" s="1"/>
    </row>
    <row r="330" spans="1:25" ht="13" hidden="1" outlineLevel="1">
      <c r="A330" s="4" t="s">
        <v>0</v>
      </c>
      <c r="B330" s="1">
        <f t="shared" si="51"/>
        <v>243.67052906079311</v>
      </c>
      <c r="C330" s="1">
        <f t="shared" si="51"/>
        <v>234.22085439538682</v>
      </c>
      <c r="D330" s="1">
        <f t="shared" si="51"/>
        <v>225.68055869706765</v>
      </c>
      <c r="E330" s="1">
        <f t="shared" si="51"/>
        <v>218.09663370687932</v>
      </c>
      <c r="F330" s="1">
        <f t="shared" si="51"/>
        <v>210.88246793881376</v>
      </c>
      <c r="G330" s="1">
        <f t="shared" si="51"/>
        <v>204.30325456054203</v>
      </c>
      <c r="H330" s="1">
        <f t="shared" si="51"/>
        <v>197.87556347942044</v>
      </c>
      <c r="I330" s="1">
        <f t="shared" si="51"/>
        <v>191.8695138115184</v>
      </c>
      <c r="J330" s="1">
        <f t="shared" si="51"/>
        <v>185.87907926841837</v>
      </c>
      <c r="K330" s="1">
        <f t="shared" si="51"/>
        <v>179.85570663894174</v>
      </c>
      <c r="N330" s="1"/>
      <c r="O330" s="1"/>
      <c r="P330" s="1"/>
      <c r="Q330" s="1"/>
      <c r="R330" s="1"/>
      <c r="S330" s="1"/>
      <c r="T330" s="1"/>
      <c r="U330" s="1"/>
      <c r="V330" s="1"/>
      <c r="W330" s="1"/>
      <c r="X330" s="1"/>
      <c r="Y330" s="1"/>
    </row>
    <row r="331" spans="1:25" ht="13" hidden="1" outlineLevel="1">
      <c r="A331" s="4" t="s">
        <v>1</v>
      </c>
      <c r="B331" s="1">
        <f t="shared" si="51"/>
        <v>387.93802715262245</v>
      </c>
      <c r="C331" s="1">
        <f t="shared" si="51"/>
        <v>374.34866207446527</v>
      </c>
      <c r="D331" s="1">
        <f t="shared" si="51"/>
        <v>360.11363995302059</v>
      </c>
      <c r="E331" s="1">
        <f t="shared" si="51"/>
        <v>346.61598483691387</v>
      </c>
      <c r="F331" s="1">
        <f t="shared" si="51"/>
        <v>332.53304236554891</v>
      </c>
      <c r="G331" s="1">
        <f t="shared" si="51"/>
        <v>320.14413511233619</v>
      </c>
      <c r="H331" s="1">
        <f t="shared" si="51"/>
        <v>307.49198118910647</v>
      </c>
      <c r="I331" s="1">
        <f t="shared" si="51"/>
        <v>295.34016938085227</v>
      </c>
      <c r="J331" s="1">
        <f t="shared" si="51"/>
        <v>283.0735537884625</v>
      </c>
      <c r="K331" s="1">
        <f t="shared" si="51"/>
        <v>270.74267617531166</v>
      </c>
      <c r="N331" s="1"/>
      <c r="O331" s="1"/>
      <c r="P331" s="1"/>
      <c r="Q331" s="1"/>
      <c r="R331" s="1"/>
      <c r="S331" s="1"/>
      <c r="T331" s="1"/>
      <c r="U331" s="1"/>
      <c r="V331" s="1"/>
      <c r="W331" s="1"/>
      <c r="X331" s="1"/>
      <c r="Y331" s="1"/>
    </row>
    <row r="332" spans="1:25" ht="13" hidden="1" outlineLevel="1">
      <c r="A332" s="4" t="s">
        <v>7</v>
      </c>
      <c r="B332" s="1">
        <f t="shared" si="51"/>
        <v>44.221609468456926</v>
      </c>
      <c r="C332" s="1">
        <f t="shared" si="51"/>
        <v>49.958664308333049</v>
      </c>
      <c r="D332" s="1">
        <f t="shared" si="51"/>
        <v>55.126109722066872</v>
      </c>
      <c r="E332" s="1">
        <f t="shared" si="51"/>
        <v>59.514322871364897</v>
      </c>
      <c r="F332" s="1">
        <f t="shared" si="51"/>
        <v>64.149638672999686</v>
      </c>
      <c r="G332" s="1">
        <f t="shared" si="51"/>
        <v>68.352519710551178</v>
      </c>
      <c r="H332" s="1">
        <f t="shared" si="51"/>
        <v>73.073143512518612</v>
      </c>
      <c r="I332" s="1">
        <f t="shared" si="51"/>
        <v>80.163474130439326</v>
      </c>
      <c r="J332" s="1">
        <f t="shared" si="51"/>
        <v>88.421819230735991</v>
      </c>
      <c r="K332" s="1">
        <f t="shared" si="51"/>
        <v>98.040589845355683</v>
      </c>
      <c r="N332" s="1"/>
      <c r="O332" s="1"/>
      <c r="P332" s="1"/>
      <c r="Q332" s="1"/>
      <c r="R332" s="1"/>
      <c r="S332" s="1"/>
      <c r="T332" s="1"/>
      <c r="U332" s="1"/>
      <c r="V332" s="1"/>
      <c r="W332" s="1"/>
      <c r="X332" s="1"/>
      <c r="Y332" s="1"/>
    </row>
    <row r="333" spans="1:25" ht="13" hidden="1" outlineLevel="1">
      <c r="A333" s="4" t="s">
        <v>8</v>
      </c>
      <c r="B333" s="1">
        <f t="shared" si="51"/>
        <v>68.288846008342603</v>
      </c>
      <c r="C333" s="1">
        <f t="shared" si="51"/>
        <v>73.328133975310038</v>
      </c>
      <c r="D333" s="1">
        <f t="shared" si="51"/>
        <v>79.342468126326494</v>
      </c>
      <c r="E333" s="1">
        <f t="shared" si="51"/>
        <v>87.575833597140601</v>
      </c>
      <c r="F333" s="1">
        <f t="shared" si="51"/>
        <v>96.070462603316798</v>
      </c>
      <c r="G333" s="1">
        <f t="shared" si="51"/>
        <v>119.50577024161373</v>
      </c>
      <c r="H333" s="1">
        <f t="shared" si="51"/>
        <v>147.60488413098264</v>
      </c>
      <c r="I333" s="1">
        <f t="shared" si="51"/>
        <v>168.23269287031317</v>
      </c>
      <c r="J333" s="1">
        <f t="shared" si="51"/>
        <v>191.24912630844776</v>
      </c>
      <c r="K333" s="1">
        <f t="shared" si="51"/>
        <v>216.94701045578381</v>
      </c>
      <c r="N333" s="1"/>
      <c r="O333" s="1"/>
      <c r="P333" s="1"/>
      <c r="Q333" s="1"/>
      <c r="R333" s="1"/>
      <c r="S333" s="1"/>
      <c r="T333" s="1"/>
      <c r="U333" s="1"/>
      <c r="V333" s="1"/>
      <c r="W333" s="1"/>
    </row>
    <row r="334" spans="1:25" ht="14.5" hidden="1" outlineLevel="1">
      <c r="A334" s="16"/>
      <c r="B334" s="3"/>
      <c r="C334" s="3"/>
      <c r="D334" s="3"/>
      <c r="E334" s="3"/>
      <c r="F334" s="3"/>
      <c r="G334" s="3"/>
      <c r="H334" s="3"/>
      <c r="I334" s="3"/>
      <c r="J334" s="3"/>
      <c r="K334" s="3"/>
    </row>
    <row r="335" spans="1:25" ht="14.5" hidden="1" outlineLevel="1">
      <c r="A335" s="16" t="s">
        <v>54</v>
      </c>
      <c r="B335" s="3"/>
      <c r="C335" s="3"/>
      <c r="D335" s="3"/>
      <c r="E335" s="3"/>
      <c r="F335" s="3"/>
      <c r="G335" s="3"/>
      <c r="H335" s="3"/>
      <c r="I335" s="3"/>
      <c r="J335" s="3"/>
      <c r="K335" s="3"/>
    </row>
    <row r="336" spans="1:25" ht="14.5" hidden="1" outlineLevel="1">
      <c r="A336" s="24" t="s">
        <v>39</v>
      </c>
      <c r="B336" s="23"/>
      <c r="C336" s="23"/>
      <c r="D336" s="23"/>
      <c r="E336" s="23"/>
      <c r="F336" s="23"/>
      <c r="G336" s="23"/>
      <c r="H336" s="23"/>
      <c r="I336" s="23"/>
      <c r="J336" s="23"/>
      <c r="K336" s="23"/>
      <c r="L336" s="32"/>
    </row>
    <row r="337" spans="1:26" ht="14.5" hidden="1" outlineLevel="1">
      <c r="A337" s="23"/>
      <c r="B337" s="69">
        <v>2010</v>
      </c>
      <c r="C337" s="69">
        <v>2020</v>
      </c>
      <c r="D337" s="69">
        <v>2030</v>
      </c>
      <c r="E337" s="69">
        <v>2040</v>
      </c>
      <c r="F337" s="69">
        <v>2050</v>
      </c>
      <c r="G337" s="69">
        <v>2060</v>
      </c>
      <c r="H337" s="69">
        <v>2070</v>
      </c>
      <c r="I337" s="69">
        <v>2080</v>
      </c>
      <c r="J337" s="69">
        <v>2090</v>
      </c>
      <c r="K337" s="69">
        <v>2100</v>
      </c>
      <c r="L337" s="6"/>
      <c r="O337" s="1"/>
      <c r="P337" s="1"/>
      <c r="Q337" s="1"/>
      <c r="R337" s="1"/>
      <c r="S337" s="1"/>
      <c r="T337" s="1"/>
      <c r="U337" s="1"/>
      <c r="V337" s="1"/>
      <c r="W337" s="1"/>
      <c r="X337" s="1"/>
      <c r="Y337" s="1"/>
      <c r="Z337" s="1"/>
    </row>
    <row r="338" spans="1:26" ht="14.5" hidden="1" outlineLevel="1">
      <c r="A338" s="23" t="s">
        <v>5</v>
      </c>
      <c r="B338" s="46">
        <f t="shared" ref="B338:K338" si="52">B296*B10</f>
        <v>72.777072983563812</v>
      </c>
      <c r="C338" s="46">
        <f t="shared" si="52"/>
        <v>90.589333829065765</v>
      </c>
      <c r="D338" s="46">
        <f t="shared" si="52"/>
        <v>109.14915605025581</v>
      </c>
      <c r="E338" s="46">
        <f t="shared" si="52"/>
        <v>128.04926366243134</v>
      </c>
      <c r="F338" s="46">
        <f t="shared" si="52"/>
        <v>151.96299286997444</v>
      </c>
      <c r="G338" s="46">
        <f t="shared" si="52"/>
        <v>157.03739763218931</v>
      </c>
      <c r="H338" s="46">
        <f t="shared" si="52"/>
        <v>169.3497642718923</v>
      </c>
      <c r="I338" s="46">
        <f t="shared" si="52"/>
        <v>183.0609928920249</v>
      </c>
      <c r="J338" s="46">
        <f t="shared" si="52"/>
        <v>197.93591813600764</v>
      </c>
      <c r="K338" s="46">
        <f t="shared" si="52"/>
        <v>215.45262106089984</v>
      </c>
      <c r="L338" s="6"/>
      <c r="O338" s="1"/>
      <c r="P338" s="1"/>
      <c r="Q338" s="1"/>
      <c r="R338" s="1"/>
      <c r="S338" s="1"/>
      <c r="T338" s="1"/>
      <c r="U338" s="1"/>
      <c r="V338" s="1"/>
      <c r="W338" s="1"/>
      <c r="X338" s="1"/>
      <c r="Y338" s="1"/>
      <c r="Z338" s="1"/>
    </row>
    <row r="339" spans="1:26" ht="14.5" hidden="1" outlineLevel="1">
      <c r="A339" s="23" t="s">
        <v>6</v>
      </c>
      <c r="B339" s="46">
        <f t="shared" ref="B339:K339" si="53">B297*B11</f>
        <v>710.27111351645533</v>
      </c>
      <c r="C339" s="46">
        <f t="shared" si="53"/>
        <v>876.1259397491782</v>
      </c>
      <c r="D339" s="46">
        <f t="shared" si="53"/>
        <v>990.65113724052185</v>
      </c>
      <c r="E339" s="46">
        <f t="shared" si="53"/>
        <v>1038.9310168890595</v>
      </c>
      <c r="F339" s="46">
        <f t="shared" si="53"/>
        <v>1048.3545568170821</v>
      </c>
      <c r="G339" s="46">
        <f t="shared" si="53"/>
        <v>1017.7891665925127</v>
      </c>
      <c r="H339" s="46">
        <f t="shared" si="53"/>
        <v>973.2798694608</v>
      </c>
      <c r="I339" s="46">
        <f t="shared" si="53"/>
        <v>908.9480787054365</v>
      </c>
      <c r="J339" s="46">
        <f t="shared" si="53"/>
        <v>835.69533602128058</v>
      </c>
      <c r="K339" s="46">
        <f t="shared" si="53"/>
        <v>752.88970096372429</v>
      </c>
      <c r="L339" s="6"/>
      <c r="O339" s="1"/>
      <c r="P339" s="1"/>
      <c r="Q339" s="1"/>
      <c r="R339" s="1"/>
      <c r="S339" s="1"/>
      <c r="T339" s="1"/>
      <c r="U339" s="1"/>
      <c r="V339" s="1"/>
      <c r="W339" s="1"/>
      <c r="X339" s="1"/>
      <c r="Y339" s="1"/>
      <c r="Z339" s="1"/>
    </row>
    <row r="340" spans="1:26" ht="14.5" hidden="1" outlineLevel="1">
      <c r="A340" s="23" t="s">
        <v>11</v>
      </c>
      <c r="B340" s="46">
        <f t="shared" ref="B340:K340" si="54">B298*B12</f>
        <v>564.91707625641698</v>
      </c>
      <c r="C340" s="46">
        <f t="shared" si="54"/>
        <v>605.8493542716152</v>
      </c>
      <c r="D340" s="46">
        <f t="shared" si="54"/>
        <v>644.58330992833737</v>
      </c>
      <c r="E340" s="46">
        <f t="shared" si="54"/>
        <v>680.25347367344875</v>
      </c>
      <c r="F340" s="46">
        <f t="shared" si="54"/>
        <v>711.60423163446001</v>
      </c>
      <c r="G340" s="46">
        <f t="shared" si="54"/>
        <v>730.81067154305697</v>
      </c>
      <c r="H340" s="46">
        <f t="shared" si="54"/>
        <v>738.68636722019721</v>
      </c>
      <c r="I340" s="46">
        <f t="shared" si="54"/>
        <v>734.63179605157745</v>
      </c>
      <c r="J340" s="46">
        <f t="shared" si="54"/>
        <v>719.39350393441714</v>
      </c>
      <c r="K340" s="46">
        <f t="shared" si="54"/>
        <v>696.38815597874168</v>
      </c>
      <c r="L340" s="6"/>
      <c r="O340" s="1"/>
      <c r="P340" s="1"/>
      <c r="Q340" s="1"/>
      <c r="R340" s="1"/>
      <c r="S340" s="1"/>
      <c r="T340" s="1"/>
      <c r="U340" s="1"/>
      <c r="V340" s="1"/>
      <c r="W340" s="1"/>
      <c r="X340" s="1"/>
      <c r="Y340" s="1"/>
      <c r="Z340" s="1"/>
    </row>
    <row r="341" spans="1:26" ht="14.5" hidden="1" outlineLevel="1">
      <c r="A341" s="23" t="s">
        <v>2</v>
      </c>
      <c r="B341" s="46">
        <f t="shared" ref="B341:K341" si="55">B299*B13</f>
        <v>402.32795002114057</v>
      </c>
      <c r="C341" s="46">
        <f t="shared" si="55"/>
        <v>428.91904888290816</v>
      </c>
      <c r="D341" s="46">
        <f t="shared" si="55"/>
        <v>463.10069471476987</v>
      </c>
      <c r="E341" s="46">
        <f t="shared" si="55"/>
        <v>499.1600785510181</v>
      </c>
      <c r="F341" s="46">
        <f t="shared" si="55"/>
        <v>530.39876442597631</v>
      </c>
      <c r="G341" s="46">
        <f t="shared" si="55"/>
        <v>544.64046461536691</v>
      </c>
      <c r="H341" s="46">
        <f t="shared" si="55"/>
        <v>550.34307497983582</v>
      </c>
      <c r="I341" s="46">
        <f t="shared" si="55"/>
        <v>535.33610754066456</v>
      </c>
      <c r="J341" s="46">
        <f t="shared" si="55"/>
        <v>508.81524962088906</v>
      </c>
      <c r="K341" s="46">
        <f t="shared" si="55"/>
        <v>478.92180269348307</v>
      </c>
      <c r="L341" s="6"/>
      <c r="O341" s="1"/>
      <c r="P341" s="1"/>
      <c r="Q341" s="1"/>
      <c r="R341" s="1"/>
      <c r="S341" s="1"/>
      <c r="T341" s="1"/>
      <c r="U341" s="1"/>
      <c r="V341" s="1"/>
      <c r="W341" s="1"/>
      <c r="X341" s="1"/>
      <c r="Y341" s="1"/>
      <c r="Z341" s="1"/>
    </row>
    <row r="342" spans="1:26" ht="14.5" hidden="1" outlineLevel="1">
      <c r="A342" s="23" t="s">
        <v>3</v>
      </c>
      <c r="B342" s="46">
        <f t="shared" ref="B342:K342" si="56">B300*B14</f>
        <v>73.684375848507258</v>
      </c>
      <c r="C342" s="46">
        <f t="shared" si="56"/>
        <v>79.984437063720563</v>
      </c>
      <c r="D342" s="46">
        <f t="shared" si="56"/>
        <v>84.100348470725621</v>
      </c>
      <c r="E342" s="46">
        <f t="shared" si="56"/>
        <v>86.356495100818009</v>
      </c>
      <c r="F342" s="46">
        <f t="shared" si="56"/>
        <v>86.609735788460185</v>
      </c>
      <c r="G342" s="46">
        <f t="shared" si="56"/>
        <v>85.063756656516148</v>
      </c>
      <c r="H342" s="46">
        <f t="shared" si="56"/>
        <v>82.212846987519043</v>
      </c>
      <c r="I342" s="46">
        <f t="shared" si="56"/>
        <v>78.42513092708721</v>
      </c>
      <c r="J342" s="46">
        <f t="shared" si="56"/>
        <v>73.422447582590465</v>
      </c>
      <c r="K342" s="46">
        <f t="shared" si="56"/>
        <v>67.111065825266337</v>
      </c>
      <c r="L342" s="6"/>
      <c r="O342" s="1"/>
      <c r="P342" s="1"/>
      <c r="Q342" s="1"/>
      <c r="R342" s="1"/>
      <c r="S342" s="1"/>
      <c r="T342" s="1"/>
      <c r="U342" s="1"/>
      <c r="V342" s="1"/>
      <c r="W342" s="1"/>
      <c r="X342" s="1"/>
      <c r="Y342" s="1"/>
      <c r="Z342" s="1"/>
    </row>
    <row r="343" spans="1:26" ht="14.5" hidden="1" outlineLevel="1">
      <c r="A343" s="23" t="s">
        <v>4</v>
      </c>
      <c r="B343" s="46">
        <f t="shared" ref="B343:K343" si="57">B301*B15</f>
        <v>52.847438506855696</v>
      </c>
      <c r="C343" s="46">
        <f t="shared" si="57"/>
        <v>63.838155539099915</v>
      </c>
      <c r="D343" s="46">
        <f t="shared" si="57"/>
        <v>73.775974101624854</v>
      </c>
      <c r="E343" s="46">
        <f t="shared" si="57"/>
        <v>84.324528198730704</v>
      </c>
      <c r="F343" s="46">
        <f t="shared" si="57"/>
        <v>93.529418765376747</v>
      </c>
      <c r="G343" s="46">
        <f t="shared" si="57"/>
        <v>103.51114432126417</v>
      </c>
      <c r="H343" s="46">
        <f t="shared" si="57"/>
        <v>111.84300522657631</v>
      </c>
      <c r="I343" s="46">
        <f t="shared" si="57"/>
        <v>118.47231707049029</v>
      </c>
      <c r="J343" s="46">
        <f t="shared" si="57"/>
        <v>123.50536493253846</v>
      </c>
      <c r="K343" s="46">
        <f t="shared" si="57"/>
        <v>126.73216512357396</v>
      </c>
      <c r="L343" s="6"/>
      <c r="O343" s="1"/>
      <c r="P343" s="1"/>
      <c r="Q343" s="1"/>
      <c r="R343" s="1"/>
      <c r="S343" s="1"/>
      <c r="T343" s="1"/>
      <c r="U343" s="1"/>
      <c r="V343" s="1"/>
      <c r="W343" s="1"/>
      <c r="X343" s="1"/>
      <c r="Y343" s="1"/>
      <c r="Z343" s="1"/>
    </row>
    <row r="344" spans="1:26" ht="14.5" hidden="1" outlineLevel="1">
      <c r="A344" s="23" t="s">
        <v>0</v>
      </c>
      <c r="B344" s="46">
        <f t="shared" ref="B344:K344" si="58">B302*B16</f>
        <v>101.0242366357075</v>
      </c>
      <c r="C344" s="46">
        <f t="shared" si="58"/>
        <v>105.49803589545496</v>
      </c>
      <c r="D344" s="46">
        <f t="shared" si="58"/>
        <v>109.894246958053</v>
      </c>
      <c r="E344" s="46">
        <f t="shared" si="58"/>
        <v>113.59412761472151</v>
      </c>
      <c r="F344" s="46">
        <f t="shared" si="58"/>
        <v>116.23269394674946</v>
      </c>
      <c r="G344" s="46">
        <f t="shared" si="58"/>
        <v>118.40596359923794</v>
      </c>
      <c r="H344" s="46">
        <f t="shared" si="58"/>
        <v>119.67981170156527</v>
      </c>
      <c r="I344" s="46">
        <f t="shared" si="58"/>
        <v>119.56123226768827</v>
      </c>
      <c r="J344" s="46">
        <f t="shared" si="58"/>
        <v>116.90762313037288</v>
      </c>
      <c r="K344" s="46">
        <f t="shared" si="58"/>
        <v>111.85297227763569</v>
      </c>
      <c r="L344" s="6"/>
      <c r="O344" s="1"/>
      <c r="P344" s="1"/>
      <c r="Q344" s="1"/>
      <c r="R344" s="1"/>
      <c r="S344" s="1"/>
      <c r="T344" s="1"/>
      <c r="U344" s="1"/>
      <c r="V344" s="1"/>
      <c r="W344" s="1"/>
      <c r="X344" s="1"/>
      <c r="Y344" s="1"/>
      <c r="Z344" s="1"/>
    </row>
    <row r="345" spans="1:26" ht="14.5" hidden="1" outlineLevel="1">
      <c r="A345" s="23" t="s">
        <v>1</v>
      </c>
      <c r="B345" s="46">
        <f t="shared" ref="B345:K345" si="59">B303*B17</f>
        <v>245.44047584371032</v>
      </c>
      <c r="C345" s="46">
        <f t="shared" si="59"/>
        <v>234.87112371813529</v>
      </c>
      <c r="D345" s="46">
        <f t="shared" si="59"/>
        <v>220.33975401802502</v>
      </c>
      <c r="E345" s="46">
        <f t="shared" si="59"/>
        <v>205.01209919685093</v>
      </c>
      <c r="F345" s="46">
        <f t="shared" si="59"/>
        <v>189.06771716243384</v>
      </c>
      <c r="G345" s="46">
        <f t="shared" si="59"/>
        <v>173.77370221841457</v>
      </c>
      <c r="H345" s="46">
        <f t="shared" si="59"/>
        <v>156.20305170153392</v>
      </c>
      <c r="I345" s="46">
        <f t="shared" si="59"/>
        <v>138.29181832327171</v>
      </c>
      <c r="J345" s="46">
        <f t="shared" si="59"/>
        <v>120.52592982547648</v>
      </c>
      <c r="K345" s="46">
        <f t="shared" si="59"/>
        <v>104.149151654796</v>
      </c>
      <c r="L345" s="6"/>
      <c r="O345" s="1"/>
      <c r="P345" s="1"/>
      <c r="Q345" s="1"/>
      <c r="R345" s="1"/>
      <c r="S345" s="1"/>
      <c r="T345" s="1"/>
      <c r="U345" s="1"/>
      <c r="V345" s="1"/>
      <c r="W345" s="1"/>
      <c r="X345" s="1"/>
      <c r="Y345" s="1"/>
      <c r="Z345" s="1"/>
    </row>
    <row r="346" spans="1:26" ht="14.5" hidden="1" outlineLevel="1">
      <c r="A346" s="23" t="s">
        <v>7</v>
      </c>
      <c r="B346" s="46">
        <f t="shared" ref="B346:K346" si="60">B304*B18</f>
        <v>169.79046020543291</v>
      </c>
      <c r="C346" s="46">
        <f t="shared" si="60"/>
        <v>208.9442778452817</v>
      </c>
      <c r="D346" s="46">
        <f t="shared" si="60"/>
        <v>242.90927500028116</v>
      </c>
      <c r="E346" s="46">
        <f t="shared" si="60"/>
        <v>268.44652794443215</v>
      </c>
      <c r="F346" s="46">
        <f t="shared" si="60"/>
        <v>287.96360160966276</v>
      </c>
      <c r="G346" s="46">
        <f t="shared" si="60"/>
        <v>297.97913500225911</v>
      </c>
      <c r="H346" s="46">
        <f t="shared" si="60"/>
        <v>303.2856231597255</v>
      </c>
      <c r="I346" s="46">
        <f t="shared" si="60"/>
        <v>310.94323344330655</v>
      </c>
      <c r="J346" s="46">
        <f t="shared" si="60"/>
        <v>315.05702158650098</v>
      </c>
      <c r="K346" s="46">
        <f t="shared" si="60"/>
        <v>315.67037085535247</v>
      </c>
      <c r="L346" s="6"/>
      <c r="O346" s="1"/>
      <c r="P346" s="1"/>
      <c r="Q346" s="1"/>
      <c r="R346" s="1"/>
      <c r="S346" s="1"/>
      <c r="T346" s="1"/>
      <c r="U346" s="1"/>
      <c r="V346" s="1"/>
      <c r="W346" s="1"/>
      <c r="X346" s="1"/>
      <c r="Y346" s="1"/>
      <c r="Z346" s="1"/>
    </row>
    <row r="347" spans="1:26" ht="14.5" hidden="1" outlineLevel="1">
      <c r="A347" s="23" t="s">
        <v>8</v>
      </c>
      <c r="B347" s="46">
        <f t="shared" ref="B347:K347" si="61">B305*B19</f>
        <v>488.13531334809545</v>
      </c>
      <c r="C347" s="46">
        <f t="shared" si="61"/>
        <v>587.75614210019592</v>
      </c>
      <c r="D347" s="46">
        <f t="shared" si="61"/>
        <v>687.03773836296637</v>
      </c>
      <c r="E347" s="46">
        <f t="shared" si="61"/>
        <v>797.24863199136246</v>
      </c>
      <c r="F347" s="46">
        <f t="shared" si="61"/>
        <v>895.04011029575861</v>
      </c>
      <c r="G347" s="46">
        <f t="shared" si="61"/>
        <v>1109.1115564364429</v>
      </c>
      <c r="H347" s="46">
        <f t="shared" si="61"/>
        <v>1329.2092194239772</v>
      </c>
      <c r="I347" s="46">
        <f t="shared" si="61"/>
        <v>1432.6190203705582</v>
      </c>
      <c r="J347" s="46">
        <f t="shared" si="61"/>
        <v>1502.8596086616353</v>
      </c>
      <c r="K347" s="46">
        <f t="shared" si="61"/>
        <v>1540.8128232378122</v>
      </c>
      <c r="L347" s="6"/>
      <c r="O347" s="1"/>
      <c r="P347" s="1"/>
      <c r="Q347" s="1"/>
      <c r="R347" s="1"/>
      <c r="S347" s="1"/>
      <c r="T347" s="1"/>
      <c r="U347" s="1"/>
      <c r="V347" s="1"/>
      <c r="W347" s="1"/>
      <c r="X347" s="1"/>
      <c r="Y347" s="1"/>
      <c r="Z347" s="1"/>
    </row>
    <row r="348" spans="1:26" ht="14.5" hidden="1" outlineLevel="1">
      <c r="A348" s="23" t="s">
        <v>89</v>
      </c>
      <c r="B348" s="46">
        <f>SUM(B338:B347)</f>
        <v>2881.2155131658856</v>
      </c>
      <c r="C348" s="46">
        <f t="shared" ref="C348:K348" si="62">SUM(C338:C347)</f>
        <v>3282.3758488946555</v>
      </c>
      <c r="D348" s="46">
        <f t="shared" si="62"/>
        <v>3625.541634845561</v>
      </c>
      <c r="E348" s="46">
        <f t="shared" si="62"/>
        <v>3901.3762428228729</v>
      </c>
      <c r="F348" s="46">
        <f t="shared" si="62"/>
        <v>4110.7638233159341</v>
      </c>
      <c r="G348" s="46">
        <f t="shared" si="62"/>
        <v>4338.1229586172612</v>
      </c>
      <c r="H348" s="46">
        <f t="shared" si="62"/>
        <v>4534.0926341336226</v>
      </c>
      <c r="I348" s="46">
        <f t="shared" si="62"/>
        <v>4560.2897275921059</v>
      </c>
      <c r="J348" s="46">
        <f t="shared" si="62"/>
        <v>4514.1180034317094</v>
      </c>
      <c r="K348" s="46">
        <f t="shared" si="62"/>
        <v>4409.9808296712854</v>
      </c>
      <c r="L348" s="6"/>
      <c r="O348" s="1"/>
      <c r="P348" s="1"/>
      <c r="Q348" s="1"/>
      <c r="R348" s="1"/>
      <c r="S348" s="1"/>
      <c r="T348" s="1"/>
      <c r="U348" s="1"/>
      <c r="V348" s="1"/>
      <c r="W348" s="1"/>
      <c r="X348" s="1"/>
      <c r="Y348" s="1"/>
    </row>
    <row r="349" spans="1:26" hidden="1" outlineLevel="1"/>
    <row r="350" spans="1:26" collapsed="1">
      <c r="A350" t="s">
        <v>55</v>
      </c>
    </row>
    <row r="351" spans="1:26" ht="14.5">
      <c r="A351" s="18" t="s">
        <v>41</v>
      </c>
      <c r="B351" s="17"/>
      <c r="C351" s="17"/>
      <c r="D351" s="17"/>
      <c r="E351" s="17"/>
      <c r="F351" s="17"/>
      <c r="G351" s="17"/>
      <c r="H351" s="17"/>
      <c r="I351" s="17"/>
      <c r="J351" s="17"/>
      <c r="K351" s="17"/>
    </row>
    <row r="352" spans="1:26" ht="14.5">
      <c r="A352" s="17"/>
      <c r="B352" s="70">
        <v>2010</v>
      </c>
      <c r="C352" s="70">
        <v>2020</v>
      </c>
      <c r="D352" s="70">
        <v>2030</v>
      </c>
      <c r="E352" s="70">
        <v>2040</v>
      </c>
      <c r="F352" s="70">
        <v>2050</v>
      </c>
      <c r="G352" s="70">
        <v>2060</v>
      </c>
      <c r="H352" s="70">
        <v>2070</v>
      </c>
      <c r="I352" s="70">
        <v>2080</v>
      </c>
      <c r="J352" s="70">
        <v>2090</v>
      </c>
      <c r="K352" s="70">
        <v>2100</v>
      </c>
      <c r="O352" s="7"/>
      <c r="P352" s="52"/>
      <c r="Q352" s="52"/>
      <c r="R352" s="52"/>
      <c r="S352" s="52"/>
      <c r="T352" s="52"/>
      <c r="U352" s="52"/>
      <c r="V352" s="52"/>
      <c r="W352" s="52"/>
      <c r="X352" s="52"/>
      <c r="Y352" s="52"/>
      <c r="Z352" s="52"/>
    </row>
    <row r="353" spans="1:26" ht="14.5">
      <c r="A353" s="17" t="s">
        <v>5</v>
      </c>
      <c r="B353" s="47">
        <f t="shared" ref="B353:K353" si="63">B324*B10/1000</f>
        <v>1.4555414596712763E-2</v>
      </c>
      <c r="C353" s="47">
        <f t="shared" si="63"/>
        <v>1.8117866765813156E-2</v>
      </c>
      <c r="D353" s="47">
        <f t="shared" si="63"/>
        <v>2.1829831210051161E-2</v>
      </c>
      <c r="E353" s="47">
        <f t="shared" si="63"/>
        <v>2.5609852732486272E-2</v>
      </c>
      <c r="F353" s="47">
        <f t="shared" si="63"/>
        <v>3.0392598573994893E-2</v>
      </c>
      <c r="G353" s="47">
        <f t="shared" si="63"/>
        <v>3.1407479526437868E-2</v>
      </c>
      <c r="H353" s="47">
        <f t="shared" si="63"/>
        <v>3.3869952854378459E-2</v>
      </c>
      <c r="I353" s="47">
        <f t="shared" si="63"/>
        <v>3.6612198578404982E-2</v>
      </c>
      <c r="J353" s="47">
        <f t="shared" si="63"/>
        <v>3.9587183627201532E-2</v>
      </c>
      <c r="K353" s="47">
        <f t="shared" si="63"/>
        <v>4.3090524212179966E-2</v>
      </c>
      <c r="L353" s="38"/>
      <c r="O353" s="7"/>
      <c r="P353" s="7"/>
      <c r="Q353" s="7"/>
      <c r="R353" s="7"/>
      <c r="S353" s="7"/>
      <c r="T353" s="7"/>
      <c r="U353" s="7"/>
      <c r="V353" s="7"/>
      <c r="W353" s="7"/>
      <c r="X353" s="7"/>
      <c r="Y353" s="7"/>
      <c r="Z353" s="7"/>
    </row>
    <row r="354" spans="1:26" ht="14.5">
      <c r="A354" s="17" t="s">
        <v>6</v>
      </c>
      <c r="B354" s="47">
        <f t="shared" ref="B354:K354" si="64">B325*B11/1000</f>
        <v>0.14205422270329107</v>
      </c>
      <c r="C354" s="47">
        <f t="shared" si="64"/>
        <v>0.17522518794983566</v>
      </c>
      <c r="D354" s="47">
        <f t="shared" si="64"/>
        <v>0.19813022744810435</v>
      </c>
      <c r="E354" s="47">
        <f t="shared" si="64"/>
        <v>0.20778620337781192</v>
      </c>
      <c r="F354" s="47">
        <f t="shared" si="64"/>
        <v>0.20967091136341642</v>
      </c>
      <c r="G354" s="47">
        <f t="shared" si="64"/>
        <v>0.20355783331850255</v>
      </c>
      <c r="H354" s="47">
        <f t="shared" si="64"/>
        <v>0.19465597389216002</v>
      </c>
      <c r="I354" s="47">
        <f t="shared" si="64"/>
        <v>0.18178961574108732</v>
      </c>
      <c r="J354" s="47">
        <f t="shared" si="64"/>
        <v>0.16713906720425611</v>
      </c>
      <c r="K354" s="47">
        <f t="shared" si="64"/>
        <v>0.15057794019274484</v>
      </c>
      <c r="L354" s="38"/>
      <c r="O354" s="7"/>
      <c r="P354" s="7"/>
      <c r="Q354" s="7"/>
      <c r="R354" s="7"/>
      <c r="S354" s="7"/>
      <c r="T354" s="7"/>
      <c r="U354" s="7"/>
      <c r="V354" s="7"/>
      <c r="W354" s="7"/>
      <c r="X354" s="7"/>
      <c r="Y354" s="7"/>
      <c r="Z354" s="7"/>
    </row>
    <row r="355" spans="1:26" ht="14.5">
      <c r="A355" s="17" t="s">
        <v>11</v>
      </c>
      <c r="B355" s="47">
        <f t="shared" ref="B355:K355" si="65">B326*B12/1000</f>
        <v>0.27043613833280172</v>
      </c>
      <c r="C355" s="47">
        <f t="shared" si="65"/>
        <v>0.28995282983062604</v>
      </c>
      <c r="D355" s="47">
        <f t="shared" si="65"/>
        <v>0.30837854306410706</v>
      </c>
      <c r="E355" s="47">
        <f t="shared" si="65"/>
        <v>0.32523667670887846</v>
      </c>
      <c r="F355" s="47">
        <f t="shared" si="65"/>
        <v>0.34001082913655845</v>
      </c>
      <c r="G355" s="47">
        <f t="shared" si="65"/>
        <v>0.34900196696016655</v>
      </c>
      <c r="H355" s="47">
        <f t="shared" si="65"/>
        <v>0.35257456940314308</v>
      </c>
      <c r="I355" s="47">
        <f t="shared" si="65"/>
        <v>0.35057689577546275</v>
      </c>
      <c r="J355" s="47">
        <f t="shared" si="65"/>
        <v>0.34324239944198282</v>
      </c>
      <c r="K355" s="47">
        <f t="shared" si="65"/>
        <v>0.33220752843653717</v>
      </c>
      <c r="L355" s="38"/>
      <c r="O355" s="7"/>
      <c r="P355" s="7"/>
      <c r="Q355" s="7"/>
      <c r="R355" s="7"/>
      <c r="S355" s="7"/>
      <c r="T355" s="7"/>
      <c r="U355" s="7"/>
      <c r="V355" s="7"/>
      <c r="W355" s="7"/>
      <c r="X355" s="7"/>
      <c r="Y355" s="7"/>
      <c r="Z355" s="7"/>
    </row>
    <row r="356" spans="1:26" ht="14.5">
      <c r="A356" s="17" t="s">
        <v>2</v>
      </c>
      <c r="B356" s="47">
        <f t="shared" ref="B356:K356" si="66">B327*B13/1000</f>
        <v>0.16093118000845624</v>
      </c>
      <c r="C356" s="47">
        <f t="shared" si="66"/>
        <v>0.17156761955316327</v>
      </c>
      <c r="D356" s="47">
        <f t="shared" si="66"/>
        <v>0.18524027788590794</v>
      </c>
      <c r="E356" s="47">
        <f t="shared" si="66"/>
        <v>0.19966403142040726</v>
      </c>
      <c r="F356" s="47">
        <f t="shared" si="66"/>
        <v>0.21215950577039053</v>
      </c>
      <c r="G356" s="47">
        <f t="shared" si="66"/>
        <v>0.21785618584614683</v>
      </c>
      <c r="H356" s="47">
        <f t="shared" si="66"/>
        <v>0.22013722999193436</v>
      </c>
      <c r="I356" s="47">
        <f t="shared" si="66"/>
        <v>0.21413444301626583</v>
      </c>
      <c r="J356" s="47">
        <f t="shared" si="66"/>
        <v>0.20352609984835562</v>
      </c>
      <c r="K356" s="47">
        <f t="shared" si="66"/>
        <v>0.1915687210773932</v>
      </c>
      <c r="L356" s="38"/>
      <c r="O356" s="7"/>
      <c r="P356" s="7"/>
      <c r="Q356" s="7"/>
      <c r="R356" s="7"/>
      <c r="S356" s="7"/>
      <c r="T356" s="7"/>
      <c r="U356" s="7"/>
      <c r="V356" s="7"/>
      <c r="W356" s="7"/>
      <c r="X356" s="7"/>
      <c r="Y356" s="7"/>
      <c r="Z356" s="7"/>
    </row>
    <row r="357" spans="1:26" ht="14.5">
      <c r="A357" s="17" t="s">
        <v>3</v>
      </c>
      <c r="B357" s="47">
        <f t="shared" ref="B357:K357" si="67">B328*B14/1000</f>
        <v>1.4736875169701453E-2</v>
      </c>
      <c r="C357" s="47">
        <f t="shared" si="67"/>
        <v>1.5996887412744114E-2</v>
      </c>
      <c r="D357" s="47">
        <f t="shared" si="67"/>
        <v>1.6820069694145123E-2</v>
      </c>
      <c r="E357" s="47">
        <f t="shared" si="67"/>
        <v>1.7271299020163604E-2</v>
      </c>
      <c r="F357" s="47">
        <f t="shared" si="67"/>
        <v>1.7321947157692041E-2</v>
      </c>
      <c r="G357" s="47">
        <f t="shared" si="67"/>
        <v>1.7012751331303231E-2</v>
      </c>
      <c r="H357" s="47">
        <f t="shared" si="67"/>
        <v>1.6442569397503805E-2</v>
      </c>
      <c r="I357" s="47">
        <f t="shared" si="67"/>
        <v>1.5685026185417443E-2</v>
      </c>
      <c r="J357" s="47">
        <f t="shared" si="67"/>
        <v>1.4684489516518094E-2</v>
      </c>
      <c r="K357" s="47">
        <f t="shared" si="67"/>
        <v>1.3422213165053268E-2</v>
      </c>
      <c r="L357" s="38"/>
      <c r="O357" s="7"/>
      <c r="P357" s="7"/>
      <c r="Q357" s="7"/>
      <c r="R357" s="7"/>
      <c r="S357" s="7"/>
      <c r="T357" s="7"/>
      <c r="U357" s="7"/>
      <c r="V357" s="7"/>
      <c r="W357" s="7"/>
      <c r="X357" s="7"/>
      <c r="Y357" s="7"/>
      <c r="Z357" s="7"/>
    </row>
    <row r="358" spans="1:26" ht="14.5">
      <c r="A358" s="17" t="s">
        <v>4</v>
      </c>
      <c r="B358" s="47">
        <f t="shared" ref="B358:K358" si="68">B329*B15/1000</f>
        <v>1.0569487701371139E-2</v>
      </c>
      <c r="C358" s="47">
        <f t="shared" si="68"/>
        <v>1.2767631107819984E-2</v>
      </c>
      <c r="D358" s="47">
        <f t="shared" si="68"/>
        <v>1.4755194820324972E-2</v>
      </c>
      <c r="E358" s="47">
        <f t="shared" si="68"/>
        <v>1.6864905639746141E-2</v>
      </c>
      <c r="F358" s="47">
        <f t="shared" si="68"/>
        <v>1.8705883753075348E-2</v>
      </c>
      <c r="G358" s="47">
        <f t="shared" si="68"/>
        <v>2.0702228864252836E-2</v>
      </c>
      <c r="H358" s="47">
        <f t="shared" si="68"/>
        <v>2.2368601045315267E-2</v>
      </c>
      <c r="I358" s="47">
        <f t="shared" si="68"/>
        <v>2.369446341409806E-2</v>
      </c>
      <c r="J358" s="47">
        <f t="shared" si="68"/>
        <v>2.4701072986507693E-2</v>
      </c>
      <c r="K358" s="47">
        <f t="shared" si="68"/>
        <v>2.5346433024714794E-2</v>
      </c>
      <c r="L358" s="38"/>
      <c r="O358" s="7"/>
      <c r="P358" s="7"/>
      <c r="Q358" s="7"/>
      <c r="R358" s="7"/>
      <c r="S358" s="7"/>
      <c r="T358" s="7"/>
      <c r="U358" s="7"/>
      <c r="V358" s="7"/>
      <c r="W358" s="7"/>
      <c r="X358" s="7"/>
      <c r="Y358" s="7"/>
      <c r="Z358" s="7"/>
    </row>
    <row r="359" spans="1:26" ht="14.5">
      <c r="A359" s="17" t="s">
        <v>0</v>
      </c>
      <c r="B359" s="47">
        <f t="shared" ref="B359:K359" si="69">B330*B16/1000</f>
        <v>8.4860358773994296E-2</v>
      </c>
      <c r="C359" s="47">
        <f t="shared" si="69"/>
        <v>8.8618350152182154E-2</v>
      </c>
      <c r="D359" s="47">
        <f t="shared" si="69"/>
        <v>9.2311167444764503E-2</v>
      </c>
      <c r="E359" s="47">
        <f t="shared" si="69"/>
        <v>9.5419067196366059E-2</v>
      </c>
      <c r="F359" s="47">
        <f t="shared" si="69"/>
        <v>9.7635462915269547E-2</v>
      </c>
      <c r="G359" s="47">
        <f t="shared" si="69"/>
        <v>9.946100942335985E-2</v>
      </c>
      <c r="H359" s="47">
        <f t="shared" si="69"/>
        <v>0.10053104182931483</v>
      </c>
      <c r="I359" s="47">
        <f t="shared" si="69"/>
        <v>0.10043143510485815</v>
      </c>
      <c r="J359" s="47">
        <f t="shared" si="69"/>
        <v>9.8202403429513224E-2</v>
      </c>
      <c r="K359" s="47">
        <f t="shared" si="69"/>
        <v>9.3956496713213974E-2</v>
      </c>
      <c r="L359" s="38"/>
      <c r="O359" s="7"/>
      <c r="P359" s="7"/>
      <c r="Q359" s="7"/>
      <c r="R359" s="7"/>
      <c r="S359" s="7"/>
      <c r="T359" s="7"/>
      <c r="U359" s="7"/>
      <c r="V359" s="7"/>
      <c r="W359" s="7"/>
      <c r="X359" s="7"/>
      <c r="Y359" s="7"/>
      <c r="Z359" s="7"/>
    </row>
    <row r="360" spans="1:26" ht="14.5">
      <c r="A360" s="17" t="s">
        <v>1</v>
      </c>
      <c r="B360" s="47">
        <f t="shared" ref="B360:K360" si="70">B331*B17/1000</f>
        <v>4.908809516874206E-2</v>
      </c>
      <c r="C360" s="47">
        <f t="shared" si="70"/>
        <v>4.6974224743627065E-2</v>
      </c>
      <c r="D360" s="47">
        <f t="shared" si="70"/>
        <v>4.406795080360501E-2</v>
      </c>
      <c r="E360" s="47">
        <f t="shared" si="70"/>
        <v>4.100241983937019E-2</v>
      </c>
      <c r="F360" s="47">
        <f t="shared" si="70"/>
        <v>3.7813543432486774E-2</v>
      </c>
      <c r="G360" s="47">
        <f t="shared" si="70"/>
        <v>3.4754740443682923E-2</v>
      </c>
      <c r="H360" s="47">
        <f t="shared" si="70"/>
        <v>3.1240610340306788E-2</v>
      </c>
      <c r="I360" s="47">
        <f t="shared" si="70"/>
        <v>2.765836366465434E-2</v>
      </c>
      <c r="J360" s="47">
        <f t="shared" si="70"/>
        <v>2.41051859650953E-2</v>
      </c>
      <c r="K360" s="47">
        <f t="shared" si="70"/>
        <v>2.0829830330959202E-2</v>
      </c>
      <c r="L360" s="38"/>
      <c r="O360" s="7"/>
      <c r="P360" s="7"/>
      <c r="Q360" s="7"/>
      <c r="R360" s="7"/>
      <c r="S360" s="7"/>
      <c r="T360" s="7"/>
      <c r="U360" s="7"/>
      <c r="V360" s="7"/>
      <c r="W360" s="7"/>
      <c r="X360" s="7"/>
      <c r="Y360" s="7"/>
      <c r="Z360" s="7"/>
    </row>
    <row r="361" spans="1:26" ht="14.5">
      <c r="A361" s="17" t="s">
        <v>7</v>
      </c>
      <c r="B361" s="47">
        <f t="shared" ref="B361:K361" si="71">B332*B18/1000</f>
        <v>3.3958092041086588E-2</v>
      </c>
      <c r="C361" s="47">
        <f t="shared" si="71"/>
        <v>4.1788855569056343E-2</v>
      </c>
      <c r="D361" s="47">
        <f t="shared" si="71"/>
        <v>4.8581855000056233E-2</v>
      </c>
      <c r="E361" s="47">
        <f t="shared" si="71"/>
        <v>5.3689305588886432E-2</v>
      </c>
      <c r="F361" s="47">
        <f t="shared" si="71"/>
        <v>5.759272032193255E-2</v>
      </c>
      <c r="G361" s="47">
        <f t="shared" si="71"/>
        <v>5.959582700045183E-2</v>
      </c>
      <c r="H361" s="47">
        <f t="shared" si="71"/>
        <v>6.0657124631945107E-2</v>
      </c>
      <c r="I361" s="47">
        <f t="shared" si="71"/>
        <v>6.2188646688661316E-2</v>
      </c>
      <c r="J361" s="47">
        <f t="shared" si="71"/>
        <v>6.3011404317300193E-2</v>
      </c>
      <c r="K361" s="47">
        <f t="shared" si="71"/>
        <v>6.3134074171070489E-2</v>
      </c>
      <c r="L361" s="38"/>
      <c r="O361" s="7"/>
      <c r="P361" s="7"/>
      <c r="Q361" s="7"/>
      <c r="R361" s="7"/>
      <c r="S361" s="7"/>
      <c r="T361" s="7"/>
      <c r="U361" s="7"/>
      <c r="V361" s="7"/>
      <c r="W361" s="7"/>
      <c r="X361" s="7"/>
      <c r="Y361" s="7"/>
      <c r="Z361" s="7"/>
    </row>
    <row r="362" spans="1:26" ht="14.5">
      <c r="A362" s="17" t="s">
        <v>8</v>
      </c>
      <c r="B362" s="47">
        <f t="shared" ref="B362:K362" si="72">B333*B19/1000</f>
        <v>9.7627062669619097E-2</v>
      </c>
      <c r="C362" s="47">
        <f t="shared" si="72"/>
        <v>0.11755122842003918</v>
      </c>
      <c r="D362" s="47">
        <f t="shared" si="72"/>
        <v>0.13740754767259331</v>
      </c>
      <c r="E362" s="47">
        <f t="shared" si="72"/>
        <v>0.15944972639827251</v>
      </c>
      <c r="F362" s="47">
        <f t="shared" si="72"/>
        <v>0.17900802205915173</v>
      </c>
      <c r="G362" s="47">
        <f t="shared" si="72"/>
        <v>0.22182231128728858</v>
      </c>
      <c r="H362" s="47">
        <f t="shared" si="72"/>
        <v>0.26584184388479543</v>
      </c>
      <c r="I362" s="47">
        <f t="shared" si="72"/>
        <v>0.28652380407411165</v>
      </c>
      <c r="J362" s="47">
        <f t="shared" si="72"/>
        <v>0.30057192173232711</v>
      </c>
      <c r="K362" s="47">
        <f t="shared" si="72"/>
        <v>0.30816256464756242</v>
      </c>
      <c r="L362" s="38"/>
      <c r="M362" s="45"/>
      <c r="N362" s="53"/>
      <c r="O362" s="7"/>
      <c r="P362" s="7"/>
      <c r="Q362" s="7"/>
      <c r="R362" s="7"/>
      <c r="S362" s="7"/>
      <c r="T362" s="7"/>
      <c r="U362" s="7"/>
      <c r="V362" s="7"/>
      <c r="W362" s="7"/>
    </row>
    <row r="363" spans="1:26" ht="14.5">
      <c r="A363" s="17" t="s">
        <v>89</v>
      </c>
      <c r="B363" s="47">
        <f>SUM(B353:B362)</f>
        <v>0.87881692716577631</v>
      </c>
      <c r="C363" s="47">
        <f t="shared" ref="C363:K363" si="73">SUM(C353:C362)</f>
        <v>0.97856068150490683</v>
      </c>
      <c r="D363" s="47">
        <f t="shared" si="73"/>
        <v>1.0675226650436596</v>
      </c>
      <c r="E363" s="47">
        <f t="shared" si="73"/>
        <v>1.1419934879223888</v>
      </c>
      <c r="F363" s="47">
        <f t="shared" si="73"/>
        <v>1.2003114244839683</v>
      </c>
      <c r="G363" s="47">
        <f t="shared" si="73"/>
        <v>1.255172334001593</v>
      </c>
      <c r="H363" s="47">
        <f t="shared" si="73"/>
        <v>1.2983195172707971</v>
      </c>
      <c r="I363" s="47">
        <f t="shared" si="73"/>
        <v>1.2992948922430219</v>
      </c>
      <c r="J363" s="47">
        <f t="shared" si="73"/>
        <v>1.2787712280690577</v>
      </c>
      <c r="K363" s="47">
        <f t="shared" si="73"/>
        <v>1.2422963259714295</v>
      </c>
      <c r="L363" s="38"/>
      <c r="M363" s="45"/>
      <c r="N363" s="53"/>
      <c r="O363" s="7"/>
      <c r="P363" s="7"/>
      <c r="Q363" s="7"/>
      <c r="R363" s="7"/>
      <c r="S363" s="7"/>
      <c r="T363" s="7"/>
      <c r="U363" s="7"/>
      <c r="V363" s="7"/>
      <c r="W363" s="7"/>
    </row>
    <row r="364" spans="1:26" ht="14.5">
      <c r="A364" s="16"/>
      <c r="B364" s="2"/>
      <c r="C364" s="2"/>
      <c r="D364" s="2"/>
      <c r="E364" s="2"/>
      <c r="F364" s="2"/>
      <c r="G364" s="2"/>
      <c r="H364" s="2"/>
      <c r="I364" s="2"/>
      <c r="J364" s="2"/>
      <c r="K364" s="2"/>
      <c r="L364" s="38"/>
      <c r="M364" s="45"/>
      <c r="N364" s="45"/>
    </row>
    <row r="365" spans="1:26" ht="14.5">
      <c r="A365" s="34" t="s">
        <v>56</v>
      </c>
      <c r="B365" s="35"/>
      <c r="C365" s="35"/>
      <c r="D365" s="35"/>
      <c r="E365" s="35"/>
      <c r="F365" s="35"/>
      <c r="G365" s="35"/>
      <c r="H365" s="35"/>
      <c r="I365" s="35"/>
      <c r="J365" s="35"/>
      <c r="K365" s="35"/>
      <c r="L365" s="35"/>
      <c r="M365" s="35"/>
      <c r="N365" s="35"/>
      <c r="O365" s="35"/>
      <c r="P365" s="35"/>
      <c r="Q365" s="35"/>
      <c r="R365" s="35"/>
      <c r="S365" s="35"/>
      <c r="T365" s="35"/>
    </row>
    <row r="366" spans="1:26" outlineLevel="1"/>
    <row r="367" spans="1:26" outlineLevel="1">
      <c r="A367" t="s">
        <v>236</v>
      </c>
    </row>
    <row r="368" spans="1:26" ht="14.5" outlineLevel="1">
      <c r="A368" t="s">
        <v>26</v>
      </c>
      <c r="K368" s="16"/>
      <c r="L368" s="38"/>
      <c r="M368" s="25" t="s">
        <v>224</v>
      </c>
      <c r="N368" s="25"/>
      <c r="O368" s="49"/>
    </row>
    <row r="369" spans="1:26" ht="13" outlineLevel="1">
      <c r="B369" s="4">
        <v>2010</v>
      </c>
      <c r="C369" s="4">
        <v>2020</v>
      </c>
      <c r="D369" s="4">
        <v>2030</v>
      </c>
      <c r="E369" s="4">
        <v>2040</v>
      </c>
      <c r="F369" s="4">
        <v>2050</v>
      </c>
      <c r="G369" s="4">
        <v>2060</v>
      </c>
      <c r="H369" s="4">
        <v>2070</v>
      </c>
      <c r="I369" s="4">
        <v>2080</v>
      </c>
      <c r="J369" s="4">
        <v>2090</v>
      </c>
      <c r="K369" s="4">
        <v>2100</v>
      </c>
      <c r="L369" s="50"/>
      <c r="N369" s="4">
        <v>2010</v>
      </c>
      <c r="O369" s="4">
        <v>2020</v>
      </c>
      <c r="P369" s="4">
        <v>2030</v>
      </c>
      <c r="Q369" s="4">
        <v>2040</v>
      </c>
      <c r="R369" s="4">
        <v>2050</v>
      </c>
      <c r="S369" s="4">
        <v>2060</v>
      </c>
      <c r="T369" s="4">
        <v>2070</v>
      </c>
      <c r="U369" s="4">
        <v>2080</v>
      </c>
      <c r="V369" s="4">
        <v>2090</v>
      </c>
      <c r="W369" s="4">
        <v>2100</v>
      </c>
      <c r="Y369" t="s">
        <v>225</v>
      </c>
    </row>
    <row r="370" spans="1:26" ht="14.5" outlineLevel="1">
      <c r="A370" s="4" t="s">
        <v>5</v>
      </c>
      <c r="B370" s="1">
        <v>56.883845778816735</v>
      </c>
      <c r="C370" s="1">
        <v>62.02343761264008</v>
      </c>
      <c r="D370" s="1">
        <v>72.623349836111302</v>
      </c>
      <c r="E370" s="1">
        <v>97.197029627817685</v>
      </c>
      <c r="F370" s="1">
        <v>126.20951584271597</v>
      </c>
      <c r="G370" s="1">
        <v>194.60943335173897</v>
      </c>
      <c r="H370" s="1">
        <v>279.64530790725314</v>
      </c>
      <c r="I370" s="1">
        <v>400.05732319686751</v>
      </c>
      <c r="J370" s="1">
        <v>848.6055359659448</v>
      </c>
      <c r="K370" s="1">
        <v>1633.3969273925702</v>
      </c>
      <c r="L370" s="50"/>
      <c r="M370" s="4" t="s">
        <v>5</v>
      </c>
      <c r="N370" s="29">
        <f t="shared" ref="N370:N379" si="74">B370*B10</f>
        <v>48.705992307982498</v>
      </c>
      <c r="O370" s="29">
        <f t="shared" ref="O370:O379" si="75">C370*C10</f>
        <v>65.212803739612639</v>
      </c>
      <c r="P370" s="29">
        <f t="shared" ref="P370:P379" si="76">D370*D10</f>
        <v>90.02904069605556</v>
      </c>
      <c r="Q370" s="29">
        <f t="shared" ref="Q370:Q379" si="77">E370*E10</f>
        <v>137.20070369618114</v>
      </c>
      <c r="R370" s="29">
        <f t="shared" ref="R370:R379" si="78">F370*F10</f>
        <v>195.67268311627546</v>
      </c>
      <c r="S370" s="29">
        <f t="shared" ref="S370:S379" si="79">G370*G10</f>
        <v>321.31515613427331</v>
      </c>
      <c r="T370" s="29">
        <f t="shared" ref="T370:T379" si="80">H370*H10</f>
        <v>479.88172068736912</v>
      </c>
      <c r="U370" s="29">
        <f t="shared" ref="U370:U379" si="81">I370*I10</f>
        <v>697.38830769380024</v>
      </c>
      <c r="V370" s="29">
        <f t="shared" ref="V370:V379" si="82">J370*J10</f>
        <v>1472.1133648368543</v>
      </c>
      <c r="W370" s="29">
        <f t="shared" ref="W370:W379" si="83">K370*K10</f>
        <v>2767.6351867100288</v>
      </c>
      <c r="Y370" t="s">
        <v>226</v>
      </c>
    </row>
    <row r="371" spans="1:26" ht="14.5" outlineLevel="1">
      <c r="A371" s="4" t="s">
        <v>6</v>
      </c>
      <c r="B371" s="1">
        <v>104.57796593719888</v>
      </c>
      <c r="C371" s="1">
        <v>215.8912637712186</v>
      </c>
      <c r="D371" s="1">
        <v>402.80124339868718</v>
      </c>
      <c r="E371" s="1">
        <v>655.94949222955859</v>
      </c>
      <c r="F371" s="1">
        <v>905.91646274577204</v>
      </c>
      <c r="G371" s="1">
        <v>1166.6161467361924</v>
      </c>
      <c r="H371" s="1">
        <v>1500.0201919380295</v>
      </c>
      <c r="I371" s="1">
        <v>1836.9058756820466</v>
      </c>
      <c r="J371" s="1">
        <v>2459.4266968257666</v>
      </c>
      <c r="K371" s="1">
        <v>3307.4353610853805</v>
      </c>
      <c r="L371" s="50"/>
      <c r="M371" s="4" t="s">
        <v>6</v>
      </c>
      <c r="N371" s="29">
        <f t="shared" si="74"/>
        <v>152.67081993272404</v>
      </c>
      <c r="O371" s="29">
        <f t="shared" si="75"/>
        <v>323.88998655695821</v>
      </c>
      <c r="P371" s="29">
        <f t="shared" si="76"/>
        <v>601.90583928223703</v>
      </c>
      <c r="Q371" s="29">
        <f t="shared" si="77"/>
        <v>948.28843354681112</v>
      </c>
      <c r="R371" s="29">
        <f t="shared" si="78"/>
        <v>1231.4689265644113</v>
      </c>
      <c r="S371" s="29">
        <f t="shared" si="79"/>
        <v>1454.3647138619883</v>
      </c>
      <c r="T371" s="29">
        <f t="shared" si="80"/>
        <v>1681.1107368179216</v>
      </c>
      <c r="U371" s="29">
        <f t="shared" si="81"/>
        <v>1822.4562733233897</v>
      </c>
      <c r="V371" s="29">
        <f t="shared" si="82"/>
        <v>2119.7633714712065</v>
      </c>
      <c r="W371" s="29">
        <f t="shared" si="83"/>
        <v>2418.8409013433534</v>
      </c>
    </row>
    <row r="372" spans="1:26" ht="14.5" outlineLevel="1">
      <c r="A372" s="4" t="s">
        <v>11</v>
      </c>
      <c r="B372" s="1">
        <v>1889.6980274360933</v>
      </c>
      <c r="C372" s="1">
        <v>2793.0912655820762</v>
      </c>
      <c r="D372" s="1">
        <v>3958.336417986879</v>
      </c>
      <c r="E372" s="1">
        <v>5420.6196174258594</v>
      </c>
      <c r="F372" s="1">
        <v>7334.8887989156492</v>
      </c>
      <c r="G372" s="1">
        <v>9623.4845082044812</v>
      </c>
      <c r="H372" s="1">
        <v>12430.698531557642</v>
      </c>
      <c r="I372" s="1">
        <v>15613.560211297532</v>
      </c>
      <c r="J372" s="1">
        <v>19252.222428293302</v>
      </c>
      <c r="K372" s="1">
        <v>23360.002597772364</v>
      </c>
      <c r="L372" s="50"/>
      <c r="M372" s="4" t="s">
        <v>11</v>
      </c>
      <c r="N372" s="29">
        <f t="shared" si="74"/>
        <v>1152.6721125489228</v>
      </c>
      <c r="O372" s="29">
        <f t="shared" si="75"/>
        <v>1772.1290483845901</v>
      </c>
      <c r="P372" s="29">
        <f t="shared" si="76"/>
        <v>2587.245488733161</v>
      </c>
      <c r="Q372" s="29">
        <f t="shared" si="77"/>
        <v>3626.5005692656623</v>
      </c>
      <c r="R372" s="29">
        <f t="shared" si="78"/>
        <v>4984.2289587290643</v>
      </c>
      <c r="S372" s="29">
        <f t="shared" si="79"/>
        <v>6570.4554855394053</v>
      </c>
      <c r="T372" s="29">
        <f t="shared" si="80"/>
        <v>8406.8405988291997</v>
      </c>
      <c r="U372" s="29">
        <f t="shared" si="81"/>
        <v>10307.43887617719</v>
      </c>
      <c r="V372" s="29">
        <f t="shared" si="82"/>
        <v>12204.275981536643</v>
      </c>
      <c r="W372" s="29">
        <f t="shared" si="83"/>
        <v>14029.268223898749</v>
      </c>
    </row>
    <row r="373" spans="1:26" ht="14.5" outlineLevel="1">
      <c r="A373" s="4" t="s">
        <v>2</v>
      </c>
      <c r="B373" s="1">
        <v>352.53291269352979</v>
      </c>
      <c r="C373" s="1">
        <v>436.68238054536874</v>
      </c>
      <c r="D373" s="1">
        <v>606.91723261229788</v>
      </c>
      <c r="E373" s="1">
        <v>873.60919869589043</v>
      </c>
      <c r="F373" s="1">
        <v>1275.9786682022702</v>
      </c>
      <c r="G373" s="1">
        <v>1751.6013583352637</v>
      </c>
      <c r="H373" s="1">
        <v>2425.2333590334647</v>
      </c>
      <c r="I373" s="1">
        <v>3067.1391227035256</v>
      </c>
      <c r="J373" s="1">
        <v>3817.4670086208253</v>
      </c>
      <c r="K373" s="1">
        <v>4748.2809072968757</v>
      </c>
      <c r="L373" s="50"/>
      <c r="M373" s="4" t="s">
        <v>2</v>
      </c>
      <c r="N373" s="29">
        <f t="shared" si="74"/>
        <v>98.333000181960543</v>
      </c>
      <c r="O373" s="29">
        <f t="shared" si="75"/>
        <v>122.00160821379596</v>
      </c>
      <c r="P373" s="29">
        <f t="shared" si="76"/>
        <v>167.15046239329084</v>
      </c>
      <c r="Q373" s="29">
        <f t="shared" si="77"/>
        <v>236.02021482752352</v>
      </c>
      <c r="R373" s="29">
        <f t="shared" si="78"/>
        <v>334.50879722274522</v>
      </c>
      <c r="S373" s="29">
        <f t="shared" si="79"/>
        <v>439.47901376524533</v>
      </c>
      <c r="T373" s="29">
        <f t="shared" si="80"/>
        <v>574.97592146054035</v>
      </c>
      <c r="U373" s="29">
        <f t="shared" si="81"/>
        <v>675.51778456719592</v>
      </c>
      <c r="V373" s="29">
        <f t="shared" si="82"/>
        <v>769.24676549994547</v>
      </c>
      <c r="W373" s="29">
        <f t="shared" si="83"/>
        <v>865.51330403121563</v>
      </c>
    </row>
    <row r="374" spans="1:26" ht="14.5" outlineLevel="1">
      <c r="A374" s="4" t="s">
        <v>3</v>
      </c>
      <c r="B374" s="1">
        <v>325.27953980584402</v>
      </c>
      <c r="C374" s="1">
        <v>411.73096221948401</v>
      </c>
      <c r="D374" s="1">
        <v>529.13770780954223</v>
      </c>
      <c r="E374" s="1">
        <v>715.7970127395472</v>
      </c>
      <c r="F374" s="1">
        <v>969.82197128736948</v>
      </c>
      <c r="G374" s="1">
        <v>1139.5541594472452</v>
      </c>
      <c r="H374" s="1">
        <v>1684.9673734293187</v>
      </c>
      <c r="I374" s="1">
        <v>2601.8718928558787</v>
      </c>
      <c r="J374" s="1">
        <v>4016.3149625734823</v>
      </c>
      <c r="K374" s="1">
        <v>6159.929768918154</v>
      </c>
      <c r="L374" s="50"/>
      <c r="M374" s="4" t="s">
        <v>3</v>
      </c>
      <c r="N374" s="29">
        <f t="shared" si="74"/>
        <v>190.53752023879716</v>
      </c>
      <c r="O374" s="29">
        <f t="shared" si="75"/>
        <v>261.63277430946732</v>
      </c>
      <c r="P374" s="29">
        <f t="shared" si="76"/>
        <v>352.40334837783905</v>
      </c>
      <c r="Q374" s="29">
        <f t="shared" si="77"/>
        <v>486.31131506644766</v>
      </c>
      <c r="R374" s="29">
        <f t="shared" si="78"/>
        <v>655.09636513665771</v>
      </c>
      <c r="S374" s="29">
        <f t="shared" si="79"/>
        <v>748.09091305579773</v>
      </c>
      <c r="T374" s="29">
        <f t="shared" si="80"/>
        <v>1056.2335888292596</v>
      </c>
      <c r="U374" s="29">
        <f t="shared" si="81"/>
        <v>1532.2082676650623</v>
      </c>
      <c r="V374" s="29">
        <f t="shared" si="82"/>
        <v>2175.3397026414327</v>
      </c>
      <c r="W374" s="29">
        <f t="shared" si="83"/>
        <v>2987.695140604229</v>
      </c>
    </row>
    <row r="375" spans="1:26" ht="14.5" outlineLevel="1">
      <c r="A375" s="4" t="s">
        <v>4</v>
      </c>
      <c r="B375" s="1">
        <v>346.82524271807068</v>
      </c>
      <c r="C375" s="1">
        <v>384.07082219637203</v>
      </c>
      <c r="D375" s="1">
        <v>435.14751992565562</v>
      </c>
      <c r="E375" s="1">
        <v>521.98838622952769</v>
      </c>
      <c r="F375" s="1">
        <v>626.67373580088395</v>
      </c>
      <c r="G375" s="1">
        <v>817.44814894407659</v>
      </c>
      <c r="H375" s="1">
        <v>1067.5511132647146</v>
      </c>
      <c r="I375" s="1">
        <v>1200</v>
      </c>
      <c r="J375" s="1">
        <v>1400</v>
      </c>
      <c r="K375" s="1">
        <v>1740.7388413721969</v>
      </c>
      <c r="L375" s="50"/>
      <c r="M375" s="4" t="s">
        <v>4</v>
      </c>
      <c r="N375" s="29">
        <f t="shared" si="74"/>
        <v>132.09084609046849</v>
      </c>
      <c r="O375" s="29">
        <f t="shared" si="75"/>
        <v>170.74814735882779</v>
      </c>
      <c r="P375" s="29">
        <f t="shared" si="76"/>
        <v>214.41245533544196</v>
      </c>
      <c r="Q375" s="29">
        <f t="shared" si="77"/>
        <v>276.68473484163195</v>
      </c>
      <c r="R375" s="29">
        <f t="shared" si="78"/>
        <v>346.82022085359341</v>
      </c>
      <c r="S375" s="29">
        <f t="shared" si="79"/>
        <v>458.9689743798782</v>
      </c>
      <c r="T375" s="29">
        <f t="shared" si="80"/>
        <v>594.14379066493404</v>
      </c>
      <c r="U375" s="29">
        <f t="shared" si="81"/>
        <v>647.34106032</v>
      </c>
      <c r="V375" s="29">
        <f t="shared" si="82"/>
        <v>716.59349152999994</v>
      </c>
      <c r="W375" s="29">
        <f t="shared" si="83"/>
        <v>827.89165017662674</v>
      </c>
    </row>
    <row r="376" spans="1:26" ht="14.5" outlineLevel="1">
      <c r="A376" s="4" t="s">
        <v>0</v>
      </c>
      <c r="B376" s="1">
        <v>5873.3445662835575</v>
      </c>
      <c r="C376" s="1">
        <v>7820.3766800359754</v>
      </c>
      <c r="D376" s="1">
        <v>10256.652380684538</v>
      </c>
      <c r="E376" s="1">
        <v>13120.391347632642</v>
      </c>
      <c r="F376" s="1">
        <v>16596.113333454337</v>
      </c>
      <c r="G376" s="1">
        <v>20488.850296618206</v>
      </c>
      <c r="H376" s="1">
        <v>25004.728983053603</v>
      </c>
      <c r="I376" s="1">
        <v>29855.580864331936</v>
      </c>
      <c r="J376" s="1">
        <v>35261.927564424288</v>
      </c>
      <c r="K376" s="1">
        <v>41198.508889834098</v>
      </c>
      <c r="L376" s="50"/>
      <c r="M376" s="4" t="s">
        <v>0</v>
      </c>
      <c r="N376" s="29">
        <f t="shared" si="74"/>
        <v>2045.4427912115862</v>
      </c>
      <c r="O376" s="29">
        <f t="shared" si="75"/>
        <v>2958.8692293961581</v>
      </c>
      <c r="P376" s="29">
        <f t="shared" si="76"/>
        <v>4195.3261760886235</v>
      </c>
      <c r="Q376" s="29">
        <f t="shared" si="77"/>
        <v>5740.2788954779253</v>
      </c>
      <c r="R376" s="29">
        <f t="shared" si="78"/>
        <v>7683.7549548036932</v>
      </c>
      <c r="S376" s="29">
        <f t="shared" si="79"/>
        <v>9974.5926065111726</v>
      </c>
      <c r="T376" s="29">
        <f t="shared" si="80"/>
        <v>12703.698279487044</v>
      </c>
      <c r="U376" s="29">
        <f t="shared" si="81"/>
        <v>15627.489602331987</v>
      </c>
      <c r="V376" s="29">
        <f t="shared" si="82"/>
        <v>18629.347907321015</v>
      </c>
      <c r="W376" s="29">
        <f t="shared" si="83"/>
        <v>21522.072540448975</v>
      </c>
    </row>
    <row r="377" spans="1:26" ht="14.5" outlineLevel="1">
      <c r="A377" s="4" t="s">
        <v>1</v>
      </c>
      <c r="B377" s="1">
        <v>3458.6525295500383</v>
      </c>
      <c r="C377" s="1">
        <v>4446.4943515349878</v>
      </c>
      <c r="D377" s="1">
        <v>5653.7798408731305</v>
      </c>
      <c r="E377" s="1">
        <v>6990.0317577321075</v>
      </c>
      <c r="F377" s="1">
        <v>8612.9532941242633</v>
      </c>
      <c r="G377" s="1">
        <v>10265.629792665766</v>
      </c>
      <c r="H377" s="1">
        <v>12196.885493269998</v>
      </c>
      <c r="I377" s="1">
        <v>14314.576674036609</v>
      </c>
      <c r="J377" s="1">
        <v>16741.172648126449</v>
      </c>
      <c r="K377" s="1">
        <v>19503.367297925306</v>
      </c>
      <c r="L377" s="50"/>
      <c r="M377" s="4" t="s">
        <v>1</v>
      </c>
      <c r="N377" s="29">
        <f t="shared" si="74"/>
        <v>437.64377978694125</v>
      </c>
      <c r="O377" s="29">
        <f t="shared" si="75"/>
        <v>557.95745023585619</v>
      </c>
      <c r="P377" s="29">
        <f t="shared" si="76"/>
        <v>691.86630063363975</v>
      </c>
      <c r="Q377" s="29">
        <f t="shared" si="77"/>
        <v>826.87535878045139</v>
      </c>
      <c r="R377" s="29">
        <f t="shared" si="78"/>
        <v>979.41029003465314</v>
      </c>
      <c r="S377" s="29">
        <f t="shared" si="79"/>
        <v>1114.4333436245709</v>
      </c>
      <c r="T377" s="29">
        <f t="shared" si="80"/>
        <v>1239.1807603797365</v>
      </c>
      <c r="U377" s="29">
        <f t="shared" si="81"/>
        <v>1340.5483181853663</v>
      </c>
      <c r="V377" s="29">
        <f t="shared" si="82"/>
        <v>1425.5979569833723</v>
      </c>
      <c r="W377" s="29">
        <f t="shared" si="83"/>
        <v>1500.50903476741</v>
      </c>
    </row>
    <row r="378" spans="1:26" ht="14.5" outlineLevel="1">
      <c r="A378" s="4" t="s">
        <v>7</v>
      </c>
      <c r="B378" s="1">
        <v>1137.1303557131846</v>
      </c>
      <c r="C378" s="1">
        <v>1774.7306248807022</v>
      </c>
      <c r="D378" s="1">
        <v>2548.033064622688</v>
      </c>
      <c r="E378" s="1">
        <v>3385.1056842961643</v>
      </c>
      <c r="F378" s="1">
        <v>4451.6654298902677</v>
      </c>
      <c r="G378" s="1">
        <v>5443.5518134335598</v>
      </c>
      <c r="H378" s="1">
        <v>6557.6262850083431</v>
      </c>
      <c r="I378" s="1">
        <v>8230.9552067407567</v>
      </c>
      <c r="J378" s="1">
        <v>10179.937341233392</v>
      </c>
      <c r="K378" s="1">
        <v>12449.981987709001</v>
      </c>
      <c r="L378" s="50"/>
      <c r="M378" s="4" t="s">
        <v>7</v>
      </c>
      <c r="N378" s="29">
        <f t="shared" si="74"/>
        <v>873.21058066793341</v>
      </c>
      <c r="O378" s="29">
        <f t="shared" si="75"/>
        <v>1484.5064971993318</v>
      </c>
      <c r="P378" s="29">
        <f t="shared" si="76"/>
        <v>2245.5452326485533</v>
      </c>
      <c r="Q378" s="29">
        <f t="shared" si="77"/>
        <v>3053.7854547665324</v>
      </c>
      <c r="R378" s="29">
        <f t="shared" si="78"/>
        <v>3996.647952724893</v>
      </c>
      <c r="S378" s="29">
        <f t="shared" si="79"/>
        <v>4746.1742963559618</v>
      </c>
      <c r="T378" s="29">
        <f t="shared" si="80"/>
        <v>5443.405548733871</v>
      </c>
      <c r="U378" s="29">
        <f t="shared" si="81"/>
        <v>6385.3515683376845</v>
      </c>
      <c r="V378" s="29">
        <f t="shared" si="82"/>
        <v>7254.4554422633537</v>
      </c>
      <c r="W378" s="29">
        <f t="shared" si="83"/>
        <v>8017.2721061790562</v>
      </c>
    </row>
    <row r="379" spans="1:26" ht="14.5" outlineLevel="1">
      <c r="A379" s="4" t="s">
        <v>8</v>
      </c>
      <c r="B379" s="1">
        <v>66.986485407885539</v>
      </c>
      <c r="C379" s="1">
        <v>91.203629885464636</v>
      </c>
      <c r="D379" s="1">
        <v>130.20619249693846</v>
      </c>
      <c r="E379" s="1">
        <v>209.36459926241491</v>
      </c>
      <c r="F379" s="1">
        <v>335.83138887345433</v>
      </c>
      <c r="G379" s="1">
        <v>902.86266471918725</v>
      </c>
      <c r="H379" s="1">
        <v>1940.031327577577</v>
      </c>
      <c r="I379" s="1">
        <v>3300.9022509411811</v>
      </c>
      <c r="J379" s="1">
        <v>5584.8969235521254</v>
      </c>
      <c r="K379" s="1">
        <v>9220.9017831154706</v>
      </c>
      <c r="L379" s="50"/>
      <c r="M379" s="4" t="s">
        <v>8</v>
      </c>
      <c r="N379" s="29">
        <f t="shared" si="74"/>
        <v>95.765182620515148</v>
      </c>
      <c r="O379" s="29">
        <f t="shared" si="75"/>
        <v>146.20716699286001</v>
      </c>
      <c r="P379" s="29">
        <f t="shared" si="76"/>
        <v>225.49479522497288</v>
      </c>
      <c r="Q379" s="29">
        <f t="shared" si="77"/>
        <v>381.1910968891537</v>
      </c>
      <c r="R379" s="29">
        <f t="shared" si="78"/>
        <v>625.75437901075929</v>
      </c>
      <c r="S379" s="29">
        <f t="shared" si="79"/>
        <v>1675.8611961422394</v>
      </c>
      <c r="T379" s="29">
        <f t="shared" si="80"/>
        <v>3494.0680205394042</v>
      </c>
      <c r="U379" s="29">
        <f t="shared" si="81"/>
        <v>5621.8981797167762</v>
      </c>
      <c r="V379" s="29">
        <f t="shared" si="82"/>
        <v>8777.3640245637798</v>
      </c>
      <c r="W379" s="29">
        <f t="shared" si="83"/>
        <v>13097.837743319729</v>
      </c>
      <c r="X379" s="1"/>
      <c r="Y379" s="1"/>
      <c r="Z379" s="1"/>
    </row>
    <row r="380" spans="1:26" ht="13" outlineLevel="1">
      <c r="M380" s="4" t="s">
        <v>10</v>
      </c>
      <c r="N380" s="1">
        <f>SUM(N370:N379)</f>
        <v>5227.0726255878326</v>
      </c>
      <c r="O380" s="1">
        <f t="shared" ref="O380:W380" si="84">SUM(O370:O379)</f>
        <v>7863.1547123874579</v>
      </c>
      <c r="P380" s="1">
        <f t="shared" si="84"/>
        <v>11371.379139413815</v>
      </c>
      <c r="Q380" s="1">
        <f t="shared" si="84"/>
        <v>15713.136777158321</v>
      </c>
      <c r="R380" s="1">
        <f t="shared" si="84"/>
        <v>21033.363528196744</v>
      </c>
      <c r="S380" s="1">
        <f t="shared" si="84"/>
        <v>27503.735699370536</v>
      </c>
      <c r="T380" s="1">
        <f t="shared" si="84"/>
        <v>35673.538966429274</v>
      </c>
      <c r="U380" s="1">
        <f t="shared" si="84"/>
        <v>44657.638238318454</v>
      </c>
      <c r="V380" s="1">
        <f t="shared" si="84"/>
        <v>55544.098008647597</v>
      </c>
      <c r="W380" s="1">
        <f t="shared" si="84"/>
        <v>68034.53583147937</v>
      </c>
    </row>
    <row r="381" spans="1:26" ht="13" outlineLevel="1">
      <c r="A381" t="s">
        <v>227</v>
      </c>
      <c r="M381" s="4"/>
      <c r="N381" s="1"/>
      <c r="O381" s="1"/>
      <c r="P381" s="1"/>
      <c r="Q381" s="1"/>
      <c r="R381" s="1"/>
      <c r="S381" s="1"/>
      <c r="T381" s="1"/>
      <c r="U381" s="1"/>
      <c r="V381" s="1"/>
      <c r="W381" s="1"/>
    </row>
    <row r="382" spans="1:26" ht="14.5" outlineLevel="1">
      <c r="A382" t="s">
        <v>26</v>
      </c>
      <c r="K382" s="16"/>
      <c r="M382" s="4"/>
      <c r="N382" s="1"/>
      <c r="O382" s="1"/>
      <c r="P382" s="1"/>
      <c r="Q382" s="1"/>
      <c r="R382" s="1"/>
      <c r="S382" s="1"/>
      <c r="T382" s="1"/>
      <c r="U382" s="1"/>
      <c r="V382" s="1"/>
      <c r="W382" s="1"/>
    </row>
    <row r="383" spans="1:26" ht="14.5" outlineLevel="1">
      <c r="B383" s="4">
        <v>2010</v>
      </c>
      <c r="C383" s="4">
        <v>2020</v>
      </c>
      <c r="D383" s="4">
        <v>2030</v>
      </c>
      <c r="E383" s="4">
        <v>2040</v>
      </c>
      <c r="F383" s="4">
        <v>2050</v>
      </c>
      <c r="G383" s="4">
        <v>2060</v>
      </c>
      <c r="H383" s="4">
        <v>2070</v>
      </c>
      <c r="I383" s="4">
        <v>2080</v>
      </c>
      <c r="J383" s="4">
        <v>2090</v>
      </c>
      <c r="K383" s="4">
        <v>2100</v>
      </c>
      <c r="M383" s="25" t="s">
        <v>237</v>
      </c>
      <c r="N383" s="1"/>
      <c r="O383" s="1"/>
      <c r="P383" s="1"/>
      <c r="Q383" s="1"/>
      <c r="R383" s="1"/>
      <c r="S383" s="1"/>
      <c r="T383" s="1"/>
      <c r="U383" s="1"/>
      <c r="V383" s="1"/>
      <c r="W383" s="1"/>
    </row>
    <row r="384" spans="1:26" ht="14.5" outlineLevel="1">
      <c r="A384" s="4" t="s">
        <v>5</v>
      </c>
      <c r="B384" s="1">
        <v>56.883845778816735</v>
      </c>
      <c r="C384" s="1">
        <v>62.02343761264008</v>
      </c>
      <c r="D384" s="1">
        <v>72.623349836111302</v>
      </c>
      <c r="E384" s="1">
        <v>97.197029627817685</v>
      </c>
      <c r="F384" s="1">
        <v>126.20951584271597</v>
      </c>
      <c r="G384" s="1">
        <v>194.60943335173897</v>
      </c>
      <c r="H384" s="1">
        <v>279.64530790725314</v>
      </c>
      <c r="I384" s="1">
        <v>400.05732319686751</v>
      </c>
      <c r="J384" s="1">
        <v>848.6055359659448</v>
      </c>
      <c r="K384" s="1">
        <v>1633.3969273925702</v>
      </c>
      <c r="M384" s="25" t="s">
        <v>238</v>
      </c>
      <c r="N384" s="1"/>
      <c r="O384" s="1"/>
      <c r="P384" s="1"/>
      <c r="Q384" s="1"/>
      <c r="R384" s="1"/>
      <c r="S384" s="1"/>
      <c r="T384" s="1"/>
      <c r="U384" s="1"/>
      <c r="V384" s="1"/>
      <c r="W384" s="1"/>
    </row>
    <row r="385" spans="1:26" ht="13" outlineLevel="1">
      <c r="A385" s="4" t="s">
        <v>6</v>
      </c>
      <c r="B385" s="1">
        <v>104.57796593719888</v>
      </c>
      <c r="C385" s="1">
        <v>215.8912637712186</v>
      </c>
      <c r="D385" s="1">
        <v>402.80124339868718</v>
      </c>
      <c r="E385" s="1">
        <v>655.94949222955859</v>
      </c>
      <c r="F385" s="1">
        <v>905.91646274577204</v>
      </c>
      <c r="G385" s="1">
        <v>1166.6161467361924</v>
      </c>
      <c r="H385" s="1">
        <v>1500.0201919380295</v>
      </c>
      <c r="I385" s="1">
        <v>1836.9058756820466</v>
      </c>
      <c r="J385" s="1">
        <v>2459.4266968257666</v>
      </c>
      <c r="K385" s="1">
        <v>3307.4353610853805</v>
      </c>
      <c r="M385" s="4"/>
      <c r="N385" s="1"/>
      <c r="O385" s="1"/>
      <c r="P385" s="1"/>
      <c r="Q385" s="1"/>
      <c r="R385" s="1"/>
      <c r="S385" s="1"/>
      <c r="T385" s="1"/>
      <c r="U385" s="1"/>
      <c r="V385" s="1"/>
      <c r="W385" s="1"/>
    </row>
    <row r="386" spans="1:26" ht="13" outlineLevel="1">
      <c r="A386" s="4" t="s">
        <v>11</v>
      </c>
      <c r="B386" s="1">
        <v>1889.6980274360933</v>
      </c>
      <c r="C386" s="1">
        <v>2793.0912655820762</v>
      </c>
      <c r="D386" s="1">
        <v>3958.336417986879</v>
      </c>
      <c r="E386" s="1">
        <v>5420.6196174258594</v>
      </c>
      <c r="F386" s="1">
        <v>7334.8887989156492</v>
      </c>
      <c r="G386" s="1">
        <v>9623.4845082044812</v>
      </c>
      <c r="H386" s="1">
        <v>12430.698531557642</v>
      </c>
      <c r="I386" s="74">
        <v>15000</v>
      </c>
      <c r="J386" s="74">
        <v>15000</v>
      </c>
      <c r="K386" s="74">
        <v>15000</v>
      </c>
      <c r="M386" s="4"/>
      <c r="N386" s="1"/>
      <c r="O386" s="1"/>
      <c r="P386" s="1"/>
      <c r="Q386" s="1"/>
      <c r="R386" s="1"/>
      <c r="S386" s="1"/>
      <c r="T386" s="1"/>
      <c r="U386" s="1"/>
      <c r="V386" s="1"/>
      <c r="W386" s="1"/>
    </row>
    <row r="387" spans="1:26" ht="13" outlineLevel="1">
      <c r="A387" s="4" t="s">
        <v>2</v>
      </c>
      <c r="B387" s="1">
        <v>352.53291269352979</v>
      </c>
      <c r="C387" s="1">
        <v>436.68238054536874</v>
      </c>
      <c r="D387" s="1">
        <v>606.91723261229788</v>
      </c>
      <c r="E387" s="1">
        <v>873.60919869589043</v>
      </c>
      <c r="F387" s="1">
        <v>1275.9786682022702</v>
      </c>
      <c r="G387" s="1">
        <v>1751.6013583352637</v>
      </c>
      <c r="H387" s="1">
        <v>2425.2333590334647</v>
      </c>
      <c r="I387" s="1">
        <v>3067.1391227035256</v>
      </c>
      <c r="J387" s="1">
        <v>3817.4670086208253</v>
      </c>
      <c r="K387" s="1">
        <v>4748.2809072968757</v>
      </c>
      <c r="M387" s="4"/>
      <c r="N387" s="1"/>
      <c r="O387" s="1"/>
      <c r="P387" s="1"/>
      <c r="Q387" s="1"/>
      <c r="R387" s="1"/>
      <c r="S387" s="1"/>
      <c r="T387" s="1"/>
      <c r="U387" s="1"/>
      <c r="V387" s="1"/>
      <c r="W387" s="1"/>
    </row>
    <row r="388" spans="1:26" ht="13" outlineLevel="1">
      <c r="A388" s="4" t="s">
        <v>3</v>
      </c>
      <c r="B388" s="1">
        <v>325.27953980584402</v>
      </c>
      <c r="C388" s="1">
        <v>411.73096221948401</v>
      </c>
      <c r="D388" s="1">
        <v>529.13770780954223</v>
      </c>
      <c r="E388" s="1">
        <v>715.7970127395472</v>
      </c>
      <c r="F388" s="1">
        <v>969.82197128736948</v>
      </c>
      <c r="G388" s="1">
        <v>1139.5541594472452</v>
      </c>
      <c r="H388" s="1">
        <v>1684.9673734293187</v>
      </c>
      <c r="I388" s="1">
        <v>2601.8718928558787</v>
      </c>
      <c r="J388" s="1">
        <v>4016.3149625734823</v>
      </c>
      <c r="K388" s="1">
        <v>6159.929768918154</v>
      </c>
      <c r="M388" s="4"/>
      <c r="N388" s="1"/>
      <c r="O388" s="1"/>
      <c r="P388" s="1"/>
      <c r="Q388" s="1"/>
      <c r="R388" s="1"/>
      <c r="S388" s="1"/>
      <c r="T388" s="1"/>
      <c r="U388" s="1"/>
      <c r="V388" s="1"/>
      <c r="W388" s="1"/>
    </row>
    <row r="389" spans="1:26" ht="13" outlineLevel="1">
      <c r="A389" s="4" t="s">
        <v>4</v>
      </c>
      <c r="B389" s="1">
        <v>346.82524271807068</v>
      </c>
      <c r="C389" s="1">
        <v>384.07082219637203</v>
      </c>
      <c r="D389" s="1">
        <v>435.14751992565562</v>
      </c>
      <c r="E389" s="1">
        <v>521.98838622952769</v>
      </c>
      <c r="F389" s="1">
        <v>626.67373580088395</v>
      </c>
      <c r="G389" s="1">
        <v>817.44814894407659</v>
      </c>
      <c r="H389" s="1">
        <v>1067.5511132647146</v>
      </c>
      <c r="I389" s="1">
        <v>1200</v>
      </c>
      <c r="J389" s="1">
        <v>1400</v>
      </c>
      <c r="K389" s="1">
        <v>1740.7388413721969</v>
      </c>
      <c r="M389" s="4"/>
      <c r="N389" s="1"/>
      <c r="O389" s="1"/>
      <c r="P389" s="1"/>
      <c r="Q389" s="1"/>
      <c r="R389" s="1"/>
      <c r="S389" s="1"/>
      <c r="T389" s="1"/>
      <c r="U389" s="1"/>
      <c r="V389" s="1"/>
      <c r="W389" s="1"/>
    </row>
    <row r="390" spans="1:26" ht="13" outlineLevel="1">
      <c r="A390" s="4" t="s">
        <v>0</v>
      </c>
      <c r="B390" s="1">
        <v>5873.3445662835575</v>
      </c>
      <c r="C390" s="1">
        <v>7820.3766800359754</v>
      </c>
      <c r="D390" s="1">
        <v>10256.652380684538</v>
      </c>
      <c r="E390" s="1">
        <v>13120.391347632642</v>
      </c>
      <c r="F390" s="74">
        <v>15000</v>
      </c>
      <c r="G390" s="74">
        <v>15000</v>
      </c>
      <c r="H390" s="74">
        <v>15000</v>
      </c>
      <c r="I390" s="74">
        <v>15000</v>
      </c>
      <c r="J390" s="74">
        <v>15000</v>
      </c>
      <c r="K390" s="74">
        <v>15000</v>
      </c>
      <c r="M390" s="4"/>
      <c r="N390" s="1"/>
      <c r="O390" s="1"/>
      <c r="P390" s="1"/>
      <c r="Q390" s="1"/>
      <c r="R390" s="1"/>
      <c r="S390" s="1"/>
      <c r="T390" s="1"/>
      <c r="U390" s="1"/>
      <c r="V390" s="1"/>
      <c r="W390" s="1"/>
    </row>
    <row r="391" spans="1:26" ht="13" outlineLevel="1">
      <c r="A391" s="4" t="s">
        <v>1</v>
      </c>
      <c r="B391" s="1">
        <v>3458.6525295500383</v>
      </c>
      <c r="C391" s="1">
        <v>4446.4943515349878</v>
      </c>
      <c r="D391" s="1">
        <v>5653.7798408731305</v>
      </c>
      <c r="E391" s="1">
        <v>6990.0317577321075</v>
      </c>
      <c r="F391" s="1">
        <v>8612.9532941242633</v>
      </c>
      <c r="G391" s="1">
        <v>10265.629792665766</v>
      </c>
      <c r="H391" s="1">
        <v>12196.885493269998</v>
      </c>
      <c r="I391" s="1">
        <v>14314.576674036609</v>
      </c>
      <c r="J391" s="74">
        <v>15000</v>
      </c>
      <c r="K391" s="74">
        <v>15000</v>
      </c>
      <c r="M391" s="4"/>
      <c r="N391" s="1"/>
      <c r="O391" s="1"/>
      <c r="P391" s="1"/>
      <c r="Q391" s="1"/>
      <c r="R391" s="1"/>
      <c r="S391" s="1"/>
      <c r="T391" s="1"/>
      <c r="U391" s="1"/>
      <c r="V391" s="1"/>
      <c r="W391" s="1"/>
    </row>
    <row r="392" spans="1:26" ht="13" outlineLevel="1">
      <c r="A392" s="4" t="s">
        <v>7</v>
      </c>
      <c r="B392" s="1">
        <v>1137.1303557131846</v>
      </c>
      <c r="C392" s="1">
        <v>1774.7306248807022</v>
      </c>
      <c r="D392" s="1">
        <v>2548.033064622688</v>
      </c>
      <c r="E392" s="1">
        <v>3385.1056842961643</v>
      </c>
      <c r="F392" s="1">
        <v>4451.6654298902677</v>
      </c>
      <c r="G392" s="1">
        <v>5443.5518134335598</v>
      </c>
      <c r="H392" s="1">
        <v>6557.6262850083431</v>
      </c>
      <c r="I392" s="1">
        <v>8230.9552067407567</v>
      </c>
      <c r="J392" s="1">
        <v>10179.937341233392</v>
      </c>
      <c r="K392" s="1">
        <v>12449.981987709001</v>
      </c>
      <c r="M392" s="4"/>
      <c r="N392" s="1"/>
      <c r="O392" s="1"/>
      <c r="P392" s="1"/>
      <c r="Q392" s="1"/>
      <c r="R392" s="1"/>
      <c r="S392" s="1"/>
      <c r="T392" s="1"/>
      <c r="U392" s="1"/>
      <c r="V392" s="1"/>
      <c r="W392" s="1"/>
    </row>
    <row r="393" spans="1:26" ht="13" outlineLevel="1">
      <c r="A393" s="4" t="s">
        <v>8</v>
      </c>
      <c r="B393" s="1">
        <v>66.986485407885539</v>
      </c>
      <c r="C393" s="1">
        <v>91.203629885464636</v>
      </c>
      <c r="D393" s="1">
        <v>130.20619249693846</v>
      </c>
      <c r="E393" s="1">
        <v>209.36459926241491</v>
      </c>
      <c r="F393" s="1">
        <v>335.83138887345433</v>
      </c>
      <c r="G393" s="1">
        <v>902.86266471918725</v>
      </c>
      <c r="H393" s="1">
        <v>1940.031327577577</v>
      </c>
      <c r="I393" s="1">
        <v>3300.9022509411811</v>
      </c>
      <c r="J393" s="1">
        <v>5584.8969235521254</v>
      </c>
      <c r="K393" s="1">
        <v>9220.9017831154706</v>
      </c>
      <c r="M393" s="4"/>
      <c r="N393" s="1"/>
      <c r="O393" s="1"/>
      <c r="P393" s="1"/>
      <c r="Q393" s="1"/>
      <c r="R393" s="1"/>
      <c r="S393" s="1"/>
      <c r="T393" s="1"/>
      <c r="U393" s="1"/>
      <c r="V393" s="1"/>
      <c r="W393" s="1"/>
    </row>
    <row r="394" spans="1:26" ht="13" outlineLevel="1">
      <c r="M394" s="4"/>
      <c r="N394" s="1"/>
      <c r="O394" s="1"/>
      <c r="P394" s="1"/>
      <c r="Q394" s="1"/>
      <c r="R394" s="1"/>
      <c r="S394" s="1"/>
      <c r="T394" s="1"/>
      <c r="U394" s="1"/>
      <c r="V394" s="1"/>
      <c r="W394" s="1"/>
    </row>
    <row r="395" spans="1:26" ht="14.5" outlineLevel="1">
      <c r="A395" t="s">
        <v>207</v>
      </c>
    </row>
    <row r="396" spans="1:26" ht="14.5" outlineLevel="1">
      <c r="A396" s="22" t="s">
        <v>45</v>
      </c>
      <c r="B396" s="21"/>
      <c r="C396" s="21"/>
      <c r="D396" s="21"/>
      <c r="E396" s="21"/>
      <c r="F396" s="21"/>
      <c r="G396" s="21"/>
      <c r="H396" s="21"/>
      <c r="I396" s="21"/>
      <c r="J396" s="21"/>
      <c r="K396" s="21"/>
      <c r="M396" s="26"/>
      <c r="N396" s="26"/>
    </row>
    <row r="397" spans="1:26" ht="14.5" outlineLevel="1">
      <c r="A397" s="21"/>
      <c r="B397" s="72">
        <v>2010</v>
      </c>
      <c r="C397" s="72">
        <v>2020</v>
      </c>
      <c r="D397" s="72">
        <v>2030</v>
      </c>
      <c r="E397" s="72">
        <v>2040</v>
      </c>
      <c r="F397" s="72">
        <v>2050</v>
      </c>
      <c r="G397" s="72">
        <v>2060</v>
      </c>
      <c r="H397" s="72">
        <v>2070</v>
      </c>
      <c r="I397" s="72">
        <v>2080</v>
      </c>
      <c r="J397" s="72">
        <v>2090</v>
      </c>
      <c r="K397" s="72">
        <v>2100</v>
      </c>
      <c r="L397" s="2"/>
      <c r="M397" s="36"/>
      <c r="N397" s="36"/>
      <c r="Q397" s="2"/>
      <c r="R397" s="2"/>
      <c r="S397" s="2"/>
      <c r="T397" s="2"/>
      <c r="U397" s="2"/>
      <c r="V397" s="2"/>
      <c r="W397" s="2"/>
      <c r="X397" s="2"/>
      <c r="Y397" s="2"/>
      <c r="Z397" s="2"/>
    </row>
    <row r="398" spans="1:26" ht="14.5" outlineLevel="1">
      <c r="A398" s="21" t="s">
        <v>5</v>
      </c>
      <c r="B398" s="44">
        <v>2.4081633929956068</v>
      </c>
      <c r="C398" s="44">
        <v>2.1778998063176096</v>
      </c>
      <c r="D398" s="44">
        <v>2.030160535540535</v>
      </c>
      <c r="E398" s="44">
        <v>1.8924432557046535</v>
      </c>
      <c r="F398" s="44">
        <v>1.764068118439948</v>
      </c>
      <c r="G398" s="44">
        <v>1.6444013933392816</v>
      </c>
      <c r="H398" s="44">
        <v>1.5328523395159479</v>
      </c>
      <c r="I398" s="44">
        <v>1.42887028938118</v>
      </c>
      <c r="J398" s="44">
        <v>1.3319419302455358</v>
      </c>
      <c r="K398" s="44">
        <v>1.2415887703246482</v>
      </c>
      <c r="L398" s="2"/>
      <c r="M398" s="36"/>
      <c r="N398" s="36"/>
      <c r="Q398" s="2"/>
      <c r="R398" s="2"/>
      <c r="S398" s="2"/>
      <c r="T398" s="2"/>
      <c r="U398" s="2"/>
      <c r="V398" s="2"/>
      <c r="W398" s="2"/>
      <c r="X398" s="2"/>
      <c r="Y398" s="2"/>
      <c r="Z398" s="2"/>
    </row>
    <row r="399" spans="1:26" ht="14.5" outlineLevel="1">
      <c r="A399" s="21" t="s">
        <v>6</v>
      </c>
      <c r="B399" s="44">
        <v>2.2320375102165686</v>
      </c>
      <c r="C399" s="44">
        <v>1.9189505957974871</v>
      </c>
      <c r="D399" s="44">
        <v>1.7887773156227196</v>
      </c>
      <c r="E399" s="44">
        <v>1.6674344258230709</v>
      </c>
      <c r="F399" s="44">
        <v>1.5543229110393804</v>
      </c>
      <c r="G399" s="44">
        <v>1.4488843905147268</v>
      </c>
      <c r="H399" s="44">
        <v>1.3505983616193666</v>
      </c>
      <c r="I399" s="44">
        <v>1.2589796303629766</v>
      </c>
      <c r="J399" s="44">
        <v>1.1735759162097956</v>
      </c>
      <c r="K399" s="44">
        <v>1.0939656193727116</v>
      </c>
      <c r="L399" s="2"/>
      <c r="M399" s="36"/>
      <c r="N399" s="36"/>
      <c r="Q399" s="2"/>
      <c r="R399" s="2"/>
      <c r="S399" s="2"/>
      <c r="T399" s="2"/>
      <c r="U399" s="2"/>
      <c r="V399" s="2"/>
      <c r="W399" s="2"/>
      <c r="X399" s="2"/>
      <c r="Y399" s="2"/>
      <c r="Z399" s="2"/>
    </row>
    <row r="400" spans="1:26" ht="14.5" outlineLevel="1">
      <c r="A400" s="21" t="s">
        <v>11</v>
      </c>
      <c r="B400" s="44">
        <v>2.1318423765457832</v>
      </c>
      <c r="C400" s="44">
        <v>1.9278994566661294</v>
      </c>
      <c r="D400" s="44">
        <v>1.7969932189137936</v>
      </c>
      <c r="E400" s="44">
        <v>1.6748873112611131</v>
      </c>
      <c r="F400" s="44">
        <v>1.5610798818439153</v>
      </c>
      <c r="G400" s="44">
        <v>1.4550336309432754</v>
      </c>
      <c r="H400" s="44">
        <v>1.3561907859891236</v>
      </c>
      <c r="I400" s="44">
        <v>1.2641493225968123</v>
      </c>
      <c r="J400" s="44">
        <v>1.1783535493771096</v>
      </c>
      <c r="K400" s="44">
        <v>1.0983819803640003</v>
      </c>
      <c r="L400" s="2"/>
      <c r="M400" s="36"/>
      <c r="N400" s="36" t="s">
        <v>9</v>
      </c>
      <c r="Q400" s="2"/>
      <c r="R400" s="2"/>
      <c r="S400" s="2"/>
      <c r="T400" s="2"/>
      <c r="U400" s="2"/>
      <c r="V400" s="2"/>
      <c r="W400" s="2"/>
      <c r="X400" s="2"/>
      <c r="Y400" s="2"/>
      <c r="Z400" s="2"/>
    </row>
    <row r="401" spans="1:26" ht="14.5" outlineLevel="1">
      <c r="A401" s="21" t="s">
        <v>2</v>
      </c>
      <c r="B401" s="44">
        <v>2.4372780387298314</v>
      </c>
      <c r="C401" s="44">
        <v>1.9914336082703579</v>
      </c>
      <c r="D401" s="44">
        <v>1.8563433951056503</v>
      </c>
      <c r="E401" s="44">
        <v>1.7304171157106134</v>
      </c>
      <c r="F401" s="44">
        <v>1.6130331285897785</v>
      </c>
      <c r="G401" s="44">
        <v>1.5036119617088057</v>
      </c>
      <c r="H401" s="44">
        <v>1.4016134519012566</v>
      </c>
      <c r="I401" s="44">
        <v>1.3065340783255963</v>
      </c>
      <c r="J401" s="44">
        <v>1.2179044768088994</v>
      </c>
      <c r="K401" s="44">
        <v>1.1352871228066916</v>
      </c>
      <c r="L401" s="2"/>
      <c r="M401" s="36"/>
      <c r="N401" s="36"/>
      <c r="Q401" s="2"/>
      <c r="R401" s="2"/>
      <c r="S401" s="2"/>
      <c r="T401" s="2"/>
      <c r="U401" s="2"/>
      <c r="V401" s="2"/>
      <c r="W401" s="2"/>
      <c r="X401" s="2"/>
      <c r="Y401" s="2"/>
      <c r="Z401" s="2"/>
    </row>
    <row r="402" spans="1:26" ht="14.5" outlineLevel="1">
      <c r="A402" s="21" t="s">
        <v>3</v>
      </c>
      <c r="B402" s="44">
        <v>2.1501458866032204</v>
      </c>
      <c r="C402" s="44">
        <v>1.9445533984978656</v>
      </c>
      <c r="D402" s="44">
        <v>1.8126433353040488</v>
      </c>
      <c r="E402" s="44">
        <v>1.6896814783077261</v>
      </c>
      <c r="F402" s="44">
        <v>1.5750608200356675</v>
      </c>
      <c r="G402" s="44">
        <v>1.4682155297672153</v>
      </c>
      <c r="H402" s="44">
        <v>1.3686181602820959</v>
      </c>
      <c r="I402" s="44">
        <v>1.2757770440903389</v>
      </c>
      <c r="J402" s="44">
        <v>1.1892338662906565</v>
      </c>
      <c r="K402" s="44">
        <v>1.1085614020755785</v>
      </c>
      <c r="L402" s="2"/>
      <c r="M402" s="36"/>
      <c r="N402" s="36"/>
      <c r="Q402" s="2"/>
      <c r="R402" s="2"/>
      <c r="S402" s="2"/>
      <c r="T402" s="2"/>
      <c r="U402" s="2"/>
      <c r="V402" s="2"/>
      <c r="W402" s="2"/>
      <c r="X402" s="2"/>
      <c r="Y402" s="2"/>
      <c r="Z402" s="2"/>
    </row>
    <row r="403" spans="1:26" ht="14.5" outlineLevel="1">
      <c r="A403" s="21" t="s">
        <v>4</v>
      </c>
      <c r="B403" s="44">
        <v>2.4081633929956068</v>
      </c>
      <c r="C403" s="44">
        <v>2.1778998063176096</v>
      </c>
      <c r="D403" s="44">
        <v>2.030160535540535</v>
      </c>
      <c r="E403" s="44">
        <v>1.8924432557046535</v>
      </c>
      <c r="F403" s="44">
        <v>1.764068118439948</v>
      </c>
      <c r="G403" s="44">
        <v>1.6444013933392816</v>
      </c>
      <c r="H403" s="44">
        <v>1.5328523395159479</v>
      </c>
      <c r="I403" s="44">
        <v>1.42887028938118</v>
      </c>
      <c r="J403" s="44">
        <v>1.3319419302455358</v>
      </c>
      <c r="K403" s="44">
        <v>1.2415887703246482</v>
      </c>
      <c r="L403" s="2"/>
      <c r="M403" s="36"/>
      <c r="N403" s="36"/>
      <c r="Q403" s="2"/>
      <c r="R403" s="2"/>
      <c r="S403" s="2"/>
      <c r="T403" s="2"/>
      <c r="U403" s="2"/>
      <c r="V403" s="2"/>
      <c r="W403" s="2"/>
      <c r="X403" s="2"/>
      <c r="Y403" s="2"/>
      <c r="Z403" s="2"/>
    </row>
    <row r="404" spans="1:26" ht="14.5" outlineLevel="1">
      <c r="A404" s="21" t="s">
        <v>0</v>
      </c>
      <c r="B404" s="44">
        <v>2.0641400511390917</v>
      </c>
      <c r="C404" s="44">
        <v>1.8667712625579511</v>
      </c>
      <c r="D404" s="44">
        <v>1.740137601891887</v>
      </c>
      <c r="E404" s="44">
        <v>1.6220942191754173</v>
      </c>
      <c r="F404" s="44">
        <v>1.5120583872342412</v>
      </c>
      <c r="G404" s="44">
        <v>1.4094869085765271</v>
      </c>
      <c r="H404" s="44">
        <v>1.3138734338708125</v>
      </c>
      <c r="I404" s="44">
        <v>1.2247459623267256</v>
      </c>
      <c r="J404" s="44">
        <v>1.1416645116390305</v>
      </c>
      <c r="K404" s="44">
        <v>1.0642189459925555</v>
      </c>
      <c r="L404" s="2"/>
      <c r="M404" s="36"/>
      <c r="N404" s="36"/>
      <c r="Q404" s="2"/>
      <c r="R404" s="2"/>
      <c r="S404" s="2"/>
      <c r="T404" s="2"/>
      <c r="U404" s="2"/>
      <c r="V404" s="2"/>
      <c r="W404" s="2"/>
      <c r="X404" s="2"/>
      <c r="Y404" s="2"/>
      <c r="Z404" s="2"/>
    </row>
    <row r="405" spans="1:26" ht="14.5" outlineLevel="1">
      <c r="A405" s="21" t="s">
        <v>1</v>
      </c>
      <c r="B405" s="44">
        <v>1.6341108738184476</v>
      </c>
      <c r="C405" s="44">
        <v>1.477860582858378</v>
      </c>
      <c r="D405" s="44">
        <v>1.3776089348310772</v>
      </c>
      <c r="E405" s="44">
        <v>1.284157923513872</v>
      </c>
      <c r="F405" s="44">
        <v>1.1970462232271075</v>
      </c>
      <c r="G405" s="44">
        <v>1.1158438026230839</v>
      </c>
      <c r="H405" s="44">
        <v>1.0401498018143931</v>
      </c>
      <c r="I405" s="44">
        <v>0.96959055350865775</v>
      </c>
      <c r="J405" s="44">
        <v>0.90381773838089918</v>
      </c>
      <c r="K405" s="44">
        <v>0.84250666557743981</v>
      </c>
      <c r="L405" s="2"/>
      <c r="M405" s="36"/>
      <c r="N405" s="36"/>
      <c r="Q405" s="2"/>
      <c r="R405" s="2"/>
      <c r="S405" s="2"/>
      <c r="T405" s="2"/>
      <c r="U405" s="2"/>
      <c r="V405" s="2"/>
      <c r="W405" s="2"/>
      <c r="X405" s="2"/>
      <c r="Y405" s="2"/>
      <c r="Z405" s="2"/>
    </row>
    <row r="406" spans="1:26" ht="14.5" outlineLevel="1">
      <c r="A406" s="21" t="s">
        <v>7</v>
      </c>
      <c r="B406" s="44">
        <v>2.2320375102165686</v>
      </c>
      <c r="C406" s="44">
        <v>1.9189505957974871</v>
      </c>
      <c r="D406" s="44">
        <v>1.7887773156227196</v>
      </c>
      <c r="E406" s="44">
        <v>1.6674344258230709</v>
      </c>
      <c r="F406" s="44">
        <v>1.5543229110393804</v>
      </c>
      <c r="G406" s="44">
        <v>1.4488843905147268</v>
      </c>
      <c r="H406" s="44">
        <v>1.3505983616193666</v>
      </c>
      <c r="I406" s="44">
        <v>1.2589796303629766</v>
      </c>
      <c r="J406" s="44">
        <v>1.1735759162097956</v>
      </c>
      <c r="K406" s="44">
        <v>1.0939656193727116</v>
      </c>
      <c r="L406" s="2"/>
      <c r="M406" s="36"/>
      <c r="N406" s="36"/>
      <c r="Q406" s="2"/>
      <c r="R406" s="2"/>
      <c r="S406" s="2"/>
      <c r="T406" s="2"/>
      <c r="U406" s="2"/>
      <c r="V406" s="2"/>
      <c r="W406" s="2"/>
      <c r="X406" s="2"/>
      <c r="Y406" s="2"/>
      <c r="Z406" s="2"/>
    </row>
    <row r="407" spans="1:26" ht="14.5" outlineLevel="1">
      <c r="A407" s="21" t="s">
        <v>8</v>
      </c>
      <c r="B407" s="44">
        <v>2.4081633929956068</v>
      </c>
      <c r="C407" s="44">
        <v>2.1778998063176096</v>
      </c>
      <c r="D407" s="44">
        <v>2.030160535540535</v>
      </c>
      <c r="E407" s="44">
        <v>1.8924432557046535</v>
      </c>
      <c r="F407" s="44">
        <v>1.764068118439948</v>
      </c>
      <c r="G407" s="44">
        <v>1.6444013933392816</v>
      </c>
      <c r="H407" s="44">
        <v>1.5328523395159479</v>
      </c>
      <c r="I407" s="44">
        <v>1.42887028938118</v>
      </c>
      <c r="J407" s="44">
        <v>1.3319419302455358</v>
      </c>
      <c r="K407" s="44">
        <v>1.2415887703246482</v>
      </c>
      <c r="L407" s="2"/>
      <c r="M407" s="36"/>
      <c r="N407" s="36"/>
      <c r="Q407" s="2"/>
      <c r="R407" s="2"/>
      <c r="S407" s="2"/>
      <c r="T407" s="2"/>
      <c r="U407" s="2"/>
      <c r="V407" s="2"/>
      <c r="W407" s="2"/>
      <c r="X407" s="2"/>
      <c r="Y407" s="2"/>
      <c r="Z407" s="2"/>
    </row>
    <row r="408" spans="1:26" outlineLevel="1"/>
    <row r="409" spans="1:26" outlineLevel="1">
      <c r="A409" t="s">
        <v>57</v>
      </c>
    </row>
    <row r="410" spans="1:26" ht="14.5" outlineLevel="1">
      <c r="A410" s="8" t="s">
        <v>47</v>
      </c>
      <c r="K410" s="16"/>
    </row>
    <row r="411" spans="1:26" ht="13" outlineLevel="1">
      <c r="B411" s="4">
        <v>2010</v>
      </c>
      <c r="C411" s="4">
        <v>2020</v>
      </c>
      <c r="D411" s="4">
        <v>2030</v>
      </c>
      <c r="E411" s="4">
        <v>2040</v>
      </c>
      <c r="F411" s="4">
        <v>2050</v>
      </c>
      <c r="G411" s="4">
        <v>2060</v>
      </c>
      <c r="H411" s="4">
        <v>2070</v>
      </c>
      <c r="I411" s="4">
        <v>2080</v>
      </c>
      <c r="J411" s="4">
        <v>2090</v>
      </c>
      <c r="K411" s="4">
        <v>2100</v>
      </c>
      <c r="N411" s="1"/>
      <c r="O411" s="1"/>
      <c r="P411" s="1"/>
      <c r="Q411" s="1"/>
      <c r="R411" s="1"/>
      <c r="S411" s="1"/>
      <c r="T411" s="1"/>
      <c r="U411" s="1"/>
      <c r="V411" s="1"/>
      <c r="W411" s="1"/>
      <c r="X411" s="1"/>
      <c r="Y411" s="1"/>
    </row>
    <row r="412" spans="1:26" ht="13" outlineLevel="1">
      <c r="A412" s="4" t="s">
        <v>5</v>
      </c>
      <c r="B412" s="1">
        <f t="shared" ref="B412:K421" si="85">B398*B370</f>
        <v>136.98559505735412</v>
      </c>
      <c r="C412" s="1">
        <f t="shared" si="85"/>
        <v>135.08083276372116</v>
      </c>
      <c r="D412" s="1">
        <f t="shared" si="85"/>
        <v>147.43705879602734</v>
      </c>
      <c r="E412" s="1">
        <f t="shared" si="85"/>
        <v>183.93986319368898</v>
      </c>
      <c r="F412" s="1">
        <f t="shared" si="85"/>
        <v>222.64218314187679</v>
      </c>
      <c r="G412" s="1">
        <f t="shared" si="85"/>
        <v>320.0160233605676</v>
      </c>
      <c r="H412" s="1">
        <f t="shared" si="85"/>
        <v>428.65496446029056</v>
      </c>
      <c r="I412" s="1">
        <f t="shared" si="85"/>
        <v>571.63002316536836</v>
      </c>
      <c r="J412" s="1">
        <f t="shared" si="85"/>
        <v>1130.293295591528</v>
      </c>
      <c r="K412" s="1">
        <f t="shared" si="85"/>
        <v>2028.0072825334</v>
      </c>
      <c r="N412" s="1"/>
      <c r="O412" s="1"/>
      <c r="P412" s="1"/>
      <c r="Q412" s="1"/>
      <c r="R412" s="1"/>
      <c r="S412" s="1"/>
      <c r="T412" s="1"/>
      <c r="U412" s="1"/>
      <c r="V412" s="1"/>
      <c r="W412" s="1"/>
      <c r="X412" s="1"/>
      <c r="Y412" s="1"/>
    </row>
    <row r="413" spans="1:26" ht="13" outlineLevel="1">
      <c r="A413" s="4" t="s">
        <v>6</v>
      </c>
      <c r="B413" s="1">
        <f t="shared" si="85"/>
        <v>233.42194271397852</v>
      </c>
      <c r="C413" s="1">
        <f t="shared" si="85"/>
        <v>414.28466924125235</v>
      </c>
      <c r="D413" s="1">
        <f t="shared" si="85"/>
        <v>720.52172689619738</v>
      </c>
      <c r="E413" s="1">
        <f t="shared" si="85"/>
        <v>1093.7527649447288</v>
      </c>
      <c r="F413" s="1">
        <f t="shared" si="85"/>
        <v>1408.0867135335068</v>
      </c>
      <c r="G413" s="1">
        <f t="shared" si="85"/>
        <v>1690.2919247285072</v>
      </c>
      <c r="H413" s="1">
        <f t="shared" si="85"/>
        <v>2025.9248136274705</v>
      </c>
      <c r="I413" s="1">
        <f t="shared" si="85"/>
        <v>2312.6270803777629</v>
      </c>
      <c r="J413" s="1">
        <f t="shared" si="85"/>
        <v>2886.3239390781305</v>
      </c>
      <c r="K413" s="1">
        <f t="shared" si="85"/>
        <v>3618.2205733249766</v>
      </c>
      <c r="N413" s="1"/>
      <c r="O413" s="1"/>
      <c r="P413" s="1"/>
      <c r="Q413" s="1"/>
      <c r="R413" s="1"/>
      <c r="S413" s="1"/>
      <c r="T413" s="1"/>
      <c r="U413" s="1"/>
      <c r="V413" s="1"/>
      <c r="W413" s="1"/>
      <c r="X413" s="1"/>
      <c r="Y413" s="1"/>
    </row>
    <row r="414" spans="1:26" ht="13" outlineLevel="1">
      <c r="A414" s="4" t="s">
        <v>11</v>
      </c>
      <c r="B414" s="1">
        <f t="shared" si="85"/>
        <v>4028.5383337632397</v>
      </c>
      <c r="C414" s="1">
        <f t="shared" si="85"/>
        <v>5384.7991333345963</v>
      </c>
      <c r="D414" s="1">
        <f t="shared" si="85"/>
        <v>7113.1037013019377</v>
      </c>
      <c r="E414" s="1">
        <f t="shared" si="85"/>
        <v>9078.9270163996407</v>
      </c>
      <c r="F414" s="1">
        <f t="shared" si="85"/>
        <v>11450.3473395495</v>
      </c>
      <c r="G414" s="1">
        <f t="shared" si="85"/>
        <v>14002.493606299127</v>
      </c>
      <c r="H414" s="1">
        <f t="shared" si="85"/>
        <v>16858.398811907002</v>
      </c>
      <c r="I414" s="1">
        <f t="shared" si="85"/>
        <v>19737.871564436318</v>
      </c>
      <c r="J414" s="1">
        <f t="shared" si="85"/>
        <v>22685.924631777008</v>
      </c>
      <c r="K414" s="1">
        <f t="shared" si="85"/>
        <v>25658.205914649399</v>
      </c>
      <c r="N414" s="1"/>
      <c r="O414" s="1"/>
      <c r="P414" s="1"/>
      <c r="Q414" s="1"/>
      <c r="R414" s="1"/>
      <c r="S414" s="1"/>
      <c r="T414" s="1"/>
      <c r="U414" s="1"/>
      <c r="V414" s="1"/>
      <c r="W414" s="1"/>
      <c r="X414" s="1"/>
      <c r="Y414" s="1"/>
    </row>
    <row r="415" spans="1:26" ht="13" outlineLevel="1">
      <c r="A415" s="4" t="s">
        <v>2</v>
      </c>
      <c r="B415" s="1">
        <f t="shared" si="85"/>
        <v>859.22072603740116</v>
      </c>
      <c r="C415" s="1">
        <f t="shared" si="85"/>
        <v>869.62396875755326</v>
      </c>
      <c r="D415" s="1">
        <f t="shared" si="85"/>
        <v>1126.6467961356386</v>
      </c>
      <c r="E415" s="1">
        <f t="shared" si="85"/>
        <v>1511.7083098656028</v>
      </c>
      <c r="F415" s="1">
        <f t="shared" si="85"/>
        <v>2058.1958631841271</v>
      </c>
      <c r="G415" s="1">
        <f t="shared" si="85"/>
        <v>2633.7287545382947</v>
      </c>
      <c r="H415" s="1">
        <f t="shared" si="85"/>
        <v>3399.2397000209739</v>
      </c>
      <c r="I415" s="1">
        <f t="shared" si="85"/>
        <v>4007.3217867778289</v>
      </c>
      <c r="J415" s="1">
        <f t="shared" si="85"/>
        <v>4649.3101598695803</v>
      </c>
      <c r="K415" s="1">
        <f t="shared" si="85"/>
        <v>5390.6621695230169</v>
      </c>
      <c r="N415" s="1"/>
      <c r="O415" s="1"/>
      <c r="P415" s="1"/>
      <c r="Q415" s="1"/>
      <c r="R415" s="1"/>
      <c r="S415" s="1"/>
      <c r="T415" s="1"/>
      <c r="U415" s="1"/>
      <c r="V415" s="1"/>
      <c r="W415" s="1"/>
      <c r="X415" s="1"/>
      <c r="Y415" s="1"/>
    </row>
    <row r="416" spans="1:26" ht="13" outlineLevel="1">
      <c r="A416" s="4" t="s">
        <v>3</v>
      </c>
      <c r="B416" s="1">
        <f t="shared" si="85"/>
        <v>699.39846450972402</v>
      </c>
      <c r="C416" s="1">
        <f t="shared" si="85"/>
        <v>800.63284185069392</v>
      </c>
      <c r="D416" s="1">
        <f t="shared" si="85"/>
        <v>959.1379395190279</v>
      </c>
      <c r="E416" s="1">
        <f t="shared" si="85"/>
        <v>1209.4689546540124</v>
      </c>
      <c r="F416" s="1">
        <f t="shared" si="85"/>
        <v>1527.5285893844919</v>
      </c>
      <c r="G416" s="1">
        <f t="shared" si="85"/>
        <v>1673.1111139112709</v>
      </c>
      <c r="H416" s="1">
        <f t="shared" si="85"/>
        <v>2306.0769467581895</v>
      </c>
      <c r="I416" s="1">
        <f t="shared" si="85"/>
        <v>3319.408432569408</v>
      </c>
      <c r="J416" s="1">
        <f t="shared" si="85"/>
        <v>4776.3377711822759</v>
      </c>
      <c r="K416" s="1">
        <f t="shared" si="85"/>
        <v>6828.6603813190031</v>
      </c>
      <c r="N416" s="1"/>
      <c r="O416" s="1"/>
      <c r="P416" s="1"/>
      <c r="Q416" s="1"/>
      <c r="R416" s="1"/>
      <c r="S416" s="1"/>
      <c r="T416" s="1"/>
      <c r="U416" s="1"/>
      <c r="V416" s="1"/>
      <c r="W416" s="1"/>
      <c r="X416" s="1"/>
      <c r="Y416" s="1"/>
    </row>
    <row r="417" spans="1:26" ht="13" outlineLevel="1">
      <c r="A417" s="4" t="s">
        <v>4</v>
      </c>
      <c r="B417" s="1">
        <f t="shared" si="85"/>
        <v>835.21185328047397</v>
      </c>
      <c r="C417" s="1">
        <f t="shared" si="85"/>
        <v>836.46776927372377</v>
      </c>
      <c r="D417" s="1">
        <f t="shared" si="85"/>
        <v>883.41932209140464</v>
      </c>
      <c r="E417" s="1">
        <f t="shared" si="85"/>
        <v>987.83340107622553</v>
      </c>
      <c r="F417" s="1">
        <f t="shared" si="85"/>
        <v>1105.4951579899985</v>
      </c>
      <c r="G417" s="1">
        <f t="shared" si="85"/>
        <v>1344.2128751062562</v>
      </c>
      <c r="H417" s="1">
        <f t="shared" si="85"/>
        <v>1636.3982215206725</v>
      </c>
      <c r="I417" s="1">
        <f t="shared" si="85"/>
        <v>1714.644347257416</v>
      </c>
      <c r="J417" s="1">
        <f t="shared" si="85"/>
        <v>1864.71870234375</v>
      </c>
      <c r="K417" s="1">
        <f t="shared" si="85"/>
        <v>2161.281797515659</v>
      </c>
      <c r="N417" s="1"/>
      <c r="O417" s="1"/>
      <c r="P417" s="1"/>
      <c r="Q417" s="1"/>
      <c r="R417" s="1"/>
      <c r="S417" s="1"/>
      <c r="T417" s="1"/>
      <c r="U417" s="1"/>
      <c r="V417" s="1"/>
      <c r="W417" s="1"/>
      <c r="X417" s="1"/>
      <c r="Y417" s="1"/>
    </row>
    <row r="418" spans="1:26" ht="13" outlineLevel="1">
      <c r="A418" s="4" t="s">
        <v>0</v>
      </c>
      <c r="B418" s="1">
        <f t="shared" si="85"/>
        <v>12123.405753406048</v>
      </c>
      <c r="C418" s="1">
        <f t="shared" si="85"/>
        <v>14598.854448669515</v>
      </c>
      <c r="D418" s="1">
        <f t="shared" si="85"/>
        <v>17847.986477163107</v>
      </c>
      <c r="E418" s="1">
        <f t="shared" si="85"/>
        <v>21282.510958314069</v>
      </c>
      <c r="F418" s="1">
        <f t="shared" si="85"/>
        <v>25094.292361339652</v>
      </c>
      <c r="G418" s="1">
        <f t="shared" si="85"/>
        <v>28878.766264867656</v>
      </c>
      <c r="H418" s="1">
        <f t="shared" si="85"/>
        <v>32853.049131973668</v>
      </c>
      <c r="I418" s="1">
        <f t="shared" si="85"/>
        <v>36565.50211650959</v>
      </c>
      <c r="J418" s="1">
        <f t="shared" si="85"/>
        <v>40257.291312289322</v>
      </c>
      <c r="K418" s="1">
        <f t="shared" si="85"/>
        <v>43844.23370720417</v>
      </c>
      <c r="L418" s="12" t="s">
        <v>93</v>
      </c>
      <c r="N418" s="1"/>
      <c r="O418" s="1"/>
      <c r="P418" s="1"/>
      <c r="Q418" s="1"/>
      <c r="R418" s="1"/>
      <c r="S418" s="1"/>
      <c r="T418" s="1"/>
      <c r="U418" s="1"/>
      <c r="V418" s="1"/>
      <c r="W418" s="1"/>
      <c r="X418" s="1"/>
      <c r="Y418" s="1"/>
    </row>
    <row r="419" spans="1:26" ht="13" outlineLevel="1">
      <c r="A419" s="4" t="s">
        <v>1</v>
      </c>
      <c r="B419" s="1">
        <f t="shared" si="85"/>
        <v>5651.8217072973966</v>
      </c>
      <c r="C419" s="1">
        <f t="shared" si="85"/>
        <v>6571.2987340359823</v>
      </c>
      <c r="D419" s="1">
        <f t="shared" si="85"/>
        <v>7788.6976243546505</v>
      </c>
      <c r="E419" s="1">
        <f t="shared" si="85"/>
        <v>8976.304667305285</v>
      </c>
      <c r="F419" s="1">
        <f t="shared" si="85"/>
        <v>10310.103211562924</v>
      </c>
      <c r="G419" s="1">
        <f t="shared" si="85"/>
        <v>11454.839384168989</v>
      </c>
      <c r="H419" s="1">
        <f t="shared" si="85"/>
        <v>12686.588028577635</v>
      </c>
      <c r="I419" s="1">
        <f t="shared" si="85"/>
        <v>13879.278320621277</v>
      </c>
      <c r="J419" s="1">
        <f t="shared" si="85"/>
        <v>15130.968800673816</v>
      </c>
      <c r="K419" s="1">
        <f t="shared" si="85"/>
        <v>16431.71694970713</v>
      </c>
      <c r="N419" s="1"/>
      <c r="O419" s="1"/>
      <c r="P419" s="1"/>
      <c r="Q419" s="1"/>
      <c r="R419" s="1"/>
      <c r="S419" s="1"/>
      <c r="T419" s="1"/>
      <c r="U419" s="1"/>
      <c r="V419" s="1"/>
      <c r="W419" s="1"/>
      <c r="X419" s="1"/>
      <c r="Y419" s="1"/>
    </row>
    <row r="420" spans="1:26" ht="13" outlineLevel="1">
      <c r="A420" s="4" t="s">
        <v>7</v>
      </c>
      <c r="B420" s="1">
        <f t="shared" si="85"/>
        <v>2538.1176079577376</v>
      </c>
      <c r="C420" s="1">
        <f t="shared" si="85"/>
        <v>3405.62038999487</v>
      </c>
      <c r="D420" s="1">
        <f t="shared" si="85"/>
        <v>4557.8637454537038</v>
      </c>
      <c r="E420" s="1">
        <f t="shared" si="85"/>
        <v>5644.4417530447881</v>
      </c>
      <c r="F420" s="1">
        <f t="shared" si="85"/>
        <v>6919.3255699604151</v>
      </c>
      <c r="G420" s="1">
        <f t="shared" si="85"/>
        <v>7887.0772514420196</v>
      </c>
      <c r="H420" s="1">
        <f t="shared" si="85"/>
        <v>8856.7193166443612</v>
      </c>
      <c r="I420" s="1">
        <f t="shared" si="85"/>
        <v>10362.604943716695</v>
      </c>
      <c r="J420" s="1">
        <f t="shared" si="85"/>
        <v>11946.929292196288</v>
      </c>
      <c r="K420" s="1">
        <f t="shared" si="85"/>
        <v>13619.852256363181</v>
      </c>
      <c r="N420" s="1"/>
      <c r="O420" s="1"/>
      <c r="P420" s="1"/>
      <c r="Q420" s="1"/>
      <c r="R420" s="1"/>
      <c r="S420" s="1"/>
      <c r="T420" s="1"/>
      <c r="U420" s="1"/>
      <c r="V420" s="1"/>
      <c r="W420" s="1"/>
      <c r="X420" s="1"/>
      <c r="Y420" s="1"/>
    </row>
    <row r="421" spans="1:26" ht="13" outlineLevel="1">
      <c r="A421" s="4" t="s">
        <v>8</v>
      </c>
      <c r="B421" s="1">
        <f t="shared" si="85"/>
        <v>161.31440198470435</v>
      </c>
      <c r="C421" s="1">
        <f t="shared" si="85"/>
        <v>198.63236786301638</v>
      </c>
      <c r="D421" s="1">
        <f t="shared" si="85"/>
        <v>264.33947349027858</v>
      </c>
      <c r="E421" s="1">
        <f t="shared" si="85"/>
        <v>396.21062385746461</v>
      </c>
      <c r="F421" s="1">
        <f t="shared" si="85"/>
        <v>592.42944628306907</v>
      </c>
      <c r="G421" s="1">
        <f t="shared" si="85"/>
        <v>1484.6686238582481</v>
      </c>
      <c r="H421" s="1">
        <f t="shared" si="85"/>
        <v>2973.7815592115194</v>
      </c>
      <c r="I421" s="1">
        <f t="shared" si="85"/>
        <v>4716.5611545213142</v>
      </c>
      <c r="J421" s="1">
        <f t="shared" si="85"/>
        <v>7438.7583885783724</v>
      </c>
      <c r="K421" s="1">
        <f t="shared" si="85"/>
        <v>11448.568106182693</v>
      </c>
      <c r="N421" s="1"/>
      <c r="O421" s="1"/>
      <c r="P421" s="1"/>
      <c r="Q421" s="1"/>
      <c r="R421" s="1"/>
      <c r="S421" s="1"/>
      <c r="T421" s="1"/>
      <c r="U421" s="1"/>
      <c r="V421" s="1"/>
      <c r="W421" s="1"/>
    </row>
    <row r="422" spans="1:26" ht="14.5" outlineLevel="1">
      <c r="A422" s="16"/>
      <c r="B422" s="1"/>
      <c r="C422" s="1"/>
      <c r="D422" s="1"/>
      <c r="E422" s="1"/>
      <c r="F422" s="1"/>
      <c r="G422" s="1"/>
      <c r="H422" s="1"/>
      <c r="I422" s="1"/>
      <c r="J422" s="1"/>
      <c r="K422" s="1"/>
    </row>
    <row r="423" spans="1:26" ht="14.5" outlineLevel="1">
      <c r="A423" s="16" t="s">
        <v>58</v>
      </c>
      <c r="B423" s="3"/>
      <c r="C423" s="3"/>
      <c r="D423" s="3"/>
      <c r="E423" s="3"/>
      <c r="F423" s="3"/>
      <c r="G423" s="3"/>
      <c r="H423" s="3"/>
      <c r="I423" s="3"/>
      <c r="J423" s="3"/>
      <c r="K423" s="3"/>
    </row>
    <row r="424" spans="1:26" ht="14.5" outlineLevel="1">
      <c r="A424" s="24" t="s">
        <v>39</v>
      </c>
      <c r="B424" s="23"/>
      <c r="C424" s="23"/>
      <c r="D424" s="23"/>
      <c r="E424" s="23"/>
      <c r="F424" s="23"/>
      <c r="G424" s="23"/>
      <c r="H424" s="23"/>
      <c r="I424" s="23"/>
      <c r="J424" s="23"/>
      <c r="K424" s="23"/>
      <c r="L424" s="32"/>
    </row>
    <row r="425" spans="1:26" ht="14.5" outlineLevel="1">
      <c r="A425" s="23"/>
      <c r="B425" s="69">
        <v>2010</v>
      </c>
      <c r="C425" s="69">
        <v>2020</v>
      </c>
      <c r="D425" s="69">
        <v>2030</v>
      </c>
      <c r="E425" s="69">
        <v>2040</v>
      </c>
      <c r="F425" s="69">
        <v>2050</v>
      </c>
      <c r="G425" s="69">
        <v>2060</v>
      </c>
      <c r="H425" s="69">
        <v>2070</v>
      </c>
      <c r="I425" s="69">
        <v>2080</v>
      </c>
      <c r="J425" s="69">
        <v>2090</v>
      </c>
      <c r="K425" s="69">
        <v>2100</v>
      </c>
      <c r="L425" s="6"/>
      <c r="O425" s="1"/>
      <c r="P425" s="1"/>
      <c r="Q425" s="1"/>
      <c r="R425" s="1"/>
      <c r="S425" s="1"/>
      <c r="T425" s="1"/>
      <c r="U425" s="1"/>
      <c r="V425" s="1"/>
      <c r="W425" s="1"/>
      <c r="X425" s="1"/>
      <c r="Y425" s="1"/>
      <c r="Z425" s="1"/>
    </row>
    <row r="426" spans="1:26" ht="14.5" outlineLevel="1">
      <c r="A426" s="23" t="s">
        <v>5</v>
      </c>
      <c r="B426" s="46">
        <f t="shared" ref="B426:K426" si="86">B370*B10</f>
        <v>48.705992307982498</v>
      </c>
      <c r="C426" s="46">
        <f t="shared" si="86"/>
        <v>65.212803739612639</v>
      </c>
      <c r="D426" s="46">
        <f t="shared" si="86"/>
        <v>90.02904069605556</v>
      </c>
      <c r="E426" s="46">
        <f t="shared" si="86"/>
        <v>137.20070369618114</v>
      </c>
      <c r="F426" s="46">
        <f t="shared" si="86"/>
        <v>195.67268311627546</v>
      </c>
      <c r="G426" s="46">
        <f t="shared" si="86"/>
        <v>321.31515613427331</v>
      </c>
      <c r="H426" s="46">
        <f t="shared" si="86"/>
        <v>479.88172068736912</v>
      </c>
      <c r="I426" s="46">
        <f t="shared" si="86"/>
        <v>697.38830769380024</v>
      </c>
      <c r="J426" s="46">
        <f t="shared" si="86"/>
        <v>1472.1133648368543</v>
      </c>
      <c r="K426" s="46">
        <f t="shared" si="86"/>
        <v>2767.6351867100288</v>
      </c>
      <c r="L426" s="6"/>
      <c r="O426" s="1"/>
      <c r="P426" s="1"/>
      <c r="Q426" s="1"/>
      <c r="R426" s="1"/>
      <c r="S426" s="1"/>
      <c r="T426" s="1"/>
      <c r="U426" s="1"/>
      <c r="V426" s="1"/>
      <c r="W426" s="1"/>
      <c r="X426" s="1"/>
      <c r="Y426" s="1"/>
      <c r="Z426" s="1"/>
    </row>
    <row r="427" spans="1:26" ht="14.5" outlineLevel="1">
      <c r="A427" s="23" t="s">
        <v>6</v>
      </c>
      <c r="B427" s="46">
        <f t="shared" ref="B427:K427" si="87">B371*B11</f>
        <v>152.67081993272404</v>
      </c>
      <c r="C427" s="46">
        <f t="shared" si="87"/>
        <v>323.88998655695821</v>
      </c>
      <c r="D427" s="46">
        <f t="shared" si="87"/>
        <v>601.90583928223703</v>
      </c>
      <c r="E427" s="46">
        <f t="shared" si="87"/>
        <v>948.28843354681112</v>
      </c>
      <c r="F427" s="46">
        <f t="shared" si="87"/>
        <v>1231.4689265644113</v>
      </c>
      <c r="G427" s="46">
        <f t="shared" si="87"/>
        <v>1454.3647138619883</v>
      </c>
      <c r="H427" s="46">
        <f t="shared" si="87"/>
        <v>1681.1107368179216</v>
      </c>
      <c r="I427" s="46">
        <f t="shared" si="87"/>
        <v>1822.4562733233897</v>
      </c>
      <c r="J427" s="46">
        <f t="shared" si="87"/>
        <v>2119.7633714712065</v>
      </c>
      <c r="K427" s="46">
        <f t="shared" si="87"/>
        <v>2418.8409013433534</v>
      </c>
      <c r="L427" s="6"/>
      <c r="O427" s="1"/>
      <c r="P427" s="1"/>
      <c r="Q427" s="1"/>
      <c r="R427" s="1"/>
      <c r="S427" s="1"/>
      <c r="T427" s="1"/>
      <c r="U427" s="1"/>
      <c r="V427" s="1"/>
      <c r="W427" s="1"/>
      <c r="X427" s="1"/>
      <c r="Y427" s="1"/>
      <c r="Z427" s="1"/>
    </row>
    <row r="428" spans="1:26" ht="14.5" outlineLevel="1">
      <c r="A428" s="23" t="s">
        <v>11</v>
      </c>
      <c r="B428" s="46">
        <f t="shared" ref="B428:K428" si="88">B372*B12</f>
        <v>1152.6721125489228</v>
      </c>
      <c r="C428" s="46">
        <f t="shared" si="88"/>
        <v>1772.1290483845901</v>
      </c>
      <c r="D428" s="46">
        <f t="shared" si="88"/>
        <v>2587.245488733161</v>
      </c>
      <c r="E428" s="46">
        <f t="shared" si="88"/>
        <v>3626.5005692656623</v>
      </c>
      <c r="F428" s="46">
        <f t="shared" si="88"/>
        <v>4984.2289587290643</v>
      </c>
      <c r="G428" s="46">
        <f t="shared" si="88"/>
        <v>6570.4554855394053</v>
      </c>
      <c r="H428" s="46">
        <f t="shared" si="88"/>
        <v>8406.8405988291997</v>
      </c>
      <c r="I428" s="46">
        <f t="shared" si="88"/>
        <v>10307.43887617719</v>
      </c>
      <c r="J428" s="46">
        <f t="shared" si="88"/>
        <v>12204.275981536643</v>
      </c>
      <c r="K428" s="46">
        <f t="shared" si="88"/>
        <v>14029.268223898749</v>
      </c>
      <c r="L428" s="6"/>
      <c r="O428" s="1"/>
      <c r="P428" s="1"/>
      <c r="Q428" s="1"/>
      <c r="R428" s="1"/>
      <c r="S428" s="1"/>
      <c r="T428" s="1"/>
      <c r="U428" s="1"/>
      <c r="V428" s="1"/>
      <c r="W428" s="1"/>
      <c r="X428" s="1"/>
      <c r="Y428" s="1"/>
      <c r="Z428" s="1"/>
    </row>
    <row r="429" spans="1:26" ht="14.5" outlineLevel="1">
      <c r="A429" s="23" t="s">
        <v>2</v>
      </c>
      <c r="B429" s="46">
        <f t="shared" ref="B429:K429" si="89">B373*B13</f>
        <v>98.333000181960543</v>
      </c>
      <c r="C429" s="46">
        <f t="shared" si="89"/>
        <v>122.00160821379596</v>
      </c>
      <c r="D429" s="46">
        <f t="shared" si="89"/>
        <v>167.15046239329084</v>
      </c>
      <c r="E429" s="46">
        <f t="shared" si="89"/>
        <v>236.02021482752352</v>
      </c>
      <c r="F429" s="46">
        <f t="shared" si="89"/>
        <v>334.50879722274522</v>
      </c>
      <c r="G429" s="46">
        <f t="shared" si="89"/>
        <v>439.47901376524533</v>
      </c>
      <c r="H429" s="46">
        <f t="shared" si="89"/>
        <v>574.97592146054035</v>
      </c>
      <c r="I429" s="46">
        <f t="shared" si="89"/>
        <v>675.51778456719592</v>
      </c>
      <c r="J429" s="46">
        <f t="shared" si="89"/>
        <v>769.24676549994547</v>
      </c>
      <c r="K429" s="46">
        <f t="shared" si="89"/>
        <v>865.51330403121563</v>
      </c>
      <c r="L429" s="6"/>
      <c r="O429" s="1"/>
      <c r="P429" s="1"/>
      <c r="Q429" s="1"/>
      <c r="R429" s="1"/>
      <c r="S429" s="1"/>
      <c r="T429" s="1"/>
      <c r="U429" s="1"/>
      <c r="V429" s="1"/>
      <c r="W429" s="1"/>
      <c r="X429" s="1"/>
      <c r="Y429" s="1"/>
      <c r="Z429" s="1"/>
    </row>
    <row r="430" spans="1:26" ht="14.5" outlineLevel="1">
      <c r="A430" s="23" t="s">
        <v>3</v>
      </c>
      <c r="B430" s="46">
        <f t="shared" ref="B430:K430" si="90">B374*B14</f>
        <v>190.53752023879716</v>
      </c>
      <c r="C430" s="46">
        <f t="shared" si="90"/>
        <v>261.63277430946732</v>
      </c>
      <c r="D430" s="46">
        <f t="shared" si="90"/>
        <v>352.40334837783905</v>
      </c>
      <c r="E430" s="46">
        <f t="shared" si="90"/>
        <v>486.31131506644766</v>
      </c>
      <c r="F430" s="46">
        <f t="shared" si="90"/>
        <v>655.09636513665771</v>
      </c>
      <c r="G430" s="46">
        <f t="shared" si="90"/>
        <v>748.09091305579773</v>
      </c>
      <c r="H430" s="46">
        <f t="shared" si="90"/>
        <v>1056.2335888292596</v>
      </c>
      <c r="I430" s="46">
        <f t="shared" si="90"/>
        <v>1532.2082676650623</v>
      </c>
      <c r="J430" s="46">
        <f t="shared" si="90"/>
        <v>2175.3397026414327</v>
      </c>
      <c r="K430" s="46">
        <f t="shared" si="90"/>
        <v>2987.695140604229</v>
      </c>
      <c r="L430" s="6"/>
      <c r="O430" s="1"/>
      <c r="P430" s="1"/>
      <c r="Q430" s="1"/>
      <c r="R430" s="1"/>
      <c r="S430" s="1"/>
      <c r="T430" s="1"/>
      <c r="U430" s="1"/>
      <c r="V430" s="1"/>
      <c r="W430" s="1"/>
      <c r="X430" s="1"/>
      <c r="Y430" s="1"/>
      <c r="Z430" s="1"/>
    </row>
    <row r="431" spans="1:26" ht="14.5" outlineLevel="1">
      <c r="A431" s="23" t="s">
        <v>4</v>
      </c>
      <c r="B431" s="46">
        <f t="shared" ref="B431:K431" si="91">B375*B15</f>
        <v>132.09084609046849</v>
      </c>
      <c r="C431" s="46">
        <f t="shared" si="91"/>
        <v>170.74814735882779</v>
      </c>
      <c r="D431" s="46">
        <f t="shared" si="91"/>
        <v>214.41245533544196</v>
      </c>
      <c r="E431" s="46">
        <f t="shared" si="91"/>
        <v>276.68473484163195</v>
      </c>
      <c r="F431" s="46">
        <f t="shared" si="91"/>
        <v>346.82022085359341</v>
      </c>
      <c r="G431" s="46">
        <f t="shared" si="91"/>
        <v>458.9689743798782</v>
      </c>
      <c r="H431" s="46">
        <f t="shared" si="91"/>
        <v>594.14379066493404</v>
      </c>
      <c r="I431" s="46">
        <f t="shared" si="91"/>
        <v>647.34106032</v>
      </c>
      <c r="J431" s="46">
        <f t="shared" si="91"/>
        <v>716.59349152999994</v>
      </c>
      <c r="K431" s="46">
        <f t="shared" si="91"/>
        <v>827.89165017662674</v>
      </c>
      <c r="L431" s="6"/>
      <c r="O431" s="1"/>
      <c r="P431" s="1"/>
      <c r="Q431" s="1"/>
      <c r="R431" s="1"/>
      <c r="S431" s="1"/>
      <c r="T431" s="1"/>
      <c r="U431" s="1"/>
      <c r="V431" s="1"/>
      <c r="W431" s="1"/>
      <c r="X431" s="1"/>
      <c r="Y431" s="1"/>
      <c r="Z431" s="1"/>
    </row>
    <row r="432" spans="1:26" ht="14.5" outlineLevel="1">
      <c r="A432" s="23" t="s">
        <v>0</v>
      </c>
      <c r="B432" s="46">
        <f t="shared" ref="B432:K432" si="92">B376*B16</f>
        <v>2045.4427912115862</v>
      </c>
      <c r="C432" s="46">
        <f t="shared" si="92"/>
        <v>2958.8692293961581</v>
      </c>
      <c r="D432" s="46">
        <f t="shared" si="92"/>
        <v>4195.3261760886235</v>
      </c>
      <c r="E432" s="46">
        <f t="shared" si="92"/>
        <v>5740.2788954779253</v>
      </c>
      <c r="F432" s="46">
        <f t="shared" si="92"/>
        <v>7683.7549548036932</v>
      </c>
      <c r="G432" s="46">
        <f t="shared" si="92"/>
        <v>9974.5926065111726</v>
      </c>
      <c r="H432" s="46">
        <f t="shared" si="92"/>
        <v>12703.698279487044</v>
      </c>
      <c r="I432" s="46">
        <f t="shared" si="92"/>
        <v>15627.489602331987</v>
      </c>
      <c r="J432" s="46">
        <f t="shared" si="92"/>
        <v>18629.347907321015</v>
      </c>
      <c r="K432" s="46">
        <f t="shared" si="92"/>
        <v>21522.072540448975</v>
      </c>
      <c r="L432" s="6"/>
      <c r="O432" s="1"/>
      <c r="P432" s="1"/>
      <c r="Q432" s="1"/>
      <c r="R432" s="1"/>
      <c r="S432" s="1"/>
      <c r="T432" s="1"/>
      <c r="U432" s="1"/>
      <c r="V432" s="1"/>
      <c r="W432" s="1"/>
      <c r="X432" s="1"/>
      <c r="Y432" s="1"/>
      <c r="Z432" s="1"/>
    </row>
    <row r="433" spans="1:26" ht="14.5" outlineLevel="1">
      <c r="A433" s="23" t="s">
        <v>1</v>
      </c>
      <c r="B433" s="46">
        <f t="shared" ref="B433:K433" si="93">B377*B17</f>
        <v>437.64377978694125</v>
      </c>
      <c r="C433" s="46">
        <f t="shared" si="93"/>
        <v>557.95745023585619</v>
      </c>
      <c r="D433" s="46">
        <f t="shared" si="93"/>
        <v>691.86630063363975</v>
      </c>
      <c r="E433" s="46">
        <f t="shared" si="93"/>
        <v>826.87535878045139</v>
      </c>
      <c r="F433" s="46">
        <f t="shared" si="93"/>
        <v>979.41029003465314</v>
      </c>
      <c r="G433" s="46">
        <f t="shared" si="93"/>
        <v>1114.4333436245709</v>
      </c>
      <c r="H433" s="46">
        <f t="shared" si="93"/>
        <v>1239.1807603797365</v>
      </c>
      <c r="I433" s="46">
        <f t="shared" si="93"/>
        <v>1340.5483181853663</v>
      </c>
      <c r="J433" s="46">
        <f t="shared" si="93"/>
        <v>1425.5979569833723</v>
      </c>
      <c r="K433" s="46">
        <f t="shared" si="93"/>
        <v>1500.50903476741</v>
      </c>
      <c r="L433" s="6"/>
      <c r="O433" s="1"/>
      <c r="P433" s="1"/>
      <c r="Q433" s="1"/>
      <c r="R433" s="1"/>
      <c r="S433" s="1"/>
      <c r="T433" s="1"/>
      <c r="U433" s="1"/>
      <c r="V433" s="1"/>
      <c r="W433" s="1"/>
      <c r="X433" s="1"/>
      <c r="Y433" s="1"/>
      <c r="Z433" s="1"/>
    </row>
    <row r="434" spans="1:26" ht="14.5" outlineLevel="1">
      <c r="A434" s="23" t="s">
        <v>7</v>
      </c>
      <c r="B434" s="46">
        <f t="shared" ref="B434:K434" si="94">B378*B18</f>
        <v>873.21058066793341</v>
      </c>
      <c r="C434" s="46">
        <f t="shared" si="94"/>
        <v>1484.5064971993318</v>
      </c>
      <c r="D434" s="46">
        <f t="shared" si="94"/>
        <v>2245.5452326485533</v>
      </c>
      <c r="E434" s="46">
        <f t="shared" si="94"/>
        <v>3053.7854547665324</v>
      </c>
      <c r="F434" s="46">
        <f t="shared" si="94"/>
        <v>3996.647952724893</v>
      </c>
      <c r="G434" s="46">
        <f t="shared" si="94"/>
        <v>4746.1742963559618</v>
      </c>
      <c r="H434" s="46">
        <f t="shared" si="94"/>
        <v>5443.405548733871</v>
      </c>
      <c r="I434" s="46">
        <f t="shared" si="94"/>
        <v>6385.3515683376845</v>
      </c>
      <c r="J434" s="46">
        <f t="shared" si="94"/>
        <v>7254.4554422633537</v>
      </c>
      <c r="K434" s="46">
        <f t="shared" si="94"/>
        <v>8017.2721061790562</v>
      </c>
      <c r="L434" s="6"/>
      <c r="O434" s="1"/>
      <c r="P434" s="1"/>
      <c r="Q434" s="1"/>
      <c r="R434" s="1"/>
      <c r="S434" s="1"/>
      <c r="T434" s="1"/>
      <c r="U434" s="1"/>
      <c r="V434" s="1"/>
      <c r="W434" s="1"/>
      <c r="X434" s="1"/>
      <c r="Y434" s="1"/>
      <c r="Z434" s="1"/>
    </row>
    <row r="435" spans="1:26" ht="14.5" outlineLevel="1">
      <c r="A435" s="23" t="s">
        <v>8</v>
      </c>
      <c r="B435" s="46">
        <f t="shared" ref="B435:K435" si="95">B379*B19</f>
        <v>95.765182620515148</v>
      </c>
      <c r="C435" s="46">
        <f t="shared" si="95"/>
        <v>146.20716699286001</v>
      </c>
      <c r="D435" s="46">
        <f t="shared" si="95"/>
        <v>225.49479522497288</v>
      </c>
      <c r="E435" s="46">
        <f t="shared" si="95"/>
        <v>381.1910968891537</v>
      </c>
      <c r="F435" s="46">
        <f t="shared" si="95"/>
        <v>625.75437901075929</v>
      </c>
      <c r="G435" s="46">
        <f t="shared" si="95"/>
        <v>1675.8611961422394</v>
      </c>
      <c r="H435" s="46">
        <f t="shared" si="95"/>
        <v>3494.0680205394042</v>
      </c>
      <c r="I435" s="46">
        <f t="shared" si="95"/>
        <v>5621.8981797167762</v>
      </c>
      <c r="J435" s="46">
        <f t="shared" si="95"/>
        <v>8777.3640245637798</v>
      </c>
      <c r="K435" s="46">
        <f t="shared" si="95"/>
        <v>13097.837743319729</v>
      </c>
      <c r="L435" s="6"/>
      <c r="O435" s="1"/>
      <c r="P435" s="1"/>
      <c r="Q435" s="1"/>
      <c r="R435" s="1"/>
      <c r="S435" s="1"/>
      <c r="T435" s="1"/>
      <c r="U435" s="1"/>
      <c r="V435" s="1"/>
      <c r="W435" s="1"/>
      <c r="X435" s="1"/>
      <c r="Y435" s="1"/>
      <c r="Z435" s="1"/>
    </row>
    <row r="436" spans="1:26" ht="14.5" outlineLevel="1">
      <c r="A436" s="23" t="s">
        <v>89</v>
      </c>
      <c r="B436" s="46">
        <f>SUM(B426:B435)</f>
        <v>5227.0726255878326</v>
      </c>
      <c r="C436" s="46">
        <f t="shared" ref="C436:K436" si="96">SUM(C426:C435)</f>
        <v>7863.1547123874579</v>
      </c>
      <c r="D436" s="46">
        <f t="shared" si="96"/>
        <v>11371.379139413815</v>
      </c>
      <c r="E436" s="46">
        <f t="shared" si="96"/>
        <v>15713.136777158321</v>
      </c>
      <c r="F436" s="46">
        <f t="shared" si="96"/>
        <v>21033.363528196744</v>
      </c>
      <c r="G436" s="46">
        <f t="shared" si="96"/>
        <v>27503.735699370536</v>
      </c>
      <c r="H436" s="46">
        <f t="shared" si="96"/>
        <v>35673.538966429274</v>
      </c>
      <c r="I436" s="46">
        <f t="shared" si="96"/>
        <v>44657.638238318454</v>
      </c>
      <c r="J436" s="46">
        <f t="shared" si="96"/>
        <v>55544.098008647597</v>
      </c>
      <c r="K436" s="46">
        <f t="shared" si="96"/>
        <v>68034.53583147937</v>
      </c>
      <c r="L436" s="6"/>
      <c r="O436" s="1"/>
      <c r="P436" s="1"/>
      <c r="Q436" s="1"/>
      <c r="R436" s="1"/>
      <c r="S436" s="1"/>
      <c r="T436" s="1"/>
      <c r="U436" s="1"/>
      <c r="V436" s="1"/>
      <c r="W436" s="1"/>
      <c r="X436" s="1"/>
      <c r="Y436" s="1"/>
    </row>
    <row r="437" spans="1:26" outlineLevel="1"/>
    <row r="438" spans="1:26" outlineLevel="1">
      <c r="A438" t="s">
        <v>249</v>
      </c>
    </row>
    <row r="439" spans="1:26" ht="14.5" outlineLevel="1">
      <c r="A439" s="18" t="s">
        <v>41</v>
      </c>
      <c r="B439" s="17"/>
      <c r="C439" s="17"/>
      <c r="D439" s="17"/>
      <c r="E439" s="17"/>
      <c r="F439" s="17"/>
      <c r="G439" s="17"/>
      <c r="H439" s="17"/>
      <c r="I439" s="17"/>
      <c r="J439" s="17"/>
      <c r="K439" s="17"/>
    </row>
    <row r="440" spans="1:26" ht="14.5" outlineLevel="1">
      <c r="A440" s="17"/>
      <c r="B440" s="70">
        <v>2010</v>
      </c>
      <c r="C440" s="70">
        <v>2020</v>
      </c>
      <c r="D440" s="70">
        <v>2030</v>
      </c>
      <c r="E440" s="70">
        <v>2040</v>
      </c>
      <c r="F440" s="70">
        <v>2050</v>
      </c>
      <c r="G440" s="70">
        <v>2060</v>
      </c>
      <c r="H440" s="70">
        <v>2070</v>
      </c>
      <c r="I440" s="70">
        <v>2080</v>
      </c>
      <c r="J440" s="70">
        <v>2090</v>
      </c>
      <c r="K440" s="70">
        <v>2100</v>
      </c>
      <c r="O440" s="2"/>
      <c r="P440" s="2"/>
      <c r="Q440" s="2"/>
      <c r="R440" s="2"/>
      <c r="S440" s="2"/>
      <c r="T440" s="2"/>
      <c r="U440" s="2"/>
      <c r="V440" s="2"/>
      <c r="W440" s="2"/>
      <c r="X440" s="2"/>
      <c r="Y440" s="2"/>
      <c r="Z440" s="2"/>
    </row>
    <row r="441" spans="1:26" ht="14.5" outlineLevel="1">
      <c r="A441" s="17" t="s">
        <v>5</v>
      </c>
      <c r="B441" s="47">
        <f t="shared" ref="B441:K441" si="97">B412*B10/1000</f>
        <v>0.11729198769560906</v>
      </c>
      <c r="C441" s="47">
        <f t="shared" si="97"/>
        <v>0.14202695263393064</v>
      </c>
      <c r="D441" s="47">
        <f t="shared" si="97"/>
        <v>0.18277340547370477</v>
      </c>
      <c r="E441" s="47">
        <f t="shared" si="97"/>
        <v>0.25964454638777051</v>
      </c>
      <c r="F441" s="47">
        <f t="shared" si="97"/>
        <v>0.34517994193502427</v>
      </c>
      <c r="G441" s="47">
        <f t="shared" si="97"/>
        <v>0.52837109044822783</v>
      </c>
      <c r="H441" s="47">
        <f t="shared" si="97"/>
        <v>0.73558781824657238</v>
      </c>
      <c r="I441" s="47">
        <f t="shared" si="97"/>
        <v>0.99647743302549174</v>
      </c>
      <c r="J441" s="47">
        <f t="shared" si="97"/>
        <v>1.9607695167010504</v>
      </c>
      <c r="K441" s="47">
        <f t="shared" si="97"/>
        <v>3.4362647681745329</v>
      </c>
      <c r="L441" s="38"/>
      <c r="M441" s="39"/>
      <c r="O441" s="2"/>
      <c r="P441" s="2"/>
      <c r="Q441" s="2"/>
      <c r="R441" s="2"/>
      <c r="S441" s="2"/>
      <c r="T441" s="2"/>
      <c r="U441" s="2"/>
      <c r="V441" s="2"/>
      <c r="W441" s="2"/>
      <c r="X441" s="2"/>
      <c r="Y441" s="2"/>
      <c r="Z441" s="2"/>
    </row>
    <row r="442" spans="1:26" ht="14.5" outlineLevel="1">
      <c r="A442" s="17" t="s">
        <v>6</v>
      </c>
      <c r="B442" s="47">
        <f t="shared" ref="B442:K442" si="98">B413*B11/1000</f>
        <v>0.34076699680535949</v>
      </c>
      <c r="C442" s="47">
        <f t="shared" si="98"/>
        <v>0.62152888267631501</v>
      </c>
      <c r="D442" s="47">
        <f t="shared" si="98"/>
        <v>1.0766755114489202</v>
      </c>
      <c r="E442" s="47">
        <f t="shared" si="98"/>
        <v>1.5812087797057861</v>
      </c>
      <c r="F442" s="47">
        <f t="shared" si="98"/>
        <v>1.9141003667921368</v>
      </c>
      <c r="G442" s="47">
        <f t="shared" si="98"/>
        <v>2.107206332030052</v>
      </c>
      <c r="H442" s="47">
        <f t="shared" si="98"/>
        <v>2.2705054068470112</v>
      </c>
      <c r="I442" s="47">
        <f t="shared" si="98"/>
        <v>2.2944353253413694</v>
      </c>
      <c r="J442" s="47">
        <f t="shared" si="98"/>
        <v>2.4877032408222868</v>
      </c>
      <c r="K442" s="47">
        <f t="shared" si="98"/>
        <v>2.6461287848021295</v>
      </c>
      <c r="L442" s="38"/>
      <c r="M442" s="41"/>
      <c r="O442" s="2"/>
      <c r="P442" s="2"/>
      <c r="Q442" s="2"/>
      <c r="R442" s="2"/>
      <c r="S442" s="2"/>
      <c r="T442" s="2"/>
      <c r="U442" s="2"/>
      <c r="V442" s="2"/>
      <c r="W442" s="2"/>
      <c r="X442" s="2"/>
      <c r="Y442" s="2"/>
      <c r="Z442" s="2"/>
    </row>
    <row r="443" spans="1:26" ht="14.5" outlineLevel="1">
      <c r="A443" s="17" t="s">
        <v>11</v>
      </c>
      <c r="B443" s="47">
        <f t="shared" ref="B443:K443" si="99">B414*B12/1000</f>
        <v>2.4573152557943438</v>
      </c>
      <c r="C443" s="47">
        <f t="shared" si="99"/>
        <v>3.4164866295229164</v>
      </c>
      <c r="D443" s="47">
        <f t="shared" si="99"/>
        <v>4.6492625989187948</v>
      </c>
      <c r="E443" s="47">
        <f t="shared" si="99"/>
        <v>6.0739797877442605</v>
      </c>
      <c r="F443" s="47">
        <f t="shared" si="99"/>
        <v>7.7807795539757896</v>
      </c>
      <c r="G443" s="47">
        <f t="shared" si="99"/>
        <v>9.5602337020755623</v>
      </c>
      <c r="H443" s="47">
        <f t="shared" si="99"/>
        <v>11.401279759411448</v>
      </c>
      <c r="I443" s="47">
        <f t="shared" si="99"/>
        <v>13.030141873027443</v>
      </c>
      <c r="J443" s="47">
        <f t="shared" si="99"/>
        <v>14.380951920421511</v>
      </c>
      <c r="K443" s="47">
        <f t="shared" si="99"/>
        <v>15.409495414823649</v>
      </c>
      <c r="L443" s="38"/>
      <c r="M443" s="45"/>
      <c r="O443" s="2"/>
      <c r="P443" s="2"/>
      <c r="Q443" s="2"/>
      <c r="R443" s="2"/>
      <c r="S443" s="2"/>
      <c r="T443" s="2"/>
      <c r="U443" s="2"/>
      <c r="V443" s="2"/>
      <c r="W443" s="2"/>
      <c r="X443" s="2"/>
      <c r="Y443" s="2"/>
      <c r="Z443" s="2"/>
    </row>
    <row r="444" spans="1:26" ht="14.5" outlineLevel="1">
      <c r="A444" s="17" t="s">
        <v>2</v>
      </c>
      <c r="B444" s="47">
        <f t="shared" ref="B444:K444" si="100">B415*B13/1000</f>
        <v>0.23966486182590896</v>
      </c>
      <c r="C444" s="47">
        <f t="shared" si="100"/>
        <v>0.24295810285998623</v>
      </c>
      <c r="D444" s="47">
        <f t="shared" si="100"/>
        <v>0.31028865685264084</v>
      </c>
      <c r="E444" s="47">
        <f t="shared" si="100"/>
        <v>0.40841341939124259</v>
      </c>
      <c r="F444" s="47">
        <f t="shared" si="100"/>
        <v>0.53957377172500864</v>
      </c>
      <c r="G444" s="47">
        <f t="shared" si="100"/>
        <v>0.66080590201741174</v>
      </c>
      <c r="H444" s="47">
        <f t="shared" si="100"/>
        <v>0.80589398603841367</v>
      </c>
      <c r="I444" s="47">
        <f t="shared" si="100"/>
        <v>0.88258700605204998</v>
      </c>
      <c r="J444" s="47">
        <f t="shared" si="100"/>
        <v>0.93686907947314924</v>
      </c>
      <c r="K444" s="47">
        <f t="shared" si="100"/>
        <v>0.98260610868451204</v>
      </c>
      <c r="L444" s="38"/>
      <c r="M444" s="45"/>
      <c r="O444" s="2"/>
      <c r="P444" s="2"/>
      <c r="Q444" s="2"/>
      <c r="R444" s="2"/>
      <c r="S444" s="2"/>
      <c r="T444" s="2"/>
      <c r="U444" s="2"/>
      <c r="V444" s="2"/>
      <c r="W444" s="2"/>
      <c r="X444" s="2"/>
      <c r="Y444" s="2"/>
      <c r="Z444" s="2"/>
    </row>
    <row r="445" spans="1:26" ht="14.5" outlineLevel="1">
      <c r="A445" s="17" t="s">
        <v>3</v>
      </c>
      <c r="B445" s="47">
        <f t="shared" ref="B445:K445" si="101">B416*B14/1000</f>
        <v>0.40968346538502753</v>
      </c>
      <c r="C445" s="47">
        <f t="shared" si="101"/>
        <v>0.50875890044189975</v>
      </c>
      <c r="D445" s="47">
        <f t="shared" si="101"/>
        <v>0.63878158077592095</v>
      </c>
      <c r="E445" s="47">
        <f t="shared" si="101"/>
        <v>0.8217112217592496</v>
      </c>
      <c r="F445" s="47">
        <f t="shared" si="101"/>
        <v>1.0318166180745292</v>
      </c>
      <c r="G445" s="47">
        <f t="shared" si="101"/>
        <v>1.0983586962262577</v>
      </c>
      <c r="H445" s="47">
        <f t="shared" si="101"/>
        <v>1.4455804711716569</v>
      </c>
      <c r="I445" s="47">
        <f t="shared" si="101"/>
        <v>1.954756134652512</v>
      </c>
      <c r="J445" s="47">
        <f t="shared" si="101"/>
        <v>2.586987645067838</v>
      </c>
      <c r="K445" s="47">
        <f t="shared" si="101"/>
        <v>3.3120435140426165</v>
      </c>
      <c r="L445" s="38"/>
      <c r="M445" s="45"/>
      <c r="O445" s="2"/>
      <c r="P445" s="2"/>
      <c r="Q445" s="2"/>
      <c r="R445" s="2"/>
      <c r="S445" s="2"/>
      <c r="T445" s="2"/>
      <c r="U445" s="2"/>
      <c r="V445" s="2"/>
      <c r="W445" s="2"/>
      <c r="X445" s="2"/>
      <c r="Y445" s="2"/>
      <c r="Z445" s="2"/>
    </row>
    <row r="446" spans="1:26" ht="14.5" outlineLevel="1">
      <c r="A446" s="17" t="s">
        <v>4</v>
      </c>
      <c r="B446" s="47">
        <f t="shared" ref="B446:K446" si="102">B417*B15/1000</f>
        <v>0.31809634010488302</v>
      </c>
      <c r="C446" s="47">
        <f t="shared" si="102"/>
        <v>0.37187235706188176</v>
      </c>
      <c r="D446" s="47">
        <f t="shared" si="102"/>
        <v>0.43529170515036192</v>
      </c>
      <c r="E446" s="47">
        <f t="shared" si="102"/>
        <v>0.52361016040747677</v>
      </c>
      <c r="F446" s="47">
        <f t="shared" si="102"/>
        <v>0.61181449443812586</v>
      </c>
      <c r="G446" s="47">
        <f t="shared" si="102"/>
        <v>0.7547292209697728</v>
      </c>
      <c r="H446" s="47">
        <f t="shared" si="102"/>
        <v>0.91073469952961783</v>
      </c>
      <c r="I446" s="47">
        <f t="shared" si="102"/>
        <v>0.92496640818775833</v>
      </c>
      <c r="J446" s="47">
        <f t="shared" si="102"/>
        <v>0.95446091830985613</v>
      </c>
      <c r="K446" s="47">
        <f t="shared" si="102"/>
        <v>1.0279009759048416</v>
      </c>
      <c r="L446" s="38"/>
      <c r="M446" s="45"/>
      <c r="O446" s="2"/>
      <c r="P446" s="2"/>
      <c r="Q446" s="2"/>
      <c r="R446" s="2"/>
      <c r="S446" s="2"/>
      <c r="T446" s="2"/>
      <c r="U446" s="2"/>
      <c r="V446" s="2"/>
      <c r="W446" s="2"/>
      <c r="X446" s="2"/>
      <c r="Y446" s="2"/>
      <c r="Z446" s="2"/>
    </row>
    <row r="447" spans="1:26" ht="14.5" outlineLevel="1">
      <c r="A447" s="17" t="s">
        <v>0</v>
      </c>
      <c r="B447" s="47">
        <f t="shared" ref="B447:K447" si="103">B418*B16/1000</f>
        <v>4.2220803876535697</v>
      </c>
      <c r="C447" s="47">
        <f t="shared" si="103"/>
        <v>5.5235320471037372</v>
      </c>
      <c r="D447" s="47">
        <f t="shared" si="103"/>
        <v>7.3004448312131185</v>
      </c>
      <c r="E447" s="47">
        <f t="shared" si="103"/>
        <v>9.3112732128093914</v>
      </c>
      <c r="F447" s="47">
        <f t="shared" si="103"/>
        <v>11.618286124863584</v>
      </c>
      <c r="G447" s="47">
        <f t="shared" si="103"/>
        <v>14.059057697261718</v>
      </c>
      <c r="H447" s="47">
        <f t="shared" si="103"/>
        <v>16.691051681328375</v>
      </c>
      <c r="I447" s="47">
        <f t="shared" si="103"/>
        <v>19.139704791758987</v>
      </c>
      <c r="J447" s="47">
        <f t="shared" si="103"/>
        <v>21.268465380765239</v>
      </c>
      <c r="K447" s="47">
        <f t="shared" si="103"/>
        <v>22.904197354571927</v>
      </c>
      <c r="L447" s="38"/>
      <c r="M447" s="45"/>
      <c r="O447" s="2"/>
      <c r="P447" s="2"/>
      <c r="Q447" s="2"/>
      <c r="R447" s="2"/>
      <c r="S447" s="2"/>
      <c r="T447" s="2"/>
      <c r="U447" s="2"/>
      <c r="V447" s="2"/>
      <c r="W447" s="2"/>
      <c r="X447" s="2"/>
      <c r="Y447" s="2"/>
      <c r="Z447" s="2"/>
    </row>
    <row r="448" spans="1:26" ht="14.5" outlineLevel="1">
      <c r="A448" s="17" t="s">
        <v>1</v>
      </c>
      <c r="B448" s="47">
        <f t="shared" ref="B448:K448" si="104">B419*B17/1000</f>
        <v>0.7151584594088467</v>
      </c>
      <c r="C448" s="47">
        <f t="shared" si="104"/>
        <v>0.82458332261573675</v>
      </c>
      <c r="D448" s="47">
        <f t="shared" si="104"/>
        <v>0.95312119746142632</v>
      </c>
      <c r="E448" s="47">
        <f t="shared" si="104"/>
        <v>1.0618385437362925</v>
      </c>
      <c r="F448" s="47">
        <f t="shared" si="104"/>
        <v>1.1723993886757476</v>
      </c>
      <c r="G448" s="47">
        <f t="shared" si="104"/>
        <v>1.2435335399199989</v>
      </c>
      <c r="H448" s="47">
        <f t="shared" si="104"/>
        <v>1.288933622321192</v>
      </c>
      <c r="I448" s="47">
        <f t="shared" si="104"/>
        <v>1.2997829858344496</v>
      </c>
      <c r="J448" s="47">
        <f t="shared" si="104"/>
        <v>1.288480721321142</v>
      </c>
      <c r="K448" s="47">
        <f t="shared" si="104"/>
        <v>1.2641888635507132</v>
      </c>
      <c r="L448" s="38"/>
      <c r="M448" s="45"/>
      <c r="O448" s="2"/>
      <c r="P448" s="2"/>
      <c r="Q448" s="2"/>
      <c r="R448" s="2"/>
      <c r="S448" s="2"/>
      <c r="T448" s="2"/>
      <c r="U448" s="2"/>
      <c r="V448" s="2"/>
      <c r="W448" s="2"/>
      <c r="X448" s="2"/>
      <c r="Y448" s="2"/>
      <c r="Z448" s="2"/>
    </row>
    <row r="449" spans="1:26" ht="14.5" outlineLevel="1">
      <c r="A449" s="17" t="s">
        <v>7</v>
      </c>
      <c r="B449" s="47">
        <f t="shared" ref="B449:K449" si="105">B420*B18/1000</f>
        <v>1.9490387703688181</v>
      </c>
      <c r="C449" s="47">
        <f t="shared" si="105"/>
        <v>2.8486946272658984</v>
      </c>
      <c r="D449" s="47">
        <f t="shared" si="105"/>
        <v>4.0167803733664753</v>
      </c>
      <c r="E449" s="47">
        <f t="shared" si="105"/>
        <v>5.0919869963554785</v>
      </c>
      <c r="F449" s="47">
        <f t="shared" si="105"/>
        <v>6.2120814802789353</v>
      </c>
      <c r="G449" s="47">
        <f t="shared" si="105"/>
        <v>6.8766578526523698</v>
      </c>
      <c r="H449" s="47">
        <f t="shared" si="105"/>
        <v>7.3518546157497351</v>
      </c>
      <c r="I449" s="47">
        <f t="shared" si="105"/>
        <v>8.0390275572434309</v>
      </c>
      <c r="J449" s="47">
        <f t="shared" si="105"/>
        <v>8.5136541922573521</v>
      </c>
      <c r="K449" s="47">
        <f t="shared" si="105"/>
        <v>8.7706200453157361</v>
      </c>
      <c r="L449" s="38"/>
      <c r="M449" s="45"/>
      <c r="O449" s="2"/>
      <c r="P449" s="2"/>
      <c r="Q449" s="2"/>
      <c r="R449" s="2"/>
      <c r="S449" s="2"/>
      <c r="T449" s="2"/>
      <c r="U449" s="2"/>
      <c r="V449" s="2"/>
      <c r="W449" s="2"/>
      <c r="X449" s="2"/>
      <c r="Y449" s="2"/>
      <c r="Z449" s="2"/>
    </row>
    <row r="450" spans="1:26" ht="14.5" outlineLevel="1">
      <c r="A450" s="17" t="s">
        <v>8</v>
      </c>
      <c r="B450" s="47">
        <f t="shared" ref="B450:K450" si="106">B421*B19/1000</f>
        <v>0.23061820711026368</v>
      </c>
      <c r="C450" s="47">
        <f t="shared" si="106"/>
        <v>0.31842456067599617</v>
      </c>
      <c r="D450" s="47">
        <f t="shared" si="106"/>
        <v>0.45779063423553418</v>
      </c>
      <c r="E450" s="47">
        <f t="shared" si="106"/>
        <v>0.72138252044253814</v>
      </c>
      <c r="F450" s="47">
        <f t="shared" si="106"/>
        <v>1.1038733499870681</v>
      </c>
      <c r="G450" s="47">
        <f t="shared" si="106"/>
        <v>2.7557884859795334</v>
      </c>
      <c r="H450" s="47">
        <f t="shared" si="106"/>
        <v>5.3558903397116842</v>
      </c>
      <c r="I450" s="47">
        <f t="shared" si="106"/>
        <v>8.0329632789234395</v>
      </c>
      <c r="J450" s="47">
        <f t="shared" si="106"/>
        <v>11.690939181345206</v>
      </c>
      <c r="K450" s="47">
        <f t="shared" si="106"/>
        <v>16.262128257640107</v>
      </c>
      <c r="L450" s="38"/>
      <c r="M450" s="45"/>
      <c r="N450" s="45"/>
      <c r="O450" s="2"/>
      <c r="P450" s="2"/>
      <c r="Q450" s="2"/>
      <c r="R450" s="2"/>
      <c r="S450" s="2"/>
      <c r="T450" s="2"/>
      <c r="U450" s="2"/>
      <c r="V450" s="2"/>
      <c r="W450" s="2"/>
      <c r="X450" s="2"/>
    </row>
    <row r="451" spans="1:26" ht="14.5" outlineLevel="1">
      <c r="A451" s="17" t="s">
        <v>89</v>
      </c>
      <c r="B451" s="47">
        <f>SUM(B441:B450)</f>
        <v>10.999714732152629</v>
      </c>
      <c r="C451" s="47">
        <f t="shared" ref="C451:K451" si="107">SUM(C441:C450)</f>
        <v>14.8188663828583</v>
      </c>
      <c r="D451" s="47">
        <f t="shared" si="107"/>
        <v>20.021210494896895</v>
      </c>
      <c r="E451" s="47">
        <f t="shared" si="107"/>
        <v>25.855049188739493</v>
      </c>
      <c r="F451" s="47">
        <f t="shared" si="107"/>
        <v>32.329905090745946</v>
      </c>
      <c r="G451" s="47">
        <f t="shared" si="107"/>
        <v>39.644742519580909</v>
      </c>
      <c r="H451" s="47">
        <f t="shared" si="107"/>
        <v>48.257312400355701</v>
      </c>
      <c r="I451" s="47">
        <f t="shared" si="107"/>
        <v>56.594842794046926</v>
      </c>
      <c r="J451" s="47">
        <f t="shared" si="107"/>
        <v>66.069281796484631</v>
      </c>
      <c r="K451" s="47">
        <f t="shared" si="107"/>
        <v>76.015574087510771</v>
      </c>
      <c r="L451" s="38"/>
      <c r="M451" s="45"/>
      <c r="N451" s="45"/>
      <c r="O451" s="2"/>
      <c r="P451" s="2"/>
      <c r="Q451" s="2"/>
      <c r="R451" s="2"/>
      <c r="S451" s="2"/>
      <c r="T451" s="2"/>
      <c r="U451" s="2"/>
      <c r="V451" s="2"/>
      <c r="W451" s="2"/>
      <c r="X451" s="2"/>
    </row>
    <row r="452" spans="1:26" ht="14.5" outlineLevel="1">
      <c r="A452" s="16"/>
      <c r="B452" s="2"/>
      <c r="C452" s="2"/>
      <c r="D452" s="2"/>
      <c r="E452" s="2"/>
      <c r="F452" s="2"/>
      <c r="G452" s="2"/>
      <c r="H452" s="2"/>
      <c r="I452" s="2"/>
      <c r="J452" s="2"/>
      <c r="K452" s="2"/>
      <c r="L452" s="38"/>
      <c r="M452" s="45"/>
      <c r="N452" s="45"/>
    </row>
    <row r="453" spans="1:26" ht="14.5" outlineLevel="1">
      <c r="A453" s="16"/>
      <c r="B453" s="2"/>
      <c r="C453" s="2"/>
      <c r="D453" s="2"/>
      <c r="E453" s="2"/>
      <c r="F453" s="2"/>
      <c r="G453" s="2"/>
      <c r="H453" s="2"/>
      <c r="I453" s="2"/>
      <c r="J453" s="2"/>
      <c r="K453" s="2"/>
      <c r="L453" s="38"/>
      <c r="M453" s="45"/>
      <c r="N453" s="45"/>
    </row>
    <row r="454" spans="1:26" ht="14.5" outlineLevel="1">
      <c r="A454" s="16" t="s">
        <v>244</v>
      </c>
      <c r="B454" s="2"/>
      <c r="C454" s="2"/>
      <c r="D454" s="2"/>
      <c r="E454" s="2"/>
      <c r="F454" s="2"/>
      <c r="G454" s="2"/>
      <c r="H454" s="2"/>
      <c r="I454" s="2"/>
      <c r="J454" s="2"/>
      <c r="K454" s="2"/>
      <c r="L454" s="38"/>
      <c r="M454" s="45"/>
      <c r="N454" s="45"/>
    </row>
    <row r="455" spans="1:26" ht="14.5" outlineLevel="1">
      <c r="A455" s="16"/>
      <c r="B455" s="2"/>
      <c r="C455" s="2"/>
      <c r="D455" s="2"/>
      <c r="E455" s="2"/>
      <c r="F455" s="2"/>
      <c r="G455" s="2"/>
      <c r="H455" s="2"/>
      <c r="I455" s="2"/>
      <c r="J455" s="2"/>
      <c r="K455" s="2"/>
      <c r="L455" s="38"/>
      <c r="M455" s="45"/>
      <c r="N455" s="45"/>
    </row>
    <row r="456" spans="1:26" ht="14.5" outlineLevel="1">
      <c r="A456" t="s">
        <v>208</v>
      </c>
      <c r="L456" s="38"/>
      <c r="M456" s="45" t="s">
        <v>211</v>
      </c>
      <c r="N456" s="45"/>
    </row>
    <row r="457" spans="1:26" ht="14.5" outlineLevel="1">
      <c r="A457" s="22" t="s">
        <v>45</v>
      </c>
      <c r="B457" s="21"/>
      <c r="C457" s="21"/>
      <c r="D457" s="21"/>
      <c r="E457" s="21"/>
      <c r="F457" s="21"/>
      <c r="G457" s="21"/>
      <c r="H457" s="21"/>
      <c r="I457" s="21"/>
      <c r="J457" s="21"/>
      <c r="K457" s="21"/>
      <c r="L457" s="38"/>
      <c r="M457" s="45" t="s">
        <v>212</v>
      </c>
      <c r="N457" s="45"/>
    </row>
    <row r="458" spans="1:26" ht="14.5" outlineLevel="1">
      <c r="A458" s="21"/>
      <c r="B458" s="72">
        <v>2010</v>
      </c>
      <c r="C458" s="72">
        <v>2020</v>
      </c>
      <c r="D458" s="72">
        <v>2030</v>
      </c>
      <c r="E458" s="72">
        <v>2040</v>
      </c>
      <c r="F458" s="72">
        <v>2050</v>
      </c>
      <c r="G458" s="72">
        <v>2060</v>
      </c>
      <c r="H458" s="72">
        <v>2070</v>
      </c>
      <c r="I458" s="72">
        <v>2080</v>
      </c>
      <c r="J458" s="72">
        <v>2090</v>
      </c>
      <c r="K458" s="72">
        <v>2100</v>
      </c>
      <c r="L458" s="38"/>
      <c r="M458" s="45" t="s">
        <v>243</v>
      </c>
      <c r="N458" s="45"/>
    </row>
    <row r="459" spans="1:26" ht="14.5" outlineLevel="1">
      <c r="A459" s="21" t="s">
        <v>5</v>
      </c>
      <c r="B459" s="44">
        <v>2.4081633929956068</v>
      </c>
      <c r="C459" s="44">
        <v>2.1778998063176096</v>
      </c>
      <c r="D459" s="44">
        <v>2.030160535540535</v>
      </c>
      <c r="E459" s="44">
        <v>1.8924432557046535</v>
      </c>
      <c r="F459" s="44">
        <v>1.764068118439948</v>
      </c>
      <c r="G459" s="44">
        <v>1.6444013933392816</v>
      </c>
      <c r="H459" s="44">
        <v>1.5328523395159479</v>
      </c>
      <c r="I459" s="44">
        <v>1.42887028938118</v>
      </c>
      <c r="J459" s="44">
        <v>1.3319419302455358</v>
      </c>
      <c r="K459" s="44">
        <v>1.2415887703246482</v>
      </c>
      <c r="L459" s="38"/>
      <c r="M459" s="45"/>
      <c r="N459" s="45"/>
    </row>
    <row r="460" spans="1:26" ht="14.5" outlineLevel="1">
      <c r="A460" s="21" t="s">
        <v>6</v>
      </c>
      <c r="B460" s="44">
        <v>2.2320375102165686</v>
      </c>
      <c r="C460" s="44">
        <v>1.9189505957974871</v>
      </c>
      <c r="D460" s="44">
        <v>1.7887773156227196</v>
      </c>
      <c r="E460" s="44">
        <v>1.6674344258230709</v>
      </c>
      <c r="F460" s="44">
        <v>1.5543229110393804</v>
      </c>
      <c r="G460" s="44">
        <v>1.4488843905147268</v>
      </c>
      <c r="H460" s="44">
        <v>1.3505983616193666</v>
      </c>
      <c r="I460" s="44">
        <v>1.2589796303629766</v>
      </c>
      <c r="J460" s="44">
        <v>1.1735759162097956</v>
      </c>
      <c r="K460" s="44">
        <v>1.0939656193727116</v>
      </c>
      <c r="L460" s="38"/>
      <c r="M460" s="45"/>
      <c r="N460" s="45"/>
    </row>
    <row r="461" spans="1:26" ht="14.5" outlineLevel="1">
      <c r="A461" s="21" t="s">
        <v>11</v>
      </c>
      <c r="B461" s="44">
        <v>2.1318423765457832</v>
      </c>
      <c r="C461" s="44">
        <v>1.9278994566661294</v>
      </c>
      <c r="D461" s="44">
        <v>1.7969932189137936</v>
      </c>
      <c r="E461" s="44">
        <v>1.6748873112611131</v>
      </c>
      <c r="F461" s="44">
        <v>1.5610798818439153</v>
      </c>
      <c r="G461" s="44">
        <v>1.4550336309432754</v>
      </c>
      <c r="H461" s="44">
        <v>1.3561907859891236</v>
      </c>
      <c r="I461" s="44">
        <v>1.2641493225968123</v>
      </c>
      <c r="J461" s="44">
        <v>1.1783535493771096</v>
      </c>
      <c r="K461" s="44">
        <v>1.0983819803640003</v>
      </c>
      <c r="L461" s="38"/>
      <c r="M461" s="45"/>
      <c r="N461" s="45"/>
    </row>
    <row r="462" spans="1:26" ht="14.5" outlineLevel="1">
      <c r="A462" s="21" t="s">
        <v>2</v>
      </c>
      <c r="B462" s="44">
        <v>2.4372780387298314</v>
      </c>
      <c r="C462" s="44">
        <v>1.9914336082703579</v>
      </c>
      <c r="D462" s="44">
        <v>1.8563433951056503</v>
      </c>
      <c r="E462" s="44">
        <v>1.7304171157106134</v>
      </c>
      <c r="F462" s="44">
        <v>1.6130331285897785</v>
      </c>
      <c r="G462" s="44">
        <v>1.5036119617088057</v>
      </c>
      <c r="H462" s="44">
        <v>1.4016134519012566</v>
      </c>
      <c r="I462" s="44">
        <v>1.3065340783255963</v>
      </c>
      <c r="J462" s="44">
        <v>1.2179044768088994</v>
      </c>
      <c r="K462" s="44">
        <v>1.1352871228066916</v>
      </c>
      <c r="L462" s="38"/>
      <c r="M462" s="45"/>
      <c r="N462" s="45"/>
    </row>
    <row r="463" spans="1:26" ht="14.5" outlineLevel="1">
      <c r="A463" s="21" t="s">
        <v>3</v>
      </c>
      <c r="B463" s="44">
        <v>2.1501458866032204</v>
      </c>
      <c r="C463" s="44">
        <v>1.9445533984978656</v>
      </c>
      <c r="D463" s="44">
        <v>1.8126433353040488</v>
      </c>
      <c r="E463" s="44">
        <v>1.6896814783077261</v>
      </c>
      <c r="F463" s="44">
        <v>1.5750608200356675</v>
      </c>
      <c r="G463" s="44">
        <v>1.4682155297672153</v>
      </c>
      <c r="H463" s="44">
        <v>1.3686181602820959</v>
      </c>
      <c r="I463" s="44">
        <v>1.2757770440903389</v>
      </c>
      <c r="J463" s="44">
        <v>1.1892338662906565</v>
      </c>
      <c r="K463" s="44">
        <v>1.1085614020755785</v>
      </c>
      <c r="L463" s="38"/>
      <c r="M463" s="45"/>
      <c r="N463" s="45"/>
    </row>
    <row r="464" spans="1:26" ht="14.5" outlineLevel="1">
      <c r="A464" s="21" t="s">
        <v>4</v>
      </c>
      <c r="B464" s="44">
        <v>2.4081633929956068</v>
      </c>
      <c r="C464" s="44">
        <v>2.1778998063176096</v>
      </c>
      <c r="D464" s="44">
        <v>2.030160535540535</v>
      </c>
      <c r="E464" s="44">
        <v>1.8924432557046535</v>
      </c>
      <c r="F464" s="44">
        <v>1.764068118439948</v>
      </c>
      <c r="G464" s="44">
        <v>1.6444013933392816</v>
      </c>
      <c r="H464" s="44">
        <v>1.5328523395159479</v>
      </c>
      <c r="I464" s="44">
        <v>1.42887028938118</v>
      </c>
      <c r="J464" s="44">
        <v>1.3319419302455358</v>
      </c>
      <c r="K464" s="44">
        <v>1.2415887703246482</v>
      </c>
      <c r="L464" s="38"/>
      <c r="M464" s="45"/>
      <c r="N464" s="45"/>
    </row>
    <row r="465" spans="1:14" ht="14.5" outlineLevel="1">
      <c r="A465" s="21" t="s">
        <v>0</v>
      </c>
      <c r="B465" s="44">
        <v>2.0641400511390917</v>
      </c>
      <c r="C465" s="44">
        <v>1.8667712625579511</v>
      </c>
      <c r="D465" s="44">
        <v>1.740137601891887</v>
      </c>
      <c r="E465" s="44">
        <v>1.6220942191754173</v>
      </c>
      <c r="F465" s="44">
        <v>1.5120583872342412</v>
      </c>
      <c r="G465" s="44">
        <v>1.4094869085765271</v>
      </c>
      <c r="H465" s="44">
        <v>1.3138734338708125</v>
      </c>
      <c r="I465" s="44">
        <v>1.2247459623267256</v>
      </c>
      <c r="J465" s="44">
        <v>1.1416645116390305</v>
      </c>
      <c r="K465" s="44">
        <v>1.0642189459925555</v>
      </c>
      <c r="L465" s="38"/>
      <c r="M465" s="45"/>
      <c r="N465" s="45"/>
    </row>
    <row r="466" spans="1:14" ht="14.5" outlineLevel="1">
      <c r="A466" s="21" t="s">
        <v>1</v>
      </c>
      <c r="B466" s="44">
        <v>1.6341108738184476</v>
      </c>
      <c r="C466" s="44">
        <v>1.477860582858378</v>
      </c>
      <c r="D466" s="44">
        <v>1.3776089348310772</v>
      </c>
      <c r="E466" s="44">
        <v>1.284157923513872</v>
      </c>
      <c r="F466" s="44">
        <v>1.1970462232271075</v>
      </c>
      <c r="G466" s="44">
        <v>1.1158438026230839</v>
      </c>
      <c r="H466" s="44">
        <v>1.0401498018143931</v>
      </c>
      <c r="I466" s="44">
        <v>0.96959055350865775</v>
      </c>
      <c r="J466" s="44">
        <v>0.90381773838089918</v>
      </c>
      <c r="K466" s="44">
        <v>0.84250666557743981</v>
      </c>
      <c r="L466" s="38"/>
      <c r="M466" s="45"/>
      <c r="N466" s="45"/>
    </row>
    <row r="467" spans="1:14" ht="14.5" outlineLevel="1">
      <c r="A467" s="21" t="s">
        <v>7</v>
      </c>
      <c r="B467" s="44">
        <v>2.2320375102165686</v>
      </c>
      <c r="C467" s="44">
        <v>1.9189505957974871</v>
      </c>
      <c r="D467" s="44">
        <v>1.7887773156227196</v>
      </c>
      <c r="E467" s="44">
        <v>1.6674344258230709</v>
      </c>
      <c r="F467" s="44">
        <v>1.5543229110393804</v>
      </c>
      <c r="G467" s="44">
        <v>1.4488843905147268</v>
      </c>
      <c r="H467" s="44">
        <v>1.3505983616193666</v>
      </c>
      <c r="I467" s="44">
        <v>1.2589796303629766</v>
      </c>
      <c r="J467" s="44">
        <v>1.1735759162097956</v>
      </c>
      <c r="K467" s="44">
        <v>1.0939656193727116</v>
      </c>
      <c r="L467" s="38"/>
      <c r="M467" s="45"/>
      <c r="N467" s="45"/>
    </row>
    <row r="468" spans="1:14" ht="14.5" outlineLevel="1">
      <c r="A468" s="21" t="s">
        <v>8</v>
      </c>
      <c r="B468" s="44">
        <v>2.4081633929956068</v>
      </c>
      <c r="C468" s="44">
        <v>2.1778998063176096</v>
      </c>
      <c r="D468" s="44">
        <v>2.030160535540535</v>
      </c>
      <c r="E468" s="44">
        <v>1.8924432557046535</v>
      </c>
      <c r="F468" s="44">
        <v>1.764068118439948</v>
      </c>
      <c r="G468" s="44">
        <v>1.6444013933392816</v>
      </c>
      <c r="H468" s="44">
        <v>1.5328523395159479</v>
      </c>
      <c r="I468" s="44">
        <v>1.42887028938118</v>
      </c>
      <c r="J468" s="44">
        <v>1.3319419302455358</v>
      </c>
      <c r="K468" s="44">
        <v>1.2415887703246482</v>
      </c>
      <c r="L468" s="38"/>
      <c r="M468" s="45"/>
      <c r="N468" s="45"/>
    </row>
    <row r="469" spans="1:14" ht="14.5" outlineLevel="1">
      <c r="A469" s="16"/>
      <c r="B469" s="2"/>
      <c r="C469" s="2"/>
      <c r="D469" s="2"/>
      <c r="E469" s="2"/>
      <c r="F469" s="2"/>
      <c r="G469" s="2"/>
      <c r="H469" s="2"/>
      <c r="I469" s="2"/>
      <c r="J469" s="2"/>
      <c r="K469" s="2"/>
      <c r="L469" s="38"/>
      <c r="M469" s="45"/>
      <c r="N469" s="45"/>
    </row>
    <row r="470" spans="1:14" ht="14.5" outlineLevel="1">
      <c r="A470" t="s">
        <v>209</v>
      </c>
      <c r="L470" s="38"/>
      <c r="M470" s="45"/>
      <c r="N470" s="45"/>
    </row>
    <row r="471" spans="1:14" ht="14.5" outlineLevel="1">
      <c r="A471" s="22" t="s">
        <v>45</v>
      </c>
      <c r="B471" s="21"/>
      <c r="C471" s="21"/>
      <c r="D471" s="21"/>
      <c r="E471" s="21"/>
      <c r="F471" s="21"/>
      <c r="G471" s="21"/>
      <c r="H471" s="21"/>
      <c r="I471" s="21"/>
      <c r="J471" s="21"/>
      <c r="K471" s="21"/>
      <c r="L471" s="38"/>
      <c r="M471" s="45"/>
      <c r="N471" s="45"/>
    </row>
    <row r="472" spans="1:14" ht="14.5" outlineLevel="1">
      <c r="A472" s="21"/>
      <c r="B472" s="72">
        <v>2010</v>
      </c>
      <c r="C472" s="72">
        <v>2020</v>
      </c>
      <c r="D472" s="72">
        <v>2030</v>
      </c>
      <c r="E472" s="72">
        <v>2040</v>
      </c>
      <c r="F472" s="72">
        <v>2050</v>
      </c>
      <c r="G472" s="72">
        <v>2060</v>
      </c>
      <c r="H472" s="72">
        <v>2070</v>
      </c>
      <c r="I472" s="72">
        <v>2080</v>
      </c>
      <c r="J472" s="72">
        <v>2090</v>
      </c>
      <c r="K472" s="72">
        <v>2100</v>
      </c>
      <c r="L472" s="38"/>
      <c r="M472" s="45"/>
      <c r="N472" s="45"/>
    </row>
    <row r="473" spans="1:14" ht="14.5" outlineLevel="1">
      <c r="A473" s="21" t="s">
        <v>5</v>
      </c>
      <c r="B473" s="44">
        <f>'SSP2 26 (base)'!B473*'Transport demand all'!B$228</f>
        <v>2.4500000000000002</v>
      </c>
      <c r="C473" s="44">
        <f>'SSP2 26 (base)'!C473*'Transport demand all'!C$228</f>
        <v>2.1063395835349006</v>
      </c>
      <c r="D473" s="44">
        <f>'SSP2 26 (base)'!D473*'Transport demand all'!D$228</f>
        <v>1.7223503664042799</v>
      </c>
      <c r="E473" s="44">
        <f>'SSP2 26 (base)'!E473*'Transport demand all'!E$228</f>
        <v>1.4083630236272415</v>
      </c>
      <c r="F473" s="44">
        <f>'SSP2 26 (base)'!F473*'Transport demand all'!F$228</f>
        <v>1.1516160968231774</v>
      </c>
      <c r="G473" s="44">
        <f>'SSP2 26 (base)'!G473*'Transport demand all'!G$228</f>
        <v>0.94167456274630734</v>
      </c>
      <c r="H473" s="44">
        <f>'SSP2 26 (base)'!H473*'Transport demand all'!H$228</f>
        <v>0.77000572028267111</v>
      </c>
      <c r="I473" s="44">
        <f>'SSP2 26 (base)'!I473*'Transport demand all'!I$228</f>
        <v>0.62963239395452186</v>
      </c>
      <c r="J473" s="44">
        <f>'SSP2 26 (base)'!J473*'Transport demand all'!J$228</f>
        <v>0.51484935900394246</v>
      </c>
      <c r="K473" s="44">
        <f>'SSP2 26 (base)'!K473*'Transport demand all'!K$228</f>
        <v>0.42099146265640897</v>
      </c>
      <c r="L473" s="38"/>
      <c r="M473" s="45"/>
      <c r="N473" s="45"/>
    </row>
    <row r="474" spans="1:14" ht="14.5" outlineLevel="1">
      <c r="A474" s="21" t="s">
        <v>6</v>
      </c>
      <c r="B474" s="44">
        <f>'SSP2 26 (base)'!B474*'Transport demand all'!B$228</f>
        <v>2.4500000000000002</v>
      </c>
      <c r="C474" s="44">
        <f>'SSP2 26 (base)'!C474*'Transport demand all'!C$228</f>
        <v>2.1063395835349006</v>
      </c>
      <c r="D474" s="44">
        <f>'SSP2 26 (base)'!D474*'Transport demand all'!D$228</f>
        <v>1.7223503664042799</v>
      </c>
      <c r="E474" s="44">
        <f>'SSP2 26 (base)'!E474*'Transport demand all'!E$228</f>
        <v>1.4083630236272415</v>
      </c>
      <c r="F474" s="44">
        <f>'SSP2 26 (base)'!F474*'Transport demand all'!F$228</f>
        <v>1.1516160968231774</v>
      </c>
      <c r="G474" s="44">
        <f>'SSP2 26 (base)'!G474*'Transport demand all'!G$228</f>
        <v>0.94167456274630734</v>
      </c>
      <c r="H474" s="44">
        <f>'SSP2 26 (base)'!H474*'Transport demand all'!H$228</f>
        <v>0.77000572028267111</v>
      </c>
      <c r="I474" s="44">
        <f>'SSP2 26 (base)'!I474*'Transport demand all'!I$228</f>
        <v>0.62963239395452186</v>
      </c>
      <c r="J474" s="44">
        <f>'SSP2 26 (base)'!J474*'Transport demand all'!J$228</f>
        <v>0.51484935900394246</v>
      </c>
      <c r="K474" s="44">
        <f>'SSP2 26 (base)'!K474*'Transport demand all'!K$228</f>
        <v>0.42099146265640897</v>
      </c>
      <c r="L474" s="38"/>
      <c r="M474" s="45"/>
      <c r="N474" s="45"/>
    </row>
    <row r="475" spans="1:14" ht="14.5" outlineLevel="1">
      <c r="A475" s="21" t="s">
        <v>11</v>
      </c>
      <c r="B475" s="44">
        <f>'SSP2 26 (base)'!B475*'Transport demand all'!B$228</f>
        <v>2.4500000000000002</v>
      </c>
      <c r="C475" s="44">
        <f>'SSP2 26 (base)'!C475*'Transport demand all'!C$228</f>
        <v>2.1063395835349006</v>
      </c>
      <c r="D475" s="44">
        <f>'SSP2 26 (base)'!D475*'Transport demand all'!D$228</f>
        <v>1.7223503664042799</v>
      </c>
      <c r="E475" s="44">
        <f>'SSP2 26 (base)'!E475*'Transport demand all'!E$228</f>
        <v>1.4083630236272415</v>
      </c>
      <c r="F475" s="44">
        <f>'SSP2 26 (base)'!F475*'Transport demand all'!F$228</f>
        <v>1.1516160968231774</v>
      </c>
      <c r="G475" s="44">
        <f>'SSP2 26 (base)'!G475*'Transport demand all'!G$228</f>
        <v>0.94167456274630734</v>
      </c>
      <c r="H475" s="44">
        <f>'SSP2 26 (base)'!H475*'Transport demand all'!H$228</f>
        <v>0.77000572028267111</v>
      </c>
      <c r="I475" s="44">
        <f>'SSP2 26 (base)'!I475*'Transport demand all'!I$228</f>
        <v>0.62963239395452186</v>
      </c>
      <c r="J475" s="44">
        <f>'SSP2 26 (base)'!J475*'Transport demand all'!J$228</f>
        <v>0.51484935900394246</v>
      </c>
      <c r="K475" s="44">
        <f>'SSP2 26 (base)'!K475*'Transport demand all'!K$228</f>
        <v>0.42099146265640897</v>
      </c>
      <c r="L475" s="38"/>
      <c r="M475" s="45"/>
      <c r="N475" s="45"/>
    </row>
    <row r="476" spans="1:14" ht="14.5" outlineLevel="1">
      <c r="A476" s="21" t="s">
        <v>2</v>
      </c>
      <c r="B476" s="44">
        <f>'SSP2 26 (base)'!B476*'Transport demand all'!B$228</f>
        <v>2.4500000000000002</v>
      </c>
      <c r="C476" s="44">
        <f>'SSP2 26 (base)'!C476*'Transport demand all'!C$228</f>
        <v>2.1063395835349006</v>
      </c>
      <c r="D476" s="44">
        <f>'SSP2 26 (base)'!D476*'Transport demand all'!D$228</f>
        <v>1.7223503664042799</v>
      </c>
      <c r="E476" s="44">
        <f>'SSP2 26 (base)'!E476*'Transport demand all'!E$228</f>
        <v>1.4083630236272415</v>
      </c>
      <c r="F476" s="44">
        <f>'SSP2 26 (base)'!F476*'Transport demand all'!F$228</f>
        <v>1.1516160968231774</v>
      </c>
      <c r="G476" s="44">
        <f>'SSP2 26 (base)'!G476*'Transport demand all'!G$228</f>
        <v>0.94167456274630734</v>
      </c>
      <c r="H476" s="44">
        <f>'SSP2 26 (base)'!H476*'Transport demand all'!H$228</f>
        <v>0.77000572028267111</v>
      </c>
      <c r="I476" s="44">
        <f>'SSP2 26 (base)'!I476*'Transport demand all'!I$228</f>
        <v>0.62963239395452186</v>
      </c>
      <c r="J476" s="44">
        <f>'SSP2 26 (base)'!J476*'Transport demand all'!J$228</f>
        <v>0.51484935900394246</v>
      </c>
      <c r="K476" s="44">
        <f>'SSP2 26 (base)'!K476*'Transport demand all'!K$228</f>
        <v>0.42099146265640897</v>
      </c>
      <c r="L476" s="38"/>
      <c r="M476" s="45"/>
      <c r="N476" s="45"/>
    </row>
    <row r="477" spans="1:14" ht="14.5" outlineLevel="1">
      <c r="A477" s="21" t="s">
        <v>3</v>
      </c>
      <c r="B477" s="44">
        <f>'SSP2 26 (base)'!B477*'Transport demand all'!B$228</f>
        <v>2.4500000000000002</v>
      </c>
      <c r="C477" s="44">
        <f>'SSP2 26 (base)'!C477*'Transport demand all'!C$228</f>
        <v>2.1063395835349006</v>
      </c>
      <c r="D477" s="44">
        <f>'SSP2 26 (base)'!D477*'Transport demand all'!D$228</f>
        <v>1.7223503664042799</v>
      </c>
      <c r="E477" s="44">
        <f>'SSP2 26 (base)'!E477*'Transport demand all'!E$228</f>
        <v>1.4083630236272415</v>
      </c>
      <c r="F477" s="44">
        <f>'SSP2 26 (base)'!F477*'Transport demand all'!F$228</f>
        <v>1.1516160968231774</v>
      </c>
      <c r="G477" s="44">
        <f>'SSP2 26 (base)'!G477*'Transport demand all'!G$228</f>
        <v>0.94167456274630734</v>
      </c>
      <c r="H477" s="44">
        <f>'SSP2 26 (base)'!H477*'Transport demand all'!H$228</f>
        <v>0.77000572028267111</v>
      </c>
      <c r="I477" s="44">
        <f>'SSP2 26 (base)'!I477*'Transport demand all'!I$228</f>
        <v>0.62963239395452186</v>
      </c>
      <c r="J477" s="44">
        <f>'SSP2 26 (base)'!J477*'Transport demand all'!J$228</f>
        <v>0.51484935900394246</v>
      </c>
      <c r="K477" s="44">
        <f>'SSP2 26 (base)'!K477*'Transport demand all'!K$228</f>
        <v>0.42099146265640897</v>
      </c>
      <c r="L477" s="38"/>
      <c r="M477" s="45"/>
      <c r="N477" s="45"/>
    </row>
    <row r="478" spans="1:14" ht="14.5" outlineLevel="1">
      <c r="A478" s="21" t="s">
        <v>4</v>
      </c>
      <c r="B478" s="44">
        <f>'SSP2 26 (base)'!B478*'Transport demand all'!B$228</f>
        <v>2.4500000000000002</v>
      </c>
      <c r="C478" s="44">
        <f>'SSP2 26 (base)'!C478*'Transport demand all'!C$228</f>
        <v>2.1063395835349006</v>
      </c>
      <c r="D478" s="44">
        <f>'SSP2 26 (base)'!D478*'Transport demand all'!D$228</f>
        <v>1.7223503664042799</v>
      </c>
      <c r="E478" s="44">
        <f>'SSP2 26 (base)'!E478*'Transport demand all'!E$228</f>
        <v>1.4083630236272415</v>
      </c>
      <c r="F478" s="44">
        <f>'SSP2 26 (base)'!F478*'Transport demand all'!F$228</f>
        <v>1.1516160968231774</v>
      </c>
      <c r="G478" s="44">
        <f>'SSP2 26 (base)'!G478*'Transport demand all'!G$228</f>
        <v>0.94167456274630734</v>
      </c>
      <c r="H478" s="44">
        <f>'SSP2 26 (base)'!H478*'Transport demand all'!H$228</f>
        <v>0.77000572028267111</v>
      </c>
      <c r="I478" s="44">
        <f>'SSP2 26 (base)'!I478*'Transport demand all'!I$228</f>
        <v>0.62963239395452186</v>
      </c>
      <c r="J478" s="44">
        <f>'SSP2 26 (base)'!J478*'Transport demand all'!J$228</f>
        <v>0.51484935900394246</v>
      </c>
      <c r="K478" s="44">
        <f>'SSP2 26 (base)'!K478*'Transport demand all'!K$228</f>
        <v>0.42099146265640897</v>
      </c>
      <c r="L478" s="38"/>
      <c r="M478" s="45"/>
      <c r="N478" s="45"/>
    </row>
    <row r="479" spans="1:14" ht="14.5" outlineLevel="1">
      <c r="A479" s="21" t="s">
        <v>0</v>
      </c>
      <c r="B479" s="44">
        <f>'SSP2 26 (base)'!B479*'Transport demand all'!B$228</f>
        <v>2.4500000000000002</v>
      </c>
      <c r="C479" s="44">
        <f>'SSP2 26 (base)'!C479*'Transport demand all'!C$228</f>
        <v>2.1063395835349006</v>
      </c>
      <c r="D479" s="44">
        <f>'SSP2 26 (base)'!D479*'Transport demand all'!D$228</f>
        <v>1.7223503664042799</v>
      </c>
      <c r="E479" s="44">
        <f>'SSP2 26 (base)'!E479*'Transport demand all'!E$228</f>
        <v>1.4083630236272415</v>
      </c>
      <c r="F479" s="44">
        <f>'SSP2 26 (base)'!F479*'Transport demand all'!F$228</f>
        <v>1.1516160968231774</v>
      </c>
      <c r="G479" s="44">
        <f>'SSP2 26 (base)'!G479*'Transport demand all'!G$228</f>
        <v>0.94167456274630734</v>
      </c>
      <c r="H479" s="44">
        <f>'SSP2 26 (base)'!H479*'Transport demand all'!H$228</f>
        <v>0.77000572028267111</v>
      </c>
      <c r="I479" s="44">
        <f>'SSP2 26 (base)'!I479*'Transport demand all'!I$228</f>
        <v>0.62963239395452186</v>
      </c>
      <c r="J479" s="44">
        <f>'SSP2 26 (base)'!J479*'Transport demand all'!J$228</f>
        <v>0.51484935900394246</v>
      </c>
      <c r="K479" s="44">
        <f>'SSP2 26 (base)'!K479*'Transport demand all'!K$228</f>
        <v>0.42099146265640897</v>
      </c>
      <c r="L479" s="38"/>
      <c r="M479" s="45"/>
      <c r="N479" s="45"/>
    </row>
    <row r="480" spans="1:14" ht="14.5" outlineLevel="1">
      <c r="A480" s="21" t="s">
        <v>1</v>
      </c>
      <c r="B480" s="44">
        <f>'SSP2 26 (base)'!B480*'Transport demand all'!B$228</f>
        <v>2.4500000000000002</v>
      </c>
      <c r="C480" s="44">
        <f>'SSP2 26 (base)'!C480*'Transport demand all'!C$228</f>
        <v>2.1063395835349006</v>
      </c>
      <c r="D480" s="44">
        <f>'SSP2 26 (base)'!D480*'Transport demand all'!D$228</f>
        <v>1.7223503664042799</v>
      </c>
      <c r="E480" s="44">
        <f>'SSP2 26 (base)'!E480*'Transport demand all'!E$228</f>
        <v>1.4083630236272415</v>
      </c>
      <c r="F480" s="44">
        <f>'SSP2 26 (base)'!F480*'Transport demand all'!F$228</f>
        <v>1.1516160968231774</v>
      </c>
      <c r="G480" s="44">
        <f>'SSP2 26 (base)'!G480*'Transport demand all'!G$228</f>
        <v>0.94167456274630734</v>
      </c>
      <c r="H480" s="44">
        <f>'SSP2 26 (base)'!H480*'Transport demand all'!H$228</f>
        <v>0.77000572028267111</v>
      </c>
      <c r="I480" s="44">
        <f>'SSP2 26 (base)'!I480*'Transport demand all'!I$228</f>
        <v>0.62963239395452186</v>
      </c>
      <c r="J480" s="44">
        <f>'SSP2 26 (base)'!J480*'Transport demand all'!J$228</f>
        <v>0.51484935900394246</v>
      </c>
      <c r="K480" s="44">
        <f>'SSP2 26 (base)'!K480*'Transport demand all'!K$228</f>
        <v>0.42099146265640897</v>
      </c>
      <c r="L480" s="38"/>
      <c r="M480" s="45"/>
      <c r="N480" s="45"/>
    </row>
    <row r="481" spans="1:14" ht="14.5" outlineLevel="1">
      <c r="A481" s="21" t="s">
        <v>7</v>
      </c>
      <c r="B481" s="44">
        <f>'SSP2 26 (base)'!B481*'Transport demand all'!B$228</f>
        <v>2.4500000000000002</v>
      </c>
      <c r="C481" s="44">
        <f>'SSP2 26 (base)'!C481*'Transport demand all'!C$228</f>
        <v>2.1063395835349006</v>
      </c>
      <c r="D481" s="44">
        <f>'SSP2 26 (base)'!D481*'Transport demand all'!D$228</f>
        <v>1.7223503664042799</v>
      </c>
      <c r="E481" s="44">
        <f>'SSP2 26 (base)'!E481*'Transport demand all'!E$228</f>
        <v>1.4083630236272415</v>
      </c>
      <c r="F481" s="44">
        <f>'SSP2 26 (base)'!F481*'Transport demand all'!F$228</f>
        <v>1.1516160968231774</v>
      </c>
      <c r="G481" s="44">
        <f>'SSP2 26 (base)'!G481*'Transport demand all'!G$228</f>
        <v>0.94167456274630734</v>
      </c>
      <c r="H481" s="44">
        <f>'SSP2 26 (base)'!H481*'Transport demand all'!H$228</f>
        <v>0.77000572028267111</v>
      </c>
      <c r="I481" s="44">
        <f>'SSP2 26 (base)'!I481*'Transport demand all'!I$228</f>
        <v>0.62963239395452186</v>
      </c>
      <c r="J481" s="44">
        <f>'SSP2 26 (base)'!J481*'Transport demand all'!J$228</f>
        <v>0.51484935900394246</v>
      </c>
      <c r="K481" s="44">
        <f>'SSP2 26 (base)'!K481*'Transport demand all'!K$228</f>
        <v>0.42099146265640897</v>
      </c>
      <c r="L481" s="38"/>
      <c r="M481" s="45"/>
      <c r="N481" s="45"/>
    </row>
    <row r="482" spans="1:14" ht="14.5" outlineLevel="1">
      <c r="A482" s="21" t="s">
        <v>8</v>
      </c>
      <c r="B482" s="44">
        <f>'SSP2 26 (base)'!B482*'Transport demand all'!B$228</f>
        <v>2.4500000000000002</v>
      </c>
      <c r="C482" s="44">
        <f>'SSP2 26 (base)'!C482*'Transport demand all'!C$228</f>
        <v>2.1063395835349006</v>
      </c>
      <c r="D482" s="44">
        <f>'SSP2 26 (base)'!D482*'Transport demand all'!D$228</f>
        <v>1.7223503664042799</v>
      </c>
      <c r="E482" s="44">
        <f>'SSP2 26 (base)'!E482*'Transport demand all'!E$228</f>
        <v>1.4083630236272415</v>
      </c>
      <c r="F482" s="44">
        <f>'SSP2 26 (base)'!F482*'Transport demand all'!F$228</f>
        <v>1.1516160968231774</v>
      </c>
      <c r="G482" s="44">
        <f>'SSP2 26 (base)'!G482*'Transport demand all'!G$228</f>
        <v>0.94167456274630734</v>
      </c>
      <c r="H482" s="44">
        <f>'SSP2 26 (base)'!H482*'Transport demand all'!H$228</f>
        <v>0.77000572028267111</v>
      </c>
      <c r="I482" s="44">
        <f>'SSP2 26 (base)'!I482*'Transport demand all'!I$228</f>
        <v>0.62963239395452186</v>
      </c>
      <c r="J482" s="44">
        <f>'SSP2 26 (base)'!J482*'Transport demand all'!J$228</f>
        <v>0.51484935900394246</v>
      </c>
      <c r="K482" s="44">
        <f>'SSP2 26 (base)'!K482*'Transport demand all'!K$228</f>
        <v>0.42099146265640897</v>
      </c>
      <c r="L482" s="38"/>
      <c r="M482" s="45"/>
      <c r="N482" s="45"/>
    </row>
    <row r="483" spans="1:14" ht="14.5" outlineLevel="1">
      <c r="A483" s="16"/>
      <c r="B483" s="2"/>
      <c r="C483" s="2"/>
      <c r="D483" s="2"/>
      <c r="E483" s="2"/>
      <c r="F483" s="2"/>
      <c r="G483" s="2"/>
      <c r="H483" s="2"/>
      <c r="I483" s="2"/>
      <c r="J483" s="2"/>
      <c r="K483" s="2"/>
      <c r="L483" s="38"/>
      <c r="M483" s="45"/>
      <c r="N483" s="45"/>
    </row>
    <row r="484" spans="1:14" ht="14.5" outlineLevel="1">
      <c r="A484" t="s">
        <v>210</v>
      </c>
      <c r="L484" s="38"/>
      <c r="M484" s="45"/>
      <c r="N484" s="45"/>
    </row>
    <row r="485" spans="1:14" ht="14.5" outlineLevel="1">
      <c r="A485" s="22" t="s">
        <v>45</v>
      </c>
      <c r="B485" s="21"/>
      <c r="C485" s="21"/>
      <c r="D485" s="21"/>
      <c r="E485" s="21"/>
      <c r="F485" s="21"/>
      <c r="G485" s="21"/>
      <c r="H485" s="21"/>
      <c r="I485" s="21"/>
      <c r="J485" s="21"/>
      <c r="K485" s="21"/>
      <c r="L485" s="38"/>
      <c r="M485" s="45"/>
      <c r="N485" s="45"/>
    </row>
    <row r="486" spans="1:14" ht="14.5" outlineLevel="1">
      <c r="A486" s="21"/>
      <c r="B486" s="72">
        <v>2010</v>
      </c>
      <c r="C486" s="72">
        <v>2020</v>
      </c>
      <c r="D486" s="72">
        <v>2030</v>
      </c>
      <c r="E486" s="72">
        <v>2040</v>
      </c>
      <c r="F486" s="72">
        <v>2050</v>
      </c>
      <c r="G486" s="72">
        <v>2060</v>
      </c>
      <c r="H486" s="72">
        <v>2070</v>
      </c>
      <c r="I486" s="72">
        <v>2080</v>
      </c>
      <c r="J486" s="72">
        <v>2090</v>
      </c>
      <c r="K486" s="72">
        <v>2100</v>
      </c>
      <c r="L486" s="38"/>
      <c r="M486" s="45"/>
      <c r="N486" s="45"/>
    </row>
    <row r="487" spans="1:14" ht="14.5" outlineLevel="1">
      <c r="A487" s="21" t="s">
        <v>5</v>
      </c>
      <c r="B487" s="44">
        <f>'SSP2 26 (base)'!B487*'Transport demand all'!B$236</f>
        <v>2.4500000000000002</v>
      </c>
      <c r="C487" s="44">
        <f>'SSP2 26 (base)'!C487*'Transport demand all'!C$236</f>
        <v>2.1063395835349006</v>
      </c>
      <c r="D487" s="44">
        <f>'SSP2 26 (base)'!D487*'Transport demand all'!D$236</f>
        <v>1.7223503664042799</v>
      </c>
      <c r="E487" s="44">
        <f>'SSP2 26 (base)'!E487*'Transport demand all'!E$236</f>
        <v>1.4083630236272415</v>
      </c>
      <c r="F487" s="44">
        <f>'SSP2 26 (base)'!F487*'Transport demand all'!F$236</f>
        <v>1.1516160968231774</v>
      </c>
      <c r="G487" s="44">
        <f>'SSP2 26 (base)'!G487*'Transport demand all'!G$236</f>
        <v>0.94167456274630734</v>
      </c>
      <c r="H487" s="44">
        <f>'SSP2 26 (base)'!H487*'Transport demand all'!H$236</f>
        <v>0.77000572028267111</v>
      </c>
      <c r="I487" s="44">
        <f>'SSP2 26 (base)'!I487*'Transport demand all'!I$236</f>
        <v>0.62963239395452186</v>
      </c>
      <c r="J487" s="44">
        <f>'SSP2 26 (base)'!J487*'Transport demand all'!J$236</f>
        <v>0.51484935900394246</v>
      </c>
      <c r="K487" s="44">
        <f>'SSP2 26 (base)'!K487*'Transport demand all'!K$236</f>
        <v>0.42099146265640897</v>
      </c>
      <c r="L487" s="38"/>
      <c r="M487" s="45"/>
      <c r="N487" s="45"/>
    </row>
    <row r="488" spans="1:14" ht="14.5" outlineLevel="1">
      <c r="A488" s="21" t="s">
        <v>6</v>
      </c>
      <c r="B488" s="44">
        <f>'SSP2 26 (base)'!B488*'Transport demand all'!B$236</f>
        <v>2.4500000000000002</v>
      </c>
      <c r="C488" s="44">
        <f>'SSP2 26 (base)'!C488*'Transport demand all'!C$236</f>
        <v>2.1063395835349006</v>
      </c>
      <c r="D488" s="44">
        <f>'SSP2 26 (base)'!D488*'Transport demand all'!D$236</f>
        <v>1.7223503664042799</v>
      </c>
      <c r="E488" s="44">
        <f>'SSP2 26 (base)'!E488*'Transport demand all'!E$236</f>
        <v>1.4083630236272415</v>
      </c>
      <c r="F488" s="44">
        <f>'SSP2 26 (base)'!F488*'Transport demand all'!F$236</f>
        <v>1.1516160968231774</v>
      </c>
      <c r="G488" s="44">
        <f>'SSP2 26 (base)'!G488*'Transport demand all'!G$236</f>
        <v>0.94167456274630734</v>
      </c>
      <c r="H488" s="44">
        <f>'SSP2 26 (base)'!H488*'Transport demand all'!H$236</f>
        <v>0.77000572028267111</v>
      </c>
      <c r="I488" s="44">
        <f>'SSP2 26 (base)'!I488*'Transport demand all'!I$236</f>
        <v>0.62963239395452186</v>
      </c>
      <c r="J488" s="44">
        <f>'SSP2 26 (base)'!J488*'Transport demand all'!J$236</f>
        <v>0.51484935900394246</v>
      </c>
      <c r="K488" s="44">
        <f>'SSP2 26 (base)'!K488*'Transport demand all'!K$236</f>
        <v>0.42099146265640897</v>
      </c>
      <c r="L488" s="38"/>
      <c r="M488" s="45"/>
      <c r="N488" s="45"/>
    </row>
    <row r="489" spans="1:14" ht="14.5" outlineLevel="1">
      <c r="A489" s="21" t="s">
        <v>11</v>
      </c>
      <c r="B489" s="44">
        <f>'SSP2 26 (base)'!B489*'Transport demand all'!B$236</f>
        <v>2.4500000000000002</v>
      </c>
      <c r="C489" s="44">
        <f>'SSP2 26 (base)'!C489*'Transport demand all'!C$236</f>
        <v>2.1063395835349006</v>
      </c>
      <c r="D489" s="44">
        <f>'SSP2 26 (base)'!D489*'Transport demand all'!D$236</f>
        <v>1.7223503664042799</v>
      </c>
      <c r="E489" s="44">
        <f>'SSP2 26 (base)'!E489*'Transport demand all'!E$236</f>
        <v>1.4083630236272415</v>
      </c>
      <c r="F489" s="44">
        <f>'SSP2 26 (base)'!F489*'Transport demand all'!F$236</f>
        <v>1.1516160968231774</v>
      </c>
      <c r="G489" s="44">
        <f>'SSP2 26 (base)'!G489*'Transport demand all'!G$236</f>
        <v>0.94167456274630734</v>
      </c>
      <c r="H489" s="44">
        <f>'SSP2 26 (base)'!H489*'Transport demand all'!H$236</f>
        <v>0.77000572028267111</v>
      </c>
      <c r="I489" s="44">
        <f>'SSP2 26 (base)'!I489*'Transport demand all'!I$236</f>
        <v>0.62963239395452186</v>
      </c>
      <c r="J489" s="44">
        <f>'SSP2 26 (base)'!J489*'Transport demand all'!J$236</f>
        <v>0.51484935900394246</v>
      </c>
      <c r="K489" s="44">
        <f>'SSP2 26 (base)'!K489*'Transport demand all'!K$236</f>
        <v>0.42099146265640897</v>
      </c>
      <c r="L489" s="38"/>
      <c r="M489" s="45"/>
      <c r="N489" s="45"/>
    </row>
    <row r="490" spans="1:14" ht="14.5" outlineLevel="1">
      <c r="A490" s="21" t="s">
        <v>2</v>
      </c>
      <c r="B490" s="44">
        <f>'SSP2 26 (base)'!B490*'Transport demand all'!B$236</f>
        <v>2.4500000000000002</v>
      </c>
      <c r="C490" s="44">
        <f>'SSP2 26 (base)'!C490*'Transport demand all'!C$236</f>
        <v>2.1063395835349006</v>
      </c>
      <c r="D490" s="44">
        <f>'SSP2 26 (base)'!D490*'Transport demand all'!D$236</f>
        <v>1.7223503664042799</v>
      </c>
      <c r="E490" s="44">
        <f>'SSP2 26 (base)'!E490*'Transport demand all'!E$236</f>
        <v>1.4083630236272415</v>
      </c>
      <c r="F490" s="44">
        <f>'SSP2 26 (base)'!F490*'Transport demand all'!F$236</f>
        <v>1.1516160968231774</v>
      </c>
      <c r="G490" s="44">
        <f>'SSP2 26 (base)'!G490*'Transport demand all'!G$236</f>
        <v>0.94167456274630734</v>
      </c>
      <c r="H490" s="44">
        <f>'SSP2 26 (base)'!H490*'Transport demand all'!H$236</f>
        <v>0.77000572028267111</v>
      </c>
      <c r="I490" s="44">
        <f>'SSP2 26 (base)'!I490*'Transport demand all'!I$236</f>
        <v>0.62963239395452186</v>
      </c>
      <c r="J490" s="44">
        <f>'SSP2 26 (base)'!J490*'Transport demand all'!J$236</f>
        <v>0.51484935900394246</v>
      </c>
      <c r="K490" s="44">
        <f>'SSP2 26 (base)'!K490*'Transport demand all'!K$236</f>
        <v>0.42099146265640897</v>
      </c>
      <c r="L490" s="38"/>
      <c r="M490" s="45"/>
      <c r="N490" s="45"/>
    </row>
    <row r="491" spans="1:14" ht="14.5" outlineLevel="1">
      <c r="A491" s="21" t="s">
        <v>3</v>
      </c>
      <c r="B491" s="44">
        <f>'SSP2 26 (base)'!B491*'Transport demand all'!B$236</f>
        <v>2.4500000000000002</v>
      </c>
      <c r="C491" s="44">
        <f>'SSP2 26 (base)'!C491*'Transport demand all'!C$236</f>
        <v>2.1063395835349006</v>
      </c>
      <c r="D491" s="44">
        <f>'SSP2 26 (base)'!D491*'Transport demand all'!D$236</f>
        <v>1.7223503664042799</v>
      </c>
      <c r="E491" s="44">
        <f>'SSP2 26 (base)'!E491*'Transport demand all'!E$236</f>
        <v>1.4083630236272415</v>
      </c>
      <c r="F491" s="44">
        <f>'SSP2 26 (base)'!F491*'Transport demand all'!F$236</f>
        <v>1.1516160968231774</v>
      </c>
      <c r="G491" s="44">
        <f>'SSP2 26 (base)'!G491*'Transport demand all'!G$236</f>
        <v>0.94167456274630734</v>
      </c>
      <c r="H491" s="44">
        <f>'SSP2 26 (base)'!H491*'Transport demand all'!H$236</f>
        <v>0.77000572028267111</v>
      </c>
      <c r="I491" s="44">
        <f>'SSP2 26 (base)'!I491*'Transport demand all'!I$236</f>
        <v>0.62963239395452186</v>
      </c>
      <c r="J491" s="44">
        <f>'SSP2 26 (base)'!J491*'Transport demand all'!J$236</f>
        <v>0.51484935900394246</v>
      </c>
      <c r="K491" s="44">
        <f>'SSP2 26 (base)'!K491*'Transport demand all'!K$236</f>
        <v>0.42099146265640897</v>
      </c>
      <c r="L491" s="38"/>
      <c r="M491" s="45"/>
      <c r="N491" s="45"/>
    </row>
    <row r="492" spans="1:14" ht="14.5" outlineLevel="1">
      <c r="A492" s="21" t="s">
        <v>4</v>
      </c>
      <c r="B492" s="44">
        <f>'SSP2 26 (base)'!B492*'Transport demand all'!B$236</f>
        <v>2.4500000000000002</v>
      </c>
      <c r="C492" s="44">
        <f>'SSP2 26 (base)'!C492*'Transport demand all'!C$236</f>
        <v>2.1063395835349006</v>
      </c>
      <c r="D492" s="44">
        <f>'SSP2 26 (base)'!D492*'Transport demand all'!D$236</f>
        <v>1.7223503664042799</v>
      </c>
      <c r="E492" s="44">
        <f>'SSP2 26 (base)'!E492*'Transport demand all'!E$236</f>
        <v>1.4083630236272415</v>
      </c>
      <c r="F492" s="44">
        <f>'SSP2 26 (base)'!F492*'Transport demand all'!F$236</f>
        <v>1.1516160968231774</v>
      </c>
      <c r="G492" s="44">
        <f>'SSP2 26 (base)'!G492*'Transport demand all'!G$236</f>
        <v>0.94167456274630734</v>
      </c>
      <c r="H492" s="44">
        <f>'SSP2 26 (base)'!H492*'Transport demand all'!H$236</f>
        <v>0.77000572028267111</v>
      </c>
      <c r="I492" s="44">
        <f>'SSP2 26 (base)'!I492*'Transport demand all'!I$236</f>
        <v>0.62963239395452186</v>
      </c>
      <c r="J492" s="44">
        <f>'SSP2 26 (base)'!J492*'Transport demand all'!J$236</f>
        <v>0.51484935900394246</v>
      </c>
      <c r="K492" s="44">
        <f>'SSP2 26 (base)'!K492*'Transport demand all'!K$236</f>
        <v>0.42099146265640897</v>
      </c>
      <c r="L492" s="38"/>
      <c r="M492" s="45"/>
      <c r="N492" s="45"/>
    </row>
    <row r="493" spans="1:14" ht="14.5" outlineLevel="1">
      <c r="A493" s="21" t="s">
        <v>0</v>
      </c>
      <c r="B493" s="44">
        <f>'SSP2 26 (base)'!B493*'Transport demand all'!B$236</f>
        <v>2.4500000000000002</v>
      </c>
      <c r="C493" s="44">
        <f>'SSP2 26 (base)'!C493*'Transport demand all'!C$236</f>
        <v>2.1063395835349006</v>
      </c>
      <c r="D493" s="44">
        <f>'SSP2 26 (base)'!D493*'Transport demand all'!D$236</f>
        <v>1.7223503664042799</v>
      </c>
      <c r="E493" s="44">
        <f>'SSP2 26 (base)'!E493*'Transport demand all'!E$236</f>
        <v>1.4083630236272415</v>
      </c>
      <c r="F493" s="44">
        <f>'SSP2 26 (base)'!F493*'Transport demand all'!F$236</f>
        <v>1.1516160968231774</v>
      </c>
      <c r="G493" s="44">
        <f>'SSP2 26 (base)'!G493*'Transport demand all'!G$236</f>
        <v>0.94167456274630734</v>
      </c>
      <c r="H493" s="44">
        <f>'SSP2 26 (base)'!H493*'Transport demand all'!H$236</f>
        <v>0.77000572028267111</v>
      </c>
      <c r="I493" s="44">
        <f>'SSP2 26 (base)'!I493*'Transport demand all'!I$236</f>
        <v>0.62963239395452186</v>
      </c>
      <c r="J493" s="44">
        <f>'SSP2 26 (base)'!J493*'Transport demand all'!J$236</f>
        <v>0.51484935900394246</v>
      </c>
      <c r="K493" s="44">
        <f>'SSP2 26 (base)'!K493*'Transport demand all'!K$236</f>
        <v>0.42099146265640897</v>
      </c>
      <c r="L493" s="38"/>
      <c r="M493" s="45"/>
      <c r="N493" s="45"/>
    </row>
    <row r="494" spans="1:14" ht="14.5" outlineLevel="1">
      <c r="A494" s="21" t="s">
        <v>1</v>
      </c>
      <c r="B494" s="44">
        <f>'SSP2 26 (base)'!B494*'Transport demand all'!B$236</f>
        <v>2.4500000000000002</v>
      </c>
      <c r="C494" s="44">
        <f>'SSP2 26 (base)'!C494*'Transport demand all'!C$236</f>
        <v>2.1063395835349006</v>
      </c>
      <c r="D494" s="44">
        <f>'SSP2 26 (base)'!D494*'Transport demand all'!D$236</f>
        <v>1.7223503664042799</v>
      </c>
      <c r="E494" s="44">
        <f>'SSP2 26 (base)'!E494*'Transport demand all'!E$236</f>
        <v>1.4083630236272415</v>
      </c>
      <c r="F494" s="44">
        <f>'SSP2 26 (base)'!F494*'Transport demand all'!F$236</f>
        <v>1.1516160968231774</v>
      </c>
      <c r="G494" s="44">
        <f>'SSP2 26 (base)'!G494*'Transport demand all'!G$236</f>
        <v>0.94167456274630734</v>
      </c>
      <c r="H494" s="44">
        <f>'SSP2 26 (base)'!H494*'Transport demand all'!H$236</f>
        <v>0.77000572028267111</v>
      </c>
      <c r="I494" s="44">
        <f>'SSP2 26 (base)'!I494*'Transport demand all'!I$236</f>
        <v>0.62963239395452186</v>
      </c>
      <c r="J494" s="44">
        <f>'SSP2 26 (base)'!J494*'Transport demand all'!J$236</f>
        <v>0.51484935900394246</v>
      </c>
      <c r="K494" s="44">
        <f>'SSP2 26 (base)'!K494*'Transport demand all'!K$236</f>
        <v>0.42099146265640897</v>
      </c>
      <c r="L494" s="38"/>
      <c r="M494" s="45"/>
      <c r="N494" s="45"/>
    </row>
    <row r="495" spans="1:14" ht="14.5" outlineLevel="1">
      <c r="A495" s="21" t="s">
        <v>7</v>
      </c>
      <c r="B495" s="44">
        <f>'SSP2 26 (base)'!B495*'Transport demand all'!B$236</f>
        <v>2.4500000000000002</v>
      </c>
      <c r="C495" s="44">
        <f>'SSP2 26 (base)'!C495*'Transport demand all'!C$236</f>
        <v>2.1063395835349006</v>
      </c>
      <c r="D495" s="44">
        <f>'SSP2 26 (base)'!D495*'Transport demand all'!D$236</f>
        <v>1.7223503664042799</v>
      </c>
      <c r="E495" s="44">
        <f>'SSP2 26 (base)'!E495*'Transport demand all'!E$236</f>
        <v>1.4083630236272415</v>
      </c>
      <c r="F495" s="44">
        <f>'SSP2 26 (base)'!F495*'Transport demand all'!F$236</f>
        <v>1.1516160968231774</v>
      </c>
      <c r="G495" s="44">
        <f>'SSP2 26 (base)'!G495*'Transport demand all'!G$236</f>
        <v>0.94167456274630734</v>
      </c>
      <c r="H495" s="44">
        <f>'SSP2 26 (base)'!H495*'Transport demand all'!H$236</f>
        <v>0.77000572028267111</v>
      </c>
      <c r="I495" s="44">
        <f>'SSP2 26 (base)'!I495*'Transport demand all'!I$236</f>
        <v>0.62963239395452186</v>
      </c>
      <c r="J495" s="44">
        <f>'SSP2 26 (base)'!J495*'Transport demand all'!J$236</f>
        <v>0.51484935900394246</v>
      </c>
      <c r="K495" s="44">
        <f>'SSP2 26 (base)'!K495*'Transport demand all'!K$236</f>
        <v>0.42099146265640897</v>
      </c>
      <c r="L495" s="38"/>
      <c r="M495" s="45"/>
      <c r="N495" s="45"/>
    </row>
    <row r="496" spans="1:14" ht="14.5" outlineLevel="1">
      <c r="A496" s="21" t="s">
        <v>8</v>
      </c>
      <c r="B496" s="44">
        <f>'SSP2 26 (base)'!B496*'Transport demand all'!B$236</f>
        <v>2.4500000000000002</v>
      </c>
      <c r="C496" s="44">
        <f>'SSP2 26 (base)'!C496*'Transport demand all'!C$236</f>
        <v>2.1063395835349006</v>
      </c>
      <c r="D496" s="44">
        <f>'SSP2 26 (base)'!D496*'Transport demand all'!D$236</f>
        <v>1.7223503664042799</v>
      </c>
      <c r="E496" s="44">
        <f>'SSP2 26 (base)'!E496*'Transport demand all'!E$236</f>
        <v>1.4083630236272415</v>
      </c>
      <c r="F496" s="44">
        <f>'SSP2 26 (base)'!F496*'Transport demand all'!F$236</f>
        <v>1.1516160968231774</v>
      </c>
      <c r="G496" s="44">
        <f>'SSP2 26 (base)'!G496*'Transport demand all'!G$236</f>
        <v>0.94167456274630734</v>
      </c>
      <c r="H496" s="44">
        <f>'SSP2 26 (base)'!H496*'Transport demand all'!H$236</f>
        <v>0.77000572028267111</v>
      </c>
      <c r="I496" s="44">
        <f>'SSP2 26 (base)'!I496*'Transport demand all'!I$236</f>
        <v>0.62963239395452186</v>
      </c>
      <c r="J496" s="44">
        <f>'SSP2 26 (base)'!J496*'Transport demand all'!J$236</f>
        <v>0.51484935900394246</v>
      </c>
      <c r="K496" s="44">
        <f>'SSP2 26 (base)'!K496*'Transport demand all'!K$236</f>
        <v>0.42099146265640897</v>
      </c>
      <c r="L496" s="38"/>
      <c r="M496" s="45"/>
      <c r="N496" s="45"/>
    </row>
    <row r="497" spans="1:14" ht="14.5" outlineLevel="1">
      <c r="A497" s="16"/>
      <c r="B497" s="2"/>
      <c r="C497" s="2"/>
      <c r="D497" s="2"/>
      <c r="E497" s="2"/>
      <c r="F497" s="2"/>
      <c r="G497" s="2"/>
      <c r="H497" s="2"/>
      <c r="I497" s="2"/>
      <c r="J497" s="2"/>
      <c r="K497" s="2"/>
      <c r="L497" s="38"/>
      <c r="M497" s="45"/>
      <c r="N497" s="45"/>
    </row>
    <row r="498" spans="1:14" ht="14.5" outlineLevel="1">
      <c r="A498" s="16"/>
      <c r="B498" s="2" t="s">
        <v>239</v>
      </c>
      <c r="C498" s="2"/>
      <c r="D498" s="2"/>
      <c r="E498" s="2"/>
      <c r="F498" s="2"/>
      <c r="G498" s="2"/>
      <c r="H498" s="2"/>
      <c r="I498" s="2"/>
      <c r="J498" s="2"/>
      <c r="K498" s="2"/>
      <c r="L498" s="38"/>
      <c r="M498" s="45"/>
      <c r="N498" s="45"/>
    </row>
    <row r="499" spans="1:14" ht="14.5" outlineLevel="1">
      <c r="A499" s="16" t="s">
        <v>228</v>
      </c>
      <c r="B499" s="4">
        <v>2010</v>
      </c>
      <c r="C499" s="4">
        <v>2020</v>
      </c>
      <c r="D499" s="4">
        <v>2030</v>
      </c>
      <c r="E499" s="4">
        <v>2040</v>
      </c>
      <c r="F499" s="4">
        <v>2050</v>
      </c>
      <c r="G499" s="4">
        <v>2060</v>
      </c>
      <c r="H499" s="4">
        <v>2070</v>
      </c>
      <c r="I499" s="4">
        <v>2080</v>
      </c>
      <c r="J499" s="4">
        <v>2090</v>
      </c>
      <c r="K499" s="4">
        <v>2100</v>
      </c>
      <c r="L499" s="38"/>
      <c r="M499" s="45"/>
      <c r="N499" s="45"/>
    </row>
    <row r="500" spans="1:14" ht="14.5" outlineLevel="1">
      <c r="A500" s="16" t="s">
        <v>229</v>
      </c>
      <c r="B500" s="2">
        <f>'Transport demand all'!B$219*'SSP2 26 (base)'!B$500</f>
        <v>9.7316193053676142E-2</v>
      </c>
      <c r="C500" s="2">
        <f>'Transport demand all'!C$219*'SSP2 26 (base)'!C$500</f>
        <v>9.7316193053676142E-2</v>
      </c>
      <c r="D500" s="2">
        <f>'Transport demand all'!D$219*'SSP2 26 (base)'!D$500</f>
        <v>7.2987144790257114E-2</v>
      </c>
      <c r="E500" s="2">
        <f>'Transport demand all'!E$219*'SSP2 26 (base)'!E$500</f>
        <v>4.8658096526838071E-2</v>
      </c>
      <c r="F500" s="2">
        <f>'Transport demand all'!F$219*'SSP2 26 (base)'!F$500</f>
        <v>4.8658096526838071E-2</v>
      </c>
      <c r="G500" s="2">
        <f>'Transport demand all'!G$219*'SSP2 26 (base)'!G$500</f>
        <v>4.8658096526838071E-2</v>
      </c>
      <c r="H500" s="2">
        <f>'Transport demand all'!H$219*'SSP2 26 (base)'!H$500</f>
        <v>4.8658096526838071E-2</v>
      </c>
      <c r="I500" s="2">
        <f>'Transport demand all'!I$219*'SSP2 26 (base)'!I$500</f>
        <v>4.8658096526838071E-2</v>
      </c>
      <c r="J500" s="2">
        <f>'Transport demand all'!J$219*'SSP2 26 (base)'!J$500</f>
        <v>4.8658096526838071E-2</v>
      </c>
      <c r="K500" s="2">
        <f>'Transport demand all'!K$219*'SSP2 26 (base)'!K$500</f>
        <v>4.8658096526838071E-2</v>
      </c>
      <c r="L500" s="2" t="s">
        <v>232</v>
      </c>
      <c r="M500" s="45"/>
      <c r="N500" s="45"/>
    </row>
    <row r="501" spans="1:14" ht="14.5" outlineLevel="1">
      <c r="A501" s="16" t="s">
        <v>230</v>
      </c>
      <c r="B501" s="2">
        <f>'[7]Number of aircrafts'!K34</f>
        <v>0.69639903773868594</v>
      </c>
      <c r="C501" s="14">
        <f>B501</f>
        <v>0.69639903773868594</v>
      </c>
      <c r="D501" s="14">
        <f t="shared" ref="D501:K502" si="108">C501</f>
        <v>0.69639903773868594</v>
      </c>
      <c r="E501" s="14">
        <f t="shared" si="108"/>
        <v>0.69639903773868594</v>
      </c>
      <c r="F501" s="14">
        <f t="shared" si="108"/>
        <v>0.69639903773868594</v>
      </c>
      <c r="G501" s="14">
        <f t="shared" si="108"/>
        <v>0.69639903773868594</v>
      </c>
      <c r="H501" s="14">
        <f t="shared" si="108"/>
        <v>0.69639903773868594</v>
      </c>
      <c r="I501" s="14">
        <f t="shared" si="108"/>
        <v>0.69639903773868594</v>
      </c>
      <c r="J501" s="14">
        <f t="shared" si="108"/>
        <v>0.69639903773868594</v>
      </c>
      <c r="K501" s="14">
        <f t="shared" si="108"/>
        <v>0.69639903773868594</v>
      </c>
      <c r="L501" s="38"/>
      <c r="M501" s="45"/>
      <c r="N501" s="45"/>
    </row>
    <row r="502" spans="1:14" ht="14.5" outlineLevel="1">
      <c r="A502" s="16" t="s">
        <v>231</v>
      </c>
      <c r="B502" s="2">
        <f>'[7]Number of aircrafts'!K35</f>
        <v>0.20628476920763794</v>
      </c>
      <c r="C502" s="2">
        <f>B502</f>
        <v>0.20628476920763794</v>
      </c>
      <c r="D502" s="2">
        <f t="shared" si="108"/>
        <v>0.20628476920763794</v>
      </c>
      <c r="E502" s="2">
        <f t="shared" si="108"/>
        <v>0.20628476920763794</v>
      </c>
      <c r="F502" s="2">
        <f t="shared" si="108"/>
        <v>0.20628476920763794</v>
      </c>
      <c r="G502" s="2">
        <f t="shared" si="108"/>
        <v>0.20628476920763794</v>
      </c>
      <c r="H502" s="2">
        <f t="shared" si="108"/>
        <v>0.20628476920763794</v>
      </c>
      <c r="I502" s="2">
        <f t="shared" si="108"/>
        <v>0.20628476920763794</v>
      </c>
      <c r="J502" s="2">
        <f t="shared" si="108"/>
        <v>0.20628476920763794</v>
      </c>
      <c r="K502" s="2">
        <f t="shared" si="108"/>
        <v>0.20628476920763794</v>
      </c>
      <c r="L502" s="38"/>
      <c r="M502" s="45"/>
      <c r="N502" s="45"/>
    </row>
    <row r="503" spans="1:14" ht="14.5" outlineLevel="1">
      <c r="A503" s="16"/>
      <c r="B503" s="2"/>
      <c r="C503" s="2"/>
      <c r="D503" s="2"/>
      <c r="E503" s="2"/>
      <c r="F503" s="2"/>
      <c r="G503" s="2"/>
      <c r="H503" s="2"/>
      <c r="I503" s="2"/>
      <c r="J503" s="2"/>
      <c r="K503" s="2"/>
      <c r="L503" s="38"/>
      <c r="M503" s="45"/>
      <c r="N503" s="45"/>
    </row>
    <row r="504" spans="1:14" ht="14.5" outlineLevel="1">
      <c r="A504" t="s">
        <v>233</v>
      </c>
      <c r="L504" s="38"/>
      <c r="M504" s="45"/>
      <c r="N504" s="45"/>
    </row>
    <row r="505" spans="1:14" ht="14.5" outlineLevel="1">
      <c r="A505" t="s">
        <v>26</v>
      </c>
      <c r="K505" s="16"/>
      <c r="L505" s="38"/>
      <c r="M505" s="45"/>
      <c r="N505" s="45"/>
    </row>
    <row r="506" spans="1:14" ht="14.5" outlineLevel="1">
      <c r="B506" s="4">
        <v>2010</v>
      </c>
      <c r="C506" s="4">
        <v>2020</v>
      </c>
      <c r="D506" s="4">
        <v>2030</v>
      </c>
      <c r="E506" s="4">
        <v>2040</v>
      </c>
      <c r="F506" s="4">
        <v>2050</v>
      </c>
      <c r="G506" s="4">
        <v>2060</v>
      </c>
      <c r="H506" s="4">
        <v>2070</v>
      </c>
      <c r="I506" s="4">
        <v>2080</v>
      </c>
      <c r="J506" s="4">
        <v>2090</v>
      </c>
      <c r="K506" s="4">
        <v>2100</v>
      </c>
      <c r="L506" s="38"/>
      <c r="M506" s="45"/>
      <c r="N506" s="45"/>
    </row>
    <row r="507" spans="1:14" ht="14.5" outlineLevel="1">
      <c r="A507" s="4" t="s">
        <v>5</v>
      </c>
      <c r="B507" s="1">
        <f>B$500*B384</f>
        <v>5.53571931744687</v>
      </c>
      <c r="C507" s="1">
        <f t="shared" ref="C507:J507" si="109">C$500*C384</f>
        <v>6.0358848285643205</v>
      </c>
      <c r="D507" s="1">
        <f t="shared" si="109"/>
        <v>5.3005709496417506</v>
      </c>
      <c r="E507" s="1">
        <f t="shared" si="109"/>
        <v>4.7294224497522928</v>
      </c>
      <c r="F507" s="1">
        <f t="shared" si="109"/>
        <v>6.1411148044803729</v>
      </c>
      <c r="G507" s="1">
        <f t="shared" si="109"/>
        <v>9.4693245930621757</v>
      </c>
      <c r="H507" s="1">
        <f t="shared" si="109"/>
        <v>13.607008385428477</v>
      </c>
      <c r="I507" s="1">
        <f t="shared" si="109"/>
        <v>19.466027848381636</v>
      </c>
      <c r="J507" s="1">
        <f t="shared" si="109"/>
        <v>41.291530082240101</v>
      </c>
      <c r="K507" s="1">
        <f>K$500*K384</f>
        <v>79.477985359708399</v>
      </c>
      <c r="L507" s="38"/>
      <c r="M507" s="45"/>
      <c r="N507" s="45"/>
    </row>
    <row r="508" spans="1:14" ht="14.5" outlineLevel="1">
      <c r="A508" s="4" t="s">
        <v>6</v>
      </c>
      <c r="B508" s="1">
        <f t="shared" ref="B508:K516" si="110">B$500*B385</f>
        <v>10.177129522305215</v>
      </c>
      <c r="C508" s="1">
        <f t="shared" si="110"/>
        <v>21.009715903762029</v>
      </c>
      <c r="D508" s="1">
        <f t="shared" si="110"/>
        <v>29.399312673635578</v>
      </c>
      <c r="E508" s="1">
        <f t="shared" si="110"/>
        <v>31.917253709636281</v>
      </c>
      <c r="F508" s="1">
        <f t="shared" si="110"/>
        <v>44.080170689535478</v>
      </c>
      <c r="G508" s="1">
        <f t="shared" si="110"/>
        <v>56.765321077657539</v>
      </c>
      <c r="H508" s="1">
        <f t="shared" si="110"/>
        <v>72.988127291526808</v>
      </c>
      <c r="I508" s="1">
        <f t="shared" si="110"/>
        <v>89.380343409653037</v>
      </c>
      <c r="J508" s="1">
        <f t="shared" si="110"/>
        <v>119.67102161483066</v>
      </c>
      <c r="K508" s="1">
        <f t="shared" si="110"/>
        <v>160.93350905596998</v>
      </c>
      <c r="L508" s="38"/>
      <c r="M508" s="45"/>
      <c r="N508" s="45"/>
    </row>
    <row r="509" spans="1:14" ht="14.5" outlineLevel="1">
      <c r="A509" s="4" t="s">
        <v>11</v>
      </c>
      <c r="B509" s="1">
        <f t="shared" si="110"/>
        <v>183.89821805112186</v>
      </c>
      <c r="C509" s="1">
        <f t="shared" si="110"/>
        <v>271.81300881792197</v>
      </c>
      <c r="D509" s="1">
        <f t="shared" si="110"/>
        <v>288.90767326815603</v>
      </c>
      <c r="E509" s="1">
        <f t="shared" si="110"/>
        <v>263.75703257997952</v>
      </c>
      <c r="F509" s="1">
        <f t="shared" si="110"/>
        <v>356.90172719126105</v>
      </c>
      <c r="G509" s="1">
        <f t="shared" si="110"/>
        <v>468.26043812474444</v>
      </c>
      <c r="H509" s="1">
        <f t="shared" si="110"/>
        <v>604.85412904455598</v>
      </c>
      <c r="I509" s="1">
        <f t="shared" si="110"/>
        <v>729.87144790257105</v>
      </c>
      <c r="J509" s="1">
        <f t="shared" si="110"/>
        <v>729.87144790257105</v>
      </c>
      <c r="K509" s="1">
        <f t="shared" si="110"/>
        <v>729.87144790257105</v>
      </c>
      <c r="L509" s="38"/>
      <c r="M509" s="45"/>
      <c r="N509" s="45"/>
    </row>
    <row r="510" spans="1:14" ht="14.5" outlineLevel="1">
      <c r="A510" s="4" t="s">
        <v>2</v>
      </c>
      <c r="B510" s="1">
        <f t="shared" si="110"/>
        <v>34.307160989458303</v>
      </c>
      <c r="C510" s="1">
        <f t="shared" si="110"/>
        <v>42.496266848291974</v>
      </c>
      <c r="D510" s="1">
        <f t="shared" si="110"/>
        <v>44.297155932375944</v>
      </c>
      <c r="E510" s="1">
        <f t="shared" si="110"/>
        <v>42.508160716878294</v>
      </c>
      <c r="F510" s="1">
        <f t="shared" si="110"/>
        <v>62.086693203572352</v>
      </c>
      <c r="G510" s="1">
        <f t="shared" si="110"/>
        <v>85.229587970417938</v>
      </c>
      <c r="H510" s="1">
        <f t="shared" si="110"/>
        <v>118.00723888395805</v>
      </c>
      <c r="I510" s="1">
        <f t="shared" si="110"/>
        <v>149.24115149374958</v>
      </c>
      <c r="J510" s="1">
        <f t="shared" si="110"/>
        <v>185.75067819349189</v>
      </c>
      <c r="K510" s="1">
        <f t="shared" si="110"/>
        <v>231.04231072379363</v>
      </c>
      <c r="L510" s="38"/>
      <c r="M510" s="45"/>
      <c r="N510" s="45"/>
    </row>
    <row r="511" spans="1:14" ht="14.5" outlineLevel="1">
      <c r="A511" s="4" t="s">
        <v>3</v>
      </c>
      <c r="B511" s="1">
        <f t="shared" si="110"/>
        <v>31.654966492156451</v>
      </c>
      <c r="C511" s="1">
        <f t="shared" si="110"/>
        <v>40.068089805527144</v>
      </c>
      <c r="D511" s="1">
        <f t="shared" si="110"/>
        <v>38.620250493879823</v>
      </c>
      <c r="E511" s="1">
        <f t="shared" si="110"/>
        <v>34.829320139503231</v>
      </c>
      <c r="F511" s="1">
        <f t="shared" si="110"/>
        <v>47.189691092749207</v>
      </c>
      <c r="G511" s="1">
        <f t="shared" si="110"/>
        <v>55.448536287943881</v>
      </c>
      <c r="H511" s="1">
        <f t="shared" si="110"/>
        <v>81.987305100896606</v>
      </c>
      <c r="I511" s="1">
        <f t="shared" si="110"/>
        <v>126.60213371304823</v>
      </c>
      <c r="J511" s="1">
        <f t="shared" si="110"/>
        <v>195.42624113108454</v>
      </c>
      <c r="K511" s="1">
        <f t="shared" si="110"/>
        <v>299.73045729456288</v>
      </c>
      <c r="L511" s="38"/>
      <c r="M511" s="45"/>
      <c r="N511" s="45"/>
    </row>
    <row r="512" spans="1:14" ht="14.5" outlineLevel="1">
      <c r="A512" s="4" t="s">
        <v>4</v>
      </c>
      <c r="B512" s="1">
        <f t="shared" si="110"/>
        <v>33.75171227623985</v>
      </c>
      <c r="C512" s="1">
        <f t="shared" si="110"/>
        <v>37.376310279146267</v>
      </c>
      <c r="D512" s="1">
        <f t="shared" si="110"/>
        <v>31.760175041935117</v>
      </c>
      <c r="E512" s="1">
        <f t="shared" si="110"/>
        <v>25.398961283044791</v>
      </c>
      <c r="F512" s="1">
        <f t="shared" si="110"/>
        <v>30.492751127433632</v>
      </c>
      <c r="G512" s="1">
        <f t="shared" si="110"/>
        <v>39.775470937005984</v>
      </c>
      <c r="H512" s="1">
        <f t="shared" si="110"/>
        <v>51.945005116567927</v>
      </c>
      <c r="I512" s="1">
        <f t="shared" si="110"/>
        <v>58.389715832205688</v>
      </c>
      <c r="J512" s="1">
        <f t="shared" si="110"/>
        <v>68.121335137573297</v>
      </c>
      <c r="K512" s="1">
        <f t="shared" si="110"/>
        <v>84.701038571504625</v>
      </c>
      <c r="L512" s="38"/>
      <c r="M512" s="45"/>
      <c r="N512" s="45"/>
    </row>
    <row r="513" spans="1:14" ht="14.5" outlineLevel="1">
      <c r="A513" s="4" t="s">
        <v>0</v>
      </c>
      <c r="B513" s="1">
        <f t="shared" si="110"/>
        <v>571.57153368321042</v>
      </c>
      <c r="C513" s="1">
        <f t="shared" si="110"/>
        <v>761.04928674684788</v>
      </c>
      <c r="D513" s="1">
        <f t="shared" si="110"/>
        <v>748.60377237235775</v>
      </c>
      <c r="E513" s="1">
        <f t="shared" si="110"/>
        <v>638.41326866300017</v>
      </c>
      <c r="F513" s="1">
        <f t="shared" si="110"/>
        <v>729.87144790257105</v>
      </c>
      <c r="G513" s="1">
        <f t="shared" si="110"/>
        <v>729.87144790257105</v>
      </c>
      <c r="H513" s="1">
        <f t="shared" si="110"/>
        <v>729.87144790257105</v>
      </c>
      <c r="I513" s="1">
        <f t="shared" si="110"/>
        <v>729.87144790257105</v>
      </c>
      <c r="J513" s="1">
        <f t="shared" si="110"/>
        <v>729.87144790257105</v>
      </c>
      <c r="K513" s="1">
        <f t="shared" si="110"/>
        <v>729.87144790257105</v>
      </c>
      <c r="L513" s="38"/>
      <c r="M513" s="45"/>
      <c r="N513" s="45"/>
    </row>
    <row r="514" spans="1:14" ht="14.5" outlineLevel="1">
      <c r="A514" s="4" t="s">
        <v>1</v>
      </c>
      <c r="B514" s="1">
        <f t="shared" si="110"/>
        <v>336.58289727127686</v>
      </c>
      <c r="C514" s="1">
        <f t="shared" si="110"/>
        <v>432.71590272605937</v>
      </c>
      <c r="D514" s="1">
        <f t="shared" si="110"/>
        <v>412.65324785804398</v>
      </c>
      <c r="E514" s="1">
        <f t="shared" si="110"/>
        <v>340.12163999339248</v>
      </c>
      <c r="F514" s="1">
        <f t="shared" si="110"/>
        <v>419.08991276664636</v>
      </c>
      <c r="G514" s="1">
        <f t="shared" si="110"/>
        <v>499.50600536031556</v>
      </c>
      <c r="H514" s="1">
        <f t="shared" si="110"/>
        <v>593.47723165832258</v>
      </c>
      <c r="I514" s="1">
        <f t="shared" si="110"/>
        <v>696.52005354609798</v>
      </c>
      <c r="J514" s="1">
        <f t="shared" si="110"/>
        <v>729.87144790257105</v>
      </c>
      <c r="K514" s="1">
        <f t="shared" si="110"/>
        <v>729.87144790257105</v>
      </c>
      <c r="L514" s="38"/>
      <c r="M514" s="45"/>
      <c r="N514" s="45"/>
    </row>
    <row r="515" spans="1:14" ht="14.5" outlineLevel="1">
      <c r="A515" s="4" t="s">
        <v>7</v>
      </c>
      <c r="B515" s="1">
        <f t="shared" si="110"/>
        <v>110.66119722377969</v>
      </c>
      <c r="C515" s="1">
        <f t="shared" si="110"/>
        <v>172.7100281091617</v>
      </c>
      <c r="D515" s="1">
        <f t="shared" si="110"/>
        <v>185.97365821797868</v>
      </c>
      <c r="E515" s="1">
        <f t="shared" si="110"/>
        <v>164.712799140031</v>
      </c>
      <c r="F515" s="1">
        <f t="shared" si="110"/>
        <v>216.60956619278875</v>
      </c>
      <c r="G515" s="1">
        <f t="shared" si="110"/>
        <v>264.87286958689458</v>
      </c>
      <c r="H515" s="1">
        <f t="shared" si="110"/>
        <v>319.08161276286648</v>
      </c>
      <c r="I515" s="1">
        <f t="shared" si="110"/>
        <v>400.50261295767217</v>
      </c>
      <c r="J515" s="1">
        <f t="shared" si="110"/>
        <v>495.3363737868977</v>
      </c>
      <c r="K515" s="1">
        <f t="shared" si="110"/>
        <v>605.79242531533987</v>
      </c>
      <c r="L515" s="38"/>
      <c r="M515" s="45"/>
      <c r="N515" s="45"/>
    </row>
    <row r="516" spans="1:14" ht="14.5" outlineLevel="1">
      <c r="A516" s="4" t="s">
        <v>8</v>
      </c>
      <c r="B516" s="1">
        <f t="shared" si="110"/>
        <v>6.518869745941049</v>
      </c>
      <c r="C516" s="1">
        <f t="shared" si="110"/>
        <v>8.875590053129903</v>
      </c>
      <c r="D516" s="1">
        <f t="shared" si="110"/>
        <v>9.5033782243621356</v>
      </c>
      <c r="E516" s="1">
        <f t="shared" si="110"/>
        <v>10.187282880213356</v>
      </c>
      <c r="F516" s="1">
        <f t="shared" si="110"/>
        <v>16.340916136546635</v>
      </c>
      <c r="G516" s="1">
        <f t="shared" si="110"/>
        <v>43.931578690384448</v>
      </c>
      <c r="H516" s="1">
        <f t="shared" si="110"/>
        <v>94.398231602359559</v>
      </c>
      <c r="I516" s="1">
        <f t="shared" si="110"/>
        <v>160.61562035195305</v>
      </c>
      <c r="J516" s="1">
        <f t="shared" si="110"/>
        <v>271.75045359864032</v>
      </c>
      <c r="K516" s="1">
        <f t="shared" si="110"/>
        <v>448.67152902732585</v>
      </c>
      <c r="L516" s="38"/>
      <c r="M516" s="45"/>
      <c r="N516" s="45"/>
    </row>
    <row r="517" spans="1:14" ht="14.5" outlineLevel="1">
      <c r="A517" s="16"/>
      <c r="B517" s="2"/>
      <c r="C517" s="2"/>
      <c r="D517" s="2"/>
      <c r="E517" s="2"/>
      <c r="F517" s="2"/>
      <c r="G517" s="2"/>
      <c r="H517" s="2"/>
      <c r="I517" s="2"/>
      <c r="J517" s="2"/>
      <c r="K517" s="2"/>
      <c r="L517" s="38"/>
      <c r="M517" s="45"/>
      <c r="N517" s="45"/>
    </row>
    <row r="518" spans="1:14" ht="14.5" outlineLevel="1">
      <c r="A518" t="s">
        <v>234</v>
      </c>
      <c r="L518" s="38"/>
      <c r="M518" s="45"/>
      <c r="N518" s="45"/>
    </row>
    <row r="519" spans="1:14" ht="14.5" outlineLevel="1">
      <c r="A519" t="s">
        <v>26</v>
      </c>
      <c r="K519" s="16"/>
      <c r="L519" s="38"/>
      <c r="M519" s="45"/>
      <c r="N519" s="45"/>
    </row>
    <row r="520" spans="1:14" ht="14.5" outlineLevel="1">
      <c r="B520" s="4">
        <v>2010</v>
      </c>
      <c r="C520" s="4">
        <v>2020</v>
      </c>
      <c r="D520" s="4">
        <v>2030</v>
      </c>
      <c r="E520" s="4">
        <v>2040</v>
      </c>
      <c r="F520" s="4">
        <v>2050</v>
      </c>
      <c r="G520" s="4">
        <v>2060</v>
      </c>
      <c r="H520" s="4">
        <v>2070</v>
      </c>
      <c r="I520" s="4">
        <v>2080</v>
      </c>
      <c r="J520" s="4">
        <v>2090</v>
      </c>
      <c r="K520" s="4">
        <v>2100</v>
      </c>
      <c r="L520" s="38"/>
      <c r="M520" s="45"/>
      <c r="N520" s="45"/>
    </row>
    <row r="521" spans="1:14" ht="14.5" outlineLevel="1">
      <c r="A521" s="4" t="s">
        <v>5</v>
      </c>
      <c r="B521" s="1">
        <f>B$501*B384</f>
        <v>39.613855463243787</v>
      </c>
      <c r="C521" s="1">
        <f t="shared" ref="C521:K521" si="111">C$501*C384</f>
        <v>43.193062270687975</v>
      </c>
      <c r="D521" s="1">
        <f t="shared" si="111"/>
        <v>50.574830943227866</v>
      </c>
      <c r="E521" s="1">
        <f t="shared" si="111"/>
        <v>67.687917903870783</v>
      </c>
      <c r="F521" s="1">
        <f t="shared" si="111"/>
        <v>87.892185386332841</v>
      </c>
      <c r="G521" s="1">
        <f t="shared" si="111"/>
        <v>135.52582212102195</v>
      </c>
      <c r="H521" s="1">
        <f t="shared" si="111"/>
        <v>194.74472333474964</v>
      </c>
      <c r="I521" s="1">
        <f t="shared" si="111"/>
        <v>278.599534914613</v>
      </c>
      <c r="J521" s="1">
        <f t="shared" si="111"/>
        <v>590.96807866640586</v>
      </c>
      <c r="K521" s="1">
        <f t="shared" si="111"/>
        <v>1137.4960484815122</v>
      </c>
      <c r="L521" s="38"/>
      <c r="M521" s="45"/>
      <c r="N521" s="45"/>
    </row>
    <row r="522" spans="1:14" ht="14.5" outlineLevel="1">
      <c r="A522" s="4" t="s">
        <v>6</v>
      </c>
      <c r="B522" s="1">
        <f t="shared" ref="B522:K530" si="112">B$501*B385</f>
        <v>72.827994847334381</v>
      </c>
      <c r="C522" s="1">
        <f t="shared" si="112"/>
        <v>150.34646834646546</v>
      </c>
      <c r="D522" s="1">
        <f t="shared" si="112"/>
        <v>280.510398302792</v>
      </c>
      <c r="E522" s="1">
        <f t="shared" si="112"/>
        <v>456.80259519384424</v>
      </c>
      <c r="F522" s="1">
        <f t="shared" si="112"/>
        <v>630.8793529277898</v>
      </c>
      <c r="G522" s="1">
        <f t="shared" si="112"/>
        <v>812.43036199749804</v>
      </c>
      <c r="H522" s="1">
        <f t="shared" si="112"/>
        <v>1044.6126182542428</v>
      </c>
      <c r="I522" s="1">
        <f t="shared" si="112"/>
        <v>1279.2194842415156</v>
      </c>
      <c r="J522" s="1">
        <f t="shared" si="112"/>
        <v>1712.7423850582989</v>
      </c>
      <c r="K522" s="1">
        <f t="shared" si="112"/>
        <v>2303.2948028427622</v>
      </c>
      <c r="L522" s="38"/>
      <c r="M522" s="45"/>
      <c r="N522" s="45"/>
    </row>
    <row r="523" spans="1:14" ht="14.5" outlineLevel="1">
      <c r="A523" s="4" t="s">
        <v>11</v>
      </c>
      <c r="B523" s="1">
        <f t="shared" si="112"/>
        <v>1315.9838879231884</v>
      </c>
      <c r="C523" s="1">
        <f t="shared" si="112"/>
        <v>1945.1060696676864</v>
      </c>
      <c r="D523" s="1">
        <f t="shared" si="112"/>
        <v>2756.5816725320597</v>
      </c>
      <c r="E523" s="1">
        <f t="shared" si="112"/>
        <v>3774.9142855228124</v>
      </c>
      <c r="F523" s="1">
        <f t="shared" si="112"/>
        <v>5108.009501485124</v>
      </c>
      <c r="G523" s="1">
        <f t="shared" si="112"/>
        <v>6701.7853512067522</v>
      </c>
      <c r="H523" s="1">
        <f t="shared" si="112"/>
        <v>8656.726495796438</v>
      </c>
      <c r="I523" s="1">
        <f t="shared" si="112"/>
        <v>10445.98556608029</v>
      </c>
      <c r="J523" s="1">
        <f t="shared" si="112"/>
        <v>10445.98556608029</v>
      </c>
      <c r="K523" s="1">
        <f t="shared" si="112"/>
        <v>10445.98556608029</v>
      </c>
      <c r="L523" s="38"/>
      <c r="M523" s="45"/>
      <c r="N523" s="45"/>
    </row>
    <row r="524" spans="1:14" ht="14.5" outlineLevel="1">
      <c r="A524" s="4" t="s">
        <v>2</v>
      </c>
      <c r="B524" s="1">
        <f t="shared" si="112"/>
        <v>245.50358117099034</v>
      </c>
      <c r="C524" s="1">
        <f t="shared" si="112"/>
        <v>304.10518960923349</v>
      </c>
      <c r="D524" s="1">
        <f t="shared" si="112"/>
        <v>422.65657677823049</v>
      </c>
      <c r="E524" s="1">
        <f t="shared" si="112"/>
        <v>608.38060533148257</v>
      </c>
      <c r="F524" s="1">
        <f t="shared" si="112"/>
        <v>888.59031671115099</v>
      </c>
      <c r="G524" s="1">
        <f t="shared" si="112"/>
        <v>1219.813500446453</v>
      </c>
      <c r="H524" s="1">
        <f t="shared" si="112"/>
        <v>1688.9301775226659</v>
      </c>
      <c r="I524" s="1">
        <f t="shared" si="112"/>
        <v>2135.9527336614128</v>
      </c>
      <c r="J524" s="1">
        <f t="shared" si="112"/>
        <v>2658.4803514027226</v>
      </c>
      <c r="K524" s="1">
        <f t="shared" si="112"/>
        <v>3306.698254754519</v>
      </c>
      <c r="L524" s="38"/>
      <c r="M524" s="45"/>
      <c r="N524" s="45"/>
    </row>
    <row r="525" spans="1:14" ht="14.5" outlineLevel="1">
      <c r="A525" s="4" t="s">
        <v>3</v>
      </c>
      <c r="B525" s="1">
        <f t="shared" si="112"/>
        <v>226.52435851687238</v>
      </c>
      <c r="C525" s="1">
        <f t="shared" si="112"/>
        <v>286.72904589687192</v>
      </c>
      <c r="D525" s="1">
        <f t="shared" si="112"/>
        <v>368.49099054981917</v>
      </c>
      <c r="E525" s="1">
        <f t="shared" si="112"/>
        <v>498.48035088804659</v>
      </c>
      <c r="F525" s="1">
        <f t="shared" si="112"/>
        <v>675.38308758235962</v>
      </c>
      <c r="G525" s="1">
        <f t="shared" si="112"/>
        <v>793.58442009017858</v>
      </c>
      <c r="H525" s="1">
        <f t="shared" si="112"/>
        <v>1173.4096574772586</v>
      </c>
      <c r="I525" s="1">
        <f t="shared" si="112"/>
        <v>1811.9410825041673</v>
      </c>
      <c r="J525" s="1">
        <f t="shared" si="112"/>
        <v>2796.9578751916597</v>
      </c>
      <c r="K525" s="1">
        <f t="shared" si="112"/>
        <v>4289.7691636124882</v>
      </c>
      <c r="L525" s="38"/>
      <c r="M525" s="45"/>
      <c r="N525" s="45"/>
    </row>
    <row r="526" spans="1:14" ht="14.5" outlineLevel="1">
      <c r="A526" s="4" t="s">
        <v>4</v>
      </c>
      <c r="B526" s="1">
        <f t="shared" si="112"/>
        <v>241.52876529235061</v>
      </c>
      <c r="C526" s="1">
        <f t="shared" si="112"/>
        <v>267.46655100105943</v>
      </c>
      <c r="D526" s="1">
        <f t="shared" si="112"/>
        <v>303.03631415060227</v>
      </c>
      <c r="E526" s="1">
        <f t="shared" si="112"/>
        <v>363.51220988101261</v>
      </c>
      <c r="F526" s="1">
        <f t="shared" si="112"/>
        <v>436.41498658784309</v>
      </c>
      <c r="G526" s="1">
        <f t="shared" si="112"/>
        <v>569.27010432592499</v>
      </c>
      <c r="H526" s="1">
        <f t="shared" si="112"/>
        <v>743.44156801441011</v>
      </c>
      <c r="I526" s="1">
        <f t="shared" si="112"/>
        <v>835.6788452864231</v>
      </c>
      <c r="J526" s="1">
        <f t="shared" si="112"/>
        <v>974.95865283416038</v>
      </c>
      <c r="K526" s="1">
        <f t="shared" si="112"/>
        <v>1212.2488540859531</v>
      </c>
      <c r="L526" s="38"/>
      <c r="M526" s="45"/>
      <c r="N526" s="45"/>
    </row>
    <row r="527" spans="1:14" ht="14.5" outlineLevel="1">
      <c r="A527" s="4" t="s">
        <v>0</v>
      </c>
      <c r="B527" s="1">
        <f t="shared" si="112"/>
        <v>4090.1915042676092</v>
      </c>
      <c r="C527" s="1">
        <f t="shared" si="112"/>
        <v>5446.1027947311131</v>
      </c>
      <c r="D527" s="1">
        <f t="shared" si="112"/>
        <v>7142.7228483289146</v>
      </c>
      <c r="E527" s="1">
        <f t="shared" si="112"/>
        <v>9137.0279092463534</v>
      </c>
      <c r="F527" s="1">
        <f t="shared" si="112"/>
        <v>10445.98556608029</v>
      </c>
      <c r="G527" s="1">
        <f t="shared" si="112"/>
        <v>10445.98556608029</v>
      </c>
      <c r="H527" s="1">
        <f t="shared" si="112"/>
        <v>10445.98556608029</v>
      </c>
      <c r="I527" s="1">
        <f t="shared" si="112"/>
        <v>10445.98556608029</v>
      </c>
      <c r="J527" s="1">
        <f t="shared" si="112"/>
        <v>10445.98556608029</v>
      </c>
      <c r="K527" s="1">
        <f t="shared" si="112"/>
        <v>10445.98556608029</v>
      </c>
      <c r="L527" s="38"/>
      <c r="M527" s="45"/>
      <c r="N527" s="45"/>
    </row>
    <row r="528" spans="1:14" ht="14.5" outlineLevel="1">
      <c r="A528" s="4" t="s">
        <v>1</v>
      </c>
      <c r="B528" s="1">
        <f t="shared" si="112"/>
        <v>2408.6022934511188</v>
      </c>
      <c r="C528" s="1">
        <f t="shared" si="112"/>
        <v>3096.5343877194678</v>
      </c>
      <c r="D528" s="1">
        <f t="shared" si="112"/>
        <v>3937.2868407704291</v>
      </c>
      <c r="E528" s="1">
        <f t="shared" si="112"/>
        <v>4867.8513898474948</v>
      </c>
      <c r="F528" s="1">
        <f t="shared" si="112"/>
        <v>5998.052386116382</v>
      </c>
      <c r="G528" s="1">
        <f t="shared" si="112"/>
        <v>7148.9747093940259</v>
      </c>
      <c r="H528" s="1">
        <f t="shared" si="112"/>
        <v>8493.8993209221644</v>
      </c>
      <c r="I528" s="1">
        <f t="shared" si="112"/>
        <v>9968.6574214357333</v>
      </c>
      <c r="J528" s="1">
        <f t="shared" si="112"/>
        <v>10445.98556608029</v>
      </c>
      <c r="K528" s="1">
        <f t="shared" si="112"/>
        <v>10445.98556608029</v>
      </c>
      <c r="L528" s="38"/>
      <c r="M528" s="45"/>
      <c r="N528" s="45"/>
    </row>
    <row r="529" spans="1:14" ht="14.5" outlineLevel="1">
      <c r="A529" s="4" t="s">
        <v>7</v>
      </c>
      <c r="B529" s="1">
        <f t="shared" si="112"/>
        <v>791.89648550211143</v>
      </c>
      <c r="C529" s="1">
        <f t="shared" si="112"/>
        <v>1235.9206994122978</v>
      </c>
      <c r="D529" s="1">
        <f t="shared" si="112"/>
        <v>1774.4477743295949</v>
      </c>
      <c r="E529" s="1">
        <f t="shared" si="112"/>
        <v>2357.3843411876051</v>
      </c>
      <c r="F529" s="1">
        <f t="shared" si="112"/>
        <v>3100.1355217101559</v>
      </c>
      <c r="G529" s="1">
        <f t="shared" si="112"/>
        <v>3790.88424475581</v>
      </c>
      <c r="H529" s="1">
        <f t="shared" si="112"/>
        <v>4566.7246347297241</v>
      </c>
      <c r="I529" s="1">
        <f t="shared" si="112"/>
        <v>5732.0292856444894</v>
      </c>
      <c r="J529" s="1">
        <f t="shared" si="112"/>
        <v>7089.2985686750508</v>
      </c>
      <c r="K529" s="1">
        <f t="shared" si="112"/>
        <v>8670.1554761045209</v>
      </c>
      <c r="L529" s="38"/>
      <c r="M529" s="45"/>
      <c r="N529" s="45"/>
    </row>
    <row r="530" spans="1:14" ht="14.5" outlineLevel="1">
      <c r="A530" s="4" t="s">
        <v>8</v>
      </c>
      <c r="B530" s="1">
        <f t="shared" si="112"/>
        <v>46.649323979548015</v>
      </c>
      <c r="C530" s="1">
        <f t="shared" si="112"/>
        <v>63.514120090512833</v>
      </c>
      <c r="D530" s="1">
        <f t="shared" si="112"/>
        <v>90.675467162486058</v>
      </c>
      <c r="E530" s="1">
        <f t="shared" si="112"/>
        <v>145.80130546289135</v>
      </c>
      <c r="F530" s="1">
        <f t="shared" si="112"/>
        <v>233.87265605392002</v>
      </c>
      <c r="G530" s="1">
        <f t="shared" si="112"/>
        <v>628.75269092062786</v>
      </c>
      <c r="H530" s="1">
        <f t="shared" si="112"/>
        <v>1351.0359497079301</v>
      </c>
      <c r="I530" s="1">
        <f t="shared" si="112"/>
        <v>2298.7451512249008</v>
      </c>
      <c r="J530" s="1">
        <f t="shared" si="112"/>
        <v>3889.3168434314475</v>
      </c>
      <c r="K530" s="1">
        <f t="shared" si="112"/>
        <v>6421.427128844547</v>
      </c>
      <c r="L530" s="38"/>
      <c r="M530" s="45"/>
      <c r="N530" s="45"/>
    </row>
    <row r="531" spans="1:14" ht="14.5" outlineLevel="1">
      <c r="A531" s="16"/>
      <c r="B531" s="2"/>
      <c r="C531" s="2"/>
      <c r="D531" s="2"/>
      <c r="E531" s="2"/>
      <c r="F531" s="2"/>
      <c r="G531" s="2"/>
      <c r="H531" s="2"/>
      <c r="I531" s="2"/>
      <c r="J531" s="2"/>
      <c r="K531" s="2"/>
      <c r="L531" s="38"/>
      <c r="M531" s="45"/>
      <c r="N531" s="45"/>
    </row>
    <row r="532" spans="1:14" ht="14.5" outlineLevel="1">
      <c r="A532" t="s">
        <v>235</v>
      </c>
      <c r="L532" s="38"/>
      <c r="M532" s="45"/>
      <c r="N532" s="45"/>
    </row>
    <row r="533" spans="1:14" ht="14.5" outlineLevel="1">
      <c r="A533" t="s">
        <v>26</v>
      </c>
      <c r="K533" s="16"/>
      <c r="L533" s="38"/>
      <c r="M533" s="45"/>
      <c r="N533" s="45"/>
    </row>
    <row r="534" spans="1:14" ht="14.5" outlineLevel="1">
      <c r="B534" s="4">
        <v>2010</v>
      </c>
      <c r="C534" s="4">
        <v>2020</v>
      </c>
      <c r="D534" s="4">
        <v>2030</v>
      </c>
      <c r="E534" s="4">
        <v>2040</v>
      </c>
      <c r="F534" s="4">
        <v>2050</v>
      </c>
      <c r="G534" s="4">
        <v>2060</v>
      </c>
      <c r="H534" s="4">
        <v>2070</v>
      </c>
      <c r="I534" s="4">
        <v>2080</v>
      </c>
      <c r="J534" s="4">
        <v>2090</v>
      </c>
      <c r="K534" s="4">
        <v>2100</v>
      </c>
      <c r="L534" s="38"/>
      <c r="M534" s="45"/>
      <c r="N534" s="45"/>
    </row>
    <row r="535" spans="1:14" ht="14.5" outlineLevel="1">
      <c r="A535" s="4" t="s">
        <v>5</v>
      </c>
      <c r="B535" s="1">
        <f>B$502*B384</f>
        <v>11.73427099812608</v>
      </c>
      <c r="C535" s="1">
        <f t="shared" ref="C535:K535" si="113">C$502*C384</f>
        <v>12.794490513387789</v>
      </c>
      <c r="D535" s="1">
        <f t="shared" si="113"/>
        <v>14.981090960027771</v>
      </c>
      <c r="E535" s="1">
        <f t="shared" si="113"/>
        <v>20.050266824442318</v>
      </c>
      <c r="F535" s="1">
        <f t="shared" si="113"/>
        <v>26.035100847422388</v>
      </c>
      <c r="G535" s="1">
        <f t="shared" si="113"/>
        <v>40.144962044592674</v>
      </c>
      <c r="H535" s="1">
        <f t="shared" si="113"/>
        <v>57.686567801646561</v>
      </c>
      <c r="I535" s="1">
        <f t="shared" si="113"/>
        <v>82.525732585491241</v>
      </c>
      <c r="J535" s="1">
        <f t="shared" si="113"/>
        <v>175.05439713505882</v>
      </c>
      <c r="K535" s="1">
        <f t="shared" si="113"/>
        <v>336.94490819164128</v>
      </c>
      <c r="L535" s="38"/>
      <c r="M535" s="45"/>
      <c r="N535" s="45"/>
    </row>
    <row r="536" spans="1:14" ht="14.5" outlineLevel="1">
      <c r="A536" s="4" t="s">
        <v>6</v>
      </c>
      <c r="B536" s="1">
        <f t="shared" ref="B536:K544" si="114">B$502*B385</f>
        <v>21.572841567559294</v>
      </c>
      <c r="C536" s="1">
        <f t="shared" si="114"/>
        <v>44.535079520991118</v>
      </c>
      <c r="D536" s="1">
        <f t="shared" si="114"/>
        <v>83.09176153104778</v>
      </c>
      <c r="E536" s="1">
        <f t="shared" si="114"/>
        <v>135.31238961644178</v>
      </c>
      <c r="F536" s="1">
        <f t="shared" si="114"/>
        <v>186.87676843891131</v>
      </c>
      <c r="G536" s="1">
        <f t="shared" si="114"/>
        <v>240.65514258337933</v>
      </c>
      <c r="H536" s="1">
        <f t="shared" si="114"/>
        <v>309.43131910073316</v>
      </c>
      <c r="I536" s="1">
        <f t="shared" si="114"/>
        <v>378.92570462122507</v>
      </c>
      <c r="J536" s="1">
        <f t="shared" si="114"/>
        <v>507.3422685378066</v>
      </c>
      <c r="K536" s="1">
        <f t="shared" si="114"/>
        <v>682.27354013067838</v>
      </c>
      <c r="L536" s="38"/>
      <c r="M536" s="45"/>
      <c r="N536" s="45"/>
    </row>
    <row r="537" spans="1:14" ht="14.5" outlineLevel="1">
      <c r="A537" s="4" t="s">
        <v>11</v>
      </c>
      <c r="B537" s="1">
        <f t="shared" si="114"/>
        <v>389.81592146178315</v>
      </c>
      <c r="C537" s="1">
        <f t="shared" si="114"/>
        <v>576.17218709646795</v>
      </c>
      <c r="D537" s="1">
        <f t="shared" si="114"/>
        <v>816.54451443061157</v>
      </c>
      <c r="E537" s="1">
        <f t="shared" si="114"/>
        <v>1118.1912667430881</v>
      </c>
      <c r="F537" s="1">
        <f t="shared" si="114"/>
        <v>1513.0758430480034</v>
      </c>
      <c r="G537" s="1">
        <f t="shared" si="114"/>
        <v>1985.1782807482405</v>
      </c>
      <c r="H537" s="1">
        <f t="shared" si="114"/>
        <v>2564.2637776720921</v>
      </c>
      <c r="I537" s="1">
        <f t="shared" si="114"/>
        <v>3094.271538114569</v>
      </c>
      <c r="J537" s="1">
        <f t="shared" si="114"/>
        <v>3094.271538114569</v>
      </c>
      <c r="K537" s="1">
        <f t="shared" si="114"/>
        <v>3094.271538114569</v>
      </c>
      <c r="L537" s="38"/>
      <c r="M537" s="45"/>
      <c r="N537" s="45"/>
    </row>
    <row r="538" spans="1:14" ht="14.5" outlineLevel="1">
      <c r="A538" s="4" t="s">
        <v>2</v>
      </c>
      <c r="B538" s="1">
        <f t="shared" si="114"/>
        <v>72.722170533081169</v>
      </c>
      <c r="C538" s="1">
        <f t="shared" si="114"/>
        <v>90.080924087843314</v>
      </c>
      <c r="D538" s="1">
        <f t="shared" si="114"/>
        <v>125.19778125756618</v>
      </c>
      <c r="E538" s="1">
        <f t="shared" si="114"/>
        <v>180.21227193065127</v>
      </c>
      <c r="F538" s="1">
        <f t="shared" si="114"/>
        <v>263.21496508397456</v>
      </c>
      <c r="G538" s="1">
        <f t="shared" si="114"/>
        <v>361.32868194797499</v>
      </c>
      <c r="H538" s="1">
        <f t="shared" si="114"/>
        <v>500.28870374288277</v>
      </c>
      <c r="I538" s="1">
        <f t="shared" si="114"/>
        <v>632.70408605461387</v>
      </c>
      <c r="J538" s="1">
        <f t="shared" si="114"/>
        <v>787.48530083111893</v>
      </c>
      <c r="K538" s="1">
        <f t="shared" si="114"/>
        <v>979.49803109476966</v>
      </c>
      <c r="L538" s="38"/>
      <c r="M538" s="45"/>
      <c r="N538" s="45"/>
    </row>
    <row r="539" spans="1:14" ht="14.5" outlineLevel="1">
      <c r="A539" s="4" t="s">
        <v>3</v>
      </c>
      <c r="B539" s="1">
        <f t="shared" si="114"/>
        <v>67.100214796815209</v>
      </c>
      <c r="C539" s="1">
        <f t="shared" si="114"/>
        <v>84.933826517084952</v>
      </c>
      <c r="D539" s="1">
        <f t="shared" si="114"/>
        <v>109.15304993454998</v>
      </c>
      <c r="E539" s="1">
        <f t="shared" si="114"/>
        <v>147.65802157249416</v>
      </c>
      <c r="F539" s="1">
        <f t="shared" si="114"/>
        <v>200.05950151951149</v>
      </c>
      <c r="G539" s="1">
        <f t="shared" si="114"/>
        <v>235.07266678117881</v>
      </c>
      <c r="H539" s="1">
        <f t="shared" si="114"/>
        <v>347.5831057502669</v>
      </c>
      <c r="I539" s="1">
        <f t="shared" si="114"/>
        <v>536.72654292561504</v>
      </c>
      <c r="J539" s="1">
        <f t="shared" si="114"/>
        <v>828.50460511965377</v>
      </c>
      <c r="K539" s="1">
        <f t="shared" si="114"/>
        <v>1270.6996907165399</v>
      </c>
      <c r="L539" s="38"/>
      <c r="M539" s="45"/>
      <c r="N539" s="45"/>
    </row>
    <row r="540" spans="1:14" ht="14.5" outlineLevel="1">
      <c r="A540" s="4" t="s">
        <v>4</v>
      </c>
      <c r="B540" s="1">
        <f t="shared" si="114"/>
        <v>71.544765149480227</v>
      </c>
      <c r="C540" s="1">
        <f t="shared" si="114"/>
        <v>79.227960916166353</v>
      </c>
      <c r="D540" s="1">
        <f t="shared" si="114"/>
        <v>89.764305719139898</v>
      </c>
      <c r="E540" s="1">
        <f t="shared" si="114"/>
        <v>107.6782537824255</v>
      </c>
      <c r="F540" s="1">
        <f t="shared" si="114"/>
        <v>129.27324695817362</v>
      </c>
      <c r="G540" s="1">
        <f t="shared" si="114"/>
        <v>168.62710274413968</v>
      </c>
      <c r="H540" s="1">
        <f t="shared" si="114"/>
        <v>220.2195350171686</v>
      </c>
      <c r="I540" s="1">
        <f t="shared" si="114"/>
        <v>247.54172304916554</v>
      </c>
      <c r="J540" s="1">
        <f t="shared" si="114"/>
        <v>288.79867689069312</v>
      </c>
      <c r="K540" s="1">
        <f t="shared" si="114"/>
        <v>359.08791014323469</v>
      </c>
      <c r="L540" s="38"/>
      <c r="M540" s="45"/>
      <c r="N540" s="45"/>
    </row>
    <row r="541" spans="1:14" ht="14.5" outlineLevel="1">
      <c r="A541" s="4" t="s">
        <v>0</v>
      </c>
      <c r="B541" s="1">
        <f t="shared" si="114"/>
        <v>1211.5815283327381</v>
      </c>
      <c r="C541" s="1">
        <f t="shared" si="114"/>
        <v>1613.224598558015</v>
      </c>
      <c r="D541" s="1">
        <f t="shared" si="114"/>
        <v>2115.7911691924801</v>
      </c>
      <c r="E541" s="1">
        <f t="shared" si="114"/>
        <v>2706.536901060289</v>
      </c>
      <c r="F541" s="1">
        <f t="shared" si="114"/>
        <v>3094.271538114569</v>
      </c>
      <c r="G541" s="1">
        <f t="shared" si="114"/>
        <v>3094.271538114569</v>
      </c>
      <c r="H541" s="1">
        <f t="shared" si="114"/>
        <v>3094.271538114569</v>
      </c>
      <c r="I541" s="1">
        <f t="shared" si="114"/>
        <v>3094.271538114569</v>
      </c>
      <c r="J541" s="1">
        <f t="shared" si="114"/>
        <v>3094.271538114569</v>
      </c>
      <c r="K541" s="1">
        <f t="shared" si="114"/>
        <v>3094.271538114569</v>
      </c>
      <c r="L541" s="38"/>
      <c r="M541" s="45"/>
      <c r="N541" s="45"/>
    </row>
    <row r="542" spans="1:14" ht="14.5" outlineLevel="1">
      <c r="A542" s="4" t="s">
        <v>1</v>
      </c>
      <c r="B542" s="1">
        <f t="shared" si="114"/>
        <v>713.46733882764283</v>
      </c>
      <c r="C542" s="1">
        <f t="shared" si="114"/>
        <v>917.24406108946073</v>
      </c>
      <c r="D542" s="1">
        <f t="shared" si="114"/>
        <v>1166.2886696253097</v>
      </c>
      <c r="E542" s="1">
        <f t="shared" si="114"/>
        <v>1441.9370878978275</v>
      </c>
      <c r="F542" s="1">
        <f t="shared" si="114"/>
        <v>1776.7210824745887</v>
      </c>
      <c r="G542" s="1">
        <f t="shared" si="114"/>
        <v>2117.6430725511095</v>
      </c>
      <c r="H542" s="1">
        <f t="shared" si="114"/>
        <v>2516.0317090311887</v>
      </c>
      <c r="I542" s="1">
        <f t="shared" si="114"/>
        <v>2952.8791455086794</v>
      </c>
      <c r="J542" s="1">
        <f t="shared" si="114"/>
        <v>3094.271538114569</v>
      </c>
      <c r="K542" s="1">
        <f t="shared" si="114"/>
        <v>3094.271538114569</v>
      </c>
      <c r="L542" s="38"/>
      <c r="M542" s="45"/>
      <c r="N542" s="45"/>
    </row>
    <row r="543" spans="1:14" ht="14.5" outlineLevel="1">
      <c r="A543" s="4" t="s">
        <v>7</v>
      </c>
      <c r="B543" s="1">
        <f t="shared" si="114"/>
        <v>234.57267298729352</v>
      </c>
      <c r="C543" s="1">
        <f t="shared" si="114"/>
        <v>366.09989735924273</v>
      </c>
      <c r="D543" s="1">
        <f t="shared" si="114"/>
        <v>525.62041266912161</v>
      </c>
      <c r="E543" s="1">
        <f t="shared" si="114"/>
        <v>698.29574482849762</v>
      </c>
      <c r="F543" s="1">
        <f t="shared" si="114"/>
        <v>918.31077579453415</v>
      </c>
      <c r="G543" s="1">
        <f t="shared" si="114"/>
        <v>1122.9218295039609</v>
      </c>
      <c r="H543" s="1">
        <f t="shared" si="114"/>
        <v>1352.7384247528862</v>
      </c>
      <c r="I543" s="1">
        <f t="shared" si="114"/>
        <v>1697.9206951809228</v>
      </c>
      <c r="J543" s="1">
        <f t="shared" si="114"/>
        <v>2099.9660249845456</v>
      </c>
      <c r="K543" s="1">
        <f t="shared" si="114"/>
        <v>2568.2416609738007</v>
      </c>
      <c r="L543" s="38"/>
      <c r="M543" s="45"/>
      <c r="N543" s="45"/>
    </row>
    <row r="544" spans="1:14" ht="14.5" outlineLevel="1">
      <c r="A544" s="4" t="s">
        <v>8</v>
      </c>
      <c r="B544" s="1">
        <f t="shared" si="114"/>
        <v>13.818291682396476</v>
      </c>
      <c r="C544" s="1">
        <f t="shared" si="114"/>
        <v>18.813919741821902</v>
      </c>
      <c r="D544" s="1">
        <f t="shared" si="114"/>
        <v>26.859554368636228</v>
      </c>
      <c r="E544" s="1">
        <f t="shared" si="114"/>
        <v>43.188728039096866</v>
      </c>
      <c r="F544" s="1">
        <f t="shared" si="114"/>
        <v>69.276900546441041</v>
      </c>
      <c r="G544" s="1">
        <f t="shared" si="114"/>
        <v>186.24681641779054</v>
      </c>
      <c r="H544" s="1">
        <f t="shared" si="114"/>
        <v>400.19891466492794</v>
      </c>
      <c r="I544" s="1">
        <f t="shared" si="114"/>
        <v>680.92585901237408</v>
      </c>
      <c r="J544" s="1">
        <f t="shared" si="114"/>
        <v>1152.0791729233974</v>
      </c>
      <c r="K544" s="1">
        <f t="shared" si="114"/>
        <v>1902.1315962162721</v>
      </c>
      <c r="L544" s="38"/>
      <c r="M544" s="45"/>
      <c r="N544" s="45"/>
    </row>
    <row r="545" spans="1:23" ht="14.5">
      <c r="A545" s="16"/>
      <c r="B545" s="2"/>
      <c r="C545" s="2"/>
      <c r="D545" s="2"/>
      <c r="E545" s="2"/>
      <c r="F545" s="2"/>
      <c r="G545" s="2"/>
      <c r="H545" s="2"/>
      <c r="I545" s="2"/>
      <c r="J545" s="2"/>
      <c r="K545" s="2"/>
      <c r="L545" s="38"/>
      <c r="M545" s="45"/>
      <c r="N545" s="45"/>
    </row>
    <row r="546" spans="1:23" ht="14.5">
      <c r="A546" t="s">
        <v>240</v>
      </c>
      <c r="L546" s="38"/>
      <c r="M546" s="45" t="s">
        <v>245</v>
      </c>
      <c r="N546" s="45"/>
    </row>
    <row r="547" spans="1:23" ht="14.5">
      <c r="A547" s="18" t="s">
        <v>41</v>
      </c>
      <c r="B547" s="17"/>
      <c r="C547" s="17"/>
      <c r="D547" s="17"/>
      <c r="E547" s="17"/>
      <c r="F547" s="17"/>
      <c r="G547" s="17"/>
      <c r="H547" s="17"/>
      <c r="I547" s="17"/>
      <c r="J547" s="17"/>
      <c r="K547" s="17"/>
      <c r="L547" s="38"/>
      <c r="M547" s="123" t="s">
        <v>41</v>
      </c>
      <c r="N547" s="124"/>
      <c r="O547" s="124"/>
      <c r="P547" s="124"/>
      <c r="Q547" s="124"/>
      <c r="R547" s="124"/>
      <c r="S547" s="124"/>
      <c r="T547" s="124"/>
      <c r="U547" s="124"/>
      <c r="V547" s="124"/>
      <c r="W547" s="124"/>
    </row>
    <row r="548" spans="1:23" ht="14.5">
      <c r="A548" s="17"/>
      <c r="B548" s="70">
        <v>2010</v>
      </c>
      <c r="C548" s="70">
        <v>2020</v>
      </c>
      <c r="D548" s="70">
        <v>2030</v>
      </c>
      <c r="E548" s="70">
        <v>2040</v>
      </c>
      <c r="F548" s="70">
        <v>2050</v>
      </c>
      <c r="G548" s="70">
        <v>2060</v>
      </c>
      <c r="H548" s="70">
        <v>2070</v>
      </c>
      <c r="I548" s="70">
        <v>2080</v>
      </c>
      <c r="J548" s="70">
        <v>2090</v>
      </c>
      <c r="K548" s="70">
        <v>2100</v>
      </c>
      <c r="L548" s="38"/>
      <c r="M548" s="124"/>
      <c r="N548" s="125">
        <v>2010</v>
      </c>
      <c r="O548" s="125">
        <v>2020</v>
      </c>
      <c r="P548" s="125">
        <v>2030</v>
      </c>
      <c r="Q548" s="125">
        <v>2040</v>
      </c>
      <c r="R548" s="125">
        <v>2050</v>
      </c>
      <c r="S548" s="125">
        <v>2060</v>
      </c>
      <c r="T548" s="125">
        <v>2070</v>
      </c>
      <c r="U548" s="125">
        <v>2080</v>
      </c>
      <c r="V548" s="125">
        <v>2090</v>
      </c>
      <c r="W548" s="125">
        <v>2100</v>
      </c>
    </row>
    <row r="549" spans="1:23" ht="14.5">
      <c r="A549" s="17" t="s">
        <v>5</v>
      </c>
      <c r="B549" s="47">
        <f t="shared" ref="B549:K549" si="115">B10*B507*B459/1000</f>
        <v>1.1414409718235298E-2</v>
      </c>
      <c r="C549" s="47">
        <f t="shared" si="115"/>
        <v>1.3821522341348914E-2</v>
      </c>
      <c r="D549" s="47">
        <f t="shared" si="115"/>
        <v>1.3340109009117661E-2</v>
      </c>
      <c r="E549" s="47">
        <f t="shared" si="115"/>
        <v>1.2633809400803223E-2</v>
      </c>
      <c r="F549" s="47">
        <f t="shared" si="115"/>
        <v>1.6795798933802772E-2</v>
      </c>
      <c r="G549" s="47">
        <f t="shared" si="115"/>
        <v>2.5709531521020561E-2</v>
      </c>
      <c r="H549" s="47">
        <f t="shared" si="115"/>
        <v>3.5792303064207942E-2</v>
      </c>
      <c r="I549" s="47">
        <f t="shared" si="115"/>
        <v>4.8486695122970193E-2</v>
      </c>
      <c r="J549" s="47">
        <f t="shared" si="115"/>
        <v>9.5407312410521347E-2</v>
      </c>
      <c r="K549" s="47">
        <f t="shared" si="115"/>
        <v>0.16720210278160927</v>
      </c>
      <c r="L549" s="38"/>
      <c r="M549" s="124" t="s">
        <v>5</v>
      </c>
      <c r="N549" s="126">
        <f t="shared" ref="N549:N558" si="116">B549+B564+B579+B1095</f>
        <v>0.13138362650972846</v>
      </c>
      <c r="O549" s="126">
        <f t="shared" ref="O549:O558" si="117">C549+C564+C579+C1095</f>
        <v>0.15938139018204586</v>
      </c>
      <c r="P549" s="126">
        <f t="shared" ref="P549:P558" si="118">D549+D564+D579+D1095</f>
        <v>0.19928808832761555</v>
      </c>
      <c r="Q549" s="126">
        <f t="shared" ref="Q549:Q558" si="119">E549+E564+E579+E1095</f>
        <v>0.27796350923941637</v>
      </c>
      <c r="R549" s="126">
        <f t="shared" ref="R549:R558" si="120">F549+F564+F579+F1095</f>
        <v>0.38122259223812671</v>
      </c>
      <c r="S549" s="126">
        <f t="shared" ref="S549:S558" si="121">G549+G564+G579+G1095</f>
        <v>0.55744705984732601</v>
      </c>
      <c r="T549" s="126">
        <f t="shared" ref="T549:T558" si="122">H549+H564+H579+H1095</f>
        <v>0.75156026022322897</v>
      </c>
      <c r="U549" s="126">
        <f t="shared" ref="U549:U558" si="123">I549+I564+I579+I1095</f>
        <v>0.97233928232430533</v>
      </c>
      <c r="V549" s="126">
        <f t="shared" ref="V549:V558" si="124">J549+J564+J579+J1095</f>
        <v>1.4673178502437632</v>
      </c>
      <c r="W549" s="126">
        <f t="shared" ref="W549:W558" si="125">K549+K564+K579+K1095</f>
        <v>2.0733245383586065</v>
      </c>
    </row>
    <row r="550" spans="1:23" ht="14.5">
      <c r="A550" s="17" t="s">
        <v>6</v>
      </c>
      <c r="B550" s="47">
        <f t="shared" ref="B550:K550" si="126">B11*B508*B460/1000</f>
        <v>3.3162146847431809E-2</v>
      </c>
      <c r="C550" s="47">
        <f t="shared" si="126"/>
        <v>6.0484824734963909E-2</v>
      </c>
      <c r="D550" s="47">
        <f t="shared" si="126"/>
        <v>7.8583471446246445E-2</v>
      </c>
      <c r="E550" s="47">
        <f t="shared" si="126"/>
        <v>7.6938609432007976E-2</v>
      </c>
      <c r="F550" s="47">
        <f t="shared" si="126"/>
        <v>9.313648040942793E-2</v>
      </c>
      <c r="G550" s="47">
        <f t="shared" si="126"/>
        <v>0.10253264910588268</v>
      </c>
      <c r="H550" s="47">
        <f t="shared" si="126"/>
        <v>0.11047847125106962</v>
      </c>
      <c r="I550" s="47">
        <f t="shared" si="126"/>
        <v>0.11164285553504745</v>
      </c>
      <c r="J550" s="47">
        <f t="shared" si="126"/>
        <v>0.1210469044220587</v>
      </c>
      <c r="K550" s="47">
        <f t="shared" si="126"/>
        <v>0.12875558983334673</v>
      </c>
      <c r="L550" s="38"/>
      <c r="M550" s="124" t="s">
        <v>6</v>
      </c>
      <c r="N550" s="126">
        <f t="shared" si="116"/>
        <v>0.69093972656240843</v>
      </c>
      <c r="O550" s="126">
        <f t="shared" si="117"/>
        <v>0.9904087897810514</v>
      </c>
      <c r="P550" s="126">
        <f t="shared" si="118"/>
        <v>1.3786427065995905</v>
      </c>
      <c r="Q550" s="126">
        <f t="shared" si="119"/>
        <v>1.7094018331443199</v>
      </c>
      <c r="R550" s="126">
        <f t="shared" si="120"/>
        <v>1.8637558940057979</v>
      </c>
      <c r="S550" s="126">
        <f t="shared" si="121"/>
        <v>1.8877494250584403</v>
      </c>
      <c r="T550" s="126">
        <f t="shared" si="122"/>
        <v>1.8774169970297936</v>
      </c>
      <c r="U550" s="126">
        <f t="shared" si="123"/>
        <v>1.7844149076513074</v>
      </c>
      <c r="V550" s="126">
        <f t="shared" si="124"/>
        <v>1.7699671910296277</v>
      </c>
      <c r="W550" s="126">
        <f t="shared" si="125"/>
        <v>1.7259180286025191</v>
      </c>
    </row>
    <row r="551" spans="1:23" ht="14.5">
      <c r="A551" s="17" t="s">
        <v>11</v>
      </c>
      <c r="B551" s="47">
        <f t="shared" ref="B551:K551" si="127">B12*B509*B461/1000</f>
        <v>0.23913656582662599</v>
      </c>
      <c r="C551" s="47">
        <f t="shared" si="127"/>
        <v>0.33247947240395548</v>
      </c>
      <c r="D551" s="47">
        <f t="shared" si="127"/>
        <v>0.33933640247521313</v>
      </c>
      <c r="E551" s="47">
        <f t="shared" si="127"/>
        <v>0.29554829481412365</v>
      </c>
      <c r="F551" s="47">
        <f t="shared" si="127"/>
        <v>0.37859792259140201</v>
      </c>
      <c r="G551" s="47">
        <f t="shared" si="127"/>
        <v>0.46518277429472321</v>
      </c>
      <c r="H551" s="47">
        <f t="shared" si="127"/>
        <v>0.55476457106292731</v>
      </c>
      <c r="I551" s="47">
        <f t="shared" si="127"/>
        <v>0.60910698050538481</v>
      </c>
      <c r="J551" s="47">
        <f t="shared" si="127"/>
        <v>0.54519659948193278</v>
      </c>
      <c r="K551" s="47">
        <f t="shared" si="127"/>
        <v>0.4814618783877142</v>
      </c>
      <c r="L551" s="38"/>
      <c r="M551" s="124" t="s">
        <v>11</v>
      </c>
      <c r="N551" s="126">
        <f t="shared" si="116"/>
        <v>2.8899552583728747</v>
      </c>
      <c r="O551" s="126">
        <f t="shared" si="117"/>
        <v>3.8116031249884581</v>
      </c>
      <c r="P551" s="126">
        <f t="shared" si="118"/>
        <v>4.5069295140356029</v>
      </c>
      <c r="Q551" s="126">
        <f t="shared" si="119"/>
        <v>5.1072300754103344</v>
      </c>
      <c r="R551" s="126">
        <f t="shared" si="120"/>
        <v>5.8325754179940263</v>
      </c>
      <c r="S551" s="126">
        <f t="shared" si="121"/>
        <v>6.4052795942197136</v>
      </c>
      <c r="T551" s="126">
        <f t="shared" si="122"/>
        <v>6.8423958795234583</v>
      </c>
      <c r="U551" s="126">
        <f t="shared" si="123"/>
        <v>6.7732606165020073</v>
      </c>
      <c r="V551" s="126">
        <f t="shared" si="124"/>
        <v>5.5920553281547596</v>
      </c>
      <c r="W551" s="126">
        <f t="shared" si="125"/>
        <v>4.6217288247710027</v>
      </c>
    </row>
    <row r="552" spans="1:23" ht="14.5">
      <c r="A552" s="17" t="s">
        <v>2</v>
      </c>
      <c r="B552" s="47">
        <f t="shared" ref="B552:K552" si="128">B13*B510*B462/1000</f>
        <v>2.3323271961632773E-2</v>
      </c>
      <c r="C552" s="47">
        <f t="shared" si="128"/>
        <v>2.3643757641877323E-2</v>
      </c>
      <c r="D552" s="47">
        <f t="shared" si="128"/>
        <v>2.2647083124478103E-2</v>
      </c>
      <c r="E552" s="47">
        <f t="shared" si="128"/>
        <v>1.9872619583595083E-2</v>
      </c>
      <c r="F552" s="47">
        <f t="shared" si="128"/>
        <v>2.6254632667945556E-2</v>
      </c>
      <c r="G552" s="47">
        <f t="shared" si="128"/>
        <v>3.2153557365867523E-2</v>
      </c>
      <c r="H552" s="47">
        <f t="shared" si="128"/>
        <v>3.9213267363055429E-2</v>
      </c>
      <c r="I552" s="47">
        <f t="shared" si="128"/>
        <v>4.2945003733813672E-2</v>
      </c>
      <c r="J552" s="47">
        <f t="shared" si="128"/>
        <v>4.5586266102014418E-2</v>
      </c>
      <c r="K552" s="47">
        <f t="shared" si="128"/>
        <v>4.7811742884231727E-2</v>
      </c>
      <c r="L552" s="38"/>
      <c r="M552" s="124" t="s">
        <v>2</v>
      </c>
      <c r="N552" s="126">
        <f t="shared" si="116"/>
        <v>0.25166102569375842</v>
      </c>
      <c r="O552" s="126">
        <f t="shared" si="117"/>
        <v>0.27375438504633842</v>
      </c>
      <c r="P552" s="126">
        <f t="shared" si="118"/>
        <v>0.31644874873620593</v>
      </c>
      <c r="Q552" s="126">
        <f t="shared" si="119"/>
        <v>0.37202246690184754</v>
      </c>
      <c r="R552" s="126">
        <f t="shared" si="120"/>
        <v>0.44392031261444215</v>
      </c>
      <c r="S552" s="126">
        <f t="shared" si="121"/>
        <v>0.49307239670376196</v>
      </c>
      <c r="T552" s="126">
        <f t="shared" si="122"/>
        <v>0.54357926879505869</v>
      </c>
      <c r="U552" s="126">
        <f t="shared" si="123"/>
        <v>0.548614762227151</v>
      </c>
      <c r="V552" s="126">
        <f t="shared" si="124"/>
        <v>0.54094211060641528</v>
      </c>
      <c r="W552" s="126">
        <f t="shared" si="125"/>
        <v>0.52935949775425806</v>
      </c>
    </row>
    <row r="553" spans="1:23" ht="14.5">
      <c r="A553" s="17" t="s">
        <v>3</v>
      </c>
      <c r="B553" s="47">
        <f t="shared" ref="B553:K553" si="129">B14*B511*B463/1000</f>
        <v>3.986883520830839E-2</v>
      </c>
      <c r="C553" s="47">
        <f t="shared" si="129"/>
        <v>4.9510479373179914E-2</v>
      </c>
      <c r="D553" s="47">
        <f t="shared" si="129"/>
        <v>4.6622843725441461E-2</v>
      </c>
      <c r="E553" s="47">
        <f t="shared" si="129"/>
        <v>3.998290394554762E-2</v>
      </c>
      <c r="F553" s="47">
        <f t="shared" si="129"/>
        <v>5.0206232600266056E-2</v>
      </c>
      <c r="G553" s="47">
        <f t="shared" si="129"/>
        <v>5.3444043462069275E-2</v>
      </c>
      <c r="H553" s="47">
        <f t="shared" si="129"/>
        <v>7.0339194103582539E-2</v>
      </c>
      <c r="I553" s="47">
        <f t="shared" si="129"/>
        <v>9.5114712686350814E-2</v>
      </c>
      <c r="J553" s="47">
        <f t="shared" si="129"/>
        <v>0.12587789454744835</v>
      </c>
      <c r="K553" s="47">
        <f t="shared" si="129"/>
        <v>0.1611577330073736</v>
      </c>
      <c r="L553" s="38"/>
      <c r="M553" s="124" t="s">
        <v>3</v>
      </c>
      <c r="N553" s="126">
        <f t="shared" si="116"/>
        <v>0.49064491593560666</v>
      </c>
      <c r="O553" s="126">
        <f t="shared" si="117"/>
        <v>0.5952393033265172</v>
      </c>
      <c r="P553" s="126">
        <f t="shared" si="118"/>
        <v>0.6835093859829986</v>
      </c>
      <c r="Q553" s="126">
        <f t="shared" si="119"/>
        <v>0.80732352809591446</v>
      </c>
      <c r="R553" s="126">
        <f t="shared" si="120"/>
        <v>0.95684426817538448</v>
      </c>
      <c r="S553" s="126">
        <f t="shared" si="121"/>
        <v>1.000102695773732</v>
      </c>
      <c r="T553" s="126">
        <f t="shared" si="122"/>
        <v>1.2028209705720199</v>
      </c>
      <c r="U553" s="126">
        <f t="shared" si="123"/>
        <v>1.4512725289805783</v>
      </c>
      <c r="V553" s="126">
        <f t="shared" si="124"/>
        <v>1.705428551096813</v>
      </c>
      <c r="W553" s="126">
        <f t="shared" si="125"/>
        <v>1.9402002646899184</v>
      </c>
    </row>
    <row r="554" spans="1:23" ht="14.5">
      <c r="A554" s="17" t="s">
        <v>4</v>
      </c>
      <c r="B554" s="47">
        <f t="shared" ref="B554:K554" si="130">B15*B512*B464/1000</f>
        <v>3.0955924843314619E-2</v>
      </c>
      <c r="C554" s="47">
        <f t="shared" si="130"/>
        <v>3.6189202091159667E-2</v>
      </c>
      <c r="D554" s="47">
        <f t="shared" si="130"/>
        <v>3.1770698709807373E-2</v>
      </c>
      <c r="E554" s="47">
        <f t="shared" si="130"/>
        <v>2.5477873727540172E-2</v>
      </c>
      <c r="F554" s="47">
        <f t="shared" si="130"/>
        <v>2.9769728726888961E-2</v>
      </c>
      <c r="G554" s="47">
        <f t="shared" si="130"/>
        <v>3.6723687285572501E-2</v>
      </c>
      <c r="H554" s="47">
        <f t="shared" si="130"/>
        <v>4.4314616920053014E-2</v>
      </c>
      <c r="I554" s="47">
        <f t="shared" si="130"/>
        <v>4.5007104773682652E-2</v>
      </c>
      <c r="J554" s="47">
        <f t="shared" si="130"/>
        <v>4.6442251494215485E-2</v>
      </c>
      <c r="K554" s="47">
        <f t="shared" si="130"/>
        <v>5.0015704905608846E-2</v>
      </c>
      <c r="L554" s="38"/>
      <c r="M554" s="124" t="s">
        <v>4</v>
      </c>
      <c r="N554" s="126">
        <f t="shared" si="116"/>
        <v>0.41890965459577817</v>
      </c>
      <c r="O554" s="126">
        <f t="shared" si="117"/>
        <v>0.4605397935940998</v>
      </c>
      <c r="P554" s="126">
        <f t="shared" si="118"/>
        <v>0.48710856658561641</v>
      </c>
      <c r="Q554" s="126">
        <f t="shared" si="119"/>
        <v>0.53768327306201702</v>
      </c>
      <c r="R554" s="126">
        <f t="shared" si="120"/>
        <v>0.60270500817362038</v>
      </c>
      <c r="S554" s="126">
        <f t="shared" si="121"/>
        <v>0.70046053501536831</v>
      </c>
      <c r="T554" s="126">
        <f t="shared" si="122"/>
        <v>0.79723899602608916</v>
      </c>
      <c r="U554" s="126">
        <f t="shared" si="123"/>
        <v>0.82158590846620205</v>
      </c>
      <c r="V554" s="126">
        <f t="shared" si="124"/>
        <v>0.85665851312499142</v>
      </c>
      <c r="W554" s="126">
        <f t="shared" si="125"/>
        <v>0.90835322348858083</v>
      </c>
    </row>
    <row r="555" spans="1:23" ht="14.5">
      <c r="A555" s="17" t="s">
        <v>0</v>
      </c>
      <c r="B555" s="47">
        <f t="shared" ref="B555:K555" si="131">B16*B513*B465/1000</f>
        <v>0.41087679009303463</v>
      </c>
      <c r="C555" s="47">
        <f t="shared" si="131"/>
        <v>0.53752911103411427</v>
      </c>
      <c r="D555" s="47">
        <f t="shared" si="131"/>
        <v>0.53283862392903603</v>
      </c>
      <c r="E555" s="47">
        <f t="shared" si="131"/>
        <v>0.45306883077664112</v>
      </c>
      <c r="F555" s="47">
        <f t="shared" si="131"/>
        <v>0.51095429066556786</v>
      </c>
      <c r="G555" s="47">
        <f t="shared" si="131"/>
        <v>0.50082384560835402</v>
      </c>
      <c r="H555" s="47">
        <f t="shared" si="131"/>
        <v>0.48720072374805901</v>
      </c>
      <c r="I555" s="47">
        <f t="shared" si="131"/>
        <v>0.46790327450899183</v>
      </c>
      <c r="J555" s="47">
        <f t="shared" si="131"/>
        <v>0.44022680251281032</v>
      </c>
      <c r="K555" s="47">
        <f t="shared" si="131"/>
        <v>0.40577001781617072</v>
      </c>
      <c r="L555" s="38"/>
      <c r="M555" s="124" t="s">
        <v>0</v>
      </c>
      <c r="N555" s="126">
        <f t="shared" si="116"/>
        <v>5.1034686688157596</v>
      </c>
      <c r="O555" s="126">
        <f t="shared" si="117"/>
        <v>6.3331594600655849</v>
      </c>
      <c r="P555" s="126">
        <f t="shared" si="118"/>
        <v>7.2541323328501344</v>
      </c>
      <c r="Q555" s="126">
        <f t="shared" si="119"/>
        <v>7.9994831211130499</v>
      </c>
      <c r="R555" s="126">
        <f t="shared" si="120"/>
        <v>8.0473030178216689</v>
      </c>
      <c r="S555" s="126">
        <f t="shared" si="121"/>
        <v>7.1086992673784284</v>
      </c>
      <c r="T555" s="126">
        <f t="shared" si="122"/>
        <v>6.2817733859155522</v>
      </c>
      <c r="U555" s="126">
        <f t="shared" si="123"/>
        <v>5.5360284985454573</v>
      </c>
      <c r="V555" s="126">
        <f t="shared" si="124"/>
        <v>4.8436607443355442</v>
      </c>
      <c r="W555" s="126">
        <f t="shared" si="125"/>
        <v>4.2205440403118697</v>
      </c>
    </row>
    <row r="556" spans="1:23" ht="14.5">
      <c r="A556" s="17" t="s">
        <v>1</v>
      </c>
      <c r="B556" s="47">
        <f t="shared" ref="B556:K556" si="132">B17*B514*B466/1000</f>
        <v>6.959649869980096E-2</v>
      </c>
      <c r="C556" s="47">
        <f t="shared" si="132"/>
        <v>8.0245309812514765E-2</v>
      </c>
      <c r="D556" s="47">
        <f t="shared" si="132"/>
        <v>6.9565594841780348E-2</v>
      </c>
      <c r="E556" s="47">
        <f t="shared" si="132"/>
        <v>5.1667042357037681E-2</v>
      </c>
      <c r="F556" s="47">
        <f t="shared" si="132"/>
        <v>5.7046722622190474E-2</v>
      </c>
      <c r="G556" s="47">
        <f t="shared" si="132"/>
        <v>6.0507975019787955E-2</v>
      </c>
      <c r="H556" s="47">
        <f t="shared" si="132"/>
        <v>6.2717056611591604E-2</v>
      </c>
      <c r="I556" s="47">
        <f t="shared" si="132"/>
        <v>6.3244965988674448E-2</v>
      </c>
      <c r="J556" s="47">
        <f t="shared" si="132"/>
        <v>5.6174397662069192E-2</v>
      </c>
      <c r="K556" s="47">
        <f t="shared" si="132"/>
        <v>4.7309541073977397E-2</v>
      </c>
      <c r="L556" s="38"/>
      <c r="M556" s="124" t="s">
        <v>1</v>
      </c>
      <c r="N556" s="126">
        <f t="shared" si="116"/>
        <v>1.061013511397755</v>
      </c>
      <c r="O556" s="126">
        <f t="shared" si="117"/>
        <v>1.1627357336915476</v>
      </c>
      <c r="P556" s="126">
        <f t="shared" si="118"/>
        <v>1.1673092017543076</v>
      </c>
      <c r="Q556" s="126">
        <f t="shared" si="119"/>
        <v>1.1272224742371082</v>
      </c>
      <c r="R556" s="126">
        <f t="shared" si="120"/>
        <v>1.1032440426887531</v>
      </c>
      <c r="S556" s="126">
        <f t="shared" si="121"/>
        <v>1.0406903318814049</v>
      </c>
      <c r="T556" s="126">
        <f t="shared" si="122"/>
        <v>0.96238442575083893</v>
      </c>
      <c r="U556" s="126">
        <f t="shared" si="123"/>
        <v>0.86902650877847443</v>
      </c>
      <c r="V556" s="126">
        <f t="shared" si="124"/>
        <v>0.69901307729745688</v>
      </c>
      <c r="W556" s="126">
        <f t="shared" si="125"/>
        <v>0.54022705051800857</v>
      </c>
    </row>
    <row r="557" spans="1:23" ht="14.5">
      <c r="A557" s="17" t="s">
        <v>7</v>
      </c>
      <c r="B557" s="47">
        <f t="shared" ref="B557:K557" si="133">B18*B515*B467/1000</f>
        <v>0.18967303324631146</v>
      </c>
      <c r="C557" s="47">
        <f t="shared" si="133"/>
        <v>0.27722411629797811</v>
      </c>
      <c r="D557" s="47">
        <f t="shared" si="133"/>
        <v>0.29317333070156187</v>
      </c>
      <c r="E557" s="47">
        <f t="shared" si="133"/>
        <v>0.2477663947820691</v>
      </c>
      <c r="F557" s="47">
        <f t="shared" si="133"/>
        <v>0.30226806029999559</v>
      </c>
      <c r="G557" s="47">
        <f t="shared" si="133"/>
        <v>0.33460508157639801</v>
      </c>
      <c r="H557" s="47">
        <f t="shared" si="133"/>
        <v>0.35772725154443058</v>
      </c>
      <c r="I557" s="47">
        <f t="shared" si="133"/>
        <v>0.39116377886226217</v>
      </c>
      <c r="J557" s="47">
        <f t="shared" si="133"/>
        <v>0.41425820748297792</v>
      </c>
      <c r="K557" s="47">
        <f t="shared" si="133"/>
        <v>0.42676167676519394</v>
      </c>
      <c r="L557" s="38"/>
      <c r="M557" s="124" t="s">
        <v>7</v>
      </c>
      <c r="N557" s="126">
        <f t="shared" si="116"/>
        <v>2.1426350595590149</v>
      </c>
      <c r="O557" s="126">
        <f t="shared" si="117"/>
        <v>3.1339871028085851</v>
      </c>
      <c r="P557" s="126">
        <f t="shared" si="118"/>
        <v>3.8506556645819128</v>
      </c>
      <c r="Q557" s="126">
        <f t="shared" si="119"/>
        <v>4.2451142449579926</v>
      </c>
      <c r="R557" s="126">
        <f t="shared" si="120"/>
        <v>4.6364796371458068</v>
      </c>
      <c r="S557" s="126">
        <f t="shared" si="121"/>
        <v>4.622614268103681</v>
      </c>
      <c r="T557" s="126">
        <f t="shared" si="122"/>
        <v>4.4730410065604786</v>
      </c>
      <c r="U557" s="126">
        <f t="shared" si="123"/>
        <v>4.4308377934801122</v>
      </c>
      <c r="V557" s="126">
        <f t="shared" si="124"/>
        <v>4.2719149029753796</v>
      </c>
      <c r="W557" s="126">
        <f t="shared" si="125"/>
        <v>4.0288633340136331</v>
      </c>
    </row>
    <row r="558" spans="1:23" ht="14.5">
      <c r="A558" s="17" t="s">
        <v>8</v>
      </c>
      <c r="B558" s="47">
        <f t="shared" ref="B558:K558" si="134">B19*B516*B468/1000</f>
        <v>2.2442885964835093E-2</v>
      </c>
      <c r="C558" s="47">
        <f t="shared" si="134"/>
        <v>3.0987866019777259E-2</v>
      </c>
      <c r="D558" s="47">
        <f t="shared" si="134"/>
        <v>3.3412831304572572E-2</v>
      </c>
      <c r="E558" s="47">
        <f t="shared" si="134"/>
        <v>3.5101100312466757E-2</v>
      </c>
      <c r="F558" s="47">
        <f t="shared" si="134"/>
        <v>5.3712376017074882E-2</v>
      </c>
      <c r="G558" s="47">
        <f t="shared" si="134"/>
        <v>0.13409142215834108</v>
      </c>
      <c r="H558" s="47">
        <f t="shared" si="134"/>
        <v>0.26060742913685059</v>
      </c>
      <c r="I558" s="47">
        <f t="shared" si="134"/>
        <v>0.39086870262240242</v>
      </c>
      <c r="J558" s="47">
        <f t="shared" si="134"/>
        <v>0.56885884717528823</v>
      </c>
      <c r="K558" s="47">
        <f t="shared" si="134"/>
        <v>0.79128420649207332</v>
      </c>
      <c r="L558" s="38"/>
      <c r="M558" s="124" t="s">
        <v>8</v>
      </c>
      <c r="N558" s="126">
        <f t="shared" si="116"/>
        <v>0.25285068216771872</v>
      </c>
      <c r="O558" s="126">
        <f t="shared" si="117"/>
        <v>0.34549989420201455</v>
      </c>
      <c r="P558" s="126">
        <f t="shared" si="118"/>
        <v>0.46644924226838325</v>
      </c>
      <c r="Q558" s="126">
        <f t="shared" si="119"/>
        <v>0.66845013324361069</v>
      </c>
      <c r="R558" s="126">
        <f t="shared" si="120"/>
        <v>0.93191039655553365</v>
      </c>
      <c r="S558" s="126">
        <f t="shared" si="121"/>
        <v>1.8714474174562068</v>
      </c>
      <c r="T558" s="126">
        <f t="shared" si="122"/>
        <v>3.0872598299838381</v>
      </c>
      <c r="U558" s="126">
        <f t="shared" si="123"/>
        <v>4.0667277124954877</v>
      </c>
      <c r="V558" s="126">
        <f t="shared" si="124"/>
        <v>5.2058803369167661</v>
      </c>
      <c r="W558" s="126">
        <f t="shared" si="125"/>
        <v>6.3948694206459225</v>
      </c>
    </row>
    <row r="559" spans="1:23" ht="14.5">
      <c r="A559" s="17" t="s">
        <v>89</v>
      </c>
      <c r="B559" s="47">
        <f>SUM(B549:B558)</f>
        <v>1.070450362409531</v>
      </c>
      <c r="C559" s="47">
        <f t="shared" ref="C559:K559" si="135">SUM(C549:C558)</f>
        <v>1.4421156617508697</v>
      </c>
      <c r="D559" s="47">
        <f t="shared" si="135"/>
        <v>1.461290989267255</v>
      </c>
      <c r="E559" s="47">
        <f t="shared" si="135"/>
        <v>1.2580574791318324</v>
      </c>
      <c r="F559" s="47">
        <f t="shared" si="135"/>
        <v>1.5187422455345621</v>
      </c>
      <c r="G559" s="47">
        <f t="shared" si="135"/>
        <v>1.7457745673980167</v>
      </c>
      <c r="H559" s="47">
        <f t="shared" si="135"/>
        <v>2.0231548848058276</v>
      </c>
      <c r="I559" s="47">
        <f t="shared" si="135"/>
        <v>2.2654840743395805</v>
      </c>
      <c r="J559" s="47">
        <f t="shared" si="135"/>
        <v>2.4590754832913366</v>
      </c>
      <c r="K559" s="47">
        <f t="shared" si="135"/>
        <v>2.7075301939472998</v>
      </c>
      <c r="L559" s="38"/>
      <c r="M559" s="124" t="s">
        <v>89</v>
      </c>
      <c r="N559" s="126">
        <f>SUM(N549:N558)</f>
        <v>13.433462129610401</v>
      </c>
      <c r="O559" s="126">
        <f t="shared" ref="O559:W559" si="136">SUM(O549:O558)</f>
        <v>17.266308977686244</v>
      </c>
      <c r="P559" s="126">
        <f t="shared" si="136"/>
        <v>20.310473451722366</v>
      </c>
      <c r="Q559" s="126">
        <f t="shared" si="136"/>
        <v>22.851894659405609</v>
      </c>
      <c r="R559" s="126">
        <f t="shared" si="136"/>
        <v>24.799960587413164</v>
      </c>
      <c r="S559" s="126">
        <f t="shared" si="136"/>
        <v>25.687562991438064</v>
      </c>
      <c r="T559" s="126">
        <f t="shared" si="136"/>
        <v>26.819471020380355</v>
      </c>
      <c r="U559" s="126">
        <f t="shared" si="136"/>
        <v>27.254108519451087</v>
      </c>
      <c r="V559" s="126">
        <f t="shared" si="136"/>
        <v>26.952838605781519</v>
      </c>
      <c r="W559" s="126">
        <f t="shared" si="136"/>
        <v>26.983388223154318</v>
      </c>
    </row>
    <row r="560" spans="1:23" ht="14.5">
      <c r="A560" s="16"/>
      <c r="B560" s="2"/>
      <c r="C560" s="2"/>
      <c r="D560" s="2"/>
      <c r="E560" s="2"/>
      <c r="F560" s="2"/>
      <c r="G560" s="2"/>
      <c r="H560" s="2"/>
      <c r="I560" s="2"/>
      <c r="J560" s="2"/>
      <c r="K560" s="2"/>
      <c r="L560" s="38"/>
      <c r="M560" s="127" t="s">
        <v>246</v>
      </c>
      <c r="N560" s="126">
        <f>11202.2899443/1000</f>
        <v>11.2022899443</v>
      </c>
      <c r="O560" s="126">
        <f>14433.8048578/1000</f>
        <v>14.4338048578</v>
      </c>
      <c r="P560" t="s">
        <v>247</v>
      </c>
    </row>
    <row r="561" spans="1:14" ht="14.5">
      <c r="A561" t="s">
        <v>241</v>
      </c>
      <c r="L561" s="38"/>
      <c r="M561" s="45" t="s">
        <v>248</v>
      </c>
      <c r="N561" s="45"/>
    </row>
    <row r="562" spans="1:14" ht="14.5">
      <c r="A562" s="18" t="s">
        <v>41</v>
      </c>
      <c r="B562" s="17"/>
      <c r="C562" s="17"/>
      <c r="D562" s="17"/>
      <c r="E562" s="17"/>
      <c r="F562" s="17"/>
      <c r="G562" s="17"/>
      <c r="H562" s="17"/>
      <c r="I562" s="17"/>
      <c r="J562" s="17"/>
      <c r="K562" s="17"/>
      <c r="L562" s="38"/>
      <c r="M562" s="45"/>
      <c r="N562" s="45"/>
    </row>
    <row r="563" spans="1:14" ht="14.5">
      <c r="A563" s="17"/>
      <c r="B563" s="70">
        <v>2010</v>
      </c>
      <c r="C563" s="70">
        <v>2020</v>
      </c>
      <c r="D563" s="70">
        <v>2030</v>
      </c>
      <c r="E563" s="70">
        <v>2040</v>
      </c>
      <c r="F563" s="70">
        <v>2050</v>
      </c>
      <c r="G563" s="70">
        <v>2060</v>
      </c>
      <c r="H563" s="70">
        <v>2070</v>
      </c>
      <c r="I563" s="70">
        <v>2080</v>
      </c>
      <c r="J563" s="70">
        <v>2090</v>
      </c>
      <c r="K563" s="70">
        <v>2100</v>
      </c>
      <c r="L563" s="38"/>
      <c r="M563" s="45"/>
      <c r="N563" s="45"/>
    </row>
    <row r="564" spans="1:14" ht="14.5">
      <c r="A564" s="17" t="s">
        <v>5</v>
      </c>
      <c r="B564" s="47">
        <f t="shared" ref="B564:K564" si="137">B10*B521*B473/1000</f>
        <v>8.3101075129697805E-2</v>
      </c>
      <c r="C564" s="47">
        <f t="shared" si="137"/>
        <v>9.5657587616982814E-2</v>
      </c>
      <c r="D564" s="47">
        <f t="shared" si="137"/>
        <v>0.10798471506675437</v>
      </c>
      <c r="E564" s="47">
        <f t="shared" si="137"/>
        <v>0.13456407036228035</v>
      </c>
      <c r="F564" s="47">
        <f t="shared" si="137"/>
        <v>0.15692642795220829</v>
      </c>
      <c r="G564" s="47">
        <f t="shared" si="137"/>
        <v>0.21071245774103656</v>
      </c>
      <c r="H564" s="47">
        <f t="shared" si="137"/>
        <v>0.25732757141311247</v>
      </c>
      <c r="I564" s="47">
        <f t="shared" si="137"/>
        <v>0.30578761248423914</v>
      </c>
      <c r="J564" s="47">
        <f t="shared" si="137"/>
        <v>0.5278124064331664</v>
      </c>
      <c r="K564" s="47">
        <f t="shared" si="137"/>
        <v>0.8114098857398846</v>
      </c>
      <c r="L564" s="38"/>
      <c r="M564" s="45"/>
      <c r="N564" s="45"/>
    </row>
    <row r="565" spans="1:14" ht="14.5">
      <c r="A565" s="17" t="s">
        <v>6</v>
      </c>
      <c r="B565" s="47">
        <f t="shared" ref="B565:K565" si="138">B11*B522*B474/1000</f>
        <v>0.26048353962521686</v>
      </c>
      <c r="C565" s="47">
        <f t="shared" si="138"/>
        <v>0.47509895282290537</v>
      </c>
      <c r="D565" s="47">
        <f t="shared" si="138"/>
        <v>0.72195182853654161</v>
      </c>
      <c r="E565" s="47">
        <f t="shared" si="138"/>
        <v>0.93006484702950887</v>
      </c>
      <c r="F565" s="47">
        <f t="shared" si="138"/>
        <v>0.98761879636033589</v>
      </c>
      <c r="G565" s="47">
        <f t="shared" si="138"/>
        <v>0.95374512362447184</v>
      </c>
      <c r="H565" s="47">
        <f t="shared" si="138"/>
        <v>0.90146409944980876</v>
      </c>
      <c r="I565" s="47">
        <f t="shared" si="138"/>
        <v>0.79910223117931667</v>
      </c>
      <c r="J565" s="47">
        <f t="shared" si="138"/>
        <v>0.76002122723007393</v>
      </c>
      <c r="K565" s="47">
        <f t="shared" si="138"/>
        <v>0.70915105748278051</v>
      </c>
      <c r="L565" s="38"/>
      <c r="M565" s="45"/>
      <c r="N565" s="45"/>
    </row>
    <row r="566" spans="1:14" ht="14.5">
      <c r="A566" s="17" t="s">
        <v>11</v>
      </c>
      <c r="B566" s="47">
        <f t="shared" ref="B566:K566" si="139">B12*B523*B475/1000</f>
        <v>1.9666633875178563</v>
      </c>
      <c r="C566" s="47">
        <f t="shared" si="139"/>
        <v>2.5994525613607089</v>
      </c>
      <c r="D566" s="47">
        <f t="shared" si="139"/>
        <v>3.1032538472981495</v>
      </c>
      <c r="E566" s="47">
        <f t="shared" si="139"/>
        <v>3.556808854655293</v>
      </c>
      <c r="F566" s="47">
        <f t="shared" si="139"/>
        <v>3.9972735802090571</v>
      </c>
      <c r="G566" s="47">
        <f t="shared" si="139"/>
        <v>4.3087815728727392</v>
      </c>
      <c r="H566" s="47">
        <f t="shared" si="139"/>
        <v>4.5080105811390494</v>
      </c>
      <c r="I566" s="47">
        <f t="shared" si="139"/>
        <v>4.3419549293387698</v>
      </c>
      <c r="J566" s="47">
        <f t="shared" si="139"/>
        <v>3.4092648995740502</v>
      </c>
      <c r="K566" s="47">
        <f t="shared" si="139"/>
        <v>2.6410999804738817</v>
      </c>
      <c r="L566" s="38"/>
      <c r="M566" s="45"/>
      <c r="N566" s="45"/>
    </row>
    <row r="567" spans="1:14" ht="14.5">
      <c r="A567" s="17" t="s">
        <v>2</v>
      </c>
      <c r="B567" s="47">
        <f t="shared" ref="B567:K567" si="140">B13*B524*B476/1000</f>
        <v>0.16777356642645463</v>
      </c>
      <c r="C567" s="47">
        <f t="shared" si="140"/>
        <v>0.17895840782620703</v>
      </c>
      <c r="D567" s="47">
        <f t="shared" si="140"/>
        <v>0.2004874750998715</v>
      </c>
      <c r="E567" s="47">
        <f t="shared" si="140"/>
        <v>0.23148453280021627</v>
      </c>
      <c r="F567" s="47">
        <f t="shared" si="140"/>
        <v>0.26827081752418996</v>
      </c>
      <c r="G567" s="47">
        <f t="shared" si="140"/>
        <v>0.28820210110905514</v>
      </c>
      <c r="H567" s="47">
        <f t="shared" si="140"/>
        <v>0.30832005286329228</v>
      </c>
      <c r="I567" s="47">
        <f t="shared" si="140"/>
        <v>0.29619792625508318</v>
      </c>
      <c r="J567" s="47">
        <f t="shared" si="140"/>
        <v>0.27580619545863061</v>
      </c>
      <c r="K567" s="47">
        <f t="shared" si="140"/>
        <v>0.25374950228362547</v>
      </c>
      <c r="L567" s="38"/>
      <c r="M567" s="45"/>
      <c r="N567" s="45"/>
    </row>
    <row r="568" spans="1:14" ht="14.5">
      <c r="A568" s="17" t="s">
        <v>3</v>
      </c>
      <c r="B568" s="47">
        <f t="shared" ref="B568:K568" si="141">B14*B525*B477/1000</f>
        <v>0.3250908570811637</v>
      </c>
      <c r="C568" s="47">
        <f t="shared" si="141"/>
        <v>0.38377678303654572</v>
      </c>
      <c r="D568" s="47">
        <f t="shared" si="141"/>
        <v>0.42268777795405743</v>
      </c>
      <c r="E568" s="47">
        <f t="shared" si="141"/>
        <v>0.47696570247544601</v>
      </c>
      <c r="F568" s="47">
        <f t="shared" si="141"/>
        <v>0.5253770271258702</v>
      </c>
      <c r="G568" s="47">
        <f t="shared" si="141"/>
        <v>0.4905840010791489</v>
      </c>
      <c r="H568" s="47">
        <f t="shared" si="141"/>
        <v>0.56638544987517636</v>
      </c>
      <c r="I568" s="47">
        <f t="shared" si="141"/>
        <v>0.671835622749826</v>
      </c>
      <c r="J568" s="47">
        <f t="shared" si="141"/>
        <v>0.77994759825309268</v>
      </c>
      <c r="K568" s="47">
        <f t="shared" si="141"/>
        <v>0.87592663379347291</v>
      </c>
      <c r="L568" s="38"/>
      <c r="M568" s="45"/>
      <c r="N568" s="45"/>
    </row>
    <row r="569" spans="1:14" ht="14.5">
      <c r="A569" s="17" t="s">
        <v>4</v>
      </c>
      <c r="B569" s="47">
        <f t="shared" ref="B569:K569" si="142">B15*B526*B478/1000</f>
        <v>0.2253704483731532</v>
      </c>
      <c r="C569" s="47">
        <f t="shared" si="142"/>
        <v>0.2504624081435266</v>
      </c>
      <c r="D569" s="47">
        <f t="shared" si="142"/>
        <v>0.25717554821369232</v>
      </c>
      <c r="E569" s="47">
        <f t="shared" si="142"/>
        <v>0.2713675886812128</v>
      </c>
      <c r="F569" s="47">
        <f t="shared" si="142"/>
        <v>0.27814438649982137</v>
      </c>
      <c r="G569" s="47">
        <f t="shared" si="142"/>
        <v>0.30098325202578674</v>
      </c>
      <c r="H569" s="47">
        <f t="shared" si="142"/>
        <v>0.31859846318587298</v>
      </c>
      <c r="I569" s="47">
        <f t="shared" si="142"/>
        <v>0.28384312600947903</v>
      </c>
      <c r="J569" s="47">
        <f t="shared" si="142"/>
        <v>0.25692785911274629</v>
      </c>
      <c r="K569" s="47">
        <f t="shared" si="142"/>
        <v>0.24271965918794444</v>
      </c>
      <c r="L569" s="38"/>
      <c r="M569" s="45"/>
      <c r="N569" s="45"/>
    </row>
    <row r="570" spans="1:14" ht="14.5">
      <c r="A570" s="17" t="s">
        <v>0</v>
      </c>
      <c r="B570" s="47">
        <f t="shared" ref="B570:K570" si="143">B16*B527*B479/1000</f>
        <v>3.4898887592957371</v>
      </c>
      <c r="C570" s="47">
        <f t="shared" si="143"/>
        <v>4.3402257889155837</v>
      </c>
      <c r="D570" s="47">
        <f t="shared" si="143"/>
        <v>5.0320551927959718</v>
      </c>
      <c r="E570" s="47">
        <f t="shared" si="143"/>
        <v>5.6299659723370974</v>
      </c>
      <c r="F570" s="47">
        <f t="shared" si="143"/>
        <v>5.5696032876948118</v>
      </c>
      <c r="G570" s="47">
        <f t="shared" si="143"/>
        <v>4.7888125539497226</v>
      </c>
      <c r="H570" s="47">
        <f t="shared" si="143"/>
        <v>4.0864989494867885</v>
      </c>
      <c r="I570" s="47">
        <f t="shared" si="143"/>
        <v>3.4427079214188994</v>
      </c>
      <c r="J570" s="47">
        <f t="shared" si="143"/>
        <v>2.841326894448966</v>
      </c>
      <c r="K570" s="47">
        <f t="shared" si="143"/>
        <v>2.2973401532321409</v>
      </c>
      <c r="L570" s="38"/>
      <c r="M570" s="45"/>
      <c r="N570" s="45"/>
    </row>
    <row r="571" spans="1:14" ht="14.5">
      <c r="A571" s="17" t="s">
        <v>1</v>
      </c>
      <c r="B571" s="47">
        <f t="shared" ref="B571:K571" si="144">B17*B528*B480/1000</f>
        <v>0.74669803243407096</v>
      </c>
      <c r="C571" s="47">
        <f t="shared" si="144"/>
        <v>0.81844148114834236</v>
      </c>
      <c r="D571" s="47">
        <f t="shared" si="144"/>
        <v>0.82985428657895621</v>
      </c>
      <c r="E571" s="47">
        <f t="shared" si="144"/>
        <v>0.81098500927634465</v>
      </c>
      <c r="F571" s="47">
        <f t="shared" si="144"/>
        <v>0.78547171668026505</v>
      </c>
      <c r="G571" s="47">
        <f t="shared" si="144"/>
        <v>0.73082450155436884</v>
      </c>
      <c r="H571" s="47">
        <f t="shared" si="144"/>
        <v>0.66448743901647989</v>
      </c>
      <c r="I571" s="47">
        <f t="shared" si="144"/>
        <v>0.58779745102587633</v>
      </c>
      <c r="J571" s="47">
        <f t="shared" si="144"/>
        <v>0.45797396187789996</v>
      </c>
      <c r="K571" s="47">
        <f t="shared" si="144"/>
        <v>0.33833873812822279</v>
      </c>
      <c r="L571" s="38"/>
      <c r="M571" s="45"/>
      <c r="N571" s="45"/>
    </row>
    <row r="572" spans="1:14" ht="14.5">
      <c r="A572" s="17" t="s">
        <v>7</v>
      </c>
      <c r="B572" s="47">
        <f t="shared" ref="B572:K572" si="145">B18*B529*B481/1000</f>
        <v>1.4898523698949506</v>
      </c>
      <c r="C572" s="47">
        <f t="shared" si="145"/>
        <v>2.1775525998058987</v>
      </c>
      <c r="D572" s="47">
        <f t="shared" si="145"/>
        <v>2.6934038199485855</v>
      </c>
      <c r="E572" s="47">
        <f t="shared" si="145"/>
        <v>2.9950998044184947</v>
      </c>
      <c r="F572" s="47">
        <f t="shared" si="145"/>
        <v>3.2052490772609881</v>
      </c>
      <c r="G572" s="47">
        <f t="shared" si="145"/>
        <v>3.1124521572041259</v>
      </c>
      <c r="H572" s="47">
        <f t="shared" si="145"/>
        <v>2.9189241216897561</v>
      </c>
      <c r="I572" s="47">
        <f t="shared" si="145"/>
        <v>2.799819540151764</v>
      </c>
      <c r="J572" s="47">
        <f t="shared" si="145"/>
        <v>2.6010167938170614</v>
      </c>
      <c r="K572" s="47">
        <f t="shared" si="145"/>
        <v>2.350488198321163</v>
      </c>
      <c r="L572" s="38"/>
      <c r="M572" s="45"/>
      <c r="N572" s="45"/>
    </row>
    <row r="573" spans="1:14" ht="14.5">
      <c r="A573" s="17" t="s">
        <v>8</v>
      </c>
      <c r="B573" s="47">
        <f t="shared" ref="B573:K573" si="146">B19*B530*B482/1000</f>
        <v>0.16339241351320088</v>
      </c>
      <c r="C573" s="47">
        <f t="shared" si="146"/>
        <v>0.21446440092798588</v>
      </c>
      <c r="D573" s="47">
        <f t="shared" si="146"/>
        <v>0.27046818474509932</v>
      </c>
      <c r="E573" s="47">
        <f t="shared" si="146"/>
        <v>0.37386561585612804</v>
      </c>
      <c r="F573" s="47">
        <f t="shared" si="146"/>
        <v>0.50184521369934132</v>
      </c>
      <c r="G573" s="47">
        <f t="shared" si="146"/>
        <v>1.0989983657179199</v>
      </c>
      <c r="H573" s="47">
        <f t="shared" si="146"/>
        <v>1.8736284365858979</v>
      </c>
      <c r="I573" s="47">
        <f t="shared" si="146"/>
        <v>2.4650640153259999</v>
      </c>
      <c r="J573" s="47">
        <f t="shared" si="146"/>
        <v>3.1470413479048451</v>
      </c>
      <c r="K573" s="47">
        <f t="shared" si="146"/>
        <v>3.8399985221246205</v>
      </c>
      <c r="L573" s="38"/>
      <c r="M573" s="45"/>
      <c r="N573" s="45"/>
    </row>
    <row r="574" spans="1:14" ht="14.5">
      <c r="A574" s="17" t="s">
        <v>89</v>
      </c>
      <c r="B574" s="47">
        <f>SUM(B564:B573)</f>
        <v>8.9183144492915005</v>
      </c>
      <c r="C574" s="47">
        <f t="shared" ref="C574:K574" si="147">SUM(C564:C573)</f>
        <v>11.534090971604686</v>
      </c>
      <c r="D574" s="47">
        <f t="shared" si="147"/>
        <v>13.639322676237679</v>
      </c>
      <c r="E574" s="47">
        <f t="shared" si="147"/>
        <v>15.411171997892021</v>
      </c>
      <c r="F574" s="47">
        <f t="shared" si="147"/>
        <v>16.275780331006889</v>
      </c>
      <c r="G574" s="47">
        <f t="shared" si="147"/>
        <v>16.284096086878375</v>
      </c>
      <c r="H574" s="47">
        <f t="shared" si="147"/>
        <v>16.403645164705232</v>
      </c>
      <c r="I574" s="47">
        <f t="shared" si="147"/>
        <v>15.994110375939254</v>
      </c>
      <c r="J574" s="47">
        <f t="shared" si="147"/>
        <v>15.057139184110532</v>
      </c>
      <c r="K574" s="47">
        <f t="shared" si="147"/>
        <v>14.360222330767735</v>
      </c>
      <c r="L574" s="38"/>
      <c r="M574" s="45"/>
      <c r="N574" s="45"/>
    </row>
    <row r="576" spans="1:14">
      <c r="A576" t="s">
        <v>242</v>
      </c>
    </row>
    <row r="577" spans="1:14" ht="14.5">
      <c r="A577" s="18" t="s">
        <v>41</v>
      </c>
      <c r="B577" s="17"/>
      <c r="C577" s="17"/>
      <c r="D577" s="17"/>
      <c r="E577" s="17"/>
      <c r="F577" s="17"/>
      <c r="G577" s="17"/>
      <c r="H577" s="17"/>
      <c r="I577" s="17"/>
      <c r="J577" s="17"/>
      <c r="K577" s="17"/>
    </row>
    <row r="578" spans="1:14" ht="14.5">
      <c r="A578" s="17"/>
      <c r="B578" s="70">
        <v>2010</v>
      </c>
      <c r="C578" s="70">
        <v>2020</v>
      </c>
      <c r="D578" s="70">
        <v>2030</v>
      </c>
      <c r="E578" s="70">
        <v>2040</v>
      </c>
      <c r="F578" s="70">
        <v>2050</v>
      </c>
      <c r="G578" s="70">
        <v>2060</v>
      </c>
      <c r="H578" s="70">
        <v>2070</v>
      </c>
      <c r="I578" s="70">
        <v>2080</v>
      </c>
      <c r="J578" s="70">
        <v>2090</v>
      </c>
      <c r="K578" s="70">
        <v>2100</v>
      </c>
    </row>
    <row r="579" spans="1:14" ht="14.5">
      <c r="A579" s="17" t="s">
        <v>5</v>
      </c>
      <c r="B579" s="47">
        <f t="shared" ref="B579:K579" si="148">B10*B535*B487/1000</f>
        <v>2.4615895736588841E-2</v>
      </c>
      <c r="C579" s="47">
        <f t="shared" si="148"/>
        <v>2.8335339819830604E-2</v>
      </c>
      <c r="D579" s="47">
        <f t="shared" si="148"/>
        <v>3.1986836308433526E-2</v>
      </c>
      <c r="E579" s="47">
        <f t="shared" si="148"/>
        <v>3.9860075465439328E-2</v>
      </c>
      <c r="F579" s="47">
        <f t="shared" si="148"/>
        <v>4.648417102616284E-2</v>
      </c>
      <c r="G579" s="47">
        <f t="shared" si="148"/>
        <v>6.2416471532509774E-2</v>
      </c>
      <c r="H579" s="47">
        <f t="shared" si="148"/>
        <v>7.6224629563078808E-2</v>
      </c>
      <c r="I579" s="47">
        <f t="shared" si="148"/>
        <v>9.057928522229744E-2</v>
      </c>
      <c r="J579" s="47">
        <f t="shared" si="148"/>
        <v>0.15634665550306132</v>
      </c>
      <c r="K579" s="47">
        <f t="shared" si="148"/>
        <v>0.24035286084851762</v>
      </c>
    </row>
    <row r="580" spans="1:14" ht="14.5">
      <c r="A580" s="17" t="s">
        <v>6</v>
      </c>
      <c r="B580" s="47">
        <f t="shared" ref="B580:K580" si="149">B11*B536*B488/1000</f>
        <v>7.715947889367894E-2</v>
      </c>
      <c r="C580" s="47">
        <f t="shared" si="149"/>
        <v>0.14073206957910642</v>
      </c>
      <c r="D580" s="47">
        <f t="shared" si="149"/>
        <v>0.21385392319363844</v>
      </c>
      <c r="E580" s="47">
        <f t="shared" si="149"/>
        <v>0.27550039836443807</v>
      </c>
      <c r="F580" s="47">
        <f t="shared" si="149"/>
        <v>0.29254881818025164</v>
      </c>
      <c r="G580" s="47">
        <f t="shared" si="149"/>
        <v>0.28251488305991801</v>
      </c>
      <c r="H580" s="47">
        <f t="shared" si="149"/>
        <v>0.26702838979762233</v>
      </c>
      <c r="I580" s="47">
        <f t="shared" si="149"/>
        <v>0.23670713254774589</v>
      </c>
      <c r="J580" s="47">
        <f t="shared" si="149"/>
        <v>0.22513070087108789</v>
      </c>
      <c r="K580" s="47">
        <f t="shared" si="149"/>
        <v>0.21006212573355099</v>
      </c>
    </row>
    <row r="581" spans="1:14" ht="14.5">
      <c r="A581" s="17" t="s">
        <v>11</v>
      </c>
      <c r="B581" s="47">
        <f t="shared" ref="B581:K581" si="150">B12*B537*B489/1000</f>
        <v>0.58255781673762574</v>
      </c>
      <c r="C581" s="47">
        <f t="shared" si="150"/>
        <v>0.77000030532453012</v>
      </c>
      <c r="D581" s="47">
        <f t="shared" si="150"/>
        <v>0.9192344747650586</v>
      </c>
      <c r="E581" s="47">
        <f t="shared" si="150"/>
        <v>1.053584875821679</v>
      </c>
      <c r="F581" s="47">
        <f t="shared" si="150"/>
        <v>1.1840577216056192</v>
      </c>
      <c r="G581" s="47">
        <f t="shared" si="150"/>
        <v>1.2763314768675766</v>
      </c>
      <c r="H581" s="47">
        <f t="shared" si="150"/>
        <v>1.3353463631074165</v>
      </c>
      <c r="I581" s="47">
        <f t="shared" si="150"/>
        <v>1.286157966870576</v>
      </c>
      <c r="J581" s="47">
        <f t="shared" si="150"/>
        <v>1.0098799465030703</v>
      </c>
      <c r="K581" s="47">
        <f t="shared" si="150"/>
        <v>0.78233695108979651</v>
      </c>
    </row>
    <row r="582" spans="1:14" ht="14.5">
      <c r="A582" s="17" t="s">
        <v>2</v>
      </c>
      <c r="B582" s="47">
        <f t="shared" ref="B582:K582" si="151">B13*B538*B490/1000</f>
        <v>4.9697270607674364E-2</v>
      </c>
      <c r="C582" s="47">
        <f t="shared" si="151"/>
        <v>5.3010403311395476E-2</v>
      </c>
      <c r="D582" s="47">
        <f t="shared" si="151"/>
        <v>5.9387664670378072E-2</v>
      </c>
      <c r="E582" s="47">
        <f t="shared" si="151"/>
        <v>6.8569499433669079E-2</v>
      </c>
      <c r="F582" s="47">
        <f t="shared" si="151"/>
        <v>7.9466197796338026E-2</v>
      </c>
      <c r="G582" s="47">
        <f t="shared" si="151"/>
        <v>8.5370169530225845E-2</v>
      </c>
      <c r="H582" s="47">
        <f t="shared" si="151"/>
        <v>9.1329435424717872E-2</v>
      </c>
      <c r="I582" s="47">
        <f t="shared" si="151"/>
        <v>8.7738663533647995E-2</v>
      </c>
      <c r="J582" s="47">
        <f t="shared" si="151"/>
        <v>8.1698299815240724E-2</v>
      </c>
      <c r="K582" s="47">
        <f t="shared" si="151"/>
        <v>7.5164747046609609E-2</v>
      </c>
    </row>
    <row r="583" spans="1:14" ht="14.5">
      <c r="A583" s="17" t="s">
        <v>3</v>
      </c>
      <c r="B583" s="47">
        <f t="shared" ref="B583:K583" si="152">B14*B539*B491/1000</f>
        <v>9.6297221550246975E-2</v>
      </c>
      <c r="C583" s="47">
        <f t="shared" si="152"/>
        <v>0.1136809513307369</v>
      </c>
      <c r="D583" s="47">
        <f t="shared" si="152"/>
        <v>0.12520702355545241</v>
      </c>
      <c r="E583" s="47">
        <f t="shared" si="152"/>
        <v>0.14128503131566078</v>
      </c>
      <c r="F583" s="47">
        <f t="shared" si="152"/>
        <v>0.15562525637538596</v>
      </c>
      <c r="G583" s="47">
        <f t="shared" si="152"/>
        <v>0.14531899378865271</v>
      </c>
      <c r="H583" s="47">
        <f t="shared" si="152"/>
        <v>0.16777262098099896</v>
      </c>
      <c r="I583" s="47">
        <f t="shared" si="152"/>
        <v>0.1990086844956574</v>
      </c>
      <c r="J583" s="47">
        <f t="shared" si="152"/>
        <v>0.23103321742392033</v>
      </c>
      <c r="K583" s="47">
        <f t="shared" si="152"/>
        <v>0.25946377536884435</v>
      </c>
    </row>
    <row r="584" spans="1:14" ht="14.5">
      <c r="A584" s="17" t="s">
        <v>4</v>
      </c>
      <c r="B584" s="47">
        <f t="shared" ref="B584:K584" si="153">B15*B540*B492/1000</f>
        <v>6.6758407765524094E-2</v>
      </c>
      <c r="C584" s="47">
        <f t="shared" si="153"/>
        <v>7.4191056074468312E-2</v>
      </c>
      <c r="D584" s="47">
        <f t="shared" si="153"/>
        <v>7.6179597808427854E-2</v>
      </c>
      <c r="E584" s="47">
        <f t="shared" si="153"/>
        <v>8.038351199236228E-2</v>
      </c>
      <c r="F584" s="47">
        <f t="shared" si="153"/>
        <v>8.2390910191127528E-2</v>
      </c>
      <c r="G584" s="47">
        <f t="shared" si="153"/>
        <v>8.9156155185271063E-2</v>
      </c>
      <c r="H584" s="47">
        <f t="shared" si="153"/>
        <v>9.4374068438714903E-2</v>
      </c>
      <c r="I584" s="47">
        <f t="shared" si="153"/>
        <v>8.4078969910941923E-2</v>
      </c>
      <c r="J584" s="47">
        <f t="shared" si="153"/>
        <v>7.6106228251241498E-2</v>
      </c>
      <c r="K584" s="47">
        <f t="shared" si="153"/>
        <v>7.1897527372129261E-2</v>
      </c>
    </row>
    <row r="585" spans="1:14" ht="14.5">
      <c r="A585" s="17" t="s">
        <v>0</v>
      </c>
      <c r="B585" s="47">
        <f t="shared" ref="B585:K585" si="154">B16*B541*B493/1000</f>
        <v>1.0337620505756469</v>
      </c>
      <c r="C585" s="47">
        <f t="shared" si="154"/>
        <v>1.2856457672353172</v>
      </c>
      <c r="D585" s="47">
        <f t="shared" si="154"/>
        <v>1.4905769362586649</v>
      </c>
      <c r="E585" s="47">
        <f t="shared" si="154"/>
        <v>1.6676878747873904</v>
      </c>
      <c r="F585" s="47">
        <f t="shared" si="154"/>
        <v>1.6498074616974752</v>
      </c>
      <c r="G585" s="47">
        <f t="shared" si="154"/>
        <v>1.4185244937699613</v>
      </c>
      <c r="H585" s="47">
        <f t="shared" si="154"/>
        <v>1.2104877332964588</v>
      </c>
      <c r="I585" s="47">
        <f t="shared" si="154"/>
        <v>1.019786315795699</v>
      </c>
      <c r="J585" s="47">
        <f t="shared" si="154"/>
        <v>0.84164743329928882</v>
      </c>
      <c r="K585" s="47">
        <f t="shared" si="154"/>
        <v>0.6805096756591994</v>
      </c>
    </row>
    <row r="586" spans="1:14" ht="14.5">
      <c r="A586" s="17" t="s">
        <v>1</v>
      </c>
      <c r="B586" s="47">
        <f t="shared" ref="B586:K586" si="155">B17*B542*B494/1000</f>
        <v>0.2211841529658434</v>
      </c>
      <c r="C586" s="47">
        <f t="shared" si="155"/>
        <v>0.2424357342549848</v>
      </c>
      <c r="D586" s="47">
        <f t="shared" si="155"/>
        <v>0.24581639362796523</v>
      </c>
      <c r="E586" s="47">
        <f t="shared" si="155"/>
        <v>0.24022700550054399</v>
      </c>
      <c r="F586" s="47">
        <f t="shared" si="155"/>
        <v>0.23266955152703056</v>
      </c>
      <c r="G586" s="47">
        <f t="shared" si="155"/>
        <v>0.21648215385817321</v>
      </c>
      <c r="H586" s="47">
        <f t="shared" si="155"/>
        <v>0.19683203245654673</v>
      </c>
      <c r="I586" s="47">
        <f t="shared" si="155"/>
        <v>0.17411520544232792</v>
      </c>
      <c r="J586" s="47">
        <f t="shared" si="155"/>
        <v>0.13565936756009686</v>
      </c>
      <c r="K586" s="47">
        <f t="shared" si="155"/>
        <v>0.10022146029296089</v>
      </c>
    </row>
    <row r="587" spans="1:14" ht="14.5">
      <c r="A587" s="17" t="s">
        <v>7</v>
      </c>
      <c r="B587" s="47">
        <f t="shared" ref="B587:K587" si="156">B18*B543*B495/1000</f>
        <v>0.44131860560174285</v>
      </c>
      <c r="C587" s="47">
        <f t="shared" si="156"/>
        <v>0.64502664585387648</v>
      </c>
      <c r="D587" s="47">
        <f t="shared" si="156"/>
        <v>0.79783020261660476</v>
      </c>
      <c r="E587" s="47">
        <f t="shared" si="156"/>
        <v>0.88719748079282656</v>
      </c>
      <c r="F587" s="47">
        <f t="shared" si="156"/>
        <v>0.94944712775993434</v>
      </c>
      <c r="G587" s="47">
        <f t="shared" si="156"/>
        <v>0.92195916439446446</v>
      </c>
      <c r="H587" s="47">
        <f t="shared" si="156"/>
        <v>0.86463299939727845</v>
      </c>
      <c r="I587" s="47">
        <f t="shared" si="156"/>
        <v>0.82935227702018033</v>
      </c>
      <c r="J587" s="47">
        <f t="shared" si="156"/>
        <v>0.77046365652658466</v>
      </c>
      <c r="K587" s="47">
        <f t="shared" si="156"/>
        <v>0.69625299467731105</v>
      </c>
    </row>
    <row r="588" spans="1:14" ht="14.5">
      <c r="A588" s="17" t="s">
        <v>8</v>
      </c>
      <c r="B588" s="47">
        <f t="shared" ref="B588:K588" si="157">B19*B544*B496/1000</f>
        <v>4.839950155775067E-2</v>
      </c>
      <c r="C588" s="47">
        <f t="shared" si="157"/>
        <v>6.3527858384670288E-2</v>
      </c>
      <c r="D588" s="47">
        <f t="shared" si="157"/>
        <v>8.0117093856593338E-2</v>
      </c>
      <c r="E588" s="47">
        <f t="shared" si="157"/>
        <v>0.11074510173360126</v>
      </c>
      <c r="F588" s="47">
        <f t="shared" si="157"/>
        <v>0.1486547488952332</v>
      </c>
      <c r="G588" s="47">
        <f t="shared" si="157"/>
        <v>0.32554126577751091</v>
      </c>
      <c r="H588" s="47">
        <f t="shared" si="157"/>
        <v>0.55499934473921353</v>
      </c>
      <c r="I588" s="47">
        <f t="shared" si="157"/>
        <v>0.73019222303174214</v>
      </c>
      <c r="J588" s="47">
        <f t="shared" si="157"/>
        <v>0.93220504762248557</v>
      </c>
      <c r="K588" s="47">
        <f t="shared" si="157"/>
        <v>1.1374702806401424</v>
      </c>
      <c r="L588" s="38"/>
      <c r="M588" s="45"/>
      <c r="N588" s="45"/>
    </row>
    <row r="589" spans="1:14" ht="14.5">
      <c r="A589" s="17" t="s">
        <v>89</v>
      </c>
      <c r="B589" s="47">
        <f>SUM(B579:B588)</f>
        <v>2.641750401992323</v>
      </c>
      <c r="C589" s="47">
        <f t="shared" ref="C589:K589" si="158">SUM(C579:C588)</f>
        <v>3.4165861311689167</v>
      </c>
      <c r="D589" s="47">
        <f t="shared" si="158"/>
        <v>4.0401901466612173</v>
      </c>
      <c r="E589" s="47">
        <f t="shared" si="158"/>
        <v>4.5650408552076112</v>
      </c>
      <c r="F589" s="47">
        <f t="shared" si="158"/>
        <v>4.8211519650545585</v>
      </c>
      <c r="G589" s="47">
        <f t="shared" si="158"/>
        <v>4.8236152277642637</v>
      </c>
      <c r="H589" s="47">
        <f t="shared" si="158"/>
        <v>4.859027617202047</v>
      </c>
      <c r="I589" s="47">
        <f t="shared" si="158"/>
        <v>4.7377167238708164</v>
      </c>
      <c r="J589" s="47">
        <f t="shared" si="158"/>
        <v>4.460170553376078</v>
      </c>
      <c r="K589" s="47">
        <f t="shared" si="158"/>
        <v>4.2537323987290616</v>
      </c>
      <c r="L589" s="38"/>
      <c r="M589" s="45"/>
      <c r="N589" s="45"/>
    </row>
    <row r="590" spans="1:14" ht="14.5">
      <c r="A590" s="16"/>
      <c r="B590" s="2"/>
      <c r="C590" s="2"/>
      <c r="D590" s="2"/>
      <c r="E590" s="2"/>
      <c r="F590" s="2"/>
      <c r="G590" s="2"/>
      <c r="H590" s="2"/>
      <c r="I590" s="2"/>
      <c r="J590" s="2"/>
      <c r="K590" s="2"/>
      <c r="L590" s="38"/>
      <c r="M590" s="45"/>
      <c r="N590" s="45"/>
    </row>
    <row r="591" spans="1:14">
      <c r="A591" s="54" t="s">
        <v>250</v>
      </c>
    </row>
    <row r="592" spans="1:14" ht="14.5">
      <c r="A592" s="129" t="s">
        <v>291</v>
      </c>
      <c r="B592" s="129"/>
      <c r="C592" s="129"/>
      <c r="D592" s="129"/>
      <c r="E592" s="129"/>
      <c r="F592" s="129"/>
      <c r="G592" s="129"/>
      <c r="H592" s="129"/>
      <c r="I592" s="129"/>
      <c r="J592" s="129"/>
      <c r="K592" s="129"/>
      <c r="M592" t="s">
        <v>253</v>
      </c>
    </row>
    <row r="593" spans="1:14" ht="14.5">
      <c r="A593" s="129"/>
      <c r="B593" s="140">
        <v>2010</v>
      </c>
      <c r="C593" s="140">
        <v>2020</v>
      </c>
      <c r="D593" s="140">
        <v>2030</v>
      </c>
      <c r="E593" s="140">
        <v>2040</v>
      </c>
      <c r="F593" s="140">
        <v>2050</v>
      </c>
      <c r="G593" s="140">
        <v>2060</v>
      </c>
      <c r="H593" s="140">
        <v>2070</v>
      </c>
      <c r="I593" s="140">
        <v>2080</v>
      </c>
      <c r="J593" s="140">
        <v>2090</v>
      </c>
      <c r="K593" s="140">
        <v>2100</v>
      </c>
      <c r="M593">
        <f>SUM(C384:C393)/'[7]Number of aircrafts'!$K$14</f>
        <v>0.67060582781406552</v>
      </c>
      <c r="N593" t="s">
        <v>255</v>
      </c>
    </row>
    <row r="594" spans="1:14" ht="14.5">
      <c r="A594" s="129" t="s">
        <v>5</v>
      </c>
      <c r="B594" s="140">
        <f>ROUND(B507/$M$593,0)</f>
        <v>8</v>
      </c>
      <c r="C594" s="140">
        <f t="shared" ref="C594:K594" si="159">ROUND(C507/$M$593,0)</f>
        <v>9</v>
      </c>
      <c r="D594" s="140">
        <f t="shared" si="159"/>
        <v>8</v>
      </c>
      <c r="E594" s="140">
        <f t="shared" si="159"/>
        <v>7</v>
      </c>
      <c r="F594" s="140">
        <f t="shared" si="159"/>
        <v>9</v>
      </c>
      <c r="G594" s="140">
        <f t="shared" si="159"/>
        <v>14</v>
      </c>
      <c r="H594" s="140">
        <f t="shared" si="159"/>
        <v>20</v>
      </c>
      <c r="I594" s="140">
        <f t="shared" si="159"/>
        <v>29</v>
      </c>
      <c r="J594" s="140">
        <f t="shared" si="159"/>
        <v>62</v>
      </c>
      <c r="K594" s="140">
        <f t="shared" si="159"/>
        <v>119</v>
      </c>
      <c r="M594" t="s">
        <v>254</v>
      </c>
    </row>
    <row r="595" spans="1:14" ht="14.5">
      <c r="A595" s="129" t="s">
        <v>6</v>
      </c>
      <c r="B595" s="140">
        <f t="shared" ref="B595:K603" si="160">ROUND(B508/$M$593,0)</f>
        <v>15</v>
      </c>
      <c r="C595" s="140">
        <f t="shared" si="160"/>
        <v>31</v>
      </c>
      <c r="D595" s="140">
        <f t="shared" si="160"/>
        <v>44</v>
      </c>
      <c r="E595" s="140">
        <f t="shared" si="160"/>
        <v>48</v>
      </c>
      <c r="F595" s="140">
        <f t="shared" si="160"/>
        <v>66</v>
      </c>
      <c r="G595" s="140">
        <f t="shared" si="160"/>
        <v>85</v>
      </c>
      <c r="H595" s="140">
        <f t="shared" si="160"/>
        <v>109</v>
      </c>
      <c r="I595" s="140">
        <f t="shared" si="160"/>
        <v>133</v>
      </c>
      <c r="J595" s="140">
        <f t="shared" si="160"/>
        <v>178</v>
      </c>
      <c r="K595" s="140">
        <f t="shared" si="160"/>
        <v>240</v>
      </c>
    </row>
    <row r="596" spans="1:14" ht="14.5">
      <c r="A596" s="129" t="s">
        <v>11</v>
      </c>
      <c r="B596" s="140">
        <f t="shared" si="160"/>
        <v>274</v>
      </c>
      <c r="C596" s="140">
        <f t="shared" si="160"/>
        <v>405</v>
      </c>
      <c r="D596" s="140">
        <f t="shared" si="160"/>
        <v>431</v>
      </c>
      <c r="E596" s="140">
        <f t="shared" si="160"/>
        <v>393</v>
      </c>
      <c r="F596" s="140">
        <f t="shared" si="160"/>
        <v>532</v>
      </c>
      <c r="G596" s="140">
        <f t="shared" si="160"/>
        <v>698</v>
      </c>
      <c r="H596" s="140">
        <f t="shared" si="160"/>
        <v>902</v>
      </c>
      <c r="I596" s="140">
        <f t="shared" si="160"/>
        <v>1088</v>
      </c>
      <c r="J596" s="140">
        <f t="shared" si="160"/>
        <v>1088</v>
      </c>
      <c r="K596" s="140">
        <f t="shared" si="160"/>
        <v>1088</v>
      </c>
    </row>
    <row r="597" spans="1:14" ht="14.5">
      <c r="A597" s="129" t="s">
        <v>2</v>
      </c>
      <c r="B597" s="140">
        <f t="shared" si="160"/>
        <v>51</v>
      </c>
      <c r="C597" s="140">
        <f t="shared" si="160"/>
        <v>63</v>
      </c>
      <c r="D597" s="140">
        <f t="shared" si="160"/>
        <v>66</v>
      </c>
      <c r="E597" s="140">
        <f t="shared" si="160"/>
        <v>63</v>
      </c>
      <c r="F597" s="140">
        <f t="shared" si="160"/>
        <v>93</v>
      </c>
      <c r="G597" s="140">
        <f t="shared" si="160"/>
        <v>127</v>
      </c>
      <c r="H597" s="140">
        <f t="shared" si="160"/>
        <v>176</v>
      </c>
      <c r="I597" s="140">
        <f t="shared" si="160"/>
        <v>223</v>
      </c>
      <c r="J597" s="140">
        <f t="shared" si="160"/>
        <v>277</v>
      </c>
      <c r="K597" s="140">
        <f t="shared" si="160"/>
        <v>345</v>
      </c>
    </row>
    <row r="598" spans="1:14" ht="14.5">
      <c r="A598" s="129" t="s">
        <v>3</v>
      </c>
      <c r="B598" s="140">
        <f t="shared" si="160"/>
        <v>47</v>
      </c>
      <c r="C598" s="140">
        <f t="shared" si="160"/>
        <v>60</v>
      </c>
      <c r="D598" s="140">
        <f t="shared" si="160"/>
        <v>58</v>
      </c>
      <c r="E598" s="140">
        <f t="shared" si="160"/>
        <v>52</v>
      </c>
      <c r="F598" s="140">
        <f t="shared" si="160"/>
        <v>70</v>
      </c>
      <c r="G598" s="140">
        <f t="shared" si="160"/>
        <v>83</v>
      </c>
      <c r="H598" s="140">
        <f t="shared" si="160"/>
        <v>122</v>
      </c>
      <c r="I598" s="140">
        <f t="shared" si="160"/>
        <v>189</v>
      </c>
      <c r="J598" s="140">
        <f t="shared" si="160"/>
        <v>291</v>
      </c>
      <c r="K598" s="140">
        <f t="shared" si="160"/>
        <v>447</v>
      </c>
    </row>
    <row r="599" spans="1:14" ht="14.5">
      <c r="A599" s="129" t="s">
        <v>4</v>
      </c>
      <c r="B599" s="140">
        <f t="shared" si="160"/>
        <v>50</v>
      </c>
      <c r="C599" s="140">
        <f t="shared" si="160"/>
        <v>56</v>
      </c>
      <c r="D599" s="140">
        <f t="shared" si="160"/>
        <v>47</v>
      </c>
      <c r="E599" s="140">
        <f t="shared" si="160"/>
        <v>38</v>
      </c>
      <c r="F599" s="140">
        <f t="shared" si="160"/>
        <v>45</v>
      </c>
      <c r="G599" s="140">
        <f t="shared" si="160"/>
        <v>59</v>
      </c>
      <c r="H599" s="140">
        <f t="shared" si="160"/>
        <v>77</v>
      </c>
      <c r="I599" s="140">
        <f t="shared" si="160"/>
        <v>87</v>
      </c>
      <c r="J599" s="140">
        <f t="shared" si="160"/>
        <v>102</v>
      </c>
      <c r="K599" s="140">
        <f t="shared" si="160"/>
        <v>126</v>
      </c>
    </row>
    <row r="600" spans="1:14" ht="14.5">
      <c r="A600" s="129" t="s">
        <v>0</v>
      </c>
      <c r="B600" s="140">
        <f t="shared" si="160"/>
        <v>852</v>
      </c>
      <c r="C600" s="140">
        <f t="shared" si="160"/>
        <v>1135</v>
      </c>
      <c r="D600" s="140">
        <f t="shared" si="160"/>
        <v>1116</v>
      </c>
      <c r="E600" s="140">
        <f t="shared" si="160"/>
        <v>952</v>
      </c>
      <c r="F600" s="140">
        <f t="shared" si="160"/>
        <v>1088</v>
      </c>
      <c r="G600" s="140">
        <f t="shared" si="160"/>
        <v>1088</v>
      </c>
      <c r="H600" s="140">
        <f t="shared" si="160"/>
        <v>1088</v>
      </c>
      <c r="I600" s="140">
        <f t="shared" si="160"/>
        <v>1088</v>
      </c>
      <c r="J600" s="140">
        <f t="shared" si="160"/>
        <v>1088</v>
      </c>
      <c r="K600" s="140">
        <f t="shared" si="160"/>
        <v>1088</v>
      </c>
    </row>
    <row r="601" spans="1:14" ht="14.5">
      <c r="A601" s="129" t="s">
        <v>1</v>
      </c>
      <c r="B601" s="140">
        <f t="shared" si="160"/>
        <v>502</v>
      </c>
      <c r="C601" s="140">
        <f t="shared" si="160"/>
        <v>645</v>
      </c>
      <c r="D601" s="140">
        <f t="shared" si="160"/>
        <v>615</v>
      </c>
      <c r="E601" s="140">
        <f t="shared" si="160"/>
        <v>507</v>
      </c>
      <c r="F601" s="140">
        <f t="shared" si="160"/>
        <v>625</v>
      </c>
      <c r="G601" s="140">
        <f t="shared" si="160"/>
        <v>745</v>
      </c>
      <c r="H601" s="140">
        <f t="shared" si="160"/>
        <v>885</v>
      </c>
      <c r="I601" s="140">
        <f t="shared" si="160"/>
        <v>1039</v>
      </c>
      <c r="J601" s="140">
        <f t="shared" si="160"/>
        <v>1088</v>
      </c>
      <c r="K601" s="140">
        <f t="shared" si="160"/>
        <v>1088</v>
      </c>
    </row>
    <row r="602" spans="1:14" ht="14.5">
      <c r="A602" s="129" t="s">
        <v>7</v>
      </c>
      <c r="B602" s="140">
        <f t="shared" si="160"/>
        <v>165</v>
      </c>
      <c r="C602" s="140">
        <f t="shared" si="160"/>
        <v>258</v>
      </c>
      <c r="D602" s="140">
        <f t="shared" si="160"/>
        <v>277</v>
      </c>
      <c r="E602" s="140">
        <f t="shared" si="160"/>
        <v>246</v>
      </c>
      <c r="F602" s="140">
        <f t="shared" si="160"/>
        <v>323</v>
      </c>
      <c r="G602" s="140">
        <f t="shared" si="160"/>
        <v>395</v>
      </c>
      <c r="H602" s="140">
        <f t="shared" si="160"/>
        <v>476</v>
      </c>
      <c r="I602" s="140">
        <f t="shared" si="160"/>
        <v>597</v>
      </c>
      <c r="J602" s="140">
        <f t="shared" si="160"/>
        <v>739</v>
      </c>
      <c r="K602" s="140">
        <f t="shared" si="160"/>
        <v>903</v>
      </c>
    </row>
    <row r="603" spans="1:14" ht="14.5">
      <c r="A603" s="129" t="s">
        <v>8</v>
      </c>
      <c r="B603" s="140">
        <f t="shared" si="160"/>
        <v>10</v>
      </c>
      <c r="C603" s="140">
        <f t="shared" si="160"/>
        <v>13</v>
      </c>
      <c r="D603" s="140">
        <f t="shared" si="160"/>
        <v>14</v>
      </c>
      <c r="E603" s="140">
        <f t="shared" si="160"/>
        <v>15</v>
      </c>
      <c r="F603" s="140">
        <f t="shared" si="160"/>
        <v>24</v>
      </c>
      <c r="G603" s="140">
        <f t="shared" si="160"/>
        <v>66</v>
      </c>
      <c r="H603" s="140">
        <f t="shared" si="160"/>
        <v>141</v>
      </c>
      <c r="I603" s="140">
        <f t="shared" si="160"/>
        <v>240</v>
      </c>
      <c r="J603" s="140">
        <f t="shared" si="160"/>
        <v>405</v>
      </c>
      <c r="K603" s="140">
        <f t="shared" si="160"/>
        <v>669</v>
      </c>
    </row>
    <row r="604" spans="1:14" ht="14.5">
      <c r="A604" s="129" t="s">
        <v>89</v>
      </c>
      <c r="B604" s="140">
        <f>SUM(B594:B603)</f>
        <v>1974</v>
      </c>
      <c r="C604" s="140">
        <f>SUM(C594:C603)</f>
        <v>2675</v>
      </c>
      <c r="D604" s="140">
        <f t="shared" ref="D604:K604" si="161">SUM(D594:D603)</f>
        <v>2676</v>
      </c>
      <c r="E604" s="140">
        <f t="shared" si="161"/>
        <v>2321</v>
      </c>
      <c r="F604" s="140">
        <f t="shared" si="161"/>
        <v>2875</v>
      </c>
      <c r="G604" s="140">
        <f t="shared" si="161"/>
        <v>3360</v>
      </c>
      <c r="H604" s="140">
        <f t="shared" si="161"/>
        <v>3996</v>
      </c>
      <c r="I604" s="140">
        <f t="shared" si="161"/>
        <v>4713</v>
      </c>
      <c r="J604" s="140">
        <f t="shared" si="161"/>
        <v>5318</v>
      </c>
      <c r="K604" s="140">
        <f t="shared" si="161"/>
        <v>6113</v>
      </c>
    </row>
    <row r="605" spans="1:14" ht="14.5">
      <c r="A605" s="16"/>
      <c r="B605" s="2"/>
      <c r="C605" s="2"/>
      <c r="D605" s="2"/>
      <c r="E605" s="2"/>
      <c r="F605" s="2"/>
      <c r="G605" s="2"/>
      <c r="H605" s="2"/>
      <c r="I605" s="2"/>
      <c r="J605" s="2"/>
      <c r="K605" s="2"/>
      <c r="L605" s="38"/>
      <c r="M605" s="45"/>
      <c r="N605" s="45"/>
    </row>
    <row r="606" spans="1:14">
      <c r="A606" s="54" t="s">
        <v>251</v>
      </c>
    </row>
    <row r="607" spans="1:14" ht="14.5">
      <c r="A607" s="129" t="s">
        <v>291</v>
      </c>
      <c r="B607" s="129"/>
      <c r="C607" s="129"/>
      <c r="D607" s="129"/>
      <c r="E607" s="129"/>
      <c r="F607" s="129"/>
      <c r="G607" s="129"/>
      <c r="H607" s="129"/>
      <c r="I607" s="129"/>
      <c r="J607" s="129"/>
      <c r="K607" s="129"/>
    </row>
    <row r="608" spans="1:14" ht="14.5">
      <c r="A608" s="129"/>
      <c r="B608" s="140">
        <v>2010</v>
      </c>
      <c r="C608" s="140">
        <v>2020</v>
      </c>
      <c r="D608" s="140">
        <v>2030</v>
      </c>
      <c r="E608" s="140">
        <v>2040</v>
      </c>
      <c r="F608" s="140">
        <v>2050</v>
      </c>
      <c r="G608" s="140">
        <v>2060</v>
      </c>
      <c r="H608" s="140">
        <v>2070</v>
      </c>
      <c r="I608" s="140">
        <v>2080</v>
      </c>
      <c r="J608" s="140">
        <v>2090</v>
      </c>
      <c r="K608" s="140">
        <v>2100</v>
      </c>
    </row>
    <row r="609" spans="1:14" ht="14.5">
      <c r="A609" s="129" t="s">
        <v>5</v>
      </c>
      <c r="B609" s="140">
        <f>ROUND(B521/$M$593,0)</f>
        <v>59</v>
      </c>
      <c r="C609" s="140">
        <f t="shared" ref="C609:K609" si="162">ROUND(C521/$M$593,0)</f>
        <v>64</v>
      </c>
      <c r="D609" s="140">
        <f t="shared" si="162"/>
        <v>75</v>
      </c>
      <c r="E609" s="140">
        <f t="shared" si="162"/>
        <v>101</v>
      </c>
      <c r="F609" s="140">
        <f t="shared" si="162"/>
        <v>131</v>
      </c>
      <c r="G609" s="140">
        <f t="shared" si="162"/>
        <v>202</v>
      </c>
      <c r="H609" s="140">
        <f t="shared" si="162"/>
        <v>290</v>
      </c>
      <c r="I609" s="140">
        <f t="shared" si="162"/>
        <v>415</v>
      </c>
      <c r="J609" s="140">
        <f t="shared" si="162"/>
        <v>881</v>
      </c>
      <c r="K609" s="140">
        <f t="shared" si="162"/>
        <v>1696</v>
      </c>
    </row>
    <row r="610" spans="1:14" ht="14.5">
      <c r="A610" s="129" t="s">
        <v>6</v>
      </c>
      <c r="B610" s="140">
        <f t="shared" ref="B610:K618" si="163">ROUND(B522/$M$593,0)</f>
        <v>109</v>
      </c>
      <c r="C610" s="140">
        <f t="shared" si="163"/>
        <v>224</v>
      </c>
      <c r="D610" s="140">
        <f t="shared" si="163"/>
        <v>418</v>
      </c>
      <c r="E610" s="140">
        <f t="shared" si="163"/>
        <v>681</v>
      </c>
      <c r="F610" s="140">
        <f t="shared" si="163"/>
        <v>941</v>
      </c>
      <c r="G610" s="140">
        <f t="shared" si="163"/>
        <v>1211</v>
      </c>
      <c r="H610" s="140">
        <f t="shared" si="163"/>
        <v>1558</v>
      </c>
      <c r="I610" s="140">
        <f t="shared" si="163"/>
        <v>1908</v>
      </c>
      <c r="J610" s="140">
        <f t="shared" si="163"/>
        <v>2554</v>
      </c>
      <c r="K610" s="140">
        <f t="shared" si="163"/>
        <v>3435</v>
      </c>
    </row>
    <row r="611" spans="1:14" ht="14.5">
      <c r="A611" s="129" t="s">
        <v>11</v>
      </c>
      <c r="B611" s="140">
        <f t="shared" si="163"/>
        <v>1962</v>
      </c>
      <c r="C611" s="140">
        <f t="shared" si="163"/>
        <v>2901</v>
      </c>
      <c r="D611" s="140">
        <f t="shared" si="163"/>
        <v>4111</v>
      </c>
      <c r="E611" s="140">
        <f t="shared" si="163"/>
        <v>5629</v>
      </c>
      <c r="F611" s="140">
        <f t="shared" si="163"/>
        <v>7617</v>
      </c>
      <c r="G611" s="140">
        <f t="shared" si="163"/>
        <v>9994</v>
      </c>
      <c r="H611" s="140">
        <f t="shared" si="163"/>
        <v>12909</v>
      </c>
      <c r="I611" s="140">
        <f t="shared" si="163"/>
        <v>15577</v>
      </c>
      <c r="J611" s="140">
        <f t="shared" si="163"/>
        <v>15577</v>
      </c>
      <c r="K611" s="140">
        <f t="shared" si="163"/>
        <v>15577</v>
      </c>
    </row>
    <row r="612" spans="1:14" ht="14.5">
      <c r="A612" s="129" t="s">
        <v>2</v>
      </c>
      <c r="B612" s="140">
        <f t="shared" si="163"/>
        <v>366</v>
      </c>
      <c r="C612" s="140">
        <f t="shared" si="163"/>
        <v>453</v>
      </c>
      <c r="D612" s="140">
        <f t="shared" si="163"/>
        <v>630</v>
      </c>
      <c r="E612" s="140">
        <f t="shared" si="163"/>
        <v>907</v>
      </c>
      <c r="F612" s="140">
        <f t="shared" si="163"/>
        <v>1325</v>
      </c>
      <c r="G612" s="140">
        <f t="shared" si="163"/>
        <v>1819</v>
      </c>
      <c r="H612" s="140">
        <f t="shared" si="163"/>
        <v>2519</v>
      </c>
      <c r="I612" s="140">
        <f t="shared" si="163"/>
        <v>3185</v>
      </c>
      <c r="J612" s="140">
        <f t="shared" si="163"/>
        <v>3964</v>
      </c>
      <c r="K612" s="140">
        <f t="shared" si="163"/>
        <v>4931</v>
      </c>
    </row>
    <row r="613" spans="1:14" ht="14.5">
      <c r="A613" s="129" t="s">
        <v>3</v>
      </c>
      <c r="B613" s="140">
        <f t="shared" si="163"/>
        <v>338</v>
      </c>
      <c r="C613" s="140">
        <f t="shared" si="163"/>
        <v>428</v>
      </c>
      <c r="D613" s="140">
        <f t="shared" si="163"/>
        <v>549</v>
      </c>
      <c r="E613" s="140">
        <f t="shared" si="163"/>
        <v>743</v>
      </c>
      <c r="F613" s="140">
        <f t="shared" si="163"/>
        <v>1007</v>
      </c>
      <c r="G613" s="140">
        <f t="shared" si="163"/>
        <v>1183</v>
      </c>
      <c r="H613" s="140">
        <f t="shared" si="163"/>
        <v>1750</v>
      </c>
      <c r="I613" s="140">
        <f t="shared" si="163"/>
        <v>2702</v>
      </c>
      <c r="J613" s="140">
        <f t="shared" si="163"/>
        <v>4171</v>
      </c>
      <c r="K613" s="140">
        <f t="shared" si="163"/>
        <v>6397</v>
      </c>
    </row>
    <row r="614" spans="1:14" ht="14.5">
      <c r="A614" s="129" t="s">
        <v>4</v>
      </c>
      <c r="B614" s="140">
        <f t="shared" si="163"/>
        <v>360</v>
      </c>
      <c r="C614" s="140">
        <f t="shared" si="163"/>
        <v>399</v>
      </c>
      <c r="D614" s="140">
        <f t="shared" si="163"/>
        <v>452</v>
      </c>
      <c r="E614" s="140">
        <f t="shared" si="163"/>
        <v>542</v>
      </c>
      <c r="F614" s="140">
        <f t="shared" si="163"/>
        <v>651</v>
      </c>
      <c r="G614" s="140">
        <f t="shared" si="163"/>
        <v>849</v>
      </c>
      <c r="H614" s="140">
        <f t="shared" si="163"/>
        <v>1109</v>
      </c>
      <c r="I614" s="140">
        <f t="shared" si="163"/>
        <v>1246</v>
      </c>
      <c r="J614" s="140">
        <f t="shared" si="163"/>
        <v>1454</v>
      </c>
      <c r="K614" s="140">
        <f t="shared" si="163"/>
        <v>1808</v>
      </c>
    </row>
    <row r="615" spans="1:14" ht="14.5">
      <c r="A615" s="129" t="s">
        <v>0</v>
      </c>
      <c r="B615" s="140">
        <f t="shared" si="163"/>
        <v>6099</v>
      </c>
      <c r="C615" s="140">
        <f t="shared" si="163"/>
        <v>8121</v>
      </c>
      <c r="D615" s="140">
        <f t="shared" si="163"/>
        <v>10651</v>
      </c>
      <c r="E615" s="140">
        <f t="shared" si="163"/>
        <v>13625</v>
      </c>
      <c r="F615" s="140">
        <f t="shared" si="163"/>
        <v>15577</v>
      </c>
      <c r="G615" s="140">
        <f t="shared" si="163"/>
        <v>15577</v>
      </c>
      <c r="H615" s="140">
        <f t="shared" si="163"/>
        <v>15577</v>
      </c>
      <c r="I615" s="140">
        <f t="shared" si="163"/>
        <v>15577</v>
      </c>
      <c r="J615" s="140">
        <f t="shared" si="163"/>
        <v>15577</v>
      </c>
      <c r="K615" s="140">
        <f t="shared" si="163"/>
        <v>15577</v>
      </c>
    </row>
    <row r="616" spans="1:14" ht="14.5">
      <c r="A616" s="129" t="s">
        <v>1</v>
      </c>
      <c r="B616" s="140">
        <f t="shared" si="163"/>
        <v>3592</v>
      </c>
      <c r="C616" s="140">
        <f t="shared" si="163"/>
        <v>4618</v>
      </c>
      <c r="D616" s="140">
        <f t="shared" si="163"/>
        <v>5871</v>
      </c>
      <c r="E616" s="140">
        <f t="shared" si="163"/>
        <v>7259</v>
      </c>
      <c r="F616" s="140">
        <f t="shared" si="163"/>
        <v>8944</v>
      </c>
      <c r="G616" s="140">
        <f t="shared" si="163"/>
        <v>10660</v>
      </c>
      <c r="H616" s="140">
        <f t="shared" si="163"/>
        <v>12666</v>
      </c>
      <c r="I616" s="140">
        <f t="shared" si="163"/>
        <v>14865</v>
      </c>
      <c r="J616" s="140">
        <f t="shared" si="163"/>
        <v>15577</v>
      </c>
      <c r="K616" s="140">
        <f t="shared" si="163"/>
        <v>15577</v>
      </c>
    </row>
    <row r="617" spans="1:14" ht="14.5">
      <c r="A617" s="129" t="s">
        <v>7</v>
      </c>
      <c r="B617" s="140">
        <f t="shared" si="163"/>
        <v>1181</v>
      </c>
      <c r="C617" s="140">
        <f t="shared" si="163"/>
        <v>1843</v>
      </c>
      <c r="D617" s="140">
        <f t="shared" si="163"/>
        <v>2646</v>
      </c>
      <c r="E617" s="140">
        <f t="shared" si="163"/>
        <v>3515</v>
      </c>
      <c r="F617" s="140">
        <f t="shared" si="163"/>
        <v>4623</v>
      </c>
      <c r="G617" s="140">
        <f t="shared" si="163"/>
        <v>5653</v>
      </c>
      <c r="H617" s="140">
        <f t="shared" si="163"/>
        <v>6810</v>
      </c>
      <c r="I617" s="140">
        <f t="shared" si="163"/>
        <v>8548</v>
      </c>
      <c r="J617" s="140">
        <f t="shared" si="163"/>
        <v>10571</v>
      </c>
      <c r="K617" s="140">
        <f t="shared" si="163"/>
        <v>12929</v>
      </c>
    </row>
    <row r="618" spans="1:14" ht="14.5">
      <c r="A618" s="129" t="s">
        <v>8</v>
      </c>
      <c r="B618" s="140">
        <f t="shared" si="163"/>
        <v>70</v>
      </c>
      <c r="C618" s="140">
        <f t="shared" si="163"/>
        <v>95</v>
      </c>
      <c r="D618" s="140">
        <f t="shared" si="163"/>
        <v>135</v>
      </c>
      <c r="E618" s="140">
        <f t="shared" si="163"/>
        <v>217</v>
      </c>
      <c r="F618" s="140">
        <f t="shared" si="163"/>
        <v>349</v>
      </c>
      <c r="G618" s="140">
        <f t="shared" si="163"/>
        <v>938</v>
      </c>
      <c r="H618" s="140">
        <f t="shared" si="163"/>
        <v>2015</v>
      </c>
      <c r="I618" s="140">
        <f t="shared" si="163"/>
        <v>3428</v>
      </c>
      <c r="J618" s="140">
        <f t="shared" si="163"/>
        <v>5800</v>
      </c>
      <c r="K618" s="140">
        <f t="shared" si="163"/>
        <v>9576</v>
      </c>
    </row>
    <row r="619" spans="1:14" ht="14.5">
      <c r="A619" s="129" t="s">
        <v>89</v>
      </c>
      <c r="B619" s="140">
        <f>SUM(B609:B618)</f>
        <v>14136</v>
      </c>
      <c r="C619" s="140">
        <f>SUM(C609:C618)</f>
        <v>19146</v>
      </c>
      <c r="D619" s="140">
        <f t="shared" ref="D619:K619" si="164">SUM(D609:D618)</f>
        <v>25538</v>
      </c>
      <c r="E619" s="140">
        <f t="shared" si="164"/>
        <v>33219</v>
      </c>
      <c r="F619" s="140">
        <f t="shared" si="164"/>
        <v>41165</v>
      </c>
      <c r="G619" s="140">
        <f t="shared" si="164"/>
        <v>48086</v>
      </c>
      <c r="H619" s="140">
        <f t="shared" si="164"/>
        <v>57203</v>
      </c>
      <c r="I619" s="140">
        <f t="shared" si="164"/>
        <v>67451</v>
      </c>
      <c r="J619" s="140">
        <f t="shared" si="164"/>
        <v>76126</v>
      </c>
      <c r="K619" s="140">
        <f t="shared" si="164"/>
        <v>87503</v>
      </c>
    </row>
    <row r="620" spans="1:14" ht="14.5">
      <c r="A620" s="16"/>
      <c r="B620" s="2"/>
      <c r="C620" s="2"/>
      <c r="D620" s="2"/>
      <c r="E620" s="2"/>
      <c r="F620" s="2"/>
      <c r="G620" s="2"/>
      <c r="H620" s="2"/>
      <c r="I620" s="2"/>
      <c r="J620" s="2"/>
      <c r="K620" s="2"/>
      <c r="L620" s="38"/>
      <c r="M620" s="45"/>
      <c r="N620" s="45"/>
    </row>
    <row r="621" spans="1:14">
      <c r="A621" s="54" t="s">
        <v>252</v>
      </c>
    </row>
    <row r="622" spans="1:14" ht="14.5">
      <c r="A622" s="129" t="s">
        <v>291</v>
      </c>
      <c r="B622" s="129"/>
      <c r="C622" s="129"/>
      <c r="D622" s="129"/>
      <c r="E622" s="129"/>
      <c r="F622" s="129"/>
      <c r="G622" s="129"/>
      <c r="H622" s="129"/>
      <c r="I622" s="129"/>
      <c r="J622" s="129"/>
      <c r="K622" s="129"/>
    </row>
    <row r="623" spans="1:14" ht="14.5">
      <c r="A623" s="129"/>
      <c r="B623" s="140">
        <v>2010</v>
      </c>
      <c r="C623" s="140">
        <v>2020</v>
      </c>
      <c r="D623" s="140">
        <v>2030</v>
      </c>
      <c r="E623" s="140">
        <v>2040</v>
      </c>
      <c r="F623" s="140">
        <v>2050</v>
      </c>
      <c r="G623" s="140">
        <v>2060</v>
      </c>
      <c r="H623" s="140">
        <v>2070</v>
      </c>
      <c r="I623" s="140">
        <v>2080</v>
      </c>
      <c r="J623" s="140">
        <v>2090</v>
      </c>
      <c r="K623" s="140">
        <v>2100</v>
      </c>
    </row>
    <row r="624" spans="1:14" ht="14.5">
      <c r="A624" s="129" t="s">
        <v>5</v>
      </c>
      <c r="B624" s="140">
        <f>ROUND(B535/$M$593,0)</f>
        <v>17</v>
      </c>
      <c r="C624" s="140">
        <f t="shared" ref="C624:K624" si="165">ROUND(C535/$M$593,0)</f>
        <v>19</v>
      </c>
      <c r="D624" s="140">
        <f t="shared" si="165"/>
        <v>22</v>
      </c>
      <c r="E624" s="140">
        <f t="shared" si="165"/>
        <v>30</v>
      </c>
      <c r="F624" s="140">
        <f t="shared" si="165"/>
        <v>39</v>
      </c>
      <c r="G624" s="140">
        <f t="shared" si="165"/>
        <v>60</v>
      </c>
      <c r="H624" s="140">
        <f t="shared" si="165"/>
        <v>86</v>
      </c>
      <c r="I624" s="140">
        <f t="shared" si="165"/>
        <v>123</v>
      </c>
      <c r="J624" s="140">
        <f t="shared" si="165"/>
        <v>261</v>
      </c>
      <c r="K624" s="140">
        <f t="shared" si="165"/>
        <v>502</v>
      </c>
    </row>
    <row r="625" spans="1:29" ht="14.5">
      <c r="A625" s="129" t="s">
        <v>6</v>
      </c>
      <c r="B625" s="140">
        <f t="shared" ref="B625:K633" si="166">ROUND(B536/$M$593,0)</f>
        <v>32</v>
      </c>
      <c r="C625" s="140">
        <f t="shared" si="166"/>
        <v>66</v>
      </c>
      <c r="D625" s="140">
        <f t="shared" si="166"/>
        <v>124</v>
      </c>
      <c r="E625" s="140">
        <f t="shared" si="166"/>
        <v>202</v>
      </c>
      <c r="F625" s="140">
        <f t="shared" si="166"/>
        <v>279</v>
      </c>
      <c r="G625" s="140">
        <f t="shared" si="166"/>
        <v>359</v>
      </c>
      <c r="H625" s="140">
        <f t="shared" si="166"/>
        <v>461</v>
      </c>
      <c r="I625" s="140">
        <f t="shared" si="166"/>
        <v>565</v>
      </c>
      <c r="J625" s="140">
        <f t="shared" si="166"/>
        <v>757</v>
      </c>
      <c r="K625" s="140">
        <f t="shared" si="166"/>
        <v>1017</v>
      </c>
    </row>
    <row r="626" spans="1:29" ht="14.5">
      <c r="A626" s="129" t="s">
        <v>11</v>
      </c>
      <c r="B626" s="140">
        <f t="shared" si="166"/>
        <v>581</v>
      </c>
      <c r="C626" s="140">
        <f t="shared" si="166"/>
        <v>859</v>
      </c>
      <c r="D626" s="140">
        <f t="shared" si="166"/>
        <v>1218</v>
      </c>
      <c r="E626" s="140">
        <f t="shared" si="166"/>
        <v>1667</v>
      </c>
      <c r="F626" s="140">
        <f t="shared" si="166"/>
        <v>2256</v>
      </c>
      <c r="G626" s="140">
        <f t="shared" si="166"/>
        <v>2960</v>
      </c>
      <c r="H626" s="140">
        <f t="shared" si="166"/>
        <v>3824</v>
      </c>
      <c r="I626" s="140">
        <f t="shared" si="166"/>
        <v>4614</v>
      </c>
      <c r="J626" s="140">
        <f t="shared" si="166"/>
        <v>4614</v>
      </c>
      <c r="K626" s="140">
        <f t="shared" si="166"/>
        <v>4614</v>
      </c>
    </row>
    <row r="627" spans="1:29" ht="14.5">
      <c r="A627" s="129" t="s">
        <v>2</v>
      </c>
      <c r="B627" s="140">
        <f t="shared" si="166"/>
        <v>108</v>
      </c>
      <c r="C627" s="140">
        <f t="shared" si="166"/>
        <v>134</v>
      </c>
      <c r="D627" s="140">
        <f t="shared" si="166"/>
        <v>187</v>
      </c>
      <c r="E627" s="140">
        <f t="shared" si="166"/>
        <v>269</v>
      </c>
      <c r="F627" s="140">
        <f t="shared" si="166"/>
        <v>393</v>
      </c>
      <c r="G627" s="140">
        <f t="shared" si="166"/>
        <v>539</v>
      </c>
      <c r="H627" s="140">
        <f t="shared" si="166"/>
        <v>746</v>
      </c>
      <c r="I627" s="140">
        <f t="shared" si="166"/>
        <v>943</v>
      </c>
      <c r="J627" s="140">
        <f t="shared" si="166"/>
        <v>1174</v>
      </c>
      <c r="K627" s="140">
        <f t="shared" si="166"/>
        <v>1461</v>
      </c>
    </row>
    <row r="628" spans="1:29" ht="14.5">
      <c r="A628" s="129" t="s">
        <v>3</v>
      </c>
      <c r="B628" s="140">
        <f t="shared" si="166"/>
        <v>100</v>
      </c>
      <c r="C628" s="140">
        <f t="shared" si="166"/>
        <v>127</v>
      </c>
      <c r="D628" s="140">
        <f t="shared" si="166"/>
        <v>163</v>
      </c>
      <c r="E628" s="140">
        <f t="shared" si="166"/>
        <v>220</v>
      </c>
      <c r="F628" s="140">
        <f t="shared" si="166"/>
        <v>298</v>
      </c>
      <c r="G628" s="140">
        <f t="shared" si="166"/>
        <v>351</v>
      </c>
      <c r="H628" s="140">
        <f t="shared" si="166"/>
        <v>518</v>
      </c>
      <c r="I628" s="140">
        <f t="shared" si="166"/>
        <v>800</v>
      </c>
      <c r="J628" s="140">
        <f t="shared" si="166"/>
        <v>1235</v>
      </c>
      <c r="K628" s="140">
        <f t="shared" si="166"/>
        <v>1895</v>
      </c>
    </row>
    <row r="629" spans="1:29" ht="14.5">
      <c r="A629" s="129" t="s">
        <v>4</v>
      </c>
      <c r="B629" s="140">
        <f t="shared" si="166"/>
        <v>107</v>
      </c>
      <c r="C629" s="140">
        <f t="shared" si="166"/>
        <v>118</v>
      </c>
      <c r="D629" s="140">
        <f t="shared" si="166"/>
        <v>134</v>
      </c>
      <c r="E629" s="140">
        <f t="shared" si="166"/>
        <v>161</v>
      </c>
      <c r="F629" s="140">
        <f t="shared" si="166"/>
        <v>193</v>
      </c>
      <c r="G629" s="140">
        <f t="shared" si="166"/>
        <v>251</v>
      </c>
      <c r="H629" s="140">
        <f t="shared" si="166"/>
        <v>328</v>
      </c>
      <c r="I629" s="140">
        <f t="shared" si="166"/>
        <v>369</v>
      </c>
      <c r="J629" s="140">
        <f t="shared" si="166"/>
        <v>431</v>
      </c>
      <c r="K629" s="140">
        <f t="shared" si="166"/>
        <v>535</v>
      </c>
    </row>
    <row r="630" spans="1:29" ht="14.5">
      <c r="A630" s="129" t="s">
        <v>0</v>
      </c>
      <c r="B630" s="140">
        <f t="shared" si="166"/>
        <v>1807</v>
      </c>
      <c r="C630" s="140">
        <f t="shared" si="166"/>
        <v>2406</v>
      </c>
      <c r="D630" s="140">
        <f t="shared" si="166"/>
        <v>3155</v>
      </c>
      <c r="E630" s="140">
        <f t="shared" si="166"/>
        <v>4036</v>
      </c>
      <c r="F630" s="140">
        <f t="shared" si="166"/>
        <v>4614</v>
      </c>
      <c r="G630" s="140">
        <f t="shared" si="166"/>
        <v>4614</v>
      </c>
      <c r="H630" s="140">
        <f t="shared" si="166"/>
        <v>4614</v>
      </c>
      <c r="I630" s="140">
        <f t="shared" si="166"/>
        <v>4614</v>
      </c>
      <c r="J630" s="140">
        <f t="shared" si="166"/>
        <v>4614</v>
      </c>
      <c r="K630" s="140">
        <f t="shared" si="166"/>
        <v>4614</v>
      </c>
    </row>
    <row r="631" spans="1:29" ht="14.5">
      <c r="A631" s="129" t="s">
        <v>1</v>
      </c>
      <c r="B631" s="140">
        <f t="shared" si="166"/>
        <v>1064</v>
      </c>
      <c r="C631" s="140">
        <f t="shared" si="166"/>
        <v>1368</v>
      </c>
      <c r="D631" s="140">
        <f t="shared" si="166"/>
        <v>1739</v>
      </c>
      <c r="E631" s="140">
        <f t="shared" si="166"/>
        <v>2150</v>
      </c>
      <c r="F631" s="140">
        <f t="shared" si="166"/>
        <v>2649</v>
      </c>
      <c r="G631" s="140">
        <f t="shared" si="166"/>
        <v>3158</v>
      </c>
      <c r="H631" s="140">
        <f t="shared" si="166"/>
        <v>3752</v>
      </c>
      <c r="I631" s="140">
        <f t="shared" si="166"/>
        <v>4403</v>
      </c>
      <c r="J631" s="140">
        <f t="shared" si="166"/>
        <v>4614</v>
      </c>
      <c r="K631" s="140">
        <f t="shared" si="166"/>
        <v>4614</v>
      </c>
    </row>
    <row r="632" spans="1:29" ht="14.5">
      <c r="A632" s="129" t="s">
        <v>7</v>
      </c>
      <c r="B632" s="140">
        <f t="shared" si="166"/>
        <v>350</v>
      </c>
      <c r="C632" s="140">
        <f t="shared" si="166"/>
        <v>546</v>
      </c>
      <c r="D632" s="140">
        <f t="shared" si="166"/>
        <v>784</v>
      </c>
      <c r="E632" s="140">
        <f t="shared" si="166"/>
        <v>1041</v>
      </c>
      <c r="F632" s="140">
        <f t="shared" si="166"/>
        <v>1369</v>
      </c>
      <c r="G632" s="140">
        <f t="shared" si="166"/>
        <v>1674</v>
      </c>
      <c r="H632" s="140">
        <f t="shared" si="166"/>
        <v>2017</v>
      </c>
      <c r="I632" s="140">
        <f t="shared" si="166"/>
        <v>2532</v>
      </c>
      <c r="J632" s="140">
        <f t="shared" si="166"/>
        <v>3131</v>
      </c>
      <c r="K632" s="140">
        <f t="shared" si="166"/>
        <v>3830</v>
      </c>
    </row>
    <row r="633" spans="1:29" ht="14.5">
      <c r="A633" s="129" t="s">
        <v>8</v>
      </c>
      <c r="B633" s="140">
        <f t="shared" si="166"/>
        <v>21</v>
      </c>
      <c r="C633" s="140">
        <f t="shared" si="166"/>
        <v>28</v>
      </c>
      <c r="D633" s="140">
        <f t="shared" si="166"/>
        <v>40</v>
      </c>
      <c r="E633" s="140">
        <f t="shared" si="166"/>
        <v>64</v>
      </c>
      <c r="F633" s="140">
        <f t="shared" si="166"/>
        <v>103</v>
      </c>
      <c r="G633" s="140">
        <f t="shared" si="166"/>
        <v>278</v>
      </c>
      <c r="H633" s="140">
        <f t="shared" si="166"/>
        <v>597</v>
      </c>
      <c r="I633" s="140">
        <f t="shared" si="166"/>
        <v>1015</v>
      </c>
      <c r="J633" s="140">
        <f t="shared" si="166"/>
        <v>1718</v>
      </c>
      <c r="K633" s="140">
        <f t="shared" si="166"/>
        <v>2836</v>
      </c>
    </row>
    <row r="634" spans="1:29" ht="14.5">
      <c r="A634" s="129" t="s">
        <v>89</v>
      </c>
      <c r="B634" s="140">
        <f>SUM(B624:B633)</f>
        <v>4187</v>
      </c>
      <c r="C634" s="140">
        <f>SUM(C624:C633)</f>
        <v>5671</v>
      </c>
      <c r="D634" s="140">
        <f t="shared" ref="D634:K634" si="167">SUM(D624:D633)</f>
        <v>7566</v>
      </c>
      <c r="E634" s="140">
        <f t="shared" si="167"/>
        <v>9840</v>
      </c>
      <c r="F634" s="140">
        <f t="shared" si="167"/>
        <v>12193</v>
      </c>
      <c r="G634" s="140">
        <f t="shared" si="167"/>
        <v>14244</v>
      </c>
      <c r="H634" s="140">
        <f t="shared" si="167"/>
        <v>16943</v>
      </c>
      <c r="I634" s="140">
        <f t="shared" si="167"/>
        <v>19978</v>
      </c>
      <c r="J634" s="140">
        <f t="shared" si="167"/>
        <v>22549</v>
      </c>
      <c r="K634" s="140">
        <f t="shared" si="167"/>
        <v>25918</v>
      </c>
      <c r="M634" t="s">
        <v>256</v>
      </c>
      <c r="Q634" s="6">
        <f>SUM(C634,C619,C604)</f>
        <v>27492</v>
      </c>
      <c r="R634" s="5"/>
    </row>
    <row r="635" spans="1:29" ht="14.5">
      <c r="A635" s="16"/>
      <c r="B635" s="2"/>
      <c r="C635" s="2"/>
      <c r="D635" s="2"/>
      <c r="E635" s="2"/>
      <c r="F635" s="2"/>
      <c r="G635" s="2"/>
      <c r="H635" s="2"/>
      <c r="I635" s="2"/>
      <c r="J635" s="2"/>
      <c r="K635" s="2"/>
      <c r="L635" s="38"/>
      <c r="M635" s="45"/>
      <c r="N635" s="45"/>
    </row>
    <row r="636" spans="1:29" ht="14.5">
      <c r="A636" s="16"/>
      <c r="B636" s="2"/>
      <c r="C636" s="2"/>
      <c r="D636" s="2"/>
      <c r="E636" s="2"/>
      <c r="F636" s="2"/>
      <c r="G636" s="2"/>
      <c r="H636" s="2"/>
      <c r="I636" s="2"/>
      <c r="J636" s="2"/>
      <c r="K636" s="2"/>
      <c r="L636" s="38"/>
      <c r="M636" s="45"/>
      <c r="N636" s="45"/>
    </row>
    <row r="637" spans="1:29" ht="14.5">
      <c r="A637" s="34" t="s">
        <v>59</v>
      </c>
      <c r="B637" s="35"/>
      <c r="C637" s="35"/>
      <c r="D637" s="35"/>
      <c r="E637" s="35"/>
      <c r="F637" s="35"/>
      <c r="G637" s="35"/>
      <c r="H637" s="35"/>
      <c r="I637" s="35"/>
      <c r="J637" s="35"/>
      <c r="K637" s="35"/>
      <c r="L637" s="35"/>
      <c r="M637" s="35"/>
      <c r="N637" s="35"/>
      <c r="O637" s="35"/>
      <c r="P637" s="35"/>
      <c r="Q637" s="35"/>
      <c r="R637" s="35"/>
      <c r="S637" s="35"/>
      <c r="T637" s="35"/>
    </row>
    <row r="638" spans="1:29" ht="14.5" outlineLevel="1">
      <c r="A638" s="32"/>
      <c r="B638" s="5"/>
      <c r="C638" s="5"/>
      <c r="D638" s="5"/>
      <c r="E638" s="5"/>
      <c r="F638" s="5"/>
      <c r="G638" s="5"/>
      <c r="H638" s="5"/>
      <c r="I638" s="5"/>
      <c r="J638" s="5"/>
      <c r="K638" s="5"/>
      <c r="L638" s="5"/>
      <c r="M638" s="5"/>
      <c r="N638" s="5"/>
      <c r="O638" s="5"/>
      <c r="P638" s="5"/>
      <c r="Q638" s="5"/>
      <c r="R638" s="5"/>
      <c r="S638" s="5"/>
      <c r="T638" s="5"/>
    </row>
    <row r="639" spans="1:29" outlineLevel="1">
      <c r="A639" s="10" t="s">
        <v>60</v>
      </c>
      <c r="B639" s="5"/>
      <c r="C639" s="5"/>
      <c r="D639" s="5"/>
      <c r="E639" s="5"/>
      <c r="F639" s="5"/>
      <c r="G639" s="5"/>
      <c r="H639" s="5"/>
      <c r="I639" s="5"/>
      <c r="J639" s="5"/>
      <c r="K639" s="5"/>
      <c r="L639" s="5"/>
      <c r="M639" s="5"/>
      <c r="N639" s="5"/>
      <c r="O639" s="5"/>
      <c r="P639" s="5"/>
      <c r="Q639" s="5"/>
      <c r="R639" s="5"/>
      <c r="S639" s="5"/>
      <c r="T639" s="5"/>
    </row>
    <row r="640" spans="1:29" ht="14.5" outlineLevel="1">
      <c r="A640" s="32" t="s">
        <v>61</v>
      </c>
      <c r="B640" s="5"/>
      <c r="D640" s="5"/>
      <c r="E640" s="5"/>
      <c r="F640" s="5"/>
      <c r="G640" s="5"/>
      <c r="H640" s="5"/>
      <c r="I640" s="5"/>
      <c r="J640" s="5"/>
      <c r="K640" s="5"/>
      <c r="L640" s="5"/>
      <c r="M640" s="5"/>
      <c r="N640" s="5"/>
      <c r="O640" s="5"/>
      <c r="P640" s="30"/>
      <c r="Q640" s="30"/>
      <c r="R640" s="5"/>
      <c r="T640" s="5"/>
      <c r="U640" s="5"/>
      <c r="V640" s="5"/>
      <c r="W640" s="5"/>
      <c r="X640" s="5"/>
      <c r="Y640" s="5"/>
      <c r="Z640" s="5"/>
      <c r="AA640" s="5"/>
      <c r="AB640" s="5"/>
      <c r="AC640" s="5"/>
    </row>
    <row r="641" spans="1:31" ht="14.5" outlineLevel="1">
      <c r="B641" s="73">
        <v>2010</v>
      </c>
      <c r="C641" s="73">
        <v>2020</v>
      </c>
      <c r="D641" s="73">
        <v>2030</v>
      </c>
      <c r="E641" s="73">
        <v>2040</v>
      </c>
      <c r="F641" s="73">
        <v>2050</v>
      </c>
      <c r="G641" s="73">
        <v>2060</v>
      </c>
      <c r="H641" s="73">
        <v>2070</v>
      </c>
      <c r="I641" s="73">
        <v>2080</v>
      </c>
      <c r="J641" s="73">
        <v>2090</v>
      </c>
      <c r="K641" s="73">
        <v>2100</v>
      </c>
      <c r="L641" s="55"/>
      <c r="M641" s="55"/>
      <c r="O641" s="5"/>
      <c r="P641" s="53"/>
      <c r="Q641" s="53"/>
      <c r="R641" s="5"/>
      <c r="S641" s="5"/>
      <c r="T641" s="55"/>
      <c r="U641" s="55"/>
      <c r="V641" s="55"/>
      <c r="W641" s="55"/>
      <c r="X641" s="55"/>
      <c r="Y641" s="55"/>
      <c r="Z641" s="55"/>
      <c r="AA641" s="55"/>
      <c r="AB641" s="55"/>
      <c r="AC641" s="55"/>
    </row>
    <row r="642" spans="1:31" ht="14.5" outlineLevel="1">
      <c r="A642" s="4" t="s">
        <v>5</v>
      </c>
      <c r="B642" s="7">
        <v>0.49271201229213124</v>
      </c>
      <c r="C642" s="7">
        <v>0.47846970625794999</v>
      </c>
      <c r="D642" s="7">
        <v>0.45369191479434973</v>
      </c>
      <c r="E642" s="7">
        <v>0.41166833692432664</v>
      </c>
      <c r="F642" s="7">
        <v>0.37353722669459283</v>
      </c>
      <c r="G642" s="7">
        <v>0.3232328657264143</v>
      </c>
      <c r="H642" s="7">
        <v>0.27970300687361871</v>
      </c>
      <c r="I642" s="7">
        <v>0.23219875747736091</v>
      </c>
      <c r="J642" s="7">
        <v>0.19276254330148065</v>
      </c>
      <c r="K642" s="7">
        <v>0.16002410393465608</v>
      </c>
      <c r="L642" s="55"/>
      <c r="M642" s="55"/>
      <c r="O642" s="5"/>
      <c r="P642" s="53"/>
      <c r="Q642" s="53"/>
      <c r="R642" s="5"/>
      <c r="T642" s="7"/>
      <c r="U642" s="7"/>
      <c r="V642" s="7"/>
      <c r="W642" s="7"/>
      <c r="X642" s="7"/>
      <c r="Y642" s="7"/>
      <c r="Z642" s="7"/>
      <c r="AA642" s="7"/>
      <c r="AB642" s="7"/>
      <c r="AC642" s="7"/>
    </row>
    <row r="643" spans="1:31" ht="14.5" outlineLevel="1">
      <c r="A643" s="4" t="s">
        <v>6</v>
      </c>
      <c r="B643" s="7">
        <v>0.9026480745660278</v>
      </c>
      <c r="C643" s="7">
        <v>0.78970725509681283</v>
      </c>
      <c r="D643" s="7">
        <v>0.70072080813827664</v>
      </c>
      <c r="E643" s="7">
        <v>0.63611799523691959</v>
      </c>
      <c r="F643" s="7">
        <v>0.57747122557888542</v>
      </c>
      <c r="G643" s="7">
        <v>0.53793260913309049</v>
      </c>
      <c r="H643" s="7">
        <v>0.50110114435339037</v>
      </c>
      <c r="I643" s="7">
        <v>0.47323978570837244</v>
      </c>
      <c r="J643" s="7">
        <v>0.44692752611110859</v>
      </c>
      <c r="K643" s="7">
        <v>0.42207823523714738</v>
      </c>
      <c r="L643" s="55"/>
      <c r="M643" s="55"/>
      <c r="O643" s="5"/>
      <c r="P643" s="53"/>
      <c r="Q643" s="53"/>
      <c r="R643" s="5"/>
      <c r="T643" s="7"/>
      <c r="U643" s="7"/>
      <c r="V643" s="7"/>
      <c r="W643" s="7"/>
      <c r="X643" s="7"/>
      <c r="Y643" s="7"/>
      <c r="Z643" s="7"/>
      <c r="AA643" s="7"/>
      <c r="AB643" s="7"/>
      <c r="AC643" s="7"/>
    </row>
    <row r="644" spans="1:31" ht="14.5" outlineLevel="1">
      <c r="A644" s="4" t="s">
        <v>11</v>
      </c>
      <c r="B644" s="7">
        <v>0.29992594867057987</v>
      </c>
      <c r="C644" s="7">
        <v>0.27976166356175713</v>
      </c>
      <c r="D644" s="7">
        <v>0.2564542895672019</v>
      </c>
      <c r="E644" s="7">
        <v>0.23690395007730447</v>
      </c>
      <c r="F644" s="7">
        <v>0.21898635830316532</v>
      </c>
      <c r="G644" s="7">
        <v>0.20752427621323388</v>
      </c>
      <c r="H644" s="7">
        <v>0.19665293229882025</v>
      </c>
      <c r="I644" s="7">
        <v>0.18578338287512519</v>
      </c>
      <c r="J644" s="7">
        <v>0.17553556065230586</v>
      </c>
      <c r="K644" s="7">
        <v>0.16586629374728268</v>
      </c>
      <c r="L644" s="55"/>
      <c r="M644" s="55"/>
      <c r="O644" s="5"/>
      <c r="P644" s="53"/>
      <c r="Q644" s="53"/>
      <c r="R644" s="5"/>
      <c r="T644" s="7"/>
      <c r="U644" s="7"/>
      <c r="V644" s="7"/>
      <c r="W644" s="7"/>
      <c r="X644" s="7"/>
      <c r="Y644" s="7"/>
      <c r="Z644" s="7"/>
      <c r="AA644" s="7"/>
      <c r="AB644" s="7"/>
      <c r="AC644" s="7"/>
    </row>
    <row r="645" spans="1:31" ht="14.5" outlineLevel="1">
      <c r="A645" s="4" t="s">
        <v>2</v>
      </c>
      <c r="B645" s="7">
        <v>0.60164882413159981</v>
      </c>
      <c r="C645" s="7">
        <v>0.55781692074887368</v>
      </c>
      <c r="D645" s="7">
        <v>0.4981491048582331</v>
      </c>
      <c r="E645" s="7">
        <v>0.44159890889948455</v>
      </c>
      <c r="F645" s="7">
        <v>0.39146832632914702</v>
      </c>
      <c r="G645" s="7">
        <v>0.35522653607478621</v>
      </c>
      <c r="H645" s="7">
        <v>0.32233997860045044</v>
      </c>
      <c r="I645" s="7">
        <v>0.30083308426107752</v>
      </c>
      <c r="J645" s="7">
        <v>0.28076115466338281</v>
      </c>
      <c r="K645" s="7">
        <v>0.26202844730836261</v>
      </c>
      <c r="L645" s="55"/>
      <c r="M645" s="55"/>
      <c r="O645" s="5"/>
      <c r="P645" s="53"/>
      <c r="Q645" s="53"/>
      <c r="R645" s="5"/>
      <c r="T645" s="7"/>
      <c r="U645" s="7"/>
      <c r="V645" s="7"/>
      <c r="W645" s="7"/>
      <c r="X645" s="7"/>
      <c r="Y645" s="7"/>
      <c r="Z645" s="7"/>
      <c r="AA645" s="7"/>
      <c r="AB645" s="7"/>
      <c r="AC645" s="7"/>
    </row>
    <row r="646" spans="1:31" ht="14.5" outlineLevel="1">
      <c r="A646" s="4" t="s">
        <v>3</v>
      </c>
      <c r="B646" s="7">
        <v>0.62446578598233182</v>
      </c>
      <c r="C646" s="7">
        <v>0.589574732004012</v>
      </c>
      <c r="D646" s="7">
        <v>0.5546702363508248</v>
      </c>
      <c r="E646" s="7">
        <v>0.51545002099011572</v>
      </c>
      <c r="F646" s="7">
        <v>0.47900303049732168</v>
      </c>
      <c r="G646" s="7">
        <v>0.44428037024551209</v>
      </c>
      <c r="H646" s="7">
        <v>0.41207473610460377</v>
      </c>
      <c r="I646" s="7">
        <v>0.37932069147473557</v>
      </c>
      <c r="J646" s="7">
        <v>0.34917012467453723</v>
      </c>
      <c r="K646" s="7">
        <v>0.32141609647295571</v>
      </c>
      <c r="L646" s="55"/>
      <c r="M646" s="55"/>
      <c r="O646" s="5"/>
      <c r="P646" s="53"/>
      <c r="Q646" s="53"/>
      <c r="R646" s="5"/>
      <c r="T646" s="7"/>
      <c r="U646" s="7"/>
      <c r="V646" s="7"/>
      <c r="W646" s="7"/>
      <c r="X646" s="7"/>
      <c r="Y646" s="7"/>
      <c r="Z646" s="7"/>
      <c r="AA646" s="7"/>
      <c r="AB646" s="7"/>
      <c r="AC646" s="7"/>
    </row>
    <row r="647" spans="1:31" ht="14.5" outlineLevel="1">
      <c r="A647" s="4" t="s">
        <v>4</v>
      </c>
      <c r="B647" s="7">
        <v>0.50222976611742087</v>
      </c>
      <c r="C647" s="7">
        <v>0.48765731287120179</v>
      </c>
      <c r="D647" s="7">
        <v>0.47042206781128504</v>
      </c>
      <c r="E647" s="7">
        <v>0.4464338961971433</v>
      </c>
      <c r="F647" s="7">
        <v>0.42366895031317792</v>
      </c>
      <c r="G647" s="7">
        <v>0.39266565791991553</v>
      </c>
      <c r="H647" s="7">
        <v>0.3639311278197398</v>
      </c>
      <c r="I647" s="7">
        <v>0.33737348792226179</v>
      </c>
      <c r="J647" s="7">
        <v>0.31275387470897958</v>
      </c>
      <c r="K647" s="7">
        <v>0.28993086192955031</v>
      </c>
      <c r="L647" s="55"/>
      <c r="M647" s="55"/>
      <c r="O647" s="5"/>
      <c r="P647" s="53"/>
      <c r="Q647" s="53"/>
      <c r="R647" s="5"/>
      <c r="T647" s="7"/>
      <c r="U647" s="7"/>
      <c r="V647" s="7"/>
      <c r="W647" s="7"/>
      <c r="X647" s="7"/>
      <c r="Y647" s="7"/>
      <c r="Z647" s="7"/>
      <c r="AA647" s="7"/>
      <c r="AB647" s="7"/>
      <c r="AC647" s="7"/>
    </row>
    <row r="648" spans="1:31" ht="14.5" outlineLevel="1">
      <c r="A648" s="73" t="s">
        <v>0</v>
      </c>
      <c r="B648" s="55">
        <v>0.78614357533419321</v>
      </c>
      <c r="C648" s="55">
        <v>0.74770764462097805</v>
      </c>
      <c r="D648" s="55">
        <v>0.71177466532287859</v>
      </c>
      <c r="E648" s="55">
        <v>0.67934198898211418</v>
      </c>
      <c r="F648" s="55">
        <v>0.64838713778162449</v>
      </c>
      <c r="G648" s="55">
        <v>0.62045208730160939</v>
      </c>
      <c r="H648" s="55">
        <v>0.59372058790990068</v>
      </c>
      <c r="I648" s="55">
        <v>0.56951224931221101</v>
      </c>
      <c r="J648" s="55">
        <v>0.54629098050727265</v>
      </c>
      <c r="K648" s="55">
        <v>0.52401653475234311</v>
      </c>
      <c r="L648" s="55"/>
      <c r="M648" s="55"/>
      <c r="O648" s="5"/>
      <c r="P648" s="53"/>
      <c r="Q648" s="53"/>
      <c r="R648" s="5"/>
      <c r="T648" s="7"/>
      <c r="U648" s="7"/>
      <c r="V648" s="7"/>
      <c r="W648" s="7"/>
      <c r="X648" s="7"/>
      <c r="Y648" s="7"/>
      <c r="Z648" s="7"/>
      <c r="AA648" s="7"/>
      <c r="AB648" s="7"/>
      <c r="AC648" s="7"/>
    </row>
    <row r="649" spans="1:31" ht="14.5" outlineLevel="1">
      <c r="A649" s="4" t="s">
        <v>1</v>
      </c>
      <c r="B649" s="7">
        <v>0.22230190148374504</v>
      </c>
      <c r="C649" s="7">
        <v>0.21058909170359563</v>
      </c>
      <c r="D649" s="7">
        <v>0.19983724972850408</v>
      </c>
      <c r="E649" s="7">
        <v>0.19068343550261821</v>
      </c>
      <c r="F649" s="7">
        <v>0.18194892405935104</v>
      </c>
      <c r="G649" s="7">
        <v>0.17481337050098408</v>
      </c>
      <c r="H649" s="7">
        <v>0.16795765440165983</v>
      </c>
      <c r="I649" s="7">
        <v>0.16171562837931314</v>
      </c>
      <c r="J649" s="7">
        <v>0.15570558278681024</v>
      </c>
      <c r="K649" s="7">
        <v>0.14991889623749916</v>
      </c>
      <c r="L649" s="55"/>
      <c r="M649" s="55"/>
      <c r="O649" s="5"/>
      <c r="P649" s="53"/>
      <c r="Q649" s="53"/>
      <c r="R649" s="5"/>
      <c r="T649" s="7"/>
      <c r="U649" s="7"/>
      <c r="V649" s="7"/>
      <c r="W649" s="7"/>
      <c r="X649" s="7"/>
      <c r="Y649" s="7"/>
      <c r="Z649" s="7"/>
      <c r="AA649" s="7"/>
      <c r="AB649" s="7"/>
      <c r="AC649" s="7"/>
    </row>
    <row r="650" spans="1:31" ht="14.5" outlineLevel="1">
      <c r="A650" s="4" t="s">
        <v>7</v>
      </c>
      <c r="B650" s="7">
        <v>0.38099605612578025</v>
      </c>
      <c r="C650" s="7">
        <v>0.34191678872834785</v>
      </c>
      <c r="D650" s="7">
        <v>0.31230982855805128</v>
      </c>
      <c r="E650" s="7">
        <v>0.29037486263817042</v>
      </c>
      <c r="F650" s="7">
        <v>0.2699804909804932</v>
      </c>
      <c r="G650" s="7">
        <v>0.25461543609131138</v>
      </c>
      <c r="H650" s="7">
        <v>0.24012483294821751</v>
      </c>
      <c r="I650" s="7">
        <v>0.2223008896438636</v>
      </c>
      <c r="J650" s="7">
        <v>0.20579997882647172</v>
      </c>
      <c r="K650" s="7">
        <v>0.19052389467639425</v>
      </c>
      <c r="L650" s="55"/>
      <c r="M650" s="55"/>
      <c r="O650" s="5"/>
      <c r="P650" s="53"/>
      <c r="Q650" s="53"/>
      <c r="R650" s="5"/>
      <c r="T650" s="7"/>
      <c r="U650" s="7"/>
      <c r="V650" s="7"/>
      <c r="W650" s="7"/>
      <c r="X650" s="7"/>
      <c r="Y650" s="7"/>
      <c r="Z650" s="7"/>
      <c r="AA650" s="7"/>
      <c r="AB650" s="7"/>
      <c r="AC650" s="7"/>
    </row>
    <row r="651" spans="1:31" ht="14.5" outlineLevel="1">
      <c r="A651" s="4" t="s">
        <v>8</v>
      </c>
      <c r="B651" s="7">
        <v>0.40950072025603379</v>
      </c>
      <c r="C651" s="7">
        <v>0.37859661512385234</v>
      </c>
      <c r="D651" s="7">
        <v>0.34504808492120964</v>
      </c>
      <c r="E651" s="7">
        <v>0.30437888902299898</v>
      </c>
      <c r="F651" s="7">
        <v>0.26850318008294582</v>
      </c>
      <c r="G651" s="7">
        <v>0.22653887895270117</v>
      </c>
      <c r="H651" s="7">
        <v>0.19113316893041227</v>
      </c>
      <c r="I651" s="7">
        <v>0.16816246348014743</v>
      </c>
      <c r="J651" s="7">
        <v>0.14795241601423764</v>
      </c>
      <c r="K651" s="7">
        <v>0.13017124601670857</v>
      </c>
      <c r="L651" s="55"/>
      <c r="M651" s="55"/>
      <c r="O651" s="5"/>
      <c r="P651" s="53"/>
      <c r="Q651" s="53"/>
      <c r="R651" s="5"/>
      <c r="T651" s="7"/>
      <c r="U651" s="7"/>
      <c r="V651" s="7"/>
      <c r="W651" s="7"/>
      <c r="X651" s="7"/>
      <c r="Y651" s="7"/>
      <c r="Z651" s="7"/>
      <c r="AA651" s="7"/>
      <c r="AB651" s="7"/>
      <c r="AC651" s="7"/>
    </row>
    <row r="652" spans="1:31" ht="14.5" outlineLevel="1">
      <c r="A652" s="4" t="s">
        <v>152</v>
      </c>
      <c r="B652" s="7"/>
      <c r="C652" s="7"/>
      <c r="D652" s="7"/>
      <c r="E652" s="7"/>
      <c r="F652" s="7"/>
      <c r="G652" s="7"/>
      <c r="H652" s="7"/>
      <c r="I652" s="7"/>
      <c r="J652" s="7"/>
      <c r="K652" s="7"/>
      <c r="L652" s="55"/>
      <c r="M652" s="55"/>
      <c r="O652" s="5"/>
      <c r="P652" s="53"/>
      <c r="Q652" s="53"/>
      <c r="R652" s="5"/>
      <c r="S652" s="5"/>
      <c r="T652" s="55"/>
      <c r="U652" s="7"/>
      <c r="V652" s="7"/>
      <c r="W652" s="7"/>
      <c r="X652" s="7"/>
      <c r="Y652" s="7"/>
      <c r="Z652" s="7"/>
      <c r="AA652" s="7"/>
      <c r="AB652" s="7"/>
      <c r="AC652" s="7"/>
      <c r="AD652" s="7"/>
    </row>
    <row r="653" spans="1:31" ht="14.5" outlineLevel="1">
      <c r="A653" s="32"/>
      <c r="B653" s="5"/>
      <c r="C653" s="5"/>
      <c r="D653" s="5"/>
      <c r="E653" s="5"/>
      <c r="F653" s="5"/>
      <c r="G653" s="5"/>
      <c r="H653" s="5"/>
      <c r="I653" s="5"/>
      <c r="J653" s="5"/>
      <c r="K653" s="5"/>
      <c r="L653" s="5"/>
      <c r="M653" s="5"/>
      <c r="N653" s="5"/>
      <c r="O653" s="5"/>
      <c r="P653" s="5"/>
      <c r="Q653" s="5"/>
      <c r="R653" s="5"/>
      <c r="S653" s="5"/>
      <c r="T653" s="5"/>
    </row>
    <row r="654" spans="1:31" outlineLevel="1">
      <c r="A654" s="54" t="s">
        <v>62</v>
      </c>
      <c r="B654" s="5"/>
      <c r="C654" s="5"/>
      <c r="D654" s="5"/>
      <c r="E654" s="5"/>
      <c r="F654" s="5"/>
      <c r="G654" s="5"/>
      <c r="H654" s="5"/>
      <c r="I654" s="5"/>
      <c r="J654" s="5"/>
      <c r="K654" s="5"/>
      <c r="L654" s="5"/>
      <c r="M654" s="5"/>
      <c r="N654" s="5"/>
      <c r="O654" s="5"/>
      <c r="P654" s="5"/>
      <c r="Q654" s="5"/>
      <c r="R654" s="5"/>
      <c r="S654" s="5"/>
      <c r="T654" s="5"/>
    </row>
    <row r="655" spans="1:31" ht="14.5" outlineLevel="1">
      <c r="A655" s="19" t="s">
        <v>63</v>
      </c>
      <c r="B655" s="20"/>
      <c r="C655" s="20"/>
      <c r="D655" s="20"/>
      <c r="E655" s="20"/>
      <c r="F655" s="20"/>
      <c r="G655" s="20"/>
      <c r="H655" s="20"/>
      <c r="I655" s="20"/>
      <c r="J655" s="20"/>
      <c r="K655" s="20"/>
      <c r="L655" s="5"/>
      <c r="M655" s="5"/>
      <c r="N655" s="5"/>
      <c r="O655" s="5"/>
      <c r="R655" s="5"/>
      <c r="T655" s="5"/>
      <c r="U655" s="5"/>
      <c r="V655" s="5"/>
      <c r="W655" s="5"/>
      <c r="X655" s="5"/>
      <c r="Y655" s="5"/>
      <c r="Z655" s="5"/>
      <c r="AA655" s="5"/>
      <c r="AB655" s="5"/>
      <c r="AC655" s="5"/>
      <c r="AD655" s="5"/>
      <c r="AE655" s="5"/>
    </row>
    <row r="656" spans="1:31" ht="14.5" outlineLevel="1">
      <c r="A656" s="20"/>
      <c r="B656" s="19">
        <v>2010</v>
      </c>
      <c r="C656" s="19">
        <v>2020</v>
      </c>
      <c r="D656" s="19">
        <v>2030</v>
      </c>
      <c r="E656" s="19">
        <v>2040</v>
      </c>
      <c r="F656" s="19">
        <v>2050</v>
      </c>
      <c r="G656" s="19">
        <v>2060</v>
      </c>
      <c r="H656" s="19">
        <v>2070</v>
      </c>
      <c r="I656" s="19">
        <v>2080</v>
      </c>
      <c r="J656" s="19">
        <v>2090</v>
      </c>
      <c r="K656" s="19">
        <v>2100</v>
      </c>
      <c r="L656" s="6"/>
      <c r="M656" s="6"/>
      <c r="N656" s="5"/>
      <c r="O656" s="5"/>
      <c r="R656" s="5"/>
      <c r="S656" s="5"/>
      <c r="T656" s="6"/>
      <c r="U656" s="6"/>
      <c r="V656" s="6"/>
      <c r="W656" s="6"/>
      <c r="X656" s="6"/>
      <c r="Y656" s="6"/>
      <c r="Z656" s="6"/>
      <c r="AA656" s="6"/>
      <c r="AB656" s="6"/>
      <c r="AC656" s="6"/>
      <c r="AD656" s="6"/>
      <c r="AE656" s="6"/>
    </row>
    <row r="657" spans="1:31" ht="14.5" outlineLevel="1">
      <c r="A657" s="19" t="s">
        <v>5</v>
      </c>
      <c r="B657" s="33">
        <f>B642*B53/CPI!$G$2*10^12/10^9</f>
        <v>400.03531183690887</v>
      </c>
      <c r="C657" s="33">
        <f>C642*C53/CPI!$G$2*10^12/10^9</f>
        <v>735.47722314841428</v>
      </c>
      <c r="D657" s="33">
        <f>D642*D53/CPI!$G$2*10^12/10^9</f>
        <v>1239.2565538036542</v>
      </c>
      <c r="E657" s="33">
        <f>E642*E53/CPI!$G$2*10^12/10^9</f>
        <v>1908.5803723718745</v>
      </c>
      <c r="F657" s="33">
        <f>F642*F53/CPI!$G$2*10^12/10^9</f>
        <v>2736.1190779079511</v>
      </c>
      <c r="G657" s="33">
        <f>G642*G53/CPI!$G$2*10^12/10^9</f>
        <v>3475.3392516805243</v>
      </c>
      <c r="H657" s="33">
        <f>H642*H53/CPI!$G$2*10^12/10^9</f>
        <v>4106.61289094123</v>
      </c>
      <c r="I657" s="33">
        <f>I642*I53/CPI!$G$2*10^12/10^9</f>
        <v>4379.0198294368656</v>
      </c>
      <c r="J657" s="33">
        <f>J642*J53/CPI!$G$2*10^12/10^9</f>
        <v>4430.1680606850887</v>
      </c>
      <c r="K657" s="33">
        <f>K642*K53/CPI!$G$2*10^12/10^9</f>
        <v>4270.1302001052482</v>
      </c>
      <c r="L657" s="6"/>
      <c r="M657" s="6"/>
      <c r="N657" s="5"/>
      <c r="O657" s="5"/>
      <c r="R657" s="5"/>
      <c r="T657" s="1"/>
      <c r="U657" s="1"/>
      <c r="V657" s="1"/>
      <c r="W657" s="1"/>
      <c r="X657" s="1"/>
      <c r="Y657" s="1"/>
      <c r="Z657" s="1"/>
      <c r="AA657" s="1"/>
      <c r="AB657" s="1"/>
      <c r="AC657" s="1"/>
      <c r="AD657" s="1"/>
      <c r="AE657" s="1"/>
    </row>
    <row r="658" spans="1:31" ht="14.5" outlineLevel="1">
      <c r="A658" s="19" t="s">
        <v>6</v>
      </c>
      <c r="B658" s="33">
        <f>B643*B54/CPI!$G$2*10^12/10^9</f>
        <v>5233.005562823917</v>
      </c>
      <c r="C658" s="33">
        <f>C643*C54/CPI!$G$2*10^12/10^9</f>
        <v>11990.675302201635</v>
      </c>
      <c r="D658" s="33">
        <f>D643*D54/CPI!$G$2*10^12/10^9</f>
        <v>17037.494646705338</v>
      </c>
      <c r="E658" s="33">
        <f>E643*E54/CPI!$G$2*10^12/10^9</f>
        <v>19132.807221895324</v>
      </c>
      <c r="F658" s="33">
        <f>F643*F54/CPI!$G$2*10^12/10^9</f>
        <v>19277.501973071223</v>
      </c>
      <c r="G658" s="33">
        <f>G643*G54/CPI!$G$2*10^12/10^9</f>
        <v>18910.539279122935</v>
      </c>
      <c r="H658" s="33">
        <f>H643*H54/CPI!$G$2*10^12/10^9</f>
        <v>17818.436197313957</v>
      </c>
      <c r="I658" s="33">
        <f>I643*I54/CPI!$G$2*10^12/10^9</f>
        <v>16525.952354269539</v>
      </c>
      <c r="J658" s="33">
        <f>J643*J54/CPI!$G$2*10^12/10^9</f>
        <v>14948.495161747045</v>
      </c>
      <c r="K658" s="33">
        <f>K643*K54/CPI!$G$2*10^12/10^9</f>
        <v>13034.283241900357</v>
      </c>
      <c r="L658" s="6"/>
      <c r="M658" s="6"/>
      <c r="N658" s="5"/>
      <c r="O658" s="5"/>
      <c r="R658" s="5"/>
      <c r="T658" s="1"/>
      <c r="U658" s="1"/>
      <c r="V658" s="1"/>
      <c r="W658" s="1"/>
      <c r="X658" s="1"/>
      <c r="Y658" s="1"/>
      <c r="Z658" s="1"/>
      <c r="AA658" s="1"/>
      <c r="AB658" s="1"/>
      <c r="AC658" s="1"/>
      <c r="AD658" s="1"/>
      <c r="AE658" s="1"/>
    </row>
    <row r="659" spans="1:31" ht="14.5" outlineLevel="1">
      <c r="A659" s="19" t="s">
        <v>11</v>
      </c>
      <c r="B659" s="33">
        <f>B644*B55/CPI!$G$2*10^12/10^9</f>
        <v>2785.0404276610002</v>
      </c>
      <c r="C659" s="33">
        <f>C644*C55/CPI!$G$2*10^12/10^9</f>
        <v>3297.8128603335695</v>
      </c>
      <c r="D659" s="33">
        <f>D644*D55/CPI!$G$2*10^12/10^9</f>
        <v>4041.3762924485382</v>
      </c>
      <c r="E659" s="33">
        <f>E644*E55/CPI!$G$2*10^12/10^9</f>
        <v>4725.6820413288197</v>
      </c>
      <c r="F659" s="33">
        <f>F644*F55/CPI!$G$2*10^12/10^9</f>
        <v>5251.9641673864626</v>
      </c>
      <c r="G659" s="33">
        <f>G644*G55/CPI!$G$2*10^12/10^9</f>
        <v>5802.8015581421041</v>
      </c>
      <c r="H659" s="33">
        <f>H644*H55/CPI!$G$2*10^12/10^9</f>
        <v>6246.8384400302521</v>
      </c>
      <c r="I659" s="33">
        <f>I644*I55/CPI!$G$2*10^12/10^9</f>
        <v>6553.129330060382</v>
      </c>
      <c r="J659" s="33">
        <f>J644*J55/CPI!$G$2*10^12/10^9</f>
        <v>6765.6814594942198</v>
      </c>
      <c r="K659" s="33">
        <f>K644*K55/CPI!$G$2*10^12/10^9</f>
        <v>6891.4145721184286</v>
      </c>
      <c r="L659" s="6"/>
      <c r="M659" s="6"/>
      <c r="N659" s="5"/>
      <c r="O659" s="5"/>
      <c r="R659" s="5"/>
      <c r="T659" s="1"/>
      <c r="U659" s="1"/>
      <c r="V659" s="1"/>
      <c r="W659" s="1"/>
      <c r="X659" s="1"/>
      <c r="Y659" s="1"/>
      <c r="Z659" s="1"/>
      <c r="AA659" s="1"/>
      <c r="AB659" s="1"/>
      <c r="AC659" s="1"/>
      <c r="AD659" s="1"/>
      <c r="AE659" s="1"/>
    </row>
    <row r="660" spans="1:31" ht="14.5" outlineLevel="1">
      <c r="A660" s="19" t="s">
        <v>2</v>
      </c>
      <c r="B660" s="33">
        <f>B645*B56/CPI!$G$2*10^12/10^9</f>
        <v>1047.5953820937334</v>
      </c>
      <c r="C660" s="33">
        <f>C645*C56/CPI!$G$2*10^12/10^9</f>
        <v>1649.6904571323116</v>
      </c>
      <c r="D660" s="33">
        <f>D645*D56/CPI!$G$2*10^12/10^9</f>
        <v>2061.2927369033205</v>
      </c>
      <c r="E660" s="33">
        <f>E645*E56/CPI!$G$2*10^12/10^9</f>
        <v>2134.8817411291261</v>
      </c>
      <c r="F660" s="33">
        <f>F645*F56/CPI!$G$2*10^12/10^9</f>
        <v>2037.5119893806229</v>
      </c>
      <c r="G660" s="33">
        <f>G645*G56/CPI!$G$2*10^12/10^9</f>
        <v>1987.5114448014997</v>
      </c>
      <c r="H660" s="33">
        <f>H645*H56/CPI!$G$2*10^12/10^9</f>
        <v>1962.0775143477235</v>
      </c>
      <c r="I660" s="33">
        <f>I645*I56/CPI!$G$2*10^12/10^9</f>
        <v>1975.9745179690663</v>
      </c>
      <c r="J660" s="33">
        <f>J645*J56/CPI!$G$2*10^12/10^9</f>
        <v>1958.1839553213281</v>
      </c>
      <c r="K660" s="33">
        <f>K645*K56/CPI!$G$2*10^12/10^9</f>
        <v>1912.6801971778991</v>
      </c>
      <c r="L660" s="6"/>
      <c r="M660" s="6"/>
      <c r="N660" s="5"/>
      <c r="O660" s="5"/>
      <c r="R660" s="5"/>
      <c r="T660" s="1"/>
      <c r="U660" s="1"/>
      <c r="V660" s="1"/>
      <c r="W660" s="1"/>
      <c r="X660" s="1"/>
      <c r="Y660" s="1"/>
      <c r="Z660" s="1"/>
      <c r="AA660" s="1"/>
      <c r="AB660" s="1"/>
      <c r="AC660" s="1"/>
      <c r="AD660" s="1"/>
      <c r="AE660" s="1"/>
    </row>
    <row r="661" spans="1:31" ht="14.5" outlineLevel="1">
      <c r="A661" s="19" t="s">
        <v>3</v>
      </c>
      <c r="B661" s="33">
        <f>B646*B57/CPI!$G$2*10^12/10^9</f>
        <v>2018.2012913178696</v>
      </c>
      <c r="C661" s="33">
        <f>C646*C57/CPI!$G$2*10^12/10^9</f>
        <v>2789.9886235345057</v>
      </c>
      <c r="D661" s="33">
        <f>D646*D57/CPI!$G$2*10^12/10^9</f>
        <v>3603.1760724864371</v>
      </c>
      <c r="E661" s="33">
        <f>E646*E57/CPI!$G$2*10^12/10^9</f>
        <v>4379.1576667296486</v>
      </c>
      <c r="F661" s="33">
        <f>F646*F57/CPI!$G$2*10^12/10^9</f>
        <v>5092.4536208088875</v>
      </c>
      <c r="G661" s="33">
        <f>G646*G57/CPI!$G$2*10^12/10^9</f>
        <v>5522.780940086056</v>
      </c>
      <c r="H661" s="33">
        <f>H646*H57/CPI!$G$2*10^12/10^9</f>
        <v>5731.2351512132791</v>
      </c>
      <c r="I661" s="33">
        <f>I646*I57/CPI!$G$2*10^12/10^9</f>
        <v>5784.8017639593854</v>
      </c>
      <c r="J661" s="33">
        <f>J646*J57/CPI!$G$2*10^12/10^9</f>
        <v>5715.9717027557372</v>
      </c>
      <c r="K661" s="33">
        <f>K646*K57/CPI!$G$2*10^12/10^9</f>
        <v>5470.4313032869668</v>
      </c>
      <c r="L661" s="6"/>
      <c r="M661" s="6"/>
      <c r="N661" s="5"/>
      <c r="O661" s="5"/>
      <c r="R661" s="5"/>
      <c r="T661" s="1"/>
      <c r="U661" s="1"/>
      <c r="V661" s="1"/>
      <c r="W661" s="1"/>
      <c r="X661" s="1"/>
      <c r="Y661" s="1"/>
      <c r="Z661" s="1"/>
      <c r="AA661" s="1"/>
      <c r="AB661" s="1"/>
      <c r="AC661" s="1"/>
      <c r="AD661" s="1"/>
      <c r="AE661" s="1"/>
    </row>
    <row r="662" spans="1:31" ht="14.5" outlineLevel="1">
      <c r="A662" s="19" t="s">
        <v>4</v>
      </c>
      <c r="B662" s="33">
        <f>B647*B58/CPI!$G$2*10^12/10^9</f>
        <v>899.88412737903809</v>
      </c>
      <c r="C662" s="33">
        <f>C647*C58/CPI!$G$2*10^12/10^9</f>
        <v>1313.3985810201054</v>
      </c>
      <c r="D662" s="33">
        <f>D647*D58/CPI!$G$2*10^12/10^9</f>
        <v>1856.7634441713999</v>
      </c>
      <c r="E662" s="33">
        <f>E647*E58/CPI!$G$2*10^12/10^9</f>
        <v>2460.958744037614</v>
      </c>
      <c r="F662" s="33">
        <f>F647*F58/CPI!$G$2*10^12/10^9</f>
        <v>3032.0189848467066</v>
      </c>
      <c r="G662" s="33">
        <f>G647*G58/CPI!$G$2*10^12/10^9</f>
        <v>3422.9511961858116</v>
      </c>
      <c r="H662" s="33">
        <f>H647*H58/CPI!$G$2*10^12/10^9</f>
        <v>3688.7619599382174</v>
      </c>
      <c r="I662" s="33">
        <f>I647*I58/CPI!$G$2*10^12/10^9</f>
        <v>3868.1128124774041</v>
      </c>
      <c r="J662" s="33">
        <f>J647*J58/CPI!$G$2*10^12/10^9</f>
        <v>3964.5040772595808</v>
      </c>
      <c r="K662" s="33">
        <f>K647*K58/CPI!$G$2*10^12/10^9</f>
        <v>3998.4472427698311</v>
      </c>
      <c r="L662" s="6"/>
      <c r="M662" s="6"/>
      <c r="N662" s="5"/>
      <c r="O662" s="5"/>
      <c r="R662" s="5"/>
      <c r="T662" s="1"/>
      <c r="U662" s="1"/>
      <c r="V662" s="1"/>
      <c r="W662" s="1"/>
      <c r="X662" s="1"/>
      <c r="Y662" s="1"/>
      <c r="Z662" s="1"/>
      <c r="AA662" s="1"/>
      <c r="AB662" s="1"/>
      <c r="AC662" s="1"/>
      <c r="AD662" s="1"/>
      <c r="AE662" s="1"/>
    </row>
    <row r="663" spans="1:31" ht="14.5" outlineLevel="1">
      <c r="A663" s="19" t="s">
        <v>0</v>
      </c>
      <c r="B663" s="33">
        <f>B648*B59/CPI!$G$2*10^12/10^9</f>
        <v>6568.3411220748303</v>
      </c>
      <c r="C663" s="33">
        <f>C648*C59/CPI!$G$2*10^12/10^9</f>
        <v>7475.8951040476913</v>
      </c>
      <c r="D663" s="33">
        <f>D648*D59/CPI!$G$2*10^12/10^9</f>
        <v>8935.2526999472993</v>
      </c>
      <c r="E663" s="33">
        <f>E648*E59/CPI!$G$2*10^12/10^9</f>
        <v>10488.619275895449</v>
      </c>
      <c r="F663" s="33">
        <f>F648*F59/CPI!$G$2*10^12/10^9</f>
        <v>12009.617046794474</v>
      </c>
      <c r="G663" s="33">
        <f>G648*G59/CPI!$G$2*10^12/10^9</f>
        <v>13546.381669798775</v>
      </c>
      <c r="H663" s="33">
        <f>H648*H59/CPI!$G$2*10^12/10^9</f>
        <v>15106.645530181675</v>
      </c>
      <c r="I663" s="33">
        <f>I648*I59/CPI!$G$2*10^12/10^9</f>
        <v>16676.590950470698</v>
      </c>
      <c r="J663" s="33">
        <f>J648*J59/CPI!$G$2*10^12/10^9</f>
        <v>18049.202694527532</v>
      </c>
      <c r="K663" s="33">
        <f>K648*K59/CPI!$G$2*10^12/10^9</f>
        <v>19093.44987077003</v>
      </c>
      <c r="L663" s="6"/>
      <c r="M663" s="6"/>
      <c r="N663" s="5"/>
      <c r="O663" s="5"/>
      <c r="R663" s="5"/>
      <c r="T663" s="1"/>
      <c r="U663" s="1"/>
      <c r="V663" s="1"/>
      <c r="W663" s="1"/>
      <c r="X663" s="1"/>
      <c r="Y663" s="1"/>
      <c r="Z663" s="1"/>
      <c r="AA663" s="1"/>
      <c r="AB663" s="1"/>
      <c r="AC663" s="1"/>
      <c r="AD663" s="1"/>
      <c r="AE663" s="1"/>
    </row>
    <row r="664" spans="1:31" ht="14.5" outlineLevel="1">
      <c r="A664" s="19" t="s">
        <v>1</v>
      </c>
      <c r="B664" s="33">
        <f>B649*B60/CPI!$G$2*10^12/10^9</f>
        <v>541.52404344073398</v>
      </c>
      <c r="C664" s="33">
        <f>C649*C60/CPI!$G$2*10^12/10^9</f>
        <v>521.37056181555806</v>
      </c>
      <c r="D664" s="33">
        <f>D649*D60/CPI!$G$2*10^12/10^9</f>
        <v>536.77057802578054</v>
      </c>
      <c r="E664" s="33">
        <f>E649*E60/CPI!$G$2*10^12/10^9</f>
        <v>564.57536705041161</v>
      </c>
      <c r="F664" s="33">
        <f>F649*F60/CPI!$G$2*10^12/10^9</f>
        <v>589.05924875142705</v>
      </c>
      <c r="G664" s="33">
        <f>G649*G60/CPI!$G$2*10^12/10^9</f>
        <v>614.23300934949327</v>
      </c>
      <c r="H664" s="33">
        <f>H649*H60/CPI!$G$2*10^12/10^9</f>
        <v>631.60668355044606</v>
      </c>
      <c r="I664" s="33">
        <f>I649*I60/CPI!$G$2*10^12/10^9</f>
        <v>636.25098805696086</v>
      </c>
      <c r="J664" s="33">
        <f>J649*J60/CPI!$G$2*10^12/10^9</f>
        <v>635.43820161401436</v>
      </c>
      <c r="K664" s="33">
        <f>K649*K60/CPI!$G$2*10^12/10^9</f>
        <v>635.41940868238657</v>
      </c>
      <c r="L664" s="6"/>
      <c r="M664" s="6"/>
      <c r="N664" s="5"/>
      <c r="O664" s="5"/>
      <c r="R664" s="5"/>
      <c r="T664" s="1"/>
      <c r="U664" s="1"/>
      <c r="V664" s="1"/>
      <c r="W664" s="1"/>
      <c r="X664" s="1"/>
      <c r="Y664" s="1"/>
      <c r="Z664" s="1"/>
      <c r="AA664" s="1"/>
      <c r="AB664" s="1"/>
      <c r="AC664" s="1"/>
      <c r="AD664" s="1"/>
      <c r="AE664" s="1"/>
    </row>
    <row r="665" spans="1:31" ht="14.5" outlineLevel="1">
      <c r="A665" s="19" t="s">
        <v>7</v>
      </c>
      <c r="B665" s="33">
        <f>B650*B61/CPI!$G$2*10^12/10^9</f>
        <v>891.42276323115891</v>
      </c>
      <c r="C665" s="33">
        <f>C650*C61/CPI!$G$2*10^12/10^9</f>
        <v>1225.2545024198557</v>
      </c>
      <c r="D665" s="33">
        <f>D650*D61/CPI!$G$2*10^12/10^9</f>
        <v>1658.1308919432272</v>
      </c>
      <c r="E665" s="33">
        <f>E650*E61/CPI!$G$2*10^12/10^9</f>
        <v>2113.2391140905643</v>
      </c>
      <c r="F665" s="33">
        <f>F650*F61/CPI!$G$2*10^12/10^9</f>
        <v>2570.9567070946696</v>
      </c>
      <c r="G665" s="33">
        <f>G650*G61/CPI!$G$2*10^12/10^9</f>
        <v>2937.5597236904159</v>
      </c>
      <c r="H665" s="33">
        <f>H650*H61/CPI!$G$2*10^12/10^9</f>
        <v>3181.0931356953047</v>
      </c>
      <c r="I665" s="33">
        <f>I650*I61/CPI!$G$2*10^12/10^9</f>
        <v>3282.0640398942869</v>
      </c>
      <c r="J665" s="33">
        <f>J650*J61/CPI!$G$2*10^12/10^9</f>
        <v>3286.0207230371866</v>
      </c>
      <c r="K665" s="33">
        <f>K650*K61/CPI!$G$2*10^12/10^9</f>
        <v>3194.5521778660991</v>
      </c>
      <c r="L665" s="6"/>
      <c r="M665" s="6"/>
      <c r="N665" s="5"/>
      <c r="O665" s="5"/>
      <c r="R665" s="5"/>
      <c r="T665" s="1"/>
      <c r="U665" s="1"/>
      <c r="V665" s="1"/>
      <c r="W665" s="1"/>
      <c r="X665" s="1"/>
      <c r="Y665" s="1"/>
      <c r="Z665" s="1"/>
      <c r="AA665" s="1"/>
      <c r="AB665" s="1"/>
      <c r="AC665" s="1"/>
      <c r="AD665" s="1"/>
      <c r="AE665" s="1"/>
    </row>
    <row r="666" spans="1:31" ht="14.5" outlineLevel="1">
      <c r="A666" s="19" t="s">
        <v>8</v>
      </c>
      <c r="B666" s="33">
        <f>B651*B62/CPI!$G$2*10^12/10^9</f>
        <v>1058.4736997519988</v>
      </c>
      <c r="C666" s="33">
        <f>C651*C62/CPI!$G$2*10^12/10^9</f>
        <v>2524.8137006423694</v>
      </c>
      <c r="D666" s="33">
        <f>D651*D62/CPI!$G$2*10^12/10^9</f>
        <v>4609.7472076523627</v>
      </c>
      <c r="E666" s="33">
        <f>E651*E62/CPI!$G$2*10^12/10^9</f>
        <v>6010.9954891547168</v>
      </c>
      <c r="F666" s="33">
        <f>F651*F62/CPI!$G$2*10^12/10^9</f>
        <v>6818.7564776224817</v>
      </c>
      <c r="G666" s="33">
        <f>G651*G62/CPI!$G$2*10^12/10^9</f>
        <v>6845.9324226689187</v>
      </c>
      <c r="H666" s="33">
        <f>H651*H62/CPI!$G$2*10^12/10^9</f>
        <v>6490.7707796590121</v>
      </c>
      <c r="I666" s="33">
        <f>I651*I62/CPI!$G$2*10^12/10^9</f>
        <v>6262.1712495732399</v>
      </c>
      <c r="J666" s="33">
        <f>J651*J62/CPI!$G$2*10^12/10^9</f>
        <v>5892.5206645974968</v>
      </c>
      <c r="K666" s="33">
        <f>K651*K62/CPI!$G$2*10^12/10^9</f>
        <v>5366.7759017116778</v>
      </c>
      <c r="L666" s="6"/>
      <c r="M666" s="6"/>
      <c r="N666" s="5"/>
      <c r="O666" s="5"/>
      <c r="R666" s="5"/>
      <c r="T666" s="1"/>
      <c r="U666" s="1"/>
      <c r="V666" s="1"/>
      <c r="W666" s="1"/>
      <c r="X666" s="1"/>
      <c r="Y666" s="1"/>
      <c r="Z666" s="1"/>
      <c r="AA666" s="1"/>
      <c r="AB666" s="1"/>
      <c r="AC666" s="1"/>
      <c r="AD666" s="1"/>
      <c r="AE666" s="1"/>
    </row>
    <row r="667" spans="1:31" ht="14.5" outlineLevel="1">
      <c r="A667" s="19" t="s">
        <v>15</v>
      </c>
      <c r="B667" s="33">
        <f>SUM(B658:B666)</f>
        <v>21043.488419774283</v>
      </c>
      <c r="C667" s="33">
        <f t="shared" ref="C667:K667" si="168">SUM(C658:C666)</f>
        <v>32788.899693147599</v>
      </c>
      <c r="D667" s="33">
        <f t="shared" si="168"/>
        <v>44340.004570283701</v>
      </c>
      <c r="E667" s="33">
        <f t="shared" si="168"/>
        <v>52010.916661311676</v>
      </c>
      <c r="F667" s="33">
        <f t="shared" si="168"/>
        <v>56679.840215756958</v>
      </c>
      <c r="G667" s="33">
        <f t="shared" si="168"/>
        <v>59590.691243846013</v>
      </c>
      <c r="H667" s="33">
        <f t="shared" si="168"/>
        <v>60857.465391929865</v>
      </c>
      <c r="I667" s="33">
        <f t="shared" si="168"/>
        <v>61565.048006730962</v>
      </c>
      <c r="J667" s="33">
        <f t="shared" si="168"/>
        <v>61216.018640354145</v>
      </c>
      <c r="K667" s="33">
        <f t="shared" si="168"/>
        <v>59597.453916283674</v>
      </c>
      <c r="L667" s="6"/>
      <c r="M667" s="6"/>
      <c r="N667" s="5"/>
      <c r="O667" s="5"/>
      <c r="R667" s="5"/>
      <c r="T667" s="1"/>
      <c r="U667" s="1"/>
      <c r="V667" s="1"/>
      <c r="W667" s="1"/>
      <c r="X667" s="1"/>
      <c r="Y667" s="1"/>
      <c r="Z667" s="1"/>
      <c r="AA667" s="1"/>
      <c r="AB667" s="1"/>
      <c r="AC667" s="1"/>
      <c r="AD667" s="1"/>
      <c r="AE667" s="1"/>
    </row>
    <row r="668" spans="1:31" ht="14.5" outlineLevel="1">
      <c r="A668" s="19" t="s">
        <v>152</v>
      </c>
      <c r="B668" s="33"/>
      <c r="C668" s="33"/>
      <c r="D668" s="33"/>
      <c r="E668" s="33"/>
      <c r="F668" s="33"/>
      <c r="G668" s="33"/>
      <c r="H668" s="33"/>
      <c r="I668" s="33"/>
      <c r="J668" s="33"/>
      <c r="K668" s="33"/>
      <c r="L668" s="55"/>
      <c r="M668" s="5"/>
      <c r="N668" s="5"/>
      <c r="O668" s="5"/>
      <c r="P668" s="5"/>
      <c r="Q668" s="5"/>
      <c r="R668" s="5"/>
      <c r="S668" s="5"/>
      <c r="T668" s="5"/>
    </row>
    <row r="669" spans="1:31" ht="14.5">
      <c r="A669" s="32"/>
      <c r="B669" s="6"/>
      <c r="C669" s="6"/>
      <c r="D669" s="6"/>
      <c r="E669" s="6"/>
      <c r="F669" s="6"/>
      <c r="G669" s="6"/>
      <c r="H669" s="6"/>
      <c r="I669" s="6"/>
      <c r="J669" s="6"/>
      <c r="K669" s="6"/>
      <c r="L669" s="55"/>
      <c r="M669" s="5"/>
      <c r="N669" s="5"/>
      <c r="O669" s="5"/>
      <c r="P669" s="5"/>
      <c r="Q669" s="5"/>
      <c r="R669" s="5"/>
      <c r="S669" s="5"/>
      <c r="T669" s="5"/>
    </row>
    <row r="670" spans="1:31" ht="14.5">
      <c r="A670" s="34" t="s">
        <v>64</v>
      </c>
      <c r="B670" s="35"/>
      <c r="C670" s="35"/>
      <c r="D670" s="35"/>
      <c r="E670" s="35"/>
      <c r="F670" s="35"/>
      <c r="G670" s="35"/>
      <c r="H670" s="35"/>
      <c r="I670" s="35"/>
      <c r="J670" s="35"/>
      <c r="K670" s="35"/>
      <c r="L670" s="35"/>
      <c r="M670" s="35"/>
      <c r="N670" s="35"/>
      <c r="O670" s="35"/>
      <c r="P670" s="35"/>
      <c r="Q670" s="35"/>
      <c r="R670" s="35"/>
      <c r="S670" s="35"/>
      <c r="T670" s="35"/>
      <c r="U670" s="35"/>
    </row>
    <row r="671" spans="1:31" ht="14.5" hidden="1" outlineLevel="1">
      <c r="A671" s="32"/>
      <c r="B671" s="6"/>
      <c r="C671" s="6"/>
      <c r="D671" s="6"/>
      <c r="E671" s="6"/>
      <c r="F671" s="6"/>
      <c r="G671" s="6"/>
      <c r="H671" s="6"/>
      <c r="I671" s="6"/>
      <c r="J671" s="6"/>
      <c r="K671" s="6"/>
      <c r="L671" s="55"/>
      <c r="M671" s="5"/>
      <c r="N671" s="5"/>
      <c r="O671" s="5"/>
      <c r="P671" s="5"/>
      <c r="Q671" s="5"/>
      <c r="R671" s="5"/>
      <c r="S671" s="5"/>
      <c r="T671" s="5"/>
    </row>
    <row r="672" spans="1:31" hidden="1" outlineLevel="1">
      <c r="A672" s="54" t="s">
        <v>65</v>
      </c>
      <c r="B672" s="6"/>
      <c r="C672" s="6"/>
      <c r="D672" s="6"/>
      <c r="E672" s="6"/>
      <c r="F672" s="6"/>
      <c r="G672" s="6"/>
      <c r="H672" s="6"/>
      <c r="I672" s="6"/>
      <c r="J672" s="6"/>
      <c r="K672" s="6"/>
      <c r="L672" s="55"/>
      <c r="M672" s="5"/>
      <c r="N672" s="5"/>
      <c r="O672" s="5"/>
      <c r="P672" s="5" t="s">
        <v>66</v>
      </c>
      <c r="Q672" s="5"/>
      <c r="R672" s="5"/>
      <c r="S672" s="5"/>
      <c r="T672" s="5"/>
    </row>
    <row r="673" spans="1:26" ht="14.5" hidden="1" outlineLevel="1">
      <c r="A673" s="32" t="s">
        <v>66</v>
      </c>
      <c r="B673" s="56"/>
      <c r="C673" s="16"/>
      <c r="D673" s="56"/>
      <c r="E673" s="56"/>
      <c r="F673" s="56"/>
      <c r="G673" s="56"/>
      <c r="H673" s="56"/>
      <c r="I673" s="56"/>
      <c r="J673" s="56"/>
      <c r="K673" s="57"/>
      <c r="M673" s="58"/>
      <c r="N673" s="58"/>
      <c r="Q673" s="5"/>
      <c r="R673" s="5"/>
      <c r="S673" s="5"/>
      <c r="T673" s="5"/>
      <c r="U673" s="5"/>
      <c r="V673" s="5"/>
      <c r="W673" s="5"/>
      <c r="X673" s="5"/>
      <c r="Y673" s="5"/>
      <c r="Z673" s="5"/>
    </row>
    <row r="674" spans="1:26" ht="14.5" hidden="1" outlineLevel="1">
      <c r="B674" s="73">
        <v>2010</v>
      </c>
      <c r="C674" s="73">
        <v>2020</v>
      </c>
      <c r="D674" s="73">
        <v>2030</v>
      </c>
      <c r="E674" s="73">
        <v>2040</v>
      </c>
      <c r="F674" s="73">
        <v>2050</v>
      </c>
      <c r="G674" s="73">
        <v>2060</v>
      </c>
      <c r="H674" s="73">
        <v>2070</v>
      </c>
      <c r="I674" s="73">
        <v>2080</v>
      </c>
      <c r="J674" s="73">
        <v>2090</v>
      </c>
      <c r="K674" s="73">
        <v>2100</v>
      </c>
      <c r="M674" s="31"/>
      <c r="N674" s="31"/>
      <c r="P674" s="5"/>
      <c r="Q674" s="6"/>
      <c r="R674" s="6"/>
      <c r="S674" s="6"/>
      <c r="T674" s="6"/>
      <c r="U674" s="6"/>
      <c r="V674" s="6"/>
      <c r="W674" s="6"/>
      <c r="X674" s="6"/>
      <c r="Y674" s="6"/>
      <c r="Z674" s="6"/>
    </row>
    <row r="675" spans="1:26" ht="14.5" hidden="1" outlineLevel="1">
      <c r="A675" s="4" t="s">
        <v>5</v>
      </c>
      <c r="B675" s="1">
        <v>20.80604104631621</v>
      </c>
      <c r="C675" s="1">
        <v>19.788836414038016</v>
      </c>
      <c r="D675" s="1">
        <v>18.821362783521518</v>
      </c>
      <c r="E675" s="1">
        <v>17.901188812578777</v>
      </c>
      <c r="F675" s="1">
        <v>17.026002027024219</v>
      </c>
      <c r="G675" s="1">
        <v>16.193603009233502</v>
      </c>
      <c r="H675" s="1">
        <v>15.401899870822994</v>
      </c>
      <c r="I675" s="1">
        <v>14.648902995559215</v>
      </c>
      <c r="J675" s="1">
        <v>13.932720039286764</v>
      </c>
      <c r="K675" s="1">
        <v>13.25155117430911</v>
      </c>
      <c r="M675" s="31"/>
      <c r="N675" s="31"/>
      <c r="P675" s="5"/>
      <c r="Q675" s="6"/>
      <c r="R675" s="6"/>
      <c r="S675" s="6"/>
      <c r="T675" s="6"/>
      <c r="U675" s="6"/>
      <c r="V675" s="6"/>
      <c r="W675" s="6"/>
      <c r="X675" s="6"/>
      <c r="Y675" s="6"/>
      <c r="Z675" s="6"/>
    </row>
    <row r="676" spans="1:26" ht="14.5" hidden="1" outlineLevel="1">
      <c r="A676" s="4" t="s">
        <v>6</v>
      </c>
      <c r="B676" s="1">
        <v>56.990460257300924</v>
      </c>
      <c r="C676" s="1">
        <v>54.204204090625872</v>
      </c>
      <c r="D676" s="1">
        <v>51.554167624428501</v>
      </c>
      <c r="E676" s="1">
        <v>49.033691095324471</v>
      </c>
      <c r="F676" s="1">
        <v>46.63644033489242</v>
      </c>
      <c r="G676" s="1">
        <v>44.35639085137872</v>
      </c>
      <c r="H676" s="1">
        <v>42.18781268964559</v>
      </c>
      <c r="I676" s="1">
        <v>40.125256031314365</v>
      </c>
      <c r="J676" s="1">
        <v>38.163537498915908</v>
      </c>
      <c r="K676" s="1">
        <v>36.297727129629287</v>
      </c>
      <c r="M676" s="31"/>
      <c r="N676" s="31"/>
      <c r="P676" s="5"/>
      <c r="Q676" s="6"/>
      <c r="R676" s="6"/>
      <c r="S676" s="6"/>
      <c r="T676" s="6"/>
      <c r="U676" s="6"/>
      <c r="V676" s="6"/>
      <c r="W676" s="6"/>
      <c r="X676" s="6"/>
      <c r="Y676" s="6"/>
      <c r="Z676" s="6"/>
    </row>
    <row r="677" spans="1:26" ht="14.5" hidden="1" outlineLevel="1">
      <c r="A677" s="73" t="s">
        <v>11</v>
      </c>
      <c r="B677" s="6">
        <v>20.629050611938361</v>
      </c>
      <c r="C677" s="6">
        <v>19.666524155792327</v>
      </c>
      <c r="D677" s="6">
        <v>18.763818114284422</v>
      </c>
      <c r="E677" s="6">
        <v>17.94444843324084</v>
      </c>
      <c r="F677" s="6">
        <v>17.159670948742132</v>
      </c>
      <c r="G677" s="6">
        <v>16.394818513457658</v>
      </c>
      <c r="H677" s="6">
        <v>15.66396239320323</v>
      </c>
      <c r="I677" s="6">
        <v>14.920544954795686</v>
      </c>
      <c r="J677" s="6">
        <v>14.212876243944182</v>
      </c>
      <c r="K677" s="6">
        <v>13.537995343651792</v>
      </c>
      <c r="M677" s="31"/>
      <c r="N677" s="31"/>
      <c r="P677" s="5"/>
      <c r="Q677" s="6"/>
      <c r="R677" s="6"/>
      <c r="S677" s="6"/>
      <c r="T677" s="6"/>
      <c r="U677" s="6"/>
      <c r="V677" s="6"/>
      <c r="W677" s="6"/>
      <c r="X677" s="6"/>
      <c r="Y677" s="6"/>
      <c r="Z677" s="6"/>
    </row>
    <row r="678" spans="1:26" ht="14.5" hidden="1" outlineLevel="1">
      <c r="A678" s="73" t="s">
        <v>2</v>
      </c>
      <c r="B678" s="6">
        <v>37.102758752733124</v>
      </c>
      <c r="C678" s="6">
        <v>35.288809717952063</v>
      </c>
      <c r="D678" s="6">
        <v>33.563544414823191</v>
      </c>
      <c r="E678" s="6">
        <v>31.922627107276217</v>
      </c>
      <c r="F678" s="6">
        <v>30.361934032811671</v>
      </c>
      <c r="G678" s="6">
        <v>28.877543039140672</v>
      </c>
      <c r="H678" s="6">
        <v>27.465723727488029</v>
      </c>
      <c r="I678" s="6">
        <v>26.122928077787989</v>
      </c>
      <c r="J678" s="6">
        <v>24.845781532212911</v>
      </c>
      <c r="K678" s="6">
        <v>23.631074514627091</v>
      </c>
      <c r="M678" s="31"/>
      <c r="N678" s="31"/>
      <c r="Q678" s="1"/>
      <c r="R678" s="1"/>
      <c r="S678" s="1"/>
      <c r="T678" s="1"/>
      <c r="U678" s="1"/>
      <c r="V678" s="1"/>
      <c r="W678" s="1"/>
      <c r="X678" s="1"/>
      <c r="Y678" s="1"/>
      <c r="Z678" s="1"/>
    </row>
    <row r="679" spans="1:26" ht="14.5" hidden="1" outlineLevel="1">
      <c r="A679" s="4" t="s">
        <v>3</v>
      </c>
      <c r="B679" s="1">
        <v>18.996820085766974</v>
      </c>
      <c r="C679" s="1">
        <v>18.068068030208625</v>
      </c>
      <c r="D679" s="1">
        <v>17.18472254147617</v>
      </c>
      <c r="E679" s="1">
        <v>16.34456369844149</v>
      </c>
      <c r="F679" s="1">
        <v>15.545480111630807</v>
      </c>
      <c r="G679" s="1">
        <v>14.78546361712624</v>
      </c>
      <c r="H679" s="1">
        <v>14.062604229881863</v>
      </c>
      <c r="I679" s="1">
        <v>13.375085343771456</v>
      </c>
      <c r="J679" s="1">
        <v>12.721179166305305</v>
      </c>
      <c r="K679" s="1">
        <v>12.099242376543099</v>
      </c>
      <c r="M679" s="31"/>
      <c r="N679" s="31"/>
      <c r="Q679" s="1"/>
      <c r="R679" s="1"/>
      <c r="S679" s="1"/>
      <c r="T679" s="1"/>
      <c r="U679" s="1"/>
      <c r="V679" s="1"/>
      <c r="W679" s="1"/>
      <c r="X679" s="1"/>
      <c r="Y679" s="1"/>
      <c r="Z679" s="1"/>
    </row>
    <row r="680" spans="1:26" ht="14.5" hidden="1" outlineLevel="1">
      <c r="A680" s="4" t="s">
        <v>4</v>
      </c>
      <c r="B680" s="1">
        <v>6.3322733619223239</v>
      </c>
      <c r="C680" s="1">
        <v>6.0226893434028739</v>
      </c>
      <c r="D680" s="1">
        <v>5.7282408471587223</v>
      </c>
      <c r="E680" s="1">
        <v>5.4481878994804962</v>
      </c>
      <c r="F680" s="1">
        <v>5.1818267038769346</v>
      </c>
      <c r="G680" s="1">
        <v>4.9284878723754124</v>
      </c>
      <c r="H680" s="1">
        <v>4.6875347432939538</v>
      </c>
      <c r="I680" s="1">
        <v>4.4583617812571514</v>
      </c>
      <c r="J680" s="1">
        <v>4.240393055435101</v>
      </c>
      <c r="K680" s="1">
        <v>4.0330807921810328</v>
      </c>
      <c r="M680" s="31"/>
      <c r="N680" s="31"/>
      <c r="Q680" s="1"/>
      <c r="R680" s="1"/>
      <c r="S680" s="1"/>
      <c r="T680" s="1"/>
      <c r="U680" s="1"/>
      <c r="V680" s="1"/>
      <c r="W680" s="1"/>
      <c r="X680" s="1"/>
      <c r="Y680" s="1"/>
      <c r="Z680" s="1"/>
    </row>
    <row r="681" spans="1:26" ht="14.5" hidden="1" outlineLevel="1">
      <c r="A681" s="73" t="s">
        <v>0</v>
      </c>
      <c r="B681" s="6">
        <v>42.51669257290704</v>
      </c>
      <c r="C681" s="6">
        <v>40.43805701999073</v>
      </c>
      <c r="D681" s="6">
        <v>38.46104568806571</v>
      </c>
      <c r="E681" s="6">
        <v>36.580690182226192</v>
      </c>
      <c r="F681" s="6">
        <v>34.792265011745137</v>
      </c>
      <c r="G681" s="6">
        <v>33.091275714520627</v>
      </c>
      <c r="H681" s="6">
        <v>31.473447562116544</v>
      </c>
      <c r="I681" s="6">
        <v>29.934714817012299</v>
      </c>
      <c r="J681" s="6">
        <v>28.471210515064246</v>
      </c>
      <c r="K681" s="6">
        <v>27.079256747501216</v>
      </c>
      <c r="M681" s="31"/>
      <c r="N681" s="31"/>
      <c r="Q681" s="1"/>
      <c r="R681" s="1"/>
      <c r="S681" s="1"/>
      <c r="T681" s="1"/>
      <c r="U681" s="1"/>
      <c r="V681" s="1"/>
      <c r="W681" s="1"/>
      <c r="X681" s="1"/>
      <c r="Y681" s="1"/>
      <c r="Z681" s="1"/>
    </row>
    <row r="682" spans="1:26" ht="14.5" hidden="1" outlineLevel="1">
      <c r="A682" s="73" t="s">
        <v>1</v>
      </c>
      <c r="B682" s="6">
        <v>12.664546723844648</v>
      </c>
      <c r="C682" s="6">
        <v>12.045378686805748</v>
      </c>
      <c r="D682" s="6">
        <v>11.456481694317445</v>
      </c>
      <c r="E682" s="6">
        <v>10.896375798960992</v>
      </c>
      <c r="F682" s="6">
        <v>10.363653407753869</v>
      </c>
      <c r="G682" s="6">
        <v>9.8569757447508248</v>
      </c>
      <c r="H682" s="6">
        <v>9.3750694865879076</v>
      </c>
      <c r="I682" s="6">
        <v>8.9167235625143029</v>
      </c>
      <c r="J682" s="6">
        <v>8.4807861108702021</v>
      </c>
      <c r="K682" s="6">
        <v>8.0661615843620655</v>
      </c>
      <c r="M682" s="31"/>
      <c r="N682" s="31"/>
      <c r="Q682" s="1"/>
      <c r="R682" s="1"/>
      <c r="S682" s="1"/>
      <c r="T682" s="1"/>
      <c r="U682" s="1"/>
      <c r="V682" s="1"/>
      <c r="W682" s="1"/>
      <c r="X682" s="1"/>
      <c r="Y682" s="1"/>
      <c r="Z682" s="1"/>
    </row>
    <row r="683" spans="1:26" ht="14.5" hidden="1" outlineLevel="1">
      <c r="A683" s="4" t="s">
        <v>7</v>
      </c>
      <c r="B683" s="1">
        <v>34.375198250435474</v>
      </c>
      <c r="C683" s="1">
        <v>32.694599292758461</v>
      </c>
      <c r="D683" s="1">
        <v>31.096164598861638</v>
      </c>
      <c r="E683" s="1">
        <v>29.575877168608411</v>
      </c>
      <c r="F683" s="1">
        <v>28.129916392474794</v>
      </c>
      <c r="G683" s="1">
        <v>26.754648450037958</v>
      </c>
      <c r="H683" s="1">
        <v>25.446617177881468</v>
      </c>
      <c r="I683" s="1">
        <v>24.202535383967398</v>
      </c>
      <c r="J683" s="1">
        <v>23.019276586647695</v>
      </c>
      <c r="K683" s="1">
        <v>21.89386715755418</v>
      </c>
      <c r="M683" s="31"/>
      <c r="N683" s="31"/>
      <c r="Q683" s="1"/>
      <c r="R683" s="1"/>
      <c r="S683" s="1"/>
      <c r="T683" s="1"/>
      <c r="U683" s="1"/>
      <c r="V683" s="1"/>
      <c r="W683" s="1"/>
      <c r="X683" s="1"/>
      <c r="Y683" s="1"/>
      <c r="Z683" s="1"/>
    </row>
    <row r="684" spans="1:26" ht="14.5" hidden="1" outlineLevel="1">
      <c r="A684" s="4" t="s">
        <v>8</v>
      </c>
      <c r="B684" s="1">
        <v>34.375198250435474</v>
      </c>
      <c r="C684" s="1">
        <v>32.694599292758461</v>
      </c>
      <c r="D684" s="1">
        <v>31.096164598861638</v>
      </c>
      <c r="E684" s="1">
        <v>29.575877168608411</v>
      </c>
      <c r="F684" s="1">
        <v>28.129916392474794</v>
      </c>
      <c r="G684" s="1">
        <v>26.754648450037958</v>
      </c>
      <c r="H684" s="1">
        <v>25.446617177881468</v>
      </c>
      <c r="I684" s="1">
        <v>24.202535383967398</v>
      </c>
      <c r="J684" s="1">
        <v>23.019276586647695</v>
      </c>
      <c r="K684" s="1">
        <v>21.89386715755418</v>
      </c>
      <c r="M684" s="31"/>
      <c r="N684" s="31"/>
      <c r="P684" s="5"/>
      <c r="Q684" s="6"/>
      <c r="R684" s="6"/>
      <c r="S684" s="6"/>
      <c r="T684" s="6"/>
      <c r="U684" s="1"/>
      <c r="V684" s="1"/>
      <c r="W684" s="1"/>
      <c r="X684" s="1"/>
      <c r="Y684" s="1"/>
      <c r="Z684" s="1"/>
    </row>
    <row r="685" spans="1:26" ht="14.5" hidden="1" outlineLevel="1">
      <c r="A685" s="32"/>
      <c r="B685" s="5"/>
      <c r="C685" s="5"/>
      <c r="D685" s="5"/>
      <c r="E685" s="5"/>
      <c r="F685" s="5"/>
      <c r="G685" s="5"/>
      <c r="H685" s="5"/>
      <c r="I685" s="5"/>
      <c r="J685" s="5"/>
      <c r="K685" s="5"/>
      <c r="L685" s="5"/>
      <c r="M685" s="5"/>
      <c r="N685" s="5"/>
      <c r="O685" s="5"/>
      <c r="P685" s="5"/>
      <c r="Q685" s="5"/>
      <c r="R685" s="5"/>
      <c r="S685" s="5"/>
      <c r="T685" s="5"/>
    </row>
    <row r="686" spans="1:26" ht="14.5" hidden="1" outlineLevel="1">
      <c r="A686" s="54" t="s">
        <v>67</v>
      </c>
      <c r="B686" s="5"/>
      <c r="C686" s="5"/>
      <c r="D686" s="5"/>
      <c r="E686" s="5"/>
      <c r="F686" s="5"/>
      <c r="G686" s="5"/>
      <c r="H686" s="5"/>
      <c r="I686" s="5"/>
      <c r="J686" s="5"/>
      <c r="K686" s="5"/>
      <c r="L686" s="5"/>
      <c r="M686" s="5"/>
      <c r="N686" s="5"/>
      <c r="O686" s="5"/>
      <c r="Q686" s="5"/>
      <c r="R686" s="5"/>
      <c r="S686" s="5"/>
      <c r="T686" s="5"/>
    </row>
    <row r="687" spans="1:26" ht="14.5" hidden="1" outlineLevel="1">
      <c r="A687" s="23" t="s">
        <v>63</v>
      </c>
      <c r="B687" s="59"/>
      <c r="C687" s="23"/>
      <c r="D687" s="59"/>
      <c r="E687" s="59"/>
      <c r="F687" s="59"/>
      <c r="G687" s="59"/>
      <c r="H687" s="59"/>
      <c r="I687" s="59"/>
      <c r="J687" s="59"/>
      <c r="K687" s="75"/>
      <c r="L687" s="76"/>
    </row>
    <row r="688" spans="1:26" ht="14.5" hidden="1" outlineLevel="1">
      <c r="A688" s="23"/>
      <c r="B688" s="69">
        <v>2010</v>
      </c>
      <c r="C688" s="69">
        <v>2020</v>
      </c>
      <c r="D688" s="69">
        <v>2030</v>
      </c>
      <c r="E688" s="69">
        <v>2040</v>
      </c>
      <c r="F688" s="69">
        <v>2050</v>
      </c>
      <c r="G688" s="69">
        <v>2060</v>
      </c>
      <c r="H688" s="69">
        <v>2070</v>
      </c>
      <c r="I688" s="69">
        <v>2080</v>
      </c>
      <c r="J688" s="69">
        <v>2090</v>
      </c>
      <c r="K688" s="69">
        <v>2100</v>
      </c>
      <c r="L688" s="77"/>
      <c r="Q688" s="1"/>
      <c r="R688" s="1"/>
      <c r="S688" s="1"/>
      <c r="T688" s="1"/>
      <c r="U688" s="1"/>
      <c r="V688" s="1"/>
      <c r="W688" s="1"/>
      <c r="X688" s="1"/>
      <c r="Y688" s="1"/>
      <c r="Z688" s="1"/>
    </row>
    <row r="689" spans="1:28" ht="14.5" hidden="1" outlineLevel="1">
      <c r="A689" s="23" t="s">
        <v>5</v>
      </c>
      <c r="B689" s="46">
        <f>B675/100*B657</f>
        <v>83.231511180546306</v>
      </c>
      <c r="C689" s="46">
        <f t="shared" ref="C689:K689" si="169">C675/100*C657</f>
        <v>145.54238455134904</v>
      </c>
      <c r="D689" s="46">
        <f t="shared" si="169"/>
        <v>233.24497180995232</v>
      </c>
      <c r="E689" s="46">
        <f t="shared" si="169"/>
        <v>341.65857609810837</v>
      </c>
      <c r="F689" s="46">
        <f t="shared" si="169"/>
        <v>465.85168966640418</v>
      </c>
      <c r="G689" s="46">
        <f t="shared" si="169"/>
        <v>562.78264164121049</v>
      </c>
      <c r="H689" s="46">
        <f t="shared" si="169"/>
        <v>632.49640554507766</v>
      </c>
      <c r="I689" s="46">
        <f t="shared" si="169"/>
        <v>641.478366970509</v>
      </c>
      <c r="J689" s="46">
        <f t="shared" si="169"/>
        <v>617.24291316515314</v>
      </c>
      <c r="K689" s="46">
        <f t="shared" si="169"/>
        <v>565.85848867657489</v>
      </c>
      <c r="L689" s="77"/>
      <c r="Q689" s="1"/>
      <c r="R689" s="1"/>
      <c r="S689" s="1"/>
      <c r="T689" s="1"/>
      <c r="U689" s="1"/>
      <c r="V689" s="1"/>
      <c r="W689" s="1"/>
      <c r="X689" s="1"/>
      <c r="Y689" s="1"/>
      <c r="Z689" s="1"/>
    </row>
    <row r="690" spans="1:28" ht="14.5" hidden="1" outlineLevel="1">
      <c r="A690" s="23" t="s">
        <v>6</v>
      </c>
      <c r="B690" s="46">
        <f t="shared" ref="B690:K698" si="170">B676/100*B658</f>
        <v>2982.3139555435109</v>
      </c>
      <c r="C690" s="46">
        <f t="shared" si="170"/>
        <v>6499.4501126496452</v>
      </c>
      <c r="D690" s="46">
        <f t="shared" si="170"/>
        <v>8783.5385491655034</v>
      </c>
      <c r="E690" s="46">
        <f t="shared" si="170"/>
        <v>9381.5215910480856</v>
      </c>
      <c r="F690" s="46">
        <f t="shared" si="170"/>
        <v>8990.3407057290697</v>
      </c>
      <c r="G690" s="46">
        <f t="shared" si="170"/>
        <v>8388.0327147512653</v>
      </c>
      <c r="H690" s="46">
        <f t="shared" si="170"/>
        <v>7517.2084871468196</v>
      </c>
      <c r="I690" s="46">
        <f t="shared" si="170"/>
        <v>6631.0806937636762</v>
      </c>
      <c r="J690" s="46">
        <f t="shared" si="170"/>
        <v>5704.8745565769632</v>
      </c>
      <c r="K690" s="46">
        <f t="shared" si="170"/>
        <v>4731.1485644479899</v>
      </c>
      <c r="L690" s="77"/>
      <c r="Q690" s="1"/>
      <c r="R690" s="1"/>
      <c r="S690" s="1"/>
      <c r="T690" s="1"/>
      <c r="U690" s="1"/>
      <c r="V690" s="1"/>
      <c r="W690" s="1"/>
      <c r="X690" s="1"/>
      <c r="Y690" s="1"/>
      <c r="Z690" s="1"/>
    </row>
    <row r="691" spans="1:28" ht="14.5" hidden="1" outlineLevel="1">
      <c r="A691" s="23" t="s">
        <v>11</v>
      </c>
      <c r="B691" s="46">
        <f t="shared" si="170"/>
        <v>574.5273993851323</v>
      </c>
      <c r="C691" s="46">
        <f t="shared" si="170"/>
        <v>648.56516279032735</v>
      </c>
      <c r="D691" s="46">
        <f t="shared" si="170"/>
        <v>758.31649682885495</v>
      </c>
      <c r="E691" s="46">
        <f t="shared" si="170"/>
        <v>847.99757702517309</v>
      </c>
      <c r="F691" s="46">
        <f t="shared" si="170"/>
        <v>901.21976946936138</v>
      </c>
      <c r="G691" s="46">
        <f t="shared" si="170"/>
        <v>951.35878415349111</v>
      </c>
      <c r="H691" s="46">
        <f t="shared" si="170"/>
        <v>978.50242401050195</v>
      </c>
      <c r="I691" s="46">
        <f t="shared" si="170"/>
        <v>977.76260763756068</v>
      </c>
      <c r="J691" s="46">
        <f t="shared" si="170"/>
        <v>961.59793289738991</v>
      </c>
      <c r="K691" s="46">
        <f t="shared" si="170"/>
        <v>932.959383885134</v>
      </c>
      <c r="L691" s="77"/>
      <c r="Q691" s="1"/>
      <c r="R691" s="1"/>
      <c r="S691" s="1"/>
      <c r="T691" s="1"/>
      <c r="U691" s="1"/>
      <c r="V691" s="1"/>
      <c r="W691" s="1"/>
      <c r="X691" s="1"/>
      <c r="Y691" s="1"/>
      <c r="Z691" s="1"/>
    </row>
    <row r="692" spans="1:28" ht="14.5" hidden="1" outlineLevel="1">
      <c r="A692" s="23" t="s">
        <v>2</v>
      </c>
      <c r="B692" s="46">
        <f t="shared" si="170"/>
        <v>388.68678732301066</v>
      </c>
      <c r="C692" s="46">
        <f t="shared" si="170"/>
        <v>582.15612635263506</v>
      </c>
      <c r="D692" s="46">
        <f t="shared" si="170"/>
        <v>691.84290327007056</v>
      </c>
      <c r="E692" s="46">
        <f t="shared" si="170"/>
        <v>681.51033740197693</v>
      </c>
      <c r="F692" s="46">
        <f t="shared" si="170"/>
        <v>618.62804612637353</v>
      </c>
      <c r="G692" s="46">
        <f t="shared" si="170"/>
        <v>573.94447288039976</v>
      </c>
      <c r="H692" s="46">
        <f t="shared" si="170"/>
        <v>538.89878940991002</v>
      </c>
      <c r="I692" s="46">
        <f t="shared" si="170"/>
        <v>516.18240216447703</v>
      </c>
      <c r="J692" s="46">
        <f t="shared" si="170"/>
        <v>486.52610753798285</v>
      </c>
      <c r="K692" s="46">
        <f t="shared" si="170"/>
        <v>451.98688262162568</v>
      </c>
      <c r="L692" s="77"/>
      <c r="Q692" s="1"/>
      <c r="R692" s="1"/>
      <c r="S692" s="1"/>
      <c r="T692" s="1"/>
      <c r="U692" s="1"/>
      <c r="V692" s="1"/>
      <c r="W692" s="1"/>
      <c r="X692" s="1"/>
      <c r="Y692" s="1"/>
      <c r="Z692" s="1"/>
    </row>
    <row r="693" spans="1:28" ht="14.5" hidden="1" outlineLevel="1">
      <c r="A693" s="23" t="s">
        <v>3</v>
      </c>
      <c r="B693" s="46">
        <f t="shared" si="170"/>
        <v>383.39406828028149</v>
      </c>
      <c r="C693" s="46">
        <f t="shared" si="170"/>
        <v>504.09704253529571</v>
      </c>
      <c r="D693" s="46">
        <f t="shared" si="170"/>
        <v>619.19581073765244</v>
      </c>
      <c r="E693" s="46">
        <f t="shared" si="170"/>
        <v>715.75421429381163</v>
      </c>
      <c r="F693" s="46">
        <f t="shared" si="170"/>
        <v>791.64636481686853</v>
      </c>
      <c r="G693" s="46">
        <f t="shared" si="170"/>
        <v>816.56876655000633</v>
      </c>
      <c r="H693" s="46">
        <f t="shared" si="170"/>
        <v>805.96091679899484</v>
      </c>
      <c r="I693" s="46">
        <f t="shared" si="170"/>
        <v>773.72217289756441</v>
      </c>
      <c r="J693" s="46">
        <f t="shared" si="170"/>
        <v>727.13900140286944</v>
      </c>
      <c r="K693" s="46">
        <f t="shared" si="170"/>
        <v>661.88074242697564</v>
      </c>
      <c r="L693" s="77"/>
      <c r="Q693" s="1"/>
      <c r="R693" s="1"/>
      <c r="S693" s="1"/>
      <c r="T693" s="1"/>
      <c r="U693" s="1"/>
      <c r="V693" s="1"/>
      <c r="W693" s="1"/>
      <c r="X693" s="1"/>
      <c r="Y693" s="1"/>
      <c r="Z693" s="1"/>
    </row>
    <row r="694" spans="1:28" ht="14.5" hidden="1" outlineLevel="1">
      <c r="A694" s="23" t="s">
        <v>4</v>
      </c>
      <c r="B694" s="46">
        <f t="shared" si="170"/>
        <v>56.983122886189982</v>
      </c>
      <c r="C694" s="46">
        <f t="shared" si="170"/>
        <v>79.101916375502455</v>
      </c>
      <c r="D694" s="46">
        <f t="shared" si="170"/>
        <v>106.35988204413727</v>
      </c>
      <c r="E694" s="46">
        <f t="shared" si="170"/>
        <v>134.07765650386449</v>
      </c>
      <c r="F694" s="46">
        <f t="shared" si="170"/>
        <v>157.113969423405</v>
      </c>
      <c r="G694" s="46">
        <f t="shared" si="170"/>
        <v>168.69973458134683</v>
      </c>
      <c r="H694" s="46">
        <f t="shared" si="170"/>
        <v>172.91199846951494</v>
      </c>
      <c r="I694" s="46">
        <f t="shared" si="170"/>
        <v>172.45446328740368</v>
      </c>
      <c r="J694" s="46">
        <f t="shared" si="170"/>
        <v>168.11055557455668</v>
      </c>
      <c r="K694" s="46">
        <f t="shared" si="170"/>
        <v>161.26060773364216</v>
      </c>
      <c r="L694" s="77"/>
      <c r="Q694" s="1"/>
      <c r="R694" s="1"/>
      <c r="S694" s="1"/>
      <c r="T694" s="1"/>
      <c r="U694" s="1"/>
      <c r="V694" s="1"/>
      <c r="W694" s="1"/>
      <c r="X694" s="1"/>
      <c r="Y694" s="1"/>
      <c r="Z694" s="1"/>
    </row>
    <row r="695" spans="1:28" ht="14.5" hidden="1" outlineLevel="1">
      <c r="A695" s="23" t="s">
        <v>0</v>
      </c>
      <c r="B695" s="46">
        <f t="shared" si="170"/>
        <v>2792.6414020123884</v>
      </c>
      <c r="C695" s="46">
        <f t="shared" si="170"/>
        <v>3023.1067249295006</v>
      </c>
      <c r="D695" s="46">
        <f t="shared" si="170"/>
        <v>3436.5916232708555</v>
      </c>
      <c r="E695" s="46">
        <f t="shared" si="170"/>
        <v>3836.8093217085707</v>
      </c>
      <c r="F695" s="46">
        <f t="shared" si="170"/>
        <v>4178.4177898164535</v>
      </c>
      <c r="G695" s="46">
        <f t="shared" si="170"/>
        <v>4482.6705076943963</v>
      </c>
      <c r="H695" s="46">
        <f t="shared" si="170"/>
        <v>4754.5821593365517</v>
      </c>
      <c r="I695" s="46">
        <f t="shared" si="170"/>
        <v>4992.0899422230841</v>
      </c>
      <c r="J695" s="46">
        <f t="shared" si="170"/>
        <v>5138.8264954495826</v>
      </c>
      <c r="K695" s="46">
        <f t="shared" si="170"/>
        <v>5170.3643124612554</v>
      </c>
      <c r="L695" s="77"/>
      <c r="Q695" s="1"/>
      <c r="R695" s="1"/>
      <c r="S695" s="1"/>
      <c r="T695" s="1"/>
      <c r="U695" s="1"/>
      <c r="V695" s="1"/>
      <c r="W695" s="1"/>
      <c r="X695" s="1"/>
      <c r="Y695" s="1"/>
      <c r="Z695" s="1"/>
    </row>
    <row r="696" spans="1:28" ht="14.5" hidden="1" outlineLevel="1">
      <c r="A696" s="23" t="s">
        <v>1</v>
      </c>
      <c r="B696" s="46">
        <f t="shared" si="170"/>
        <v>68.581565502404544</v>
      </c>
      <c r="C696" s="46">
        <f t="shared" si="170"/>
        <v>62.801058532210618</v>
      </c>
      <c r="D696" s="46">
        <f t="shared" si="170"/>
        <v>61.495023012005483</v>
      </c>
      <c r="E696" s="46">
        <f t="shared" si="170"/>
        <v>61.518253662176249</v>
      </c>
      <c r="F696" s="46">
        <f t="shared" si="170"/>
        <v>61.048058906916609</v>
      </c>
      <c r="G696" s="46">
        <f t="shared" si="170"/>
        <v>60.544798747832616</v>
      </c>
      <c r="H696" s="46">
        <f t="shared" si="170"/>
        <v>59.213565464787713</v>
      </c>
      <c r="I696" s="46">
        <f t="shared" si="170"/>
        <v>56.732741768805091</v>
      </c>
      <c r="J696" s="46">
        <f t="shared" si="170"/>
        <v>53.890154745644722</v>
      </c>
      <c r="K696" s="46">
        <f t="shared" si="170"/>
        <v>51.253956242719262</v>
      </c>
      <c r="L696" s="77"/>
      <c r="Q696" s="1"/>
      <c r="R696" s="1"/>
      <c r="S696" s="1"/>
      <c r="T696" s="1"/>
      <c r="U696" s="1"/>
      <c r="V696" s="1"/>
      <c r="W696" s="1"/>
      <c r="X696" s="1"/>
      <c r="Y696" s="1"/>
      <c r="Z696" s="1"/>
    </row>
    <row r="697" spans="1:28" ht="14.5" hidden="1" outlineLevel="1">
      <c r="A697" s="23" t="s">
        <v>7</v>
      </c>
      <c r="B697" s="46">
        <f t="shared" si="170"/>
        <v>306.42834211022091</v>
      </c>
      <c r="C697" s="46">
        <f t="shared" si="170"/>
        <v>400.59204988265338</v>
      </c>
      <c r="D697" s="46">
        <f t="shared" si="170"/>
        <v>515.61511142323855</v>
      </c>
      <c r="E697" s="46">
        <f t="shared" si="170"/>
        <v>625.00900466241387</v>
      </c>
      <c r="F697" s="46">
        <f t="shared" si="170"/>
        <v>723.20797219245367</v>
      </c>
      <c r="G697" s="46">
        <f t="shared" si="170"/>
        <v>785.93377708327728</v>
      </c>
      <c r="H697" s="46">
        <f t="shared" si="170"/>
        <v>809.48059231224966</v>
      </c>
      <c r="I697" s="46">
        <f t="shared" si="170"/>
        <v>794.34271057988462</v>
      </c>
      <c r="J697" s="46">
        <f t="shared" si="170"/>
        <v>756.41819893049046</v>
      </c>
      <c r="K697" s="46">
        <f t="shared" si="170"/>
        <v>699.41101010075772</v>
      </c>
      <c r="L697" s="77"/>
      <c r="Q697" s="1"/>
      <c r="R697" s="1"/>
      <c r="S697" s="1"/>
      <c r="T697" s="1"/>
      <c r="U697" s="1"/>
      <c r="V697" s="1"/>
      <c r="W697" s="1"/>
      <c r="X697" s="1"/>
      <c r="Y697" s="1"/>
      <c r="Z697" s="1"/>
    </row>
    <row r="698" spans="1:28" ht="14.5" hidden="1" outlineLevel="1">
      <c r="A698" s="23" t="s">
        <v>8</v>
      </c>
      <c r="B698" s="46">
        <f t="shared" si="170"/>
        <v>363.85243271846872</v>
      </c>
      <c r="C698" s="46">
        <f t="shared" si="170"/>
        <v>825.4777223136889</v>
      </c>
      <c r="D698" s="46">
        <f t="shared" si="170"/>
        <v>1433.4545792830068</v>
      </c>
      <c r="E698" s="46">
        <f t="shared" si="170"/>
        <v>1777.8046424829913</v>
      </c>
      <c r="F698" s="46">
        <f t="shared" si="170"/>
        <v>1918.1104961616636</v>
      </c>
      <c r="G698" s="46">
        <f t="shared" si="170"/>
        <v>1831.6051528122359</v>
      </c>
      <c r="H698" s="46">
        <f t="shared" si="170"/>
        <v>1651.6815921936211</v>
      </c>
      <c r="I698" s="46">
        <f t="shared" si="170"/>
        <v>1515.6042124825967</v>
      </c>
      <c r="J698" s="46">
        <f t="shared" si="170"/>
        <v>1356.4156297090688</v>
      </c>
      <c r="K698" s="46">
        <f t="shared" si="170"/>
        <v>1174.9947865643853</v>
      </c>
      <c r="L698" s="77"/>
      <c r="P698" s="8"/>
      <c r="Q698" s="1"/>
      <c r="R698" s="1"/>
      <c r="S698" s="1"/>
      <c r="T698" s="1"/>
      <c r="U698" s="1"/>
      <c r="V698" s="1"/>
      <c r="W698" s="1"/>
      <c r="X698" s="1"/>
      <c r="Y698" s="1"/>
      <c r="Z698" s="1"/>
    </row>
    <row r="699" spans="1:28" ht="14.5" hidden="1" outlineLevel="1">
      <c r="A699" s="23" t="s">
        <v>89</v>
      </c>
      <c r="B699" s="46">
        <f>SUM(B689:B698)</f>
        <v>8000.6405869421551</v>
      </c>
      <c r="C699" s="46">
        <f t="shared" ref="C699:K699" si="171">SUM(C689:C698)</f>
        <v>12770.890300912808</v>
      </c>
      <c r="D699" s="46">
        <f t="shared" si="171"/>
        <v>16639.654950845274</v>
      </c>
      <c r="E699" s="46">
        <f t="shared" si="171"/>
        <v>18403.661174887173</v>
      </c>
      <c r="F699" s="46">
        <f t="shared" si="171"/>
        <v>18805.58486230897</v>
      </c>
      <c r="G699" s="46">
        <f t="shared" si="171"/>
        <v>18622.141350895465</v>
      </c>
      <c r="H699" s="46">
        <f t="shared" si="171"/>
        <v>17920.936930688029</v>
      </c>
      <c r="I699" s="46">
        <f t="shared" si="171"/>
        <v>17071.450313775564</v>
      </c>
      <c r="J699" s="46">
        <f t="shared" si="171"/>
        <v>15971.041545989701</v>
      </c>
      <c r="K699" s="46">
        <f t="shared" si="171"/>
        <v>14601.118735161057</v>
      </c>
      <c r="L699" s="77"/>
      <c r="Q699" s="1"/>
      <c r="R699" s="1"/>
      <c r="S699" s="1"/>
      <c r="T699" s="1"/>
      <c r="U699" s="1"/>
      <c r="V699" s="1"/>
      <c r="W699" s="1"/>
      <c r="X699" s="1"/>
      <c r="Y699" s="1"/>
      <c r="Z699" s="1"/>
      <c r="AA699" s="1"/>
    </row>
    <row r="700" spans="1:28" ht="14.5" hidden="1" outlineLevel="1">
      <c r="A700" s="32"/>
      <c r="B700" s="6"/>
      <c r="C700" s="6"/>
      <c r="D700" s="6"/>
      <c r="E700" s="6"/>
      <c r="F700" s="6"/>
      <c r="G700" s="6"/>
      <c r="H700" s="6"/>
      <c r="I700" s="6"/>
      <c r="J700" s="6"/>
      <c r="K700" s="6"/>
    </row>
    <row r="701" spans="1:28" ht="14.5" hidden="1" outlineLevel="1">
      <c r="A701" s="10" t="s">
        <v>68</v>
      </c>
      <c r="B701" s="6"/>
      <c r="C701" s="6"/>
      <c r="D701" s="6"/>
      <c r="E701" s="6"/>
      <c r="F701" s="6"/>
      <c r="G701" s="6"/>
      <c r="H701" s="6"/>
      <c r="I701" s="6"/>
      <c r="J701" s="6"/>
      <c r="K701" s="6"/>
    </row>
    <row r="702" spans="1:28" ht="14.5" hidden="1" outlineLevel="1">
      <c r="A702" s="21" t="s">
        <v>69</v>
      </c>
      <c r="B702" s="60"/>
      <c r="C702" s="22"/>
      <c r="D702" s="60"/>
      <c r="E702" s="60"/>
      <c r="F702" s="60"/>
      <c r="G702" s="60"/>
      <c r="H702" s="60"/>
      <c r="I702" s="60"/>
      <c r="J702" s="60"/>
      <c r="K702" s="22"/>
      <c r="M702" s="31"/>
      <c r="N702" s="31"/>
    </row>
    <row r="703" spans="1:28" ht="14.5" hidden="1" outlineLevel="1">
      <c r="A703" s="22"/>
      <c r="B703" s="72">
        <v>2010</v>
      </c>
      <c r="C703" s="72">
        <v>2020</v>
      </c>
      <c r="D703" s="72">
        <v>2030</v>
      </c>
      <c r="E703" s="72">
        <v>2040</v>
      </c>
      <c r="F703" s="72">
        <v>2050</v>
      </c>
      <c r="G703" s="72">
        <v>2060</v>
      </c>
      <c r="H703" s="72">
        <v>2070</v>
      </c>
      <c r="I703" s="72">
        <v>2080</v>
      </c>
      <c r="J703" s="72">
        <v>2090</v>
      </c>
      <c r="K703" s="72">
        <v>2100</v>
      </c>
      <c r="M703" s="27"/>
      <c r="N703" s="27"/>
      <c r="Q703" s="7"/>
      <c r="R703" s="7"/>
      <c r="S703" s="7"/>
      <c r="T703" s="7"/>
      <c r="U703" s="7"/>
      <c r="V703" s="7"/>
      <c r="W703" s="7"/>
      <c r="X703" s="7"/>
      <c r="Y703" s="7"/>
      <c r="Z703" s="7"/>
      <c r="AA703" s="7"/>
      <c r="AB703" s="7"/>
    </row>
    <row r="704" spans="1:28" ht="14.5" hidden="1" outlineLevel="1">
      <c r="A704" s="78" t="s">
        <v>5</v>
      </c>
      <c r="B704" s="61">
        <v>0.46148413230070157</v>
      </c>
      <c r="C704" s="61">
        <v>0.44335351607649193</v>
      </c>
      <c r="D704" s="61">
        <v>0.42593520873066287</v>
      </c>
      <c r="E704" s="61">
        <v>0.40920122533805003</v>
      </c>
      <c r="F704" s="61">
        <v>0.39312468043477633</v>
      </c>
      <c r="G704" s="61">
        <v>0.37767974482302774</v>
      </c>
      <c r="H704" s="61">
        <v>0.3628416040728667</v>
      </c>
      <c r="I704" s="61">
        <v>0.3485864186544107</v>
      </c>
      <c r="J704" s="61">
        <v>0.3348912856363232</v>
      </c>
      <c r="K704" s="61">
        <v>0.32173420188907964</v>
      </c>
      <c r="M704" s="27"/>
      <c r="N704" s="27"/>
      <c r="Q704" s="7"/>
      <c r="R704" s="7"/>
      <c r="S704" s="7"/>
      <c r="T704" s="7"/>
      <c r="U704" s="7"/>
      <c r="V704" s="7"/>
      <c r="W704" s="7"/>
      <c r="X704" s="7"/>
      <c r="Y704" s="7"/>
      <c r="Z704" s="7"/>
      <c r="AA704" s="7"/>
      <c r="AB704" s="7"/>
    </row>
    <row r="705" spans="1:28" ht="14.5" hidden="1" outlineLevel="1">
      <c r="A705" s="78" t="s">
        <v>6</v>
      </c>
      <c r="B705" s="61">
        <v>0.46148413230070157</v>
      </c>
      <c r="C705" s="61">
        <v>0.44335351607649193</v>
      </c>
      <c r="D705" s="61">
        <v>0.42593520873066287</v>
      </c>
      <c r="E705" s="61">
        <v>0.40920122533805003</v>
      </c>
      <c r="F705" s="61">
        <v>0.39312468043477633</v>
      </c>
      <c r="G705" s="61">
        <v>0.37767974482302774</v>
      </c>
      <c r="H705" s="61">
        <v>0.3628416040728667</v>
      </c>
      <c r="I705" s="61">
        <v>0.3485864186544107</v>
      </c>
      <c r="J705" s="61">
        <v>0.3348912856363232</v>
      </c>
      <c r="K705" s="61">
        <v>0.32173420188907964</v>
      </c>
      <c r="M705" s="27"/>
      <c r="N705" s="27"/>
      <c r="Q705" s="7"/>
      <c r="R705" s="7"/>
      <c r="S705" s="7"/>
      <c r="T705" s="7"/>
      <c r="U705" s="7"/>
      <c r="V705" s="7"/>
      <c r="W705" s="7"/>
      <c r="X705" s="7"/>
      <c r="Y705" s="7"/>
      <c r="Z705" s="7"/>
      <c r="AA705" s="7"/>
      <c r="AB705" s="7"/>
    </row>
    <row r="706" spans="1:28" ht="14.5" hidden="1" outlineLevel="1">
      <c r="A706" s="78" t="s">
        <v>11</v>
      </c>
      <c r="B706" s="61">
        <v>0.46148413230070157</v>
      </c>
      <c r="C706" s="61">
        <v>0.44335351607649187</v>
      </c>
      <c r="D706" s="61">
        <v>0.42593520873066287</v>
      </c>
      <c r="E706" s="61">
        <v>0.40920122533805003</v>
      </c>
      <c r="F706" s="61">
        <v>0.39312468043477639</v>
      </c>
      <c r="G706" s="61">
        <v>0.37767974482302774</v>
      </c>
      <c r="H706" s="61">
        <v>0.3628416040728667</v>
      </c>
      <c r="I706" s="61">
        <v>0.3485864186544107</v>
      </c>
      <c r="J706" s="61">
        <v>0.3348912856363232</v>
      </c>
      <c r="K706" s="61">
        <v>0.32173420188907964</v>
      </c>
      <c r="M706" s="27"/>
      <c r="N706" s="27"/>
      <c r="Q706" s="7"/>
      <c r="R706" s="7"/>
      <c r="S706" s="7"/>
      <c r="T706" s="7"/>
      <c r="U706" s="7"/>
      <c r="V706" s="7"/>
      <c r="W706" s="7"/>
      <c r="X706" s="7"/>
      <c r="Y706" s="7"/>
      <c r="Z706" s="7"/>
      <c r="AA706" s="7"/>
      <c r="AB706" s="7"/>
    </row>
    <row r="707" spans="1:28" ht="14.5" hidden="1" outlineLevel="1">
      <c r="A707" s="78" t="s">
        <v>2</v>
      </c>
      <c r="B707" s="61">
        <v>0.46148413230070157</v>
      </c>
      <c r="C707" s="61">
        <v>0.44335351607649193</v>
      </c>
      <c r="D707" s="61">
        <v>0.42593520873066287</v>
      </c>
      <c r="E707" s="61">
        <v>0.40920122533805003</v>
      </c>
      <c r="F707" s="61">
        <v>0.39312468043477633</v>
      </c>
      <c r="G707" s="61">
        <v>0.37767974482302774</v>
      </c>
      <c r="H707" s="61">
        <v>0.3628416040728667</v>
      </c>
      <c r="I707" s="61">
        <v>0.3485864186544107</v>
      </c>
      <c r="J707" s="61">
        <v>0.3348912856363232</v>
      </c>
      <c r="K707" s="61">
        <v>0.32173420188907964</v>
      </c>
      <c r="M707" s="27"/>
      <c r="N707" s="27"/>
      <c r="Q707" s="7"/>
      <c r="R707" s="7"/>
      <c r="S707" s="7"/>
      <c r="T707" s="7"/>
      <c r="U707" s="7"/>
      <c r="V707" s="7"/>
      <c r="W707" s="7"/>
      <c r="X707" s="7"/>
      <c r="Y707" s="7"/>
      <c r="Z707" s="7"/>
      <c r="AA707" s="7"/>
      <c r="AB707" s="7"/>
    </row>
    <row r="708" spans="1:28" ht="14.5" hidden="1" outlineLevel="1">
      <c r="A708" s="78" t="s">
        <v>3</v>
      </c>
      <c r="B708" s="61">
        <v>0.46148413230070157</v>
      </c>
      <c r="C708" s="61">
        <v>0.44335351607649193</v>
      </c>
      <c r="D708" s="61">
        <v>0.42593520873066287</v>
      </c>
      <c r="E708" s="61">
        <v>0.40920122533805003</v>
      </c>
      <c r="F708" s="61">
        <v>0.39312468043477633</v>
      </c>
      <c r="G708" s="61">
        <v>0.37767974482302774</v>
      </c>
      <c r="H708" s="61">
        <v>0.3628416040728667</v>
      </c>
      <c r="I708" s="61">
        <v>0.3485864186544107</v>
      </c>
      <c r="J708" s="61">
        <v>0.3348912856363232</v>
      </c>
      <c r="K708" s="61">
        <v>0.32173420188907964</v>
      </c>
      <c r="M708" s="27"/>
      <c r="N708" s="27"/>
      <c r="Q708" s="7"/>
      <c r="R708" s="7"/>
      <c r="S708" s="7"/>
      <c r="T708" s="7"/>
      <c r="U708" s="7"/>
      <c r="V708" s="7"/>
      <c r="W708" s="7"/>
      <c r="X708" s="7"/>
      <c r="Y708" s="7"/>
      <c r="Z708" s="7"/>
      <c r="AA708" s="7"/>
      <c r="AB708" s="7"/>
    </row>
    <row r="709" spans="1:28" ht="14.5" hidden="1" outlineLevel="1">
      <c r="A709" s="78" t="s">
        <v>4</v>
      </c>
      <c r="B709" s="61">
        <v>0.46148413230070157</v>
      </c>
      <c r="C709" s="61">
        <v>0.44335351607649193</v>
      </c>
      <c r="D709" s="61">
        <v>0.42593520873066287</v>
      </c>
      <c r="E709" s="61">
        <v>0.40920122533805003</v>
      </c>
      <c r="F709" s="61">
        <v>0.39312468043477633</v>
      </c>
      <c r="G709" s="61">
        <v>0.37767974482302774</v>
      </c>
      <c r="H709" s="61">
        <v>0.3628416040728667</v>
      </c>
      <c r="I709" s="61">
        <v>0.3485864186544107</v>
      </c>
      <c r="J709" s="61">
        <v>0.3348912856363232</v>
      </c>
      <c r="K709" s="61">
        <v>0.32173420188907964</v>
      </c>
      <c r="M709" s="27"/>
      <c r="N709" s="27"/>
      <c r="Q709" s="7"/>
      <c r="R709" s="7"/>
      <c r="S709" s="7"/>
      <c r="T709" s="7"/>
      <c r="U709" s="7"/>
      <c r="V709" s="7"/>
      <c r="W709" s="7"/>
      <c r="X709" s="7"/>
      <c r="Y709" s="7"/>
      <c r="Z709" s="7"/>
      <c r="AA709" s="7"/>
      <c r="AB709" s="7"/>
    </row>
    <row r="710" spans="1:28" ht="14.5" hidden="1" outlineLevel="1">
      <c r="A710" s="78" t="s">
        <v>0</v>
      </c>
      <c r="B710" s="61">
        <v>0.46148413230070157</v>
      </c>
      <c r="C710" s="61">
        <v>0.44335351607649193</v>
      </c>
      <c r="D710" s="61">
        <v>0.42593520873066287</v>
      </c>
      <c r="E710" s="61">
        <v>0.40920122533805003</v>
      </c>
      <c r="F710" s="61">
        <v>0.39312468043477633</v>
      </c>
      <c r="G710" s="61">
        <v>0.37767974482302774</v>
      </c>
      <c r="H710" s="61">
        <v>0.3628416040728667</v>
      </c>
      <c r="I710" s="61">
        <v>0.3485864186544107</v>
      </c>
      <c r="J710" s="61">
        <v>0.3348912856363232</v>
      </c>
      <c r="K710" s="61">
        <v>0.32173420188907964</v>
      </c>
      <c r="M710" s="27"/>
      <c r="N710" s="27"/>
      <c r="Q710" s="7"/>
      <c r="R710" s="7"/>
      <c r="S710" s="7"/>
      <c r="T710" s="7"/>
      <c r="U710" s="7"/>
      <c r="V710" s="7"/>
      <c r="W710" s="7"/>
      <c r="X710" s="7"/>
      <c r="Y710" s="7"/>
      <c r="Z710" s="7"/>
      <c r="AA710" s="7"/>
      <c r="AB710" s="7"/>
    </row>
    <row r="711" spans="1:28" ht="14.5" hidden="1" outlineLevel="1">
      <c r="A711" s="78" t="s">
        <v>1</v>
      </c>
      <c r="B711" s="61">
        <v>0.27689047938042094</v>
      </c>
      <c r="C711" s="61">
        <v>0.26601210964589517</v>
      </c>
      <c r="D711" s="61">
        <v>0.25556112523839775</v>
      </c>
      <c r="E711" s="61">
        <v>0.24552073520283005</v>
      </c>
      <c r="F711" s="61">
        <v>0.23587480826086582</v>
      </c>
      <c r="G711" s="61">
        <v>0.22660784689381669</v>
      </c>
      <c r="H711" s="61">
        <v>0.21770496244372006</v>
      </c>
      <c r="I711" s="61">
        <v>0.20915185119264645</v>
      </c>
      <c r="J711" s="61">
        <v>0.20093477138179394</v>
      </c>
      <c r="K711" s="61">
        <v>0.1930405211334478</v>
      </c>
      <c r="M711" s="27"/>
      <c r="N711" s="27"/>
      <c r="Q711" s="7"/>
      <c r="R711" s="7"/>
      <c r="S711" s="7"/>
      <c r="T711" s="7"/>
      <c r="U711" s="7"/>
      <c r="V711" s="7"/>
      <c r="W711" s="7"/>
      <c r="X711" s="7"/>
      <c r="Y711" s="7"/>
      <c r="Z711" s="7"/>
      <c r="AA711" s="7"/>
      <c r="AB711" s="7"/>
    </row>
    <row r="712" spans="1:28" ht="14.5" hidden="1" outlineLevel="1">
      <c r="A712" s="78" t="s">
        <v>7</v>
      </c>
      <c r="B712" s="61">
        <v>0.46148413230070157</v>
      </c>
      <c r="C712" s="61">
        <v>0.44335351607649193</v>
      </c>
      <c r="D712" s="61">
        <v>0.42593520873066287</v>
      </c>
      <c r="E712" s="61">
        <v>0.40920122533805003</v>
      </c>
      <c r="F712" s="61">
        <v>0.39312468043477633</v>
      </c>
      <c r="G712" s="61">
        <v>0.37767974482302774</v>
      </c>
      <c r="H712" s="61">
        <v>0.3628416040728667</v>
      </c>
      <c r="I712" s="61">
        <v>0.3485864186544107</v>
      </c>
      <c r="J712" s="61">
        <v>0.3348912856363232</v>
      </c>
      <c r="K712" s="61">
        <v>0.32173420188907964</v>
      </c>
      <c r="M712" s="27"/>
      <c r="N712" s="27"/>
      <c r="Q712" s="7"/>
      <c r="R712" s="7"/>
      <c r="S712" s="7"/>
      <c r="T712" s="7"/>
      <c r="U712" s="7"/>
      <c r="V712" s="7"/>
      <c r="W712" s="7"/>
      <c r="X712" s="7"/>
      <c r="Y712" s="7"/>
      <c r="Z712" s="7"/>
      <c r="AA712" s="7"/>
      <c r="AB712" s="7"/>
    </row>
    <row r="713" spans="1:28" ht="14.5" hidden="1" outlineLevel="1">
      <c r="A713" s="78" t="s">
        <v>8</v>
      </c>
      <c r="B713" s="61">
        <v>0.46148413230070157</v>
      </c>
      <c r="C713" s="61">
        <v>0.44335351607649193</v>
      </c>
      <c r="D713" s="61">
        <v>0.42593520873066287</v>
      </c>
      <c r="E713" s="61">
        <v>0.40920122533805003</v>
      </c>
      <c r="F713" s="61">
        <v>0.39312468043477633</v>
      </c>
      <c r="G713" s="61">
        <v>0.37767974482302774</v>
      </c>
      <c r="H713" s="61">
        <v>0.3628416040728667</v>
      </c>
      <c r="I713" s="61">
        <v>0.3485864186544107</v>
      </c>
      <c r="J713" s="61">
        <v>0.3348912856363232</v>
      </c>
      <c r="K713" s="61">
        <v>0.32173420188907964</v>
      </c>
      <c r="M713" s="27"/>
      <c r="N713" s="27"/>
      <c r="Q713" s="7"/>
      <c r="R713" s="7"/>
      <c r="S713" s="7"/>
      <c r="T713" s="7"/>
      <c r="U713" s="7"/>
      <c r="V713" s="7"/>
      <c r="W713" s="7"/>
      <c r="X713" s="7"/>
      <c r="Y713" s="7"/>
      <c r="Z713" s="7"/>
    </row>
    <row r="714" spans="1:28" hidden="1" outlineLevel="1"/>
    <row r="715" spans="1:28" collapsed="1">
      <c r="A715" t="s">
        <v>70</v>
      </c>
    </row>
    <row r="716" spans="1:28" ht="14.5">
      <c r="A716" s="18" t="s">
        <v>41</v>
      </c>
      <c r="B716" s="17"/>
      <c r="C716" s="17"/>
      <c r="D716" s="17"/>
      <c r="E716" s="17"/>
      <c r="F716" s="17"/>
      <c r="G716" s="17"/>
      <c r="H716" s="17"/>
      <c r="I716" s="17"/>
      <c r="J716" s="17"/>
      <c r="K716" s="17"/>
    </row>
    <row r="717" spans="1:28" ht="14.5">
      <c r="A717" s="17"/>
      <c r="B717" s="70">
        <v>2010</v>
      </c>
      <c r="C717" s="70">
        <v>2020</v>
      </c>
      <c r="D717" s="70">
        <v>2030</v>
      </c>
      <c r="E717" s="70">
        <v>2040</v>
      </c>
      <c r="F717" s="70">
        <v>2050</v>
      </c>
      <c r="G717" s="70">
        <v>2060</v>
      </c>
      <c r="H717" s="70">
        <v>2070</v>
      </c>
      <c r="I717" s="70">
        <v>2080</v>
      </c>
      <c r="J717" s="70">
        <v>2090</v>
      </c>
      <c r="K717" s="70">
        <v>2100</v>
      </c>
      <c r="Q717" s="2"/>
      <c r="R717" s="2"/>
      <c r="S717" s="2"/>
      <c r="T717" s="2"/>
      <c r="U717" s="2"/>
      <c r="V717" s="2"/>
      <c r="W717" s="2"/>
      <c r="X717" s="2"/>
      <c r="Y717" s="2"/>
      <c r="Z717" s="2"/>
      <c r="AA717" s="2"/>
      <c r="AB717" s="2"/>
    </row>
    <row r="718" spans="1:28" ht="14.5">
      <c r="A718" s="17" t="s">
        <v>5</v>
      </c>
      <c r="B718" s="47">
        <f>B704*B689/1000</f>
        <v>3.8410021717230555E-2</v>
      </c>
      <c r="C718" s="47">
        <f t="shared" ref="C718:K718" si="172">C704*C689/1000</f>
        <v>6.4526727928997496E-2</v>
      </c>
      <c r="D718" s="47">
        <f t="shared" si="172"/>
        <v>9.934724575324963E-2</v>
      </c>
      <c r="E718" s="47">
        <f t="shared" si="172"/>
        <v>0.13980710798659937</v>
      </c>
      <c r="F718" s="47">
        <f t="shared" si="172"/>
        <v>0.18313779663010574</v>
      </c>
      <c r="G718" s="47">
        <f t="shared" si="172"/>
        <v>0.21255160448588184</v>
      </c>
      <c r="H718" s="47">
        <f t="shared" si="172"/>
        <v>0.22949601035829842</v>
      </c>
      <c r="I718" s="47">
        <f t="shared" si="172"/>
        <v>0.22361064658652954</v>
      </c>
      <c r="J718" s="47">
        <f t="shared" si="172"/>
        <v>0.20670927273978754</v>
      </c>
      <c r="K718" s="47">
        <f t="shared" si="172"/>
        <v>0.18205602923651865</v>
      </c>
      <c r="Q718" s="2"/>
      <c r="R718" s="2"/>
      <c r="S718" s="2"/>
      <c r="T718" s="2"/>
      <c r="U718" s="2"/>
      <c r="V718" s="2"/>
      <c r="W718" s="2"/>
      <c r="X718" s="2"/>
      <c r="Y718" s="2"/>
      <c r="Z718" s="2"/>
      <c r="AA718" s="2"/>
      <c r="AB718" s="2"/>
    </row>
    <row r="719" spans="1:28" ht="14.5">
      <c r="A719" s="17" t="s">
        <v>6</v>
      </c>
      <c r="B719" s="47">
        <f t="shared" ref="B719:K727" si="173">B705*B690/1000</f>
        <v>1.3762905680222703</v>
      </c>
      <c r="C719" s="47">
        <f t="shared" si="173"/>
        <v>2.8815540600069718</v>
      </c>
      <c r="D719" s="47">
        <f t="shared" si="173"/>
        <v>3.7412183253326323</v>
      </c>
      <c r="E719" s="47">
        <f t="shared" si="173"/>
        <v>3.8389301305922494</v>
      </c>
      <c r="F719" s="47">
        <f t="shared" si="173"/>
        <v>3.5343248169395021</v>
      </c>
      <c r="G719" s="47">
        <f t="shared" si="173"/>
        <v>3.1679900552744664</v>
      </c>
      <c r="H719" s="47">
        <f t="shared" si="173"/>
        <v>2.7275559856265197</v>
      </c>
      <c r="I719" s="47">
        <f t="shared" si="173"/>
        <v>2.3115046708474853</v>
      </c>
      <c r="J719" s="47">
        <f t="shared" si="173"/>
        <v>1.9105127746460084</v>
      </c>
      <c r="K719" s="47">
        <f t="shared" si="173"/>
        <v>1.5221723074013389</v>
      </c>
      <c r="Q719" s="2"/>
      <c r="R719" s="2"/>
      <c r="S719" s="2"/>
      <c r="T719" s="2"/>
      <c r="U719" s="2"/>
      <c r="V719" s="2"/>
      <c r="W719" s="2"/>
      <c r="X719" s="2"/>
      <c r="Y719" s="2"/>
      <c r="Z719" s="2"/>
      <c r="AA719" s="2"/>
      <c r="AB719" s="2"/>
    </row>
    <row r="720" spans="1:28" ht="14.5">
      <c r="A720" s="17" t="s">
        <v>11</v>
      </c>
      <c r="B720" s="47">
        <f t="shared" si="173"/>
        <v>0.26513527838822643</v>
      </c>
      <c r="C720" s="47">
        <f t="shared" si="173"/>
        <v>0.28754364532781396</v>
      </c>
      <c r="D720" s="47">
        <f t="shared" si="173"/>
        <v>0.32299369536070338</v>
      </c>
      <c r="E720" s="47">
        <f t="shared" si="173"/>
        <v>0.34700164760239827</v>
      </c>
      <c r="F720" s="47">
        <f t="shared" si="173"/>
        <v>0.35429173387414559</v>
      </c>
      <c r="G720" s="47">
        <f t="shared" si="173"/>
        <v>0.35930894283423648</v>
      </c>
      <c r="H720" s="47">
        <f t="shared" si="173"/>
        <v>0.35504138911715888</v>
      </c>
      <c r="I720" s="47">
        <f t="shared" si="173"/>
        <v>0.34083476569057503</v>
      </c>
      <c r="J720" s="47">
        <f t="shared" si="173"/>
        <v>0.32203076801323777</v>
      </c>
      <c r="K720" s="47">
        <f t="shared" si="173"/>
        <v>0.30016494276921107</v>
      </c>
      <c r="Q720" s="2"/>
      <c r="R720" s="2"/>
      <c r="S720" s="2"/>
      <c r="T720" s="2"/>
      <c r="U720" s="2"/>
      <c r="V720" s="2"/>
      <c r="W720" s="2"/>
      <c r="X720" s="2"/>
      <c r="Y720" s="2"/>
      <c r="Z720" s="2"/>
      <c r="AA720" s="2"/>
      <c r="AB720" s="2"/>
    </row>
    <row r="721" spans="1:33" ht="14.5">
      <c r="A721" s="17" t="s">
        <v>2</v>
      </c>
      <c r="B721" s="47">
        <f t="shared" si="173"/>
        <v>0.17937278478450691</v>
      </c>
      <c r="C721" s="47">
        <f t="shared" si="173"/>
        <v>0.25810096552391126</v>
      </c>
      <c r="D721" s="47">
        <f t="shared" si="173"/>
        <v>0.29468025141316528</v>
      </c>
      <c r="E721" s="47">
        <f t="shared" si="173"/>
        <v>0.27887486514543686</v>
      </c>
      <c r="F721" s="47">
        <f t="shared" si="173"/>
        <v>0.24319795294142066</v>
      </c>
      <c r="G721" s="47">
        <f t="shared" si="173"/>
        <v>0.21676720206005654</v>
      </c>
      <c r="H721" s="47">
        <f t="shared" si="173"/>
        <v>0.19553490118241773</v>
      </c>
      <c r="I721" s="47">
        <f t="shared" si="173"/>
        <v>0.17993417494294578</v>
      </c>
      <c r="J721" s="47">
        <f t="shared" si="173"/>
        <v>0.16293335364903111</v>
      </c>
      <c r="K721" s="47">
        <f t="shared" si="173"/>
        <v>0.14541963894460186</v>
      </c>
      <c r="Q721" s="2"/>
      <c r="R721" s="2"/>
      <c r="S721" s="2"/>
      <c r="T721" s="2"/>
      <c r="U721" s="2"/>
      <c r="V721" s="2"/>
      <c r="W721" s="2"/>
      <c r="X721" s="2"/>
      <c r="Y721" s="2"/>
      <c r="Z721" s="2"/>
      <c r="AA721" s="2"/>
      <c r="AB721" s="2"/>
    </row>
    <row r="722" spans="1:33" ht="14.5">
      <c r="A722" s="17" t="s">
        <v>3</v>
      </c>
      <c r="B722" s="47">
        <f t="shared" si="173"/>
        <v>0.17693027892956165</v>
      </c>
      <c r="C722" s="47">
        <f t="shared" si="173"/>
        <v>0.22349319625178427</v>
      </c>
      <c r="D722" s="47">
        <f t="shared" si="173"/>
        <v>0.26373729689169401</v>
      </c>
      <c r="E722" s="47">
        <f t="shared" si="173"/>
        <v>0.29288750152990101</v>
      </c>
      <c r="F722" s="47">
        <f t="shared" si="173"/>
        <v>0.31121572418598381</v>
      </c>
      <c r="G722" s="47">
        <f t="shared" si="173"/>
        <v>0.30840148338106094</v>
      </c>
      <c r="H722" s="47">
        <f t="shared" si="173"/>
        <v>0.29243615187138555</v>
      </c>
      <c r="I722" s="47">
        <f t="shared" si="173"/>
        <v>0.26970904128387069</v>
      </c>
      <c r="J722" s="47">
        <f t="shared" si="173"/>
        <v>0.24351251501611915</v>
      </c>
      <c r="K722" s="47">
        <f t="shared" si="173"/>
        <v>0.21294967241049451</v>
      </c>
      <c r="Q722" s="2"/>
      <c r="R722" s="2"/>
      <c r="S722" s="2"/>
      <c r="T722" s="2"/>
      <c r="U722" s="2"/>
      <c r="V722" s="2"/>
      <c r="W722" s="2"/>
      <c r="X722" s="2"/>
      <c r="Y722" s="2"/>
      <c r="Z722" s="2"/>
      <c r="AA722" s="2"/>
      <c r="AB722" s="2"/>
    </row>
    <row r="723" spans="1:33" ht="14.5">
      <c r="A723" s="17" t="s">
        <v>4</v>
      </c>
      <c r="B723" s="47">
        <f t="shared" si="173"/>
        <v>2.6296807020917634E-2</v>
      </c>
      <c r="C723" s="47">
        <f t="shared" si="173"/>
        <v>3.507011275346765E-2</v>
      </c>
      <c r="D723" s="47">
        <f t="shared" si="173"/>
        <v>4.5302418559038285E-2</v>
      </c>
      <c r="E723" s="47">
        <f t="shared" si="173"/>
        <v>5.4864741331835526E-2</v>
      </c>
      <c r="F723" s="47">
        <f t="shared" si="173"/>
        <v>6.1765379021415309E-2</v>
      </c>
      <c r="G723" s="47">
        <f t="shared" si="173"/>
        <v>6.3714472708395586E-2</v>
      </c>
      <c r="H723" s="47">
        <f t="shared" si="173"/>
        <v>6.2739666888123866E-2</v>
      </c>
      <c r="I723" s="47">
        <f t="shared" si="173"/>
        <v>6.0115283738324601E-2</v>
      </c>
      <c r="J723" s="47">
        <f t="shared" si="173"/>
        <v>5.629876008539985E-2</v>
      </c>
      <c r="K723" s="47">
        <f t="shared" si="173"/>
        <v>5.1883052925331304E-2</v>
      </c>
      <c r="Q723" s="2"/>
      <c r="R723" s="2"/>
      <c r="S723" s="2"/>
      <c r="T723" s="2"/>
      <c r="U723" s="2"/>
      <c r="V723" s="2"/>
      <c r="W723" s="2"/>
      <c r="X723" s="2"/>
      <c r="Y723" s="2"/>
      <c r="Z723" s="2"/>
      <c r="AA723" s="2"/>
      <c r="AB723" s="2"/>
    </row>
    <row r="724" spans="1:33" ht="14.5">
      <c r="A724" s="17" t="s">
        <v>0</v>
      </c>
      <c r="B724" s="47">
        <f t="shared" si="173"/>
        <v>1.2887596942347017</v>
      </c>
      <c r="C724" s="47">
        <f t="shared" si="173"/>
        <v>1.3403049959719822</v>
      </c>
      <c r="D724" s="47">
        <f t="shared" si="173"/>
        <v>1.4637653703799194</v>
      </c>
      <c r="E724" s="47">
        <f t="shared" si="173"/>
        <v>1.5700270758315997</v>
      </c>
      <c r="F724" s="47">
        <f t="shared" si="173"/>
        <v>1.6426391583445776</v>
      </c>
      <c r="G724" s="47">
        <f t="shared" si="173"/>
        <v>1.6930138534717318</v>
      </c>
      <c r="H724" s="47">
        <f t="shared" si="173"/>
        <v>1.7251602173899088</v>
      </c>
      <c r="I724" s="47">
        <f t="shared" si="173"/>
        <v>1.7401747545602488</v>
      </c>
      <c r="J724" s="47">
        <f t="shared" si="173"/>
        <v>1.7209482117231119</v>
      </c>
      <c r="K724" s="47">
        <f t="shared" si="173"/>
        <v>1.6634830355455019</v>
      </c>
      <c r="Q724" s="2"/>
      <c r="R724" s="2"/>
      <c r="S724" s="2"/>
      <c r="T724" s="2"/>
      <c r="U724" s="2"/>
      <c r="V724" s="2"/>
      <c r="W724" s="2"/>
      <c r="X724" s="2"/>
      <c r="Y724" s="2"/>
      <c r="Z724" s="2"/>
      <c r="AA724" s="2"/>
      <c r="AB724" s="2"/>
    </row>
    <row r="725" spans="1:33" ht="14.5">
      <c r="A725" s="17" t="s">
        <v>1</v>
      </c>
      <c r="B725" s="47">
        <f t="shared" si="173"/>
        <v>1.8989582548620532E-2</v>
      </c>
      <c r="C725" s="47">
        <f t="shared" si="173"/>
        <v>1.670584206814869E-2</v>
      </c>
      <c r="D725" s="47">
        <f t="shared" si="173"/>
        <v>1.5715737277509283E-2</v>
      </c>
      <c r="E725" s="47">
        <f t="shared" si="173"/>
        <v>1.5104006867531706E-2</v>
      </c>
      <c r="F725" s="47">
        <f t="shared" si="173"/>
        <v>1.4399699189366996E-2</v>
      </c>
      <c r="G725" s="47">
        <f t="shared" si="173"/>
        <v>1.3719926484865799E-2</v>
      </c>
      <c r="H725" s="47">
        <f t="shared" si="173"/>
        <v>1.2891087045670368E-2</v>
      </c>
      <c r="I725" s="47">
        <f t="shared" si="173"/>
        <v>1.1865757964179961E-2</v>
      </c>
      <c r="J725" s="47">
        <f t="shared" si="173"/>
        <v>1.0828405923545621E-2</v>
      </c>
      <c r="K725" s="47">
        <f t="shared" si="173"/>
        <v>9.8940904232454573E-3</v>
      </c>
      <c r="Q725" s="2"/>
      <c r="R725" s="2"/>
      <c r="S725" s="2"/>
      <c r="T725" s="2"/>
      <c r="U725" s="2"/>
      <c r="V725" s="2"/>
      <c r="W725" s="2"/>
      <c r="X725" s="2"/>
      <c r="Y725" s="2"/>
      <c r="Z725" s="2"/>
      <c r="AA725" s="2"/>
      <c r="AB725" s="2"/>
    </row>
    <row r="726" spans="1:33" ht="14.5">
      <c r="A726" s="17" t="s">
        <v>7</v>
      </c>
      <c r="B726" s="47">
        <f t="shared" si="173"/>
        <v>0.14141181757107782</v>
      </c>
      <c r="C726" s="47">
        <f t="shared" si="173"/>
        <v>0.17760389382776381</v>
      </c>
      <c r="D726" s="47">
        <f t="shared" si="173"/>
        <v>0.21961863010874111</v>
      </c>
      <c r="E726" s="47">
        <f t="shared" si="173"/>
        <v>0.25575445055517476</v>
      </c>
      <c r="F726" s="47">
        <f t="shared" si="173"/>
        <v>0.28431090295604095</v>
      </c>
      <c r="G726" s="47">
        <f t="shared" si="173"/>
        <v>0.2968312683766105</v>
      </c>
      <c r="H726" s="47">
        <f t="shared" si="173"/>
        <v>0.29371323658043091</v>
      </c>
      <c r="I726" s="47">
        <f t="shared" si="173"/>
        <v>0.27689708066527907</v>
      </c>
      <c r="J726" s="47">
        <f t="shared" si="173"/>
        <v>0.25331786311854398</v>
      </c>
      <c r="K726" s="47">
        <f t="shared" si="173"/>
        <v>0.22502444312720232</v>
      </c>
      <c r="Q726" s="2"/>
      <c r="R726" s="2"/>
      <c r="S726" s="2"/>
      <c r="T726" s="2"/>
      <c r="U726" s="2"/>
      <c r="V726" s="2"/>
      <c r="W726" s="2"/>
      <c r="X726" s="2"/>
      <c r="Y726" s="2"/>
      <c r="Z726" s="2"/>
      <c r="AA726" s="2"/>
      <c r="AB726" s="2"/>
    </row>
    <row r="727" spans="1:33" ht="14.5">
      <c r="A727" s="17" t="s">
        <v>8</v>
      </c>
      <c r="B727" s="47">
        <f t="shared" si="173"/>
        <v>0.16791212419858192</v>
      </c>
      <c r="C727" s="47">
        <f t="shared" si="173"/>
        <v>0.36597845063058798</v>
      </c>
      <c r="D727" s="47">
        <f t="shared" si="173"/>
        <v>0.61055877543283199</v>
      </c>
      <c r="E727" s="47">
        <f t="shared" si="173"/>
        <v>0.72747983811571393</v>
      </c>
      <c r="F727" s="47">
        <f t="shared" si="173"/>
        <v>0.75405657584214425</v>
      </c>
      <c r="G727" s="47">
        <f t="shared" si="173"/>
        <v>0.69176016673066798</v>
      </c>
      <c r="H727" s="47">
        <f t="shared" si="173"/>
        <v>0.59929879832915989</v>
      </c>
      <c r="I727" s="47">
        <f t="shared" si="173"/>
        <v>0.52831904452684697</v>
      </c>
      <c r="J727" s="47">
        <f t="shared" si="173"/>
        <v>0.45425177409047296</v>
      </c>
      <c r="K727" s="47">
        <f t="shared" si="173"/>
        <v>0.378036009879122</v>
      </c>
      <c r="Q727" s="2"/>
      <c r="R727" s="2"/>
      <c r="S727" s="2"/>
      <c r="T727" s="2"/>
      <c r="U727" s="2"/>
      <c r="V727" s="2"/>
      <c r="W727" s="2"/>
      <c r="X727" s="2"/>
      <c r="Y727" s="2"/>
      <c r="Z727" s="2"/>
    </row>
    <row r="728" spans="1:33" ht="14.5">
      <c r="A728" s="17" t="s">
        <v>89</v>
      </c>
      <c r="B728" s="47">
        <f>SUM(B718:B727)</f>
        <v>3.6795089574156954</v>
      </c>
      <c r="C728" s="47">
        <f t="shared" ref="C728:K728" si="174">SUM(C718:C727)</f>
        <v>5.6508818902914291</v>
      </c>
      <c r="D728" s="47">
        <f t="shared" si="174"/>
        <v>7.0769377465094845</v>
      </c>
      <c r="E728" s="47">
        <f t="shared" si="174"/>
        <v>7.52073136555844</v>
      </c>
      <c r="F728" s="47">
        <f t="shared" si="174"/>
        <v>7.3833397399247023</v>
      </c>
      <c r="G728" s="47">
        <f t="shared" si="174"/>
        <v>7.024058975807975</v>
      </c>
      <c r="H728" s="47">
        <f t="shared" si="174"/>
        <v>6.4938674443890747</v>
      </c>
      <c r="I728" s="47">
        <f t="shared" si="174"/>
        <v>5.9429652208062853</v>
      </c>
      <c r="J728" s="47">
        <f t="shared" si="174"/>
        <v>5.3413436990052583</v>
      </c>
      <c r="K728" s="47">
        <f t="shared" si="174"/>
        <v>4.6910832226625683</v>
      </c>
      <c r="Q728" s="2"/>
      <c r="R728" s="2"/>
      <c r="S728" s="2"/>
      <c r="T728" s="2"/>
      <c r="U728" s="2"/>
      <c r="V728" s="2"/>
      <c r="W728" s="2"/>
      <c r="X728" s="2"/>
      <c r="Y728" s="2"/>
      <c r="Z728" s="2"/>
    </row>
    <row r="730" spans="1:33" ht="14.5">
      <c r="A730" s="34" t="s">
        <v>97</v>
      </c>
      <c r="B730" s="35"/>
      <c r="C730" s="35"/>
      <c r="D730" s="35"/>
      <c r="E730" s="35"/>
      <c r="F730" s="35"/>
      <c r="G730" s="35"/>
      <c r="H730" s="35"/>
      <c r="I730" s="35"/>
      <c r="J730" s="35"/>
      <c r="K730" s="35"/>
      <c r="L730" s="35"/>
      <c r="M730" s="35"/>
      <c r="N730" s="35"/>
      <c r="O730" s="35"/>
      <c r="P730" s="35"/>
      <c r="Q730" s="35"/>
      <c r="R730" s="35"/>
      <c r="S730" s="35"/>
      <c r="T730" s="35"/>
    </row>
    <row r="731" spans="1:33" ht="14.5" hidden="1" outlineLevel="1">
      <c r="A731" s="32"/>
      <c r="B731" s="6"/>
      <c r="C731" s="6"/>
      <c r="D731" s="6"/>
      <c r="E731" s="6"/>
      <c r="F731" s="6"/>
      <c r="G731" s="6"/>
      <c r="H731" s="6"/>
      <c r="I731" s="6"/>
      <c r="J731" s="6"/>
      <c r="K731" s="6"/>
      <c r="L731" s="55"/>
      <c r="M731" s="5"/>
      <c r="N731" s="5"/>
      <c r="O731" s="5"/>
      <c r="P731" s="5"/>
      <c r="Q731" s="5"/>
      <c r="R731" s="5"/>
      <c r="S731" s="5"/>
      <c r="T731" s="5"/>
    </row>
    <row r="732" spans="1:33" hidden="1" outlineLevel="1">
      <c r="A732" s="10" t="s">
        <v>98</v>
      </c>
      <c r="B732" s="6"/>
      <c r="C732" s="6"/>
      <c r="D732" s="6"/>
      <c r="E732" s="6"/>
      <c r="F732" s="6"/>
      <c r="G732" s="6"/>
      <c r="H732" s="6"/>
      <c r="I732" s="6"/>
      <c r="J732" s="9" t="s">
        <v>105</v>
      </c>
      <c r="K732" s="6"/>
      <c r="L732" s="55"/>
      <c r="M732" s="5"/>
      <c r="N732" s="5"/>
      <c r="O732" s="5"/>
      <c r="P732" s="5"/>
      <c r="Q732" s="5"/>
      <c r="R732" s="5"/>
      <c r="S732" s="5"/>
      <c r="T732" s="5"/>
    </row>
    <row r="733" spans="1:33" ht="14.5" hidden="1" outlineLevel="1">
      <c r="A733" s="21"/>
      <c r="B733" s="21">
        <v>2010</v>
      </c>
      <c r="C733" s="21">
        <v>2020</v>
      </c>
      <c r="D733" s="21">
        <v>2030</v>
      </c>
      <c r="E733" s="21">
        <v>2040</v>
      </c>
      <c r="F733" s="21">
        <v>2050</v>
      </c>
      <c r="G733" s="21">
        <v>2060</v>
      </c>
      <c r="H733" s="21">
        <v>2070</v>
      </c>
      <c r="I733" s="21">
        <v>2080</v>
      </c>
      <c r="J733" s="21">
        <v>2090</v>
      </c>
      <c r="K733" s="21">
        <v>2100</v>
      </c>
      <c r="M733" s="32"/>
      <c r="N733" s="56"/>
      <c r="O733" s="16"/>
      <c r="P733" s="56"/>
      <c r="Q733" s="56"/>
      <c r="R733" s="56"/>
      <c r="S733" s="56"/>
      <c r="T733" s="56"/>
      <c r="U733" s="56"/>
      <c r="V733" s="56"/>
      <c r="W733" s="57"/>
    </row>
    <row r="734" spans="1:33" ht="14.5" hidden="1" outlineLevel="1">
      <c r="A734" s="21" t="s">
        <v>89</v>
      </c>
      <c r="B734" s="88">
        <f>'[4]Container data'!$C$45</f>
        <v>0.11523204376466689</v>
      </c>
      <c r="C734" s="87">
        <f>'[4]Container data'!$C$51</f>
        <v>0.14000000000000001</v>
      </c>
      <c r="D734" s="87">
        <f>'[4]Container data'!$C$52</f>
        <v>0.14000000000000001</v>
      </c>
      <c r="E734" s="87">
        <f>'[4]Container data'!$C$53</f>
        <v>0.14000000000000001</v>
      </c>
      <c r="F734" s="87">
        <f>'[4]Container data'!$C$54</f>
        <v>0.14000000000000001</v>
      </c>
      <c r="G734" s="87">
        <f>'[4]Container data'!$C$55</f>
        <v>0.14000000000000001</v>
      </c>
      <c r="H734" s="87">
        <f>'[4]Container data'!$C$56</f>
        <v>0.14000000000000001</v>
      </c>
      <c r="I734" s="87">
        <f>'[4]Container data'!$C$56</f>
        <v>0.14000000000000001</v>
      </c>
      <c r="J734" s="87">
        <f>'[4]Container data'!$C$58</f>
        <v>0.14000000000000001</v>
      </c>
      <c r="K734" s="87">
        <f>'[4]Container data'!$C$59</f>
        <v>0.14000000000000001</v>
      </c>
      <c r="M734" s="32"/>
      <c r="N734" s="6"/>
      <c r="O734" s="1"/>
      <c r="P734" s="6"/>
      <c r="Q734" s="6"/>
      <c r="R734" s="1"/>
      <c r="S734" s="1"/>
      <c r="T734" s="1"/>
      <c r="U734" s="1"/>
      <c r="V734" s="1"/>
      <c r="W734" s="1"/>
      <c r="X734" s="3"/>
      <c r="Y734" s="3"/>
      <c r="Z734" s="3"/>
      <c r="AA734" s="3"/>
      <c r="AB734" s="3"/>
      <c r="AC734" s="3"/>
      <c r="AD734" s="3"/>
      <c r="AE734" s="3"/>
      <c r="AF734" s="3"/>
      <c r="AG734" s="3"/>
    </row>
    <row r="735" spans="1:33" ht="14.5" hidden="1" outlineLevel="1">
      <c r="A735" s="79" t="s">
        <v>9</v>
      </c>
      <c r="B735" s="86"/>
      <c r="C735" s="2"/>
      <c r="D735" s="2"/>
      <c r="E735" s="2"/>
      <c r="F735" s="2"/>
      <c r="G735" s="2"/>
      <c r="H735" s="2"/>
      <c r="I735" s="2"/>
      <c r="J735" s="2"/>
      <c r="K735" s="2"/>
      <c r="M735" s="32"/>
      <c r="N735" s="6"/>
      <c r="O735" s="1"/>
      <c r="P735" s="6"/>
      <c r="Q735" s="6"/>
      <c r="R735" s="1"/>
      <c r="S735" s="1"/>
      <c r="T735" s="1"/>
      <c r="U735" s="1"/>
      <c r="V735" s="1"/>
      <c r="W735" s="1"/>
      <c r="X735" s="3"/>
      <c r="Y735" s="3"/>
      <c r="Z735" s="3"/>
      <c r="AA735" s="3"/>
      <c r="AB735" s="3"/>
      <c r="AC735" s="3"/>
      <c r="AD735" s="3"/>
      <c r="AE735" s="3"/>
      <c r="AF735" s="3"/>
      <c r="AG735" s="3"/>
    </row>
    <row r="736" spans="1:33" hidden="1" outlineLevel="1">
      <c r="A736" s="10" t="s">
        <v>103</v>
      </c>
      <c r="B736" s="6"/>
      <c r="C736" s="6"/>
      <c r="D736" s="6"/>
      <c r="E736" s="6"/>
      <c r="F736" s="6"/>
      <c r="G736" s="6"/>
      <c r="H736" s="6"/>
      <c r="I736" s="6"/>
      <c r="J736" s="9" t="s">
        <v>104</v>
      </c>
      <c r="K736" s="6"/>
      <c r="L736" s="55"/>
      <c r="M736" s="5"/>
      <c r="N736" s="5"/>
      <c r="O736" s="5"/>
      <c r="P736" s="5"/>
      <c r="Q736" s="5"/>
      <c r="R736" s="5"/>
      <c r="S736" s="5"/>
      <c r="T736" s="5"/>
    </row>
    <row r="737" spans="1:35" ht="14.5" hidden="1" outlineLevel="1">
      <c r="A737" s="23"/>
      <c r="B737" s="23">
        <v>2010</v>
      </c>
      <c r="C737" s="23">
        <v>2020</v>
      </c>
      <c r="D737" s="23">
        <v>2030</v>
      </c>
      <c r="E737" s="23">
        <v>2040</v>
      </c>
      <c r="F737" s="23">
        <v>2050</v>
      </c>
      <c r="G737" s="23">
        <v>2060</v>
      </c>
      <c r="H737" s="23">
        <v>2070</v>
      </c>
      <c r="I737" s="23">
        <v>2080</v>
      </c>
      <c r="J737" s="23">
        <v>2090</v>
      </c>
      <c r="K737" s="23">
        <v>2100</v>
      </c>
      <c r="M737" s="32"/>
      <c r="N737" s="56"/>
      <c r="O737" s="16"/>
      <c r="P737" s="56"/>
      <c r="Q737" s="56"/>
      <c r="R737" s="56"/>
      <c r="S737" s="56"/>
      <c r="T737" s="56"/>
      <c r="U737" s="56"/>
      <c r="V737" s="56"/>
      <c r="W737" s="57"/>
    </row>
    <row r="738" spans="1:35" ht="14.5" hidden="1" outlineLevel="1">
      <c r="A738" s="23" t="s">
        <v>5</v>
      </c>
      <c r="B738" s="89">
        <f t="shared" ref="B738:K738" si="175">B$734*B53*1000</f>
        <v>156.08849626862201</v>
      </c>
      <c r="C738" s="89">
        <f t="shared" si="175"/>
        <v>359.03374638600002</v>
      </c>
      <c r="D738" s="89">
        <f t="shared" si="175"/>
        <v>637.99999277000006</v>
      </c>
      <c r="E738" s="89">
        <f t="shared" si="175"/>
        <v>1082.8878416300001</v>
      </c>
      <c r="F738" s="89">
        <f t="shared" si="175"/>
        <v>1710.8880522020002</v>
      </c>
      <c r="G738" s="89">
        <f t="shared" si="175"/>
        <v>2511.3207329000006</v>
      </c>
      <c r="H738" s="89">
        <f t="shared" si="175"/>
        <v>3429.3129556000004</v>
      </c>
      <c r="I738" s="89">
        <f t="shared" si="175"/>
        <v>4404.914768814001</v>
      </c>
      <c r="J738" s="89">
        <f t="shared" si="175"/>
        <v>5368.0684280020014</v>
      </c>
      <c r="K738" s="89">
        <f t="shared" si="175"/>
        <v>6232.6997001220006</v>
      </c>
      <c r="M738" s="32"/>
      <c r="N738" s="6"/>
      <c r="O738" s="1"/>
      <c r="P738" s="6"/>
      <c r="Q738" s="6"/>
      <c r="R738" s="1"/>
      <c r="S738" s="1"/>
      <c r="T738" s="1"/>
      <c r="U738" s="1"/>
      <c r="V738" s="1"/>
      <c r="W738" s="1"/>
      <c r="X738" s="3"/>
      <c r="Y738" s="3"/>
      <c r="Z738" s="3"/>
      <c r="AA738" s="3"/>
      <c r="AB738" s="3"/>
      <c r="AC738" s="3"/>
      <c r="AD738" s="3"/>
      <c r="AE738" s="3"/>
      <c r="AF738" s="3"/>
      <c r="AG738" s="3"/>
      <c r="AH738" s="3"/>
      <c r="AI738" s="3"/>
    </row>
    <row r="739" spans="1:35" ht="14.5" hidden="1" outlineLevel="1">
      <c r="A739" s="23" t="s">
        <v>6</v>
      </c>
      <c r="B739" s="89">
        <f t="shared" ref="B739:K739" si="176">B$734*B54*1000</f>
        <v>1114.5471727128804</v>
      </c>
      <c r="C739" s="89">
        <f t="shared" si="176"/>
        <v>3546.4839940040001</v>
      </c>
      <c r="D739" s="89">
        <f t="shared" si="176"/>
        <v>5679.1221184600008</v>
      </c>
      <c r="E739" s="89">
        <f t="shared" si="176"/>
        <v>7025.2454664000015</v>
      </c>
      <c r="F739" s="89">
        <f t="shared" si="176"/>
        <v>7797.2399013600007</v>
      </c>
      <c r="G739" s="89">
        <f t="shared" si="176"/>
        <v>8211.0090630400009</v>
      </c>
      <c r="H739" s="89">
        <f t="shared" si="176"/>
        <v>8305.4789342000022</v>
      </c>
      <c r="I739" s="89">
        <f t="shared" si="176"/>
        <v>8156.5356093200007</v>
      </c>
      <c r="J739" s="89">
        <f t="shared" si="176"/>
        <v>7812.3350537400001</v>
      </c>
      <c r="K739" s="89">
        <f t="shared" si="176"/>
        <v>7212.9792933800009</v>
      </c>
      <c r="M739" s="32"/>
      <c r="N739" s="6"/>
      <c r="O739" s="1"/>
      <c r="P739" s="6"/>
      <c r="Q739" s="6"/>
      <c r="R739" s="1"/>
      <c r="S739" s="1"/>
      <c r="T739" s="1"/>
      <c r="U739" s="1"/>
      <c r="V739" s="1"/>
      <c r="W739" s="1"/>
      <c r="X739" s="3"/>
      <c r="Y739" s="3"/>
      <c r="Z739" s="3"/>
      <c r="AA739" s="3"/>
      <c r="AB739" s="3"/>
      <c r="AC739" s="3"/>
      <c r="AD739" s="3"/>
      <c r="AE739" s="3"/>
      <c r="AF739" s="3"/>
      <c r="AG739" s="3"/>
      <c r="AH739" s="3"/>
      <c r="AI739" s="3"/>
    </row>
    <row r="740" spans="1:35" ht="14.5" hidden="1" outlineLevel="1">
      <c r="A740" s="23" t="s">
        <v>11</v>
      </c>
      <c r="B740" s="89">
        <f t="shared" ref="B740:K740" si="177">B$734*B55*1000</f>
        <v>1785.1848016964163</v>
      </c>
      <c r="C740" s="89">
        <f t="shared" si="177"/>
        <v>2753.3301771080005</v>
      </c>
      <c r="D740" s="89">
        <f t="shared" si="177"/>
        <v>3680.7795813600001</v>
      </c>
      <c r="E740" s="89">
        <f t="shared" si="177"/>
        <v>4659.2142841020013</v>
      </c>
      <c r="F740" s="89">
        <f t="shared" si="177"/>
        <v>5601.7688237279999</v>
      </c>
      <c r="G740" s="89">
        <f t="shared" si="177"/>
        <v>6531.1446186140001</v>
      </c>
      <c r="H740" s="89">
        <f t="shared" si="177"/>
        <v>7419.5973384960007</v>
      </c>
      <c r="I740" s="89">
        <f t="shared" si="177"/>
        <v>8238.7696755420002</v>
      </c>
      <c r="J740" s="89">
        <f t="shared" si="177"/>
        <v>9002.5786682720009</v>
      </c>
      <c r="K740" s="89">
        <f t="shared" si="177"/>
        <v>9704.4455051320019</v>
      </c>
      <c r="M740" s="32"/>
      <c r="N740" s="6"/>
      <c r="O740" s="1"/>
      <c r="P740" s="6"/>
      <c r="Q740" s="6"/>
      <c r="R740" s="1"/>
      <c r="S740" s="1"/>
      <c r="T740" s="1"/>
      <c r="U740" s="1"/>
      <c r="V740" s="1"/>
      <c r="W740" s="1"/>
      <c r="X740" s="3"/>
      <c r="Y740" s="3"/>
      <c r="Z740" s="3"/>
      <c r="AA740" s="3"/>
      <c r="AB740" s="3"/>
      <c r="AC740" s="3"/>
      <c r="AD740" s="3"/>
      <c r="AE740" s="3"/>
      <c r="AF740" s="3"/>
      <c r="AG740" s="3"/>
      <c r="AH740" s="3"/>
      <c r="AI740" s="3"/>
    </row>
    <row r="741" spans="1:35" ht="14.5" hidden="1" outlineLevel="1">
      <c r="A741" s="23" t="s">
        <v>2</v>
      </c>
      <c r="B741" s="89">
        <f t="shared" ref="B741:K741" si="178">B$734*B56*1000</f>
        <v>334.74663600098484</v>
      </c>
      <c r="C741" s="89">
        <f t="shared" si="178"/>
        <v>690.76649996200013</v>
      </c>
      <c r="D741" s="89">
        <f t="shared" si="178"/>
        <v>966.49766248000026</v>
      </c>
      <c r="E741" s="89">
        <f t="shared" si="178"/>
        <v>1129.1881722800001</v>
      </c>
      <c r="F741" s="89">
        <f t="shared" si="178"/>
        <v>1215.6933277999999</v>
      </c>
      <c r="G741" s="89">
        <f t="shared" si="178"/>
        <v>1306.8469436400003</v>
      </c>
      <c r="H741" s="89">
        <f t="shared" si="178"/>
        <v>1421.7475130599998</v>
      </c>
      <c r="I741" s="89">
        <f t="shared" si="178"/>
        <v>1534.1797024399998</v>
      </c>
      <c r="J741" s="89">
        <f t="shared" si="178"/>
        <v>1629.0595389600003</v>
      </c>
      <c r="K741" s="89">
        <f t="shared" si="178"/>
        <v>1704.9608356200001</v>
      </c>
      <c r="M741" s="32"/>
      <c r="N741" s="6"/>
      <c r="O741" s="1"/>
      <c r="P741" s="6"/>
      <c r="Q741" s="6"/>
      <c r="R741" s="1"/>
      <c r="S741" s="1"/>
      <c r="T741" s="1"/>
      <c r="U741" s="1"/>
      <c r="V741" s="1"/>
      <c r="W741" s="1"/>
      <c r="X741" s="3"/>
      <c r="Y741" s="3"/>
      <c r="Z741" s="3"/>
      <c r="AA741" s="3"/>
      <c r="AB741" s="3"/>
      <c r="AC741" s="3"/>
      <c r="AD741" s="3"/>
      <c r="AE741" s="3"/>
      <c r="AF741" s="3"/>
      <c r="AG741" s="3"/>
      <c r="AH741" s="3"/>
      <c r="AI741" s="3"/>
    </row>
    <row r="742" spans="1:35" ht="14.5" hidden="1" outlineLevel="1">
      <c r="A742" s="23" t="s">
        <v>3</v>
      </c>
      <c r="B742" s="89">
        <f t="shared" ref="B742:K742" si="179">B$734*B57*1000</f>
        <v>621.32889246169032</v>
      </c>
      <c r="C742" s="89">
        <f t="shared" si="179"/>
        <v>1105.3098987000001</v>
      </c>
      <c r="D742" s="89">
        <f t="shared" si="179"/>
        <v>1517.2987913440002</v>
      </c>
      <c r="E742" s="89">
        <f t="shared" si="179"/>
        <v>1984.3784835980002</v>
      </c>
      <c r="F742" s="89">
        <f t="shared" si="179"/>
        <v>2483.1863402640001</v>
      </c>
      <c r="G742" s="89">
        <f t="shared" si="179"/>
        <v>2903.4956620180005</v>
      </c>
      <c r="H742" s="89">
        <f t="shared" si="179"/>
        <v>3248.5737292400004</v>
      </c>
      <c r="I742" s="89">
        <f t="shared" si="179"/>
        <v>3562.0698925000002</v>
      </c>
      <c r="J742" s="89">
        <f t="shared" si="179"/>
        <v>3823.60905486</v>
      </c>
      <c r="K742" s="89">
        <f t="shared" si="179"/>
        <v>3975.3414360800002</v>
      </c>
      <c r="M742" s="32"/>
      <c r="N742" s="6"/>
      <c r="O742" s="1"/>
      <c r="P742" s="6"/>
      <c r="Q742" s="6"/>
      <c r="R742" s="1"/>
      <c r="S742" s="1"/>
      <c r="T742" s="1"/>
      <c r="U742" s="1"/>
      <c r="V742" s="1"/>
      <c r="W742" s="1"/>
      <c r="X742" s="3"/>
      <c r="Y742" s="3"/>
      <c r="Z742" s="3"/>
      <c r="AA742" s="3"/>
      <c r="AB742" s="3"/>
      <c r="AC742" s="3"/>
      <c r="AD742" s="3"/>
      <c r="AE742" s="3"/>
      <c r="AF742" s="3"/>
      <c r="AG742" s="3"/>
      <c r="AH742" s="3"/>
      <c r="AI742" s="3"/>
    </row>
    <row r="743" spans="1:35" ht="14.5" hidden="1" outlineLevel="1">
      <c r="A743" s="23" t="s">
        <v>4</v>
      </c>
      <c r="B743" s="89">
        <f t="shared" ref="B743:K743" si="180">B$734*B58*1000</f>
        <v>344.46877524098539</v>
      </c>
      <c r="C743" s="89">
        <f t="shared" si="180"/>
        <v>629.07480370000007</v>
      </c>
      <c r="D743" s="89">
        <f t="shared" si="180"/>
        <v>921.91181291999999</v>
      </c>
      <c r="E743" s="89">
        <f t="shared" si="180"/>
        <v>1287.5605471399999</v>
      </c>
      <c r="F743" s="89">
        <f t="shared" si="180"/>
        <v>1671.5746210800003</v>
      </c>
      <c r="G743" s="89">
        <f t="shared" si="180"/>
        <v>2036.0961199600004</v>
      </c>
      <c r="H743" s="89">
        <f t="shared" si="180"/>
        <v>2367.4560016800001</v>
      </c>
      <c r="I743" s="89">
        <f t="shared" si="180"/>
        <v>2677.9882665199998</v>
      </c>
      <c r="J743" s="89">
        <f t="shared" si="180"/>
        <v>2960.7835503400001</v>
      </c>
      <c r="K743" s="89">
        <f t="shared" si="180"/>
        <v>3221.1979403800005</v>
      </c>
      <c r="M743" s="32"/>
      <c r="N743" s="6"/>
      <c r="O743" s="1"/>
      <c r="P743" s="6"/>
      <c r="Q743" s="6"/>
      <c r="R743" s="1"/>
      <c r="S743" s="1"/>
      <c r="T743" s="1"/>
      <c r="U743" s="1"/>
      <c r="V743" s="1"/>
      <c r="W743" s="1"/>
      <c r="X743" s="3"/>
      <c r="Y743" s="3"/>
      <c r="Z743" s="3"/>
      <c r="AA743" s="3"/>
      <c r="AB743" s="3"/>
      <c r="AC743" s="3"/>
      <c r="AD743" s="3"/>
      <c r="AE743" s="3"/>
      <c r="AF743" s="3"/>
      <c r="AG743" s="3"/>
      <c r="AH743" s="3"/>
      <c r="AI743" s="3"/>
    </row>
    <row r="744" spans="1:35" ht="14.5" hidden="1" outlineLevel="1">
      <c r="A744" s="23" t="s">
        <v>0</v>
      </c>
      <c r="B744" s="89">
        <f t="shared" ref="B744:K744" si="181">B$734*B59*1000</f>
        <v>1606.273698334852</v>
      </c>
      <c r="C744" s="89">
        <f t="shared" si="181"/>
        <v>2335.3494068800005</v>
      </c>
      <c r="D744" s="89">
        <f t="shared" si="181"/>
        <v>2932.1406769200003</v>
      </c>
      <c r="E744" s="89">
        <f t="shared" si="181"/>
        <v>3606.2045098800004</v>
      </c>
      <c r="F744" s="89">
        <f t="shared" si="181"/>
        <v>4326.2863109200007</v>
      </c>
      <c r="G744" s="89">
        <f t="shared" si="181"/>
        <v>5099.5933606799999</v>
      </c>
      <c r="H744" s="89">
        <f t="shared" si="181"/>
        <v>5943.0094285799996</v>
      </c>
      <c r="I744" s="89">
        <f t="shared" si="181"/>
        <v>6839.5053894999992</v>
      </c>
      <c r="J744" s="89">
        <f t="shared" si="181"/>
        <v>7717.1062767400008</v>
      </c>
      <c r="K744" s="89">
        <f t="shared" si="181"/>
        <v>8510.5946039800001</v>
      </c>
      <c r="M744" s="32"/>
      <c r="N744" s="6"/>
      <c r="O744" s="1"/>
      <c r="P744" s="6"/>
      <c r="Q744" s="6"/>
      <c r="R744" s="1"/>
      <c r="S744" s="1"/>
      <c r="T744" s="1"/>
      <c r="U744" s="1"/>
      <c r="V744" s="1"/>
      <c r="W744" s="1"/>
      <c r="X744" s="3"/>
      <c r="Y744" s="3"/>
      <c r="Z744" s="3"/>
      <c r="AA744" s="3"/>
      <c r="AB744" s="3"/>
      <c r="AC744" s="3"/>
      <c r="AD744" s="3"/>
      <c r="AE744" s="3"/>
      <c r="AF744" s="3"/>
      <c r="AG744" s="3"/>
      <c r="AH744" s="3"/>
      <c r="AI744" s="3"/>
    </row>
    <row r="745" spans="1:35" ht="14.5" hidden="1" outlineLevel="1">
      <c r="A745" s="23" t="s">
        <v>1</v>
      </c>
      <c r="B745" s="89">
        <f t="shared" ref="B745:K745" si="182">B$734*B60*1000</f>
        <v>468.31738987955754</v>
      </c>
      <c r="C745" s="89">
        <f t="shared" si="182"/>
        <v>578.27061460000004</v>
      </c>
      <c r="D745" s="89">
        <f t="shared" si="182"/>
        <v>627.38300212000013</v>
      </c>
      <c r="E745" s="89">
        <f t="shared" si="182"/>
        <v>691.5593332200001</v>
      </c>
      <c r="F745" s="89">
        <f t="shared" si="182"/>
        <v>756.18834032000018</v>
      </c>
      <c r="G745" s="89">
        <f t="shared" si="182"/>
        <v>820.68972286000007</v>
      </c>
      <c r="H745" s="89">
        <f t="shared" si="182"/>
        <v>878.34959491999996</v>
      </c>
      <c r="I745" s="89">
        <f t="shared" si="182"/>
        <v>918.96075824000002</v>
      </c>
      <c r="J745" s="89">
        <f t="shared" si="182"/>
        <v>953.21227274000023</v>
      </c>
      <c r="K745" s="89">
        <f t="shared" si="182"/>
        <v>989.97582474000012</v>
      </c>
      <c r="M745" s="32"/>
      <c r="N745" s="6"/>
      <c r="O745" s="1"/>
      <c r="P745" s="6"/>
      <c r="Q745" s="6"/>
      <c r="R745" s="1"/>
      <c r="S745" s="1"/>
      <c r="T745" s="1"/>
      <c r="U745" s="1"/>
      <c r="V745" s="1"/>
      <c r="W745" s="1"/>
      <c r="X745" s="3"/>
      <c r="Y745" s="3"/>
      <c r="Z745" s="3"/>
      <c r="AA745" s="3"/>
      <c r="AB745" s="3"/>
      <c r="AC745" s="3"/>
      <c r="AD745" s="3"/>
      <c r="AE745" s="3"/>
      <c r="AF745" s="3"/>
      <c r="AG745" s="3"/>
      <c r="AH745" s="3"/>
      <c r="AI745" s="3"/>
    </row>
    <row r="746" spans="1:35" ht="14.5" hidden="1" outlineLevel="1">
      <c r="A746" s="23" t="s">
        <v>7</v>
      </c>
      <c r="B746" s="89">
        <f t="shared" ref="B746:K746" si="183">B$734*B61*1000</f>
        <v>449.80984651116466</v>
      </c>
      <c r="C746" s="89">
        <f t="shared" si="183"/>
        <v>837.00175841800012</v>
      </c>
      <c r="D746" s="89">
        <f t="shared" si="183"/>
        <v>1240.0912634600002</v>
      </c>
      <c r="E746" s="89">
        <f t="shared" si="183"/>
        <v>1699.8480930200001</v>
      </c>
      <c r="F746" s="89">
        <f t="shared" si="183"/>
        <v>2224.2462650800003</v>
      </c>
      <c r="G746" s="89">
        <f t="shared" si="183"/>
        <v>2694.7747230600003</v>
      </c>
      <c r="H746" s="89">
        <f t="shared" si="183"/>
        <v>3094.2813379800004</v>
      </c>
      <c r="I746" s="89">
        <f t="shared" si="183"/>
        <v>3448.4691036600002</v>
      </c>
      <c r="J746" s="89">
        <f t="shared" si="183"/>
        <v>3729.45577452</v>
      </c>
      <c r="K746" s="89">
        <f t="shared" si="183"/>
        <v>3916.3457367999999</v>
      </c>
      <c r="M746" s="32"/>
      <c r="N746" s="6"/>
      <c r="O746" s="1"/>
      <c r="P746" s="6"/>
      <c r="Q746" s="6"/>
      <c r="R746" s="1"/>
      <c r="S746" s="1"/>
      <c r="T746" s="1"/>
      <c r="U746" s="1"/>
      <c r="V746" s="1"/>
      <c r="W746" s="1"/>
      <c r="X746" s="3"/>
      <c r="Y746" s="3"/>
      <c r="Z746" s="3"/>
      <c r="AA746" s="3"/>
      <c r="AB746" s="3"/>
      <c r="AC746" s="3"/>
      <c r="AD746" s="3"/>
      <c r="AE746" s="3"/>
      <c r="AF746" s="3"/>
      <c r="AG746" s="3"/>
    </row>
    <row r="747" spans="1:35" ht="14.5" hidden="1" outlineLevel="1">
      <c r="A747" s="23" t="s">
        <v>8</v>
      </c>
      <c r="B747" s="89">
        <f t="shared" ref="B747:K747" si="184">B$734*B62*1000</f>
        <v>496.92531270655564</v>
      </c>
      <c r="C747" s="89">
        <f t="shared" si="184"/>
        <v>1557.6615533500003</v>
      </c>
      <c r="D747" s="89">
        <f t="shared" si="184"/>
        <v>3120.4553867620002</v>
      </c>
      <c r="E747" s="89">
        <f t="shared" si="184"/>
        <v>4612.6697705199995</v>
      </c>
      <c r="F747" s="89">
        <f t="shared" si="184"/>
        <v>5931.6598157600019</v>
      </c>
      <c r="G747" s="89">
        <f t="shared" si="184"/>
        <v>7058.4663731400005</v>
      </c>
      <c r="H747" s="89">
        <f t="shared" si="184"/>
        <v>7931.9633946000004</v>
      </c>
      <c r="I747" s="89">
        <f t="shared" si="184"/>
        <v>8697.9392155600017</v>
      </c>
      <c r="J747" s="89">
        <f t="shared" si="184"/>
        <v>9302.4970732400016</v>
      </c>
      <c r="K747" s="89">
        <f t="shared" si="184"/>
        <v>9629.835940060002</v>
      </c>
      <c r="M747" s="32"/>
      <c r="N747" s="9" t="s">
        <v>9</v>
      </c>
      <c r="O747" s="1"/>
      <c r="P747" s="6"/>
      <c r="Q747" s="6"/>
      <c r="R747" s="1"/>
      <c r="S747" s="1"/>
      <c r="T747" s="1"/>
      <c r="U747" s="1"/>
      <c r="V747" s="1"/>
      <c r="W747" s="1"/>
      <c r="X747" s="3"/>
      <c r="Y747" s="3"/>
      <c r="Z747" s="3"/>
      <c r="AA747" s="3"/>
      <c r="AB747" s="3"/>
      <c r="AC747" s="3"/>
      <c r="AD747" s="3"/>
      <c r="AE747" s="3"/>
      <c r="AF747" s="3"/>
      <c r="AG747" s="3"/>
    </row>
    <row r="748" spans="1:35" ht="14.5" hidden="1" outlineLevel="1">
      <c r="A748" s="23" t="s">
        <v>89</v>
      </c>
      <c r="B748" s="89">
        <f>SUM(B738:B747)</f>
        <v>7377.6910218137091</v>
      </c>
      <c r="C748" s="89">
        <f t="shared" ref="C748:K748" si="185">SUM(C738:C747)</f>
        <v>14392.282453108002</v>
      </c>
      <c r="D748" s="89">
        <f t="shared" si="185"/>
        <v>21323.680288596002</v>
      </c>
      <c r="E748" s="89">
        <f t="shared" si="185"/>
        <v>27778.756501790001</v>
      </c>
      <c r="F748" s="89">
        <f t="shared" si="185"/>
        <v>33718.731798514003</v>
      </c>
      <c r="G748" s="89">
        <f t="shared" si="185"/>
        <v>39173.437319912002</v>
      </c>
      <c r="H748" s="89">
        <f t="shared" si="185"/>
        <v>44039.770228356007</v>
      </c>
      <c r="I748" s="89">
        <f t="shared" si="185"/>
        <v>48479.332382095999</v>
      </c>
      <c r="J748" s="89">
        <f t="shared" si="185"/>
        <v>52298.705691414005</v>
      </c>
      <c r="K748" s="89">
        <f t="shared" si="185"/>
        <v>55098.37681629401</v>
      </c>
      <c r="M748" s="32"/>
      <c r="N748" s="9"/>
      <c r="O748" s="1"/>
      <c r="P748" s="6"/>
      <c r="Q748" s="6"/>
      <c r="R748" s="1"/>
      <c r="S748" s="1"/>
      <c r="T748" s="1"/>
      <c r="U748" s="1"/>
      <c r="V748" s="1"/>
      <c r="W748" s="1"/>
      <c r="X748" s="3"/>
      <c r="Y748" s="3"/>
      <c r="Z748" s="3"/>
      <c r="AA748" s="3"/>
      <c r="AB748" s="3"/>
      <c r="AC748" s="3"/>
      <c r="AD748" s="3"/>
      <c r="AE748" s="3"/>
      <c r="AF748" s="3"/>
      <c r="AG748" s="3"/>
    </row>
    <row r="749" spans="1:35" ht="14.5" hidden="1" outlineLevel="1">
      <c r="A749" s="32"/>
      <c r="B749" s="5"/>
      <c r="C749" s="5"/>
      <c r="D749" s="5"/>
      <c r="E749" s="5"/>
      <c r="F749" s="5"/>
      <c r="G749" s="5"/>
      <c r="H749" s="5"/>
      <c r="I749" s="5"/>
      <c r="J749" s="5"/>
      <c r="K749" s="5"/>
      <c r="L749" s="5"/>
      <c r="M749" s="10" t="s">
        <v>9</v>
      </c>
      <c r="N749" s="5"/>
      <c r="O749" s="5"/>
      <c r="P749" s="5"/>
      <c r="Q749" s="5"/>
      <c r="R749" s="5"/>
      <c r="S749" s="5"/>
      <c r="T749" s="5"/>
    </row>
    <row r="750" spans="1:35" hidden="1" outlineLevel="1">
      <c r="A750" s="10" t="s">
        <v>99</v>
      </c>
      <c r="B750" s="6"/>
      <c r="C750" s="6"/>
      <c r="D750" s="6"/>
      <c r="E750" s="6"/>
      <c r="F750" s="6"/>
      <c r="G750" s="6"/>
      <c r="H750" s="6"/>
      <c r="I750" s="6"/>
      <c r="J750" s="9" t="s">
        <v>102</v>
      </c>
      <c r="K750" s="6"/>
      <c r="L750" s="55"/>
      <c r="M750" s="5"/>
      <c r="N750" s="5"/>
      <c r="O750" s="5"/>
      <c r="P750" s="5"/>
      <c r="Q750" s="5"/>
      <c r="R750" s="5"/>
      <c r="S750" s="5"/>
      <c r="T750" s="5"/>
    </row>
    <row r="751" spans="1:35" ht="14.5" hidden="1" outlineLevel="1">
      <c r="A751" s="21"/>
      <c r="B751" s="21">
        <v>2010</v>
      </c>
      <c r="C751" s="21">
        <v>2020</v>
      </c>
      <c r="D751" s="21">
        <v>2030</v>
      </c>
      <c r="E751" s="21">
        <v>2040</v>
      </c>
      <c r="F751" s="21">
        <v>2050</v>
      </c>
      <c r="G751" s="21">
        <v>2060</v>
      </c>
      <c r="H751" s="21">
        <v>2070</v>
      </c>
      <c r="I751" s="21">
        <v>2080</v>
      </c>
      <c r="J751" s="21">
        <v>2090</v>
      </c>
      <c r="K751" s="21">
        <v>2100</v>
      </c>
      <c r="M751" s="32"/>
      <c r="N751" s="56"/>
      <c r="O751" s="16"/>
      <c r="P751" s="56"/>
      <c r="Q751" s="56"/>
      <c r="R751" s="56"/>
      <c r="S751" s="56"/>
      <c r="T751" s="56"/>
      <c r="U751" s="56"/>
      <c r="V751" s="56"/>
      <c r="W751" s="57"/>
    </row>
    <row r="752" spans="1:35" ht="14.5" hidden="1" outlineLevel="1">
      <c r="A752" s="21" t="s">
        <v>89</v>
      </c>
      <c r="B752" s="87">
        <f>'[4]Container data'!$H$46</f>
        <v>3.9252292421518119E-4</v>
      </c>
      <c r="C752" s="87">
        <f>'[4]Container data'!$H$51</f>
        <v>3.4260295150494397E-4</v>
      </c>
      <c r="D752" s="87">
        <f>'[4]Container data'!$H$52</f>
        <v>2.9454618701663327E-4</v>
      </c>
      <c r="E752" s="87">
        <f>'[4]Container data'!$H$53</f>
        <v>2.5323032362955432E-4</v>
      </c>
      <c r="F752" s="87">
        <f>'[4]Container data'!$H$54</f>
        <v>2.1770981812746271E-4</v>
      </c>
      <c r="G752" s="87">
        <f>'[4]Container data'!$H$55</f>
        <v>1.871717582228811E-4</v>
      </c>
      <c r="H752" s="87">
        <f>'[4]Container data'!$H$56</f>
        <v>1.6334475517693094E-4</v>
      </c>
      <c r="I752" s="87">
        <f>'[4]Container data'!$H$56</f>
        <v>1.6334475517693094E-4</v>
      </c>
      <c r="J752" s="87">
        <f>'[4]Container data'!$H$58</f>
        <v>1.2631097848279306E-4</v>
      </c>
      <c r="K752" s="87">
        <f>'[4]Container data'!$H$59</f>
        <v>1.1192070969008277E-4</v>
      </c>
      <c r="M752" s="32"/>
      <c r="N752" s="6"/>
      <c r="O752" s="1"/>
      <c r="P752" s="6"/>
      <c r="Q752" s="6"/>
      <c r="R752" s="1"/>
      <c r="S752" s="1"/>
      <c r="T752" s="1"/>
      <c r="U752" s="1"/>
      <c r="V752" s="1"/>
      <c r="W752" s="1"/>
      <c r="X752" s="3"/>
      <c r="Y752" s="3"/>
      <c r="Z752" s="3"/>
      <c r="AA752" s="3"/>
      <c r="AB752" s="3"/>
      <c r="AC752" s="3"/>
      <c r="AD752" s="3"/>
      <c r="AE752" s="3"/>
      <c r="AF752" s="3"/>
      <c r="AG752" s="3"/>
    </row>
    <row r="753" spans="1:35" ht="14.5" hidden="1" outlineLevel="1">
      <c r="A753" s="79"/>
      <c r="B753" s="86"/>
      <c r="C753" s="2"/>
      <c r="D753" s="2"/>
      <c r="E753" s="2"/>
      <c r="F753" s="2"/>
      <c r="G753" s="2"/>
      <c r="H753" s="2"/>
      <c r="I753" s="2"/>
      <c r="J753" s="2"/>
      <c r="K753" s="2"/>
      <c r="M753" s="32"/>
      <c r="N753" s="6"/>
      <c r="O753" s="1"/>
      <c r="P753" s="6"/>
      <c r="Q753" s="6"/>
      <c r="R753" s="1"/>
      <c r="S753" s="1"/>
      <c r="T753" s="1"/>
      <c r="U753" s="1"/>
      <c r="V753" s="1"/>
      <c r="W753" s="1"/>
      <c r="X753" s="3"/>
      <c r="Y753" s="3"/>
      <c r="Z753" s="3"/>
      <c r="AA753" s="3"/>
      <c r="AB753" s="3"/>
      <c r="AC753" s="3"/>
      <c r="AD753" s="3"/>
      <c r="AE753" s="3"/>
      <c r="AF753" s="3"/>
      <c r="AG753" s="3"/>
    </row>
    <row r="754" spans="1:35" collapsed="1">
      <c r="A754" s="10" t="s">
        <v>100</v>
      </c>
      <c r="B754" s="6"/>
      <c r="C754" s="6"/>
      <c r="D754" s="6"/>
      <c r="E754" s="6"/>
      <c r="F754" s="6"/>
      <c r="G754" s="6"/>
      <c r="H754" s="6"/>
      <c r="I754" s="6"/>
      <c r="J754" s="9" t="s">
        <v>104</v>
      </c>
      <c r="K754" s="6"/>
      <c r="L754" s="55"/>
      <c r="M754" s="5"/>
      <c r="N754" s="5"/>
      <c r="O754" s="5"/>
      <c r="P754" s="5"/>
      <c r="Q754" s="5"/>
      <c r="R754" s="5"/>
      <c r="S754" s="5"/>
      <c r="T754" s="5"/>
    </row>
    <row r="755" spans="1:35" ht="14.5">
      <c r="A755" s="84"/>
      <c r="B755" s="84">
        <v>2010</v>
      </c>
      <c r="C755" s="84">
        <v>2020</v>
      </c>
      <c r="D755" s="84">
        <v>2030</v>
      </c>
      <c r="E755" s="84">
        <v>2040</v>
      </c>
      <c r="F755" s="84">
        <v>2050</v>
      </c>
      <c r="G755" s="84">
        <v>2060</v>
      </c>
      <c r="H755" s="84">
        <v>2070</v>
      </c>
      <c r="I755" s="84">
        <v>2080</v>
      </c>
      <c r="J755" s="84">
        <v>2090</v>
      </c>
      <c r="K755" s="84">
        <v>2100</v>
      </c>
      <c r="L755" s="84">
        <v>2110</v>
      </c>
      <c r="M755" s="84">
        <v>2120</v>
      </c>
      <c r="N755" s="84">
        <v>2130</v>
      </c>
      <c r="O755" s="84">
        <v>2140</v>
      </c>
      <c r="P755" s="84">
        <v>2150</v>
      </c>
      <c r="Q755" s="56"/>
      <c r="R755" s="56"/>
      <c r="S755" s="56"/>
      <c r="T755" s="56"/>
      <c r="U755" s="56"/>
      <c r="V755" s="56"/>
      <c r="W755" s="57"/>
    </row>
    <row r="756" spans="1:35" ht="14.5">
      <c r="A756" s="84" t="s">
        <v>5</v>
      </c>
      <c r="B756" s="90">
        <f>B738*B$752</f>
        <v>6.1268312991709907E-2</v>
      </c>
      <c r="C756" s="90">
        <f t="shared" ref="C756:K756" si="186">C738*C$752</f>
        <v>0.12300602120172112</v>
      </c>
      <c r="D756" s="90">
        <f t="shared" si="186"/>
        <v>0.18792046518704311</v>
      </c>
      <c r="E756" s="90">
        <f t="shared" si="186"/>
        <v>0.2742200385904745</v>
      </c>
      <c r="F756" s="90">
        <f t="shared" si="186"/>
        <v>0.37247712668134636</v>
      </c>
      <c r="G756" s="90">
        <f t="shared" si="186"/>
        <v>0.4700483170384675</v>
      </c>
      <c r="H756" s="90">
        <f t="shared" si="186"/>
        <v>0.56016028515755956</v>
      </c>
      <c r="I756" s="90">
        <f t="shared" si="186"/>
        <v>0.71951972448717039</v>
      </c>
      <c r="J756" s="90">
        <f t="shared" si="186"/>
        <v>0.67804597570352154</v>
      </c>
      <c r="K756" s="90">
        <f t="shared" si="186"/>
        <v>0.69756817372282032</v>
      </c>
      <c r="M756" s="32"/>
      <c r="N756" s="6"/>
      <c r="O756" s="1"/>
      <c r="P756" s="6"/>
      <c r="Q756" s="6"/>
      <c r="R756" s="1"/>
      <c r="S756" s="1"/>
      <c r="T756" s="1"/>
      <c r="U756" s="1"/>
      <c r="V756" s="1"/>
      <c r="W756" s="1"/>
      <c r="X756" s="3"/>
      <c r="Y756" s="3"/>
      <c r="Z756" s="3"/>
      <c r="AA756" s="3"/>
      <c r="AB756" s="3"/>
      <c r="AC756" s="3"/>
      <c r="AD756" s="3"/>
      <c r="AE756" s="3"/>
      <c r="AF756" s="3"/>
      <c r="AG756" s="3"/>
      <c r="AH756" s="3"/>
      <c r="AI756" s="3"/>
    </row>
    <row r="757" spans="1:35" ht="14.5">
      <c r="A757" s="84" t="s">
        <v>6</v>
      </c>
      <c r="B757" s="90">
        <f t="shared" ref="B757:K765" si="187">B739*B$752</f>
        <v>0.43748531540902241</v>
      </c>
      <c r="C757" s="90">
        <f t="shared" si="187"/>
        <v>1.2150358838108124</v>
      </c>
      <c r="D757" s="90">
        <f t="shared" si="187"/>
        <v>1.6727637655942178</v>
      </c>
      <c r="E757" s="90">
        <f t="shared" si="187"/>
        <v>1.7790051830335316</v>
      </c>
      <c r="F757" s="90">
        <f t="shared" si="187"/>
        <v>1.6975356808212809</v>
      </c>
      <c r="G757" s="90">
        <f t="shared" si="187"/>
        <v>1.5368690031132086</v>
      </c>
      <c r="H757" s="90">
        <f t="shared" si="187"/>
        <v>1.3566564231340568</v>
      </c>
      <c r="I757" s="90">
        <f t="shared" si="187"/>
        <v>1.3323273121962949</v>
      </c>
      <c r="J757" s="90">
        <f t="shared" si="187"/>
        <v>0.98678368487332313</v>
      </c>
      <c r="K757" s="90">
        <f t="shared" si="187"/>
        <v>0.80728176149496145</v>
      </c>
      <c r="M757" s="32"/>
      <c r="N757" s="6"/>
      <c r="O757" s="1"/>
      <c r="P757" s="6"/>
      <c r="Q757" s="6"/>
      <c r="R757" s="1"/>
      <c r="S757" s="1"/>
      <c r="T757" s="1"/>
      <c r="U757" s="1"/>
      <c r="V757" s="1"/>
      <c r="W757" s="1"/>
      <c r="X757" s="3"/>
      <c r="Y757" s="3"/>
      <c r="Z757" s="3"/>
      <c r="AA757" s="3"/>
      <c r="AB757" s="3"/>
      <c r="AC757" s="3"/>
      <c r="AD757" s="3"/>
      <c r="AE757" s="3"/>
      <c r="AF757" s="3"/>
      <c r="AG757" s="3"/>
      <c r="AH757" s="3"/>
      <c r="AI757" s="3"/>
    </row>
    <row r="758" spans="1:35" ht="14.5">
      <c r="A758" s="84" t="s">
        <v>11</v>
      </c>
      <c r="B758" s="90">
        <f t="shared" si="187"/>
        <v>0.70072595862637566</v>
      </c>
      <c r="C758" s="90">
        <f t="shared" si="187"/>
        <v>0.94329904514483109</v>
      </c>
      <c r="D758" s="90">
        <f t="shared" si="187"/>
        <v>1.0841595909382677</v>
      </c>
      <c r="E758" s="90">
        <f t="shared" si="187"/>
        <v>1.1798543410225921</v>
      </c>
      <c r="F758" s="90">
        <f t="shared" si="187"/>
        <v>1.2195600718059136</v>
      </c>
      <c r="G758" s="90">
        <f t="shared" si="187"/>
        <v>1.2224458214738907</v>
      </c>
      <c r="H758" s="90">
        <f t="shared" si="187"/>
        <v>1.2119523107680377</v>
      </c>
      <c r="I758" s="90">
        <f t="shared" si="187"/>
        <v>1.3457598156105308</v>
      </c>
      <c r="J758" s="90">
        <f t="shared" si="187"/>
        <v>1.1371245204577565</v>
      </c>
      <c r="K758" s="90">
        <f t="shared" si="187"/>
        <v>1.0861284280831074</v>
      </c>
      <c r="M758" s="32"/>
      <c r="N758" s="6"/>
      <c r="O758" s="1"/>
      <c r="P758" s="6"/>
      <c r="Q758" s="6"/>
      <c r="R758" s="1"/>
      <c r="S758" s="1"/>
      <c r="T758" s="1"/>
      <c r="U758" s="1"/>
      <c r="V758" s="1"/>
      <c r="W758" s="1"/>
      <c r="X758" s="3"/>
      <c r="Y758" s="3"/>
      <c r="Z758" s="3"/>
      <c r="AA758" s="3"/>
      <c r="AB758" s="3"/>
      <c r="AC758" s="3"/>
      <c r="AD758" s="3"/>
      <c r="AE758" s="3"/>
      <c r="AF758" s="3"/>
      <c r="AG758" s="3"/>
      <c r="AH758" s="3"/>
      <c r="AI758" s="3"/>
    </row>
    <row r="759" spans="1:35" ht="14.5">
      <c r="A759" s="84" t="s">
        <v>2</v>
      </c>
      <c r="B759" s="90">
        <f t="shared" si="187"/>
        <v>0.13139572843430142</v>
      </c>
      <c r="C759" s="90">
        <f t="shared" si="187"/>
        <v>0.23665864168772099</v>
      </c>
      <c r="D759" s="90">
        <f t="shared" si="187"/>
        <v>0.28467820124397303</v>
      </c>
      <c r="E759" s="90">
        <f t="shared" si="187"/>
        <v>0.28594468630512937</v>
      </c>
      <c r="F759" s="90">
        <f t="shared" si="187"/>
        <v>0.26466837329410786</v>
      </c>
      <c r="G759" s="90">
        <f t="shared" si="187"/>
        <v>0.24460484016929726</v>
      </c>
      <c r="H759" s="90">
        <f t="shared" si="187"/>
        <v>0.23223499944419609</v>
      </c>
      <c r="I759" s="90">
        <f t="shared" si="187"/>
        <v>0.25060020789247855</v>
      </c>
      <c r="J759" s="90">
        <f t="shared" si="187"/>
        <v>0.20576810437276538</v>
      </c>
      <c r="K759" s="90">
        <f t="shared" si="187"/>
        <v>0.19082042671638696</v>
      </c>
      <c r="M759" s="32"/>
      <c r="N759" s="6"/>
      <c r="O759" s="1"/>
      <c r="P759" s="6"/>
      <c r="Q759" s="6"/>
      <c r="R759" s="1"/>
      <c r="S759" s="1"/>
      <c r="T759" s="1"/>
      <c r="U759" s="1"/>
      <c r="V759" s="1"/>
      <c r="W759" s="1"/>
      <c r="X759" s="3"/>
      <c r="Y759" s="3"/>
      <c r="Z759" s="3"/>
      <c r="AA759" s="3"/>
      <c r="AB759" s="3"/>
      <c r="AC759" s="3"/>
      <c r="AD759" s="3"/>
      <c r="AE759" s="3"/>
      <c r="AF759" s="3"/>
      <c r="AG759" s="3"/>
      <c r="AH759" s="3"/>
      <c r="AI759" s="3"/>
    </row>
    <row r="760" spans="1:35" ht="14.5">
      <c r="A760" s="84" t="s">
        <v>3</v>
      </c>
      <c r="B760" s="90">
        <f t="shared" si="187"/>
        <v>0.24388583376844253</v>
      </c>
      <c r="C760" s="90">
        <f t="shared" si="187"/>
        <v>0.37868243362225068</v>
      </c>
      <c r="D760" s="90">
        <f t="shared" si="187"/>
        <v>0.44691457355532149</v>
      </c>
      <c r="E760" s="90">
        <f t="shared" si="187"/>
        <v>0.50250480560504585</v>
      </c>
      <c r="F760" s="90">
        <f t="shared" si="187"/>
        <v>0.54061404651547518</v>
      </c>
      <c r="G760" s="90">
        <f t="shared" si="187"/>
        <v>0.54345238805241725</v>
      </c>
      <c r="H760" s="90">
        <f t="shared" si="187"/>
        <v>0.53063748047691739</v>
      </c>
      <c r="I760" s="90">
        <f t="shared" si="187"/>
        <v>0.58184543451352921</v>
      </c>
      <c r="J760" s="90">
        <f t="shared" si="187"/>
        <v>0.48296380105503417</v>
      </c>
      <c r="K760" s="90">
        <f t="shared" si="187"/>
        <v>0.44492303478646644</v>
      </c>
      <c r="M760" s="32"/>
      <c r="N760" s="6"/>
      <c r="O760" s="1"/>
      <c r="P760" s="6"/>
      <c r="Q760" s="6"/>
      <c r="R760" s="1"/>
      <c r="S760" s="1"/>
      <c r="T760" s="1"/>
      <c r="U760" s="1"/>
      <c r="V760" s="1"/>
      <c r="W760" s="1"/>
      <c r="X760" s="3"/>
      <c r="Y760" s="3"/>
      <c r="Z760" s="3"/>
      <c r="AA760" s="3"/>
      <c r="AB760" s="3"/>
      <c r="AC760" s="3"/>
      <c r="AD760" s="3"/>
      <c r="AE760" s="3"/>
      <c r="AF760" s="3"/>
      <c r="AG760" s="3"/>
      <c r="AH760" s="3"/>
      <c r="AI760" s="3"/>
    </row>
    <row r="761" spans="1:35" ht="14.5">
      <c r="A761" s="84" t="s">
        <v>4</v>
      </c>
      <c r="B761" s="90">
        <f t="shared" si="187"/>
        <v>0.1352118909584136</v>
      </c>
      <c r="C761" s="90">
        <f t="shared" si="187"/>
        <v>0.21552288446501328</v>
      </c>
      <c r="D761" s="90">
        <f t="shared" si="187"/>
        <v>0.27154560926117771</v>
      </c>
      <c r="E761" s="90">
        <f t="shared" si="187"/>
        <v>0.32604937404490819</v>
      </c>
      <c r="F761" s="90">
        <f t="shared" si="187"/>
        <v>0.36391820674180925</v>
      </c>
      <c r="G761" s="90">
        <f t="shared" si="187"/>
        <v>0.38109969068369948</v>
      </c>
      <c r="H761" s="90">
        <f t="shared" si="187"/>
        <v>0.38671152098657541</v>
      </c>
      <c r="I761" s="90">
        <f t="shared" si="187"/>
        <v>0.43743533776140309</v>
      </c>
      <c r="J761" s="90">
        <f t="shared" si="187"/>
        <v>0.3739794673192034</v>
      </c>
      <c r="K761" s="90">
        <f t="shared" si="187"/>
        <v>0.36051875953956258</v>
      </c>
      <c r="M761" s="32"/>
      <c r="N761" s="6"/>
      <c r="O761" s="1"/>
      <c r="P761" s="6"/>
      <c r="Q761" s="6"/>
      <c r="R761" s="1"/>
      <c r="S761" s="1"/>
      <c r="T761" s="1"/>
      <c r="U761" s="1"/>
      <c r="V761" s="1"/>
      <c r="W761" s="1"/>
      <c r="X761" s="3"/>
      <c r="Y761" s="3"/>
      <c r="Z761" s="3"/>
      <c r="AA761" s="3"/>
      <c r="AB761" s="3"/>
      <c r="AC761" s="3"/>
      <c r="AD761" s="3"/>
      <c r="AE761" s="3"/>
      <c r="AF761" s="3"/>
      <c r="AG761" s="3"/>
      <c r="AH761" s="3"/>
      <c r="AI761" s="3"/>
    </row>
    <row r="762" spans="1:35" ht="14.5">
      <c r="A762" s="84" t="s">
        <v>0</v>
      </c>
      <c r="B762" s="90">
        <f t="shared" si="187"/>
        <v>0.63049924916032996</v>
      </c>
      <c r="C762" s="90">
        <f t="shared" si="187"/>
        <v>0.80009759959240845</v>
      </c>
      <c r="D762" s="90">
        <f t="shared" si="187"/>
        <v>0.86365085618315607</v>
      </c>
      <c r="E762" s="90">
        <f t="shared" si="187"/>
        <v>0.91320033511127086</v>
      </c>
      <c r="F762" s="90">
        <f t="shared" si="187"/>
        <v>0.94187500591772488</v>
      </c>
      <c r="G762" s="90">
        <f t="shared" si="187"/>
        <v>0.95449985554020667</v>
      </c>
      <c r="H762" s="90">
        <f t="shared" si="187"/>
        <v>0.97075942012559235</v>
      </c>
      <c r="I762" s="90">
        <f t="shared" si="187"/>
        <v>1.1171973333791771</v>
      </c>
      <c r="J762" s="90">
        <f t="shared" si="187"/>
        <v>0.97475524487073351</v>
      </c>
      <c r="K762" s="90">
        <f t="shared" si="187"/>
        <v>0.95251178796203051</v>
      </c>
      <c r="M762" s="32"/>
      <c r="N762" s="6"/>
      <c r="O762" s="1"/>
      <c r="P762" s="6"/>
      <c r="Q762" s="6"/>
      <c r="R762" s="1"/>
      <c r="S762" s="1"/>
      <c r="T762" s="1"/>
      <c r="U762" s="1"/>
      <c r="V762" s="1"/>
      <c r="W762" s="1"/>
      <c r="X762" s="3"/>
      <c r="Y762" s="3"/>
      <c r="Z762" s="3"/>
      <c r="AA762" s="3"/>
      <c r="AB762" s="3"/>
      <c r="AC762" s="3"/>
      <c r="AD762" s="3"/>
      <c r="AE762" s="3"/>
      <c r="AF762" s="3"/>
      <c r="AG762" s="3"/>
      <c r="AH762" s="3"/>
      <c r="AI762" s="3"/>
    </row>
    <row r="763" spans="1:35" ht="14.5">
      <c r="A763" s="84" t="s">
        <v>1</v>
      </c>
      <c r="B763" s="90">
        <f t="shared" si="187"/>
        <v>0.18382531133634503</v>
      </c>
      <c r="C763" s="90">
        <f t="shared" si="187"/>
        <v>0.19811721933053797</v>
      </c>
      <c r="D763" s="90">
        <f t="shared" si="187"/>
        <v>0.18479327107349439</v>
      </c>
      <c r="E763" s="90">
        <f t="shared" si="187"/>
        <v>0.17512379376033943</v>
      </c>
      <c r="F763" s="90">
        <f t="shared" si="187"/>
        <v>0.16462962604117512</v>
      </c>
      <c r="G763" s="90">
        <f t="shared" si="187"/>
        <v>0.15360993838315523</v>
      </c>
      <c r="H763" s="90">
        <f t="shared" si="187"/>
        <v>0.14347379954196385</v>
      </c>
      <c r="I763" s="90">
        <f t="shared" si="187"/>
        <v>0.15010742007191963</v>
      </c>
      <c r="J763" s="90">
        <f t="shared" si="187"/>
        <v>0.12040117487159643</v>
      </c>
      <c r="K763" s="90">
        <f t="shared" si="187"/>
        <v>0.11079879688092581</v>
      </c>
      <c r="M763" s="32"/>
      <c r="N763" s="6"/>
      <c r="O763" s="1"/>
      <c r="P763" s="6"/>
      <c r="Q763" s="6"/>
      <c r="R763" s="1"/>
      <c r="S763" s="1"/>
      <c r="T763" s="1"/>
      <c r="U763" s="1"/>
      <c r="V763" s="1"/>
      <c r="W763" s="1"/>
      <c r="X763" s="3"/>
      <c r="Y763" s="3"/>
      <c r="Z763" s="3"/>
      <c r="AA763" s="3"/>
      <c r="AB763" s="3"/>
      <c r="AC763" s="3"/>
      <c r="AD763" s="3"/>
      <c r="AE763" s="3"/>
      <c r="AF763" s="3"/>
      <c r="AG763" s="3"/>
      <c r="AH763" s="3"/>
      <c r="AI763" s="3"/>
    </row>
    <row r="764" spans="1:35" ht="14.5">
      <c r="A764" s="84" t="s">
        <v>7</v>
      </c>
      <c r="B764" s="90">
        <f t="shared" si="187"/>
        <v>0.17656067629334418</v>
      </c>
      <c r="C764" s="90">
        <f t="shared" si="187"/>
        <v>0.2867592728488349</v>
      </c>
      <c r="D764" s="90">
        <f t="shared" si="187"/>
        <v>0.36526415320478223</v>
      </c>
      <c r="E764" s="90">
        <f t="shared" si="187"/>
        <v>0.43045308271653537</v>
      </c>
      <c r="F764" s="90">
        <f t="shared" si="187"/>
        <v>0.48424024984125508</v>
      </c>
      <c r="G764" s="90">
        <f t="shared" si="187"/>
        <v>0.50438572292971773</v>
      </c>
      <c r="H764" s="90">
        <f t="shared" si="187"/>
        <v>0.50543462760088953</v>
      </c>
      <c r="I764" s="90">
        <f t="shared" si="187"/>
        <v>0.56328934147255327</v>
      </c>
      <c r="J764" s="90">
        <f t="shared" si="187"/>
        <v>0.47107120808792402</v>
      </c>
      <c r="K764" s="90">
        <f t="shared" si="187"/>
        <v>0.43832019425438612</v>
      </c>
      <c r="M764" s="32"/>
      <c r="N764" s="6"/>
      <c r="O764" s="1"/>
      <c r="P764" s="6"/>
      <c r="Q764" s="6"/>
      <c r="R764" s="1"/>
      <c r="S764" s="1"/>
      <c r="T764" s="1"/>
      <c r="U764" s="1"/>
      <c r="V764" s="1"/>
      <c r="W764" s="1"/>
      <c r="X764" s="3"/>
      <c r="Y764" s="3"/>
      <c r="Z764" s="3"/>
      <c r="AA764" s="3"/>
      <c r="AB764" s="3"/>
      <c r="AC764" s="3"/>
      <c r="AD764" s="3"/>
      <c r="AE764" s="3"/>
      <c r="AF764" s="3"/>
      <c r="AG764" s="3"/>
    </row>
    <row r="765" spans="1:35" ht="14.5">
      <c r="A765" s="84" t="s">
        <v>8</v>
      </c>
      <c r="B765" s="90">
        <f t="shared" si="187"/>
        <v>0.19505457686012057</v>
      </c>
      <c r="C765" s="90">
        <f t="shared" si="187"/>
        <v>0.53365944562348588</v>
      </c>
      <c r="D765" s="90">
        <f t="shared" si="187"/>
        <v>0.91911823592626085</v>
      </c>
      <c r="E765" s="90">
        <f t="shared" si="187"/>
        <v>1.1680678587850415</v>
      </c>
      <c r="F765" s="90">
        <f t="shared" si="187"/>
        <v>1.2913805796830891</v>
      </c>
      <c r="G765" s="90">
        <f t="shared" si="187"/>
        <v>1.3211455614176966</v>
      </c>
      <c r="H765" s="90">
        <f t="shared" si="187"/>
        <v>1.295644618763315</v>
      </c>
      <c r="I765" s="90">
        <f t="shared" si="187"/>
        <v>1.4207627517094752</v>
      </c>
      <c r="J765" s="90">
        <f t="shared" si="187"/>
        <v>1.1750075076542632</v>
      </c>
      <c r="K765" s="90">
        <f t="shared" si="187"/>
        <v>1.0777780726105808</v>
      </c>
      <c r="M765" s="32"/>
      <c r="N765" s="9" t="s">
        <v>9</v>
      </c>
      <c r="O765" s="1"/>
      <c r="P765" s="6"/>
      <c r="Q765" s="6"/>
      <c r="R765" s="1"/>
      <c r="S765" s="1"/>
      <c r="T765" s="1"/>
      <c r="U765" s="1"/>
      <c r="V765" s="1"/>
      <c r="W765" s="1"/>
      <c r="X765" s="3"/>
      <c r="Y765" s="3"/>
      <c r="Z765" s="3"/>
      <c r="AA765" s="3"/>
      <c r="AB765" s="3"/>
      <c r="AC765" s="3"/>
      <c r="AD765" s="3"/>
      <c r="AE765" s="3"/>
      <c r="AF765" s="3"/>
      <c r="AG765" s="3"/>
    </row>
    <row r="766" spans="1:35" ht="14.5">
      <c r="A766" s="84" t="s">
        <v>89</v>
      </c>
      <c r="B766" s="90">
        <f>SUM(B756:B765)</f>
        <v>2.8959128538384054</v>
      </c>
      <c r="C766" s="90">
        <f t="shared" ref="C766:K766" si="188">SUM(C756:C765)</f>
        <v>4.9308384473276163</v>
      </c>
      <c r="D766" s="90">
        <f t="shared" si="188"/>
        <v>6.280808722167694</v>
      </c>
      <c r="E766" s="90">
        <f t="shared" si="188"/>
        <v>7.0344234989748688</v>
      </c>
      <c r="F766" s="90">
        <f t="shared" si="188"/>
        <v>7.3408989673431773</v>
      </c>
      <c r="G766" s="90">
        <f t="shared" si="188"/>
        <v>7.3321611388017578</v>
      </c>
      <c r="H766" s="90">
        <f t="shared" si="188"/>
        <v>7.1936654859991034</v>
      </c>
      <c r="I766" s="90">
        <f t="shared" si="188"/>
        <v>7.9188446790945335</v>
      </c>
      <c r="J766" s="90">
        <f t="shared" si="188"/>
        <v>6.6059006892661216</v>
      </c>
      <c r="K766" s="90">
        <f t="shared" si="188"/>
        <v>6.1666494360512285</v>
      </c>
      <c r="M766" s="32"/>
      <c r="N766" s="9"/>
      <c r="O766" s="1"/>
      <c r="P766" s="6"/>
      <c r="Q766" s="6"/>
      <c r="R766" s="1"/>
      <c r="S766" s="1"/>
      <c r="T766" s="1"/>
      <c r="U766" s="1"/>
      <c r="V766" s="1"/>
      <c r="W766" s="1"/>
      <c r="X766" s="3"/>
      <c r="Y766" s="3"/>
      <c r="Z766" s="3"/>
      <c r="AA766" s="3"/>
      <c r="AB766" s="3"/>
      <c r="AC766" s="3"/>
      <c r="AD766" s="3"/>
      <c r="AE766" s="3"/>
      <c r="AF766" s="3"/>
      <c r="AG766" s="3"/>
    </row>
    <row r="767" spans="1:35" ht="14.5">
      <c r="A767" s="79"/>
      <c r="B767" s="1"/>
      <c r="C767" s="1"/>
      <c r="D767" s="1"/>
      <c r="E767" s="1"/>
      <c r="F767" s="1"/>
      <c r="G767" s="1"/>
      <c r="H767" s="1"/>
      <c r="I767" s="1"/>
      <c r="J767" s="1"/>
      <c r="K767" s="1"/>
      <c r="M767" s="32"/>
      <c r="N767" s="9"/>
      <c r="O767" s="1"/>
      <c r="P767" s="6"/>
      <c r="Q767" s="6"/>
      <c r="R767" s="1"/>
      <c r="S767" s="1"/>
      <c r="T767" s="1"/>
      <c r="U767" s="1"/>
      <c r="V767" s="1"/>
      <c r="W767" s="1"/>
      <c r="X767" s="3"/>
      <c r="Y767" s="3"/>
      <c r="Z767" s="3"/>
      <c r="AA767" s="3"/>
      <c r="AB767" s="3"/>
      <c r="AC767" s="3"/>
      <c r="AD767" s="3"/>
      <c r="AE767" s="3"/>
      <c r="AF767" s="3"/>
      <c r="AG767" s="3"/>
    </row>
    <row r="768" spans="1:35">
      <c r="A768" s="8" t="s">
        <v>136</v>
      </c>
    </row>
    <row r="769" spans="1:27" ht="14.5">
      <c r="A769" s="129"/>
      <c r="B769" s="129">
        <v>2010</v>
      </c>
      <c r="C769" s="129">
        <v>2020</v>
      </c>
      <c r="D769" s="129">
        <v>2030</v>
      </c>
      <c r="E769" s="129">
        <v>2040</v>
      </c>
      <c r="F769" s="129">
        <v>2050</v>
      </c>
      <c r="G769" s="129">
        <v>2060</v>
      </c>
      <c r="H769" s="129">
        <v>2070</v>
      </c>
      <c r="I769" s="129">
        <v>2080</v>
      </c>
      <c r="J769" s="129">
        <v>2090</v>
      </c>
      <c r="K769" s="129">
        <v>2100</v>
      </c>
    </row>
    <row r="770" spans="1:27" ht="14.5">
      <c r="A770" s="129" t="s">
        <v>5</v>
      </c>
      <c r="B770" s="138">
        <f t="shared" ref="B770:B779" si="189">B$780*B53/B$63</f>
        <v>0.10385861747967255</v>
      </c>
      <c r="C770" s="138">
        <f t="shared" ref="C770:K770" si="190">C$780*C53/C$63</f>
        <v>0.20866213107443676</v>
      </c>
      <c r="D770" s="138">
        <f t="shared" si="190"/>
        <v>0.31899681428610144</v>
      </c>
      <c r="E770" s="138">
        <f t="shared" si="190"/>
        <v>0.46549390093715665</v>
      </c>
      <c r="F770" s="138">
        <f t="shared" si="190"/>
        <v>0.63217827355744871</v>
      </c>
      <c r="G770" s="138">
        <f t="shared" si="190"/>
        <v>0.79754919157775894</v>
      </c>
      <c r="H770" s="138">
        <f t="shared" si="190"/>
        <v>0.95009439483983316</v>
      </c>
      <c r="I770" s="138">
        <f t="shared" si="190"/>
        <v>1.2201105066728857</v>
      </c>
      <c r="J770" s="138">
        <f t="shared" si="190"/>
        <v>1.1496994308830195</v>
      </c>
      <c r="K770" s="138">
        <f t="shared" si="190"/>
        <v>1.1827359552053662</v>
      </c>
    </row>
    <row r="771" spans="1:27" ht="14.5">
      <c r="A771" s="129" t="s">
        <v>6</v>
      </c>
      <c r="B771" s="138">
        <f t="shared" si="189"/>
        <v>0.74160063836240264</v>
      </c>
      <c r="C771" s="138">
        <f t="shared" ref="C771:K771" si="191">C$780*C54/C$63</f>
        <v>2.0611346856923491</v>
      </c>
      <c r="D771" s="138">
        <f t="shared" si="191"/>
        <v>2.8395327339503087</v>
      </c>
      <c r="E771" s="138">
        <f t="shared" si="191"/>
        <v>3.0198962362281025</v>
      </c>
      <c r="F771" s="138">
        <f t="shared" si="191"/>
        <v>2.8811035608149966</v>
      </c>
      <c r="G771" s="138">
        <f t="shared" si="191"/>
        <v>2.6076651836912021</v>
      </c>
      <c r="H771" s="138">
        <f t="shared" si="191"/>
        <v>2.3010407868893687</v>
      </c>
      <c r="I771" s="138">
        <f t="shared" si="191"/>
        <v>2.259266141865067</v>
      </c>
      <c r="J771" s="138">
        <f t="shared" si="191"/>
        <v>1.673197219003296</v>
      </c>
      <c r="K771" s="138">
        <f t="shared" si="191"/>
        <v>1.3687567771419076</v>
      </c>
    </row>
    <row r="772" spans="1:27" ht="14.5">
      <c r="A772" s="129" t="s">
        <v>11</v>
      </c>
      <c r="B772" s="138">
        <f t="shared" si="189"/>
        <v>1.187831453836518</v>
      </c>
      <c r="C772" s="138">
        <f t="shared" ref="C772:K772" si="192">C$780*C55/C$63</f>
        <v>1.6001719840820907</v>
      </c>
      <c r="D772" s="138">
        <f t="shared" si="192"/>
        <v>1.8403714323652907</v>
      </c>
      <c r="E772" s="138">
        <f t="shared" si="192"/>
        <v>2.0028259151420111</v>
      </c>
      <c r="F772" s="138">
        <f t="shared" si="192"/>
        <v>2.0698704040246541</v>
      </c>
      <c r="G772" s="138">
        <f t="shared" si="192"/>
        <v>2.0741711890531516</v>
      </c>
      <c r="H772" s="138">
        <f t="shared" si="192"/>
        <v>2.0556064536956877</v>
      </c>
      <c r="I772" s="138">
        <f t="shared" si="192"/>
        <v>2.2820440282646515</v>
      </c>
      <c r="J772" s="138">
        <f t="shared" si="192"/>
        <v>1.9281161762768937</v>
      </c>
      <c r="K772" s="138">
        <f t="shared" si="192"/>
        <v>1.8415449446451029</v>
      </c>
    </row>
    <row r="773" spans="1:27" ht="14.5">
      <c r="A773" s="129" t="s">
        <v>2</v>
      </c>
      <c r="B773" s="138">
        <f t="shared" si="189"/>
        <v>0.22273468994923257</v>
      </c>
      <c r="C773" s="138">
        <f t="shared" ref="C773:K773" si="193">C$780*C56/C$63</f>
        <v>0.40145755491724217</v>
      </c>
      <c r="D773" s="138">
        <f t="shared" si="193"/>
        <v>0.48324401072090578</v>
      </c>
      <c r="E773" s="138">
        <f t="shared" si="193"/>
        <v>0.48539672069410134</v>
      </c>
      <c r="F773" s="138">
        <f t="shared" si="193"/>
        <v>0.4492023356845411</v>
      </c>
      <c r="G773" s="138">
        <f t="shared" si="193"/>
        <v>0.41503050954879767</v>
      </c>
      <c r="H773" s="138">
        <f t="shared" si="193"/>
        <v>0.39389649195765519</v>
      </c>
      <c r="I773" s="138">
        <f t="shared" si="193"/>
        <v>0.42495005518014051</v>
      </c>
      <c r="J773" s="138">
        <f t="shared" si="193"/>
        <v>0.34890181634923234</v>
      </c>
      <c r="K773" s="138">
        <f t="shared" si="193"/>
        <v>0.32353852736805022</v>
      </c>
    </row>
    <row r="774" spans="1:27" ht="14.5">
      <c r="A774" s="129" t="s">
        <v>3</v>
      </c>
      <c r="B774" s="138">
        <f t="shared" si="189"/>
        <v>0.41342162500043017</v>
      </c>
      <c r="C774" s="138">
        <f t="shared" ref="C774:K774" si="194">C$780*C57/C$63</f>
        <v>0.64238061542118352</v>
      </c>
      <c r="D774" s="138">
        <f t="shared" si="194"/>
        <v>0.75864182796844593</v>
      </c>
      <c r="E774" s="138">
        <f t="shared" si="194"/>
        <v>0.85301177624765223</v>
      </c>
      <c r="F774" s="138">
        <f t="shared" si="194"/>
        <v>0.91754481042117331</v>
      </c>
      <c r="G774" s="138">
        <f t="shared" si="194"/>
        <v>0.92209672291356637</v>
      </c>
      <c r="H774" s="138">
        <f t="shared" si="194"/>
        <v>0.90002042138928817</v>
      </c>
      <c r="I774" s="138">
        <f t="shared" si="194"/>
        <v>0.98665221223169697</v>
      </c>
      <c r="J774" s="138">
        <f t="shared" si="194"/>
        <v>0.81891675064356384</v>
      </c>
      <c r="K774" s="138">
        <f t="shared" si="194"/>
        <v>0.75437282026880226</v>
      </c>
      <c r="N774" s="8" t="s">
        <v>9</v>
      </c>
    </row>
    <row r="775" spans="1:27" ht="14.5">
      <c r="A775" s="129" t="s">
        <v>4</v>
      </c>
      <c r="B775" s="138">
        <f t="shared" si="189"/>
        <v>0.22920363522418499</v>
      </c>
      <c r="C775" s="138">
        <f t="shared" ref="C775:K775" si="195">C$780*C58/C$63</f>
        <v>0.36560376417695267</v>
      </c>
      <c r="D775" s="138">
        <f t="shared" si="195"/>
        <v>0.46095130831799724</v>
      </c>
      <c r="E775" s="138">
        <f t="shared" si="195"/>
        <v>0.55347521575162739</v>
      </c>
      <c r="F775" s="138">
        <f t="shared" si="195"/>
        <v>0.61765184268879048</v>
      </c>
      <c r="G775" s="138">
        <f t="shared" si="195"/>
        <v>0.64662661092018003</v>
      </c>
      <c r="H775" s="138">
        <f t="shared" si="195"/>
        <v>0.65590592236646617</v>
      </c>
      <c r="I775" s="138">
        <f t="shared" si="195"/>
        <v>0.74177181448791152</v>
      </c>
      <c r="J775" s="138">
        <f t="shared" si="195"/>
        <v>0.63412216301808211</v>
      </c>
      <c r="K775" s="138">
        <f t="shared" si="195"/>
        <v>0.61126426849128057</v>
      </c>
    </row>
    <row r="776" spans="1:27" ht="14.5">
      <c r="A776" s="129" t="s">
        <v>0</v>
      </c>
      <c r="B776" s="138">
        <f t="shared" si="189"/>
        <v>1.0687870636918599</v>
      </c>
      <c r="C776" s="138">
        <f t="shared" ref="C776:K776" si="196">C$780*C59/C$63</f>
        <v>1.3572512025627359</v>
      </c>
      <c r="D776" s="138">
        <f t="shared" si="196"/>
        <v>1.4660557140685828</v>
      </c>
      <c r="E776" s="138">
        <f t="shared" si="196"/>
        <v>1.5501755032676536</v>
      </c>
      <c r="F776" s="138">
        <f t="shared" si="196"/>
        <v>1.5985757849162401</v>
      </c>
      <c r="G776" s="138">
        <f t="shared" si="196"/>
        <v>1.6195368870661866</v>
      </c>
      <c r="H776" s="138">
        <f t="shared" si="196"/>
        <v>1.6465163779682588</v>
      </c>
      <c r="I776" s="138">
        <f t="shared" si="196"/>
        <v>1.8944639849232794</v>
      </c>
      <c r="J776" s="138">
        <f t="shared" si="196"/>
        <v>1.6528017132102866</v>
      </c>
      <c r="K776" s="138">
        <f t="shared" si="196"/>
        <v>1.6149961850571577</v>
      </c>
    </row>
    <row r="777" spans="1:27" ht="14.5">
      <c r="A777" s="129" t="s">
        <v>1</v>
      </c>
      <c r="B777" s="138">
        <f t="shared" si="189"/>
        <v>0.3116103865263346</v>
      </c>
      <c r="C777" s="138">
        <f t="shared" ref="C777:K777" si="197">C$780*C60/C$63</f>
        <v>0.33607754144211949</v>
      </c>
      <c r="D777" s="138">
        <f t="shared" si="197"/>
        <v>0.31368837191457266</v>
      </c>
      <c r="E777" s="138">
        <f t="shared" si="197"/>
        <v>0.29727607917872345</v>
      </c>
      <c r="F777" s="138">
        <f t="shared" si="197"/>
        <v>0.27941386279043845</v>
      </c>
      <c r="G777" s="138">
        <f t="shared" si="197"/>
        <v>0.26063593408370572</v>
      </c>
      <c r="H777" s="138">
        <f t="shared" si="197"/>
        <v>0.24334758525919406</v>
      </c>
      <c r="I777" s="138">
        <f t="shared" si="197"/>
        <v>0.25454151446625872</v>
      </c>
      <c r="J777" s="138">
        <f t="shared" si="197"/>
        <v>0.20415306216351373</v>
      </c>
      <c r="K777" s="138">
        <f t="shared" si="197"/>
        <v>0.18786080816330122</v>
      </c>
    </row>
    <row r="778" spans="1:27" ht="14.5">
      <c r="A778" s="129" t="s">
        <v>7</v>
      </c>
      <c r="B778" s="138">
        <f t="shared" si="189"/>
        <v>0.29929578350857994</v>
      </c>
      <c r="C778" s="138">
        <f t="shared" ref="C778:K778" si="198">C$780*C61/C$63</f>
        <v>0.48644611372208618</v>
      </c>
      <c r="D778" s="138">
        <f t="shared" si="198"/>
        <v>0.62003944663111543</v>
      </c>
      <c r="E778" s="138">
        <f t="shared" si="198"/>
        <v>0.73070256161471114</v>
      </c>
      <c r="F778" s="138">
        <f t="shared" si="198"/>
        <v>0.82186567497220497</v>
      </c>
      <c r="G778" s="138">
        <f t="shared" si="198"/>
        <v>0.8558107985589043</v>
      </c>
      <c r="H778" s="138">
        <f t="shared" si="198"/>
        <v>0.85727356859383896</v>
      </c>
      <c r="I778" s="138">
        <f t="shared" si="198"/>
        <v>0.95518610600614307</v>
      </c>
      <c r="J778" s="138">
        <f t="shared" si="198"/>
        <v>0.7987515880204491</v>
      </c>
      <c r="K778" s="138">
        <f t="shared" si="198"/>
        <v>0.74317761785281322</v>
      </c>
    </row>
    <row r="779" spans="1:27" ht="14.5">
      <c r="A779" s="129" t="s">
        <v>8</v>
      </c>
      <c r="B779" s="138">
        <f t="shared" si="189"/>
        <v>0.33064560939544291</v>
      </c>
      <c r="C779" s="138">
        <f t="shared" ref="C779:K779" si="199">C$780*C62/C$63</f>
        <v>0.90527696208615338</v>
      </c>
      <c r="D779" s="138">
        <f t="shared" si="199"/>
        <v>1.5602121297481446</v>
      </c>
      <c r="E779" s="138">
        <f t="shared" si="199"/>
        <v>1.9828181300680781</v>
      </c>
      <c r="F779" s="138">
        <f t="shared" si="199"/>
        <v>2.1917661163341355</v>
      </c>
      <c r="G779" s="138">
        <f t="shared" si="199"/>
        <v>2.2416388619449057</v>
      </c>
      <c r="H779" s="138">
        <f t="shared" si="199"/>
        <v>2.1975579536938645</v>
      </c>
      <c r="I779" s="138">
        <f t="shared" si="199"/>
        <v>2.409228686657249</v>
      </c>
      <c r="J779" s="138">
        <f t="shared" si="199"/>
        <v>1.9923508305343454</v>
      </c>
      <c r="K779" s="138">
        <f t="shared" si="199"/>
        <v>1.8273868078089643</v>
      </c>
      <c r="L779" s="8" t="s">
        <v>140</v>
      </c>
      <c r="M779" s="11">
        <f>MIN(B770:K779)</f>
        <v>0.10385861747967255</v>
      </c>
    </row>
    <row r="780" spans="1:27" ht="14.5">
      <c r="A780" s="129" t="s">
        <v>89</v>
      </c>
      <c r="B780" s="140">
        <f>'[8]3rd GHG Study'!$D$61/10^3</f>
        <v>4.9850000000000003</v>
      </c>
      <c r="C780" s="140">
        <f>$B$780*C$766/$B$766</f>
        <v>8.4879037804428936</v>
      </c>
      <c r="D780" s="140">
        <f t="shared" ref="D780:K780" si="200">$B$780*D$766/$B$766</f>
        <v>10.811731243399176</v>
      </c>
      <c r="E780" s="140">
        <f t="shared" si="200"/>
        <v>12.108997373975008</v>
      </c>
      <c r="F780" s="140">
        <f t="shared" si="200"/>
        <v>12.636561664382096</v>
      </c>
      <c r="G780" s="140">
        <f t="shared" si="200"/>
        <v>12.621520439912496</v>
      </c>
      <c r="H780" s="140">
        <f t="shared" si="200"/>
        <v>12.383115189455413</v>
      </c>
      <c r="I780" s="140">
        <f t="shared" si="200"/>
        <v>13.631432545687034</v>
      </c>
      <c r="J780" s="140">
        <f t="shared" si="200"/>
        <v>11.371341817950013</v>
      </c>
      <c r="K780" s="140">
        <f t="shared" si="200"/>
        <v>10.615218409618185</v>
      </c>
      <c r="L780" s="8" t="s">
        <v>141</v>
      </c>
      <c r="M780" s="11">
        <f>MAX(B770:K779)</f>
        <v>3.0198962362281025</v>
      </c>
    </row>
    <row r="782" spans="1:27" ht="14.5">
      <c r="A782" s="34" t="s">
        <v>106</v>
      </c>
      <c r="B782" s="35"/>
      <c r="C782" s="35"/>
      <c r="D782" s="35"/>
      <c r="E782" s="35"/>
      <c r="F782" s="35"/>
      <c r="G782" s="35"/>
      <c r="H782" s="35"/>
      <c r="I782" s="35"/>
      <c r="J782" s="35"/>
      <c r="K782" s="35"/>
      <c r="L782" s="35"/>
      <c r="M782" s="35"/>
      <c r="N782" s="35"/>
      <c r="O782" s="35"/>
      <c r="P782" s="35"/>
      <c r="Q782" s="35"/>
      <c r="R782" s="35"/>
      <c r="S782" s="35"/>
      <c r="T782" s="35"/>
    </row>
    <row r="783" spans="1:27" s="10" customFormat="1" ht="14.5" hidden="1" outlineLevel="1">
      <c r="A783" s="99" t="s">
        <v>132</v>
      </c>
      <c r="B783" s="96"/>
      <c r="C783" s="92"/>
      <c r="D783" s="96"/>
      <c r="E783" s="96"/>
      <c r="F783" s="96"/>
      <c r="G783" s="96"/>
      <c r="H783" s="96"/>
      <c r="I783" s="96"/>
      <c r="J783" s="96"/>
      <c r="K783" s="97"/>
      <c r="L783" s="92"/>
    </row>
    <row r="784" spans="1:27" s="5" customFormat="1" ht="14.5" hidden="1" outlineLevel="1">
      <c r="A784" s="32"/>
      <c r="B784" s="6"/>
      <c r="C784" s="6"/>
      <c r="D784" s="6"/>
      <c r="E784" s="6"/>
      <c r="F784" s="6"/>
      <c r="G784" s="6"/>
      <c r="H784" s="6"/>
      <c r="I784" s="6"/>
      <c r="J784" s="6"/>
      <c r="K784" s="6"/>
      <c r="L784" s="6"/>
      <c r="P784" s="6"/>
      <c r="Q784" s="6"/>
      <c r="R784" s="6"/>
      <c r="S784" s="6"/>
      <c r="T784" s="6"/>
      <c r="U784" s="6"/>
      <c r="V784" s="6"/>
      <c r="W784" s="6"/>
      <c r="X784" s="6"/>
      <c r="Y784" s="6"/>
      <c r="Z784" s="6"/>
      <c r="AA784" s="6"/>
    </row>
    <row r="785" spans="1:33" hidden="1" outlineLevel="1">
      <c r="A785" s="10" t="s">
        <v>113</v>
      </c>
      <c r="B785" s="6"/>
      <c r="C785" s="6"/>
      <c r="D785" s="6"/>
      <c r="E785" s="6"/>
      <c r="F785" s="6"/>
      <c r="G785" s="6"/>
      <c r="H785" s="6"/>
      <c r="I785" s="6"/>
      <c r="J785" s="9" t="s">
        <v>101</v>
      </c>
      <c r="K785" s="6"/>
      <c r="L785" s="55"/>
      <c r="M785" s="5"/>
      <c r="N785" s="5"/>
      <c r="O785" s="5"/>
      <c r="P785" s="5"/>
      <c r="Q785" s="5"/>
      <c r="R785" s="5"/>
      <c r="S785" s="5"/>
      <c r="T785" s="5"/>
    </row>
    <row r="786" spans="1:33" ht="14.5" hidden="1" outlineLevel="1">
      <c r="A786" s="21"/>
      <c r="B786" s="21">
        <v>2010</v>
      </c>
      <c r="C786" s="21">
        <v>2020</v>
      </c>
      <c r="D786" s="21">
        <v>2030</v>
      </c>
      <c r="E786" s="21">
        <v>2040</v>
      </c>
      <c r="F786" s="21">
        <v>2050</v>
      </c>
      <c r="G786" s="21">
        <v>2060</v>
      </c>
      <c r="H786" s="21">
        <v>2070</v>
      </c>
      <c r="I786" s="21">
        <v>2080</v>
      </c>
      <c r="J786" s="21">
        <v>2090</v>
      </c>
      <c r="K786" s="21">
        <v>2100</v>
      </c>
      <c r="M786" s="32"/>
      <c r="N786" s="56"/>
      <c r="O786" s="16"/>
      <c r="P786" s="56"/>
      <c r="Q786" s="56"/>
      <c r="R786" s="56"/>
      <c r="S786" s="56"/>
      <c r="T786" s="56"/>
      <c r="U786" s="56"/>
      <c r="V786" s="56"/>
      <c r="W786" s="57"/>
    </row>
    <row r="787" spans="1:33" ht="14.5" hidden="1" outlineLevel="1">
      <c r="A787" s="21" t="s">
        <v>114</v>
      </c>
      <c r="B787" s="93">
        <f>'Transport demand all'!B56</f>
        <v>171.722796875</v>
      </c>
      <c r="C787" s="93">
        <f>'Transport demand all'!C56</f>
        <v>169.98872848757674</v>
      </c>
      <c r="D787" s="93">
        <f>'Transport demand all'!D56</f>
        <v>145.32581899171782</v>
      </c>
      <c r="E787" s="93">
        <f>'Transport demand all'!E56</f>
        <v>120.66290949585891</v>
      </c>
      <c r="F787" s="93">
        <f>'Transport demand all'!F56</f>
        <v>139</v>
      </c>
      <c r="G787" s="93">
        <f>'Transport demand all'!G56</f>
        <v>120.2</v>
      </c>
      <c r="H787" s="93">
        <f>'Transport demand all'!H56</f>
        <v>101.4</v>
      </c>
      <c r="I787" s="93">
        <f>'Transport demand all'!I56</f>
        <v>82.6</v>
      </c>
      <c r="J787" s="93">
        <f>'Transport demand all'!J56</f>
        <v>63.800000000000011</v>
      </c>
      <c r="K787" s="93">
        <f>'Transport demand all'!K56</f>
        <v>45</v>
      </c>
      <c r="M787" s="32"/>
      <c r="N787" s="56"/>
      <c r="O787" s="16"/>
      <c r="P787" s="56"/>
      <c r="Q787" s="56"/>
      <c r="R787" s="56"/>
      <c r="S787" s="56"/>
      <c r="T787" s="56"/>
      <c r="U787" s="56"/>
      <c r="V787" s="56"/>
      <c r="W787" s="79"/>
    </row>
    <row r="788" spans="1:33" ht="14.5" hidden="1" outlineLevel="1">
      <c r="A788" s="21" t="s">
        <v>115</v>
      </c>
      <c r="B788" s="93">
        <f>'Transport demand all'!B57</f>
        <v>112.7963984375</v>
      </c>
      <c r="C788" s="93">
        <f>'Transport demand all'!C57</f>
        <v>153.0275</v>
      </c>
      <c r="D788" s="93">
        <f>'Transport demand all'!D57</f>
        <v>204.61990625000001</v>
      </c>
      <c r="E788" s="93">
        <f>'Transport demand all'!E57</f>
        <v>246.57890625000002</v>
      </c>
      <c r="F788" s="93">
        <f>'Transport demand all'!F57</f>
        <v>264.55118750000003</v>
      </c>
      <c r="G788" s="93">
        <f>'Transport demand all'!G57</f>
        <v>267.91031250000003</v>
      </c>
      <c r="H788" s="93">
        <f>'Transport demand all'!H57</f>
        <v>244.39600000000002</v>
      </c>
      <c r="I788" s="93">
        <f>'Transport demand all'!I57</f>
        <v>212.96290625</v>
      </c>
      <c r="J788" s="93">
        <f>'Transport demand all'!J57</f>
        <v>180.55429687500001</v>
      </c>
      <c r="K788" s="93">
        <f>'Transport demand all'!K57</f>
        <v>156.63240625</v>
      </c>
      <c r="M788" s="32"/>
      <c r="N788" s="56"/>
      <c r="O788" s="16"/>
      <c r="P788" s="56"/>
      <c r="Q788" s="56"/>
      <c r="R788" s="56"/>
      <c r="S788" s="56"/>
      <c r="T788" s="56"/>
      <c r="U788" s="56"/>
      <c r="V788" s="56"/>
      <c r="W788" s="79"/>
    </row>
    <row r="789" spans="1:33" ht="14.5" hidden="1" outlineLevel="1">
      <c r="A789" s="21" t="s">
        <v>116</v>
      </c>
      <c r="B789" s="93">
        <f>'Transport demand all'!B58</f>
        <v>144.98440625000001</v>
      </c>
      <c r="C789" s="93">
        <f>'Transport demand all'!C58</f>
        <v>158.78490625000001</v>
      </c>
      <c r="D789" s="93">
        <f>'Transport demand all'!D58</f>
        <v>169.035</v>
      </c>
      <c r="E789" s="93">
        <f>'Transport demand all'!E58</f>
        <v>173.833703125</v>
      </c>
      <c r="F789" s="93">
        <f>'Transport demand all'!F58</f>
        <v>168.18190625</v>
      </c>
      <c r="G789" s="93">
        <f>'Transport demand all'!G58</f>
        <v>160.28040625</v>
      </c>
      <c r="H789" s="93">
        <f>'Transport demand all'!H58</f>
        <v>134.92240624999999</v>
      </c>
      <c r="I789" s="93">
        <f>'Transport demand all'!I58</f>
        <v>101.1408984375</v>
      </c>
      <c r="J789" s="93">
        <f>'Transport demand all'!J58</f>
        <v>76.040718749999996</v>
      </c>
      <c r="K789" s="93">
        <f>'Transport demand all'!K58</f>
        <v>56.417390625000003</v>
      </c>
      <c r="M789" s="32"/>
      <c r="N789" s="56"/>
      <c r="O789" s="16"/>
      <c r="P789" s="56"/>
      <c r="Q789" s="56"/>
      <c r="R789" s="56"/>
      <c r="S789" s="56"/>
      <c r="T789" s="56"/>
      <c r="U789" s="56"/>
      <c r="V789" s="56"/>
      <c r="W789" s="79"/>
    </row>
    <row r="790" spans="1:33" ht="14.5" hidden="1" outlineLevel="1">
      <c r="A790" s="21" t="s">
        <v>117</v>
      </c>
      <c r="B790" s="93">
        <f>'Transport demand all'!B59</f>
        <v>52.728821289062502</v>
      </c>
      <c r="C790" s="93">
        <f>'Transport demand all'!C59</f>
        <v>41.026861328125001</v>
      </c>
      <c r="D790" s="93">
        <f>'Transport demand all'!D59</f>
        <v>46.718269531250002</v>
      </c>
      <c r="E790" s="93">
        <f>'Transport demand all'!E59</f>
        <v>66.5106015625</v>
      </c>
      <c r="F790" s="93">
        <f>'Transport demand all'!F59</f>
        <v>79.935069335937499</v>
      </c>
      <c r="G790" s="93">
        <f>'Transport demand all'!G59</f>
        <v>89.588573242187508</v>
      </c>
      <c r="H790" s="93">
        <f>'Transport demand all'!H59</f>
        <v>104.9666533203125</v>
      </c>
      <c r="I790" s="93">
        <f>'Transport demand all'!I59</f>
        <v>126.61788037109375</v>
      </c>
      <c r="J790" s="93">
        <f>'Transport demand all'!J59</f>
        <v>145.91813427734374</v>
      </c>
      <c r="K790" s="93">
        <f>'Transport demand all'!K59</f>
        <v>163.35502685546876</v>
      </c>
      <c r="M790" s="32"/>
      <c r="N790" s="6"/>
      <c r="O790" s="1"/>
      <c r="P790" s="6"/>
      <c r="Q790" s="6"/>
      <c r="R790" s="1"/>
      <c r="S790" s="1"/>
      <c r="T790" s="1"/>
      <c r="U790" s="1"/>
      <c r="V790" s="1"/>
      <c r="W790" s="1"/>
      <c r="X790" s="3"/>
      <c r="Y790" s="3"/>
      <c r="Z790" s="3"/>
      <c r="AA790" s="3"/>
      <c r="AB790" s="3"/>
      <c r="AC790" s="3"/>
      <c r="AD790" s="3"/>
      <c r="AE790" s="3"/>
      <c r="AF790" s="3"/>
      <c r="AG790" s="3"/>
    </row>
    <row r="791" spans="1:33" ht="14.5" hidden="1" outlineLevel="1">
      <c r="A791" s="79" t="s">
        <v>9</v>
      </c>
      <c r="B791" s="86"/>
      <c r="C791" s="2"/>
      <c r="D791" s="2"/>
      <c r="E791" s="2"/>
      <c r="F791" s="2"/>
      <c r="G791" s="2"/>
      <c r="H791" s="2"/>
      <c r="I791" s="2"/>
      <c r="J791" s="2"/>
      <c r="K791" s="2"/>
      <c r="M791" s="32"/>
      <c r="N791" s="6"/>
      <c r="O791" s="1"/>
      <c r="P791" s="6"/>
      <c r="Q791" s="6"/>
      <c r="R791" s="1"/>
      <c r="S791" s="1"/>
      <c r="T791" s="1"/>
      <c r="U791" s="1"/>
      <c r="V791" s="1"/>
      <c r="W791" s="1"/>
      <c r="X791" s="3"/>
      <c r="Y791" s="3"/>
      <c r="Z791" s="3"/>
      <c r="AA791" s="3"/>
      <c r="AB791" s="3"/>
      <c r="AC791" s="3"/>
      <c r="AD791" s="3"/>
      <c r="AE791" s="3"/>
      <c r="AF791" s="3"/>
      <c r="AG791" s="3"/>
    </row>
    <row r="792" spans="1:33" hidden="1" outlineLevel="1">
      <c r="A792" s="10" t="s">
        <v>118</v>
      </c>
      <c r="B792" s="6"/>
      <c r="C792" s="6"/>
      <c r="D792" s="6"/>
      <c r="E792" s="6"/>
      <c r="F792" s="6"/>
      <c r="G792" s="6"/>
      <c r="H792" s="6"/>
      <c r="I792" s="6"/>
      <c r="J792" s="9" t="s">
        <v>119</v>
      </c>
      <c r="K792" s="6"/>
      <c r="L792" s="55"/>
      <c r="M792" s="5"/>
      <c r="N792" s="5"/>
      <c r="O792" s="5"/>
      <c r="P792" s="5"/>
      <c r="Q792" s="5"/>
      <c r="R792" s="5"/>
      <c r="S792" s="5"/>
      <c r="T792" s="5"/>
    </row>
    <row r="793" spans="1:33" ht="14.5" hidden="1" outlineLevel="1">
      <c r="A793" s="21"/>
      <c r="B793" s="21">
        <v>2010</v>
      </c>
      <c r="C793" s="21">
        <v>2020</v>
      </c>
      <c r="D793" s="21">
        <v>2030</v>
      </c>
      <c r="E793" s="21">
        <v>2040</v>
      </c>
      <c r="F793" s="21">
        <v>2050</v>
      </c>
      <c r="G793" s="21">
        <v>2060</v>
      </c>
      <c r="H793" s="21">
        <v>2070</v>
      </c>
      <c r="I793" s="21">
        <v>2080</v>
      </c>
      <c r="J793" s="21">
        <v>2090</v>
      </c>
      <c r="K793" s="21">
        <v>2100</v>
      </c>
      <c r="M793" s="32"/>
      <c r="N793" s="56"/>
      <c r="O793" s="16"/>
      <c r="P793" s="56"/>
      <c r="Q793" s="56"/>
      <c r="R793" s="56"/>
      <c r="S793" s="56"/>
      <c r="T793" s="56"/>
      <c r="U793" s="56"/>
      <c r="V793" s="56"/>
      <c r="W793" s="57"/>
    </row>
    <row r="794" spans="1:33" ht="14.5" hidden="1" outlineLevel="1">
      <c r="A794" s="21" t="s">
        <v>124</v>
      </c>
      <c r="B794" s="116">
        <f>'Transport demand all'!B47</f>
        <v>65.488120005412966</v>
      </c>
      <c r="C794" s="116">
        <f>'Transport demand all'!C47</f>
        <v>66</v>
      </c>
      <c r="D794" s="116">
        <f>'Transport demand all'!D47</f>
        <v>66</v>
      </c>
      <c r="E794" s="116">
        <f>'Transport demand all'!E47</f>
        <v>66</v>
      </c>
      <c r="F794" s="116">
        <f>'Transport demand all'!F47</f>
        <v>66</v>
      </c>
      <c r="G794" s="116">
        <f>'Transport demand all'!G47</f>
        <v>66</v>
      </c>
      <c r="H794" s="116">
        <f>'Transport demand all'!H47</f>
        <v>66</v>
      </c>
      <c r="I794" s="116">
        <f>'Transport demand all'!I47</f>
        <v>66</v>
      </c>
      <c r="J794" s="116">
        <f>'Transport demand all'!J47</f>
        <v>66</v>
      </c>
      <c r="K794" s="116">
        <f>'Transport demand all'!K47</f>
        <v>66</v>
      </c>
      <c r="M794" s="32"/>
      <c r="N794" s="56"/>
      <c r="O794" s="16"/>
      <c r="P794" s="56"/>
      <c r="Q794" s="56"/>
      <c r="R794" s="56"/>
      <c r="S794" s="56"/>
      <c r="T794" s="56"/>
      <c r="U794" s="56"/>
      <c r="V794" s="56"/>
      <c r="W794" s="79"/>
    </row>
    <row r="795" spans="1:33" ht="14.5" hidden="1" outlineLevel="1">
      <c r="A795" s="21" t="s">
        <v>123</v>
      </c>
      <c r="B795" s="116">
        <f>'Transport demand all'!B48</f>
        <v>17.485865693028746</v>
      </c>
      <c r="C795" s="116">
        <f>'Transport demand all'!C48</f>
        <v>19</v>
      </c>
      <c r="D795" s="116">
        <f>'Transport demand all'!D48</f>
        <v>19</v>
      </c>
      <c r="E795" s="116">
        <f>'Transport demand all'!E48</f>
        <v>19</v>
      </c>
      <c r="F795" s="116">
        <f>'Transport demand all'!F48</f>
        <v>19</v>
      </c>
      <c r="G795" s="116">
        <f>'Transport demand all'!G48</f>
        <v>19</v>
      </c>
      <c r="H795" s="116">
        <f>'Transport demand all'!H48</f>
        <v>19</v>
      </c>
      <c r="I795" s="116">
        <f>'Transport demand all'!I48</f>
        <v>19</v>
      </c>
      <c r="J795" s="116">
        <f>'Transport demand all'!J48</f>
        <v>19</v>
      </c>
      <c r="K795" s="116">
        <f>'Transport demand all'!K48</f>
        <v>19</v>
      </c>
      <c r="M795" s="32"/>
      <c r="N795" s="56"/>
      <c r="O795" s="16"/>
      <c r="P795" s="56"/>
      <c r="Q795" s="56"/>
      <c r="R795" s="56"/>
      <c r="S795" s="56"/>
      <c r="T795" s="56"/>
      <c r="U795" s="56"/>
      <c r="V795" s="56"/>
      <c r="W795" s="79"/>
    </row>
    <row r="796" spans="1:33" ht="14.5" hidden="1" outlineLevel="1">
      <c r="A796" s="21" t="s">
        <v>121</v>
      </c>
      <c r="B796" s="88">
        <f>'Transport demand all'!B49</f>
        <v>3.3235805851006453E-2</v>
      </c>
      <c r="C796" s="88">
        <f>'Transport demand all'!C49</f>
        <v>0.04</v>
      </c>
      <c r="D796" s="88">
        <f>'Transport demand all'!D49</f>
        <v>0.04</v>
      </c>
      <c r="E796" s="88">
        <f>'Transport demand all'!E49</f>
        <v>0.04</v>
      </c>
      <c r="F796" s="88">
        <f>'Transport demand all'!F49</f>
        <v>0.04</v>
      </c>
      <c r="G796" s="88">
        <f>'Transport demand all'!G49</f>
        <v>0.04</v>
      </c>
      <c r="H796" s="88">
        <f>'Transport demand all'!H49</f>
        <v>0.04</v>
      </c>
      <c r="I796" s="88">
        <f>'Transport demand all'!I49</f>
        <v>0.04</v>
      </c>
      <c r="J796" s="88">
        <f>'Transport demand all'!J49</f>
        <v>0.04</v>
      </c>
      <c r="K796" s="88">
        <f>'Transport demand all'!K49</f>
        <v>0.04</v>
      </c>
      <c r="M796" s="32"/>
      <c r="N796" s="56"/>
      <c r="O796" s="16"/>
      <c r="P796" s="56"/>
      <c r="Q796" s="56"/>
      <c r="R796" s="56"/>
      <c r="S796" s="56"/>
      <c r="T796" s="56"/>
      <c r="U796" s="56"/>
      <c r="V796" s="56"/>
      <c r="W796" s="79"/>
    </row>
    <row r="797" spans="1:33" ht="14.5" hidden="1" outlineLevel="1">
      <c r="A797" s="21" t="s">
        <v>120</v>
      </c>
      <c r="B797" s="116">
        <f>'Transport demand all'!B50</f>
        <v>26</v>
      </c>
      <c r="C797" s="116">
        <f>'Transport demand all'!C50</f>
        <v>26</v>
      </c>
      <c r="D797" s="116">
        <f>'Transport demand all'!D50</f>
        <v>26</v>
      </c>
      <c r="E797" s="116">
        <f>'Transport demand all'!E50</f>
        <v>26</v>
      </c>
      <c r="F797" s="116">
        <f>'Transport demand all'!F50</f>
        <v>26</v>
      </c>
      <c r="G797" s="116">
        <f>'Transport demand all'!G50</f>
        <v>26</v>
      </c>
      <c r="H797" s="116">
        <f>'Transport demand all'!H50</f>
        <v>26</v>
      </c>
      <c r="I797" s="116">
        <f>'Transport demand all'!I50</f>
        <v>26</v>
      </c>
      <c r="J797" s="116">
        <f>'Transport demand all'!J50</f>
        <v>26</v>
      </c>
      <c r="K797" s="116">
        <f>'Transport demand all'!K50</f>
        <v>5</v>
      </c>
      <c r="M797" s="32"/>
      <c r="N797" s="56"/>
      <c r="O797" s="16"/>
      <c r="P797" s="56"/>
      <c r="Q797" s="56"/>
      <c r="R797" s="56"/>
      <c r="S797" s="56"/>
      <c r="T797" s="56"/>
      <c r="U797" s="56"/>
      <c r="V797" s="56"/>
      <c r="W797" s="79"/>
    </row>
    <row r="798" spans="1:33" ht="14.5" hidden="1" outlineLevel="1">
      <c r="A798" s="21" t="s">
        <v>122</v>
      </c>
      <c r="B798" s="88">
        <f>'Transport demand all'!B51</f>
        <v>0.14899999999999999</v>
      </c>
      <c r="C798" s="88">
        <f>'Transport demand all'!C51</f>
        <v>0.17</v>
      </c>
      <c r="D798" s="88">
        <f>'Transport demand all'!D51</f>
        <v>0.17</v>
      </c>
      <c r="E798" s="88">
        <f>'Transport demand all'!E51</f>
        <v>0.17</v>
      </c>
      <c r="F798" s="88">
        <f>'Transport demand all'!F51</f>
        <v>0.17</v>
      </c>
      <c r="G798" s="88">
        <f>'Transport demand all'!G51</f>
        <v>0.17</v>
      </c>
      <c r="H798" s="88">
        <f>'Transport demand all'!H51</f>
        <v>0.17</v>
      </c>
      <c r="I798" s="88">
        <f>'Transport demand all'!I51</f>
        <v>0.17</v>
      </c>
      <c r="J798" s="88">
        <f>'Transport demand all'!J51</f>
        <v>0.17</v>
      </c>
      <c r="K798" s="88">
        <f>'Transport demand all'!K51</f>
        <v>0.17</v>
      </c>
      <c r="M798" s="32"/>
      <c r="N798" s="6"/>
      <c r="O798" s="1"/>
      <c r="P798" s="6"/>
      <c r="Q798" s="6"/>
      <c r="R798" s="1"/>
      <c r="S798" s="1"/>
      <c r="T798" s="1"/>
      <c r="U798" s="1"/>
      <c r="V798" s="1"/>
      <c r="W798" s="1"/>
      <c r="X798" s="3"/>
      <c r="Y798" s="3"/>
      <c r="Z798" s="3"/>
      <c r="AA798" s="3"/>
      <c r="AB798" s="3"/>
      <c r="AC798" s="3"/>
      <c r="AD798" s="3"/>
      <c r="AE798" s="3"/>
      <c r="AF798" s="3"/>
      <c r="AG798" s="3"/>
    </row>
    <row r="799" spans="1:33" s="5" customFormat="1" ht="14.5" hidden="1" outlineLevel="1">
      <c r="A799" s="32"/>
      <c r="B799" s="98"/>
      <c r="C799" s="98"/>
      <c r="D799" s="98"/>
      <c r="E799" s="98"/>
      <c r="F799" s="98"/>
      <c r="G799" s="98"/>
      <c r="H799" s="98"/>
      <c r="I799" s="98"/>
      <c r="J799" s="98"/>
      <c r="K799" s="98"/>
      <c r="M799" s="32"/>
      <c r="N799" s="91"/>
      <c r="O799" s="32"/>
      <c r="P799" s="91"/>
      <c r="Q799" s="91"/>
      <c r="R799" s="91"/>
      <c r="S799" s="91"/>
      <c r="T799" s="91"/>
      <c r="U799" s="91"/>
      <c r="V799" s="91"/>
      <c r="W799" s="80"/>
    </row>
    <row r="800" spans="1:33" hidden="1" outlineLevel="1">
      <c r="A800" s="10" t="s">
        <v>125</v>
      </c>
      <c r="B800" s="6"/>
      <c r="C800" s="6"/>
      <c r="D800" s="6"/>
      <c r="E800" s="6"/>
      <c r="F800" s="6"/>
      <c r="G800" s="6"/>
      <c r="H800" s="6"/>
      <c r="I800" s="6"/>
      <c r="J800" s="9" t="s">
        <v>104</v>
      </c>
      <c r="K800" s="6"/>
      <c r="L800" s="55"/>
      <c r="M800" s="5"/>
      <c r="N800" s="5"/>
      <c r="O800" s="5"/>
      <c r="P800" s="5"/>
      <c r="Q800" s="5"/>
      <c r="R800" s="5"/>
      <c r="S800" s="5"/>
      <c r="T800" s="5"/>
    </row>
    <row r="801" spans="1:35" ht="14.5" hidden="1" outlineLevel="1">
      <c r="A801" s="23"/>
      <c r="B801" s="23">
        <v>2010</v>
      </c>
      <c r="C801" s="23">
        <v>2020</v>
      </c>
      <c r="D801" s="23">
        <v>2030</v>
      </c>
      <c r="E801" s="23">
        <v>2040</v>
      </c>
      <c r="F801" s="23">
        <v>2050</v>
      </c>
      <c r="G801" s="23">
        <v>2060</v>
      </c>
      <c r="H801" s="23">
        <v>2070</v>
      </c>
      <c r="I801" s="23">
        <v>2080</v>
      </c>
      <c r="J801" s="23">
        <v>2090</v>
      </c>
      <c r="K801" s="23">
        <v>2100</v>
      </c>
      <c r="M801" s="32"/>
      <c r="N801" s="56"/>
      <c r="O801" s="16"/>
      <c r="P801" s="56"/>
      <c r="Q801" s="56"/>
      <c r="R801" s="56"/>
      <c r="S801" s="56"/>
      <c r="T801" s="56"/>
      <c r="U801" s="56"/>
      <c r="V801" s="56"/>
      <c r="W801" s="57"/>
    </row>
    <row r="802" spans="1:35" ht="14.5" hidden="1" outlineLevel="1">
      <c r="A802" s="23" t="s">
        <v>5</v>
      </c>
      <c r="B802" s="89">
        <f t="shared" ref="B802:K802" si="201">B$794*B$787*(B53/B$63)</f>
        <v>234.29760591166161</v>
      </c>
      <c r="C802" s="89">
        <f t="shared" si="201"/>
        <v>275.80824940007159</v>
      </c>
      <c r="D802" s="89">
        <f t="shared" si="201"/>
        <v>282.99438530086024</v>
      </c>
      <c r="E802" s="89">
        <f t="shared" si="201"/>
        <v>306.14243958666208</v>
      </c>
      <c r="F802" s="89">
        <f t="shared" si="201"/>
        <v>458.95423420146182</v>
      </c>
      <c r="G802" s="89">
        <f t="shared" si="201"/>
        <v>501.29596325151948</v>
      </c>
      <c r="H802" s="89">
        <f t="shared" si="201"/>
        <v>513.47432618897665</v>
      </c>
      <c r="I802" s="89">
        <f t="shared" si="201"/>
        <v>487.95711058867732</v>
      </c>
      <c r="J802" s="89">
        <f t="shared" si="201"/>
        <v>425.73290303526966</v>
      </c>
      <c r="K802" s="89">
        <f t="shared" si="201"/>
        <v>330.91413208956158</v>
      </c>
      <c r="M802" s="32"/>
      <c r="N802" s="6"/>
      <c r="O802" s="1"/>
      <c r="P802" s="6"/>
      <c r="Q802" s="6"/>
      <c r="R802" s="1"/>
      <c r="S802" s="1"/>
      <c r="T802" s="1"/>
      <c r="U802" s="1"/>
      <c r="V802" s="1"/>
      <c r="W802" s="1"/>
      <c r="X802" s="3"/>
      <c r="Y802" s="3"/>
      <c r="Z802" s="3"/>
      <c r="AA802" s="3"/>
      <c r="AB802" s="3"/>
      <c r="AC802" s="3"/>
      <c r="AD802" s="3"/>
      <c r="AE802" s="3"/>
      <c r="AF802" s="3"/>
      <c r="AG802" s="3"/>
      <c r="AH802" s="3"/>
      <c r="AI802" s="3"/>
    </row>
    <row r="803" spans="1:35" ht="14.5" hidden="1" outlineLevel="1">
      <c r="A803" s="23" t="s">
        <v>6</v>
      </c>
      <c r="B803" s="89">
        <f t="shared" ref="B803:K803" si="202">B$794*B$787*(B54/B$63)</f>
        <v>1672.997949783788</v>
      </c>
      <c r="C803" s="89">
        <f t="shared" si="202"/>
        <v>2724.3944385662317</v>
      </c>
      <c r="D803" s="89">
        <f t="shared" si="202"/>
        <v>2519.0590770766521</v>
      </c>
      <c r="E803" s="89">
        <f t="shared" si="202"/>
        <v>1986.1020717911908</v>
      </c>
      <c r="F803" s="89">
        <f t="shared" si="202"/>
        <v>2091.6484063395906</v>
      </c>
      <c r="G803" s="89">
        <f t="shared" si="202"/>
        <v>1639.036242403967</v>
      </c>
      <c r="H803" s="89">
        <f t="shared" si="202"/>
        <v>1243.5873466873286</v>
      </c>
      <c r="I803" s="89">
        <f t="shared" si="202"/>
        <v>903.54518923167473</v>
      </c>
      <c r="J803" s="89">
        <f t="shared" si="202"/>
        <v>619.58377142946699</v>
      </c>
      <c r="K803" s="89">
        <f t="shared" si="202"/>
        <v>382.96033781350008</v>
      </c>
      <c r="M803" s="32"/>
      <c r="N803" s="6"/>
      <c r="O803" s="1"/>
      <c r="P803" s="6"/>
      <c r="Q803" s="6"/>
      <c r="R803" s="1"/>
      <c r="S803" s="1"/>
      <c r="T803" s="1"/>
      <c r="U803" s="1"/>
      <c r="V803" s="1"/>
      <c r="W803" s="1"/>
      <c r="X803" s="3"/>
      <c r="Y803" s="3"/>
      <c r="Z803" s="3"/>
      <c r="AA803" s="3"/>
      <c r="AB803" s="3"/>
      <c r="AC803" s="3"/>
      <c r="AD803" s="3"/>
      <c r="AE803" s="3"/>
      <c r="AF803" s="3"/>
      <c r="AG803" s="3"/>
      <c r="AH803" s="3"/>
      <c r="AI803" s="3"/>
    </row>
    <row r="804" spans="1:35" ht="14.5" hidden="1" outlineLevel="1">
      <c r="A804" s="23" t="s">
        <v>11</v>
      </c>
      <c r="B804" s="89">
        <f t="shared" ref="B804:K804" si="203">B$794*B$787*(B55/B$63)</f>
        <v>2679.6627243274756</v>
      </c>
      <c r="C804" s="89">
        <f t="shared" si="203"/>
        <v>2115.0969339581779</v>
      </c>
      <c r="D804" s="89">
        <f t="shared" si="203"/>
        <v>1632.6645248575162</v>
      </c>
      <c r="E804" s="89">
        <f t="shared" si="203"/>
        <v>1317.2031051202575</v>
      </c>
      <c r="F804" s="89">
        <f t="shared" si="203"/>
        <v>1502.7023640493348</v>
      </c>
      <c r="G804" s="89">
        <f t="shared" si="203"/>
        <v>1303.7109875417309</v>
      </c>
      <c r="H804" s="89">
        <f t="shared" si="203"/>
        <v>1110.9434435712478</v>
      </c>
      <c r="I804" s="89">
        <f t="shared" si="203"/>
        <v>912.65471789491562</v>
      </c>
      <c r="J804" s="89">
        <f t="shared" si="203"/>
        <v>713.98008476456084</v>
      </c>
      <c r="K804" s="89">
        <f t="shared" si="203"/>
        <v>515.2403157941884</v>
      </c>
      <c r="M804" s="32"/>
      <c r="N804" s="6"/>
      <c r="O804" s="1"/>
      <c r="P804" s="6"/>
      <c r="Q804" s="6"/>
      <c r="R804" s="1"/>
      <c r="S804" s="1"/>
      <c r="T804" s="1"/>
      <c r="U804" s="1"/>
      <c r="V804" s="1"/>
      <c r="W804" s="1"/>
      <c r="X804" s="3"/>
      <c r="Y804" s="3"/>
      <c r="Z804" s="3"/>
      <c r="AA804" s="3"/>
      <c r="AB804" s="3"/>
      <c r="AC804" s="3"/>
      <c r="AD804" s="3"/>
      <c r="AE804" s="3"/>
      <c r="AF804" s="3"/>
      <c r="AG804" s="3"/>
      <c r="AH804" s="3"/>
      <c r="AI804" s="3"/>
    </row>
    <row r="805" spans="1:35" ht="14.5" hidden="1" outlineLevel="1">
      <c r="A805" s="23" t="s">
        <v>2</v>
      </c>
      <c r="B805" s="89">
        <f t="shared" ref="B805:K805" si="204">B$794*B$787*(B56/B$63)</f>
        <v>502.47351519767176</v>
      </c>
      <c r="C805" s="89">
        <f t="shared" si="204"/>
        <v>530.64398825035596</v>
      </c>
      <c r="D805" s="89">
        <f t="shared" si="204"/>
        <v>428.70441220654993</v>
      </c>
      <c r="E805" s="89">
        <f t="shared" si="204"/>
        <v>319.23197262410406</v>
      </c>
      <c r="F805" s="89">
        <f t="shared" si="204"/>
        <v>326.11578505453269</v>
      </c>
      <c r="G805" s="89">
        <f t="shared" si="204"/>
        <v>260.8655632280819</v>
      </c>
      <c r="H805" s="89">
        <f t="shared" si="204"/>
        <v>212.87962216665315</v>
      </c>
      <c r="I805" s="89">
        <f t="shared" si="204"/>
        <v>169.94968893075301</v>
      </c>
      <c r="J805" s="89">
        <f t="shared" si="204"/>
        <v>129.19810096326893</v>
      </c>
      <c r="K805" s="89">
        <f t="shared" si="204"/>
        <v>90.521870507388996</v>
      </c>
      <c r="M805" s="32"/>
      <c r="N805" s="6"/>
      <c r="O805" s="1"/>
      <c r="P805" s="6"/>
      <c r="Q805" s="6"/>
      <c r="R805" s="1"/>
      <c r="S805" s="1"/>
      <c r="T805" s="1"/>
      <c r="U805" s="1"/>
      <c r="V805" s="1"/>
      <c r="W805" s="1"/>
      <c r="X805" s="3"/>
      <c r="Y805" s="3"/>
      <c r="Z805" s="3"/>
      <c r="AA805" s="3"/>
      <c r="AB805" s="3"/>
      <c r="AC805" s="3"/>
      <c r="AD805" s="3"/>
      <c r="AE805" s="3"/>
      <c r="AF805" s="3"/>
      <c r="AG805" s="3"/>
      <c r="AH805" s="3"/>
      <c r="AI805" s="3"/>
    </row>
    <row r="806" spans="1:35" ht="14.5" hidden="1" outlineLevel="1">
      <c r="A806" s="23" t="s">
        <v>3</v>
      </c>
      <c r="B806" s="89">
        <f t="shared" ref="B806:K806" si="205">B$794*B$787*(B57/B$63)</f>
        <v>932.64958960837248</v>
      </c>
      <c r="C806" s="89">
        <f t="shared" si="205"/>
        <v>849.09452460568161</v>
      </c>
      <c r="D806" s="89">
        <f t="shared" si="205"/>
        <v>673.02044457691443</v>
      </c>
      <c r="E806" s="89">
        <f t="shared" si="205"/>
        <v>561.00220787181365</v>
      </c>
      <c r="F806" s="89">
        <f t="shared" si="205"/>
        <v>666.12709330022062</v>
      </c>
      <c r="G806" s="89">
        <f t="shared" si="205"/>
        <v>579.57975483567168</v>
      </c>
      <c r="H806" s="89">
        <f t="shared" si="205"/>
        <v>486.41206804202932</v>
      </c>
      <c r="I806" s="89">
        <f t="shared" si="205"/>
        <v>394.59045717863114</v>
      </c>
      <c r="J806" s="89">
        <f t="shared" si="205"/>
        <v>303.24430562510048</v>
      </c>
      <c r="K806" s="89">
        <f t="shared" si="205"/>
        <v>211.06370022196558</v>
      </c>
      <c r="M806" s="32"/>
      <c r="N806" s="6"/>
      <c r="O806" s="1"/>
      <c r="P806" s="6"/>
      <c r="Q806" s="6"/>
      <c r="R806" s="1"/>
      <c r="S806" s="1"/>
      <c r="T806" s="1"/>
      <c r="U806" s="1"/>
      <c r="V806" s="1"/>
      <c r="W806" s="1"/>
      <c r="X806" s="3"/>
      <c r="Y806" s="3"/>
      <c r="Z806" s="3"/>
      <c r="AA806" s="3"/>
      <c r="AB806" s="3"/>
      <c r="AC806" s="3"/>
      <c r="AD806" s="3"/>
      <c r="AE806" s="3"/>
      <c r="AF806" s="3"/>
      <c r="AG806" s="3"/>
      <c r="AH806" s="3"/>
      <c r="AI806" s="3"/>
    </row>
    <row r="807" spans="1:35" ht="14.5" hidden="1" outlineLevel="1">
      <c r="A807" s="23" t="s">
        <v>4</v>
      </c>
      <c r="B807" s="89">
        <f t="shared" ref="B807:K807" si="206">B$794*B$787*(B58/B$63)</f>
        <v>517.06699263339397</v>
      </c>
      <c r="C807" s="89">
        <f t="shared" si="206"/>
        <v>483.25268055347414</v>
      </c>
      <c r="D807" s="89">
        <f t="shared" si="206"/>
        <v>408.92769554144877</v>
      </c>
      <c r="E807" s="89">
        <f t="shared" si="206"/>
        <v>364.00531233562316</v>
      </c>
      <c r="F807" s="89">
        <f t="shared" si="206"/>
        <v>448.40821066052519</v>
      </c>
      <c r="G807" s="89">
        <f t="shared" si="206"/>
        <v>406.43425284406828</v>
      </c>
      <c r="H807" s="89">
        <f t="shared" si="206"/>
        <v>354.48146348369579</v>
      </c>
      <c r="I807" s="89">
        <f t="shared" si="206"/>
        <v>296.65577776282686</v>
      </c>
      <c r="J807" s="89">
        <f t="shared" si="206"/>
        <v>234.81499780629304</v>
      </c>
      <c r="K807" s="89">
        <f t="shared" si="206"/>
        <v>171.0237893715088</v>
      </c>
      <c r="M807" s="32"/>
      <c r="N807" s="6"/>
      <c r="O807" s="1"/>
      <c r="P807" s="6"/>
      <c r="Q807" s="6"/>
      <c r="R807" s="1"/>
      <c r="S807" s="1"/>
      <c r="T807" s="1"/>
      <c r="U807" s="1"/>
      <c r="V807" s="1"/>
      <c r="W807" s="1"/>
      <c r="X807" s="3"/>
      <c r="Y807" s="3"/>
      <c r="Z807" s="3"/>
      <c r="AA807" s="3"/>
      <c r="AB807" s="3"/>
      <c r="AC807" s="3"/>
      <c r="AD807" s="3"/>
      <c r="AE807" s="3"/>
      <c r="AF807" s="3"/>
      <c r="AG807" s="3"/>
      <c r="AH807" s="3"/>
      <c r="AI807" s="3"/>
    </row>
    <row r="808" spans="1:35" ht="14.5" hidden="1" outlineLevel="1">
      <c r="A808" s="23" t="s">
        <v>0</v>
      </c>
      <c r="B808" s="89">
        <f t="shared" ref="B808:K808" si="207">B$794*B$787*(B59/B$63)</f>
        <v>2411.1071024161188</v>
      </c>
      <c r="C808" s="89">
        <f t="shared" si="207"/>
        <v>1794.0058229417305</v>
      </c>
      <c r="D808" s="89">
        <f t="shared" si="207"/>
        <v>1300.5946048337348</v>
      </c>
      <c r="E808" s="89">
        <f t="shared" si="207"/>
        <v>1019.5074723909441</v>
      </c>
      <c r="F808" s="89">
        <f t="shared" si="207"/>
        <v>1160.5478325767892</v>
      </c>
      <c r="G808" s="89">
        <f t="shared" si="207"/>
        <v>1017.9526384035668</v>
      </c>
      <c r="H808" s="89">
        <f t="shared" si="207"/>
        <v>889.85251605330313</v>
      </c>
      <c r="I808" s="89">
        <f t="shared" si="207"/>
        <v>757.65036621007732</v>
      </c>
      <c r="J808" s="89">
        <f t="shared" si="207"/>
        <v>612.03132975915878</v>
      </c>
      <c r="K808" s="89">
        <f t="shared" si="207"/>
        <v>451.85492041065629</v>
      </c>
      <c r="M808" s="32"/>
      <c r="N808" s="6"/>
      <c r="O808" s="1"/>
      <c r="P808" s="6"/>
      <c r="Q808" s="6"/>
      <c r="R808" s="1"/>
      <c r="S808" s="1"/>
      <c r="T808" s="1"/>
      <c r="U808" s="1"/>
      <c r="V808" s="1"/>
      <c r="W808" s="1"/>
      <c r="X808" s="3"/>
      <c r="Y808" s="3"/>
      <c r="Z808" s="3"/>
      <c r="AA808" s="3"/>
      <c r="AB808" s="3"/>
      <c r="AC808" s="3"/>
      <c r="AD808" s="3"/>
      <c r="AE808" s="3"/>
      <c r="AF808" s="3"/>
      <c r="AG808" s="3"/>
      <c r="AH808" s="3"/>
      <c r="AI808" s="3"/>
    </row>
    <row r="809" spans="1:35" ht="14.5" hidden="1" outlineLevel="1">
      <c r="A809" s="23" t="s">
        <v>1</v>
      </c>
      <c r="B809" s="89">
        <f t="shared" ref="B809:K809" si="208">B$794*B$787*(B60/B$63)</f>
        <v>702.9707241637152</v>
      </c>
      <c r="C809" s="89">
        <f t="shared" si="208"/>
        <v>444.22511114277995</v>
      </c>
      <c r="D809" s="89">
        <f t="shared" si="208"/>
        <v>278.2850611993083</v>
      </c>
      <c r="E809" s="89">
        <f t="shared" si="208"/>
        <v>195.51023961282499</v>
      </c>
      <c r="F809" s="89">
        <f t="shared" si="208"/>
        <v>202.85128544615264</v>
      </c>
      <c r="G809" s="89">
        <f t="shared" si="208"/>
        <v>163.82154607414233</v>
      </c>
      <c r="H809" s="89">
        <f t="shared" si="208"/>
        <v>131.51612939653617</v>
      </c>
      <c r="I809" s="89">
        <f t="shared" si="208"/>
        <v>101.79843648959033</v>
      </c>
      <c r="J809" s="89">
        <f t="shared" si="208"/>
        <v>75.597737533590234</v>
      </c>
      <c r="K809" s="89">
        <f t="shared" si="208"/>
        <v>52.561009930748398</v>
      </c>
      <c r="M809" s="32"/>
      <c r="N809" s="6"/>
      <c r="O809" s="1"/>
      <c r="P809" s="6"/>
      <c r="Q809" s="6"/>
      <c r="R809" s="1"/>
      <c r="S809" s="1"/>
      <c r="T809" s="1"/>
      <c r="U809" s="1"/>
      <c r="V809" s="1"/>
      <c r="W809" s="1"/>
      <c r="X809" s="3"/>
      <c r="Y809" s="3"/>
      <c r="Z809" s="3"/>
      <c r="AA809" s="3"/>
      <c r="AB809" s="3"/>
      <c r="AC809" s="3"/>
      <c r="AD809" s="3"/>
      <c r="AE809" s="3"/>
      <c r="AF809" s="3"/>
      <c r="AG809" s="3"/>
      <c r="AH809" s="3"/>
      <c r="AI809" s="3"/>
    </row>
    <row r="810" spans="1:35" ht="14.5" hidden="1" outlineLevel="1">
      <c r="A810" s="23" t="s">
        <v>7</v>
      </c>
      <c r="B810" s="89">
        <f t="shared" ref="B810:K810" si="209">B$794*B$787*(B61/B$63)</f>
        <v>675.18986134434272</v>
      </c>
      <c r="C810" s="89">
        <f t="shared" si="209"/>
        <v>642.98131319906486</v>
      </c>
      <c r="D810" s="89">
        <f t="shared" si="209"/>
        <v>550.06092287895024</v>
      </c>
      <c r="E810" s="89">
        <f t="shared" si="209"/>
        <v>480.56282665484611</v>
      </c>
      <c r="F810" s="89">
        <f t="shared" si="209"/>
        <v>596.66512952229482</v>
      </c>
      <c r="G810" s="89">
        <f t="shared" si="209"/>
        <v>537.91603471622386</v>
      </c>
      <c r="H810" s="89">
        <f t="shared" si="209"/>
        <v>463.30971994371964</v>
      </c>
      <c r="I810" s="89">
        <f t="shared" si="209"/>
        <v>382.00626075435258</v>
      </c>
      <c r="J810" s="89">
        <f t="shared" si="209"/>
        <v>295.77715987108087</v>
      </c>
      <c r="K810" s="89">
        <f t="shared" si="209"/>
        <v>207.93142824295848</v>
      </c>
      <c r="M810" s="32"/>
      <c r="N810" s="6"/>
      <c r="O810" s="1"/>
      <c r="P810" s="6"/>
      <c r="Q810" s="6"/>
      <c r="R810" s="1"/>
      <c r="S810" s="1"/>
      <c r="T810" s="1"/>
      <c r="U810" s="1"/>
      <c r="V810" s="1"/>
      <c r="W810" s="1"/>
      <c r="X810" s="3"/>
      <c r="Y810" s="3"/>
      <c r="Z810" s="3"/>
      <c r="AA810" s="3"/>
      <c r="AB810" s="3"/>
      <c r="AC810" s="3"/>
      <c r="AD810" s="3"/>
      <c r="AE810" s="3"/>
      <c r="AF810" s="3"/>
      <c r="AG810" s="3"/>
    </row>
    <row r="811" spans="1:35" ht="14.5" hidden="1" outlineLevel="1">
      <c r="A811" s="23" t="s">
        <v>8</v>
      </c>
      <c r="B811" s="89">
        <f t="shared" ref="B811:K811" si="210">B$794*B$787*(B62/B$63)</f>
        <v>745.91282424606868</v>
      </c>
      <c r="C811" s="89">
        <f t="shared" si="210"/>
        <v>1196.5892078717759</v>
      </c>
      <c r="D811" s="89">
        <f t="shared" si="210"/>
        <v>1384.1243950512378</v>
      </c>
      <c r="E811" s="89">
        <f t="shared" si="210"/>
        <v>1304.0445393024718</v>
      </c>
      <c r="F811" s="89">
        <f t="shared" si="210"/>
        <v>1591.197264357477</v>
      </c>
      <c r="G811" s="89">
        <f t="shared" si="210"/>
        <v>1408.9720413830439</v>
      </c>
      <c r="H811" s="89">
        <f t="shared" si="210"/>
        <v>1187.6605058010127</v>
      </c>
      <c r="I811" s="89">
        <f t="shared" si="210"/>
        <v>963.51950274927526</v>
      </c>
      <c r="J811" s="89">
        <f t="shared" si="210"/>
        <v>737.7661327505881</v>
      </c>
      <c r="K811" s="89">
        <f t="shared" si="210"/>
        <v>511.27905331415951</v>
      </c>
      <c r="M811" s="32"/>
      <c r="N811" s="9" t="s">
        <v>9</v>
      </c>
      <c r="O811" s="1"/>
      <c r="P811" s="6"/>
      <c r="Q811" s="6"/>
      <c r="R811" s="1"/>
      <c r="S811" s="1"/>
      <c r="T811" s="1"/>
      <c r="U811" s="1"/>
      <c r="V811" s="1"/>
      <c r="W811" s="1"/>
      <c r="X811" s="3"/>
      <c r="Y811" s="3"/>
      <c r="Z811" s="3"/>
      <c r="AA811" s="3"/>
      <c r="AB811" s="3"/>
      <c r="AC811" s="3"/>
      <c r="AD811" s="3"/>
      <c r="AE811" s="3"/>
      <c r="AF811" s="3"/>
      <c r="AG811" s="3"/>
    </row>
    <row r="812" spans="1:35" ht="14.5" hidden="1" outlineLevel="1">
      <c r="A812" s="23" t="s">
        <v>89</v>
      </c>
      <c r="B812" s="89">
        <f>SUM(B802:B811)</f>
        <v>11074.328889632608</v>
      </c>
      <c r="C812" s="89">
        <f t="shared" ref="C812:K812" si="211">SUM(C802:C811)</f>
        <v>11056.092270489344</v>
      </c>
      <c r="D812" s="89">
        <f t="shared" si="211"/>
        <v>9458.4355235231724</v>
      </c>
      <c r="E812" s="89">
        <f t="shared" si="211"/>
        <v>7853.3121872907386</v>
      </c>
      <c r="F812" s="89">
        <f t="shared" si="211"/>
        <v>9045.2176055083783</v>
      </c>
      <c r="G812" s="89">
        <f t="shared" si="211"/>
        <v>7819.5850246820164</v>
      </c>
      <c r="H812" s="89">
        <f t="shared" si="211"/>
        <v>6594.1171413345037</v>
      </c>
      <c r="I812" s="89">
        <f t="shared" si="211"/>
        <v>5370.3275077907747</v>
      </c>
      <c r="J812" s="89">
        <f t="shared" si="211"/>
        <v>4147.7265235383784</v>
      </c>
      <c r="K812" s="89">
        <f t="shared" si="211"/>
        <v>2925.3505576966363</v>
      </c>
      <c r="M812" s="32"/>
      <c r="N812" s="9"/>
      <c r="O812" s="1"/>
      <c r="P812" s="6"/>
      <c r="Q812" s="6"/>
      <c r="R812" s="1"/>
      <c r="S812" s="1"/>
      <c r="T812" s="1"/>
      <c r="U812" s="1"/>
      <c r="V812" s="1"/>
      <c r="W812" s="1"/>
      <c r="X812" s="3"/>
      <c r="Y812" s="3"/>
      <c r="Z812" s="3"/>
      <c r="AA812" s="3"/>
      <c r="AB812" s="3"/>
      <c r="AC812" s="3"/>
      <c r="AD812" s="3"/>
      <c r="AE812" s="3"/>
      <c r="AF812" s="3"/>
      <c r="AG812" s="3"/>
    </row>
    <row r="813" spans="1:35" ht="14.5" hidden="1" outlineLevel="1">
      <c r="A813" s="32"/>
      <c r="B813" s="5"/>
      <c r="C813" s="5"/>
      <c r="D813" s="5"/>
      <c r="E813" s="5"/>
      <c r="F813" s="5"/>
      <c r="G813" s="5"/>
      <c r="H813" s="5"/>
      <c r="I813" s="5"/>
      <c r="J813" s="5"/>
      <c r="K813" s="5"/>
      <c r="L813" s="5"/>
      <c r="M813" s="10" t="s">
        <v>9</v>
      </c>
      <c r="N813" s="5"/>
      <c r="O813" s="5"/>
      <c r="P813" s="5"/>
      <c r="Q813" s="5"/>
      <c r="R813" s="5"/>
      <c r="S813" s="5"/>
      <c r="T813" s="5"/>
    </row>
    <row r="814" spans="1:35" hidden="1" outlineLevel="1">
      <c r="A814" s="10" t="s">
        <v>126</v>
      </c>
      <c r="B814" s="6"/>
      <c r="C814" s="6"/>
      <c r="D814" s="6"/>
      <c r="E814" s="6"/>
      <c r="F814" s="6"/>
      <c r="G814" s="6"/>
      <c r="H814" s="6"/>
      <c r="I814" s="6"/>
      <c r="J814" s="9" t="s">
        <v>102</v>
      </c>
      <c r="K814" s="6"/>
      <c r="L814" s="55"/>
      <c r="M814" s="5"/>
      <c r="N814" s="5"/>
      <c r="O814" s="5"/>
      <c r="P814" s="5"/>
      <c r="Q814" s="5"/>
      <c r="R814" s="5"/>
      <c r="S814" s="5"/>
      <c r="T814" s="5"/>
    </row>
    <row r="815" spans="1:35" ht="14.5" hidden="1" outlineLevel="1">
      <c r="A815" s="21"/>
      <c r="B815" s="21">
        <v>2010</v>
      </c>
      <c r="C815" s="21">
        <v>2020</v>
      </c>
      <c r="D815" s="21">
        <v>2030</v>
      </c>
      <c r="E815" s="21">
        <v>2040</v>
      </c>
      <c r="F815" s="21">
        <v>2050</v>
      </c>
      <c r="G815" s="21">
        <v>2060</v>
      </c>
      <c r="H815" s="21">
        <v>2070</v>
      </c>
      <c r="I815" s="21">
        <v>2080</v>
      </c>
      <c r="J815" s="21">
        <v>2090</v>
      </c>
      <c r="K815" s="21">
        <v>2100</v>
      </c>
      <c r="M815" s="32"/>
      <c r="N815" s="56"/>
      <c r="O815" s="16"/>
      <c r="P815" s="56"/>
      <c r="Q815" s="56"/>
      <c r="R815" s="56"/>
      <c r="S815" s="56"/>
      <c r="T815" s="56"/>
      <c r="U815" s="56"/>
      <c r="V815" s="56"/>
      <c r="W815" s="57"/>
    </row>
    <row r="816" spans="1:35" ht="14.5" hidden="1" outlineLevel="1">
      <c r="A816" s="21" t="s">
        <v>89</v>
      </c>
      <c r="B816" s="94">
        <f>'[4]Oil tankers data'!$G$46</f>
        <v>1.5080599986402388E-4</v>
      </c>
      <c r="C816" s="87">
        <f>'[4]Oil tankers data'!$G$51</f>
        <v>1.316269126481518E-4</v>
      </c>
      <c r="D816" s="87">
        <f>'[4]Oil tankers data'!$G$52</f>
        <v>1.1316366382420115E-4</v>
      </c>
      <c r="E816" s="87">
        <f>'[4]Oil tankers data'!$G$53</f>
        <v>9.7290246747245424E-5</v>
      </c>
      <c r="F816" s="87">
        <f>'[4]Oil tankers data'!$G$54</f>
        <v>8.3643386863510477E-5</v>
      </c>
      <c r="G816" s="87">
        <f>'[4]Oil tankers data'!$G$55</f>
        <v>7.1910765980218457E-5</v>
      </c>
      <c r="H816" s="87">
        <f>'[4]Oil tankers data'!$G$56</f>
        <v>6.2756510785335029E-5</v>
      </c>
      <c r="I816" s="87">
        <f>'[4]Oil tankers data'!$G$57</f>
        <v>5.5046029036851558E-5</v>
      </c>
      <c r="J816" s="87">
        <f>'[4]Oil tankers data'!$G$58</f>
        <v>4.852825715080642E-5</v>
      </c>
      <c r="K816" s="87">
        <f>'[4]Oil tankers data'!$G$59</f>
        <v>4.2999563819236659E-5</v>
      </c>
      <c r="M816" s="32"/>
      <c r="N816" s="6"/>
      <c r="O816" s="1"/>
      <c r="P816" s="6"/>
      <c r="Q816" s="6"/>
      <c r="R816" s="1"/>
      <c r="S816" s="1"/>
      <c r="T816" s="1"/>
      <c r="U816" s="1"/>
      <c r="V816" s="1"/>
      <c r="W816" s="1"/>
      <c r="X816" s="3"/>
      <c r="Y816" s="3"/>
      <c r="Z816" s="3"/>
      <c r="AA816" s="3"/>
      <c r="AB816" s="3"/>
      <c r="AC816" s="3"/>
      <c r="AD816" s="3"/>
      <c r="AE816" s="3"/>
      <c r="AF816" s="3"/>
      <c r="AG816" s="3"/>
    </row>
    <row r="817" spans="1:35" ht="14.5" hidden="1" outlineLevel="1">
      <c r="A817" s="79"/>
      <c r="B817" s="86"/>
      <c r="C817" s="2"/>
      <c r="D817" s="2"/>
      <c r="E817" s="2"/>
      <c r="F817" s="2"/>
      <c r="G817" s="2"/>
      <c r="H817" s="2"/>
      <c r="I817" s="2"/>
      <c r="J817" s="2"/>
      <c r="K817" s="2"/>
      <c r="M817" s="32"/>
      <c r="N817" s="6"/>
      <c r="O817" s="1"/>
      <c r="P817" s="6"/>
      <c r="Q817" s="6"/>
      <c r="R817" s="1"/>
      <c r="S817" s="1"/>
      <c r="T817" s="1"/>
      <c r="U817" s="1"/>
      <c r="V817" s="1"/>
      <c r="W817" s="1"/>
      <c r="X817" s="3"/>
      <c r="Y817" s="3"/>
      <c r="Z817" s="3"/>
      <c r="AA817" s="3"/>
      <c r="AB817" s="3"/>
      <c r="AC817" s="3"/>
      <c r="AD817" s="3"/>
      <c r="AE817" s="3"/>
      <c r="AF817" s="3"/>
      <c r="AG817" s="3"/>
    </row>
    <row r="818" spans="1:35" hidden="1" outlineLevel="1">
      <c r="A818" s="10" t="s">
        <v>127</v>
      </c>
      <c r="B818" s="6"/>
      <c r="C818" s="6"/>
      <c r="D818" s="6"/>
      <c r="E818" s="6"/>
      <c r="F818" s="6"/>
      <c r="G818" s="6"/>
      <c r="H818" s="6"/>
      <c r="I818" s="6"/>
      <c r="J818" s="9" t="s">
        <v>101</v>
      </c>
      <c r="K818" s="6"/>
      <c r="L818" s="55"/>
      <c r="M818" s="5"/>
      <c r="N818" s="5"/>
      <c r="O818" s="5"/>
      <c r="P818" s="5"/>
      <c r="Q818" s="5"/>
      <c r="R818" s="5"/>
      <c r="S818" s="5"/>
      <c r="T818" s="5"/>
    </row>
    <row r="819" spans="1:35" ht="14.5" hidden="1" outlineLevel="1">
      <c r="A819" s="20"/>
      <c r="B819" s="100">
        <v>2010</v>
      </c>
      <c r="C819" s="100">
        <v>2020</v>
      </c>
      <c r="D819" s="100">
        <v>2030</v>
      </c>
      <c r="E819" s="100">
        <v>2040</v>
      </c>
      <c r="F819" s="100">
        <v>2050</v>
      </c>
      <c r="G819" s="100">
        <v>2060</v>
      </c>
      <c r="H819" s="100">
        <v>2070</v>
      </c>
      <c r="I819" s="100">
        <v>2080</v>
      </c>
      <c r="J819" s="100">
        <v>2090</v>
      </c>
      <c r="K819" s="100">
        <v>2100</v>
      </c>
      <c r="M819" s="32"/>
      <c r="N819" s="56"/>
      <c r="O819" s="16"/>
      <c r="P819" s="56"/>
      <c r="Q819" s="56"/>
      <c r="R819" s="56"/>
      <c r="S819" s="56"/>
      <c r="T819" s="56"/>
      <c r="U819" s="56"/>
      <c r="V819" s="56"/>
      <c r="W819" s="57"/>
    </row>
    <row r="820" spans="1:35" ht="14.5" hidden="1" outlineLevel="1">
      <c r="A820" s="100" t="s">
        <v>5</v>
      </c>
      <c r="B820" s="101">
        <f>B$816*B802</f>
        <v>3.533348472525516E-2</v>
      </c>
      <c r="C820" s="101">
        <f t="shared" ref="C820:K820" si="212">C$816*C802</f>
        <v>3.6303788351422887E-2</v>
      </c>
      <c r="D820" s="101">
        <f t="shared" si="212"/>
        <v>3.2024681482323E-2</v>
      </c>
      <c r="E820" s="101">
        <f t="shared" si="212"/>
        <v>2.9784673487190029E-2</v>
      </c>
      <c r="F820" s="101">
        <f t="shared" si="212"/>
        <v>3.8388486563959059E-2</v>
      </c>
      <c r="G820" s="101">
        <f t="shared" si="212"/>
        <v>3.604857670020821E-2</v>
      </c>
      <c r="H820" s="101">
        <f t="shared" si="212"/>
        <v>3.2223857089471147E-2</v>
      </c>
      <c r="I820" s="101">
        <f t="shared" si="212"/>
        <v>2.6860101278202517E-2</v>
      </c>
      <c r="J820" s="101">
        <f t="shared" si="212"/>
        <v>2.0660075796054903E-2</v>
      </c>
      <c r="K820" s="101">
        <f t="shared" si="212"/>
        <v>1.4229163341472412E-2</v>
      </c>
      <c r="M820" s="32"/>
      <c r="N820" s="6"/>
      <c r="O820" s="1"/>
      <c r="P820" s="6"/>
      <c r="Q820" s="6"/>
      <c r="R820" s="1"/>
      <c r="S820" s="1"/>
      <c r="T820" s="1"/>
      <c r="U820" s="1"/>
      <c r="V820" s="1"/>
      <c r="W820" s="1"/>
      <c r="X820" s="3"/>
      <c r="Y820" s="3"/>
      <c r="Z820" s="3"/>
      <c r="AA820" s="3"/>
      <c r="AB820" s="3"/>
      <c r="AC820" s="3"/>
      <c r="AD820" s="3"/>
      <c r="AE820" s="3"/>
      <c r="AF820" s="3"/>
      <c r="AG820" s="3"/>
      <c r="AH820" s="3"/>
      <c r="AI820" s="3"/>
    </row>
    <row r="821" spans="1:35" ht="14.5" hidden="1" outlineLevel="1">
      <c r="A821" s="100" t="s">
        <v>6</v>
      </c>
      <c r="B821" s="101">
        <f t="shared" ref="B821:K829" si="213">B$816*B803</f>
        <v>0.2522981285876062</v>
      </c>
      <c r="C821" s="101">
        <f t="shared" si="213"/>
        <v>0.35860362878426794</v>
      </c>
      <c r="D821" s="101">
        <f t="shared" si="213"/>
        <v>0.28506595455160466</v>
      </c>
      <c r="E821" s="101">
        <f t="shared" si="213"/>
        <v>0.1932283606297803</v>
      </c>
      <c r="F821" s="101">
        <f t="shared" si="213"/>
        <v>0.17495255683390754</v>
      </c>
      <c r="G821" s="101">
        <f t="shared" si="213"/>
        <v>0.11786435166060828</v>
      </c>
      <c r="H821" s="101">
        <f t="shared" si="213"/>
        <v>7.8043202734889502E-2</v>
      </c>
      <c r="I821" s="101">
        <f t="shared" si="213"/>
        <v>4.97365747225543E-2</v>
      </c>
      <c r="J821" s="101">
        <f t="shared" si="213"/>
        <v>3.0067320586395642E-2</v>
      </c>
      <c r="K821" s="101">
        <f t="shared" si="213"/>
        <v>1.6467127486048026E-2</v>
      </c>
      <c r="M821" s="32"/>
      <c r="N821" s="6"/>
      <c r="O821" s="1"/>
      <c r="P821" s="6"/>
      <c r="Q821" s="6"/>
      <c r="R821" s="1"/>
      <c r="S821" s="1"/>
      <c r="T821" s="1"/>
      <c r="U821" s="1"/>
      <c r="V821" s="1"/>
      <c r="W821" s="1"/>
      <c r="X821" s="3"/>
      <c r="Y821" s="3"/>
      <c r="Z821" s="3"/>
      <c r="AA821" s="3"/>
      <c r="AB821" s="3"/>
      <c r="AC821" s="3"/>
      <c r="AD821" s="3"/>
      <c r="AE821" s="3"/>
      <c r="AF821" s="3"/>
      <c r="AG821" s="3"/>
      <c r="AH821" s="3"/>
      <c r="AI821" s="3"/>
    </row>
    <row r="822" spans="1:35" ht="14.5" hidden="1" outlineLevel="1">
      <c r="A822" s="100" t="s">
        <v>11</v>
      </c>
      <c r="B822" s="101">
        <f t="shared" si="213"/>
        <v>0.40410921644055914</v>
      </c>
      <c r="C822" s="101">
        <f t="shared" si="213"/>
        <v>0.27840367936848676</v>
      </c>
      <c r="D822" s="101">
        <f t="shared" si="213"/>
        <v>0.18475829942867505</v>
      </c>
      <c r="E822" s="101">
        <f t="shared" si="213"/>
        <v>0.1281510151133877</v>
      </c>
      <c r="F822" s="101">
        <f t="shared" si="213"/>
        <v>0.12569111517689027</v>
      </c>
      <c r="G822" s="101">
        <f t="shared" si="213"/>
        <v>9.3750855730952917E-2</v>
      </c>
      <c r="H822" s="101">
        <f t="shared" si="213"/>
        <v>6.9718934198376256E-2</v>
      </c>
      <c r="I822" s="101">
        <f t="shared" si="213"/>
        <v>5.023801810186309E-2</v>
      </c>
      <c r="J822" s="101">
        <f t="shared" si="213"/>
        <v>3.4648209154009173E-2</v>
      </c>
      <c r="K822" s="101">
        <f t="shared" si="213"/>
        <v>2.2155108841235855E-2</v>
      </c>
      <c r="M822" s="32"/>
      <c r="N822" s="6"/>
      <c r="O822" s="1"/>
      <c r="P822" s="6"/>
      <c r="Q822" s="6"/>
      <c r="R822" s="1"/>
      <c r="S822" s="1"/>
      <c r="T822" s="1"/>
      <c r="U822" s="1"/>
      <c r="V822" s="1"/>
      <c r="W822" s="1"/>
      <c r="X822" s="3"/>
      <c r="Y822" s="3"/>
      <c r="Z822" s="3"/>
      <c r="AA822" s="3"/>
      <c r="AB822" s="3"/>
      <c r="AC822" s="3"/>
      <c r="AD822" s="3"/>
      <c r="AE822" s="3"/>
      <c r="AF822" s="3"/>
      <c r="AG822" s="3"/>
      <c r="AH822" s="3"/>
      <c r="AI822" s="3"/>
    </row>
    <row r="823" spans="1:35" ht="14.5" hidden="1" outlineLevel="1">
      <c r="A823" s="100" t="s">
        <v>2</v>
      </c>
      <c r="B823" s="101">
        <f t="shared" si="213"/>
        <v>7.5776020864575688E-2</v>
      </c>
      <c r="C823" s="101">
        <f t="shared" si="213"/>
        <v>6.9847029888696496E-2</v>
      </c>
      <c r="D823" s="101">
        <f t="shared" si="213"/>
        <v>4.8513761982893769E-2</v>
      </c>
      <c r="E823" s="101">
        <f t="shared" si="213"/>
        <v>3.1058157386208981E-2</v>
      </c>
      <c r="F823" s="101">
        <f t="shared" si="213"/>
        <v>2.7277428771613706E-2</v>
      </c>
      <c r="G823" s="101">
        <f t="shared" si="213"/>
        <v>1.875904246959248E-2</v>
      </c>
      <c r="H823" s="101">
        <f t="shared" si="213"/>
        <v>1.3359582304479613E-2</v>
      </c>
      <c r="I823" s="101">
        <f t="shared" si="213"/>
        <v>9.3550555116861198E-3</v>
      </c>
      <c r="J823" s="101">
        <f t="shared" si="213"/>
        <v>6.2697586669413653E-3</v>
      </c>
      <c r="K823" s="101">
        <f t="shared" si="213"/>
        <v>3.8924009479191497E-3</v>
      </c>
      <c r="M823" s="32"/>
      <c r="N823" s="6"/>
      <c r="O823" s="1"/>
      <c r="P823" s="6"/>
      <c r="Q823" s="6"/>
      <c r="R823" s="1"/>
      <c r="S823" s="1"/>
      <c r="T823" s="1"/>
      <c r="U823" s="1"/>
      <c r="V823" s="1"/>
      <c r="W823" s="1"/>
      <c r="X823" s="3"/>
      <c r="Y823" s="3"/>
      <c r="Z823" s="3"/>
      <c r="AA823" s="3"/>
      <c r="AB823" s="3"/>
      <c r="AC823" s="3"/>
      <c r="AD823" s="3"/>
      <c r="AE823" s="3"/>
      <c r="AF823" s="3"/>
      <c r="AG823" s="3"/>
      <c r="AH823" s="3"/>
      <c r="AI823" s="3"/>
    </row>
    <row r="824" spans="1:35" ht="14.5" hidden="1" outlineLevel="1">
      <c r="A824" s="100" t="s">
        <v>3</v>
      </c>
      <c r="B824" s="101">
        <f t="shared" si="213"/>
        <v>0.14064915388366214</v>
      </c>
      <c r="C824" s="101">
        <f t="shared" si="213"/>
        <v>0.11176369082029602</v>
      </c>
      <c r="D824" s="101">
        <f t="shared" si="213"/>
        <v>7.6161459336916343E-2</v>
      </c>
      <c r="E824" s="101">
        <f t="shared" si="213"/>
        <v>5.4580043229598217E-2</v>
      </c>
      <c r="F824" s="101">
        <f t="shared" si="213"/>
        <v>5.5717126165176094E-2</v>
      </c>
      <c r="G824" s="101">
        <f t="shared" si="213"/>
        <v>4.167802411686037E-2</v>
      </c>
      <c r="H824" s="101">
        <f t="shared" si="213"/>
        <v>3.052552419419673E-2</v>
      </c>
      <c r="I824" s="101">
        <f t="shared" si="213"/>
        <v>2.172063776351946E-2</v>
      </c>
      <c r="J824" s="101">
        <f t="shared" si="213"/>
        <v>1.4715917642892609E-2</v>
      </c>
      <c r="K824" s="101">
        <f t="shared" si="213"/>
        <v>9.0756470476186426E-3</v>
      </c>
      <c r="M824" s="32"/>
      <c r="N824" s="6"/>
      <c r="O824" s="1"/>
      <c r="P824" s="6"/>
      <c r="Q824" s="6"/>
      <c r="R824" s="1"/>
      <c r="S824" s="1"/>
      <c r="T824" s="1"/>
      <c r="U824" s="1"/>
      <c r="V824" s="1"/>
      <c r="W824" s="1"/>
      <c r="X824" s="3"/>
      <c r="Y824" s="3"/>
      <c r="Z824" s="3"/>
      <c r="AA824" s="3"/>
      <c r="AB824" s="3"/>
      <c r="AC824" s="3"/>
      <c r="AD824" s="3"/>
      <c r="AE824" s="3"/>
      <c r="AF824" s="3"/>
      <c r="AG824" s="3"/>
      <c r="AH824" s="3"/>
      <c r="AI824" s="3"/>
    </row>
    <row r="825" spans="1:35" ht="14.5" hidden="1" outlineLevel="1">
      <c r="A825" s="100" t="s">
        <v>4</v>
      </c>
      <c r="B825" s="101">
        <f t="shared" si="213"/>
        <v>7.7976804820762843E-2</v>
      </c>
      <c r="C825" s="101">
        <f t="shared" si="213"/>
        <v>6.3609058370197341E-2</v>
      </c>
      <c r="D825" s="101">
        <f t="shared" si="213"/>
        <v>4.6275756266657787E-2</v>
      </c>
      <c r="E825" s="101">
        <f t="shared" si="213"/>
        <v>3.5414166654440915E-2</v>
      </c>
      <c r="F825" s="101">
        <f t="shared" si="213"/>
        <v>3.7506381437052809E-2</v>
      </c>
      <c r="G825" s="101">
        <f t="shared" si="213"/>
        <v>2.9226998442614734E-2</v>
      </c>
      <c r="H825" s="101">
        <f t="shared" si="213"/>
        <v>2.22460197863159E-2</v>
      </c>
      <c r="I825" s="101">
        <f t="shared" si="213"/>
        <v>1.6329722556682351E-2</v>
      </c>
      <c r="J825" s="101">
        <f t="shared" si="213"/>
        <v>1.1395162596409833E-2</v>
      </c>
      <c r="K825" s="101">
        <f t="shared" si="213"/>
        <v>7.353948345687881E-3</v>
      </c>
      <c r="M825" s="32"/>
      <c r="N825" s="6"/>
      <c r="O825" s="1"/>
      <c r="P825" s="6"/>
      <c r="Q825" s="6"/>
      <c r="R825" s="1"/>
      <c r="S825" s="1"/>
      <c r="T825" s="1"/>
      <c r="U825" s="1"/>
      <c r="V825" s="1"/>
      <c r="W825" s="1"/>
      <c r="X825" s="3"/>
      <c r="Y825" s="3"/>
      <c r="Z825" s="3"/>
      <c r="AA825" s="3"/>
      <c r="AB825" s="3"/>
      <c r="AC825" s="3"/>
      <c r="AD825" s="3"/>
      <c r="AE825" s="3"/>
      <c r="AF825" s="3"/>
      <c r="AG825" s="3"/>
      <c r="AH825" s="3"/>
      <c r="AI825" s="3"/>
    </row>
    <row r="826" spans="1:35" ht="14.5" hidden="1" outlineLevel="1">
      <c r="A826" s="100" t="s">
        <v>0</v>
      </c>
      <c r="B826" s="101">
        <f t="shared" si="213"/>
        <v>0.36360941735911223</v>
      </c>
      <c r="C826" s="101">
        <f t="shared" si="213"/>
        <v>0.23613944774662685</v>
      </c>
      <c r="D826" s="101">
        <f t="shared" si="213"/>
        <v>0.14718005063297451</v>
      </c>
      <c r="E826" s="101">
        <f t="shared" si="213"/>
        <v>9.9188133549575452E-2</v>
      </c>
      <c r="F826" s="101">
        <f t="shared" si="213"/>
        <v>9.7072151333828974E-2</v>
      </c>
      <c r="G826" s="101">
        <f t="shared" si="213"/>
        <v>7.3201753959184823E-2</v>
      </c>
      <c r="H826" s="101">
        <f t="shared" si="213"/>
        <v>5.5844039021056627E-2</v>
      </c>
      <c r="I826" s="101">
        <f t="shared" si="213"/>
        <v>4.1705644058181134E-2</v>
      </c>
      <c r="J826" s="101">
        <f t="shared" si="213"/>
        <v>2.970081375490246E-2</v>
      </c>
      <c r="K826" s="101">
        <f t="shared" si="213"/>
        <v>1.9429564487234117E-2</v>
      </c>
      <c r="M826" s="32"/>
      <c r="N826" s="6"/>
      <c r="O826" s="1"/>
      <c r="P826" s="6"/>
      <c r="Q826" s="6"/>
      <c r="R826" s="1"/>
      <c r="S826" s="1"/>
      <c r="T826" s="1"/>
      <c r="U826" s="1"/>
      <c r="V826" s="1"/>
      <c r="W826" s="1"/>
      <c r="X826" s="3"/>
      <c r="Y826" s="3"/>
      <c r="Z826" s="3"/>
      <c r="AA826" s="3"/>
      <c r="AB826" s="3"/>
      <c r="AC826" s="3"/>
      <c r="AD826" s="3"/>
      <c r="AE826" s="3"/>
      <c r="AF826" s="3"/>
      <c r="AG826" s="3"/>
      <c r="AH826" s="3"/>
      <c r="AI826" s="3"/>
    </row>
    <row r="827" spans="1:35" ht="14.5" hidden="1" outlineLevel="1">
      <c r="A827" s="100" t="s">
        <v>1</v>
      </c>
      <c r="B827" s="101">
        <f t="shared" si="213"/>
        <v>0.106012202932646</v>
      </c>
      <c r="C827" s="101">
        <f t="shared" si="213"/>
        <v>5.8471979900506219E-2</v>
      </c>
      <c r="D827" s="101">
        <f t="shared" si="213"/>
        <v>3.1491757112855769E-2</v>
      </c>
      <c r="E827" s="101">
        <f t="shared" si="213"/>
        <v>1.9021239453544819E-2</v>
      </c>
      <c r="F827" s="101">
        <f t="shared" si="213"/>
        <v>1.6967168544332938E-2</v>
      </c>
      <c r="G827" s="101">
        <f t="shared" si="213"/>
        <v>1.1780532862255225E-2</v>
      </c>
      <c r="H827" s="101">
        <f t="shared" si="213"/>
        <v>8.2534933929192394E-3</v>
      </c>
      <c r="I827" s="101">
        <f t="shared" si="213"/>
        <v>5.6035996909120783E-3</v>
      </c>
      <c r="J827" s="101">
        <f t="shared" si="213"/>
        <v>3.668626447049237E-3</v>
      </c>
      <c r="K827" s="101">
        <f t="shared" si="213"/>
        <v>2.2601005009207477E-3</v>
      </c>
      <c r="M827" s="32"/>
      <c r="N827" s="6"/>
      <c r="O827" s="1"/>
      <c r="P827" s="6"/>
      <c r="Q827" s="6"/>
      <c r="R827" s="1"/>
      <c r="S827" s="1"/>
      <c r="T827" s="1"/>
      <c r="U827" s="1"/>
      <c r="V827" s="1"/>
      <c r="W827" s="1"/>
      <c r="X827" s="3"/>
      <c r="Y827" s="3"/>
      <c r="Z827" s="3"/>
      <c r="AA827" s="3"/>
      <c r="AB827" s="3"/>
      <c r="AC827" s="3"/>
      <c r="AD827" s="3"/>
      <c r="AE827" s="3"/>
      <c r="AF827" s="3"/>
      <c r="AG827" s="3"/>
      <c r="AH827" s="3"/>
      <c r="AI827" s="3"/>
    </row>
    <row r="828" spans="1:35" ht="14.5" hidden="1" outlineLevel="1">
      <c r="A828" s="100" t="s">
        <v>7</v>
      </c>
      <c r="B828" s="101">
        <f t="shared" si="213"/>
        <v>0.10182268213808525</v>
      </c>
      <c r="C828" s="101">
        <f t="shared" si="213"/>
        <v>8.4633645146847236E-2</v>
      </c>
      <c r="D828" s="101">
        <f t="shared" si="213"/>
        <v>6.2246909359503361E-2</v>
      </c>
      <c r="E828" s="101">
        <f t="shared" si="213"/>
        <v>4.6754075982803706E-2</v>
      </c>
      <c r="F828" s="101">
        <f t="shared" si="213"/>
        <v>4.9907092256599894E-2</v>
      </c>
      <c r="G828" s="101">
        <f t="shared" si="213"/>
        <v>3.8681954089485444E-2</v>
      </c>
      <c r="H828" s="101">
        <f t="shared" si="213"/>
        <v>2.9075701436598593E-2</v>
      </c>
      <c r="I828" s="101">
        <f t="shared" si="213"/>
        <v>2.1027927721743181E-2</v>
      </c>
      <c r="J828" s="101">
        <f t="shared" si="213"/>
        <v>1.4353550073558994E-2</v>
      </c>
      <c r="K828" s="101">
        <f t="shared" si="213"/>
        <v>8.9409607187581203E-3</v>
      </c>
      <c r="M828" s="32"/>
      <c r="N828" s="6"/>
      <c r="O828" s="1"/>
      <c r="P828" s="6"/>
      <c r="Q828" s="6"/>
      <c r="R828" s="1"/>
      <c r="S828" s="1"/>
      <c r="T828" s="1"/>
      <c r="U828" s="1"/>
      <c r="V828" s="1"/>
      <c r="W828" s="1"/>
      <c r="X828" s="3"/>
      <c r="Y828" s="3"/>
      <c r="Z828" s="3"/>
      <c r="AA828" s="3"/>
      <c r="AB828" s="3"/>
      <c r="AC828" s="3"/>
      <c r="AD828" s="3"/>
      <c r="AE828" s="3"/>
      <c r="AF828" s="3"/>
      <c r="AG828" s="3"/>
    </row>
    <row r="829" spans="1:35" ht="14.5" hidden="1" outlineLevel="1">
      <c r="A829" s="100" t="s">
        <v>8</v>
      </c>
      <c r="B829" s="101">
        <f t="shared" si="213"/>
        <v>0.1124881292718263</v>
      </c>
      <c r="C829" s="101">
        <f t="shared" si="213"/>
        <v>0.15750334314025941</v>
      </c>
      <c r="D829" s="101">
        <f t="shared" si="213"/>
        <v>0.15663258773245406</v>
      </c>
      <c r="E829" s="101">
        <f t="shared" si="213"/>
        <v>0.12687081499813546</v>
      </c>
      <c r="F829" s="101">
        <f t="shared" si="213"/>
        <v>0.13309312835881201</v>
      </c>
      <c r="G829" s="101">
        <f t="shared" si="213"/>
        <v>0.10132025874056674</v>
      </c>
      <c r="H829" s="101">
        <f t="shared" si="213"/>
        <v>7.4533429341617705E-2</v>
      </c>
      <c r="I829" s="101">
        <f t="shared" si="213"/>
        <v>5.303792252590938E-2</v>
      </c>
      <c r="J829" s="101">
        <f t="shared" si="213"/>
        <v>3.5802504607276527E-2</v>
      </c>
      <c r="K829" s="101">
        <f t="shared" si="213"/>
        <v>2.1984776282421105E-2</v>
      </c>
      <c r="M829" s="32"/>
      <c r="N829" s="9" t="s">
        <v>9</v>
      </c>
      <c r="O829" s="1"/>
      <c r="P829" s="6"/>
      <c r="Q829" s="6"/>
      <c r="R829" s="1"/>
      <c r="S829" s="1"/>
      <c r="T829" s="1"/>
      <c r="U829" s="1"/>
      <c r="V829" s="1"/>
      <c r="W829" s="1"/>
      <c r="X829" s="3"/>
      <c r="Y829" s="3"/>
      <c r="Z829" s="3"/>
      <c r="AA829" s="3"/>
      <c r="AB829" s="3"/>
      <c r="AC829" s="3"/>
      <c r="AD829" s="3"/>
      <c r="AE829" s="3"/>
      <c r="AF829" s="3"/>
      <c r="AG829" s="3"/>
    </row>
    <row r="830" spans="1:35" ht="14.5" hidden="1" outlineLevel="1">
      <c r="A830" s="100" t="s">
        <v>89</v>
      </c>
      <c r="B830" s="101">
        <f>SUM(B820:B829)</f>
        <v>1.6700752410240909</v>
      </c>
      <c r="C830" s="101">
        <f t="shared" ref="C830:K830" si="214">SUM(C820:C829)</f>
        <v>1.4552792915176072</v>
      </c>
      <c r="D830" s="101">
        <f t="shared" si="214"/>
        <v>1.0703512178868586</v>
      </c>
      <c r="E830" s="101">
        <f t="shared" si="214"/>
        <v>0.76405068048466562</v>
      </c>
      <c r="F830" s="101">
        <f t="shared" si="214"/>
        <v>0.75657263544217324</v>
      </c>
      <c r="G830" s="101">
        <f t="shared" si="214"/>
        <v>0.56231234877232927</v>
      </c>
      <c r="H830" s="101">
        <f t="shared" si="214"/>
        <v>0.41382378349992138</v>
      </c>
      <c r="I830" s="101">
        <f t="shared" si="214"/>
        <v>0.29561520393125362</v>
      </c>
      <c r="J830" s="101">
        <f t="shared" si="214"/>
        <v>0.20128193932549074</v>
      </c>
      <c r="K830" s="101">
        <f t="shared" si="214"/>
        <v>0.12578879799931605</v>
      </c>
      <c r="M830" s="32"/>
      <c r="N830" s="9"/>
      <c r="O830" s="1"/>
      <c r="P830" s="6"/>
      <c r="Q830" s="6"/>
      <c r="R830" s="1"/>
      <c r="S830" s="1"/>
      <c r="T830" s="1"/>
      <c r="U830" s="1"/>
      <c r="V830" s="1"/>
      <c r="W830" s="1"/>
      <c r="X830" s="3"/>
      <c r="Y830" s="3"/>
      <c r="Z830" s="3"/>
      <c r="AA830" s="3"/>
      <c r="AB830" s="3"/>
      <c r="AC830" s="3"/>
      <c r="AD830" s="3"/>
      <c r="AE830" s="3"/>
      <c r="AF830" s="3"/>
      <c r="AG830" s="3"/>
    </row>
    <row r="831" spans="1:35" ht="14.5" hidden="1" outlineLevel="1">
      <c r="A831" s="79"/>
      <c r="B831" s="1"/>
      <c r="C831" s="1"/>
      <c r="D831" s="1"/>
      <c r="E831" s="1"/>
      <c r="F831" s="1"/>
      <c r="G831" s="1"/>
      <c r="H831" s="1"/>
      <c r="I831" s="1"/>
      <c r="J831" s="1"/>
      <c r="K831" s="1"/>
      <c r="M831" s="32"/>
      <c r="N831" s="9"/>
      <c r="O831" s="1"/>
      <c r="P831" s="6"/>
      <c r="Q831" s="6"/>
      <c r="R831" s="1"/>
      <c r="S831" s="1"/>
      <c r="T831" s="1"/>
      <c r="U831" s="1"/>
      <c r="V831" s="1"/>
      <c r="W831" s="1"/>
      <c r="X831" s="3"/>
      <c r="Y831" s="3"/>
      <c r="Z831" s="3"/>
      <c r="AA831" s="3"/>
      <c r="AB831" s="3"/>
      <c r="AC831" s="3"/>
      <c r="AD831" s="3"/>
      <c r="AE831" s="3"/>
      <c r="AF831" s="3"/>
      <c r="AG831" s="3"/>
    </row>
    <row r="832" spans="1:35" hidden="1" outlineLevel="1">
      <c r="A832" s="10" t="s">
        <v>128</v>
      </c>
      <c r="B832" s="6"/>
      <c r="C832" s="6"/>
      <c r="D832" s="6"/>
      <c r="E832" s="6"/>
      <c r="F832" s="6"/>
      <c r="G832" s="6"/>
      <c r="H832" s="6"/>
      <c r="I832" s="6"/>
      <c r="J832" s="9" t="s">
        <v>104</v>
      </c>
      <c r="K832" s="6"/>
      <c r="L832" s="55"/>
      <c r="M832" s="5"/>
      <c r="N832" s="5"/>
      <c r="O832" s="5"/>
      <c r="P832" s="5"/>
      <c r="Q832" s="5"/>
      <c r="R832" s="5"/>
      <c r="S832" s="5"/>
      <c r="T832" s="5"/>
    </row>
    <row r="833" spans="1:35" ht="14.5" hidden="1" outlineLevel="1">
      <c r="A833" s="23"/>
      <c r="B833" s="23">
        <v>2010</v>
      </c>
      <c r="C833" s="23">
        <v>2020</v>
      </c>
      <c r="D833" s="23">
        <v>2030</v>
      </c>
      <c r="E833" s="23">
        <v>2040</v>
      </c>
      <c r="F833" s="23">
        <v>2050</v>
      </c>
      <c r="G833" s="23">
        <v>2060</v>
      </c>
      <c r="H833" s="23">
        <v>2070</v>
      </c>
      <c r="I833" s="23">
        <v>2080</v>
      </c>
      <c r="J833" s="23">
        <v>2090</v>
      </c>
      <c r="K833" s="23">
        <v>2100</v>
      </c>
      <c r="M833" s="32"/>
      <c r="N833" s="56"/>
      <c r="O833" s="16"/>
      <c r="P833" s="56"/>
      <c r="Q833" s="56"/>
      <c r="R833" s="56"/>
      <c r="S833" s="56"/>
      <c r="T833" s="56"/>
      <c r="U833" s="56"/>
      <c r="V833" s="56"/>
      <c r="W833" s="57"/>
    </row>
    <row r="834" spans="1:35" ht="14.5" hidden="1" outlineLevel="1">
      <c r="A834" s="23" t="s">
        <v>5</v>
      </c>
      <c r="B834" s="89">
        <f t="shared" ref="B834:K834" si="215">B$797*(B$789+B$790)*(B85/B$63)+B$798*B53*2*1000</f>
        <v>593.72192667709874</v>
      </c>
      <c r="C834" s="89">
        <f t="shared" si="215"/>
        <v>1018.5878906591504</v>
      </c>
      <c r="D834" s="89">
        <f t="shared" si="215"/>
        <v>1654.1955328524029</v>
      </c>
      <c r="E834" s="89">
        <f t="shared" si="215"/>
        <v>2717.5930560532483</v>
      </c>
      <c r="F834" s="89">
        <f t="shared" si="215"/>
        <v>4228.0205646347322</v>
      </c>
      <c r="G834" s="89">
        <f t="shared" si="215"/>
        <v>6160.813161500455</v>
      </c>
      <c r="H834" s="89">
        <f t="shared" si="215"/>
        <v>8379.9917538863883</v>
      </c>
      <c r="I834" s="89">
        <f t="shared" si="215"/>
        <v>10741.184310910756</v>
      </c>
      <c r="J834" s="89">
        <f t="shared" si="215"/>
        <v>13075.147694720821</v>
      </c>
      <c r="K834" s="89">
        <f t="shared" si="215"/>
        <v>15143.332953593257</v>
      </c>
      <c r="M834" s="32"/>
      <c r="N834" s="6"/>
      <c r="O834" s="1"/>
      <c r="P834" s="6"/>
      <c r="Q834" s="6"/>
      <c r="R834" s="1"/>
      <c r="S834" s="1"/>
      <c r="T834" s="1"/>
      <c r="U834" s="1"/>
      <c r="V834" s="1"/>
      <c r="W834" s="1"/>
      <c r="X834" s="3"/>
      <c r="Y834" s="3"/>
      <c r="Z834" s="3"/>
      <c r="AA834" s="3"/>
      <c r="AB834" s="3"/>
      <c r="AC834" s="3"/>
      <c r="AD834" s="3"/>
      <c r="AE834" s="3"/>
      <c r="AF834" s="3"/>
      <c r="AG834" s="3"/>
      <c r="AH834" s="3"/>
      <c r="AI834" s="3"/>
    </row>
    <row r="835" spans="1:35" ht="14.5" hidden="1" outlineLevel="1">
      <c r="A835" s="23" t="s">
        <v>6</v>
      </c>
      <c r="B835" s="89">
        <f t="shared" ref="B835:K835" si="216">B$797*(B$789+B$790)*(B86/B$63)+B$798*B54*2*1000</f>
        <v>3074.1441462973271</v>
      </c>
      <c r="C835" s="89">
        <f t="shared" si="216"/>
        <v>8761.6234521792703</v>
      </c>
      <c r="D835" s="89">
        <f t="shared" si="216"/>
        <v>13898.948076057435</v>
      </c>
      <c r="E835" s="89">
        <f t="shared" si="216"/>
        <v>17151.200075700348</v>
      </c>
      <c r="F835" s="89">
        <f t="shared" si="216"/>
        <v>19011.372052622708</v>
      </c>
      <c r="G835" s="89">
        <f t="shared" si="216"/>
        <v>20005.149030083016</v>
      </c>
      <c r="H835" s="89">
        <f t="shared" si="216"/>
        <v>20224.290241027313</v>
      </c>
      <c r="I835" s="89">
        <f t="shared" si="216"/>
        <v>19854.379347152622</v>
      </c>
      <c r="J835" s="89">
        <f t="shared" si="216"/>
        <v>19001.345535790584</v>
      </c>
      <c r="K835" s="89">
        <f t="shared" si="216"/>
        <v>17522.391928421068</v>
      </c>
      <c r="M835" s="32"/>
      <c r="N835" s="6"/>
      <c r="O835" s="1"/>
      <c r="P835" s="6"/>
      <c r="Q835" s="6"/>
      <c r="R835" s="1"/>
      <c r="S835" s="1"/>
      <c r="T835" s="1"/>
      <c r="U835" s="1"/>
      <c r="V835" s="1"/>
      <c r="W835" s="1"/>
      <c r="X835" s="3"/>
      <c r="Y835" s="3"/>
      <c r="Z835" s="3"/>
      <c r="AA835" s="3"/>
      <c r="AB835" s="3"/>
      <c r="AC835" s="3"/>
      <c r="AD835" s="3"/>
      <c r="AE835" s="3"/>
      <c r="AF835" s="3"/>
      <c r="AG835" s="3"/>
      <c r="AH835" s="3"/>
      <c r="AI835" s="3"/>
    </row>
    <row r="836" spans="1:35" ht="14.5" hidden="1" outlineLevel="1">
      <c r="A836" s="23" t="s">
        <v>11</v>
      </c>
      <c r="B836" s="89">
        <f t="shared" ref="B836:K836" si="217">B$797*(B$789+B$790)*(B87/B$63)+B$798*B55*2*1000</f>
        <v>4743.6538272370235</v>
      </c>
      <c r="C836" s="89">
        <f t="shared" si="217"/>
        <v>6786.6984143316213</v>
      </c>
      <c r="D836" s="89">
        <f t="shared" si="217"/>
        <v>9012.0330471837096</v>
      </c>
      <c r="E836" s="89">
        <f t="shared" si="217"/>
        <v>11376.865319654577</v>
      </c>
      <c r="F836" s="89">
        <f t="shared" si="217"/>
        <v>13656.00965800284</v>
      </c>
      <c r="G836" s="89">
        <f t="shared" si="217"/>
        <v>15905.545406033598</v>
      </c>
      <c r="H836" s="89">
        <f t="shared" si="217"/>
        <v>18056.206961435961</v>
      </c>
      <c r="I836" s="89">
        <f t="shared" si="217"/>
        <v>20040.026881246144</v>
      </c>
      <c r="J836" s="89">
        <f t="shared" si="217"/>
        <v>21891.937171082584</v>
      </c>
      <c r="K836" s="89">
        <f t="shared" si="217"/>
        <v>23573.095585533069</v>
      </c>
      <c r="M836" s="32"/>
      <c r="N836" s="6"/>
      <c r="O836" s="1"/>
      <c r="P836" s="6"/>
      <c r="Q836" s="6"/>
      <c r="R836" s="1"/>
      <c r="S836" s="1"/>
      <c r="T836" s="1"/>
      <c r="U836" s="1"/>
      <c r="V836" s="1"/>
      <c r="W836" s="1"/>
      <c r="X836" s="3"/>
      <c r="Y836" s="3"/>
      <c r="Z836" s="3"/>
      <c r="AA836" s="3"/>
      <c r="AB836" s="3"/>
      <c r="AC836" s="3"/>
      <c r="AD836" s="3"/>
      <c r="AE836" s="3"/>
      <c r="AF836" s="3"/>
      <c r="AG836" s="3"/>
      <c r="AH836" s="3"/>
      <c r="AI836" s="3"/>
    </row>
    <row r="837" spans="1:35" ht="14.5" hidden="1" outlineLevel="1">
      <c r="A837" s="23" t="s">
        <v>2</v>
      </c>
      <c r="B837" s="89">
        <f t="shared" ref="B837:K837" si="218">B$797*(B$789+B$790)*(B88/B$63)+B$798*B56*2*1000</f>
        <v>1023.8153145280455</v>
      </c>
      <c r="C837" s="89">
        <f t="shared" si="218"/>
        <v>1802.0760787669099</v>
      </c>
      <c r="D837" s="89">
        <f t="shared" si="218"/>
        <v>2438.0051299743591</v>
      </c>
      <c r="E837" s="89">
        <f t="shared" si="218"/>
        <v>2819.9562839549117</v>
      </c>
      <c r="F837" s="89">
        <f t="shared" si="218"/>
        <v>3018.4198152198114</v>
      </c>
      <c r="G837" s="89">
        <f t="shared" si="218"/>
        <v>3228.1238288180339</v>
      </c>
      <c r="H837" s="89">
        <f t="shared" si="218"/>
        <v>3496.7719862079371</v>
      </c>
      <c r="I837" s="89">
        <f t="shared" si="218"/>
        <v>3761.6627310366957</v>
      </c>
      <c r="J837" s="89">
        <f t="shared" si="218"/>
        <v>3986.7214078672891</v>
      </c>
      <c r="K837" s="89">
        <f t="shared" si="218"/>
        <v>4145.7756738610697</v>
      </c>
      <c r="M837" s="32"/>
      <c r="N837" s="6"/>
      <c r="O837" s="1"/>
      <c r="P837" s="6"/>
      <c r="Q837" s="6"/>
      <c r="R837" s="1"/>
      <c r="S837" s="1"/>
      <c r="T837" s="1"/>
      <c r="U837" s="1"/>
      <c r="V837" s="1"/>
      <c r="W837" s="1"/>
      <c r="X837" s="3"/>
      <c r="Y837" s="3"/>
      <c r="Z837" s="3"/>
      <c r="AA837" s="3"/>
      <c r="AB837" s="3"/>
      <c r="AC837" s="3"/>
      <c r="AD837" s="3"/>
      <c r="AE837" s="3"/>
      <c r="AF837" s="3"/>
      <c r="AG837" s="3"/>
      <c r="AH837" s="3"/>
      <c r="AI837" s="3"/>
    </row>
    <row r="838" spans="1:35" ht="14.5" hidden="1" outlineLevel="1">
      <c r="A838" s="23" t="s">
        <v>3</v>
      </c>
      <c r="B838" s="89">
        <f t="shared" ref="B838:K838" si="219">B$797*(B$789+B$790)*(B89/B$63)+B$798*B57*2*1000</f>
        <v>1754.9147922271645</v>
      </c>
      <c r="C838" s="89">
        <f t="shared" si="219"/>
        <v>2796.9827032387839</v>
      </c>
      <c r="D838" s="89">
        <f t="shared" si="219"/>
        <v>3764.150409370533</v>
      </c>
      <c r="E838" s="89">
        <f t="shared" si="219"/>
        <v>4884.5390422564969</v>
      </c>
      <c r="F838" s="89">
        <f t="shared" si="219"/>
        <v>6084.0580457050828</v>
      </c>
      <c r="G838" s="89">
        <f t="shared" si="219"/>
        <v>7095.8625422305231</v>
      </c>
      <c r="H838" s="89">
        <f t="shared" si="219"/>
        <v>7925.8462859411393</v>
      </c>
      <c r="I838" s="89">
        <f t="shared" si="219"/>
        <v>8682.327408144145</v>
      </c>
      <c r="J838" s="89">
        <f t="shared" si="219"/>
        <v>9314.4395385105818</v>
      </c>
      <c r="K838" s="89">
        <f t="shared" si="219"/>
        <v>9659.5571321210718</v>
      </c>
      <c r="M838" s="32"/>
      <c r="N838" s="6"/>
      <c r="O838" s="1"/>
      <c r="P838" s="6"/>
      <c r="Q838" s="6"/>
      <c r="R838" s="1"/>
      <c r="S838" s="1"/>
      <c r="T838" s="1"/>
      <c r="U838" s="1"/>
      <c r="V838" s="1"/>
      <c r="W838" s="1"/>
      <c r="X838" s="3"/>
      <c r="Y838" s="3"/>
      <c r="Z838" s="3"/>
      <c r="AA838" s="3"/>
      <c r="AB838" s="3"/>
      <c r="AC838" s="3"/>
      <c r="AD838" s="3"/>
      <c r="AE838" s="3"/>
      <c r="AF838" s="3"/>
      <c r="AG838" s="3"/>
      <c r="AH838" s="3"/>
      <c r="AI838" s="3"/>
    </row>
    <row r="839" spans="1:35" ht="14.5" hidden="1" outlineLevel="1">
      <c r="A839" s="23" t="s">
        <v>4</v>
      </c>
      <c r="B839" s="89">
        <f t="shared" ref="B839:K839" si="220">B$797*(B$789+B$790)*(B90/B$63)+B$798*B58*2*1000</f>
        <v>1082.4097591968762</v>
      </c>
      <c r="C839" s="89">
        <f t="shared" si="220"/>
        <v>1676.197201820748</v>
      </c>
      <c r="D839" s="89">
        <f t="shared" si="220"/>
        <v>2345.4414019795122</v>
      </c>
      <c r="E839" s="89">
        <f t="shared" si="220"/>
        <v>3216.5213619773263</v>
      </c>
      <c r="F839" s="89">
        <f t="shared" si="220"/>
        <v>4134.4491776931372</v>
      </c>
      <c r="G839" s="89">
        <f t="shared" si="220"/>
        <v>5008.6213048766886</v>
      </c>
      <c r="H839" s="89">
        <f t="shared" si="220"/>
        <v>5803.0744022390918</v>
      </c>
      <c r="I839" s="89">
        <f t="shared" si="220"/>
        <v>6549.041863462784</v>
      </c>
      <c r="J839" s="89">
        <f t="shared" si="220"/>
        <v>7230.7130149105833</v>
      </c>
      <c r="K839" s="89">
        <f t="shared" si="220"/>
        <v>7830.0493488693655</v>
      </c>
      <c r="M839" s="32"/>
      <c r="N839" s="6"/>
      <c r="O839" s="1"/>
      <c r="P839" s="6"/>
      <c r="Q839" s="6"/>
      <c r="R839" s="1"/>
      <c r="S839" s="1"/>
      <c r="T839" s="1"/>
      <c r="U839" s="1"/>
      <c r="V839" s="1"/>
      <c r="W839" s="1"/>
      <c r="X839" s="3"/>
      <c r="Y839" s="3"/>
      <c r="Z839" s="3"/>
      <c r="AA839" s="3"/>
      <c r="AB839" s="3"/>
      <c r="AC839" s="3"/>
      <c r="AD839" s="3"/>
      <c r="AE839" s="3"/>
      <c r="AF839" s="3"/>
      <c r="AG839" s="3"/>
      <c r="AH839" s="3"/>
      <c r="AI839" s="3"/>
    </row>
    <row r="840" spans="1:35" ht="14.5" hidden="1" outlineLevel="1">
      <c r="A840" s="23" t="s">
        <v>0</v>
      </c>
      <c r="B840" s="89">
        <f t="shared" ref="B840:K840" si="221">B$797*(B$789+B$790)*(B91/B$63)+B$798*B59*2*1000</f>
        <v>4272.5610101215843</v>
      </c>
      <c r="C840" s="89">
        <f t="shared" si="221"/>
        <v>5764.9380651386837</v>
      </c>
      <c r="D840" s="89">
        <f t="shared" si="221"/>
        <v>7189.01046334077</v>
      </c>
      <c r="E840" s="89">
        <f t="shared" si="221"/>
        <v>8816.1568517361848</v>
      </c>
      <c r="F840" s="89">
        <f t="shared" si="221"/>
        <v>10556.21162658486</v>
      </c>
      <c r="G840" s="89">
        <f t="shared" si="221"/>
        <v>12427.636743588975</v>
      </c>
      <c r="H840" s="89">
        <f t="shared" si="221"/>
        <v>14469.653395769947</v>
      </c>
      <c r="I840" s="89">
        <f t="shared" si="221"/>
        <v>16641.813615144143</v>
      </c>
      <c r="J840" s="89">
        <f t="shared" si="221"/>
        <v>18770.075648790586</v>
      </c>
      <c r="K840" s="89">
        <f t="shared" si="221"/>
        <v>20673.743397021066</v>
      </c>
      <c r="M840" s="32"/>
      <c r="N840" s="6"/>
      <c r="O840" s="1"/>
      <c r="P840" s="6"/>
      <c r="Q840" s="6"/>
      <c r="R840" s="1"/>
      <c r="S840" s="1"/>
      <c r="T840" s="1"/>
      <c r="U840" s="1"/>
      <c r="V840" s="1"/>
      <c r="W840" s="1"/>
      <c r="X840" s="3"/>
      <c r="Y840" s="3"/>
      <c r="Z840" s="3"/>
      <c r="AA840" s="3"/>
      <c r="AB840" s="3"/>
      <c r="AC840" s="3"/>
      <c r="AD840" s="3"/>
      <c r="AE840" s="3"/>
      <c r="AF840" s="3"/>
      <c r="AG840" s="3"/>
      <c r="AH840" s="3"/>
      <c r="AI840" s="3"/>
    </row>
    <row r="841" spans="1:35" ht="14.5" hidden="1" outlineLevel="1">
      <c r="A841" s="23" t="s">
        <v>1</v>
      </c>
      <c r="B841" s="89">
        <f t="shared" ref="B841:K841" si="222">B$797*(B$789+B$790)*(B92/B$63)+B$798*B60*2*1000</f>
        <v>1329.707886625584</v>
      </c>
      <c r="C841" s="89">
        <f t="shared" si="222"/>
        <v>1497.7467124586824</v>
      </c>
      <c r="D841" s="89">
        <f t="shared" si="222"/>
        <v>1591.7418245407694</v>
      </c>
      <c r="E841" s="89">
        <f t="shared" si="222"/>
        <v>1737.732851276184</v>
      </c>
      <c r="F841" s="89">
        <f t="shared" si="222"/>
        <v>1885.9736979848592</v>
      </c>
      <c r="G841" s="89">
        <f t="shared" si="222"/>
        <v>2036.0136231689739</v>
      </c>
      <c r="H841" s="89">
        <f t="shared" si="222"/>
        <v>2169.7652283099478</v>
      </c>
      <c r="I841" s="89">
        <f t="shared" si="222"/>
        <v>2263.3480820841432</v>
      </c>
      <c r="J841" s="89">
        <f t="shared" si="222"/>
        <v>2343.4759247905836</v>
      </c>
      <c r="K841" s="89">
        <f t="shared" si="222"/>
        <v>2409.3835045810688</v>
      </c>
      <c r="M841" s="32"/>
      <c r="N841" s="6"/>
      <c r="O841" s="1"/>
      <c r="P841" s="6"/>
      <c r="Q841" s="6"/>
      <c r="R841" s="1"/>
      <c r="S841" s="1"/>
      <c r="T841" s="1"/>
      <c r="U841" s="1"/>
      <c r="V841" s="1"/>
      <c r="W841" s="1"/>
      <c r="X841" s="3"/>
      <c r="Y841" s="3"/>
      <c r="Z841" s="3"/>
      <c r="AA841" s="3"/>
      <c r="AB841" s="3"/>
      <c r="AC841" s="3"/>
      <c r="AD841" s="3"/>
      <c r="AE841" s="3"/>
      <c r="AF841" s="3"/>
      <c r="AG841" s="3"/>
      <c r="AH841" s="3"/>
      <c r="AI841" s="3"/>
    </row>
    <row r="842" spans="1:35" ht="14.5" hidden="1" outlineLevel="1">
      <c r="A842" s="23" t="s">
        <v>7</v>
      </c>
      <c r="B842" s="89">
        <f t="shared" ref="B842:K842" si="223">B$797*(B$789+B$790)*(B93/B$63)+B$798*B61*2*1000</f>
        <v>1338.4040143110462</v>
      </c>
      <c r="C842" s="89">
        <f t="shared" si="223"/>
        <v>2167.987899236437</v>
      </c>
      <c r="D842" s="89">
        <f t="shared" si="223"/>
        <v>3108.3785525344297</v>
      </c>
      <c r="E842" s="89">
        <f t="shared" si="223"/>
        <v>4209.2736236080164</v>
      </c>
      <c r="F842" s="89">
        <f t="shared" si="223"/>
        <v>5469.2809236870917</v>
      </c>
      <c r="G842" s="89">
        <f t="shared" si="223"/>
        <v>6601.7708956274491</v>
      </c>
      <c r="H842" s="89">
        <f t="shared" si="223"/>
        <v>7562.579424448837</v>
      </c>
      <c r="I842" s="89">
        <f t="shared" si="223"/>
        <v>8406.4397781041425</v>
      </c>
      <c r="J842" s="89">
        <f t="shared" si="223"/>
        <v>9085.7815719705814</v>
      </c>
      <c r="K842" s="89">
        <f t="shared" si="223"/>
        <v>9516.2818624410684</v>
      </c>
      <c r="M842" s="32"/>
      <c r="N842" s="6"/>
      <c r="O842" s="1"/>
      <c r="P842" s="6"/>
      <c r="Q842" s="6"/>
      <c r="R842" s="1"/>
      <c r="S842" s="1"/>
      <c r="T842" s="1"/>
      <c r="U842" s="1"/>
      <c r="V842" s="1"/>
      <c r="W842" s="1"/>
      <c r="X842" s="3"/>
      <c r="Y842" s="3"/>
      <c r="Z842" s="3"/>
      <c r="AA842" s="3"/>
      <c r="AB842" s="3"/>
      <c r="AC842" s="3"/>
      <c r="AD842" s="3"/>
      <c r="AE842" s="3"/>
      <c r="AF842" s="3"/>
      <c r="AG842" s="3"/>
    </row>
    <row r="843" spans="1:35" ht="14.5" hidden="1" outlineLevel="1">
      <c r="A843" s="23" t="s">
        <v>8</v>
      </c>
      <c r="B843" s="89">
        <f t="shared" ref="B843:K843" si="224">B$797*(B$789+B$790)*(B94/B$63)+B$798*B62*2*1000</f>
        <v>1477.9042031011791</v>
      </c>
      <c r="C843" s="89">
        <f t="shared" si="224"/>
        <v>3932.7875147682812</v>
      </c>
      <c r="D843" s="89">
        <f t="shared" si="224"/>
        <v>7686.1725003445217</v>
      </c>
      <c r="E843" s="89">
        <f t="shared" si="224"/>
        <v>11293.294830934068</v>
      </c>
      <c r="F843" s="89">
        <f t="shared" si="224"/>
        <v>14481.909345040509</v>
      </c>
      <c r="G843" s="89">
        <f t="shared" si="224"/>
        <v>17207.362136249565</v>
      </c>
      <c r="H843" s="89">
        <f t="shared" si="224"/>
        <v>19318.396052062453</v>
      </c>
      <c r="I843" s="89">
        <f t="shared" si="224"/>
        <v>21155.152907004147</v>
      </c>
      <c r="J843" s="89">
        <f t="shared" si="224"/>
        <v>22620.310440290585</v>
      </c>
      <c r="K843" s="89">
        <f t="shared" si="224"/>
        <v>23391.900927501069</v>
      </c>
      <c r="M843" s="32"/>
      <c r="N843" s="9" t="s">
        <v>9</v>
      </c>
      <c r="O843" s="1"/>
      <c r="P843" s="6"/>
      <c r="Q843" s="6"/>
      <c r="R843" s="1"/>
      <c r="S843" s="1"/>
      <c r="T843" s="1"/>
      <c r="U843" s="1"/>
      <c r="V843" s="1"/>
      <c r="W843" s="1"/>
      <c r="X843" s="3"/>
      <c r="Y843" s="3"/>
      <c r="Z843" s="3"/>
      <c r="AA843" s="3"/>
      <c r="AB843" s="3"/>
      <c r="AC843" s="3"/>
      <c r="AD843" s="3"/>
      <c r="AE843" s="3"/>
      <c r="AF843" s="3"/>
      <c r="AG843" s="3"/>
    </row>
    <row r="844" spans="1:35" ht="14.5" hidden="1" outlineLevel="1">
      <c r="A844" s="23" t="s">
        <v>89</v>
      </c>
      <c r="B844" s="89">
        <f>SUM(B834:B843)</f>
        <v>20691.236880322926</v>
      </c>
      <c r="C844" s="89">
        <f t="shared" ref="C844:K844" si="225">SUM(C834:C843)</f>
        <v>36205.625932598567</v>
      </c>
      <c r="D844" s="89">
        <f t="shared" si="225"/>
        <v>52688.076938178441</v>
      </c>
      <c r="E844" s="89">
        <f t="shared" si="225"/>
        <v>68223.133297151362</v>
      </c>
      <c r="F844" s="89">
        <f t="shared" si="225"/>
        <v>82525.704907175619</v>
      </c>
      <c r="G844" s="89">
        <f t="shared" si="225"/>
        <v>95676.898672177267</v>
      </c>
      <c r="H844" s="89">
        <f t="shared" si="225"/>
        <v>107406.57573132901</v>
      </c>
      <c r="I844" s="89">
        <f t="shared" si="225"/>
        <v>118095.37692428973</v>
      </c>
      <c r="J844" s="89">
        <f t="shared" si="225"/>
        <v>127319.94794872479</v>
      </c>
      <c r="K844" s="89">
        <f t="shared" si="225"/>
        <v>133865.51231394318</v>
      </c>
      <c r="M844" s="32"/>
      <c r="N844" s="9"/>
      <c r="O844" s="1"/>
      <c r="P844" s="6"/>
      <c r="Q844" s="6"/>
      <c r="R844" s="1"/>
      <c r="S844" s="1"/>
      <c r="T844" s="1"/>
      <c r="U844" s="1"/>
      <c r="V844" s="1"/>
      <c r="W844" s="1"/>
      <c r="X844" s="3"/>
      <c r="Y844" s="3"/>
      <c r="Z844" s="3"/>
      <c r="AA844" s="3"/>
      <c r="AB844" s="3"/>
      <c r="AC844" s="3"/>
      <c r="AD844" s="3"/>
      <c r="AE844" s="3"/>
      <c r="AF844" s="3"/>
      <c r="AG844" s="3"/>
    </row>
    <row r="845" spans="1:35" ht="14.5" hidden="1" outlineLevel="1">
      <c r="A845" s="32"/>
      <c r="B845" s="5"/>
      <c r="C845" s="5"/>
      <c r="D845" s="5"/>
      <c r="E845" s="5"/>
      <c r="F845" s="5"/>
      <c r="G845" s="5"/>
      <c r="H845" s="5"/>
      <c r="I845" s="5"/>
      <c r="J845" s="5"/>
      <c r="K845" s="5"/>
      <c r="L845" s="5"/>
      <c r="M845" s="10" t="s">
        <v>9</v>
      </c>
      <c r="N845" s="5"/>
      <c r="O845" s="5"/>
      <c r="P845" s="5"/>
      <c r="Q845" s="5"/>
      <c r="R845" s="5"/>
      <c r="S845" s="5"/>
      <c r="T845" s="5"/>
    </row>
    <row r="846" spans="1:35" hidden="1" outlineLevel="1">
      <c r="A846" s="10" t="s">
        <v>129</v>
      </c>
      <c r="B846" s="6"/>
      <c r="C846" s="6"/>
      <c r="D846" s="6"/>
      <c r="E846" s="6"/>
      <c r="F846" s="6"/>
      <c r="G846" s="6"/>
      <c r="H846" s="6"/>
      <c r="I846" s="6"/>
      <c r="J846" s="9" t="s">
        <v>102</v>
      </c>
      <c r="K846" s="6"/>
      <c r="L846" s="55"/>
      <c r="M846" s="5"/>
      <c r="N846" s="5"/>
      <c r="O846" s="5"/>
      <c r="P846" s="5"/>
      <c r="Q846" s="5"/>
      <c r="R846" s="5"/>
      <c r="S846" s="5"/>
      <c r="T846" s="5"/>
    </row>
    <row r="847" spans="1:35" ht="14.5" hidden="1" outlineLevel="1">
      <c r="A847" s="21"/>
      <c r="B847" s="21">
        <v>2010</v>
      </c>
      <c r="C847" s="21">
        <v>2020</v>
      </c>
      <c r="D847" s="21">
        <v>2030</v>
      </c>
      <c r="E847" s="21">
        <v>2040</v>
      </c>
      <c r="F847" s="21">
        <v>2050</v>
      </c>
      <c r="G847" s="21">
        <v>2060</v>
      </c>
      <c r="H847" s="21">
        <v>2070</v>
      </c>
      <c r="I847" s="21">
        <v>2080</v>
      </c>
      <c r="J847" s="21">
        <v>2090</v>
      </c>
      <c r="K847" s="21">
        <v>2100</v>
      </c>
      <c r="M847" s="32"/>
      <c r="N847" s="56"/>
      <c r="O847" s="16"/>
      <c r="P847" s="56"/>
      <c r="Q847" s="56"/>
      <c r="R847" s="56"/>
      <c r="S847" s="56"/>
      <c r="T847" s="56"/>
      <c r="U847" s="56"/>
      <c r="V847" s="56"/>
      <c r="W847" s="57"/>
    </row>
    <row r="848" spans="1:35" ht="14.5" hidden="1" outlineLevel="1">
      <c r="A848" s="21" t="s">
        <v>89</v>
      </c>
      <c r="B848" s="94">
        <f>'[4]Bulk data'!$L$46</f>
        <v>9.1150651499169954E-5</v>
      </c>
      <c r="C848" s="87">
        <f>'[4]Bulk data'!$L$51</f>
        <v>7.9558365406690772E-5</v>
      </c>
      <c r="D848" s="87">
        <f>'[4]Bulk data'!$L$52</f>
        <v>6.8398748676508773E-5</v>
      </c>
      <c r="E848" s="87">
        <f>'[4]Bulk data'!$L$53</f>
        <v>5.8804486449626851E-5</v>
      </c>
      <c r="F848" s="87">
        <f>'[4]Bulk data'!$L$54</f>
        <v>5.0556007142159485E-5</v>
      </c>
      <c r="G848" s="87">
        <f>'[4]Bulk data'!$L$55</f>
        <v>4.3464538379185169E-5</v>
      </c>
      <c r="H848" s="87">
        <f>'[4]Bulk data'!$L$56</f>
        <v>3.793149376719594E-5</v>
      </c>
      <c r="I848" s="87">
        <f>'[4]Bulk data'!$L$56</f>
        <v>3.793149376719594E-5</v>
      </c>
      <c r="J848" s="87">
        <f>'[4]Bulk data'!$L$58</f>
        <v>2.9331606563423577E-5</v>
      </c>
      <c r="K848" s="87">
        <f>'[4]Bulk data'!$L$59</f>
        <v>2.5989935810495397E-5</v>
      </c>
      <c r="M848" s="32"/>
      <c r="N848" s="6"/>
      <c r="O848" s="1"/>
      <c r="P848" s="6"/>
      <c r="Q848" s="6"/>
      <c r="R848" s="1"/>
      <c r="S848" s="1"/>
      <c r="T848" s="1"/>
      <c r="U848" s="1"/>
      <c r="V848" s="1"/>
      <c r="W848" s="1"/>
      <c r="X848" s="3"/>
      <c r="Y848" s="3"/>
      <c r="Z848" s="3"/>
      <c r="AA848" s="3"/>
      <c r="AB848" s="3"/>
      <c r="AC848" s="3"/>
      <c r="AD848" s="3"/>
      <c r="AE848" s="3"/>
      <c r="AF848" s="3"/>
      <c r="AG848" s="3"/>
    </row>
    <row r="849" spans="1:35" ht="14.5" hidden="1" outlineLevel="1">
      <c r="A849" s="79"/>
      <c r="B849" s="86"/>
      <c r="C849" s="2"/>
      <c r="D849" s="2"/>
      <c r="E849" s="2"/>
      <c r="F849" s="2"/>
      <c r="G849" s="2"/>
      <c r="H849" s="2"/>
      <c r="I849" s="2"/>
      <c r="J849" s="2"/>
      <c r="K849" s="2"/>
      <c r="M849" s="32"/>
      <c r="N849" s="6"/>
      <c r="O849" s="1"/>
      <c r="P849" s="6"/>
      <c r="Q849" s="6"/>
      <c r="R849" s="1"/>
      <c r="S849" s="1"/>
      <c r="T849" s="1"/>
      <c r="U849" s="1"/>
      <c r="V849" s="1"/>
      <c r="W849" s="1"/>
      <c r="X849" s="3"/>
      <c r="Y849" s="3"/>
      <c r="Z849" s="3"/>
      <c r="AA849" s="3"/>
      <c r="AB849" s="3"/>
      <c r="AC849" s="3"/>
      <c r="AD849" s="3"/>
      <c r="AE849" s="3"/>
      <c r="AF849" s="3"/>
      <c r="AG849" s="3"/>
    </row>
    <row r="850" spans="1:35" hidden="1" outlineLevel="1">
      <c r="A850" s="10" t="s">
        <v>130</v>
      </c>
      <c r="B850" s="6"/>
      <c r="C850" s="6"/>
      <c r="D850" s="6"/>
      <c r="E850" s="6"/>
      <c r="F850" s="6"/>
      <c r="G850" s="6"/>
      <c r="H850" s="6"/>
      <c r="I850" s="6"/>
      <c r="J850" s="9" t="s">
        <v>101</v>
      </c>
      <c r="K850" s="6"/>
      <c r="L850" s="55"/>
      <c r="M850" s="5"/>
      <c r="N850" s="5"/>
      <c r="O850" s="5"/>
      <c r="P850" s="5"/>
      <c r="Q850" s="5"/>
      <c r="R850" s="5"/>
      <c r="S850" s="5"/>
      <c r="T850" s="5"/>
    </row>
    <row r="851" spans="1:35" ht="14.5" hidden="1" outlineLevel="1">
      <c r="A851" s="20"/>
      <c r="B851" s="100">
        <v>2010</v>
      </c>
      <c r="C851" s="100">
        <v>2020</v>
      </c>
      <c r="D851" s="100">
        <v>2030</v>
      </c>
      <c r="E851" s="100">
        <v>2040</v>
      </c>
      <c r="F851" s="100">
        <v>2050</v>
      </c>
      <c r="G851" s="100">
        <v>2060</v>
      </c>
      <c r="H851" s="100">
        <v>2070</v>
      </c>
      <c r="I851" s="100">
        <v>2080</v>
      </c>
      <c r="J851" s="100">
        <v>2090</v>
      </c>
      <c r="K851" s="100">
        <v>2100</v>
      </c>
      <c r="M851" s="32"/>
      <c r="N851" s="56"/>
      <c r="O851" s="16"/>
      <c r="P851" s="56"/>
      <c r="Q851" s="56"/>
      <c r="R851" s="56"/>
      <c r="S851" s="56"/>
      <c r="T851" s="56"/>
      <c r="U851" s="56"/>
      <c r="V851" s="56"/>
      <c r="W851" s="57"/>
    </row>
    <row r="852" spans="1:35" ht="14.5" hidden="1" outlineLevel="1">
      <c r="A852" s="100" t="s">
        <v>5</v>
      </c>
      <c r="B852" s="101">
        <f>B$848*B834</f>
        <v>5.4118140425959964E-2</v>
      </c>
      <c r="C852" s="101">
        <f t="shared" ref="C852:K852" si="226">C$848*C834</f>
        <v>8.1037187603891073E-2</v>
      </c>
      <c r="D852" s="101">
        <f t="shared" si="226"/>
        <v>0.11314490451337503</v>
      </c>
      <c r="E852" s="101">
        <f t="shared" si="226"/>
        <v>0.15980666404028326</v>
      </c>
      <c r="F852" s="101">
        <f t="shared" si="226"/>
        <v>0.21375183786287069</v>
      </c>
      <c r="G852" s="101">
        <f t="shared" si="226"/>
        <v>0.26777690010502564</v>
      </c>
      <c r="H852" s="101">
        <f t="shared" si="226"/>
        <v>0.31786560498169492</v>
      </c>
      <c r="I852" s="101">
        <f t="shared" si="226"/>
        <v>0.40742916574161414</v>
      </c>
      <c r="J852" s="101">
        <f t="shared" si="226"/>
        <v>0.38351508794020589</v>
      </c>
      <c r="K852" s="101">
        <f t="shared" si="226"/>
        <v>0.39357425142084845</v>
      </c>
      <c r="M852" s="32"/>
      <c r="N852" s="6"/>
      <c r="O852" s="1"/>
      <c r="P852" s="6"/>
      <c r="Q852" s="6"/>
      <c r="R852" s="1"/>
      <c r="S852" s="1"/>
      <c r="T852" s="1"/>
      <c r="U852" s="1"/>
      <c r="V852" s="1"/>
      <c r="W852" s="1"/>
      <c r="X852" s="3"/>
      <c r="Y852" s="3"/>
      <c r="Z852" s="3"/>
      <c r="AA852" s="3"/>
      <c r="AB852" s="3"/>
      <c r="AC852" s="3"/>
      <c r="AD852" s="3"/>
      <c r="AE852" s="3"/>
      <c r="AF852" s="3"/>
      <c r="AG852" s="3"/>
      <c r="AH852" s="3"/>
      <c r="AI852" s="3"/>
    </row>
    <row r="853" spans="1:35" ht="14.5" hidden="1" outlineLevel="1">
      <c r="A853" s="100" t="s">
        <v>6</v>
      </c>
      <c r="B853" s="101">
        <f t="shared" ref="B853:K861" si="227">B$848*B835</f>
        <v>0.28021024173736098</v>
      </c>
      <c r="C853" s="101">
        <f t="shared" si="227"/>
        <v>0.69706044016430979</v>
      </c>
      <c r="D853" s="101">
        <f t="shared" si="227"/>
        <v>0.95067065632209768</v>
      </c>
      <c r="E853" s="101">
        <f t="shared" si="227"/>
        <v>1.0085675124463602</v>
      </c>
      <c r="F853" s="101">
        <f t="shared" si="227"/>
        <v>0.96113906127464488</v>
      </c>
      <c r="G853" s="101">
        <f t="shared" si="227"/>
        <v>0.8695145677993622</v>
      </c>
      <c r="H853" s="101">
        <f t="shared" si="227"/>
        <v>0.76713753922348915</v>
      </c>
      <c r="I853" s="101">
        <f t="shared" si="227"/>
        <v>0.75310626645806344</v>
      </c>
      <c r="J853" s="101">
        <f t="shared" si="227"/>
        <v>0.55733999143147439</v>
      </c>
      <c r="K853" s="101">
        <f t="shared" si="227"/>
        <v>0.45540584146600621</v>
      </c>
      <c r="M853" s="32"/>
      <c r="N853" s="6"/>
      <c r="O853" s="1"/>
      <c r="P853" s="6"/>
      <c r="Q853" s="6"/>
      <c r="R853" s="1"/>
      <c r="S853" s="1"/>
      <c r="T853" s="1"/>
      <c r="U853" s="1"/>
      <c r="V853" s="1"/>
      <c r="W853" s="1"/>
      <c r="X853" s="3"/>
      <c r="Y853" s="3"/>
      <c r="Z853" s="3"/>
      <c r="AA853" s="3"/>
      <c r="AB853" s="3"/>
      <c r="AC853" s="3"/>
      <c r="AD853" s="3"/>
      <c r="AE853" s="3"/>
      <c r="AF853" s="3"/>
      <c r="AG853" s="3"/>
      <c r="AH853" s="3"/>
      <c r="AI853" s="3"/>
    </row>
    <row r="854" spans="1:35" ht="14.5" hidden="1" outlineLevel="1">
      <c r="A854" s="100" t="s">
        <v>11</v>
      </c>
      <c r="B854" s="101">
        <f t="shared" si="227"/>
        <v>0.43238713683918567</v>
      </c>
      <c r="C854" s="101">
        <f t="shared" si="227"/>
        <v>0.53993863235240402</v>
      </c>
      <c r="D854" s="101">
        <f t="shared" si="227"/>
        <v>0.61641178345871006</v>
      </c>
      <c r="E854" s="101">
        <f t="shared" si="227"/>
        <v>0.66901072252885718</v>
      </c>
      <c r="F854" s="101">
        <f t="shared" si="227"/>
        <v>0.69039332180339053</v>
      </c>
      <c r="G854" s="101">
        <f t="shared" si="227"/>
        <v>0.69132718874241972</v>
      </c>
      <c r="H854" s="101">
        <f t="shared" si="227"/>
        <v>0.68489890181690805</v>
      </c>
      <c r="I854" s="101">
        <f t="shared" si="227"/>
        <v>0.76014815474042718</v>
      </c>
      <c r="J854" s="101">
        <f t="shared" si="227"/>
        <v>0.64212568801338243</v>
      </c>
      <c r="K854" s="101">
        <f t="shared" si="227"/>
        <v>0.61266324112267689</v>
      </c>
      <c r="M854" s="32"/>
      <c r="N854" s="6"/>
      <c r="O854" s="1"/>
      <c r="P854" s="6"/>
      <c r="Q854" s="6"/>
      <c r="R854" s="1"/>
      <c r="S854" s="1"/>
      <c r="T854" s="1"/>
      <c r="U854" s="1"/>
      <c r="V854" s="1"/>
      <c r="W854" s="1"/>
      <c r="X854" s="3"/>
      <c r="Y854" s="3"/>
      <c r="Z854" s="3"/>
      <c r="AA854" s="3"/>
      <c r="AB854" s="3"/>
      <c r="AC854" s="3"/>
      <c r="AD854" s="3"/>
      <c r="AE854" s="3"/>
      <c r="AF854" s="3"/>
      <c r="AG854" s="3"/>
      <c r="AH854" s="3"/>
      <c r="AI854" s="3"/>
    </row>
    <row r="855" spans="1:35" ht="14.5" hidden="1" outlineLevel="1">
      <c r="A855" s="100" t="s">
        <v>2</v>
      </c>
      <c r="B855" s="101">
        <f t="shared" si="227"/>
        <v>9.3321432934058951E-2</v>
      </c>
      <c r="C855" s="101">
        <f t="shared" si="227"/>
        <v>0.14337022716519426</v>
      </c>
      <c r="D855" s="101">
        <f t="shared" si="227"/>
        <v>0.16675650015715529</v>
      </c>
      <c r="E855" s="101">
        <f t="shared" si="227"/>
        <v>0.16582608108836669</v>
      </c>
      <c r="F855" s="101">
        <f t="shared" si="227"/>
        <v>0.15259925373628849</v>
      </c>
      <c r="G855" s="101">
        <f t="shared" si="227"/>
        <v>0.14030891205042362</v>
      </c>
      <c r="H855" s="101">
        <f t="shared" si="227"/>
        <v>0.13263778480015173</v>
      </c>
      <c r="I855" s="101">
        <f t="shared" si="227"/>
        <v>0.14268548643661169</v>
      </c>
      <c r="J855" s="101">
        <f t="shared" si="227"/>
        <v>0.11693694381354146</v>
      </c>
      <c r="K855" s="101">
        <f t="shared" si="227"/>
        <v>0.1077484436483625</v>
      </c>
      <c r="M855" s="32"/>
      <c r="N855" s="6"/>
      <c r="O855" s="1"/>
      <c r="P855" s="6"/>
      <c r="Q855" s="6"/>
      <c r="R855" s="1"/>
      <c r="S855" s="1"/>
      <c r="T855" s="1"/>
      <c r="U855" s="1"/>
      <c r="V855" s="1"/>
      <c r="W855" s="1"/>
      <c r="X855" s="3"/>
      <c r="Y855" s="3"/>
      <c r="Z855" s="3"/>
      <c r="AA855" s="3"/>
      <c r="AB855" s="3"/>
      <c r="AC855" s="3"/>
      <c r="AD855" s="3"/>
      <c r="AE855" s="3"/>
      <c r="AF855" s="3"/>
      <c r="AG855" s="3"/>
      <c r="AH855" s="3"/>
      <c r="AI855" s="3"/>
    </row>
    <row r="856" spans="1:35" ht="14.5" hidden="1" outlineLevel="1">
      <c r="A856" s="100" t="s">
        <v>3</v>
      </c>
      <c r="B856" s="101">
        <f t="shared" si="227"/>
        <v>0.15996162663703653</v>
      </c>
      <c r="C856" s="101">
        <f t="shared" si="227"/>
        <v>0.2225233719404649</v>
      </c>
      <c r="D856" s="101">
        <f t="shared" si="227"/>
        <v>0.25746317783111272</v>
      </c>
      <c r="E856" s="101">
        <f t="shared" si="227"/>
        <v>0.28723280992304551</v>
      </c>
      <c r="F856" s="101">
        <f t="shared" si="227"/>
        <v>0.30758568201197906</v>
      </c>
      <c r="G856" s="101">
        <f t="shared" si="227"/>
        <v>0.30841838980020103</v>
      </c>
      <c r="H856" s="101">
        <f t="shared" si="227"/>
        <v>0.30063918899492942</v>
      </c>
      <c r="I856" s="101">
        <f t="shared" si="227"/>
        <v>0.32933364796677411</v>
      </c>
      <c r="J856" s="101">
        <f t="shared" si="227"/>
        <v>0.27320747590238903</v>
      </c>
      <c r="K856" s="101">
        <f t="shared" si="227"/>
        <v>0.25105126982163967</v>
      </c>
      <c r="M856" s="32"/>
      <c r="N856" s="6"/>
      <c r="O856" s="1"/>
      <c r="P856" s="6"/>
      <c r="Q856" s="6"/>
      <c r="R856" s="1"/>
      <c r="S856" s="1"/>
      <c r="T856" s="1"/>
      <c r="U856" s="1"/>
      <c r="V856" s="1"/>
      <c r="W856" s="1"/>
      <c r="X856" s="3"/>
      <c r="Y856" s="3"/>
      <c r="Z856" s="3"/>
      <c r="AA856" s="3"/>
      <c r="AB856" s="3"/>
      <c r="AC856" s="3"/>
      <c r="AD856" s="3"/>
      <c r="AE856" s="3"/>
      <c r="AF856" s="3"/>
      <c r="AG856" s="3"/>
      <c r="AH856" s="3"/>
      <c r="AI856" s="3"/>
    </row>
    <row r="857" spans="1:35" ht="14.5" hidden="1" outlineLevel="1">
      <c r="A857" s="100" t="s">
        <v>4</v>
      </c>
      <c r="B857" s="101">
        <f t="shared" si="227"/>
        <v>9.8662354739854935E-2</v>
      </c>
      <c r="C857" s="101">
        <f t="shared" si="227"/>
        <v>0.13335550947612768</v>
      </c>
      <c r="D857" s="101">
        <f t="shared" si="227"/>
        <v>0.16042525698947505</v>
      </c>
      <c r="E857" s="101">
        <f t="shared" si="227"/>
        <v>0.18914588684533098</v>
      </c>
      <c r="F857" s="101">
        <f t="shared" si="227"/>
        <v>0.20902124215634965</v>
      </c>
      <c r="G857" s="101">
        <f t="shared" si="227"/>
        <v>0.21769741293261732</v>
      </c>
      <c r="H857" s="101">
        <f t="shared" si="227"/>
        <v>0.22011928051910643</v>
      </c>
      <c r="I857" s="101">
        <f t="shared" si="227"/>
        <v>0.24841494062504388</v>
      </c>
      <c r="J857" s="101">
        <f t="shared" si="227"/>
        <v>0.21208842932638355</v>
      </c>
      <c r="K857" s="101">
        <f t="shared" si="227"/>
        <v>0.2035024799701261</v>
      </c>
      <c r="M857" s="32"/>
      <c r="N857" s="6"/>
      <c r="O857" s="1"/>
      <c r="P857" s="6"/>
      <c r="Q857" s="6"/>
      <c r="R857" s="1"/>
      <c r="S857" s="1"/>
      <c r="T857" s="1"/>
      <c r="U857" s="1"/>
      <c r="V857" s="1"/>
      <c r="W857" s="1"/>
      <c r="X857" s="3"/>
      <c r="Y857" s="3"/>
      <c r="Z857" s="3"/>
      <c r="AA857" s="3"/>
      <c r="AB857" s="3"/>
      <c r="AC857" s="3"/>
      <c r="AD857" s="3"/>
      <c r="AE857" s="3"/>
      <c r="AF857" s="3"/>
      <c r="AG857" s="3"/>
      <c r="AH857" s="3"/>
      <c r="AI857" s="3"/>
    </row>
    <row r="858" spans="1:35" ht="14.5" hidden="1" outlineLevel="1">
      <c r="A858" s="100" t="s">
        <v>0</v>
      </c>
      <c r="B858" s="101">
        <f t="shared" si="227"/>
        <v>0.38944671964253408</v>
      </c>
      <c r="C858" s="101">
        <f t="shared" si="227"/>
        <v>0.45864904913324428</v>
      </c>
      <c r="D858" s="101">
        <f t="shared" si="227"/>
        <v>0.49171931991483719</v>
      </c>
      <c r="E858" s="101">
        <f t="shared" si="227"/>
        <v>0.51842957612570539</v>
      </c>
      <c r="F858" s="101">
        <f t="shared" si="227"/>
        <v>0.53367991038777118</v>
      </c>
      <c r="G858" s="101">
        <f t="shared" si="227"/>
        <v>0.54016149420429482</v>
      </c>
      <c r="H858" s="101">
        <f t="shared" si="227"/>
        <v>0.54885556759513332</v>
      </c>
      <c r="I858" s="101">
        <f t="shared" si="227"/>
        <v>0.63124884941767656</v>
      </c>
      <c r="J858" s="101">
        <f t="shared" si="227"/>
        <v>0.55055647409602304</v>
      </c>
      <c r="K858" s="101">
        <f t="shared" si="227"/>
        <v>0.53730926385123057</v>
      </c>
      <c r="M858" s="32"/>
      <c r="N858" s="6"/>
      <c r="O858" s="1"/>
      <c r="P858" s="6"/>
      <c r="Q858" s="6"/>
      <c r="R858" s="1"/>
      <c r="S858" s="1"/>
      <c r="T858" s="1"/>
      <c r="U858" s="1"/>
      <c r="V858" s="1"/>
      <c r="W858" s="1"/>
      <c r="X858" s="3"/>
      <c r="Y858" s="3"/>
      <c r="Z858" s="3"/>
      <c r="AA858" s="3"/>
      <c r="AB858" s="3"/>
      <c r="AC858" s="3"/>
      <c r="AD858" s="3"/>
      <c r="AE858" s="3"/>
      <c r="AF858" s="3"/>
      <c r="AG858" s="3"/>
      <c r="AH858" s="3"/>
      <c r="AI858" s="3"/>
    </row>
    <row r="859" spans="1:35" ht="14.5" hidden="1" outlineLevel="1">
      <c r="A859" s="100" t="s">
        <v>1</v>
      </c>
      <c r="B859" s="101">
        <f t="shared" si="227"/>
        <v>0.1212037401695064</v>
      </c>
      <c r="C859" s="101">
        <f t="shared" si="227"/>
        <v>0.11915828023645766</v>
      </c>
      <c r="D859" s="101">
        <f t="shared" si="227"/>
        <v>0.1088731490146516</v>
      </c>
      <c r="E859" s="101">
        <f t="shared" si="227"/>
        <v>0.10218648790594179</v>
      </c>
      <c r="F859" s="101">
        <f t="shared" si="227"/>
        <v>9.5347299745247471E-2</v>
      </c>
      <c r="G859" s="101">
        <f t="shared" si="227"/>
        <v>8.8494392264771723E-2</v>
      </c>
      <c r="H859" s="101">
        <f t="shared" si="227"/>
        <v>8.2302436233917267E-2</v>
      </c>
      <c r="I859" s="101">
        <f t="shared" si="227"/>
        <v>8.5852173668569565E-2</v>
      </c>
      <c r="J859" s="101">
        <f t="shared" si="227"/>
        <v>6.8737913816812615E-2</v>
      </c>
      <c r="K859" s="101">
        <f t="shared" si="227"/>
        <v>6.2619722626928415E-2</v>
      </c>
      <c r="M859" s="32"/>
      <c r="N859" s="6"/>
      <c r="O859" s="1"/>
      <c r="P859" s="6"/>
      <c r="Q859" s="6"/>
      <c r="R859" s="1"/>
      <c r="S859" s="1"/>
      <c r="T859" s="1"/>
      <c r="U859" s="1"/>
      <c r="V859" s="1"/>
      <c r="W859" s="1"/>
      <c r="X859" s="3"/>
      <c r="Y859" s="3"/>
      <c r="Z859" s="3"/>
      <c r="AA859" s="3"/>
      <c r="AB859" s="3"/>
      <c r="AC859" s="3"/>
      <c r="AD859" s="3"/>
      <c r="AE859" s="3"/>
      <c r="AF859" s="3"/>
      <c r="AG859" s="3"/>
      <c r="AH859" s="3"/>
      <c r="AI859" s="3"/>
    </row>
    <row r="860" spans="1:35" ht="14.5" hidden="1" outlineLevel="1">
      <c r="A860" s="100" t="s">
        <v>7</v>
      </c>
      <c r="B860" s="101">
        <f t="shared" si="227"/>
        <v>0.12199639787355625</v>
      </c>
      <c r="C860" s="101">
        <f t="shared" si="227"/>
        <v>0.17248157348473636</v>
      </c>
      <c r="D860" s="101">
        <f t="shared" si="227"/>
        <v>0.21260920340625258</v>
      </c>
      <c r="E860" s="101">
        <f t="shared" si="227"/>
        <v>0.24752417376222932</v>
      </c>
      <c r="F860" s="101">
        <f t="shared" si="227"/>
        <v>0.27650500544040124</v>
      </c>
      <c r="G860" s="101">
        <f t="shared" si="227"/>
        <v>0.28694292446358693</v>
      </c>
      <c r="H860" s="101">
        <f t="shared" si="227"/>
        <v>0.28685993430240531</v>
      </c>
      <c r="I860" s="101">
        <f t="shared" si="227"/>
        <v>0.31886881804746531</v>
      </c>
      <c r="J860" s="101">
        <f t="shared" si="227"/>
        <v>0.26650057039024527</v>
      </c>
      <c r="K860" s="101">
        <f t="shared" si="227"/>
        <v>0.24732755475942497</v>
      </c>
      <c r="M860" s="32"/>
      <c r="N860" s="6"/>
      <c r="O860" s="1"/>
      <c r="P860" s="6"/>
      <c r="Q860" s="6"/>
      <c r="R860" s="1"/>
      <c r="S860" s="1"/>
      <c r="T860" s="1"/>
      <c r="U860" s="1"/>
      <c r="V860" s="1"/>
      <c r="W860" s="1"/>
      <c r="X860" s="3"/>
      <c r="Y860" s="3"/>
      <c r="Z860" s="3"/>
      <c r="AA860" s="3"/>
      <c r="AB860" s="3"/>
      <c r="AC860" s="3"/>
      <c r="AD860" s="3"/>
      <c r="AE860" s="3"/>
      <c r="AF860" s="3"/>
      <c r="AG860" s="3"/>
    </row>
    <row r="861" spans="1:35" ht="14.5" hidden="1" outlineLevel="1">
      <c r="A861" s="100" t="s">
        <v>8</v>
      </c>
      <c r="B861" s="101">
        <f t="shared" si="227"/>
        <v>0.13471193096603407</v>
      </c>
      <c r="C861" s="101">
        <f t="shared" si="227"/>
        <v>0.31288614616680621</v>
      </c>
      <c r="D861" s="101">
        <f t="shared" si="227"/>
        <v>0.52572458113535803</v>
      </c>
      <c r="E861" s="101">
        <f t="shared" si="227"/>
        <v>0.66409640285730343</v>
      </c>
      <c r="F861" s="101">
        <f t="shared" si="227"/>
        <v>0.73214751227997421</v>
      </c>
      <c r="G861" s="101">
        <f t="shared" si="227"/>
        <v>0.74791005197555693</v>
      </c>
      <c r="H861" s="101">
        <f t="shared" si="227"/>
        <v>0.73277561944102965</v>
      </c>
      <c r="I861" s="101">
        <f t="shared" si="227"/>
        <v>0.80244655063610493</v>
      </c>
      <c r="J861" s="101">
        <f t="shared" si="227"/>
        <v>0.66349004617710616</v>
      </c>
      <c r="K861" s="101">
        <f t="shared" si="227"/>
        <v>0.60795400359122054</v>
      </c>
      <c r="M861" s="32"/>
      <c r="N861" s="9" t="s">
        <v>9</v>
      </c>
      <c r="O861" s="1"/>
      <c r="P861" s="6"/>
      <c r="Q861" s="6"/>
      <c r="R861" s="1"/>
      <c r="S861" s="1"/>
      <c r="T861" s="1"/>
      <c r="U861" s="1"/>
      <c r="V861" s="1"/>
      <c r="W861" s="1"/>
      <c r="X861" s="3"/>
      <c r="Y861" s="3"/>
      <c r="Z861" s="3"/>
      <c r="AA861" s="3"/>
      <c r="AB861" s="3"/>
      <c r="AC861" s="3"/>
      <c r="AD861" s="3"/>
      <c r="AE861" s="3"/>
      <c r="AF861" s="3"/>
      <c r="AG861" s="3"/>
    </row>
    <row r="862" spans="1:35" ht="14.5" hidden="1" outlineLevel="1">
      <c r="A862" s="100" t="s">
        <v>89</v>
      </c>
      <c r="B862" s="101">
        <f>SUM(B852:B861)</f>
        <v>1.8860197219650876</v>
      </c>
      <c r="C862" s="101">
        <f t="shared" ref="C862:K862" si="228">SUM(C852:C861)</f>
        <v>2.8804604177236364</v>
      </c>
      <c r="D862" s="101">
        <f t="shared" si="228"/>
        <v>3.6037985327430255</v>
      </c>
      <c r="E862" s="101">
        <f t="shared" si="228"/>
        <v>4.0118263175234237</v>
      </c>
      <c r="F862" s="101">
        <f t="shared" si="228"/>
        <v>4.1721701266989166</v>
      </c>
      <c r="G862" s="101">
        <f t="shared" si="228"/>
        <v>4.1585522343382602</v>
      </c>
      <c r="H862" s="101">
        <f t="shared" si="228"/>
        <v>4.0740918579087655</v>
      </c>
      <c r="I862" s="101">
        <f t="shared" si="228"/>
        <v>4.4795340537383517</v>
      </c>
      <c r="J862" s="101">
        <f t="shared" si="228"/>
        <v>3.7344986209075639</v>
      </c>
      <c r="K862" s="101">
        <f t="shared" si="228"/>
        <v>3.4791560722784642</v>
      </c>
      <c r="M862" s="32"/>
      <c r="N862" s="9"/>
      <c r="O862" s="1"/>
      <c r="P862" s="6"/>
      <c r="Q862" s="6"/>
      <c r="R862" s="1"/>
      <c r="S862" s="1"/>
      <c r="T862" s="1"/>
      <c r="U862" s="1"/>
      <c r="V862" s="1"/>
      <c r="W862" s="1"/>
      <c r="X862" s="3"/>
      <c r="Y862" s="3"/>
      <c r="Z862" s="3"/>
      <c r="AA862" s="3"/>
      <c r="AB862" s="3"/>
      <c r="AC862" s="3"/>
      <c r="AD862" s="3"/>
      <c r="AE862" s="3"/>
      <c r="AF862" s="3"/>
      <c r="AG862" s="3"/>
    </row>
    <row r="863" spans="1:35" s="5" customFormat="1" ht="14.5" hidden="1" outlineLevel="1">
      <c r="A863" s="32"/>
      <c r="B863" s="6"/>
      <c r="C863" s="6"/>
      <c r="D863" s="6"/>
      <c r="E863" s="6"/>
      <c r="F863" s="6"/>
      <c r="G863" s="6"/>
      <c r="H863" s="6"/>
      <c r="I863" s="6"/>
      <c r="J863" s="6"/>
      <c r="K863" s="6"/>
      <c r="L863" s="6"/>
      <c r="P863" s="6"/>
      <c r="Q863" s="6"/>
      <c r="R863" s="6"/>
      <c r="S863" s="6"/>
      <c r="T863" s="6"/>
      <c r="U863" s="6"/>
      <c r="V863" s="6"/>
      <c r="W863" s="6"/>
      <c r="X863" s="6"/>
      <c r="Y863" s="6"/>
      <c r="Z863" s="6"/>
      <c r="AA863" s="6"/>
    </row>
    <row r="864" spans="1:35" ht="14.5" hidden="1" outlineLevel="1" collapsed="1">
      <c r="A864" s="79"/>
      <c r="B864" s="1"/>
      <c r="C864" s="1"/>
      <c r="D864" s="1"/>
      <c r="E864" s="1"/>
      <c r="F864" s="1"/>
      <c r="G864" s="1"/>
      <c r="H864" s="1"/>
      <c r="I864" s="1"/>
      <c r="J864" s="1"/>
      <c r="K864" s="1"/>
      <c r="M864" s="32"/>
      <c r="N864" s="9"/>
      <c r="O864" s="1"/>
      <c r="P864" s="6"/>
      <c r="Q864" s="6"/>
      <c r="R864" s="1"/>
      <c r="S864" s="1"/>
      <c r="T864" s="1"/>
      <c r="U864" s="1"/>
      <c r="V864" s="1"/>
      <c r="W864" s="1"/>
      <c r="X864" s="3"/>
      <c r="Y864" s="3"/>
      <c r="Z864" s="3"/>
      <c r="AA864" s="3"/>
      <c r="AB864" s="3"/>
      <c r="AC864" s="3"/>
      <c r="AD864" s="3"/>
      <c r="AE864" s="3"/>
      <c r="AF864" s="3"/>
      <c r="AG864" s="3"/>
    </row>
    <row r="865" spans="1:35" hidden="1" outlineLevel="1">
      <c r="A865" s="10" t="s">
        <v>131</v>
      </c>
      <c r="B865" s="6"/>
      <c r="C865" s="6"/>
      <c r="D865" s="6"/>
      <c r="E865" s="6"/>
      <c r="F865" s="6"/>
      <c r="G865" s="6"/>
      <c r="H865" s="6"/>
      <c r="I865" s="6"/>
      <c r="J865" s="9" t="s">
        <v>104</v>
      </c>
      <c r="K865" s="6"/>
      <c r="L865" s="55"/>
      <c r="M865" s="5"/>
      <c r="N865" s="5"/>
      <c r="O865" s="5"/>
      <c r="P865" s="5"/>
      <c r="Q865" s="5"/>
      <c r="R865" s="5"/>
      <c r="S865" s="5"/>
      <c r="T865" s="5"/>
    </row>
    <row r="866" spans="1:35" ht="14.5" hidden="1" outlineLevel="1">
      <c r="A866" s="23"/>
      <c r="B866" s="23">
        <v>2010</v>
      </c>
      <c r="C866" s="23">
        <v>2020</v>
      </c>
      <c r="D866" s="23">
        <v>2030</v>
      </c>
      <c r="E866" s="23">
        <v>2040</v>
      </c>
      <c r="F866" s="23">
        <v>2050</v>
      </c>
      <c r="G866" s="23">
        <v>2060</v>
      </c>
      <c r="H866" s="23">
        <v>2070</v>
      </c>
      <c r="I866" s="23">
        <v>2080</v>
      </c>
      <c r="J866" s="23">
        <v>2090</v>
      </c>
      <c r="K866" s="23">
        <v>2100</v>
      </c>
      <c r="M866" s="32"/>
      <c r="N866" s="56"/>
      <c r="O866" s="16"/>
      <c r="P866" s="56"/>
      <c r="Q866" s="56"/>
      <c r="R866" s="56"/>
      <c r="S866" s="56"/>
      <c r="T866" s="56"/>
      <c r="U866" s="56"/>
      <c r="V866" s="56"/>
      <c r="W866" s="57"/>
    </row>
    <row r="867" spans="1:35" ht="14.5" hidden="1" outlineLevel="1">
      <c r="A867" s="23" t="s">
        <v>5</v>
      </c>
      <c r="B867" s="89">
        <f t="shared" ref="B867:K867" si="229">B$795*(B$788)*(B53/B$63)+B$796*B53*1000</f>
        <v>86.112062809001145</v>
      </c>
      <c r="C867" s="89">
        <f t="shared" si="229"/>
        <v>174.05806361955149</v>
      </c>
      <c r="D867" s="89">
        <f t="shared" si="229"/>
        <v>296.99341614940624</v>
      </c>
      <c r="E867" s="89">
        <f t="shared" si="229"/>
        <v>489.49719800858486</v>
      </c>
      <c r="F867" s="89">
        <f t="shared" si="229"/>
        <v>740.28808186801564</v>
      </c>
      <c r="G867" s="89">
        <f t="shared" si="229"/>
        <v>1039.1741202082942</v>
      </c>
      <c r="H867" s="89">
        <f t="shared" si="229"/>
        <v>1336.0780362247001</v>
      </c>
      <c r="I867" s="89">
        <f t="shared" si="229"/>
        <v>1620.7193791611116</v>
      </c>
      <c r="J867" s="89">
        <f t="shared" si="229"/>
        <v>1880.5777128704772</v>
      </c>
      <c r="K867" s="89">
        <f t="shared" si="229"/>
        <v>2112.355739745552</v>
      </c>
      <c r="M867" s="32"/>
      <c r="N867" s="6"/>
      <c r="O867" s="1"/>
      <c r="P867" s="6"/>
      <c r="Q867" s="6"/>
      <c r="R867" s="1"/>
      <c r="S867" s="1"/>
      <c r="T867" s="1"/>
      <c r="U867" s="1"/>
      <c r="V867" s="1"/>
      <c r="W867" s="1"/>
      <c r="X867" s="3"/>
      <c r="Y867" s="3"/>
      <c r="Z867" s="3"/>
      <c r="AA867" s="3"/>
      <c r="AB867" s="3"/>
      <c r="AC867" s="3"/>
      <c r="AD867" s="3"/>
      <c r="AE867" s="3"/>
      <c r="AF867" s="3"/>
      <c r="AG867" s="3"/>
      <c r="AH867" s="3"/>
      <c r="AI867" s="3"/>
    </row>
    <row r="868" spans="1:35" ht="14.5" hidden="1" outlineLevel="1">
      <c r="A868" s="23" t="s">
        <v>6</v>
      </c>
      <c r="B868" s="89">
        <f t="shared" ref="B868:K868" si="230">B$795*(B$788)*(B54/B$63)+B$796*B54*1000</f>
        <v>614.88167568143808</v>
      </c>
      <c r="C868" s="89">
        <f t="shared" si="230"/>
        <v>1719.3206568120524</v>
      </c>
      <c r="D868" s="89">
        <f t="shared" si="230"/>
        <v>2643.6706862144629</v>
      </c>
      <c r="E868" s="89">
        <f t="shared" si="230"/>
        <v>3175.6178608017772</v>
      </c>
      <c r="F868" s="89">
        <f t="shared" si="230"/>
        <v>3373.8056461458295</v>
      </c>
      <c r="G868" s="89">
        <f t="shared" si="230"/>
        <v>3397.681549522209</v>
      </c>
      <c r="H868" s="89">
        <f t="shared" si="230"/>
        <v>3235.8574816540868</v>
      </c>
      <c r="I868" s="89">
        <f t="shared" si="230"/>
        <v>3001.0694922939174</v>
      </c>
      <c r="J868" s="89">
        <f t="shared" si="230"/>
        <v>2736.86958066749</v>
      </c>
      <c r="K868" s="89">
        <f t="shared" si="230"/>
        <v>2444.58724856242</v>
      </c>
      <c r="M868" s="32"/>
      <c r="N868" s="6"/>
      <c r="O868" s="1"/>
      <c r="P868" s="6"/>
      <c r="Q868" s="6"/>
      <c r="R868" s="1"/>
      <c r="S868" s="1"/>
      <c r="T868" s="1"/>
      <c r="U868" s="1"/>
      <c r="V868" s="1"/>
      <c r="W868" s="1"/>
      <c r="X868" s="3"/>
      <c r="Y868" s="3"/>
      <c r="Z868" s="3"/>
      <c r="AA868" s="3"/>
      <c r="AB868" s="3"/>
      <c r="AC868" s="3"/>
      <c r="AD868" s="3"/>
      <c r="AE868" s="3"/>
      <c r="AF868" s="3"/>
      <c r="AG868" s="3"/>
      <c r="AH868" s="3"/>
      <c r="AI868" s="3"/>
    </row>
    <row r="869" spans="1:35" ht="14.5" hidden="1" outlineLevel="1">
      <c r="A869" s="23" t="s">
        <v>11</v>
      </c>
      <c r="B869" s="89">
        <f t="shared" ref="B869:K869" si="231">B$795*(B$788)*(B55/B$63)+B$796*B55*1000</f>
        <v>984.86403190661713</v>
      </c>
      <c r="C869" s="89">
        <f t="shared" si="231"/>
        <v>1334.8029926341837</v>
      </c>
      <c r="D869" s="89">
        <f t="shared" si="231"/>
        <v>1713.428392396826</v>
      </c>
      <c r="E869" s="89">
        <f t="shared" si="231"/>
        <v>2106.1020812243651</v>
      </c>
      <c r="F869" s="89">
        <f t="shared" si="231"/>
        <v>2423.8422217329476</v>
      </c>
      <c r="G869" s="89">
        <f t="shared" si="231"/>
        <v>2702.5605985277366</v>
      </c>
      <c r="H869" s="89">
        <f t="shared" si="231"/>
        <v>2890.7134373396138</v>
      </c>
      <c r="I869" s="89">
        <f t="shared" si="231"/>
        <v>3031.3262286323366</v>
      </c>
      <c r="J869" s="89">
        <f t="shared" si="231"/>
        <v>3153.843701693811</v>
      </c>
      <c r="K869" s="89">
        <f t="shared" si="231"/>
        <v>3288.9826479867534</v>
      </c>
      <c r="M869" s="32"/>
      <c r="N869" s="6"/>
      <c r="O869" s="1"/>
      <c r="P869" s="6"/>
      <c r="Q869" s="6"/>
      <c r="R869" s="1"/>
      <c r="S869" s="1"/>
      <c r="T869" s="1"/>
      <c r="U869" s="1"/>
      <c r="V869" s="1"/>
      <c r="W869" s="1"/>
      <c r="X869" s="3"/>
      <c r="Y869" s="3"/>
      <c r="Z869" s="3"/>
      <c r="AA869" s="3"/>
      <c r="AB869" s="3"/>
      <c r="AC869" s="3"/>
      <c r="AD869" s="3"/>
      <c r="AE869" s="3"/>
      <c r="AF869" s="3"/>
      <c r="AG869" s="3"/>
      <c r="AH869" s="3"/>
      <c r="AI869" s="3"/>
    </row>
    <row r="870" spans="1:35" ht="14.5" hidden="1" outlineLevel="1">
      <c r="A870" s="23" t="s">
        <v>2</v>
      </c>
      <c r="B870" s="89">
        <f t="shared" ref="B870:K870" si="232">B$795*(B$788)*(B56/B$63)+B$796*B56*1000</f>
        <v>184.67551442619282</v>
      </c>
      <c r="C870" s="89">
        <f t="shared" si="232"/>
        <v>334.88071972871535</v>
      </c>
      <c r="D870" s="89">
        <f t="shared" si="232"/>
        <v>449.91135694860532</v>
      </c>
      <c r="E870" s="89">
        <f t="shared" si="232"/>
        <v>510.42631111593272</v>
      </c>
      <c r="F870" s="89">
        <f t="shared" si="232"/>
        <v>526.0211389158444</v>
      </c>
      <c r="G870" s="89">
        <f t="shared" si="232"/>
        <v>540.76785378814134</v>
      </c>
      <c r="H870" s="89">
        <f t="shared" si="232"/>
        <v>553.92017288903378</v>
      </c>
      <c r="I870" s="89">
        <f t="shared" si="232"/>
        <v>564.47738613784941</v>
      </c>
      <c r="J870" s="89">
        <f t="shared" si="232"/>
        <v>570.70305697416291</v>
      </c>
      <c r="K870" s="89">
        <f t="shared" si="232"/>
        <v>577.83688938082207</v>
      </c>
      <c r="M870" s="32"/>
      <c r="N870" s="6"/>
      <c r="O870" s="1"/>
      <c r="P870" s="6"/>
      <c r="Q870" s="6"/>
      <c r="R870" s="1"/>
      <c r="S870" s="1"/>
      <c r="T870" s="1"/>
      <c r="U870" s="1"/>
      <c r="V870" s="1"/>
      <c r="W870" s="1"/>
      <c r="X870" s="3"/>
      <c r="Y870" s="3"/>
      <c r="Z870" s="3"/>
      <c r="AA870" s="3"/>
      <c r="AB870" s="3"/>
      <c r="AC870" s="3"/>
      <c r="AD870" s="3"/>
      <c r="AE870" s="3"/>
      <c r="AF870" s="3"/>
      <c r="AG870" s="3"/>
      <c r="AH870" s="3"/>
      <c r="AI870" s="3"/>
    </row>
    <row r="871" spans="1:35" ht="14.5" hidden="1" outlineLevel="1">
      <c r="A871" s="23" t="s">
        <v>3</v>
      </c>
      <c r="B871" s="89">
        <f t="shared" ref="B871:K871" si="233">B$795*(B$788)*(B57/B$63)+B$796*B57*1000</f>
        <v>342.77934563883628</v>
      </c>
      <c r="C871" s="89">
        <f t="shared" si="233"/>
        <v>535.84963141711671</v>
      </c>
      <c r="D871" s="89">
        <f t="shared" si="233"/>
        <v>706.31309791107128</v>
      </c>
      <c r="E871" s="89">
        <f t="shared" si="233"/>
        <v>896.99751919611526</v>
      </c>
      <c r="F871" s="89">
        <f t="shared" si="233"/>
        <v>1074.4556023925368</v>
      </c>
      <c r="G871" s="89">
        <f t="shared" si="233"/>
        <v>1201.4544819298872</v>
      </c>
      <c r="H871" s="89">
        <f t="shared" si="233"/>
        <v>1265.6611003106109</v>
      </c>
      <c r="I871" s="89">
        <f t="shared" si="233"/>
        <v>1310.6078114322902</v>
      </c>
      <c r="J871" s="89">
        <f t="shared" si="233"/>
        <v>1339.5123530449871</v>
      </c>
      <c r="K871" s="89">
        <f t="shared" si="233"/>
        <v>1347.3030474719553</v>
      </c>
      <c r="M871" s="32"/>
      <c r="N871" s="6"/>
      <c r="O871" s="1"/>
      <c r="P871" s="6"/>
      <c r="Q871" s="6"/>
      <c r="R871" s="1"/>
      <c r="S871" s="1"/>
      <c r="T871" s="1"/>
      <c r="U871" s="1"/>
      <c r="V871" s="1"/>
      <c r="W871" s="1"/>
      <c r="X871" s="3"/>
      <c r="Y871" s="3"/>
      <c r="Z871" s="3"/>
      <c r="AA871" s="3"/>
      <c r="AB871" s="3"/>
      <c r="AC871" s="3"/>
      <c r="AD871" s="3"/>
      <c r="AE871" s="3"/>
      <c r="AF871" s="3"/>
      <c r="AG871" s="3"/>
      <c r="AH871" s="3"/>
      <c r="AI871" s="3"/>
    </row>
    <row r="872" spans="1:35" ht="14.5" hidden="1" outlineLevel="1">
      <c r="A872" s="23" t="s">
        <v>4</v>
      </c>
      <c r="B872" s="89">
        <f t="shared" ref="B872:K872" si="234">B$795*(B$788)*(B58/B$63)+B$796*B58*1000</f>
        <v>190.03909652792572</v>
      </c>
      <c r="C872" s="89">
        <f t="shared" si="234"/>
        <v>304.97284254208233</v>
      </c>
      <c r="D872" s="89">
        <f t="shared" si="234"/>
        <v>429.15633512602415</v>
      </c>
      <c r="E872" s="89">
        <f t="shared" si="234"/>
        <v>582.01528899128232</v>
      </c>
      <c r="F872" s="89">
        <f t="shared" si="234"/>
        <v>723.27746303793003</v>
      </c>
      <c r="G872" s="89">
        <f t="shared" si="234"/>
        <v>842.52814321953326</v>
      </c>
      <c r="H872" s="89">
        <f t="shared" si="234"/>
        <v>922.37308362530871</v>
      </c>
      <c r="I872" s="89">
        <f t="shared" si="234"/>
        <v>985.32382770339723</v>
      </c>
      <c r="J872" s="89">
        <f t="shared" si="234"/>
        <v>1037.2415389412868</v>
      </c>
      <c r="K872" s="89">
        <f t="shared" si="234"/>
        <v>1091.7124658011446</v>
      </c>
      <c r="M872" s="32"/>
      <c r="N872" s="6"/>
      <c r="O872" s="1"/>
      <c r="P872" s="6"/>
      <c r="Q872" s="6"/>
      <c r="R872" s="1"/>
      <c r="S872" s="1"/>
      <c r="T872" s="1"/>
      <c r="U872" s="1"/>
      <c r="V872" s="1"/>
      <c r="W872" s="1"/>
      <c r="X872" s="3"/>
      <c r="Y872" s="3"/>
      <c r="Z872" s="3"/>
      <c r="AA872" s="3"/>
      <c r="AB872" s="3"/>
      <c r="AC872" s="3"/>
      <c r="AD872" s="3"/>
      <c r="AE872" s="3"/>
      <c r="AF872" s="3"/>
      <c r="AG872" s="3"/>
      <c r="AH872" s="3"/>
      <c r="AI872" s="3"/>
    </row>
    <row r="873" spans="1:35" ht="14.5" hidden="1" outlineLevel="1">
      <c r="A873" s="23" t="s">
        <v>0</v>
      </c>
      <c r="B873" s="89">
        <f t="shared" ref="B873:K873" si="235">B$795*(B$788)*(B59/B$63)+B$796*B59*1000</f>
        <v>886.16102343259797</v>
      </c>
      <c r="C873" s="89">
        <f t="shared" si="235"/>
        <v>1132.1676575760773</v>
      </c>
      <c r="D873" s="89">
        <f t="shared" si="235"/>
        <v>1364.9317964538561</v>
      </c>
      <c r="E873" s="89">
        <f t="shared" si="235"/>
        <v>1630.1106496634977</v>
      </c>
      <c r="F873" s="89">
        <f t="shared" si="235"/>
        <v>1871.9507629974883</v>
      </c>
      <c r="G873" s="89">
        <f t="shared" si="235"/>
        <v>2110.1906158697398</v>
      </c>
      <c r="H873" s="89">
        <f t="shared" si="235"/>
        <v>2315.4271626436566</v>
      </c>
      <c r="I873" s="89">
        <f t="shared" si="235"/>
        <v>2516.488856292689</v>
      </c>
      <c r="J873" s="89">
        <f t="shared" si="235"/>
        <v>2703.5083972079174</v>
      </c>
      <c r="K873" s="89">
        <f t="shared" si="235"/>
        <v>2884.3686083596776</v>
      </c>
      <c r="M873" s="32"/>
      <c r="N873" s="6"/>
      <c r="O873" s="1"/>
      <c r="P873" s="6"/>
      <c r="Q873" s="6"/>
      <c r="R873" s="1"/>
      <c r="S873" s="1"/>
      <c r="T873" s="1"/>
      <c r="U873" s="1"/>
      <c r="V873" s="1"/>
      <c r="W873" s="1"/>
      <c r="X873" s="3"/>
      <c r="Y873" s="3"/>
      <c r="Z873" s="3"/>
      <c r="AA873" s="3"/>
      <c r="AB873" s="3"/>
      <c r="AC873" s="3"/>
      <c r="AD873" s="3"/>
      <c r="AE873" s="3"/>
      <c r="AF873" s="3"/>
      <c r="AG873" s="3"/>
      <c r="AH873" s="3"/>
      <c r="AI873" s="3"/>
    </row>
    <row r="874" spans="1:35" ht="14.5" hidden="1" outlineLevel="1">
      <c r="A874" s="23" t="s">
        <v>1</v>
      </c>
      <c r="B874" s="89">
        <f t="shared" ref="B874:K874" si="236">B$795*(B$788)*(B60/B$63)+B$796*B60*1000</f>
        <v>258.36482159744469</v>
      </c>
      <c r="C874" s="89">
        <f t="shared" si="236"/>
        <v>280.34318344312823</v>
      </c>
      <c r="D874" s="89">
        <f t="shared" si="236"/>
        <v>292.0511334564556</v>
      </c>
      <c r="E874" s="89">
        <f t="shared" si="236"/>
        <v>312.60518666303324</v>
      </c>
      <c r="F874" s="89">
        <f t="shared" si="236"/>
        <v>327.19687022535669</v>
      </c>
      <c r="G874" s="89">
        <f t="shared" si="236"/>
        <v>339.59800894575301</v>
      </c>
      <c r="H874" s="89">
        <f t="shared" si="236"/>
        <v>342.20953791432214</v>
      </c>
      <c r="I874" s="89">
        <f t="shared" si="236"/>
        <v>338.11721400665476</v>
      </c>
      <c r="J874" s="89">
        <f t="shared" si="236"/>
        <v>333.93571259237143</v>
      </c>
      <c r="K874" s="89">
        <f t="shared" si="236"/>
        <v>335.51770760878185</v>
      </c>
      <c r="M874" s="32"/>
      <c r="N874" s="6"/>
      <c r="O874" s="1"/>
      <c r="P874" s="6"/>
      <c r="Q874" s="6"/>
      <c r="R874" s="1"/>
      <c r="S874" s="1"/>
      <c r="T874" s="1"/>
      <c r="U874" s="1"/>
      <c r="V874" s="1"/>
      <c r="W874" s="1"/>
      <c r="X874" s="3"/>
      <c r="Y874" s="3"/>
      <c r="Z874" s="3"/>
      <c r="AA874" s="3"/>
      <c r="AB874" s="3"/>
      <c r="AC874" s="3"/>
      <c r="AD874" s="3"/>
      <c r="AE874" s="3"/>
      <c r="AF874" s="3"/>
      <c r="AG874" s="3"/>
      <c r="AH874" s="3"/>
      <c r="AI874" s="3"/>
    </row>
    <row r="875" spans="1:35" ht="14.5" hidden="1" outlineLevel="1">
      <c r="A875" s="23" t="s">
        <v>7</v>
      </c>
      <c r="B875" s="89">
        <f t="shared" ref="B875:K875" si="237">B$795*(B$788)*(B61/B$63)+B$796*B61*1000</f>
        <v>248.15444238899471</v>
      </c>
      <c r="C875" s="89">
        <f t="shared" si="237"/>
        <v>405.7749634480532</v>
      </c>
      <c r="D875" s="89">
        <f t="shared" si="237"/>
        <v>577.27107342584418</v>
      </c>
      <c r="E875" s="89">
        <f t="shared" si="237"/>
        <v>768.38140256618328</v>
      </c>
      <c r="F875" s="89">
        <f t="shared" si="237"/>
        <v>962.41422637731011</v>
      </c>
      <c r="G875" s="89">
        <f t="shared" si="237"/>
        <v>1115.086621676425</v>
      </c>
      <c r="H875" s="89">
        <f t="shared" si="237"/>
        <v>1205.547987921017</v>
      </c>
      <c r="I875" s="89">
        <f t="shared" si="237"/>
        <v>1268.8101809163766</v>
      </c>
      <c r="J875" s="89">
        <f t="shared" si="237"/>
        <v>1306.527944784202</v>
      </c>
      <c r="K875" s="89">
        <f t="shared" si="237"/>
        <v>1327.3085170131924</v>
      </c>
      <c r="M875" s="32"/>
      <c r="N875" s="6"/>
      <c r="O875" s="1"/>
      <c r="P875" s="6"/>
      <c r="Q875" s="6"/>
      <c r="R875" s="1"/>
      <c r="S875" s="1"/>
      <c r="T875" s="1"/>
      <c r="U875" s="1"/>
      <c r="V875" s="1"/>
      <c r="W875" s="1"/>
      <c r="X875" s="3"/>
      <c r="Y875" s="3"/>
      <c r="Z875" s="3"/>
      <c r="AA875" s="3"/>
      <c r="AB875" s="3"/>
      <c r="AC875" s="3"/>
      <c r="AD875" s="3"/>
      <c r="AE875" s="3"/>
      <c r="AF875" s="3"/>
      <c r="AG875" s="3"/>
    </row>
    <row r="876" spans="1:35" ht="14.5" hidden="1" outlineLevel="1">
      <c r="A876" s="23" t="s">
        <v>8</v>
      </c>
      <c r="B876" s="89">
        <f t="shared" ref="B876:K876" si="238">B$795*(B$788)*(B62/B$63)+B$796*B62*1000</f>
        <v>274.1474532852659</v>
      </c>
      <c r="C876" s="89">
        <f t="shared" si="238"/>
        <v>755.14782796834015</v>
      </c>
      <c r="D876" s="89">
        <f t="shared" si="238"/>
        <v>1452.5935983675781</v>
      </c>
      <c r="E876" s="89">
        <f t="shared" si="238"/>
        <v>2085.062590239992</v>
      </c>
      <c r="F876" s="89">
        <f t="shared" si="238"/>
        <v>2566.5835129603838</v>
      </c>
      <c r="G876" s="89">
        <f t="shared" si="238"/>
        <v>2920.764156977023</v>
      </c>
      <c r="H876" s="89">
        <f t="shared" si="238"/>
        <v>3090.3338986188182</v>
      </c>
      <c r="I876" s="89">
        <f t="shared" si="238"/>
        <v>3200.2704672578743</v>
      </c>
      <c r="J876" s="89">
        <f t="shared" si="238"/>
        <v>3258.9131276199646</v>
      </c>
      <c r="K876" s="89">
        <f t="shared" si="238"/>
        <v>3263.6963433992451</v>
      </c>
      <c r="M876" s="32"/>
      <c r="N876" s="9" t="s">
        <v>9</v>
      </c>
      <c r="O876" s="1"/>
      <c r="P876" s="6"/>
      <c r="Q876" s="6"/>
      <c r="R876" s="1"/>
      <c r="S876" s="1"/>
      <c r="T876" s="1"/>
      <c r="U876" s="1"/>
      <c r="V876" s="1"/>
      <c r="W876" s="1"/>
      <c r="X876" s="3"/>
      <c r="Y876" s="3"/>
      <c r="Z876" s="3"/>
      <c r="AA876" s="3"/>
      <c r="AB876" s="3"/>
      <c r="AC876" s="3"/>
      <c r="AD876" s="3"/>
      <c r="AE876" s="3"/>
      <c r="AF876" s="3"/>
      <c r="AG876" s="3"/>
    </row>
    <row r="877" spans="1:35" ht="14.5" hidden="1" outlineLevel="1">
      <c r="A877" s="23" t="s">
        <v>89</v>
      </c>
      <c r="B877" s="89">
        <f>SUM(B867:B876)</f>
        <v>4070.1794676943141</v>
      </c>
      <c r="C877" s="89">
        <f t="shared" ref="C877:K877" si="239">SUM(C867:C876)</f>
        <v>6977.3185391893021</v>
      </c>
      <c r="D877" s="89">
        <f t="shared" si="239"/>
        <v>9926.3208864501285</v>
      </c>
      <c r="E877" s="89">
        <f t="shared" si="239"/>
        <v>12556.816088470763</v>
      </c>
      <c r="F877" s="89">
        <f t="shared" si="239"/>
        <v>14589.835526653644</v>
      </c>
      <c r="G877" s="89">
        <f t="shared" si="239"/>
        <v>16209.806150664743</v>
      </c>
      <c r="H877" s="89">
        <f t="shared" si="239"/>
        <v>17158.121899141166</v>
      </c>
      <c r="I877" s="89">
        <f t="shared" si="239"/>
        <v>17837.210843834499</v>
      </c>
      <c r="J877" s="89">
        <f t="shared" si="239"/>
        <v>18321.633126396671</v>
      </c>
      <c r="K877" s="89">
        <f t="shared" si="239"/>
        <v>18673.669215329544</v>
      </c>
      <c r="M877" s="32"/>
      <c r="N877" s="9"/>
      <c r="O877" s="1"/>
      <c r="P877" s="6"/>
      <c r="Q877" s="6"/>
      <c r="R877" s="1"/>
      <c r="S877" s="1"/>
      <c r="T877" s="1"/>
      <c r="U877" s="1"/>
      <c r="V877" s="1"/>
      <c r="W877" s="1"/>
      <c r="X877" s="3"/>
      <c r="Y877" s="3"/>
      <c r="Z877" s="3"/>
      <c r="AA877" s="3"/>
      <c r="AB877" s="3"/>
      <c r="AC877" s="3"/>
      <c r="AD877" s="3"/>
      <c r="AE877" s="3"/>
      <c r="AF877" s="3"/>
      <c r="AG877" s="3"/>
    </row>
    <row r="878" spans="1:35" ht="14.5" hidden="1" outlineLevel="1">
      <c r="A878" s="32"/>
      <c r="B878" s="5"/>
      <c r="C878" s="5"/>
      <c r="D878" s="5"/>
      <c r="E878" s="5"/>
      <c r="F878" s="5"/>
      <c r="G878" s="5"/>
      <c r="H878" s="5"/>
      <c r="I878" s="5"/>
      <c r="J878" s="5"/>
      <c r="K878" s="5"/>
      <c r="L878" s="5"/>
      <c r="M878" s="10" t="s">
        <v>9</v>
      </c>
      <c r="N878" s="5"/>
      <c r="O878" s="5"/>
      <c r="P878" s="5"/>
      <c r="Q878" s="5"/>
      <c r="R878" s="5"/>
      <c r="S878" s="5"/>
      <c r="T878" s="5"/>
    </row>
    <row r="879" spans="1:35" hidden="1" outlineLevel="1">
      <c r="A879" s="10" t="s">
        <v>134</v>
      </c>
      <c r="B879" s="6"/>
      <c r="C879" s="6"/>
      <c r="D879" s="6"/>
      <c r="E879" s="6"/>
      <c r="F879" s="6"/>
      <c r="G879" s="6"/>
      <c r="H879" s="6"/>
      <c r="I879" s="6"/>
      <c r="J879" s="9" t="s">
        <v>102</v>
      </c>
      <c r="K879" s="6"/>
      <c r="L879" s="55"/>
      <c r="M879" s="5"/>
      <c r="N879" s="5"/>
      <c r="O879" s="5"/>
      <c r="P879" s="5"/>
      <c r="Q879" s="5"/>
      <c r="R879" s="5"/>
      <c r="S879" s="5"/>
      <c r="T879" s="5"/>
    </row>
    <row r="880" spans="1:35" ht="14.5" hidden="1" outlineLevel="1">
      <c r="A880" s="21"/>
      <c r="B880" s="21">
        <v>2010</v>
      </c>
      <c r="C880" s="21">
        <v>2020</v>
      </c>
      <c r="D880" s="21">
        <v>2030</v>
      </c>
      <c r="E880" s="21">
        <v>2040</v>
      </c>
      <c r="F880" s="21">
        <v>2050</v>
      </c>
      <c r="G880" s="21">
        <v>2060</v>
      </c>
      <c r="H880" s="21">
        <v>2070</v>
      </c>
      <c r="I880" s="21">
        <v>2080</v>
      </c>
      <c r="J880" s="21">
        <v>2090</v>
      </c>
      <c r="K880" s="21">
        <v>2100</v>
      </c>
      <c r="M880" s="32"/>
      <c r="N880" s="56"/>
      <c r="O880" s="16"/>
      <c r="P880" s="56"/>
      <c r="Q880" s="56"/>
      <c r="R880" s="56"/>
      <c r="S880" s="56"/>
      <c r="T880" s="56"/>
      <c r="U880" s="56"/>
      <c r="V880" s="56"/>
      <c r="W880" s="57"/>
    </row>
    <row r="881" spans="1:35" ht="14.5" hidden="1" outlineLevel="1">
      <c r="A881" s="21" t="s">
        <v>89</v>
      </c>
      <c r="B881" s="94">
        <f>'[4]Gas and chemicals data'!$I$46</f>
        <v>6.439029295962882E-4</v>
      </c>
      <c r="C881" s="87">
        <f>'[4]Gas and chemicals data'!$I$51</f>
        <v>5.6201314764850224E-4</v>
      </c>
      <c r="D881" s="87">
        <f>'[4]Gas and chemicals data'!$I$52</f>
        <v>4.8317981198329996E-4</v>
      </c>
      <c r="E881" s="87">
        <f>'[4]Gas and chemicals data'!$I$53</f>
        <v>4.1540439344709199E-4</v>
      </c>
      <c r="F881" s="87">
        <f>'[4]Gas and chemicals data'!$I$54</f>
        <v>3.5713580289465952E-4</v>
      </c>
      <c r="G881" s="87">
        <f>'[4]Gas and chemicals data'!$I$55</f>
        <v>3.070405217691998E-4</v>
      </c>
      <c r="H881" s="87">
        <f>'[4]Gas and chemicals data'!$I$56</f>
        <v>2.6795420064422936E-4</v>
      </c>
      <c r="I881" s="87">
        <f>'[4]Gas and chemicals data'!$I$57</f>
        <v>2.3503242173010264E-4</v>
      </c>
      <c r="J881" s="87">
        <f>'[4]Gas and chemicals data'!$I$58</f>
        <v>2.0720320793457132E-4</v>
      </c>
      <c r="K881" s="87">
        <f>'[4]Gas and chemicals data'!$I$59</f>
        <v>1.8359710581497996E-4</v>
      </c>
      <c r="M881" s="32"/>
      <c r="N881" s="6"/>
      <c r="O881" s="1"/>
      <c r="P881" s="6"/>
      <c r="Q881" s="6"/>
      <c r="R881" s="1"/>
      <c r="S881" s="1"/>
      <c r="T881" s="1"/>
      <c r="U881" s="1"/>
      <c r="V881" s="1"/>
      <c r="W881" s="1"/>
      <c r="X881" s="3"/>
      <c r="Y881" s="3"/>
      <c r="Z881" s="3"/>
      <c r="AA881" s="3"/>
      <c r="AB881" s="3"/>
      <c r="AC881" s="3"/>
      <c r="AD881" s="3"/>
      <c r="AE881" s="3"/>
      <c r="AF881" s="3"/>
      <c r="AG881" s="3"/>
    </row>
    <row r="882" spans="1:35" ht="14.5" hidden="1" outlineLevel="1">
      <c r="A882" s="79"/>
      <c r="B882" s="86"/>
      <c r="C882" s="2"/>
      <c r="D882" s="2"/>
      <c r="E882" s="2"/>
      <c r="F882" s="2"/>
      <c r="G882" s="2"/>
      <c r="H882" s="2"/>
      <c r="I882" s="2"/>
      <c r="J882" s="2"/>
      <c r="K882" s="2"/>
      <c r="M882" s="32"/>
      <c r="N882" s="6"/>
      <c r="O882" s="1"/>
      <c r="P882" s="6"/>
      <c r="Q882" s="6"/>
      <c r="R882" s="1"/>
      <c r="S882" s="1"/>
      <c r="T882" s="1"/>
      <c r="U882" s="1"/>
      <c r="V882" s="1"/>
      <c r="W882" s="1"/>
      <c r="X882" s="3"/>
      <c r="Y882" s="3"/>
      <c r="Z882" s="3"/>
      <c r="AA882" s="3"/>
      <c r="AB882" s="3"/>
      <c r="AC882" s="3"/>
      <c r="AD882" s="3"/>
      <c r="AE882" s="3"/>
      <c r="AF882" s="3"/>
      <c r="AG882" s="3"/>
    </row>
    <row r="883" spans="1:35" hidden="1" outlineLevel="1">
      <c r="A883" s="10" t="s">
        <v>133</v>
      </c>
      <c r="B883" s="6"/>
      <c r="C883" s="6"/>
      <c r="D883" s="6"/>
      <c r="E883" s="6"/>
      <c r="F883" s="6"/>
      <c r="G883" s="6"/>
      <c r="H883" s="6"/>
      <c r="I883" s="6"/>
      <c r="J883" s="9" t="s">
        <v>101</v>
      </c>
      <c r="K883" s="6"/>
      <c r="L883" s="55"/>
      <c r="M883" s="5"/>
      <c r="N883" s="5"/>
      <c r="O883" s="5"/>
      <c r="P883" s="5"/>
      <c r="Q883" s="5"/>
      <c r="R883" s="5"/>
      <c r="S883" s="5"/>
      <c r="T883" s="5"/>
    </row>
    <row r="884" spans="1:35" ht="14.5" hidden="1" outlineLevel="1">
      <c r="A884" s="20"/>
      <c r="B884" s="100">
        <v>2010</v>
      </c>
      <c r="C884" s="100">
        <v>2020</v>
      </c>
      <c r="D884" s="100">
        <v>2030</v>
      </c>
      <c r="E884" s="100">
        <v>2040</v>
      </c>
      <c r="F884" s="100">
        <v>2050</v>
      </c>
      <c r="G884" s="100">
        <v>2060</v>
      </c>
      <c r="H884" s="100">
        <v>2070</v>
      </c>
      <c r="I884" s="100">
        <v>2080</v>
      </c>
      <c r="J884" s="100">
        <v>2090</v>
      </c>
      <c r="K884" s="100">
        <v>2100</v>
      </c>
      <c r="M884" s="32"/>
      <c r="N884" s="56"/>
      <c r="O884" s="16"/>
      <c r="P884" s="56"/>
      <c r="Q884" s="56"/>
      <c r="R884" s="56"/>
      <c r="S884" s="56"/>
      <c r="T884" s="56"/>
      <c r="U884" s="56"/>
      <c r="V884" s="56"/>
      <c r="W884" s="57"/>
    </row>
    <row r="885" spans="1:35" ht="14.5" hidden="1" outlineLevel="1">
      <c r="A885" s="100" t="s">
        <v>5</v>
      </c>
      <c r="B885" s="101">
        <f>B$881*B867</f>
        <v>5.544780951629541E-2</v>
      </c>
      <c r="C885" s="101">
        <f t="shared" ref="C885:K885" si="240">C$881*C867</f>
        <v>9.7822920208427394E-2</v>
      </c>
      <c r="D885" s="101">
        <f t="shared" si="240"/>
        <v>0.14350122297534806</v>
      </c>
      <c r="E885" s="101">
        <f t="shared" si="240"/>
        <v>0.20333928663280729</v>
      </c>
      <c r="F885" s="101">
        <f t="shared" si="240"/>
        <v>0.26438337849128118</v>
      </c>
      <c r="G885" s="101">
        <f t="shared" si="240"/>
        <v>0.31906856407780382</v>
      </c>
      <c r="H885" s="101">
        <f t="shared" si="240"/>
        <v>0.35800772219490123</v>
      </c>
      <c r="I885" s="101">
        <f t="shared" si="240"/>
        <v>0.38092160062914454</v>
      </c>
      <c r="J885" s="101">
        <f t="shared" si="240"/>
        <v>0.38966173487702205</v>
      </c>
      <c r="K885" s="101">
        <f t="shared" si="240"/>
        <v>0.38782240026894438</v>
      </c>
      <c r="M885" s="32"/>
      <c r="N885" s="6"/>
      <c r="O885" s="1"/>
      <c r="P885" s="6"/>
      <c r="Q885" s="6"/>
      <c r="R885" s="1"/>
      <c r="S885" s="1"/>
      <c r="T885" s="1"/>
      <c r="U885" s="1"/>
      <c r="V885" s="1"/>
      <c r="W885" s="1"/>
      <c r="X885" s="3"/>
      <c r="Y885" s="3"/>
      <c r="Z885" s="3"/>
      <c r="AA885" s="3"/>
      <c r="AB885" s="3"/>
      <c r="AC885" s="3"/>
      <c r="AD885" s="3"/>
      <c r="AE885" s="3"/>
      <c r="AF885" s="3"/>
      <c r="AG885" s="3"/>
      <c r="AH885" s="3"/>
      <c r="AI885" s="3"/>
    </row>
    <row r="886" spans="1:35" ht="14.5" hidden="1" outlineLevel="1">
      <c r="A886" s="100" t="s">
        <v>6</v>
      </c>
      <c r="B886" s="101">
        <f t="shared" ref="B886:K894" si="241">B$881*B868</f>
        <v>0.39592411232635272</v>
      </c>
      <c r="C886" s="101">
        <f t="shared" si="241"/>
        <v>0.96628081415203193</v>
      </c>
      <c r="D886" s="101">
        <f t="shared" si="241"/>
        <v>1.2773683051108657</v>
      </c>
      <c r="E886" s="101">
        <f t="shared" si="241"/>
        <v>1.3191656112861141</v>
      </c>
      <c r="F886" s="101">
        <f t="shared" si="241"/>
        <v>1.2049067882468263</v>
      </c>
      <c r="G886" s="101">
        <f t="shared" si="241"/>
        <v>1.0432259157708823</v>
      </c>
      <c r="H886" s="101">
        <f t="shared" si="241"/>
        <v>0.86706160489526984</v>
      </c>
      <c r="I886" s="101">
        <f t="shared" si="241"/>
        <v>0.70534863055416908</v>
      </c>
      <c r="J886" s="101">
        <f t="shared" si="241"/>
        <v>0.56708815681284896</v>
      </c>
      <c r="K886" s="101">
        <f t="shared" si="241"/>
        <v>0.44881914374826531</v>
      </c>
      <c r="M886" s="32"/>
      <c r="N886" s="6"/>
      <c r="O886" s="1"/>
      <c r="P886" s="6"/>
      <c r="Q886" s="6"/>
      <c r="R886" s="1"/>
      <c r="S886" s="1"/>
      <c r="T886" s="1"/>
      <c r="U886" s="1"/>
      <c r="V886" s="1"/>
      <c r="W886" s="1"/>
      <c r="X886" s="3"/>
      <c r="Y886" s="3"/>
      <c r="Z886" s="3"/>
      <c r="AA886" s="3"/>
      <c r="AB886" s="3"/>
      <c r="AC886" s="3"/>
      <c r="AD886" s="3"/>
      <c r="AE886" s="3"/>
      <c r="AF886" s="3"/>
      <c r="AG886" s="3"/>
      <c r="AH886" s="3"/>
      <c r="AI886" s="3"/>
    </row>
    <row r="887" spans="1:35" ht="14.5" hidden="1" outlineLevel="1">
      <c r="A887" s="100" t="s">
        <v>11</v>
      </c>
      <c r="B887" s="101">
        <f t="shared" si="241"/>
        <v>0.63415683539868306</v>
      </c>
      <c r="C887" s="101">
        <f t="shared" si="241"/>
        <v>0.75017683138097813</v>
      </c>
      <c r="D887" s="101">
        <f t="shared" si="241"/>
        <v>0.82789400848514627</v>
      </c>
      <c r="E887" s="101">
        <f t="shared" si="241"/>
        <v>0.87488405758866539</v>
      </c>
      <c r="F887" s="101">
        <f t="shared" si="241"/>
        <v>0.86564083794857161</v>
      </c>
      <c r="G887" s="101">
        <f t="shared" si="241"/>
        <v>0.82979561628483711</v>
      </c>
      <c r="H887" s="101">
        <f t="shared" si="241"/>
        <v>0.77457880839386883</v>
      </c>
      <c r="I887" s="101">
        <f t="shared" si="241"/>
        <v>0.71245994456943684</v>
      </c>
      <c r="J887" s="101">
        <f t="shared" si="241"/>
        <v>0.65348653231520082</v>
      </c>
      <c r="K887" s="101">
        <f t="shared" si="241"/>
        <v>0.60384769524605697</v>
      </c>
      <c r="M887" s="32"/>
      <c r="N887" s="6"/>
      <c r="O887" s="1"/>
      <c r="P887" s="6"/>
      <c r="Q887" s="6"/>
      <c r="R887" s="1"/>
      <c r="S887" s="1"/>
      <c r="T887" s="1"/>
      <c r="U887" s="1"/>
      <c r="V887" s="1"/>
      <c r="W887" s="1"/>
      <c r="X887" s="3"/>
      <c r="Y887" s="3"/>
      <c r="Z887" s="3"/>
      <c r="AA887" s="3"/>
      <c r="AB887" s="3"/>
      <c r="AC887" s="3"/>
      <c r="AD887" s="3"/>
      <c r="AE887" s="3"/>
      <c r="AF887" s="3"/>
      <c r="AG887" s="3"/>
      <c r="AH887" s="3"/>
      <c r="AI887" s="3"/>
    </row>
    <row r="888" spans="1:35" ht="14.5" hidden="1" outlineLevel="1">
      <c r="A888" s="100" t="s">
        <v>2</v>
      </c>
      <c r="B888" s="101">
        <f t="shared" si="241"/>
        <v>0.11891310476372714</v>
      </c>
      <c r="C888" s="101">
        <f t="shared" si="241"/>
        <v>0.18820736738153121</v>
      </c>
      <c r="D888" s="101">
        <f t="shared" si="241"/>
        <v>0.21738808485957847</v>
      </c>
      <c r="E888" s="101">
        <f t="shared" si="241"/>
        <v>0.21203333216855069</v>
      </c>
      <c r="F888" s="101">
        <f t="shared" si="241"/>
        <v>0.18786098178627331</v>
      </c>
      <c r="G888" s="101">
        <f t="shared" si="241"/>
        <v>0.16603764398312126</v>
      </c>
      <c r="H888" s="101">
        <f t="shared" si="241"/>
        <v>0.14842523714719438</v>
      </c>
      <c r="I888" s="101">
        <f t="shared" si="241"/>
        <v>0.13267048707585702</v>
      </c>
      <c r="J888" s="101">
        <f t="shared" si="241"/>
        <v>0.11825150418311298</v>
      </c>
      <c r="K888" s="101">
        <f t="shared" si="241"/>
        <v>0.10608918052344966</v>
      </c>
      <c r="M888" s="32"/>
      <c r="N888" s="6"/>
      <c r="O888" s="1"/>
      <c r="P888" s="6"/>
      <c r="Q888" s="6"/>
      <c r="R888" s="1"/>
      <c r="S888" s="1"/>
      <c r="T888" s="1"/>
      <c r="U888" s="1"/>
      <c r="V888" s="1"/>
      <c r="W888" s="1"/>
      <c r="X888" s="3"/>
      <c r="Y888" s="3"/>
      <c r="Z888" s="3"/>
      <c r="AA888" s="3"/>
      <c r="AB888" s="3"/>
      <c r="AC888" s="3"/>
      <c r="AD888" s="3"/>
      <c r="AE888" s="3"/>
      <c r="AF888" s="3"/>
      <c r="AG888" s="3"/>
      <c r="AH888" s="3"/>
      <c r="AI888" s="3"/>
    </row>
    <row r="889" spans="1:35" ht="14.5" hidden="1" outlineLevel="1">
      <c r="A889" s="100" t="s">
        <v>3</v>
      </c>
      <c r="B889" s="101">
        <f t="shared" si="241"/>
        <v>0.22071662486194532</v>
      </c>
      <c r="C889" s="101">
        <f t="shared" si="241"/>
        <v>0.30115453801902353</v>
      </c>
      <c r="D889" s="101">
        <f t="shared" si="241"/>
        <v>0.34127622985001355</v>
      </c>
      <c r="E889" s="101">
        <f t="shared" si="241"/>
        <v>0.37261671038520849</v>
      </c>
      <c r="F889" s="101">
        <f t="shared" si="241"/>
        <v>0.38372656423512369</v>
      </c>
      <c r="G889" s="101">
        <f t="shared" si="241"/>
        <v>0.36889521101369621</v>
      </c>
      <c r="H889" s="101">
        <f t="shared" si="241"/>
        <v>0.33913920842022555</v>
      </c>
      <c r="I889" s="101">
        <f t="shared" si="241"/>
        <v>0.30803532785932086</v>
      </c>
      <c r="J889" s="101">
        <f t="shared" si="241"/>
        <v>0.27755125661890739</v>
      </c>
      <c r="K889" s="101">
        <f t="shared" si="241"/>
        <v>0.24736094017155355</v>
      </c>
      <c r="M889" s="32"/>
      <c r="N889" s="6"/>
      <c r="O889" s="1"/>
      <c r="P889" s="6"/>
      <c r="Q889" s="6"/>
      <c r="R889" s="1"/>
      <c r="S889" s="1"/>
      <c r="T889" s="1"/>
      <c r="U889" s="1"/>
      <c r="V889" s="1"/>
      <c r="W889" s="1"/>
      <c r="X889" s="3"/>
      <c r="Y889" s="3"/>
      <c r="Z889" s="3"/>
      <c r="AA889" s="3"/>
      <c r="AB889" s="3"/>
      <c r="AC889" s="3"/>
      <c r="AD889" s="3"/>
      <c r="AE889" s="3"/>
      <c r="AF889" s="3"/>
      <c r="AG889" s="3"/>
      <c r="AH889" s="3"/>
      <c r="AI889" s="3"/>
    </row>
    <row r="890" spans="1:35" ht="14.5" hidden="1" outlineLevel="1">
      <c r="A890" s="100" t="s">
        <v>4</v>
      </c>
      <c r="B890" s="101">
        <f t="shared" si="241"/>
        <v>0.12236673099216318</v>
      </c>
      <c r="C890" s="101">
        <f t="shared" si="241"/>
        <v>0.17139874718438675</v>
      </c>
      <c r="D890" s="101">
        <f t="shared" si="241"/>
        <v>0.20735967731763441</v>
      </c>
      <c r="E890" s="101">
        <f t="shared" si="241"/>
        <v>0.24177170810035759</v>
      </c>
      <c r="F890" s="101">
        <f t="shared" si="241"/>
        <v>0.25830827747766355</v>
      </c>
      <c r="G890" s="101">
        <f t="shared" si="241"/>
        <v>0.25869028069936056</v>
      </c>
      <c r="H890" s="101">
        <f t="shared" si="241"/>
        <v>0.24715374231857251</v>
      </c>
      <c r="I890" s="101">
        <f t="shared" si="241"/>
        <v>0.23158304541350386</v>
      </c>
      <c r="J890" s="101">
        <f t="shared" si="241"/>
        <v>0.2149197742716262</v>
      </c>
      <c r="K890" s="101">
        <f t="shared" si="241"/>
        <v>0.20043524910322544</v>
      </c>
      <c r="M890" s="32"/>
      <c r="N890" s="6"/>
      <c r="O890" s="1"/>
      <c r="P890" s="6"/>
      <c r="Q890" s="6"/>
      <c r="R890" s="1"/>
      <c r="S890" s="1"/>
      <c r="T890" s="1"/>
      <c r="U890" s="1"/>
      <c r="V890" s="1"/>
      <c r="W890" s="1"/>
      <c r="X890" s="3"/>
      <c r="Y890" s="3"/>
      <c r="Z890" s="3"/>
      <c r="AA890" s="3"/>
      <c r="AB890" s="3"/>
      <c r="AC890" s="3"/>
      <c r="AD890" s="3"/>
      <c r="AE890" s="3"/>
      <c r="AF890" s="3"/>
      <c r="AG890" s="3"/>
      <c r="AH890" s="3"/>
      <c r="AI890" s="3"/>
    </row>
    <row r="891" spans="1:35" ht="14.5" hidden="1" outlineLevel="1">
      <c r="A891" s="100" t="s">
        <v>0</v>
      </c>
      <c r="B891" s="101">
        <f t="shared" si="241"/>
        <v>0.57060167908229487</v>
      </c>
      <c r="C891" s="101">
        <f t="shared" si="241"/>
        <v>0.63629310890016288</v>
      </c>
      <c r="D891" s="101">
        <f t="shared" si="241"/>
        <v>0.65950748878060206</v>
      </c>
      <c r="E891" s="101">
        <f t="shared" si="241"/>
        <v>0.67715512567511038</v>
      </c>
      <c r="F891" s="101">
        <f t="shared" si="241"/>
        <v>0.66854063872237846</v>
      </c>
      <c r="G891" s="101">
        <f t="shared" si="241"/>
        <v>0.64791402772911399</v>
      </c>
      <c r="H891" s="101">
        <f t="shared" si="241"/>
        <v>0.62042843451611707</v>
      </c>
      <c r="I891" s="101">
        <f t="shared" si="241"/>
        <v>0.59145647015128699</v>
      </c>
      <c r="J891" s="101">
        <f t="shared" si="241"/>
        <v>0.56017561257953175</v>
      </c>
      <c r="K891" s="101">
        <f t="shared" si="241"/>
        <v>0.52956172859841821</v>
      </c>
      <c r="M891" s="32"/>
      <c r="N891" s="6"/>
      <c r="O891" s="1"/>
      <c r="P891" s="6"/>
      <c r="Q891" s="6"/>
      <c r="R891" s="1"/>
      <c r="S891" s="1"/>
      <c r="T891" s="1"/>
      <c r="U891" s="1"/>
      <c r="V891" s="1"/>
      <c r="W891" s="1"/>
      <c r="X891" s="3"/>
      <c r="Y891" s="3"/>
      <c r="Z891" s="3"/>
      <c r="AA891" s="3"/>
      <c r="AB891" s="3"/>
      <c r="AC891" s="3"/>
      <c r="AD891" s="3"/>
      <c r="AE891" s="3"/>
      <c r="AF891" s="3"/>
      <c r="AG891" s="3"/>
      <c r="AH891" s="3"/>
      <c r="AI891" s="3"/>
    </row>
    <row r="892" spans="1:35" ht="14.5" hidden="1" outlineLevel="1">
      <c r="A892" s="100" t="s">
        <v>1</v>
      </c>
      <c r="B892" s="101">
        <f t="shared" si="241"/>
        <v>0.16636186553121698</v>
      </c>
      <c r="C892" s="101">
        <f t="shared" si="241"/>
        <v>0.15755655494867396</v>
      </c>
      <c r="D892" s="101">
        <f t="shared" si="241"/>
        <v>0.14111321175299987</v>
      </c>
      <c r="E892" s="101">
        <f t="shared" si="241"/>
        <v>0.1298575679541723</v>
      </c>
      <c r="F892" s="101">
        <f t="shared" si="241"/>
        <v>0.11685371695255248</v>
      </c>
      <c r="G892" s="101">
        <f t="shared" si="241"/>
        <v>0.10427034985848539</v>
      </c>
      <c r="H892" s="101">
        <f t="shared" si="241"/>
        <v>9.1696483184663294E-2</v>
      </c>
      <c r="I892" s="101">
        <f t="shared" si="241"/>
        <v>7.9468507636619445E-2</v>
      </c>
      <c r="J892" s="101">
        <f t="shared" si="241"/>
        <v>6.9192550893056384E-2</v>
      </c>
      <c r="K892" s="101">
        <f t="shared" si="241"/>
        <v>6.1600080066649028E-2</v>
      </c>
      <c r="M892" s="32"/>
      <c r="N892" s="6"/>
      <c r="O892" s="1"/>
      <c r="P892" s="6"/>
      <c r="Q892" s="6"/>
      <c r="R892" s="1"/>
      <c r="S892" s="1"/>
      <c r="T892" s="1"/>
      <c r="U892" s="1"/>
      <c r="V892" s="1"/>
      <c r="W892" s="1"/>
      <c r="X892" s="3"/>
      <c r="Y892" s="3"/>
      <c r="Z892" s="3"/>
      <c r="AA892" s="3"/>
      <c r="AB892" s="3"/>
      <c r="AC892" s="3"/>
      <c r="AD892" s="3"/>
      <c r="AE892" s="3"/>
      <c r="AF892" s="3"/>
      <c r="AG892" s="3"/>
      <c r="AH892" s="3"/>
      <c r="AI892" s="3"/>
    </row>
    <row r="893" spans="1:35" ht="14.5" hidden="1" outlineLevel="1">
      <c r="A893" s="100" t="s">
        <v>7</v>
      </c>
      <c r="B893" s="101">
        <f t="shared" si="241"/>
        <v>0.15978737244660701</v>
      </c>
      <c r="C893" s="101">
        <f t="shared" si="241"/>
        <v>0.22805086444439632</v>
      </c>
      <c r="D893" s="101">
        <f t="shared" si="241"/>
        <v>0.27892572872129712</v>
      </c>
      <c r="E893" s="101">
        <f t="shared" si="241"/>
        <v>0.3191890104690312</v>
      </c>
      <c r="F893" s="101">
        <f t="shared" si="241"/>
        <v>0.34371257745450323</v>
      </c>
      <c r="G893" s="101">
        <f t="shared" si="241"/>
        <v>0.34237677813738382</v>
      </c>
      <c r="H893" s="101">
        <f t="shared" si="241"/>
        <v>0.32303164744163521</v>
      </c>
      <c r="I893" s="101">
        <f t="shared" si="241"/>
        <v>0.29821152953658564</v>
      </c>
      <c r="J893" s="101">
        <f t="shared" si="241"/>
        <v>0.27071678141544914</v>
      </c>
      <c r="K893" s="101">
        <f t="shared" si="241"/>
        <v>0.2436900022471952</v>
      </c>
      <c r="M893" s="32"/>
      <c r="N893" s="6"/>
      <c r="O893" s="1"/>
      <c r="P893" s="6"/>
      <c r="Q893" s="6"/>
      <c r="R893" s="1"/>
      <c r="S893" s="1"/>
      <c r="T893" s="1"/>
      <c r="U893" s="1"/>
      <c r="V893" s="1"/>
      <c r="W893" s="1"/>
      <c r="X893" s="3"/>
      <c r="Y893" s="3"/>
      <c r="Z893" s="3"/>
      <c r="AA893" s="3"/>
      <c r="AB893" s="3"/>
      <c r="AC893" s="3"/>
      <c r="AD893" s="3"/>
      <c r="AE893" s="3"/>
      <c r="AF893" s="3"/>
      <c r="AG893" s="3"/>
    </row>
    <row r="894" spans="1:35" ht="14.5" hidden="1" outlineLevel="1">
      <c r="A894" s="100" t="s">
        <v>8</v>
      </c>
      <c r="B894" s="101">
        <f t="shared" si="241"/>
        <v>0.17652434831174427</v>
      </c>
      <c r="C894" s="101">
        <f t="shared" si="241"/>
        <v>0.42440300773641654</v>
      </c>
      <c r="D894" s="101">
        <f t="shared" si="241"/>
        <v>0.70186390174739155</v>
      </c>
      <c r="E894" s="101">
        <f t="shared" si="241"/>
        <v>0.86614416059786636</v>
      </c>
      <c r="F894" s="101">
        <f t="shared" si="241"/>
        <v>0.91661886359730249</v>
      </c>
      <c r="G894" s="101">
        <f t="shared" si="241"/>
        <v>0.89679295072300214</v>
      </c>
      <c r="H894" s="101">
        <f t="shared" si="241"/>
        <v>0.82806794952817031</v>
      </c>
      <c r="I894" s="101">
        <f t="shared" si="241"/>
        <v>0.75216731811094539</v>
      </c>
      <c r="J894" s="101">
        <f t="shared" si="241"/>
        <v>0.67525725442294371</v>
      </c>
      <c r="K894" s="101">
        <f t="shared" si="241"/>
        <v>0.59920520290703438</v>
      </c>
      <c r="M894" s="32"/>
      <c r="N894" s="9" t="s">
        <v>9</v>
      </c>
      <c r="O894" s="1"/>
      <c r="P894" s="6"/>
      <c r="Q894" s="6"/>
      <c r="R894" s="1"/>
      <c r="S894" s="1"/>
      <c r="T894" s="1"/>
      <c r="U894" s="1"/>
      <c r="V894" s="1"/>
      <c r="W894" s="1"/>
      <c r="X894" s="3"/>
      <c r="Y894" s="3"/>
      <c r="Z894" s="3"/>
      <c r="AA894" s="3"/>
      <c r="AB894" s="3"/>
      <c r="AC894" s="3"/>
      <c r="AD894" s="3"/>
      <c r="AE894" s="3"/>
      <c r="AF894" s="3"/>
      <c r="AG894" s="3"/>
    </row>
    <row r="895" spans="1:35" ht="14.5" hidden="1" outlineLevel="1">
      <c r="A895" s="100" t="s">
        <v>89</v>
      </c>
      <c r="B895" s="101">
        <f>SUM(B885:B894)</f>
        <v>2.6208004832310303</v>
      </c>
      <c r="C895" s="101">
        <f t="shared" ref="C895:K895" si="242">SUM(C885:C894)</f>
        <v>3.9213447543560287</v>
      </c>
      <c r="D895" s="101">
        <f t="shared" si="242"/>
        <v>4.796197859600877</v>
      </c>
      <c r="E895" s="101">
        <f t="shared" si="242"/>
        <v>5.2161565708578834</v>
      </c>
      <c r="F895" s="101">
        <f t="shared" si="242"/>
        <v>5.2105526249124763</v>
      </c>
      <c r="G895" s="101">
        <f t="shared" si="242"/>
        <v>4.9770673382776867</v>
      </c>
      <c r="H895" s="101">
        <f t="shared" si="242"/>
        <v>4.5975908380406185</v>
      </c>
      <c r="I895" s="101">
        <f t="shared" si="242"/>
        <v>4.1923228615368693</v>
      </c>
      <c r="J895" s="101">
        <f t="shared" si="242"/>
        <v>3.7963011583896988</v>
      </c>
      <c r="K895" s="101">
        <f t="shared" si="242"/>
        <v>3.4284316228807921</v>
      </c>
      <c r="M895" s="32"/>
      <c r="N895" s="9"/>
      <c r="O895" s="1"/>
      <c r="P895" s="6"/>
      <c r="Q895" s="6"/>
      <c r="R895" s="1"/>
      <c r="S895" s="1"/>
      <c r="T895" s="1"/>
      <c r="U895" s="1"/>
      <c r="V895" s="1"/>
      <c r="W895" s="1"/>
      <c r="X895" s="3"/>
      <c r="Y895" s="3"/>
      <c r="Z895" s="3"/>
      <c r="AA895" s="3"/>
      <c r="AB895" s="3"/>
      <c r="AC895" s="3"/>
      <c r="AD895" s="3"/>
      <c r="AE895" s="3"/>
      <c r="AF895" s="3"/>
      <c r="AG895" s="3"/>
    </row>
    <row r="896" spans="1:35" s="5" customFormat="1" ht="14.5" hidden="1" outlineLevel="1">
      <c r="A896" s="32"/>
      <c r="B896" s="6"/>
      <c r="C896" s="6"/>
      <c r="D896" s="6"/>
      <c r="E896" s="6"/>
      <c r="F896" s="6"/>
      <c r="G896" s="6"/>
      <c r="H896" s="6"/>
      <c r="I896" s="6"/>
      <c r="J896" s="6"/>
      <c r="K896" s="6"/>
      <c r="L896" s="6"/>
      <c r="P896" s="6"/>
      <c r="Q896" s="6"/>
      <c r="R896" s="6"/>
      <c r="S896" s="6"/>
      <c r="T896" s="6"/>
      <c r="U896" s="6"/>
      <c r="V896" s="6"/>
      <c r="W896" s="6"/>
      <c r="X896" s="6"/>
      <c r="Y896" s="6"/>
      <c r="Z896" s="6"/>
      <c r="AA896" s="6"/>
    </row>
    <row r="897" spans="1:35" collapsed="1">
      <c r="A897" s="10" t="s">
        <v>135</v>
      </c>
      <c r="B897" s="6"/>
      <c r="C897" s="6"/>
      <c r="D897" s="6"/>
      <c r="E897" s="6"/>
      <c r="F897" s="6"/>
      <c r="G897" s="6"/>
      <c r="H897" s="6"/>
      <c r="I897" s="6"/>
      <c r="J897" s="9" t="s">
        <v>101</v>
      </c>
      <c r="K897" s="6"/>
      <c r="L897" s="55"/>
      <c r="M897" s="5"/>
      <c r="N897" s="5"/>
      <c r="O897" s="5"/>
      <c r="P897" s="5"/>
      <c r="Q897" s="5"/>
      <c r="R897" s="5"/>
      <c r="S897" s="5"/>
      <c r="T897" s="5"/>
    </row>
    <row r="898" spans="1:35" ht="14.5">
      <c r="A898" s="84"/>
      <c r="B898" s="84">
        <v>2010</v>
      </c>
      <c r="C898" s="84">
        <v>2020</v>
      </c>
      <c r="D898" s="84">
        <v>2030</v>
      </c>
      <c r="E898" s="84">
        <v>2040</v>
      </c>
      <c r="F898" s="84">
        <v>2050</v>
      </c>
      <c r="G898" s="84">
        <v>2060</v>
      </c>
      <c r="H898" s="84">
        <v>2070</v>
      </c>
      <c r="I898" s="84">
        <v>2080</v>
      </c>
      <c r="J898" s="84">
        <v>2090</v>
      </c>
      <c r="K898" s="84">
        <v>2100</v>
      </c>
      <c r="M898" s="32"/>
      <c r="N898" s="56"/>
      <c r="O898" s="16"/>
      <c r="P898" s="56"/>
      <c r="Q898" s="56"/>
      <c r="R898" s="56"/>
      <c r="S898" s="56"/>
      <c r="T898" s="56"/>
      <c r="U898" s="56"/>
      <c r="V898" s="56"/>
      <c r="W898" s="57"/>
    </row>
    <row r="899" spans="1:35" ht="14.5">
      <c r="A899" s="84" t="s">
        <v>5</v>
      </c>
      <c r="B899" s="90">
        <f>B820+B852+B885</f>
        <v>0.14489943466751054</v>
      </c>
      <c r="C899" s="90">
        <f t="shared" ref="C899:K899" si="243">C820+C852+C885</f>
        <v>0.21516389616374135</v>
      </c>
      <c r="D899" s="90">
        <f t="shared" si="243"/>
        <v>0.28867080897104608</v>
      </c>
      <c r="E899" s="90">
        <f t="shared" si="243"/>
        <v>0.39293062416028057</v>
      </c>
      <c r="F899" s="90">
        <f t="shared" si="243"/>
        <v>0.51652370291811089</v>
      </c>
      <c r="G899" s="90">
        <f t="shared" si="243"/>
        <v>0.62289404088303768</v>
      </c>
      <c r="H899" s="90">
        <f t="shared" si="243"/>
        <v>0.70809718426606727</v>
      </c>
      <c r="I899" s="90">
        <f t="shared" si="243"/>
        <v>0.81521086764896122</v>
      </c>
      <c r="J899" s="90">
        <f t="shared" si="243"/>
        <v>0.79383689861328288</v>
      </c>
      <c r="K899" s="90">
        <f t="shared" si="243"/>
        <v>0.79562581503126517</v>
      </c>
      <c r="M899" s="32"/>
      <c r="N899" s="6"/>
      <c r="O899" s="1"/>
      <c r="P899" s="6"/>
      <c r="Q899" s="6"/>
      <c r="R899" s="1"/>
      <c r="S899" s="1"/>
      <c r="T899" s="1"/>
      <c r="U899" s="1"/>
      <c r="V899" s="1"/>
      <c r="W899" s="1"/>
      <c r="X899" s="3"/>
      <c r="Y899" s="3"/>
      <c r="Z899" s="3"/>
      <c r="AA899" s="3"/>
      <c r="AB899" s="3"/>
      <c r="AC899" s="3"/>
      <c r="AD899" s="3"/>
      <c r="AE899" s="3"/>
      <c r="AF899" s="3"/>
      <c r="AG899" s="3"/>
      <c r="AH899" s="3"/>
      <c r="AI899" s="3"/>
    </row>
    <row r="900" spans="1:35" ht="14.5">
      <c r="A900" s="84" t="s">
        <v>6</v>
      </c>
      <c r="B900" s="90">
        <f t="shared" ref="B900:K908" si="244">B821+B853+B886</f>
        <v>0.92843248265131983</v>
      </c>
      <c r="C900" s="90">
        <f t="shared" si="244"/>
        <v>2.0219448831006095</v>
      </c>
      <c r="D900" s="90">
        <f t="shared" si="244"/>
        <v>2.5131049159845684</v>
      </c>
      <c r="E900" s="90">
        <f t="shared" si="244"/>
        <v>2.5209614843622545</v>
      </c>
      <c r="F900" s="90">
        <f t="shared" si="244"/>
        <v>2.3409984063553786</v>
      </c>
      <c r="G900" s="90">
        <f t="shared" si="244"/>
        <v>2.0306048352308528</v>
      </c>
      <c r="H900" s="90">
        <f t="shared" si="244"/>
        <v>1.7122423468536485</v>
      </c>
      <c r="I900" s="90">
        <f t="shared" si="244"/>
        <v>1.5081914717347868</v>
      </c>
      <c r="J900" s="90">
        <f t="shared" si="244"/>
        <v>1.154495468830719</v>
      </c>
      <c r="K900" s="90">
        <f t="shared" si="244"/>
        <v>0.92069211270031959</v>
      </c>
      <c r="M900" s="32"/>
      <c r="N900" s="6"/>
      <c r="O900" s="1"/>
      <c r="P900" s="6"/>
      <c r="Q900" s="6"/>
      <c r="R900" s="1"/>
      <c r="S900" s="1"/>
      <c r="T900" s="1"/>
      <c r="U900" s="1"/>
      <c r="V900" s="1"/>
      <c r="W900" s="1"/>
      <c r="X900" s="3"/>
      <c r="Y900" s="3"/>
      <c r="Z900" s="3"/>
      <c r="AA900" s="3"/>
      <c r="AB900" s="3"/>
      <c r="AC900" s="3"/>
      <c r="AD900" s="3"/>
      <c r="AE900" s="3"/>
      <c r="AF900" s="3"/>
      <c r="AG900" s="3"/>
      <c r="AH900" s="3"/>
      <c r="AI900" s="3"/>
    </row>
    <row r="901" spans="1:35" ht="14.5">
      <c r="A901" s="84" t="s">
        <v>11</v>
      </c>
      <c r="B901" s="90">
        <f t="shared" si="244"/>
        <v>1.470653188678428</v>
      </c>
      <c r="C901" s="90">
        <f t="shared" si="244"/>
        <v>1.5685191431018688</v>
      </c>
      <c r="D901" s="90">
        <f t="shared" si="244"/>
        <v>1.6290640913725314</v>
      </c>
      <c r="E901" s="90">
        <f t="shared" si="244"/>
        <v>1.6720457952309102</v>
      </c>
      <c r="F901" s="90">
        <f t="shared" si="244"/>
        <v>1.6817252749288523</v>
      </c>
      <c r="G901" s="90">
        <f t="shared" si="244"/>
        <v>1.6148736607582097</v>
      </c>
      <c r="H901" s="90">
        <f t="shared" si="244"/>
        <v>1.5291966444091531</v>
      </c>
      <c r="I901" s="90">
        <f t="shared" si="244"/>
        <v>1.5228461174117272</v>
      </c>
      <c r="J901" s="90">
        <f t="shared" si="244"/>
        <v>1.3302604294825924</v>
      </c>
      <c r="K901" s="90">
        <f t="shared" si="244"/>
        <v>1.2386660452099698</v>
      </c>
      <c r="M901" s="32"/>
      <c r="N901" s="6"/>
      <c r="O901" s="1"/>
      <c r="P901" s="6"/>
      <c r="Q901" s="6"/>
      <c r="R901" s="1"/>
      <c r="S901" s="1"/>
      <c r="T901" s="1"/>
      <c r="U901" s="1"/>
      <c r="V901" s="1"/>
      <c r="W901" s="1"/>
      <c r="X901" s="3"/>
      <c r="Y901" s="3"/>
      <c r="Z901" s="3"/>
      <c r="AA901" s="3"/>
      <c r="AB901" s="3"/>
      <c r="AC901" s="3"/>
      <c r="AD901" s="3"/>
      <c r="AE901" s="3"/>
      <c r="AF901" s="3"/>
      <c r="AG901" s="3"/>
      <c r="AH901" s="3"/>
      <c r="AI901" s="3"/>
    </row>
    <row r="902" spans="1:35" ht="14.5">
      <c r="A902" s="84" t="s">
        <v>2</v>
      </c>
      <c r="B902" s="90">
        <f t="shared" si="244"/>
        <v>0.2880105585623618</v>
      </c>
      <c r="C902" s="90">
        <f t="shared" si="244"/>
        <v>0.40142462443542198</v>
      </c>
      <c r="D902" s="90">
        <f t="shared" si="244"/>
        <v>0.43265834699962757</v>
      </c>
      <c r="E902" s="90">
        <f t="shared" si="244"/>
        <v>0.40891757064312639</v>
      </c>
      <c r="F902" s="90">
        <f t="shared" si="244"/>
        <v>0.36773766429417554</v>
      </c>
      <c r="G902" s="90">
        <f t="shared" si="244"/>
        <v>0.32510559850313736</v>
      </c>
      <c r="H902" s="90">
        <f t="shared" si="244"/>
        <v>0.29442260425182576</v>
      </c>
      <c r="I902" s="90">
        <f t="shared" si="244"/>
        <v>0.28471102902415479</v>
      </c>
      <c r="J902" s="90">
        <f t="shared" si="244"/>
        <v>0.2414582066635958</v>
      </c>
      <c r="K902" s="90">
        <f t="shared" si="244"/>
        <v>0.21773002511973133</v>
      </c>
      <c r="M902" s="32"/>
      <c r="N902" s="6"/>
      <c r="O902" s="1"/>
      <c r="P902" s="6"/>
      <c r="Q902" s="6"/>
      <c r="R902" s="1"/>
      <c r="S902" s="1"/>
      <c r="T902" s="1"/>
      <c r="U902" s="1"/>
      <c r="V902" s="1"/>
      <c r="W902" s="1"/>
      <c r="X902" s="3"/>
      <c r="Y902" s="3"/>
      <c r="Z902" s="3"/>
      <c r="AA902" s="3"/>
      <c r="AB902" s="3"/>
      <c r="AC902" s="3"/>
      <c r="AD902" s="3"/>
      <c r="AE902" s="3"/>
      <c r="AF902" s="3"/>
      <c r="AG902" s="3"/>
      <c r="AH902" s="3"/>
      <c r="AI902" s="3"/>
    </row>
    <row r="903" spans="1:35" ht="14.5">
      <c r="A903" s="84" t="s">
        <v>3</v>
      </c>
      <c r="B903" s="90">
        <f t="shared" si="244"/>
        <v>0.52132740538264399</v>
      </c>
      <c r="C903" s="90">
        <f t="shared" si="244"/>
        <v>0.63544160077978451</v>
      </c>
      <c r="D903" s="90">
        <f t="shared" si="244"/>
        <v>0.67490086701804253</v>
      </c>
      <c r="E903" s="90">
        <f t="shared" si="244"/>
        <v>0.71442956353785214</v>
      </c>
      <c r="F903" s="90">
        <f t="shared" si="244"/>
        <v>0.74702937241227885</v>
      </c>
      <c r="G903" s="90">
        <f t="shared" si="244"/>
        <v>0.71899162493075763</v>
      </c>
      <c r="H903" s="90">
        <f t="shared" si="244"/>
        <v>0.6703039216093517</v>
      </c>
      <c r="I903" s="90">
        <f t="shared" si="244"/>
        <v>0.65908961358961449</v>
      </c>
      <c r="J903" s="90">
        <f t="shared" si="244"/>
        <v>0.56547465016418896</v>
      </c>
      <c r="K903" s="90">
        <f t="shared" si="244"/>
        <v>0.5074878570408119</v>
      </c>
      <c r="M903" s="32"/>
      <c r="N903" s="6"/>
      <c r="O903" s="1"/>
      <c r="P903" s="6"/>
      <c r="Q903" s="6"/>
      <c r="R903" s="1"/>
      <c r="S903" s="1"/>
      <c r="T903" s="1"/>
      <c r="U903" s="1"/>
      <c r="V903" s="1"/>
      <c r="W903" s="1"/>
      <c r="X903" s="3"/>
      <c r="Y903" s="3"/>
      <c r="Z903" s="3"/>
      <c r="AA903" s="3"/>
      <c r="AB903" s="3"/>
      <c r="AC903" s="3"/>
      <c r="AD903" s="3"/>
      <c r="AE903" s="3"/>
      <c r="AF903" s="3"/>
      <c r="AG903" s="3"/>
      <c r="AH903" s="3"/>
      <c r="AI903" s="3"/>
    </row>
    <row r="904" spans="1:35" ht="14.5">
      <c r="A904" s="84" t="s">
        <v>4</v>
      </c>
      <c r="B904" s="90">
        <f t="shared" si="244"/>
        <v>0.29900589055278093</v>
      </c>
      <c r="C904" s="90">
        <f t="shared" si="244"/>
        <v>0.36836331503071174</v>
      </c>
      <c r="D904" s="90">
        <f t="shared" si="244"/>
        <v>0.41406069057376726</v>
      </c>
      <c r="E904" s="90">
        <f t="shared" si="244"/>
        <v>0.46633176160012946</v>
      </c>
      <c r="F904" s="90">
        <f t="shared" si="244"/>
        <v>0.50483590107106602</v>
      </c>
      <c r="G904" s="90">
        <f t="shared" si="244"/>
        <v>0.50561469207459264</v>
      </c>
      <c r="H904" s="90">
        <f t="shared" si="244"/>
        <v>0.48951904262399482</v>
      </c>
      <c r="I904" s="90">
        <f t="shared" si="244"/>
        <v>0.49632770859523012</v>
      </c>
      <c r="J904" s="90">
        <f t="shared" si="244"/>
        <v>0.43840336619441955</v>
      </c>
      <c r="K904" s="90">
        <f t="shared" si="244"/>
        <v>0.41129167741903944</v>
      </c>
      <c r="M904" s="32"/>
      <c r="N904" s="6"/>
      <c r="O904" s="1"/>
      <c r="P904" s="6"/>
      <c r="Q904" s="6"/>
      <c r="R904" s="1"/>
      <c r="S904" s="1"/>
      <c r="T904" s="1"/>
      <c r="U904" s="1"/>
      <c r="V904" s="1"/>
      <c r="W904" s="1"/>
      <c r="X904" s="3"/>
      <c r="Y904" s="3"/>
      <c r="Z904" s="3"/>
      <c r="AA904" s="3"/>
      <c r="AB904" s="3"/>
      <c r="AC904" s="3"/>
      <c r="AD904" s="3"/>
      <c r="AE904" s="3"/>
      <c r="AF904" s="3"/>
      <c r="AG904" s="3"/>
      <c r="AH904" s="3"/>
      <c r="AI904" s="3"/>
    </row>
    <row r="905" spans="1:35" ht="14.5">
      <c r="A905" s="84" t="s">
        <v>0</v>
      </c>
      <c r="B905" s="90">
        <f t="shared" si="244"/>
        <v>1.3236578160839412</v>
      </c>
      <c r="C905" s="90">
        <f t="shared" si="244"/>
        <v>1.3310816057800339</v>
      </c>
      <c r="D905" s="90">
        <f t="shared" si="244"/>
        <v>1.2984068593284137</v>
      </c>
      <c r="E905" s="90">
        <f t="shared" si="244"/>
        <v>1.2947728353503911</v>
      </c>
      <c r="F905" s="90">
        <f t="shared" si="244"/>
        <v>1.2992927004439787</v>
      </c>
      <c r="G905" s="90">
        <f t="shared" si="244"/>
        <v>1.2612772758925936</v>
      </c>
      <c r="H905" s="90">
        <f t="shared" si="244"/>
        <v>1.2251280411323071</v>
      </c>
      <c r="I905" s="90">
        <f t="shared" si="244"/>
        <v>1.2644109636271446</v>
      </c>
      <c r="J905" s="90">
        <f t="shared" si="244"/>
        <v>1.1404329004304572</v>
      </c>
      <c r="K905" s="90">
        <f t="shared" si="244"/>
        <v>1.0863005569368829</v>
      </c>
      <c r="M905" s="32"/>
      <c r="N905" s="6"/>
      <c r="O905" s="1"/>
      <c r="P905" s="6"/>
      <c r="Q905" s="6"/>
      <c r="R905" s="1"/>
      <c r="S905" s="1"/>
      <c r="T905" s="1"/>
      <c r="U905" s="1"/>
      <c r="V905" s="1"/>
      <c r="W905" s="1"/>
      <c r="X905" s="3"/>
      <c r="Y905" s="3"/>
      <c r="Z905" s="3"/>
      <c r="AA905" s="3"/>
      <c r="AB905" s="3"/>
      <c r="AC905" s="3"/>
      <c r="AD905" s="3"/>
      <c r="AE905" s="3"/>
      <c r="AF905" s="3"/>
      <c r="AG905" s="3"/>
      <c r="AH905" s="3"/>
      <c r="AI905" s="3"/>
    </row>
    <row r="906" spans="1:35" ht="14.5">
      <c r="A906" s="84" t="s">
        <v>1</v>
      </c>
      <c r="B906" s="90">
        <f t="shared" si="244"/>
        <v>0.39357780863336939</v>
      </c>
      <c r="C906" s="90">
        <f t="shared" si="244"/>
        <v>0.33518681508563786</v>
      </c>
      <c r="D906" s="90">
        <f t="shared" si="244"/>
        <v>0.28147811788050725</v>
      </c>
      <c r="E906" s="90">
        <f t="shared" si="244"/>
        <v>0.2510652953136589</v>
      </c>
      <c r="F906" s="90">
        <f t="shared" si="244"/>
        <v>0.22916818524213289</v>
      </c>
      <c r="G906" s="90">
        <f t="shared" si="244"/>
        <v>0.20454527498551234</v>
      </c>
      <c r="H906" s="90">
        <f t="shared" si="244"/>
        <v>0.18225241281149979</v>
      </c>
      <c r="I906" s="90">
        <f t="shared" si="244"/>
        <v>0.17092428099610107</v>
      </c>
      <c r="J906" s="90">
        <f t="shared" si="244"/>
        <v>0.14159909115691824</v>
      </c>
      <c r="K906" s="90">
        <f t="shared" si="244"/>
        <v>0.1264799031944982</v>
      </c>
      <c r="M906" s="32"/>
      <c r="N906" s="6"/>
      <c r="O906" s="1"/>
      <c r="P906" s="6"/>
      <c r="Q906" s="6"/>
      <c r="R906" s="1"/>
      <c r="S906" s="1"/>
      <c r="T906" s="1"/>
      <c r="U906" s="1"/>
      <c r="V906" s="1"/>
      <c r="W906" s="1"/>
      <c r="X906" s="3"/>
      <c r="Y906" s="3"/>
      <c r="Z906" s="3"/>
      <c r="AA906" s="3"/>
      <c r="AB906" s="3"/>
      <c r="AC906" s="3"/>
      <c r="AD906" s="3"/>
      <c r="AE906" s="3"/>
      <c r="AF906" s="3"/>
      <c r="AG906" s="3"/>
      <c r="AH906" s="3"/>
      <c r="AI906" s="3"/>
    </row>
    <row r="907" spans="1:35" ht="14.5">
      <c r="A907" s="84" t="s">
        <v>7</v>
      </c>
      <c r="B907" s="90">
        <f t="shared" si="244"/>
        <v>0.38360645245824854</v>
      </c>
      <c r="C907" s="90">
        <f t="shared" si="244"/>
        <v>0.48516608307597991</v>
      </c>
      <c r="D907" s="90">
        <f t="shared" si="244"/>
        <v>0.55378184148705301</v>
      </c>
      <c r="E907" s="90">
        <f t="shared" si="244"/>
        <v>0.61346726021406428</v>
      </c>
      <c r="F907" s="90">
        <f t="shared" si="244"/>
        <v>0.67012467515150442</v>
      </c>
      <c r="G907" s="90">
        <f t="shared" si="244"/>
        <v>0.66800165669045619</v>
      </c>
      <c r="H907" s="90">
        <f t="shared" si="244"/>
        <v>0.63896728318063911</v>
      </c>
      <c r="I907" s="90">
        <f t="shared" si="244"/>
        <v>0.63810827530579406</v>
      </c>
      <c r="J907" s="90">
        <f t="shared" si="244"/>
        <v>0.55157090187925339</v>
      </c>
      <c r="K907" s="90">
        <f t="shared" si="244"/>
        <v>0.49995851772537825</v>
      </c>
      <c r="M907" s="32"/>
      <c r="N907" s="6"/>
      <c r="O907" s="1"/>
      <c r="P907" s="6"/>
      <c r="Q907" s="6"/>
      <c r="R907" s="1"/>
      <c r="S907" s="1"/>
      <c r="T907" s="1"/>
      <c r="U907" s="1"/>
      <c r="V907" s="1"/>
      <c r="W907" s="1"/>
      <c r="X907" s="3"/>
      <c r="Y907" s="3"/>
      <c r="Z907" s="3"/>
      <c r="AA907" s="3"/>
      <c r="AB907" s="3"/>
      <c r="AC907" s="3"/>
      <c r="AD907" s="3"/>
      <c r="AE907" s="3"/>
      <c r="AF907" s="3"/>
      <c r="AG907" s="3"/>
    </row>
    <row r="908" spans="1:35" ht="14.5">
      <c r="A908" s="84" t="s">
        <v>8</v>
      </c>
      <c r="B908" s="90">
        <f t="shared" si="244"/>
        <v>0.42372440854960464</v>
      </c>
      <c r="C908" s="90">
        <f t="shared" si="244"/>
        <v>0.89479249704348218</v>
      </c>
      <c r="D908" s="90">
        <f t="shared" si="244"/>
        <v>1.3842210706152036</v>
      </c>
      <c r="E908" s="90">
        <f t="shared" si="244"/>
        <v>1.6571113784533051</v>
      </c>
      <c r="F908" s="90">
        <f t="shared" si="244"/>
        <v>1.7818595042360887</v>
      </c>
      <c r="G908" s="90">
        <f t="shared" si="244"/>
        <v>1.7460232614391258</v>
      </c>
      <c r="H908" s="90">
        <f t="shared" si="244"/>
        <v>1.6353769983108175</v>
      </c>
      <c r="I908" s="90">
        <f t="shared" si="244"/>
        <v>1.6076517912729598</v>
      </c>
      <c r="J908" s="90">
        <f t="shared" si="244"/>
        <v>1.3745498052073264</v>
      </c>
      <c r="K908" s="90">
        <f t="shared" si="244"/>
        <v>1.229143982780676</v>
      </c>
      <c r="M908" s="32"/>
      <c r="N908" s="9" t="s">
        <v>9</v>
      </c>
      <c r="O908" s="1"/>
      <c r="P908" s="6"/>
      <c r="Q908" s="6"/>
      <c r="R908" s="1"/>
      <c r="S908" s="1"/>
      <c r="T908" s="1"/>
      <c r="U908" s="1"/>
      <c r="V908" s="1"/>
      <c r="W908" s="1"/>
      <c r="X908" s="3"/>
      <c r="Y908" s="3"/>
      <c r="Z908" s="3"/>
      <c r="AA908" s="3"/>
      <c r="AB908" s="3"/>
      <c r="AC908" s="3"/>
      <c r="AD908" s="3"/>
      <c r="AE908" s="3"/>
      <c r="AF908" s="3"/>
      <c r="AG908" s="3"/>
    </row>
    <row r="909" spans="1:35" ht="14.5">
      <c r="A909" s="84" t="s">
        <v>89</v>
      </c>
      <c r="B909" s="90">
        <f>SUM(B899:B908)</f>
        <v>6.1768954462202093</v>
      </c>
      <c r="C909" s="90">
        <f t="shared" ref="C909:K909" si="245">SUM(C899:C908)</f>
        <v>8.2570844635972716</v>
      </c>
      <c r="D909" s="90">
        <f t="shared" si="245"/>
        <v>9.4703476102307604</v>
      </c>
      <c r="E909" s="90">
        <f t="shared" si="245"/>
        <v>9.9920335688659705</v>
      </c>
      <c r="F909" s="90">
        <f t="shared" si="245"/>
        <v>10.139295387053567</v>
      </c>
      <c r="G909" s="90">
        <f t="shared" si="245"/>
        <v>9.6979319213882764</v>
      </c>
      <c r="H909" s="90">
        <f t="shared" si="245"/>
        <v>9.0855064794493039</v>
      </c>
      <c r="I909" s="90">
        <f t="shared" si="245"/>
        <v>8.9674721192064766</v>
      </c>
      <c r="J909" s="90">
        <f t="shared" si="245"/>
        <v>7.7320817186227533</v>
      </c>
      <c r="K909" s="90">
        <f t="shared" si="245"/>
        <v>7.0333764931585732</v>
      </c>
      <c r="M909" s="32"/>
      <c r="N909" s="9"/>
      <c r="O909" s="1"/>
      <c r="P909" s="6"/>
      <c r="Q909" s="6"/>
      <c r="R909" s="1"/>
      <c r="S909" s="1"/>
      <c r="T909" s="1"/>
      <c r="U909" s="1"/>
      <c r="V909" s="1"/>
      <c r="W909" s="1"/>
      <c r="X909" s="3"/>
      <c r="Y909" s="3"/>
      <c r="Z909" s="3"/>
      <c r="AA909" s="3"/>
      <c r="AB909" s="3"/>
      <c r="AC909" s="3"/>
      <c r="AD909" s="3"/>
      <c r="AE909" s="3"/>
      <c r="AF909" s="3"/>
      <c r="AG909" s="3"/>
    </row>
    <row r="910" spans="1:35" s="5" customFormat="1" ht="14.5">
      <c r="A910" s="32"/>
      <c r="B910" s="6"/>
      <c r="C910" s="6"/>
      <c r="D910" s="6"/>
      <c r="E910" s="6"/>
      <c r="F910" s="6"/>
      <c r="G910" s="6"/>
      <c r="H910" s="6"/>
      <c r="I910" s="6"/>
      <c r="J910" s="6"/>
      <c r="K910" s="6"/>
      <c r="L910" s="6"/>
      <c r="P910" s="6"/>
      <c r="Q910" s="6"/>
      <c r="R910" s="6"/>
      <c r="S910" s="6"/>
      <c r="T910" s="6"/>
      <c r="U910" s="6"/>
      <c r="V910" s="6"/>
      <c r="W910" s="6"/>
      <c r="X910" s="6"/>
      <c r="Y910" s="6"/>
      <c r="Z910" s="6"/>
      <c r="AA910" s="6"/>
    </row>
    <row r="911" spans="1:35">
      <c r="A911" s="8" t="s">
        <v>142</v>
      </c>
    </row>
    <row r="912" spans="1:35" ht="14.5">
      <c r="A912" s="129"/>
      <c r="B912" s="129">
        <v>2010</v>
      </c>
      <c r="C912" s="129">
        <v>2020</v>
      </c>
      <c r="D912" s="129">
        <v>2030</v>
      </c>
      <c r="E912" s="129">
        <v>2040</v>
      </c>
      <c r="F912" s="129">
        <v>2050</v>
      </c>
      <c r="G912" s="129">
        <v>2060</v>
      </c>
      <c r="H912" s="129">
        <v>2070</v>
      </c>
      <c r="I912" s="129">
        <v>2080</v>
      </c>
      <c r="J912" s="129">
        <v>2090</v>
      </c>
      <c r="K912" s="129">
        <v>2100</v>
      </c>
    </row>
    <row r="913" spans="1:27" ht="14.5">
      <c r="A913" s="129" t="s">
        <v>5</v>
      </c>
      <c r="B913" s="135">
        <f t="shared" ref="B913:K913" si="246">B$923*B53/B$63</f>
        <v>4.8018724486890534E-2</v>
      </c>
      <c r="C913" s="135">
        <f t="shared" si="246"/>
        <v>7.5741327551927182E-2</v>
      </c>
      <c r="D913" s="135">
        <f t="shared" si="246"/>
        <v>0.10426055190060803</v>
      </c>
      <c r="E913" s="135">
        <f t="shared" si="246"/>
        <v>0.14332524389176346</v>
      </c>
      <c r="F913" s="135">
        <f t="shared" si="246"/>
        <v>0.18926984026669744</v>
      </c>
      <c r="G913" s="135">
        <f t="shared" si="246"/>
        <v>0.22865880542308056</v>
      </c>
      <c r="H913" s="135">
        <f t="shared" si="246"/>
        <v>0.26010516760636632</v>
      </c>
      <c r="I913" s="135">
        <f t="shared" si="246"/>
        <v>0.29949577365772845</v>
      </c>
      <c r="J913" s="135">
        <f t="shared" si="246"/>
        <v>0.29169704680875669</v>
      </c>
      <c r="K913" s="135">
        <f t="shared" si="246"/>
        <v>0.29240562704287992</v>
      </c>
    </row>
    <row r="914" spans="1:27" ht="14.5">
      <c r="A914" s="129" t="s">
        <v>6</v>
      </c>
      <c r="B914" s="135">
        <f t="shared" ref="B914:K914" si="247">B$923*B54/B$63</f>
        <v>0.34287686084205932</v>
      </c>
      <c r="C914" s="135">
        <f t="shared" si="247"/>
        <v>0.748162000233631</v>
      </c>
      <c r="D914" s="135">
        <f t="shared" si="247"/>
        <v>0.92806961299613344</v>
      </c>
      <c r="E914" s="135">
        <f t="shared" si="247"/>
        <v>0.92982392188989105</v>
      </c>
      <c r="F914" s="135">
        <f t="shared" si="247"/>
        <v>0.86258265042655458</v>
      </c>
      <c r="G914" s="135">
        <f t="shared" si="247"/>
        <v>0.74762235626697882</v>
      </c>
      <c r="H914" s="135">
        <f t="shared" si="247"/>
        <v>0.62995066889521178</v>
      </c>
      <c r="I914" s="135">
        <f t="shared" si="247"/>
        <v>0.55457325984489569</v>
      </c>
      <c r="J914" s="135">
        <f t="shared" si="247"/>
        <v>0.42451676881933331</v>
      </c>
      <c r="K914" s="135">
        <f t="shared" si="247"/>
        <v>0.33839521148224166</v>
      </c>
    </row>
    <row r="915" spans="1:27" ht="14.5">
      <c r="A915" s="129" t="s">
        <v>11</v>
      </c>
      <c r="B915" s="135">
        <f t="shared" ref="B915:K915" si="248">B$923*B55/B$63</f>
        <v>0.54919035803458505</v>
      </c>
      <c r="C915" s="135">
        <f t="shared" si="248"/>
        <v>0.58083922445200675</v>
      </c>
      <c r="D915" s="135">
        <f t="shared" si="248"/>
        <v>0.60150488232909538</v>
      </c>
      <c r="E915" s="135">
        <f t="shared" si="248"/>
        <v>0.61666868713544465</v>
      </c>
      <c r="F915" s="135">
        <f t="shared" si="248"/>
        <v>0.6197050058964253</v>
      </c>
      <c r="G915" s="135">
        <f t="shared" si="248"/>
        <v>0.59466865660489299</v>
      </c>
      <c r="H915" s="135">
        <f t="shared" si="248"/>
        <v>0.56275867332253915</v>
      </c>
      <c r="I915" s="135">
        <f t="shared" si="248"/>
        <v>0.56016445889795019</v>
      </c>
      <c r="J915" s="135">
        <f t="shared" si="248"/>
        <v>0.4891937661412899</v>
      </c>
      <c r="K915" s="135">
        <f t="shared" si="248"/>
        <v>0.45528175743426819</v>
      </c>
    </row>
    <row r="916" spans="1:27" ht="14.5">
      <c r="A916" s="129" t="s">
        <v>2</v>
      </c>
      <c r="B916" s="135">
        <f t="shared" ref="B916:K916" si="249">B$923*B56/B$63</f>
        <v>0.10298072485355893</v>
      </c>
      <c r="C916" s="135">
        <f t="shared" si="249"/>
        <v>0.14572327047851086</v>
      </c>
      <c r="D916" s="135">
        <f t="shared" si="249"/>
        <v>0.15794291668141017</v>
      </c>
      <c r="E916" s="135">
        <f t="shared" si="249"/>
        <v>0.14945330806200274</v>
      </c>
      <c r="F916" s="135">
        <f t="shared" si="249"/>
        <v>0.13448809913065499</v>
      </c>
      <c r="G916" s="135">
        <f t="shared" si="249"/>
        <v>0.11899000278568772</v>
      </c>
      <c r="H916" s="135">
        <f t="shared" si="249"/>
        <v>0.10783614093153074</v>
      </c>
      <c r="I916" s="135">
        <f t="shared" si="249"/>
        <v>0.10431083483505495</v>
      </c>
      <c r="J916" s="135">
        <f t="shared" si="249"/>
        <v>8.8521944711336981E-2</v>
      </c>
      <c r="K916" s="135">
        <f t="shared" si="249"/>
        <v>7.998783291504645E-2</v>
      </c>
    </row>
    <row r="917" spans="1:27" ht="14.5">
      <c r="A917" s="129" t="s">
        <v>3</v>
      </c>
      <c r="B917" s="135">
        <f t="shared" ref="B917:K917" si="250">B$923*B57/B$63</f>
        <v>0.19114426505536442</v>
      </c>
      <c r="C917" s="135">
        <f t="shared" si="250"/>
        <v>0.23317484756382389</v>
      </c>
      <c r="D917" s="135">
        <f t="shared" si="250"/>
        <v>0.24795362253347281</v>
      </c>
      <c r="E917" s="135">
        <f t="shared" si="250"/>
        <v>0.26264172447180228</v>
      </c>
      <c r="F917" s="135">
        <f t="shared" si="250"/>
        <v>0.27470662464987589</v>
      </c>
      <c r="G917" s="135">
        <f t="shared" si="250"/>
        <v>0.26436680943635127</v>
      </c>
      <c r="H917" s="135">
        <f t="shared" si="250"/>
        <v>0.24639653051955732</v>
      </c>
      <c r="I917" s="135">
        <f t="shared" si="250"/>
        <v>0.24218967545754039</v>
      </c>
      <c r="J917" s="135">
        <f t="shared" si="250"/>
        <v>0.2077722153532629</v>
      </c>
      <c r="K917" s="135">
        <f t="shared" si="250"/>
        <v>0.18650219989000305</v>
      </c>
      <c r="N917" s="8" t="s">
        <v>9</v>
      </c>
    </row>
    <row r="918" spans="1:27" ht="14.5">
      <c r="A918" s="129" t="s">
        <v>4</v>
      </c>
      <c r="B918" s="135">
        <f t="shared" ref="B918:K918" si="251">B$923*B58/B$63</f>
        <v>0.10597162256062219</v>
      </c>
      <c r="C918" s="135">
        <f t="shared" si="251"/>
        <v>0.1327088643931548</v>
      </c>
      <c r="D918" s="135">
        <f t="shared" si="251"/>
        <v>0.15065679546705005</v>
      </c>
      <c r="E918" s="135">
        <f t="shared" si="251"/>
        <v>0.17041462868996393</v>
      </c>
      <c r="F918" s="135">
        <f t="shared" si="251"/>
        <v>0.1849207264721274</v>
      </c>
      <c r="G918" s="135">
        <f t="shared" si="251"/>
        <v>0.18538902674490115</v>
      </c>
      <c r="H918" s="135">
        <f t="shared" si="251"/>
        <v>0.1795658629265974</v>
      </c>
      <c r="I918" s="135">
        <f t="shared" si="251"/>
        <v>0.18207983804955052</v>
      </c>
      <c r="J918" s="135">
        <f t="shared" si="251"/>
        <v>0.16088688686771743</v>
      </c>
      <c r="K918" s="135">
        <f t="shared" si="251"/>
        <v>0.15112173679210161</v>
      </c>
    </row>
    <row r="919" spans="1:27" ht="14.5">
      <c r="A919" s="129" t="s">
        <v>0</v>
      </c>
      <c r="B919" s="135">
        <f t="shared" ref="B919:K919" si="252">B$923*B59/B$63</f>
        <v>0.49415053648886637</v>
      </c>
      <c r="C919" s="135">
        <f t="shared" si="252"/>
        <v>0.49266250360914338</v>
      </c>
      <c r="D919" s="135">
        <f t="shared" si="252"/>
        <v>0.4791639634643528</v>
      </c>
      <c r="E919" s="135">
        <f t="shared" si="252"/>
        <v>0.47729794447053048</v>
      </c>
      <c r="F919" s="135">
        <f t="shared" si="252"/>
        <v>0.47860262859510011</v>
      </c>
      <c r="G919" s="135">
        <f t="shared" si="252"/>
        <v>0.46432417441559581</v>
      </c>
      <c r="H919" s="135">
        <f t="shared" si="252"/>
        <v>0.45076301974211574</v>
      </c>
      <c r="I919" s="135">
        <f t="shared" si="252"/>
        <v>0.46502669531016311</v>
      </c>
      <c r="J919" s="135">
        <f t="shared" si="252"/>
        <v>0.4193421043390505</v>
      </c>
      <c r="K919" s="135">
        <f t="shared" si="252"/>
        <v>0.39927252577816502</v>
      </c>
    </row>
    <row r="920" spans="1:27" ht="14.5">
      <c r="A920" s="129" t="s">
        <v>1</v>
      </c>
      <c r="B920" s="135">
        <f t="shared" ref="B920:K920" si="253">B$923*B60/B$63</f>
        <v>0.1440721401937605</v>
      </c>
      <c r="C920" s="135">
        <f t="shared" si="253"/>
        <v>0.12199127373108884</v>
      </c>
      <c r="D920" s="135">
        <f t="shared" si="253"/>
        <v>0.1025255467011775</v>
      </c>
      <c r="E920" s="135">
        <f t="shared" si="253"/>
        <v>9.1531095178043698E-2</v>
      </c>
      <c r="F920" s="135">
        <f t="shared" si="253"/>
        <v>8.3654594583028416E-2</v>
      </c>
      <c r="G920" s="135">
        <f t="shared" si="253"/>
        <v>7.472479687429838E-2</v>
      </c>
      <c r="H920" s="135">
        <f t="shared" si="253"/>
        <v>6.6620711367440105E-2</v>
      </c>
      <c r="I920" s="135">
        <f t="shared" si="253"/>
        <v>6.2481314099133947E-2</v>
      </c>
      <c r="J920" s="135">
        <f t="shared" si="253"/>
        <v>5.1796881628726046E-2</v>
      </c>
      <c r="K920" s="135">
        <f t="shared" si="253"/>
        <v>4.6444480837850362E-2</v>
      </c>
    </row>
    <row r="921" spans="1:27" ht="14.5">
      <c r="A921" s="129" t="s">
        <v>7</v>
      </c>
      <c r="B921" s="135">
        <f t="shared" ref="B921:K921" si="254">B$923*B61/B$63</f>
        <v>0.13837851992589267</v>
      </c>
      <c r="C921" s="135">
        <f t="shared" si="254"/>
        <v>0.17657288481656996</v>
      </c>
      <c r="D921" s="135">
        <f t="shared" si="254"/>
        <v>0.20265297962483222</v>
      </c>
      <c r="E921" s="135">
        <f t="shared" si="254"/>
        <v>0.22498280352314104</v>
      </c>
      <c r="F921" s="135">
        <f t="shared" si="254"/>
        <v>0.24606094756677019</v>
      </c>
      <c r="G921" s="135">
        <f t="shared" si="254"/>
        <v>0.2453625142287823</v>
      </c>
      <c r="H921" s="135">
        <f t="shared" si="254"/>
        <v>0.23469382248192136</v>
      </c>
      <c r="I921" s="135">
        <f t="shared" si="254"/>
        <v>0.23446581292502544</v>
      </c>
      <c r="J921" s="135">
        <f t="shared" si="254"/>
        <v>0.20265599260184072</v>
      </c>
      <c r="K921" s="135">
        <f t="shared" si="254"/>
        <v>0.18373443066145126</v>
      </c>
    </row>
    <row r="922" spans="1:27" ht="14.5">
      <c r="A922" s="129" t="s">
        <v>8</v>
      </c>
      <c r="B922" s="135">
        <f t="shared" ref="B922:K922" si="255">B$923*B62/B$63</f>
        <v>0.15287301916441659</v>
      </c>
      <c r="C922" s="135">
        <f t="shared" si="255"/>
        <v>0.32860240886795511</v>
      </c>
      <c r="D922" s="135">
        <f t="shared" si="255"/>
        <v>0.50993793807505128</v>
      </c>
      <c r="E922" s="135">
        <f t="shared" si="255"/>
        <v>0.61050830421811275</v>
      </c>
      <c r="F922" s="135">
        <f t="shared" si="255"/>
        <v>0.65619974632491662</v>
      </c>
      <c r="G922" s="135">
        <f t="shared" si="255"/>
        <v>0.64268194335233264</v>
      </c>
      <c r="H922" s="135">
        <f t="shared" si="255"/>
        <v>0.60162041053468773</v>
      </c>
      <c r="I922" s="135">
        <f t="shared" si="255"/>
        <v>0.59138398160049288</v>
      </c>
      <c r="J922" s="135">
        <f t="shared" si="255"/>
        <v>0.50549112042917477</v>
      </c>
      <c r="K922" s="135">
        <f t="shared" si="255"/>
        <v>0.45178146739817876</v>
      </c>
      <c r="L922" s="8" t="s">
        <v>140</v>
      </c>
      <c r="M922" s="11">
        <f>MIN(B913:K922)</f>
        <v>4.6444480837850362E-2</v>
      </c>
    </row>
    <row r="923" spans="1:27" ht="14.5">
      <c r="A923" s="129" t="s">
        <v>89</v>
      </c>
      <c r="B923" s="140">
        <f>'[8]3rd GHG Study'!$D$60/10^4</f>
        <v>2.3048000000000002</v>
      </c>
      <c r="C923" s="140">
        <f>$B$923*C$909/$B$909</f>
        <v>3.0809859803187174</v>
      </c>
      <c r="D923" s="140">
        <f>$B$923*D$909/$B$909</f>
        <v>3.5336938049382853</v>
      </c>
      <c r="E923" s="140">
        <f t="shared" ref="E923:K923" si="256">$B$923*E$909/$B$909</f>
        <v>3.7283517537300526</v>
      </c>
      <c r="F923" s="140">
        <f t="shared" si="256"/>
        <v>3.7832999136129373</v>
      </c>
      <c r="G923" s="140">
        <f t="shared" si="256"/>
        <v>3.6186128917065128</v>
      </c>
      <c r="H923" s="140">
        <f t="shared" si="256"/>
        <v>3.3900970991258426</v>
      </c>
      <c r="I923" s="140">
        <f t="shared" si="256"/>
        <v>3.3460546516121585</v>
      </c>
      <c r="J923" s="140">
        <f t="shared" si="256"/>
        <v>2.8850904309845102</v>
      </c>
      <c r="K923" s="140">
        <f t="shared" si="256"/>
        <v>2.6243808532248174</v>
      </c>
      <c r="L923" s="8" t="s">
        <v>141</v>
      </c>
      <c r="M923" s="11">
        <f>MAX(B913:K922)</f>
        <v>0.92982392188989105</v>
      </c>
    </row>
    <row r="925" spans="1:27" ht="14.5">
      <c r="A925" s="34" t="s">
        <v>107</v>
      </c>
      <c r="B925" s="35"/>
      <c r="C925" s="35"/>
      <c r="D925" s="35"/>
      <c r="E925" s="35"/>
      <c r="F925" s="35"/>
      <c r="G925" s="35"/>
      <c r="H925" s="35"/>
      <c r="I925" s="35"/>
      <c r="J925" s="35"/>
      <c r="K925" s="35"/>
      <c r="L925" s="35"/>
      <c r="M925" s="35"/>
      <c r="N925" s="35"/>
      <c r="O925" s="35"/>
      <c r="P925" s="35"/>
      <c r="Q925" s="35"/>
      <c r="R925" s="35"/>
      <c r="S925" s="35"/>
      <c r="T925" s="35"/>
    </row>
    <row r="926" spans="1:27" s="10" customFormat="1" ht="14.5" hidden="1" customHeight="1" outlineLevel="1">
      <c r="A926" s="214" t="s">
        <v>108</v>
      </c>
      <c r="B926" s="214"/>
      <c r="C926" s="214"/>
      <c r="D926" s="214"/>
      <c r="E926" s="214"/>
      <c r="F926" s="214"/>
      <c r="G926" s="214"/>
      <c r="H926" s="214"/>
      <c r="I926" s="214"/>
      <c r="J926" s="214"/>
      <c r="K926" s="214"/>
      <c r="L926" s="214"/>
      <c r="M926" s="214"/>
      <c r="N926" s="214"/>
      <c r="O926" s="214"/>
    </row>
    <row r="927" spans="1:27" s="5" customFormat="1" ht="14.5" hidden="1" outlineLevel="1">
      <c r="A927" s="32"/>
      <c r="B927" s="6"/>
      <c r="C927" s="6"/>
      <c r="D927" s="6"/>
      <c r="E927" s="6"/>
      <c r="F927" s="6"/>
      <c r="G927" s="6"/>
      <c r="H927" s="6"/>
      <c r="I927" s="6"/>
      <c r="J927" s="6"/>
      <c r="K927" s="6"/>
      <c r="L927" s="6"/>
      <c r="P927" s="6"/>
      <c r="Q927" s="6"/>
      <c r="R927" s="6"/>
      <c r="S927" s="6"/>
      <c r="T927" s="6"/>
      <c r="U927" s="6"/>
      <c r="V927" s="6"/>
      <c r="W927" s="6"/>
      <c r="X927" s="6"/>
      <c r="Y927" s="6"/>
      <c r="Z927" s="6"/>
      <c r="AA927" s="6"/>
    </row>
    <row r="928" spans="1:27" hidden="1" outlineLevel="1">
      <c r="A928" s="10" t="s">
        <v>109</v>
      </c>
      <c r="B928" s="6"/>
      <c r="C928" s="6"/>
      <c r="D928" s="6"/>
      <c r="E928" s="6"/>
      <c r="F928" s="6"/>
      <c r="G928" s="6"/>
      <c r="H928" s="6"/>
      <c r="I928" s="6"/>
      <c r="J928" s="9" t="s">
        <v>105</v>
      </c>
      <c r="K928" s="6"/>
      <c r="L928" s="55"/>
      <c r="M928" s="5"/>
      <c r="N928" s="5"/>
      <c r="O928" s="5"/>
      <c r="P928" s="5"/>
      <c r="Q928" s="5"/>
      <c r="R928" s="5"/>
      <c r="S928" s="5"/>
      <c r="T928" s="5"/>
    </row>
    <row r="929" spans="1:35" ht="14.5" hidden="1" outlineLevel="1">
      <c r="A929" s="21"/>
      <c r="B929" s="21">
        <v>2010</v>
      </c>
      <c r="C929" s="21">
        <v>2020</v>
      </c>
      <c r="D929" s="21">
        <v>2030</v>
      </c>
      <c r="E929" s="21">
        <v>2040</v>
      </c>
      <c r="F929" s="21">
        <v>2050</v>
      </c>
      <c r="G929" s="21">
        <v>2060</v>
      </c>
      <c r="H929" s="21">
        <v>2070</v>
      </c>
      <c r="I929" s="21">
        <v>2080</v>
      </c>
      <c r="J929" s="21">
        <v>2090</v>
      </c>
      <c r="K929" s="21">
        <v>2100</v>
      </c>
      <c r="M929" s="32"/>
      <c r="N929" s="56"/>
      <c r="O929" s="16"/>
      <c r="P929" s="56"/>
      <c r="Q929" s="56"/>
      <c r="R929" s="56"/>
      <c r="S929" s="56"/>
      <c r="T929" s="56"/>
      <c r="U929" s="56"/>
      <c r="V929" s="56"/>
      <c r="W929" s="57"/>
    </row>
    <row r="930" spans="1:35" ht="14.5" hidden="1" outlineLevel="1">
      <c r="A930" s="21" t="s">
        <v>89</v>
      </c>
      <c r="B930" s="88">
        <f>'[4]Other ships data'!$B$45</f>
        <v>0.19500000000000001</v>
      </c>
      <c r="C930" s="88">
        <f>'[4]Other ships data'!$B$51</f>
        <v>0.2</v>
      </c>
      <c r="D930" s="88">
        <f>'[4]Other ships data'!$B$52</f>
        <v>0.2</v>
      </c>
      <c r="E930" s="88">
        <f>'[4]Other ships data'!$B$53</f>
        <v>0.2</v>
      </c>
      <c r="F930" s="88">
        <f>'[4]Other ships data'!$B$54</f>
        <v>0.2</v>
      </c>
      <c r="G930" s="88">
        <f>'[4]Other ships data'!$B$55</f>
        <v>0.2</v>
      </c>
      <c r="H930" s="88">
        <f>'[4]Other ships data'!$B$56</f>
        <v>0.2</v>
      </c>
      <c r="I930" s="88">
        <f>'[4]Other ships data'!$B$56</f>
        <v>0.2</v>
      </c>
      <c r="J930" s="88">
        <f>'[4]Other ships data'!$B$58</f>
        <v>0.2</v>
      </c>
      <c r="K930" s="88">
        <f>'[4]Other ships data'!$B$59</f>
        <v>0.2</v>
      </c>
      <c r="M930" s="32"/>
      <c r="N930" s="6"/>
      <c r="O930" s="1"/>
      <c r="P930" s="6"/>
      <c r="Q930" s="6"/>
      <c r="R930" s="1"/>
      <c r="S930" s="1"/>
      <c r="T930" s="1"/>
      <c r="U930" s="1"/>
      <c r="V930" s="1"/>
      <c r="W930" s="1"/>
      <c r="X930" s="3"/>
      <c r="Y930" s="3"/>
      <c r="Z930" s="3"/>
      <c r="AA930" s="3"/>
      <c r="AB930" s="3"/>
      <c r="AC930" s="3"/>
      <c r="AD930" s="3"/>
      <c r="AE930" s="3"/>
      <c r="AF930" s="3"/>
      <c r="AG930" s="3"/>
    </row>
    <row r="931" spans="1:35" ht="14.5" hidden="1" outlineLevel="1">
      <c r="A931" s="79" t="s">
        <v>9</v>
      </c>
      <c r="B931" s="86"/>
      <c r="C931" s="2"/>
      <c r="D931" s="2"/>
      <c r="E931" s="2"/>
      <c r="F931" s="2"/>
      <c r="G931" s="2"/>
      <c r="H931" s="2"/>
      <c r="I931" s="2"/>
      <c r="J931" s="2"/>
      <c r="K931" s="2"/>
      <c r="M931" s="32"/>
      <c r="N931" s="6"/>
      <c r="O931" s="1"/>
      <c r="P931" s="6"/>
      <c r="Q931" s="6"/>
      <c r="R931" s="1"/>
      <c r="S931" s="1"/>
      <c r="T931" s="1"/>
      <c r="U931" s="1"/>
      <c r="V931" s="1"/>
      <c r="W931" s="1"/>
      <c r="X931" s="3"/>
      <c r="Y931" s="3"/>
      <c r="Z931" s="3"/>
      <c r="AA931" s="3"/>
      <c r="AB931" s="3"/>
      <c r="AC931" s="3"/>
      <c r="AD931" s="3"/>
      <c r="AE931" s="3"/>
      <c r="AF931" s="3"/>
      <c r="AG931" s="3"/>
    </row>
    <row r="932" spans="1:35" hidden="1" outlineLevel="1">
      <c r="A932" s="10" t="s">
        <v>110</v>
      </c>
      <c r="B932" s="6"/>
      <c r="C932" s="6"/>
      <c r="D932" s="6"/>
      <c r="E932" s="6"/>
      <c r="F932" s="6"/>
      <c r="G932" s="6"/>
      <c r="H932" s="6"/>
      <c r="I932" s="6"/>
      <c r="J932" s="9" t="s">
        <v>104</v>
      </c>
      <c r="K932" s="6"/>
      <c r="L932" s="55"/>
      <c r="M932" s="5"/>
      <c r="N932" s="5"/>
      <c r="O932" s="5"/>
      <c r="P932" s="5"/>
      <c r="Q932" s="5"/>
      <c r="R932" s="5"/>
      <c r="S932" s="5"/>
      <c r="T932" s="5"/>
    </row>
    <row r="933" spans="1:35" ht="14.5" hidden="1" outlineLevel="1">
      <c r="A933" s="23"/>
      <c r="B933" s="23">
        <v>2010</v>
      </c>
      <c r="C933" s="23">
        <v>2020</v>
      </c>
      <c r="D933" s="23">
        <v>2030</v>
      </c>
      <c r="E933" s="23">
        <v>2040</v>
      </c>
      <c r="F933" s="23">
        <v>2050</v>
      </c>
      <c r="G933" s="23">
        <v>2060</v>
      </c>
      <c r="H933" s="23">
        <v>2070</v>
      </c>
      <c r="I933" s="23">
        <v>2080</v>
      </c>
      <c r="J933" s="23">
        <v>2090</v>
      </c>
      <c r="K933" s="23">
        <v>2100</v>
      </c>
      <c r="M933" s="32"/>
      <c r="N933" s="56"/>
      <c r="O933" s="16"/>
      <c r="P933" s="56"/>
      <c r="Q933" s="56"/>
      <c r="R933" s="56"/>
      <c r="S933" s="56"/>
      <c r="T933" s="56"/>
      <c r="U933" s="56"/>
      <c r="V933" s="56"/>
      <c r="W933" s="57"/>
    </row>
    <row r="934" spans="1:35" ht="14.5" hidden="1" outlineLevel="1">
      <c r="A934" s="23" t="s">
        <v>5</v>
      </c>
      <c r="B934" s="89">
        <f t="shared" ref="B934:K934" si="257">B$930*B53*1000</f>
        <v>264.13882612845003</v>
      </c>
      <c r="C934" s="89">
        <f t="shared" si="257"/>
        <v>512.90535197999998</v>
      </c>
      <c r="D934" s="89">
        <f t="shared" si="257"/>
        <v>911.42856110000002</v>
      </c>
      <c r="E934" s="89">
        <f t="shared" si="257"/>
        <v>1546.9826309</v>
      </c>
      <c r="F934" s="89">
        <f t="shared" si="257"/>
        <v>2444.1257888600007</v>
      </c>
      <c r="G934" s="89">
        <f t="shared" si="257"/>
        <v>3587.6010470000006</v>
      </c>
      <c r="H934" s="89">
        <f t="shared" si="257"/>
        <v>4899.018508000001</v>
      </c>
      <c r="I934" s="89">
        <f t="shared" si="257"/>
        <v>6292.7353840200003</v>
      </c>
      <c r="J934" s="89">
        <f t="shared" si="257"/>
        <v>7668.6691828600005</v>
      </c>
      <c r="K934" s="89">
        <f t="shared" si="257"/>
        <v>8903.8567144600001</v>
      </c>
      <c r="M934" s="32"/>
      <c r="N934" s="6"/>
      <c r="O934" s="1"/>
      <c r="P934" s="6"/>
      <c r="Q934" s="6"/>
      <c r="R934" s="1"/>
      <c r="S934" s="1"/>
      <c r="T934" s="1"/>
      <c r="U934" s="1"/>
      <c r="V934" s="1"/>
      <c r="W934" s="1"/>
      <c r="X934" s="3"/>
      <c r="Y934" s="3"/>
      <c r="Z934" s="3"/>
      <c r="AA934" s="3"/>
      <c r="AB934" s="3"/>
      <c r="AC934" s="3"/>
      <c r="AD934" s="3"/>
      <c r="AE934" s="3"/>
      <c r="AF934" s="3"/>
      <c r="AG934" s="3"/>
      <c r="AH934" s="3"/>
      <c r="AI934" s="3"/>
    </row>
    <row r="935" spans="1:35" ht="14.5" hidden="1" outlineLevel="1">
      <c r="A935" s="23" t="s">
        <v>6</v>
      </c>
      <c r="B935" s="89">
        <f t="shared" ref="B935:K935" si="258">B$930*B54*1000</f>
        <v>1886.078659881</v>
      </c>
      <c r="C935" s="89">
        <f t="shared" si="258"/>
        <v>5066.4057057200007</v>
      </c>
      <c r="D935" s="89">
        <f t="shared" si="258"/>
        <v>8113.0315978000008</v>
      </c>
      <c r="E935" s="89">
        <f t="shared" si="258"/>
        <v>10036.064952000002</v>
      </c>
      <c r="F935" s="89">
        <f t="shared" si="258"/>
        <v>11138.914144799999</v>
      </c>
      <c r="G935" s="89">
        <f t="shared" si="258"/>
        <v>11730.012947200001</v>
      </c>
      <c r="H935" s="89">
        <f t="shared" si="258"/>
        <v>11864.969906</v>
      </c>
      <c r="I935" s="89">
        <f t="shared" si="258"/>
        <v>11652.193727600001</v>
      </c>
      <c r="J935" s="89">
        <f t="shared" si="258"/>
        <v>11160.4786482</v>
      </c>
      <c r="K935" s="89">
        <f t="shared" si="258"/>
        <v>10304.2561334</v>
      </c>
      <c r="M935" s="32"/>
      <c r="N935" s="6"/>
      <c r="O935" s="1"/>
      <c r="P935" s="6"/>
      <c r="Q935" s="6"/>
      <c r="R935" s="1"/>
      <c r="S935" s="1"/>
      <c r="T935" s="1"/>
      <c r="U935" s="1"/>
      <c r="V935" s="1"/>
      <c r="W935" s="1"/>
      <c r="X935" s="3"/>
      <c r="Y935" s="3"/>
      <c r="Z935" s="3"/>
      <c r="AA935" s="3"/>
      <c r="AB935" s="3"/>
      <c r="AC935" s="3"/>
      <c r="AD935" s="3"/>
      <c r="AE935" s="3"/>
      <c r="AF935" s="3"/>
      <c r="AG935" s="3"/>
      <c r="AH935" s="3"/>
      <c r="AI935" s="3"/>
    </row>
    <row r="936" spans="1:35" ht="14.5" hidden="1" outlineLevel="1">
      <c r="A936" s="23" t="s">
        <v>11</v>
      </c>
      <c r="B936" s="89">
        <f t="shared" ref="B936:K936" si="259">B$930*B55*1000</f>
        <v>3020.956888014</v>
      </c>
      <c r="C936" s="89">
        <f t="shared" si="259"/>
        <v>3933.3288244400001</v>
      </c>
      <c r="D936" s="89">
        <f t="shared" si="259"/>
        <v>5258.2565448000005</v>
      </c>
      <c r="E936" s="89">
        <f t="shared" si="259"/>
        <v>6656.0204058600011</v>
      </c>
      <c r="F936" s="89">
        <f t="shared" si="259"/>
        <v>8002.5268910400009</v>
      </c>
      <c r="G936" s="89">
        <f t="shared" si="259"/>
        <v>9330.2065980200005</v>
      </c>
      <c r="H936" s="89">
        <f t="shared" si="259"/>
        <v>10599.42476928</v>
      </c>
      <c r="I936" s="89">
        <f t="shared" si="259"/>
        <v>11769.670965060001</v>
      </c>
      <c r="J936" s="89">
        <f t="shared" si="259"/>
        <v>12860.826668960002</v>
      </c>
      <c r="K936" s="89">
        <f t="shared" si="259"/>
        <v>13863.493578760001</v>
      </c>
      <c r="M936" s="32"/>
      <c r="N936" s="6"/>
      <c r="O936" s="1"/>
      <c r="P936" s="6"/>
      <c r="Q936" s="6"/>
      <c r="R936" s="1"/>
      <c r="S936" s="1"/>
      <c r="T936" s="1"/>
      <c r="U936" s="1"/>
      <c r="V936" s="1"/>
      <c r="W936" s="1"/>
      <c r="X936" s="3"/>
      <c r="Y936" s="3"/>
      <c r="Z936" s="3"/>
      <c r="AA936" s="3"/>
      <c r="AB936" s="3"/>
      <c r="AC936" s="3"/>
      <c r="AD936" s="3"/>
      <c r="AE936" s="3"/>
      <c r="AF936" s="3"/>
      <c r="AG936" s="3"/>
      <c r="AH936" s="3"/>
      <c r="AI936" s="3"/>
    </row>
    <row r="937" spans="1:35" ht="14.5" hidden="1" outlineLevel="1">
      <c r="A937" s="23" t="s">
        <v>2</v>
      </c>
      <c r="B937" s="89">
        <f t="shared" ref="B937:K937" si="260">B$930*B56*1000</f>
        <v>566.47085209650004</v>
      </c>
      <c r="C937" s="89">
        <f t="shared" si="260"/>
        <v>986.80928566000011</v>
      </c>
      <c r="D937" s="89">
        <f t="shared" si="260"/>
        <v>1380.7109464000002</v>
      </c>
      <c r="E937" s="89">
        <f t="shared" si="260"/>
        <v>1613.1259604000002</v>
      </c>
      <c r="F937" s="89">
        <f t="shared" si="260"/>
        <v>1736.7047539999999</v>
      </c>
      <c r="G937" s="89">
        <f t="shared" si="260"/>
        <v>1866.9242052000002</v>
      </c>
      <c r="H937" s="89">
        <f t="shared" si="260"/>
        <v>2031.0678757999999</v>
      </c>
      <c r="I937" s="89">
        <f t="shared" si="260"/>
        <v>2191.6852892000002</v>
      </c>
      <c r="J937" s="89">
        <f t="shared" si="260"/>
        <v>2327.2279128</v>
      </c>
      <c r="K937" s="89">
        <f t="shared" si="260"/>
        <v>2435.6583366</v>
      </c>
      <c r="M937" s="32"/>
      <c r="N937" s="6"/>
      <c r="O937" s="1"/>
      <c r="P937" s="6"/>
      <c r="Q937" s="6"/>
      <c r="R937" s="1"/>
      <c r="S937" s="1"/>
      <c r="T937" s="1"/>
      <c r="U937" s="1"/>
      <c r="V937" s="1"/>
      <c r="W937" s="1"/>
      <c r="X937" s="3"/>
      <c r="Y937" s="3"/>
      <c r="Z937" s="3"/>
      <c r="AA937" s="3"/>
      <c r="AB937" s="3"/>
      <c r="AC937" s="3"/>
      <c r="AD937" s="3"/>
      <c r="AE937" s="3"/>
      <c r="AF937" s="3"/>
      <c r="AG937" s="3"/>
      <c r="AH937" s="3"/>
      <c r="AI937" s="3"/>
    </row>
    <row r="938" spans="1:35" ht="14.5" hidden="1" outlineLevel="1">
      <c r="A938" s="23" t="s">
        <v>3</v>
      </c>
      <c r="B938" s="89">
        <f t="shared" ref="B938:K938" si="261">B$930*B57*1000</f>
        <v>1051.436128977</v>
      </c>
      <c r="C938" s="89">
        <f t="shared" si="261"/>
        <v>1579.0141410000001</v>
      </c>
      <c r="D938" s="89">
        <f t="shared" si="261"/>
        <v>2167.5697019200002</v>
      </c>
      <c r="E938" s="89">
        <f t="shared" si="261"/>
        <v>2834.8264051400001</v>
      </c>
      <c r="F938" s="89">
        <f t="shared" si="261"/>
        <v>3547.4090575199994</v>
      </c>
      <c r="G938" s="89">
        <f t="shared" si="261"/>
        <v>4147.8509457400005</v>
      </c>
      <c r="H938" s="89">
        <f t="shared" si="261"/>
        <v>4640.8196132000003</v>
      </c>
      <c r="I938" s="89">
        <f t="shared" si="261"/>
        <v>5088.6712750000006</v>
      </c>
      <c r="J938" s="89">
        <f t="shared" si="261"/>
        <v>5462.2986498</v>
      </c>
      <c r="K938" s="89">
        <f t="shared" si="261"/>
        <v>5679.0591944000007</v>
      </c>
      <c r="M938" s="32"/>
      <c r="N938" s="6"/>
      <c r="O938" s="1"/>
      <c r="P938" s="6"/>
      <c r="Q938" s="6"/>
      <c r="R938" s="1"/>
      <c r="S938" s="1"/>
      <c r="T938" s="1"/>
      <c r="U938" s="1"/>
      <c r="V938" s="1"/>
      <c r="W938" s="1"/>
      <c r="X938" s="3"/>
      <c r="Y938" s="3"/>
      <c r="Z938" s="3"/>
      <c r="AA938" s="3"/>
      <c r="AB938" s="3"/>
      <c r="AC938" s="3"/>
      <c r="AD938" s="3"/>
      <c r="AE938" s="3"/>
      <c r="AF938" s="3"/>
      <c r="AG938" s="3"/>
      <c r="AH938" s="3"/>
      <c r="AI938" s="3"/>
    </row>
    <row r="939" spans="1:35" ht="14.5" hidden="1" outlineLevel="1">
      <c r="A939" s="23" t="s">
        <v>4</v>
      </c>
      <c r="B939" s="89">
        <f t="shared" ref="B939:K939" si="262">B$930*B58*1000</f>
        <v>582.9230219085</v>
      </c>
      <c r="C939" s="89">
        <f t="shared" si="262"/>
        <v>898.67829100000006</v>
      </c>
      <c r="D939" s="89">
        <f t="shared" si="262"/>
        <v>1317.0168756</v>
      </c>
      <c r="E939" s="89">
        <f t="shared" si="262"/>
        <v>1839.3722101999999</v>
      </c>
      <c r="F939" s="89">
        <f t="shared" si="262"/>
        <v>2387.9637444</v>
      </c>
      <c r="G939" s="89">
        <f t="shared" si="262"/>
        <v>2908.7087428</v>
      </c>
      <c r="H939" s="89">
        <f t="shared" si="262"/>
        <v>3382.0800023999996</v>
      </c>
      <c r="I939" s="89">
        <f t="shared" si="262"/>
        <v>3825.6975235999998</v>
      </c>
      <c r="J939" s="89">
        <f t="shared" si="262"/>
        <v>4229.6907861999998</v>
      </c>
      <c r="K939" s="89">
        <f t="shared" si="262"/>
        <v>4601.7113434000012</v>
      </c>
      <c r="M939" s="32"/>
      <c r="N939" s="6"/>
      <c r="O939" s="1"/>
      <c r="P939" s="6"/>
      <c r="Q939" s="6"/>
      <c r="R939" s="1"/>
      <c r="S939" s="1"/>
      <c r="T939" s="1"/>
      <c r="U939" s="1"/>
      <c r="V939" s="1"/>
      <c r="W939" s="1"/>
      <c r="X939" s="3"/>
      <c r="Y939" s="3"/>
      <c r="Z939" s="3"/>
      <c r="AA939" s="3"/>
      <c r="AB939" s="3"/>
      <c r="AC939" s="3"/>
      <c r="AD939" s="3"/>
      <c r="AE939" s="3"/>
      <c r="AF939" s="3"/>
      <c r="AG939" s="3"/>
      <c r="AH939" s="3"/>
      <c r="AI939" s="3"/>
    </row>
    <row r="940" spans="1:35" ht="14.5" hidden="1" outlineLevel="1">
      <c r="A940" s="23" t="s">
        <v>0</v>
      </c>
      <c r="B940" s="89">
        <f t="shared" ref="B940:K940" si="263">B$930*B59*1000</f>
        <v>2718.1967874750003</v>
      </c>
      <c r="C940" s="89">
        <f t="shared" si="263"/>
        <v>3336.213438400001</v>
      </c>
      <c r="D940" s="89">
        <f t="shared" si="263"/>
        <v>4188.7723956</v>
      </c>
      <c r="E940" s="89">
        <f t="shared" si="263"/>
        <v>5151.7207284000006</v>
      </c>
      <c r="F940" s="89">
        <f t="shared" si="263"/>
        <v>6180.4090156000002</v>
      </c>
      <c r="G940" s="89">
        <f t="shared" si="263"/>
        <v>7285.1333724000006</v>
      </c>
      <c r="H940" s="89">
        <f t="shared" si="263"/>
        <v>8490.0134693999989</v>
      </c>
      <c r="I940" s="89">
        <f t="shared" si="263"/>
        <v>9770.7219850000001</v>
      </c>
      <c r="J940" s="89">
        <f t="shared" si="263"/>
        <v>11024.437538200002</v>
      </c>
      <c r="K940" s="89">
        <f t="shared" si="263"/>
        <v>12157.9922914</v>
      </c>
      <c r="M940" s="32"/>
      <c r="N940" s="6"/>
      <c r="O940" s="1"/>
      <c r="P940" s="6"/>
      <c r="Q940" s="6"/>
      <c r="R940" s="1"/>
      <c r="S940" s="1"/>
      <c r="T940" s="1"/>
      <c r="U940" s="1"/>
      <c r="V940" s="1"/>
      <c r="W940" s="1"/>
      <c r="X940" s="3"/>
      <c r="Y940" s="3"/>
      <c r="Z940" s="3"/>
      <c r="AA940" s="3"/>
      <c r="AB940" s="3"/>
      <c r="AC940" s="3"/>
      <c r="AD940" s="3"/>
      <c r="AE940" s="3"/>
      <c r="AF940" s="3"/>
      <c r="AG940" s="3"/>
      <c r="AH940" s="3"/>
      <c r="AI940" s="3"/>
    </row>
    <row r="941" spans="1:35" ht="14.5" hidden="1" outlineLevel="1">
      <c r="A941" s="23" t="s">
        <v>1</v>
      </c>
      <c r="B941" s="89">
        <f t="shared" ref="B941:K941" si="264">B$930*B60*1000</f>
        <v>792.50430733499991</v>
      </c>
      <c r="C941" s="89">
        <f t="shared" si="264"/>
        <v>826.10087800000008</v>
      </c>
      <c r="D941" s="89">
        <f t="shared" si="264"/>
        <v>896.26143160000004</v>
      </c>
      <c r="E941" s="89">
        <f t="shared" si="264"/>
        <v>987.94190460000004</v>
      </c>
      <c r="F941" s="89">
        <f t="shared" si="264"/>
        <v>1080.2690576000002</v>
      </c>
      <c r="G941" s="89">
        <f t="shared" si="264"/>
        <v>1172.4138898000001</v>
      </c>
      <c r="H941" s="89">
        <f t="shared" si="264"/>
        <v>1254.7851355999999</v>
      </c>
      <c r="I941" s="89">
        <f t="shared" si="264"/>
        <v>1312.8010832</v>
      </c>
      <c r="J941" s="89">
        <f t="shared" si="264"/>
        <v>1361.7318182000001</v>
      </c>
      <c r="K941" s="89">
        <f t="shared" si="264"/>
        <v>1414.2511781999999</v>
      </c>
      <c r="M941" s="32"/>
      <c r="N941" s="6"/>
      <c r="O941" s="1"/>
      <c r="P941" s="6"/>
      <c r="Q941" s="6"/>
      <c r="R941" s="1"/>
      <c r="S941" s="1"/>
      <c r="T941" s="1"/>
      <c r="U941" s="1"/>
      <c r="V941" s="1"/>
      <c r="W941" s="1"/>
      <c r="X941" s="3"/>
      <c r="Y941" s="3"/>
      <c r="Z941" s="3"/>
      <c r="AA941" s="3"/>
      <c r="AB941" s="3"/>
      <c r="AC941" s="3"/>
      <c r="AD941" s="3"/>
      <c r="AE941" s="3"/>
      <c r="AF941" s="3"/>
      <c r="AG941" s="3"/>
      <c r="AH941" s="3"/>
      <c r="AI941" s="3"/>
    </row>
    <row r="942" spans="1:35" ht="14.5" hidden="1" outlineLevel="1">
      <c r="A942" s="23" t="s">
        <v>7</v>
      </c>
      <c r="B942" s="89">
        <f t="shared" ref="B942:K942" si="265">B$930*B61*1000</f>
        <v>761.18514611099999</v>
      </c>
      <c r="C942" s="89">
        <f t="shared" si="265"/>
        <v>1195.7167977399999</v>
      </c>
      <c r="D942" s="89">
        <f t="shared" si="265"/>
        <v>1771.5589477999999</v>
      </c>
      <c r="E942" s="89">
        <f t="shared" si="265"/>
        <v>2428.3544185999999</v>
      </c>
      <c r="F942" s="89">
        <f t="shared" si="265"/>
        <v>3177.4946644000001</v>
      </c>
      <c r="G942" s="89">
        <f t="shared" si="265"/>
        <v>3849.6781757999997</v>
      </c>
      <c r="H942" s="89">
        <f t="shared" si="265"/>
        <v>4420.4019114000012</v>
      </c>
      <c r="I942" s="89">
        <f t="shared" si="265"/>
        <v>4926.3844337999999</v>
      </c>
      <c r="J942" s="89">
        <f t="shared" si="265"/>
        <v>5327.7939635999992</v>
      </c>
      <c r="K942" s="89">
        <f t="shared" si="265"/>
        <v>5594.7796239999998</v>
      </c>
      <c r="M942" s="32"/>
      <c r="N942" s="6"/>
      <c r="O942" s="1"/>
      <c r="P942" s="6"/>
      <c r="Q942" s="6"/>
      <c r="R942" s="1"/>
      <c r="S942" s="1"/>
      <c r="T942" s="1"/>
      <c r="U942" s="1"/>
      <c r="V942" s="1"/>
      <c r="W942" s="1"/>
      <c r="X942" s="3"/>
      <c r="Y942" s="3"/>
      <c r="Z942" s="3"/>
      <c r="AA942" s="3"/>
      <c r="AB942" s="3"/>
      <c r="AC942" s="3"/>
      <c r="AD942" s="3"/>
      <c r="AE942" s="3"/>
      <c r="AF942" s="3"/>
      <c r="AG942" s="3"/>
    </row>
    <row r="943" spans="1:35" ht="14.5" hidden="1" outlineLevel="1">
      <c r="A943" s="23" t="s">
        <v>8</v>
      </c>
      <c r="B943" s="89">
        <f t="shared" ref="B943:K943" si="266">B$930*B62*1000</f>
        <v>840.91571069999998</v>
      </c>
      <c r="C943" s="89">
        <f t="shared" si="266"/>
        <v>2225.2307905000002</v>
      </c>
      <c r="D943" s="89">
        <f t="shared" si="266"/>
        <v>4457.7934096600011</v>
      </c>
      <c r="E943" s="89">
        <f t="shared" si="266"/>
        <v>6589.5282435999998</v>
      </c>
      <c r="F943" s="89">
        <f t="shared" si="266"/>
        <v>8473.7997368000015</v>
      </c>
      <c r="G943" s="89">
        <f t="shared" si="266"/>
        <v>10083.5233902</v>
      </c>
      <c r="H943" s="89">
        <f t="shared" si="266"/>
        <v>11331.376278</v>
      </c>
      <c r="I943" s="89">
        <f t="shared" si="266"/>
        <v>12425.627450800001</v>
      </c>
      <c r="J943" s="89">
        <f t="shared" si="266"/>
        <v>13289.281533200001</v>
      </c>
      <c r="K943" s="89">
        <f t="shared" si="266"/>
        <v>13756.908485800001</v>
      </c>
      <c r="M943" s="32"/>
      <c r="N943" s="9" t="s">
        <v>9</v>
      </c>
      <c r="O943" s="1"/>
      <c r="P943" s="6"/>
      <c r="Q943" s="6"/>
      <c r="R943" s="1"/>
      <c r="S943" s="1"/>
      <c r="T943" s="1"/>
      <c r="U943" s="1"/>
      <c r="V943" s="1"/>
      <c r="W943" s="1"/>
      <c r="X943" s="3"/>
      <c r="Y943" s="3"/>
      <c r="Z943" s="3"/>
      <c r="AA943" s="3"/>
      <c r="AB943" s="3"/>
      <c r="AC943" s="3"/>
      <c r="AD943" s="3"/>
      <c r="AE943" s="3"/>
      <c r="AF943" s="3"/>
      <c r="AG943" s="3"/>
    </row>
    <row r="944" spans="1:35" ht="14.5" hidden="1" outlineLevel="1">
      <c r="A944" s="23" t="s">
        <v>89</v>
      </c>
      <c r="B944" s="89">
        <f>SUM(B934:B943)</f>
        <v>12484.806328626451</v>
      </c>
      <c r="C944" s="89">
        <f t="shared" ref="C944:K944" si="267">SUM(C934:C943)</f>
        <v>20560.403504440001</v>
      </c>
      <c r="D944" s="89">
        <f t="shared" si="267"/>
        <v>30462.400412280003</v>
      </c>
      <c r="E944" s="89">
        <f t="shared" si="267"/>
        <v>39683.937859700003</v>
      </c>
      <c r="F944" s="89">
        <f t="shared" si="267"/>
        <v>48169.616855020002</v>
      </c>
      <c r="G944" s="89">
        <f t="shared" si="267"/>
        <v>55962.053314160003</v>
      </c>
      <c r="H944" s="89">
        <f t="shared" si="267"/>
        <v>62913.957469080007</v>
      </c>
      <c r="I944" s="89">
        <f t="shared" si="267"/>
        <v>69256.189117279995</v>
      </c>
      <c r="J944" s="89">
        <f t="shared" si="267"/>
        <v>74712.436702020001</v>
      </c>
      <c r="K944" s="89">
        <f t="shared" si="267"/>
        <v>78711.966880420005</v>
      </c>
      <c r="M944" s="32"/>
      <c r="N944" s="9"/>
      <c r="O944" s="1"/>
      <c r="P944" s="6"/>
      <c r="Q944" s="6"/>
      <c r="R944" s="1"/>
      <c r="S944" s="1"/>
      <c r="T944" s="1"/>
      <c r="U944" s="1"/>
      <c r="V944" s="1"/>
      <c r="W944" s="1"/>
      <c r="X944" s="3"/>
      <c r="Y944" s="3"/>
      <c r="Z944" s="3"/>
      <c r="AA944" s="3"/>
      <c r="AB944" s="3"/>
      <c r="AC944" s="3"/>
      <c r="AD944" s="3"/>
      <c r="AE944" s="3"/>
      <c r="AF944" s="3"/>
      <c r="AG944" s="3"/>
    </row>
    <row r="945" spans="1:35" ht="14.5" hidden="1" outlineLevel="1">
      <c r="A945" s="32"/>
      <c r="B945" s="5"/>
      <c r="C945" s="5"/>
      <c r="D945" s="5"/>
      <c r="E945" s="5"/>
      <c r="F945" s="5"/>
      <c r="G945" s="5"/>
      <c r="H945" s="5"/>
      <c r="I945" s="5"/>
      <c r="J945" s="5"/>
      <c r="K945" s="5"/>
      <c r="L945" s="5"/>
      <c r="M945" s="10" t="s">
        <v>9</v>
      </c>
      <c r="N945" s="5"/>
      <c r="O945" s="5"/>
      <c r="P945" s="5"/>
      <c r="Q945" s="5"/>
      <c r="R945" s="5"/>
      <c r="S945" s="5"/>
      <c r="T945" s="5"/>
    </row>
    <row r="946" spans="1:35" hidden="1" outlineLevel="1">
      <c r="A946" s="10" t="s">
        <v>111</v>
      </c>
      <c r="B946" s="6"/>
      <c r="C946" s="6"/>
      <c r="D946" s="6"/>
      <c r="E946" s="6"/>
      <c r="F946" s="6"/>
      <c r="G946" s="6"/>
      <c r="H946" s="6"/>
      <c r="I946" s="6"/>
      <c r="J946" s="9" t="s">
        <v>102</v>
      </c>
      <c r="K946" s="6"/>
      <c r="L946" s="55"/>
      <c r="M946" s="5"/>
      <c r="N946" s="5"/>
      <c r="O946" s="5"/>
      <c r="P946" s="5"/>
      <c r="Q946" s="5"/>
      <c r="R946" s="5"/>
      <c r="S946" s="5"/>
      <c r="T946" s="5"/>
    </row>
    <row r="947" spans="1:35" ht="14.5" hidden="1" outlineLevel="1">
      <c r="A947" s="21"/>
      <c r="B947" s="21">
        <v>2010</v>
      </c>
      <c r="C947" s="21">
        <v>2020</v>
      </c>
      <c r="D947" s="21">
        <v>2030</v>
      </c>
      <c r="E947" s="21">
        <v>2040</v>
      </c>
      <c r="F947" s="21">
        <v>2050</v>
      </c>
      <c r="G947" s="21">
        <v>2060</v>
      </c>
      <c r="H947" s="21">
        <v>2070</v>
      </c>
      <c r="I947" s="21">
        <v>2080</v>
      </c>
      <c r="J947" s="21">
        <v>2090</v>
      </c>
      <c r="K947" s="21">
        <v>2100</v>
      </c>
      <c r="M947" s="32"/>
      <c r="N947" s="56"/>
      <c r="O947" s="16"/>
      <c r="P947" s="56"/>
      <c r="Q947" s="56"/>
      <c r="R947" s="56"/>
      <c r="S947" s="56"/>
      <c r="T947" s="56"/>
      <c r="U947" s="56"/>
      <c r="V947" s="56"/>
      <c r="W947" s="57"/>
    </row>
    <row r="948" spans="1:35" ht="14.5" hidden="1" outlineLevel="1">
      <c r="A948" s="21" t="s">
        <v>89</v>
      </c>
      <c r="B948" s="95">
        <f>'[4]Other ships data'!$G$46</f>
        <v>4.3254016526206475E-4</v>
      </c>
      <c r="C948" s="87">
        <f>'[4]Other ships data'!$G$51</f>
        <v>3.7753091124426169E-4</v>
      </c>
      <c r="D948" s="87">
        <f>'[4]Other ships data'!$G$52</f>
        <v>3.2457481729052643E-4</v>
      </c>
      <c r="E948" s="87">
        <f>'[4]Other ships data'!$G$53</f>
        <v>2.7904685121536477E-4</v>
      </c>
      <c r="F948" s="87">
        <f>'[4]Other ships data'!$G$54</f>
        <v>2.399050728064069E-4</v>
      </c>
      <c r="G948" s="87">
        <f>'[4]Other ships data'!$G$55</f>
        <v>2.0625369434406412E-4</v>
      </c>
      <c r="H948" s="87">
        <f>'[4]Other ships data'!$G$56</f>
        <v>1.7999755693297835E-4</v>
      </c>
      <c r="I948" s="87">
        <f>'[4]Other ships data'!$G$57</f>
        <v>1.5788243516894835E-4</v>
      </c>
      <c r="J948" s="87">
        <f>'[4]Other ships data'!$G$58</f>
        <v>1.3918823115006073E-4</v>
      </c>
      <c r="K948" s="87">
        <f>'[4]Other ships data'!$G$59</f>
        <v>1.2333089172406522E-4</v>
      </c>
      <c r="M948" s="32"/>
      <c r="N948" s="6"/>
      <c r="O948" s="1"/>
      <c r="P948" s="6"/>
      <c r="Q948" s="6"/>
      <c r="R948" s="1"/>
      <c r="S948" s="1"/>
      <c r="T948" s="1"/>
      <c r="U948" s="1"/>
      <c r="V948" s="1"/>
      <c r="W948" s="1"/>
      <c r="X948" s="3"/>
      <c r="Y948" s="3"/>
      <c r="Z948" s="3"/>
      <c r="AA948" s="3"/>
      <c r="AB948" s="3"/>
      <c r="AC948" s="3"/>
      <c r="AD948" s="3"/>
      <c r="AE948" s="3"/>
      <c r="AF948" s="3"/>
      <c r="AG948" s="3"/>
    </row>
    <row r="949" spans="1:35" ht="14.5" hidden="1" outlineLevel="1">
      <c r="A949" s="79"/>
      <c r="B949" s="86"/>
      <c r="C949" s="2"/>
      <c r="D949" s="2"/>
      <c r="E949" s="2"/>
      <c r="F949" s="2"/>
      <c r="G949" s="2"/>
      <c r="H949" s="2"/>
      <c r="I949" s="2"/>
      <c r="J949" s="2"/>
      <c r="K949" s="2"/>
      <c r="M949" s="32"/>
      <c r="N949" s="6"/>
      <c r="O949" s="1"/>
      <c r="P949" s="6"/>
      <c r="Q949" s="6"/>
      <c r="R949" s="1"/>
      <c r="S949" s="1"/>
      <c r="T949" s="1"/>
      <c r="U949" s="1"/>
      <c r="V949" s="1"/>
      <c r="W949" s="1"/>
      <c r="X949" s="3"/>
      <c r="Y949" s="3"/>
      <c r="Z949" s="3"/>
      <c r="AA949" s="3"/>
      <c r="AB949" s="3"/>
      <c r="AC949" s="3"/>
      <c r="AD949" s="3"/>
      <c r="AE949" s="3"/>
      <c r="AF949" s="3"/>
      <c r="AG949" s="3"/>
    </row>
    <row r="950" spans="1:35" collapsed="1">
      <c r="A950" s="10" t="s">
        <v>112</v>
      </c>
      <c r="B950" s="6"/>
      <c r="C950" s="6"/>
      <c r="D950" s="6"/>
      <c r="E950" s="6"/>
      <c r="F950" s="6"/>
      <c r="G950" s="6"/>
      <c r="H950" s="6"/>
      <c r="I950" s="6"/>
      <c r="J950" s="9" t="s">
        <v>101</v>
      </c>
      <c r="K950" s="6"/>
      <c r="L950" s="55"/>
      <c r="M950" s="5"/>
      <c r="N950" s="5"/>
      <c r="O950" s="5"/>
      <c r="P950" s="5"/>
      <c r="Q950" s="5"/>
      <c r="R950" s="5"/>
      <c r="S950" s="5"/>
      <c r="T950" s="5"/>
    </row>
    <row r="951" spans="1:35" ht="14.5">
      <c r="A951" s="84"/>
      <c r="B951" s="84">
        <v>2010</v>
      </c>
      <c r="C951" s="84">
        <v>2020</v>
      </c>
      <c r="D951" s="84">
        <v>2030</v>
      </c>
      <c r="E951" s="84">
        <v>2040</v>
      </c>
      <c r="F951" s="84">
        <v>2050</v>
      </c>
      <c r="G951" s="84">
        <v>2060</v>
      </c>
      <c r="H951" s="84">
        <v>2070</v>
      </c>
      <c r="I951" s="84">
        <v>2080</v>
      </c>
      <c r="J951" s="84">
        <v>2090</v>
      </c>
      <c r="K951" s="84">
        <v>2100</v>
      </c>
      <c r="M951" s="32"/>
      <c r="N951" s="56"/>
      <c r="O951" s="16"/>
      <c r="P951" s="56"/>
      <c r="Q951" s="56"/>
      <c r="R951" s="56"/>
      <c r="S951" s="56"/>
      <c r="T951" s="56"/>
      <c r="U951" s="56"/>
      <c r="V951" s="56"/>
      <c r="W951" s="57"/>
    </row>
    <row r="952" spans="1:35" ht="14.5">
      <c r="A952" s="84" t="s">
        <v>5</v>
      </c>
      <c r="B952" s="90">
        <f>B934*B$948</f>
        <v>0.11425065150572757</v>
      </c>
      <c r="C952" s="90">
        <f t="shared" ref="C952:K952" si="268">C934*C$948</f>
        <v>0.19363762491506817</v>
      </c>
      <c r="D952" s="90">
        <f t="shared" si="268"/>
        <v>0.29582675869239994</v>
      </c>
      <c r="E952" s="90">
        <f t="shared" si="268"/>
        <v>0.43168063203750584</v>
      </c>
      <c r="F952" s="90">
        <f t="shared" si="268"/>
        <v>0.58635817532447521</v>
      </c>
      <c r="G952" s="90">
        <f t="shared" si="268"/>
        <v>0.73995596977638256</v>
      </c>
      <c r="H952" s="90">
        <f t="shared" si="268"/>
        <v>0.88181136280944483</v>
      </c>
      <c r="I952" s="90">
        <f t="shared" si="268"/>
        <v>0.99351238630288496</v>
      </c>
      <c r="J952" s="90">
        <f t="shared" si="268"/>
        <v>1.0673884988372651</v>
      </c>
      <c r="K952" s="90">
        <f t="shared" si="268"/>
        <v>1.0981205883776575</v>
      </c>
      <c r="M952" s="32"/>
      <c r="N952" s="6"/>
      <c r="O952" s="1"/>
      <c r="P952" s="6"/>
      <c r="Q952" s="6"/>
      <c r="R952" s="1"/>
      <c r="S952" s="1"/>
      <c r="T952" s="1"/>
      <c r="U952" s="1"/>
      <c r="V952" s="1"/>
      <c r="W952" s="1"/>
      <c r="X952" s="3"/>
      <c r="Y952" s="3"/>
      <c r="Z952" s="3"/>
      <c r="AA952" s="3"/>
      <c r="AB952" s="3"/>
      <c r="AC952" s="3"/>
      <c r="AD952" s="3"/>
      <c r="AE952" s="3"/>
      <c r="AF952" s="3"/>
      <c r="AG952" s="3"/>
      <c r="AH952" s="3"/>
      <c r="AI952" s="3"/>
    </row>
    <row r="953" spans="1:35" ht="14.5">
      <c r="A953" s="84" t="s">
        <v>6</v>
      </c>
      <c r="B953" s="90">
        <f t="shared" ref="B953:K961" si="269">B935*B$948</f>
        <v>0.81580477524218131</v>
      </c>
      <c r="C953" s="90">
        <f t="shared" si="269"/>
        <v>1.9127247628135986</v>
      </c>
      <c r="D953" s="90">
        <f t="shared" si="269"/>
        <v>2.6332857485282029</v>
      </c>
      <c r="E953" s="90">
        <f t="shared" si="269"/>
        <v>2.8005323234484818</v>
      </c>
      <c r="F953" s="90">
        <f t="shared" si="269"/>
        <v>2.6722820088925596</v>
      </c>
      <c r="G953" s="90">
        <f t="shared" si="269"/>
        <v>2.4193585050637036</v>
      </c>
      <c r="H953" s="90">
        <f t="shared" si="269"/>
        <v>2.1356655961633098</v>
      </c>
      <c r="I953" s="90">
        <f t="shared" si="269"/>
        <v>1.8396767207738338</v>
      </c>
      <c r="J953" s="90">
        <f t="shared" si="269"/>
        <v>1.553407281830979</v>
      </c>
      <c r="K953" s="90">
        <f t="shared" si="269"/>
        <v>1.2708330974853903</v>
      </c>
      <c r="M953" s="32"/>
      <c r="N953" s="6"/>
      <c r="O953" s="1"/>
      <c r="P953" s="6"/>
      <c r="Q953" s="6"/>
      <c r="R953" s="1"/>
      <c r="S953" s="1"/>
      <c r="T953" s="1"/>
      <c r="U953" s="1"/>
      <c r="V953" s="1"/>
      <c r="W953" s="1"/>
      <c r="X953" s="3"/>
      <c r="Y953" s="3"/>
      <c r="Z953" s="3"/>
      <c r="AA953" s="3"/>
      <c r="AB953" s="3"/>
      <c r="AC953" s="3"/>
      <c r="AD953" s="3"/>
      <c r="AE953" s="3"/>
      <c r="AF953" s="3"/>
      <c r="AG953" s="3"/>
      <c r="AH953" s="3"/>
      <c r="AI953" s="3"/>
    </row>
    <row r="954" spans="1:35" ht="14.5">
      <c r="A954" s="84" t="s">
        <v>11</v>
      </c>
      <c r="B954" s="90">
        <f t="shared" si="269"/>
        <v>1.3066851915911484</v>
      </c>
      <c r="C954" s="90">
        <f t="shared" si="269"/>
        <v>1.4849532153141538</v>
      </c>
      <c r="D954" s="90">
        <f t="shared" si="269"/>
        <v>1.7066976572951751</v>
      </c>
      <c r="E954" s="90">
        <f t="shared" si="269"/>
        <v>1.8573415358804475</v>
      </c>
      <c r="F954" s="90">
        <f t="shared" si="269"/>
        <v>1.9198467964301804</v>
      </c>
      <c r="G954" s="90">
        <f t="shared" si="269"/>
        <v>1.9243895798349875</v>
      </c>
      <c r="H954" s="90">
        <f t="shared" si="269"/>
        <v>1.9078705633652977</v>
      </c>
      <c r="I954" s="90">
        <f t="shared" si="269"/>
        <v>1.8582243131009393</v>
      </c>
      <c r="J954" s="90">
        <f t="shared" si="269"/>
        <v>1.7900757151800704</v>
      </c>
      <c r="K954" s="90">
        <f t="shared" si="269"/>
        <v>1.7097970254793231</v>
      </c>
      <c r="M954" s="32"/>
      <c r="N954" s="6"/>
      <c r="O954" s="1"/>
      <c r="P954" s="6"/>
      <c r="Q954" s="6"/>
      <c r="R954" s="1"/>
      <c r="S954" s="1"/>
      <c r="T954" s="1"/>
      <c r="U954" s="1"/>
      <c r="V954" s="1"/>
      <c r="W954" s="1"/>
      <c r="X954" s="3"/>
      <c r="Y954" s="3"/>
      <c r="Z954" s="3"/>
      <c r="AA954" s="3"/>
      <c r="AB954" s="3"/>
      <c r="AC954" s="3"/>
      <c r="AD954" s="3"/>
      <c r="AE954" s="3"/>
      <c r="AF954" s="3"/>
      <c r="AG954" s="3"/>
      <c r="AH954" s="3"/>
      <c r="AI954" s="3"/>
    </row>
    <row r="955" spans="1:35" ht="14.5">
      <c r="A955" s="84" t="s">
        <v>2</v>
      </c>
      <c r="B955" s="90">
        <f t="shared" si="269"/>
        <v>0.24502139598196276</v>
      </c>
      <c r="C955" s="90">
        <f t="shared" si="269"/>
        <v>0.3725510088395188</v>
      </c>
      <c r="D955" s="90">
        <f t="shared" si="269"/>
        <v>0.44814400315880992</v>
      </c>
      <c r="E955" s="90">
        <f t="shared" si="269"/>
        <v>0.45013771986338125</v>
      </c>
      <c r="F955" s="90">
        <f t="shared" si="269"/>
        <v>0.41664428045160296</v>
      </c>
      <c r="G955" s="90">
        <f t="shared" si="269"/>
        <v>0.3850600143828557</v>
      </c>
      <c r="H955" s="90">
        <f t="shared" si="269"/>
        <v>0.36558725560905386</v>
      </c>
      <c r="I955" s="90">
        <f t="shared" si="269"/>
        <v>0.34602861058285683</v>
      </c>
      <c r="J955" s="90">
        <f t="shared" si="269"/>
        <v>0.32392273666567978</v>
      </c>
      <c r="K955" s="90">
        <f t="shared" si="269"/>
        <v>0.30039191458803138</v>
      </c>
      <c r="M955" s="32"/>
      <c r="N955" s="6"/>
      <c r="O955" s="1"/>
      <c r="P955" s="6"/>
      <c r="Q955" s="6"/>
      <c r="R955" s="1"/>
      <c r="S955" s="1"/>
      <c r="T955" s="1"/>
      <c r="U955" s="1"/>
      <c r="V955" s="1"/>
      <c r="W955" s="1"/>
      <c r="X955" s="3"/>
      <c r="Y955" s="3"/>
      <c r="Z955" s="3"/>
      <c r="AA955" s="3"/>
      <c r="AB955" s="3"/>
      <c r="AC955" s="3"/>
      <c r="AD955" s="3"/>
      <c r="AE955" s="3"/>
      <c r="AF955" s="3"/>
      <c r="AG955" s="3"/>
      <c r="AH955" s="3"/>
      <c r="AI955" s="3"/>
    </row>
    <row r="956" spans="1:35" ht="14.5">
      <c r="A956" s="84" t="s">
        <v>3</v>
      </c>
      <c r="B956" s="90">
        <f t="shared" si="269"/>
        <v>0.45478835699021719</v>
      </c>
      <c r="C956" s="90">
        <f t="shared" si="269"/>
        <v>0.59612664751930511</v>
      </c>
      <c r="D956" s="90">
        <f t="shared" si="269"/>
        <v>0.70353853996516491</v>
      </c>
      <c r="E956" s="90">
        <f t="shared" si="269"/>
        <v>0.79104938209648901</v>
      </c>
      <c r="F956" s="90">
        <f t="shared" si="269"/>
        <v>0.85104142821844275</v>
      </c>
      <c r="G956" s="90">
        <f t="shared" si="269"/>
        <v>0.85550958114739528</v>
      </c>
      <c r="H956" s="90">
        <f t="shared" si="269"/>
        <v>0.83533619254264957</v>
      </c>
      <c r="I956" s="90">
        <f t="shared" si="269"/>
        <v>0.80341181267127737</v>
      </c>
      <c r="J956" s="90">
        <f t="shared" si="269"/>
        <v>0.76028768707902705</v>
      </c>
      <c r="K956" s="90">
        <f t="shared" si="269"/>
        <v>0.70040343459910359</v>
      </c>
      <c r="M956" s="32"/>
      <c r="N956" s="6"/>
      <c r="O956" s="1"/>
      <c r="P956" s="6"/>
      <c r="Q956" s="6"/>
      <c r="R956" s="1"/>
      <c r="S956" s="1"/>
      <c r="T956" s="1"/>
      <c r="U956" s="1"/>
      <c r="V956" s="1"/>
      <c r="W956" s="1"/>
      <c r="X956" s="3"/>
      <c r="Y956" s="3"/>
      <c r="Z956" s="3"/>
      <c r="AA956" s="3"/>
      <c r="AB956" s="3"/>
      <c r="AC956" s="3"/>
      <c r="AD956" s="3"/>
      <c r="AE956" s="3"/>
      <c r="AF956" s="3"/>
      <c r="AG956" s="3"/>
      <c r="AH956" s="3"/>
      <c r="AI956" s="3"/>
    </row>
    <row r="957" spans="1:35" ht="14.5">
      <c r="A957" s="84" t="s">
        <v>4</v>
      </c>
      <c r="B957" s="90">
        <f t="shared" si="269"/>
        <v>0.25213762023136477</v>
      </c>
      <c r="C957" s="90">
        <f t="shared" si="269"/>
        <v>0.33927883411666582</v>
      </c>
      <c r="D957" s="90">
        <f t="shared" si="269"/>
        <v>0.42747051176640999</v>
      </c>
      <c r="E957" s="90">
        <f t="shared" si="269"/>
        <v>0.51327102346935605</v>
      </c>
      <c r="F957" s="90">
        <f t="shared" si="269"/>
        <v>0.57288461595934204</v>
      </c>
      <c r="G957" s="90">
        <f t="shared" si="269"/>
        <v>0.59993192397337824</v>
      </c>
      <c r="H957" s="90">
        <f t="shared" si="269"/>
        <v>0.60876613778388144</v>
      </c>
      <c r="I957" s="90">
        <f t="shared" si="269"/>
        <v>0.60401044124578318</v>
      </c>
      <c r="J957" s="90">
        <f t="shared" si="269"/>
        <v>0.58872317884288772</v>
      </c>
      <c r="K957" s="90">
        <f t="shared" si="269"/>
        <v>0.56753316343826821</v>
      </c>
      <c r="M957" s="32"/>
      <c r="N957" s="6"/>
      <c r="O957" s="1"/>
      <c r="P957" s="6"/>
      <c r="Q957" s="6"/>
      <c r="R957" s="1"/>
      <c r="S957" s="1"/>
      <c r="T957" s="1"/>
      <c r="U957" s="1"/>
      <c r="V957" s="1"/>
      <c r="W957" s="1"/>
      <c r="X957" s="3"/>
      <c r="Y957" s="3"/>
      <c r="Z957" s="3"/>
      <c r="AA957" s="3"/>
      <c r="AB957" s="3"/>
      <c r="AC957" s="3"/>
      <c r="AD957" s="3"/>
      <c r="AE957" s="3"/>
      <c r="AF957" s="3"/>
      <c r="AG957" s="3"/>
      <c r="AH957" s="3"/>
      <c r="AI957" s="3"/>
    </row>
    <row r="958" spans="1:35" ht="14.5">
      <c r="A958" s="84" t="s">
        <v>0</v>
      </c>
      <c r="B958" s="90">
        <f t="shared" si="269"/>
        <v>1.1757292876692502</v>
      </c>
      <c r="C958" s="90">
        <f t="shared" si="269"/>
        <v>1.2595236995045038</v>
      </c>
      <c r="D958" s="90">
        <f t="shared" si="269"/>
        <v>1.3595700349734707</v>
      </c>
      <c r="E958" s="90">
        <f t="shared" si="269"/>
        <v>1.4375714476009456</v>
      </c>
      <c r="F958" s="90">
        <f t="shared" si="269"/>
        <v>1.4827114748608916</v>
      </c>
      <c r="G958" s="90">
        <f t="shared" si="269"/>
        <v>1.5025856718467308</v>
      </c>
      <c r="H958" s="90">
        <f t="shared" si="269"/>
        <v>1.5281816828200794</v>
      </c>
      <c r="I958" s="90">
        <f t="shared" si="269"/>
        <v>1.5426253803505809</v>
      </c>
      <c r="J958" s="90">
        <f t="shared" si="269"/>
        <v>1.5344719603663883</v>
      </c>
      <c r="K958" s="90">
        <f t="shared" si="269"/>
        <v>1.499456030872673</v>
      </c>
      <c r="M958" s="32"/>
      <c r="N958" s="6"/>
      <c r="O958" s="1"/>
      <c r="P958" s="6"/>
      <c r="Q958" s="6"/>
      <c r="R958" s="1"/>
      <c r="S958" s="1"/>
      <c r="T958" s="1"/>
      <c r="U958" s="1"/>
      <c r="V958" s="1"/>
      <c r="W958" s="1"/>
      <c r="X958" s="3"/>
      <c r="Y958" s="3"/>
      <c r="Z958" s="3"/>
      <c r="AA958" s="3"/>
      <c r="AB958" s="3"/>
      <c r="AC958" s="3"/>
      <c r="AD958" s="3"/>
      <c r="AE958" s="3"/>
      <c r="AF958" s="3"/>
      <c r="AG958" s="3"/>
      <c r="AH958" s="3"/>
      <c r="AI958" s="3"/>
    </row>
    <row r="959" spans="1:35" ht="14.5">
      <c r="A959" s="84" t="s">
        <v>1</v>
      </c>
      <c r="B959" s="90">
        <f t="shared" si="269"/>
        <v>0.342789944065579</v>
      </c>
      <c r="C959" s="90">
        <f t="shared" si="269"/>
        <v>0.31187861725102467</v>
      </c>
      <c r="D959" s="90">
        <f t="shared" si="269"/>
        <v>0.29090389040611564</v>
      </c>
      <c r="E959" s="90">
        <f t="shared" si="269"/>
        <v>0.27568207766234032</v>
      </c>
      <c r="F959" s="90">
        <f t="shared" si="269"/>
        <v>0.25916202691403661</v>
      </c>
      <c r="G959" s="90">
        <f t="shared" si="269"/>
        <v>0.24181469607154449</v>
      </c>
      <c r="H959" s="90">
        <f t="shared" si="269"/>
        <v>0.22585825888381594</v>
      </c>
      <c r="I959" s="90">
        <f t="shared" si="269"/>
        <v>0.20726823190804916</v>
      </c>
      <c r="J959" s="90">
        <f t="shared" si="269"/>
        <v>0.1895370430760141</v>
      </c>
      <c r="K959" s="90">
        <f t="shared" si="269"/>
        <v>0.17442085892921586</v>
      </c>
      <c r="M959" s="32"/>
      <c r="N959" s="6"/>
      <c r="O959" s="1"/>
      <c r="P959" s="6"/>
      <c r="Q959" s="6"/>
      <c r="R959" s="1"/>
      <c r="S959" s="1"/>
      <c r="T959" s="1"/>
      <c r="U959" s="1"/>
      <c r="V959" s="1"/>
      <c r="W959" s="1"/>
      <c r="X959" s="3"/>
      <c r="Y959" s="3"/>
      <c r="Z959" s="3"/>
      <c r="AA959" s="3"/>
      <c r="AB959" s="3"/>
      <c r="AC959" s="3"/>
      <c r="AD959" s="3"/>
      <c r="AE959" s="3"/>
      <c r="AF959" s="3"/>
      <c r="AG959" s="3"/>
      <c r="AH959" s="3"/>
      <c r="AI959" s="3"/>
    </row>
    <row r="960" spans="1:35" ht="14.5">
      <c r="A960" s="84" t="s">
        <v>7</v>
      </c>
      <c r="B960" s="90">
        <f t="shared" si="269"/>
        <v>0.32924314889388084</v>
      </c>
      <c r="C960" s="90">
        <f t="shared" si="269"/>
        <v>0.45142005224085274</v>
      </c>
      <c r="D960" s="90">
        <f t="shared" si="269"/>
        <v>0.57500342180158226</v>
      </c>
      <c r="E960" s="90">
        <f t="shared" si="269"/>
        <v>0.67762465414524775</v>
      </c>
      <c r="F960" s="90">
        <f t="shared" si="269"/>
        <v>0.76229708880485147</v>
      </c>
      <c r="G960" s="90">
        <f t="shared" si="269"/>
        <v>0.7940103457944675</v>
      </c>
      <c r="H960" s="90">
        <f t="shared" si="269"/>
        <v>0.79566154471386807</v>
      </c>
      <c r="I960" s="90">
        <f t="shared" si="269"/>
        <v>0.77778957098674484</v>
      </c>
      <c r="J960" s="90">
        <f t="shared" si="269"/>
        <v>0.74156621772545495</v>
      </c>
      <c r="K960" s="90">
        <f t="shared" si="269"/>
        <v>0.69000916002755031</v>
      </c>
      <c r="M960" s="32"/>
      <c r="N960" s="6"/>
      <c r="O960" s="1"/>
      <c r="P960" s="6"/>
      <c r="Q960" s="6"/>
      <c r="R960" s="1"/>
      <c r="S960" s="1"/>
      <c r="T960" s="1"/>
      <c r="U960" s="1"/>
      <c r="V960" s="1"/>
      <c r="W960" s="1"/>
      <c r="X960" s="3"/>
      <c r="Y960" s="3"/>
      <c r="Z960" s="3"/>
      <c r="AA960" s="3"/>
      <c r="AB960" s="3"/>
      <c r="AC960" s="3"/>
      <c r="AD960" s="3"/>
      <c r="AE960" s="3"/>
      <c r="AF960" s="3"/>
      <c r="AG960" s="3"/>
    </row>
    <row r="961" spans="1:33" ht="14.5">
      <c r="A961" s="84" t="s">
        <v>8</v>
      </c>
      <c r="B961" s="90">
        <f t="shared" si="269"/>
        <v>0.36372982047764463</v>
      </c>
      <c r="C961" s="90">
        <f t="shared" si="269"/>
        <v>0.84009340806625388</v>
      </c>
      <c r="D961" s="90">
        <f t="shared" si="269"/>
        <v>1.4468874814593078</v>
      </c>
      <c r="E961" s="90">
        <f t="shared" si="269"/>
        <v>1.8387871073712931</v>
      </c>
      <c r="F961" s="90">
        <f t="shared" si="269"/>
        <v>2.0329075428039158</v>
      </c>
      <c r="G961" s="90">
        <f t="shared" si="269"/>
        <v>2.0797639512335317</v>
      </c>
      <c r="H961" s="90">
        <f t="shared" si="269"/>
        <v>2.0396200467283054</v>
      </c>
      <c r="I961" s="90">
        <f t="shared" si="269"/>
        <v>1.961788320434436</v>
      </c>
      <c r="J961" s="90">
        <f t="shared" si="269"/>
        <v>1.8497115898612753</v>
      </c>
      <c r="K961" s="90">
        <f t="shared" si="269"/>
        <v>1.696651790920074</v>
      </c>
      <c r="M961" s="32"/>
      <c r="N961" s="9" t="s">
        <v>9</v>
      </c>
      <c r="O961" s="1"/>
      <c r="P961" s="6"/>
      <c r="Q961" s="6"/>
      <c r="R961" s="1"/>
      <c r="S961" s="1"/>
      <c r="T961" s="1"/>
      <c r="U961" s="1"/>
      <c r="V961" s="1"/>
      <c r="W961" s="1"/>
      <c r="X961" s="3"/>
      <c r="Y961" s="3"/>
      <c r="Z961" s="3"/>
      <c r="AA961" s="3"/>
      <c r="AB961" s="3"/>
      <c r="AC961" s="3"/>
      <c r="AD961" s="3"/>
      <c r="AE961" s="3"/>
      <c r="AF961" s="3"/>
      <c r="AG961" s="3"/>
    </row>
    <row r="962" spans="1:33" ht="14.5">
      <c r="A962" s="84" t="s">
        <v>89</v>
      </c>
      <c r="B962" s="90">
        <f>SUM(B952:B961)</f>
        <v>5.400180192648957</v>
      </c>
      <c r="C962" s="90">
        <f t="shared" ref="C962:K962" si="270">SUM(C952:C961)</f>
        <v>7.7621878705809459</v>
      </c>
      <c r="D962" s="90">
        <f t="shared" si="270"/>
        <v>9.8873280480466406</v>
      </c>
      <c r="E962" s="90">
        <f t="shared" si="270"/>
        <v>11.073677903575486</v>
      </c>
      <c r="F962" s="90">
        <f t="shared" si="270"/>
        <v>11.556135438660299</v>
      </c>
      <c r="G962" s="90">
        <f t="shared" si="270"/>
        <v>11.542380239124977</v>
      </c>
      <c r="H962" s="90">
        <f t="shared" si="270"/>
        <v>11.324358641419705</v>
      </c>
      <c r="I962" s="90">
        <f t="shared" si="270"/>
        <v>10.934335788357387</v>
      </c>
      <c r="J962" s="90">
        <f t="shared" si="270"/>
        <v>10.399091909465042</v>
      </c>
      <c r="K962" s="90">
        <f t="shared" si="270"/>
        <v>9.7076170647172884</v>
      </c>
      <c r="M962" s="32"/>
      <c r="N962" s="9"/>
      <c r="O962" s="1"/>
      <c r="P962" s="6"/>
      <c r="Q962" s="6"/>
      <c r="R962" s="1"/>
      <c r="S962" s="1"/>
      <c r="T962" s="1"/>
      <c r="U962" s="1"/>
      <c r="V962" s="1"/>
      <c r="W962" s="1"/>
      <c r="X962" s="3"/>
      <c r="Y962" s="3"/>
      <c r="Z962" s="3"/>
      <c r="AA962" s="3"/>
      <c r="AB962" s="3"/>
      <c r="AC962" s="3"/>
      <c r="AD962" s="3"/>
      <c r="AE962" s="3"/>
      <c r="AF962" s="3"/>
      <c r="AG962" s="3"/>
    </row>
    <row r="964" spans="1:33">
      <c r="A964" s="8" t="s">
        <v>139</v>
      </c>
    </row>
    <row r="965" spans="1:33" ht="14.5">
      <c r="A965" s="129"/>
      <c r="B965" s="129">
        <v>2010</v>
      </c>
      <c r="C965" s="129">
        <v>2020</v>
      </c>
      <c r="D965" s="129">
        <v>2030</v>
      </c>
      <c r="E965" s="129">
        <v>2040</v>
      </c>
      <c r="F965" s="129">
        <v>2050</v>
      </c>
      <c r="G965" s="129">
        <v>2060</v>
      </c>
      <c r="H965" s="129">
        <v>2070</v>
      </c>
      <c r="I965" s="129">
        <v>2080</v>
      </c>
      <c r="J965" s="129">
        <v>2090</v>
      </c>
      <c r="K965" s="129">
        <v>2100</v>
      </c>
    </row>
    <row r="966" spans="1:33" ht="14.5">
      <c r="A966" s="129" t="s">
        <v>5</v>
      </c>
      <c r="B966" s="135">
        <f t="shared" ref="B966:B975" si="271">B$923*B53/B$63</f>
        <v>4.8018724486890534E-2</v>
      </c>
      <c r="C966" s="135">
        <f t="shared" ref="C966:C975" si="272">C$976*C53/C$63</f>
        <v>0.27890460799962302</v>
      </c>
      <c r="D966" s="135">
        <f t="shared" ref="D966:K966" si="273">D$976*D53/D$63</f>
        <v>0.42638154313613902</v>
      </c>
      <c r="E966" s="135">
        <f t="shared" si="273"/>
        <v>0.62219432581553979</v>
      </c>
      <c r="F966" s="135">
        <f t="shared" si="273"/>
        <v>0.8449900931449813</v>
      </c>
      <c r="G966" s="135">
        <f t="shared" si="273"/>
        <v>1.0660302542297875</v>
      </c>
      <c r="H966" s="135">
        <f t="shared" si="273"/>
        <v>1.2699271467754414</v>
      </c>
      <c r="I966" s="135">
        <f t="shared" si="273"/>
        <v>1.4304689119097844</v>
      </c>
      <c r="J966" s="135">
        <f t="shared" si="273"/>
        <v>1.5367257462420396</v>
      </c>
      <c r="K966" s="135">
        <f t="shared" si="273"/>
        <v>1.5808834418351472</v>
      </c>
    </row>
    <row r="967" spans="1:33" ht="14.5">
      <c r="A967" s="129" t="s">
        <v>6</v>
      </c>
      <c r="B967" s="135">
        <f t="shared" si="271"/>
        <v>0.34287686084205932</v>
      </c>
      <c r="C967" s="135">
        <f t="shared" si="272"/>
        <v>2.7549798259387037</v>
      </c>
      <c r="D967" s="135">
        <f t="shared" ref="D967:K975" si="274">D$976*D54/D$63</f>
        <v>3.7954120375679978</v>
      </c>
      <c r="E967" s="135">
        <f t="shared" si="274"/>
        <v>4.0364917756172645</v>
      </c>
      <c r="F967" s="135">
        <f t="shared" si="274"/>
        <v>3.8509769602073605</v>
      </c>
      <c r="G967" s="135">
        <f t="shared" si="274"/>
        <v>3.4854903096537959</v>
      </c>
      <c r="H967" s="135">
        <f t="shared" si="274"/>
        <v>3.0756461431402813</v>
      </c>
      <c r="I967" s="135">
        <f t="shared" si="274"/>
        <v>2.6487846485980588</v>
      </c>
      <c r="J967" s="135">
        <f t="shared" si="274"/>
        <v>2.2364499589324107</v>
      </c>
      <c r="K967" s="135">
        <f t="shared" si="274"/>
        <v>1.8295249378019964</v>
      </c>
    </row>
    <row r="968" spans="1:33" ht="14.5">
      <c r="A968" s="129" t="s">
        <v>11</v>
      </c>
      <c r="B968" s="135">
        <f t="shared" si="271"/>
        <v>0.54919035803458505</v>
      </c>
      <c r="C968" s="135">
        <f t="shared" si="272"/>
        <v>2.1388420488870881</v>
      </c>
      <c r="D968" s="135">
        <f t="shared" si="274"/>
        <v>2.4599004633688852</v>
      </c>
      <c r="E968" s="135">
        <f t="shared" si="274"/>
        <v>2.6770424220142672</v>
      </c>
      <c r="F968" s="135">
        <f t="shared" si="274"/>
        <v>2.7666562718971575</v>
      </c>
      <c r="G968" s="135">
        <f t="shared" si="274"/>
        <v>2.7724048413969866</v>
      </c>
      <c r="H968" s="135">
        <f t="shared" si="274"/>
        <v>2.7475906107992785</v>
      </c>
      <c r="I968" s="135">
        <f t="shared" si="274"/>
        <v>2.6754896545753195</v>
      </c>
      <c r="J968" s="135">
        <f t="shared" si="274"/>
        <v>2.577182949072832</v>
      </c>
      <c r="K968" s="135">
        <f t="shared" si="274"/>
        <v>2.4614690181454439</v>
      </c>
    </row>
    <row r="969" spans="1:33" ht="14.5">
      <c r="A969" s="129" t="s">
        <v>2</v>
      </c>
      <c r="B969" s="135">
        <f t="shared" si="271"/>
        <v>0.10298072485355893</v>
      </c>
      <c r="C969" s="135">
        <f t="shared" si="272"/>
        <v>0.5366012577660183</v>
      </c>
      <c r="D969" s="135">
        <f t="shared" si="274"/>
        <v>0.64591970130986387</v>
      </c>
      <c r="E969" s="135">
        <f t="shared" si="274"/>
        <v>0.64879708365096889</v>
      </c>
      <c r="F969" s="135">
        <f t="shared" si="274"/>
        <v>0.60041848849860902</v>
      </c>
      <c r="G969" s="135">
        <f t="shared" si="274"/>
        <v>0.55474331148423806</v>
      </c>
      <c r="H969" s="135">
        <f t="shared" si="274"/>
        <v>0.52649489447937192</v>
      </c>
      <c r="I969" s="135">
        <f t="shared" si="274"/>
        <v>0.49821539911754226</v>
      </c>
      <c r="J969" s="135">
        <f t="shared" si="274"/>
        <v>0.46635354397164291</v>
      </c>
      <c r="K969" s="135">
        <f t="shared" si="274"/>
        <v>0.43245214492787376</v>
      </c>
    </row>
    <row r="970" spans="1:33" ht="14.5">
      <c r="A970" s="129" t="s">
        <v>3</v>
      </c>
      <c r="B970" s="135">
        <f t="shared" si="271"/>
        <v>0.19114426505536442</v>
      </c>
      <c r="C970" s="135">
        <f t="shared" si="272"/>
        <v>0.85862687593604803</v>
      </c>
      <c r="D970" s="135">
        <f t="shared" si="274"/>
        <v>1.0140254034220331</v>
      </c>
      <c r="E970" s="135">
        <f t="shared" si="274"/>
        <v>1.1401633533041193</v>
      </c>
      <c r="F970" s="135">
        <f t="shared" si="274"/>
        <v>1.2264203109346894</v>
      </c>
      <c r="G970" s="135">
        <f t="shared" si="274"/>
        <v>1.2325045455909847</v>
      </c>
      <c r="H970" s="135">
        <f t="shared" si="274"/>
        <v>1.2029966411571233</v>
      </c>
      <c r="I970" s="135">
        <f t="shared" si="274"/>
        <v>1.1567602350324238</v>
      </c>
      <c r="J970" s="135">
        <f t="shared" si="274"/>
        <v>1.0945908303845049</v>
      </c>
      <c r="K970" s="135">
        <f t="shared" si="274"/>
        <v>1.0083193085360767</v>
      </c>
      <c r="N970" s="8" t="s">
        <v>9</v>
      </c>
    </row>
    <row r="971" spans="1:33" ht="14.5">
      <c r="A971" s="129" t="s">
        <v>4</v>
      </c>
      <c r="B971" s="135">
        <f t="shared" si="271"/>
        <v>0.10597162256062219</v>
      </c>
      <c r="C971" s="135">
        <f t="shared" si="272"/>
        <v>0.48867791201933042</v>
      </c>
      <c r="D971" s="135">
        <f t="shared" si="274"/>
        <v>0.61612254840569136</v>
      </c>
      <c r="E971" s="135">
        <f t="shared" si="274"/>
        <v>0.73979301990185531</v>
      </c>
      <c r="F971" s="135">
        <f t="shared" si="274"/>
        <v>0.82557359199934954</v>
      </c>
      <c r="G971" s="135">
        <f t="shared" si="274"/>
        <v>0.86430221196428614</v>
      </c>
      <c r="H971" s="135">
        <f t="shared" si="274"/>
        <v>0.8767052422032019</v>
      </c>
      <c r="I971" s="135">
        <f t="shared" si="274"/>
        <v>0.86966017795332984</v>
      </c>
      <c r="J971" s="135">
        <f t="shared" si="274"/>
        <v>0.84758835918022613</v>
      </c>
      <c r="K971" s="135">
        <f t="shared" si="274"/>
        <v>0.81703575205469048</v>
      </c>
    </row>
    <row r="972" spans="1:33" ht="14.5">
      <c r="A972" s="129" t="s">
        <v>0</v>
      </c>
      <c r="B972" s="135">
        <f t="shared" si="271"/>
        <v>0.49415053648886637</v>
      </c>
      <c r="C972" s="135">
        <f t="shared" si="272"/>
        <v>1.8141462116704714</v>
      </c>
      <c r="D972" s="135">
        <f t="shared" si="274"/>
        <v>1.9595778694124464</v>
      </c>
      <c r="E972" s="135">
        <f t="shared" si="274"/>
        <v>2.0720151224529046</v>
      </c>
      <c r="F972" s="135">
        <f t="shared" si="274"/>
        <v>2.136708517036586</v>
      </c>
      <c r="G972" s="135">
        <f t="shared" si="274"/>
        <v>2.1647258096246951</v>
      </c>
      <c r="H972" s="135">
        <f t="shared" si="274"/>
        <v>2.2007874768535585</v>
      </c>
      <c r="I972" s="135">
        <f t="shared" si="274"/>
        <v>2.2210872050887329</v>
      </c>
      <c r="J972" s="135">
        <f t="shared" si="274"/>
        <v>2.2091886608767322</v>
      </c>
      <c r="K972" s="135">
        <f t="shared" si="274"/>
        <v>2.1586565592659914</v>
      </c>
    </row>
    <row r="973" spans="1:33" ht="14.5">
      <c r="A973" s="129" t="s">
        <v>1</v>
      </c>
      <c r="B973" s="135">
        <f t="shared" si="271"/>
        <v>0.1440721401937605</v>
      </c>
      <c r="C973" s="135">
        <f t="shared" si="272"/>
        <v>0.44921219998444994</v>
      </c>
      <c r="D973" s="135">
        <f t="shared" si="274"/>
        <v>0.41928610597609361</v>
      </c>
      <c r="E973" s="135">
        <f t="shared" si="274"/>
        <v>0.39734890036865078</v>
      </c>
      <c r="F973" s="135">
        <f t="shared" si="274"/>
        <v>0.3734736795313735</v>
      </c>
      <c r="G973" s="135">
        <f t="shared" si="274"/>
        <v>0.34837448775168334</v>
      </c>
      <c r="H973" s="135">
        <f t="shared" si="274"/>
        <v>0.32526631701158354</v>
      </c>
      <c r="I973" s="135">
        <f t="shared" si="274"/>
        <v>0.29842684022721683</v>
      </c>
      <c r="J973" s="135">
        <f t="shared" si="274"/>
        <v>0.27287763947127186</v>
      </c>
      <c r="K973" s="135">
        <f t="shared" si="274"/>
        <v>0.2511008815518459</v>
      </c>
    </row>
    <row r="974" spans="1:33" ht="14.5">
      <c r="A974" s="129" t="s">
        <v>7</v>
      </c>
      <c r="B974" s="135">
        <f t="shared" si="271"/>
        <v>0.13837851992589267</v>
      </c>
      <c r="C974" s="135">
        <f t="shared" si="272"/>
        <v>0.65019973658852226</v>
      </c>
      <c r="D974" s="135">
        <f t="shared" si="274"/>
        <v>0.82876494127851041</v>
      </c>
      <c r="E974" s="135">
        <f t="shared" si="274"/>
        <v>0.97668086903018525</v>
      </c>
      <c r="F974" s="135">
        <f t="shared" si="274"/>
        <v>1.0985324587943421</v>
      </c>
      <c r="G974" s="135">
        <f t="shared" si="274"/>
        <v>1.1439046177898322</v>
      </c>
      <c r="H974" s="135">
        <f t="shared" si="274"/>
        <v>1.145859803913382</v>
      </c>
      <c r="I974" s="135">
        <f t="shared" si="274"/>
        <v>1.1198690792819117</v>
      </c>
      <c r="J974" s="135">
        <f t="shared" si="274"/>
        <v>1.0676374165202416</v>
      </c>
      <c r="K974" s="135">
        <f t="shared" si="274"/>
        <v>0.99335543595780817</v>
      </c>
    </row>
    <row r="975" spans="1:33" ht="14.5">
      <c r="A975" s="129" t="s">
        <v>8</v>
      </c>
      <c r="B975" s="135">
        <f t="shared" si="271"/>
        <v>0.15287301916441659</v>
      </c>
      <c r="C975" s="135">
        <f t="shared" si="272"/>
        <v>1.2100227048465158</v>
      </c>
      <c r="D975" s="135">
        <f t="shared" si="274"/>
        <v>2.0854304046594376</v>
      </c>
      <c r="E975" s="135">
        <f t="shared" si="274"/>
        <v>2.6502993641136681</v>
      </c>
      <c r="F975" s="135">
        <f t="shared" si="274"/>
        <v>2.9295860554829618</v>
      </c>
      <c r="G975" s="135">
        <f t="shared" si="274"/>
        <v>2.996247593409433</v>
      </c>
      <c r="H975" s="135">
        <f t="shared" si="274"/>
        <v>2.937327614145739</v>
      </c>
      <c r="I975" s="135">
        <f t="shared" si="274"/>
        <v>2.8246021316070857</v>
      </c>
      <c r="J975" s="135">
        <f t="shared" si="274"/>
        <v>2.6630410823786539</v>
      </c>
      <c r="K975" s="135">
        <f t="shared" si="274"/>
        <v>2.4425447908122164</v>
      </c>
      <c r="L975" s="8" t="s">
        <v>140</v>
      </c>
      <c r="M975" s="11">
        <f>MIN(B966:K975)</f>
        <v>4.8018724486890534E-2</v>
      </c>
    </row>
    <row r="976" spans="1:33" ht="14.5">
      <c r="A976" s="129" t="s">
        <v>89</v>
      </c>
      <c r="B976" s="140">
        <f>'[8]3rd GHG Study'!$D$59/10^4</f>
        <v>7.8929</v>
      </c>
      <c r="C976" s="140">
        <f>$B$976*C$962/$B$962</f>
        <v>11.345208948232408</v>
      </c>
      <c r="D976" s="140">
        <f t="shared" ref="D976:K976" si="275">$B$976*D$962/$B$962</f>
        <v>14.451312505582601</v>
      </c>
      <c r="E976" s="140">
        <f t="shared" si="275"/>
        <v>16.185280714171288</v>
      </c>
      <c r="F976" s="140">
        <f t="shared" si="275"/>
        <v>16.890440346409964</v>
      </c>
      <c r="G976" s="140">
        <f t="shared" si="275"/>
        <v>16.870335755352034</v>
      </c>
      <c r="H976" s="140">
        <f t="shared" si="275"/>
        <v>16.551675524185963</v>
      </c>
      <c r="I976" s="140">
        <f t="shared" si="275"/>
        <v>15.981618365514468</v>
      </c>
      <c r="J976" s="140">
        <f t="shared" si="275"/>
        <v>15.199306246104044</v>
      </c>
      <c r="K976" s="140">
        <f t="shared" si="275"/>
        <v>14.188647044483522</v>
      </c>
      <c r="L976" s="8" t="s">
        <v>141</v>
      </c>
      <c r="M976" s="11">
        <f>MAX(B966:K975)</f>
        <v>4.0364917756172645</v>
      </c>
    </row>
    <row r="978" spans="1:31" ht="14.5">
      <c r="A978" s="34" t="s">
        <v>71</v>
      </c>
      <c r="B978" s="35"/>
      <c r="C978" s="35"/>
      <c r="D978" s="35"/>
      <c r="E978" s="35"/>
      <c r="F978" s="35"/>
      <c r="G978" s="35"/>
      <c r="H978" s="35"/>
      <c r="I978" s="35"/>
      <c r="J978" s="35"/>
      <c r="K978" s="35"/>
      <c r="L978" s="35"/>
      <c r="M978" s="35"/>
      <c r="N978" s="35"/>
      <c r="O978" s="35"/>
      <c r="P978" s="35"/>
      <c r="Q978" s="35"/>
      <c r="R978" s="35"/>
      <c r="S978" s="35"/>
      <c r="T978" s="35"/>
    </row>
    <row r="979" spans="1:31" hidden="1" outlineLevel="1"/>
    <row r="980" spans="1:31" ht="14.5" hidden="1" outlineLevel="1">
      <c r="A980" s="10" t="s">
        <v>137</v>
      </c>
      <c r="B980" s="5"/>
      <c r="C980" s="5"/>
      <c r="D980" s="5"/>
      <c r="E980" s="5"/>
      <c r="F980" s="5"/>
      <c r="G980" s="5"/>
      <c r="H980" s="5"/>
      <c r="I980" s="5"/>
      <c r="J980" s="5"/>
      <c r="K980" s="5"/>
      <c r="U980" s="81"/>
      <c r="V980" s="81"/>
      <c r="W980" s="81"/>
      <c r="X980" s="81"/>
      <c r="Y980" s="81"/>
      <c r="Z980" s="81"/>
      <c r="AA980" s="81"/>
      <c r="AB980" s="81"/>
      <c r="AC980" s="81"/>
      <c r="AD980" s="81"/>
      <c r="AE980" s="81"/>
    </row>
    <row r="981" spans="1:31" ht="14.5" hidden="1" outlineLevel="1">
      <c r="A981" s="23" t="s">
        <v>63</v>
      </c>
      <c r="B981" s="59"/>
      <c r="C981" s="23"/>
      <c r="D981" s="59"/>
      <c r="E981" s="59"/>
      <c r="F981" s="59"/>
      <c r="G981" s="59"/>
      <c r="H981" s="59"/>
      <c r="I981" s="59"/>
      <c r="J981" s="59"/>
      <c r="K981" s="75"/>
      <c r="L981" s="32"/>
      <c r="U981" s="81"/>
      <c r="V981" s="81"/>
      <c r="W981" s="81"/>
      <c r="X981" s="81"/>
      <c r="Y981" s="81"/>
      <c r="Z981" s="81"/>
      <c r="AA981" s="81"/>
      <c r="AB981" s="81"/>
      <c r="AC981" s="81"/>
      <c r="AD981" s="81"/>
      <c r="AE981" s="81"/>
    </row>
    <row r="982" spans="1:31" ht="14.5" hidden="1" outlineLevel="1">
      <c r="A982" s="23"/>
      <c r="B982" s="69">
        <v>2010</v>
      </c>
      <c r="C982" s="69">
        <v>2020</v>
      </c>
      <c r="D982" s="69">
        <v>2030</v>
      </c>
      <c r="E982" s="69">
        <v>2040</v>
      </c>
      <c r="F982" s="69">
        <v>2050</v>
      </c>
      <c r="G982" s="69">
        <v>2060</v>
      </c>
      <c r="H982" s="69">
        <v>2070</v>
      </c>
      <c r="I982" s="69">
        <v>2080</v>
      </c>
      <c r="J982" s="69">
        <v>2090</v>
      </c>
      <c r="K982" s="69">
        <v>2100</v>
      </c>
      <c r="L982" s="6"/>
      <c r="O982" s="1"/>
      <c r="U982" s="81"/>
      <c r="V982" s="81"/>
      <c r="W982" s="81"/>
      <c r="X982" s="81"/>
      <c r="Y982" s="81"/>
      <c r="Z982" s="81"/>
      <c r="AA982" s="81"/>
      <c r="AB982" s="81"/>
      <c r="AC982" s="81"/>
      <c r="AD982" s="81"/>
      <c r="AE982" s="81"/>
    </row>
    <row r="983" spans="1:31" ht="14.5" hidden="1" outlineLevel="1">
      <c r="A983" s="23" t="s">
        <v>5</v>
      </c>
      <c r="B983" s="46">
        <f>[9]trucks!W15</f>
        <v>471.43534095371001</v>
      </c>
      <c r="C983" s="46">
        <f>[9]trucks!X15</f>
        <v>633.024389798568</v>
      </c>
      <c r="D983" s="46">
        <f>[9]trucks!Y15</f>
        <v>829.74568673600515</v>
      </c>
      <c r="E983" s="46">
        <f>[9]trucks!Z15</f>
        <v>1066.324712181289</v>
      </c>
      <c r="F983" s="46">
        <f>[9]trucks!AA15</f>
        <v>1365.1280878857985</v>
      </c>
      <c r="G983" s="46">
        <f>[9]trucks!AB15</f>
        <v>1735.6962333514568</v>
      </c>
      <c r="H983" s="46">
        <f>[9]trucks!AC15</f>
        <v>2201.9673760816909</v>
      </c>
      <c r="I983" s="46">
        <f>[9]trucks!AD15</f>
        <v>2761.0329506059193</v>
      </c>
      <c r="J983" s="46">
        <f>[9]trucks!AE15</f>
        <v>3457.6844363744112</v>
      </c>
      <c r="K983" s="46">
        <f>[9]trucks!AF15</f>
        <v>4325.7816949767857</v>
      </c>
      <c r="L983" s="6"/>
      <c r="O983" s="1"/>
      <c r="U983" s="81"/>
      <c r="V983" s="81"/>
      <c r="W983" s="81"/>
      <c r="X983" s="81"/>
      <c r="Y983" s="81"/>
      <c r="Z983" s="81"/>
      <c r="AA983" s="81"/>
      <c r="AB983" s="81"/>
      <c r="AC983" s="81"/>
      <c r="AD983" s="81"/>
      <c r="AE983" s="81"/>
    </row>
    <row r="984" spans="1:31" ht="14.5" hidden="1" outlineLevel="1">
      <c r="A984" s="23" t="s">
        <v>6</v>
      </c>
      <c r="B984" s="46">
        <f>[9]trucks!W16</f>
        <v>1756.2807949301623</v>
      </c>
      <c r="C984" s="46">
        <f>[9]trucks!X16</f>
        <v>2404.9503917082129</v>
      </c>
      <c r="D984" s="46">
        <f>[9]trucks!Y16</f>
        <v>3096.9500527228438</v>
      </c>
      <c r="E984" s="46">
        <f>[9]trucks!Z16</f>
        <v>3667.7880368083261</v>
      </c>
      <c r="F984" s="46">
        <f>[9]trucks!AA16</f>
        <v>4318.8548521477132</v>
      </c>
      <c r="G984" s="46">
        <f>[9]trucks!AB16</f>
        <v>4789.9594928173246</v>
      </c>
      <c r="H984" s="46">
        <f>[9]trucks!AC16</f>
        <v>5303.0704025775312</v>
      </c>
      <c r="I984" s="46">
        <f>[9]trucks!AD16</f>
        <v>5719.448854792503</v>
      </c>
      <c r="J984" s="46">
        <f>[9]trucks!AE16</f>
        <v>6163.4883215903401</v>
      </c>
      <c r="K984" s="46">
        <f>[9]trucks!AF16</f>
        <v>6637.0263902037059</v>
      </c>
      <c r="L984" s="6"/>
      <c r="O984" s="1"/>
      <c r="U984" s="81"/>
      <c r="V984" s="81"/>
      <c r="W984" s="81"/>
      <c r="X984" s="81"/>
      <c r="Y984" s="81"/>
      <c r="Z984" s="81"/>
      <c r="AA984" s="81"/>
      <c r="AB984" s="81"/>
      <c r="AC984" s="81"/>
      <c r="AD984" s="81"/>
      <c r="AE984" s="81"/>
    </row>
    <row r="985" spans="1:31" ht="14.5" hidden="1" outlineLevel="1">
      <c r="A985" s="23" t="s">
        <v>11</v>
      </c>
      <c r="B985" s="46">
        <f>[9]trucks!W17</f>
        <v>1500.9828364789353</v>
      </c>
      <c r="C985" s="46">
        <f>[9]trucks!X17</f>
        <v>1666.7120273063058</v>
      </c>
      <c r="D985" s="46">
        <f>[9]trucks!Y17</f>
        <v>1849.1547689734457</v>
      </c>
      <c r="E985" s="46">
        <f>[9]trucks!Z17</f>
        <v>2001.3084488133888</v>
      </c>
      <c r="F985" s="46">
        <f>[9]trucks!AA17</f>
        <v>2167.0934528419571</v>
      </c>
      <c r="G985" s="46">
        <f>[9]trucks!AB17</f>
        <v>2296.6886906101377</v>
      </c>
      <c r="H985" s="46">
        <f>[9]trucks!AC17</f>
        <v>2433.3866824523807</v>
      </c>
      <c r="I985" s="46">
        <f>[9]trucks!AD17</f>
        <v>2590.5622917462338</v>
      </c>
      <c r="J985" s="46">
        <f>[9]trucks!AE17</f>
        <v>2757.2245408232729</v>
      </c>
      <c r="K985" s="46">
        <f>[9]trucks!AF17</f>
        <v>2933.9810941105093</v>
      </c>
      <c r="L985" s="6"/>
      <c r="O985" s="1"/>
      <c r="P985" s="80"/>
      <c r="Q985" s="81"/>
      <c r="R985" s="81"/>
      <c r="S985" s="81"/>
      <c r="T985" s="81"/>
      <c r="U985" s="81"/>
      <c r="V985" s="81"/>
      <c r="W985" s="81"/>
      <c r="X985" s="81"/>
      <c r="Y985" s="81"/>
      <c r="Z985" s="81"/>
      <c r="AA985" s="81"/>
      <c r="AB985" s="81"/>
      <c r="AC985" s="81"/>
      <c r="AD985" s="81"/>
      <c r="AE985" s="81"/>
    </row>
    <row r="986" spans="1:31" ht="14.5" hidden="1" outlineLevel="1">
      <c r="A986" s="23" t="s">
        <v>2</v>
      </c>
      <c r="B986" s="46">
        <f>[9]trucks!W18</f>
        <v>344.16736183375639</v>
      </c>
      <c r="C986" s="46">
        <f>[9]trucks!X18</f>
        <v>419.57106494545206</v>
      </c>
      <c r="D986" s="46">
        <f>[9]trucks!Y18</f>
        <v>524.51929581781269</v>
      </c>
      <c r="E986" s="46">
        <f>[9]trucks!Z18</f>
        <v>639.35870544083559</v>
      </c>
      <c r="F986" s="46">
        <f>[9]trucks!AA18</f>
        <v>772.64981758234921</v>
      </c>
      <c r="G986" s="46">
        <f>[9]trucks!AB18</f>
        <v>887.60394111867527</v>
      </c>
      <c r="H986" s="46">
        <f>[9]trucks!AC18</f>
        <v>1016.2821424147157</v>
      </c>
      <c r="I986" s="46">
        <f>[9]trucks!AD18</f>
        <v>1110.8645309786591</v>
      </c>
      <c r="J986" s="46">
        <f>[9]trucks!AE18</f>
        <v>1212.8616225755338</v>
      </c>
      <c r="K986" s="46">
        <f>[9]trucks!AF18</f>
        <v>1322.8546863179238</v>
      </c>
      <c r="L986" s="6"/>
      <c r="O986" s="1"/>
      <c r="P986" s="80"/>
      <c r="Q986" s="81"/>
      <c r="R986" s="81"/>
      <c r="S986" s="81"/>
      <c r="T986" s="81"/>
      <c r="U986" s="81"/>
      <c r="V986" s="81"/>
      <c r="W986" s="81"/>
      <c r="X986" s="81"/>
      <c r="Y986" s="81"/>
      <c r="Z986" s="81"/>
      <c r="AA986" s="81"/>
      <c r="AB986" s="81"/>
      <c r="AC986" s="81"/>
      <c r="AD986" s="81"/>
      <c r="AE986" s="81"/>
    </row>
    <row r="987" spans="1:31" ht="14.5" hidden="1" outlineLevel="1">
      <c r="A987" s="23" t="s">
        <v>3</v>
      </c>
      <c r="B987" s="46">
        <f>[9]trucks!W19</f>
        <v>1392.542022312477</v>
      </c>
      <c r="C987" s="46">
        <f>[9]trucks!X19</f>
        <v>1699.5315351158799</v>
      </c>
      <c r="D987" s="46">
        <f>[9]trucks!Y19</f>
        <v>2018.8742840489679</v>
      </c>
      <c r="E987" s="46">
        <f>[9]trucks!Z19</f>
        <v>2339.2432801270506</v>
      </c>
      <c r="F987" s="46">
        <f>[9]trucks!AA19</f>
        <v>2705.3825155698605</v>
      </c>
      <c r="G987" s="46">
        <f>[9]trucks!AB19</f>
        <v>3017.091262690868</v>
      </c>
      <c r="H987" s="46">
        <f>[9]trucks!AC19</f>
        <v>3361.9733056773543</v>
      </c>
      <c r="I987" s="46">
        <f>[9]trucks!AD19</f>
        <v>3706.9217094508281</v>
      </c>
      <c r="J987" s="46">
        <f>[9]trucks!AE19</f>
        <v>4085.0561764568142</v>
      </c>
      <c r="K987" s="46">
        <f>[9]trucks!AF19</f>
        <v>4499.5694009673362</v>
      </c>
      <c r="L987" s="6"/>
      <c r="O987" s="1"/>
      <c r="P987" s="80"/>
      <c r="Q987" s="81"/>
      <c r="R987" s="81"/>
      <c r="S987" s="81"/>
      <c r="T987" s="81"/>
      <c r="U987" s="81"/>
      <c r="V987" s="81"/>
      <c r="W987" s="81"/>
      <c r="X987" s="81"/>
      <c r="Y987" s="81"/>
      <c r="Z987" s="81"/>
      <c r="AA987" s="81"/>
      <c r="AB987" s="81"/>
      <c r="AC987" s="81"/>
      <c r="AD987" s="81"/>
      <c r="AE987" s="81"/>
    </row>
    <row r="988" spans="1:31" ht="14.5" hidden="1" outlineLevel="1">
      <c r="A988" s="23" t="s">
        <v>4</v>
      </c>
      <c r="B988" s="46">
        <f>[9]trucks!W20</f>
        <v>948.8623056090654</v>
      </c>
      <c r="C988" s="46">
        <f>[9]trucks!X20</f>
        <v>1225.6872778447616</v>
      </c>
      <c r="D988" s="46">
        <f>[9]trucks!Y20</f>
        <v>1543.2121268970088</v>
      </c>
      <c r="E988" s="46">
        <f>[9]trucks!Z20</f>
        <v>1882.0187199667835</v>
      </c>
      <c r="F988" s="46">
        <f>[9]trucks!AA20</f>
        <v>2293.3959547062691</v>
      </c>
      <c r="G988" s="46">
        <f>[9]trucks!AB20</f>
        <v>2705.6245264341933</v>
      </c>
      <c r="H988" s="46">
        <f>[9]trucks!AC20</f>
        <v>3190.7244176267545</v>
      </c>
      <c r="I988" s="46">
        <f>[9]trucks!AD20</f>
        <v>3593.2517187220237</v>
      </c>
      <c r="J988" s="46">
        <f>[9]trucks!AE20</f>
        <v>4045.9537402815063</v>
      </c>
      <c r="K988" s="46">
        <f>[9]trucks!AF20</f>
        <v>4555.0847228668154</v>
      </c>
      <c r="L988" s="6"/>
      <c r="O988" s="1"/>
      <c r="P988" s="80"/>
      <c r="Q988" s="81"/>
      <c r="R988" s="81"/>
      <c r="S988" s="81"/>
      <c r="T988" s="81"/>
      <c r="U988" s="81"/>
      <c r="V988" s="81"/>
      <c r="W988" s="81"/>
      <c r="X988" s="81"/>
      <c r="Y988" s="81"/>
      <c r="Z988" s="81"/>
      <c r="AA988" s="81"/>
      <c r="AB988" s="81"/>
      <c r="AC988" s="81"/>
      <c r="AD988" s="81"/>
      <c r="AE988" s="81"/>
    </row>
    <row r="989" spans="1:31" ht="14.5" hidden="1" outlineLevel="1">
      <c r="A989" s="23" t="s">
        <v>0</v>
      </c>
      <c r="B989" s="46">
        <f>[9]trucks!W21</f>
        <v>2650.8767096501665</v>
      </c>
      <c r="C989" s="46">
        <f>[9]trucks!X21</f>
        <v>3099.922416185203</v>
      </c>
      <c r="D989" s="46">
        <f>[9]trucks!Y21</f>
        <v>3511.1288704166973</v>
      </c>
      <c r="E989" s="46">
        <f>[9]trucks!Z21</f>
        <v>3782.6127679288411</v>
      </c>
      <c r="F989" s="46">
        <f>[9]trucks!AA21</f>
        <v>4068.8148961242191</v>
      </c>
      <c r="G989" s="46">
        <f>[9]trucks!AB21</f>
        <v>4342.0316192432556</v>
      </c>
      <c r="H989" s="46">
        <f>[9]trucks!AC21</f>
        <v>4628.6612966425873</v>
      </c>
      <c r="I989" s="46">
        <f>[9]trucks!AD21</f>
        <v>4906.6044828576687</v>
      </c>
      <c r="J989" s="46">
        <f>[9]trucks!AE21</f>
        <v>5197.1599663298948</v>
      </c>
      <c r="K989" s="46">
        <f>[9]trucks!AF21</f>
        <v>5500.9000584163696</v>
      </c>
      <c r="L989" s="6"/>
      <c r="O989" s="1"/>
      <c r="P989" s="1"/>
      <c r="Q989" s="1"/>
      <c r="R989" s="1"/>
      <c r="S989" s="1"/>
      <c r="T989" s="1"/>
      <c r="U989" s="1"/>
      <c r="V989" s="1"/>
      <c r="W989" s="1"/>
      <c r="X989" s="1"/>
      <c r="Y989" s="1"/>
      <c r="Z989" s="1"/>
    </row>
    <row r="990" spans="1:31" ht="14.5" hidden="1" outlineLevel="1">
      <c r="A990" s="23" t="s">
        <v>1</v>
      </c>
      <c r="B990" s="46">
        <f>[9]trucks!W22</f>
        <v>376.19284665737285</v>
      </c>
      <c r="C990" s="46">
        <f>[9]trucks!X22</f>
        <v>400.64328987563681</v>
      </c>
      <c r="D990" s="46">
        <f>[9]trucks!Y22</f>
        <v>419.6231665488034</v>
      </c>
      <c r="E990" s="46">
        <f>[9]trucks!Z22</f>
        <v>432.02917533874927</v>
      </c>
      <c r="F990" s="46">
        <f>[9]trucks!AA22</f>
        <v>444.76350240721496</v>
      </c>
      <c r="G990" s="46">
        <f>[9]trucks!AB22</f>
        <v>453.10092834410239</v>
      </c>
      <c r="H990" s="46">
        <f>[9]trucks!AC22</f>
        <v>461.57909087610665</v>
      </c>
      <c r="I990" s="46">
        <f>[9]trucks!AD22</f>
        <v>481.54025297753782</v>
      </c>
      <c r="J990" s="46">
        <f>[9]trucks!AE22</f>
        <v>502.28155985860036</v>
      </c>
      <c r="K990" s="46">
        <f>[9]trucks!AF22</f>
        <v>523.83350202250688</v>
      </c>
      <c r="L990" s="6"/>
      <c r="O990" s="1"/>
      <c r="P990" s="1"/>
      <c r="Q990" s="1"/>
      <c r="R990" s="1"/>
      <c r="S990" s="1"/>
      <c r="T990" s="1"/>
      <c r="U990" s="1"/>
      <c r="V990" s="1"/>
      <c r="W990" s="1"/>
      <c r="X990" s="1"/>
      <c r="Y990" s="1"/>
      <c r="Z990" s="1"/>
    </row>
    <row r="991" spans="1:31" ht="14.5" hidden="1" outlineLevel="1">
      <c r="A991" s="23" t="s">
        <v>7</v>
      </c>
      <c r="B991" s="46">
        <f>[9]trucks!W23</f>
        <v>804.36497073455291</v>
      </c>
      <c r="C991" s="46">
        <f>[9]trucks!X23</f>
        <v>1039.430128282849</v>
      </c>
      <c r="D991" s="46">
        <f>[9]trucks!Y23</f>
        <v>1276.046975601605</v>
      </c>
      <c r="E991" s="46">
        <f>[9]trucks!Z23</f>
        <v>1475.2796036837128</v>
      </c>
      <c r="F991" s="46">
        <f>[9]trucks!AA23</f>
        <v>1700.8612473180049</v>
      </c>
      <c r="G991" s="46">
        <f>[9]trucks!AB23</f>
        <v>1864.2708460058204</v>
      </c>
      <c r="H991" s="46">
        <f>[9]trucks!AC23</f>
        <v>2041.5069367120718</v>
      </c>
      <c r="I991" s="46">
        <f>[9]trucks!AD23</f>
        <v>2250.2335370212359</v>
      </c>
      <c r="J991" s="46">
        <f>[9]trucks!AE23</f>
        <v>2478.136369616107</v>
      </c>
      <c r="K991" s="46">
        <f>[9]trucks!AF23</f>
        <v>2726.9772026859341</v>
      </c>
      <c r="L991" s="6"/>
      <c r="O991" s="1"/>
      <c r="P991" s="1"/>
      <c r="Q991" s="1"/>
      <c r="R991" s="1"/>
      <c r="S991" s="1"/>
      <c r="T991" s="1"/>
      <c r="U991" s="1"/>
      <c r="V991" s="1"/>
      <c r="W991" s="1"/>
      <c r="X991" s="1"/>
      <c r="Y991" s="1"/>
      <c r="Z991" s="1"/>
    </row>
    <row r="992" spans="1:31" ht="14.5" hidden="1" outlineLevel="1">
      <c r="A992" s="23" t="s">
        <v>8</v>
      </c>
      <c r="B992" s="46">
        <f>[9]trucks!W24</f>
        <v>751.8153816580882</v>
      </c>
      <c r="C992" s="46">
        <f>[9]trucks!X24</f>
        <v>969.14918733741479</v>
      </c>
      <c r="D992" s="46">
        <f>[9]trucks!Y24</f>
        <v>1224.7745829674234</v>
      </c>
      <c r="E992" s="46">
        <f>[9]trucks!Z24</f>
        <v>1536.2612612555013</v>
      </c>
      <c r="F992" s="46">
        <f>[9]trucks!AA24</f>
        <v>1914.2359016833675</v>
      </c>
      <c r="G992" s="46">
        <f>[9]trucks!AB24</f>
        <v>2392.1636665920373</v>
      </c>
      <c r="H992" s="46">
        <f>[9]trucks!AC24</f>
        <v>2976.3936233903382</v>
      </c>
      <c r="I992" s="46">
        <f>[9]trucks!AD24</f>
        <v>3468.9913345685031</v>
      </c>
      <c r="J992" s="46">
        <f>[9]trucks!AE24</f>
        <v>4037.1607740937498</v>
      </c>
      <c r="K992" s="46">
        <f>[9]trucks!AF24</f>
        <v>4692.4957557329026</v>
      </c>
      <c r="L992" s="6"/>
      <c r="O992" s="1"/>
      <c r="P992" s="1"/>
      <c r="Q992" s="1"/>
      <c r="R992" s="1"/>
      <c r="S992" s="1"/>
      <c r="T992" s="1"/>
      <c r="U992" s="1"/>
      <c r="V992" s="1"/>
      <c r="W992" s="1"/>
      <c r="X992" s="1"/>
      <c r="Y992" s="1"/>
      <c r="Z992" s="1"/>
    </row>
    <row r="993" spans="1:28" ht="14.5" hidden="1" outlineLevel="1">
      <c r="A993" s="23" t="s">
        <v>89</v>
      </c>
      <c r="B993" s="46">
        <f>SUM(B983:B992)</f>
        <v>10997.520570818288</v>
      </c>
      <c r="C993" s="46">
        <f t="shared" ref="C993:K993" si="276">SUM(C983:C992)</f>
        <v>13558.621708400284</v>
      </c>
      <c r="D993" s="46">
        <f t="shared" si="276"/>
        <v>16294.029810730615</v>
      </c>
      <c r="E993" s="46">
        <f t="shared" si="276"/>
        <v>18822.224711544481</v>
      </c>
      <c r="F993" s="46">
        <f t="shared" si="276"/>
        <v>21751.180228266756</v>
      </c>
      <c r="G993" s="46">
        <f t="shared" si="276"/>
        <v>24484.231207207871</v>
      </c>
      <c r="H993" s="46">
        <f t="shared" si="276"/>
        <v>27615.545274451528</v>
      </c>
      <c r="I993" s="46">
        <f t="shared" si="276"/>
        <v>30589.451663721113</v>
      </c>
      <c r="J993" s="46">
        <f t="shared" si="276"/>
        <v>33937.007508000235</v>
      </c>
      <c r="K993" s="46">
        <f t="shared" si="276"/>
        <v>37718.504508300786</v>
      </c>
      <c r="L993" s="6"/>
      <c r="O993" s="1"/>
      <c r="P993" s="1"/>
      <c r="Q993" s="1"/>
      <c r="R993" s="1"/>
      <c r="S993" s="1"/>
      <c r="T993" s="1"/>
      <c r="U993" s="1"/>
      <c r="V993" s="1"/>
      <c r="W993" s="1"/>
      <c r="X993" s="1"/>
      <c r="Y993" s="1"/>
    </row>
    <row r="994" spans="1:28" hidden="1" outlineLevel="1"/>
    <row r="995" spans="1:28" hidden="1" outlineLevel="1">
      <c r="A995" t="s">
        <v>74</v>
      </c>
    </row>
    <row r="996" spans="1:28" hidden="1" outlineLevel="1">
      <c r="A996" t="s">
        <v>75</v>
      </c>
    </row>
    <row r="997" spans="1:28" hidden="1" outlineLevel="1">
      <c r="A997" t="s">
        <v>76</v>
      </c>
    </row>
    <row r="998" spans="1:28" hidden="1" outlineLevel="1">
      <c r="A998" t="s">
        <v>77</v>
      </c>
    </row>
    <row r="999" spans="1:28" hidden="1" outlineLevel="1">
      <c r="A999" t="s">
        <v>78</v>
      </c>
    </row>
    <row r="1000" spans="1:28" hidden="1" outlineLevel="1">
      <c r="A1000" s="106" t="s">
        <v>143</v>
      </c>
    </row>
    <row r="1001" spans="1:28" hidden="1" outlineLevel="1">
      <c r="A1001" s="8"/>
    </row>
    <row r="1002" spans="1:28" hidden="1" outlineLevel="1">
      <c r="A1002" s="8"/>
    </row>
    <row r="1003" spans="1:28" ht="14.5" hidden="1" outlineLevel="1">
      <c r="A1003" s="21" t="s">
        <v>79</v>
      </c>
      <c r="B1003" s="22"/>
      <c r="C1003" s="22"/>
    </row>
    <row r="1004" spans="1:28" ht="14.5" hidden="1" outlineLevel="1">
      <c r="A1004" t="s">
        <v>34</v>
      </c>
      <c r="B1004">
        <v>0.3</v>
      </c>
      <c r="C1004">
        <v>0.3</v>
      </c>
      <c r="D1004">
        <v>0.3</v>
      </c>
      <c r="E1004">
        <v>0.3</v>
      </c>
      <c r="F1004">
        <v>0.3</v>
      </c>
      <c r="G1004">
        <v>0.3</v>
      </c>
      <c r="H1004">
        <v>0.3</v>
      </c>
      <c r="I1004">
        <v>0.3</v>
      </c>
      <c r="J1004">
        <v>0.3</v>
      </c>
      <c r="K1004">
        <v>0.3</v>
      </c>
      <c r="L1004" s="8" t="s">
        <v>144</v>
      </c>
      <c r="M1004" s="103" t="s">
        <v>145</v>
      </c>
      <c r="N1004" s="25"/>
    </row>
    <row r="1005" spans="1:28" ht="14.5" hidden="1" outlineLevel="1">
      <c r="A1005" s="22" t="s">
        <v>69</v>
      </c>
      <c r="B1005" s="42">
        <v>2010</v>
      </c>
      <c r="C1005" s="82">
        <v>2020</v>
      </c>
      <c r="D1005" s="42">
        <v>2030</v>
      </c>
      <c r="E1005" s="42">
        <v>2040</v>
      </c>
      <c r="F1005" s="42">
        <v>2050</v>
      </c>
      <c r="G1005" s="42">
        <v>2060</v>
      </c>
      <c r="H1005" s="42">
        <v>2070</v>
      </c>
      <c r="I1005" s="42">
        <v>2080</v>
      </c>
      <c r="J1005" s="42">
        <v>2090</v>
      </c>
      <c r="K1005" s="83">
        <v>2100</v>
      </c>
      <c r="M1005" s="104"/>
      <c r="N1005" s="62"/>
    </row>
    <row r="1006" spans="1:28" ht="14.5" hidden="1" outlineLevel="1">
      <c r="A1006" s="63" t="s">
        <v>5</v>
      </c>
      <c r="B1006" s="44">
        <v>4.3446517838311296</v>
      </c>
      <c r="C1006" s="44">
        <f t="shared" ref="C1006:C1015" si="277">B1006*(1-C$1004/100)^10</f>
        <v>4.2160578112540099</v>
      </c>
      <c r="D1006" s="44">
        <f t="shared" ref="D1006:G1015" si="278">$L1006*D$1005+$M1006</f>
        <v>3.7262991651420947</v>
      </c>
      <c r="E1006" s="44">
        <f t="shared" si="278"/>
        <v>3.2365405190301857</v>
      </c>
      <c r="F1006" s="44">
        <f t="shared" si="278"/>
        <v>2.7467818729182625</v>
      </c>
      <c r="G1006" s="44">
        <f t="shared" si="278"/>
        <v>2.2570232268063535</v>
      </c>
      <c r="H1006" s="44">
        <f>$H$1012</f>
        <v>1.7672645806944476</v>
      </c>
      <c r="I1006" s="44">
        <f>H1006*(1-I$1004/100)^10</f>
        <v>1.7149566894447745</v>
      </c>
      <c r="J1006" s="44">
        <f>I1006*(1-J$1004/100)^10</f>
        <v>1.6641970188276412</v>
      </c>
      <c r="K1006" s="44">
        <f>J1006*(1-K$1004/100)^10</f>
        <v>1.6149397442634332</v>
      </c>
      <c r="L1006">
        <f>(H1006-C1006)/(H$1005-C$1005)</f>
        <v>-4.8975864611191244E-2</v>
      </c>
      <c r="M1006" s="105">
        <f>H1006-L1006*H$1005</f>
        <v>103.14730432586032</v>
      </c>
      <c r="N1006" s="36"/>
      <c r="Q1006" s="2"/>
      <c r="R1006" s="2"/>
      <c r="S1006" s="2"/>
      <c r="T1006" s="2"/>
      <c r="U1006" s="2"/>
      <c r="V1006" s="2"/>
      <c r="W1006" s="2"/>
      <c r="X1006" s="2"/>
      <c r="Y1006" s="2"/>
      <c r="Z1006" s="2"/>
      <c r="AA1006" s="2"/>
      <c r="AB1006" s="2"/>
    </row>
    <row r="1007" spans="1:28" ht="14.5" hidden="1" outlineLevel="1">
      <c r="A1007" s="63" t="s">
        <v>6</v>
      </c>
      <c r="B1007" s="44">
        <v>3.4757214270649013</v>
      </c>
      <c r="C1007" s="44">
        <f t="shared" si="277"/>
        <v>3.3728462490032056</v>
      </c>
      <c r="D1007" s="44">
        <f t="shared" si="278"/>
        <v>3.0517299153414541</v>
      </c>
      <c r="E1007" s="44">
        <f t="shared" si="278"/>
        <v>2.7306135816797052</v>
      </c>
      <c r="F1007" s="44">
        <f t="shared" si="278"/>
        <v>2.4094972480179422</v>
      </c>
      <c r="G1007" s="44">
        <f t="shared" si="278"/>
        <v>2.0883809143561933</v>
      </c>
      <c r="H1007" s="44">
        <f t="shared" ref="H1007:H1015" si="279">$H$1012</f>
        <v>1.7672645806944476</v>
      </c>
      <c r="I1007" s="44">
        <f t="shared" ref="I1007:K1015" si="280">H1007*(1-I$1004/100)^10</f>
        <v>1.7149566894447745</v>
      </c>
      <c r="J1007" s="44">
        <f t="shared" si="280"/>
        <v>1.6641970188276412</v>
      </c>
      <c r="K1007" s="44">
        <f t="shared" si="280"/>
        <v>1.6149397442634332</v>
      </c>
      <c r="L1007">
        <f t="shared" ref="L1007:L1015" si="281">(H1007-C1007)/(H$1005-C$1005)</f>
        <v>-3.211163336617516E-2</v>
      </c>
      <c r="M1007" s="105">
        <f t="shared" ref="M1007:M1015" si="282">H1007-L1007*H$1005</f>
        <v>68.238345648677026</v>
      </c>
      <c r="N1007" s="36"/>
      <c r="Q1007" s="2"/>
      <c r="R1007" s="2"/>
      <c r="S1007" s="2"/>
      <c r="T1007" s="2"/>
      <c r="U1007" s="2"/>
      <c r="V1007" s="2"/>
      <c r="W1007" s="2"/>
      <c r="X1007" s="2"/>
      <c r="Y1007" s="2"/>
      <c r="Z1007" s="2"/>
      <c r="AA1007" s="2"/>
      <c r="AB1007" s="2"/>
    </row>
    <row r="1008" spans="1:28" ht="14.5" hidden="1" outlineLevel="1">
      <c r="A1008" s="63" t="s">
        <v>11</v>
      </c>
      <c r="B1008" s="44">
        <v>2.6676161952723114</v>
      </c>
      <c r="C1008" s="44">
        <f t="shared" si="277"/>
        <v>2.58865949610996</v>
      </c>
      <c r="D1008" s="44">
        <f t="shared" si="278"/>
        <v>2.4243805130268541</v>
      </c>
      <c r="E1008" s="44">
        <f t="shared" si="278"/>
        <v>2.2601015299437535</v>
      </c>
      <c r="F1008" s="44">
        <f t="shared" si="278"/>
        <v>2.0958225468606457</v>
      </c>
      <c r="G1008" s="44">
        <f t="shared" si="278"/>
        <v>1.9315435637775451</v>
      </c>
      <c r="H1008" s="44">
        <f t="shared" si="279"/>
        <v>1.7672645806944476</v>
      </c>
      <c r="I1008" s="44">
        <f t="shared" si="280"/>
        <v>1.7149566894447745</v>
      </c>
      <c r="J1008" s="44">
        <f t="shared" si="280"/>
        <v>1.6641970188276412</v>
      </c>
      <c r="K1008" s="44">
        <f t="shared" si="280"/>
        <v>1.6149397442634332</v>
      </c>
      <c r="L1008">
        <f t="shared" si="281"/>
        <v>-1.6427898308310249E-2</v>
      </c>
      <c r="M1008" s="105">
        <f t="shared" si="282"/>
        <v>35.773014078896658</v>
      </c>
      <c r="N1008" s="36"/>
      <c r="Q1008" s="2"/>
      <c r="R1008" s="2"/>
      <c r="S1008" s="2"/>
      <c r="T1008" s="2"/>
      <c r="U1008" s="2"/>
      <c r="V1008" s="2"/>
      <c r="W1008" s="2"/>
      <c r="X1008" s="2"/>
      <c r="Y1008" s="2"/>
      <c r="Z1008" s="2"/>
      <c r="AA1008" s="2"/>
      <c r="AB1008" s="2"/>
    </row>
    <row r="1009" spans="1:28" ht="14.5" hidden="1" outlineLevel="1">
      <c r="A1009" s="63" t="s">
        <v>2</v>
      </c>
      <c r="B1009" s="44">
        <v>3.4757214270649013</v>
      </c>
      <c r="C1009" s="44">
        <f t="shared" si="277"/>
        <v>3.3728462490032056</v>
      </c>
      <c r="D1009" s="44">
        <f t="shared" si="278"/>
        <v>3.0517299153414541</v>
      </c>
      <c r="E1009" s="44">
        <f t="shared" si="278"/>
        <v>2.7306135816797052</v>
      </c>
      <c r="F1009" s="44">
        <f t="shared" si="278"/>
        <v>2.4094972480179422</v>
      </c>
      <c r="G1009" s="44">
        <f t="shared" si="278"/>
        <v>2.0883809143561933</v>
      </c>
      <c r="H1009" s="44">
        <f t="shared" si="279"/>
        <v>1.7672645806944476</v>
      </c>
      <c r="I1009" s="44">
        <f t="shared" si="280"/>
        <v>1.7149566894447745</v>
      </c>
      <c r="J1009" s="44">
        <f t="shared" si="280"/>
        <v>1.6641970188276412</v>
      </c>
      <c r="K1009" s="44">
        <f t="shared" si="280"/>
        <v>1.6149397442634332</v>
      </c>
      <c r="L1009">
        <f t="shared" si="281"/>
        <v>-3.211163336617516E-2</v>
      </c>
      <c r="M1009" s="105">
        <f t="shared" si="282"/>
        <v>68.238345648677026</v>
      </c>
      <c r="N1009" s="36"/>
      <c r="Q1009" s="2"/>
      <c r="R1009" s="2"/>
      <c r="S1009" s="2"/>
      <c r="T1009" s="2"/>
      <c r="U1009" s="2"/>
      <c r="V1009" s="2"/>
      <c r="W1009" s="2"/>
      <c r="X1009" s="2"/>
      <c r="Y1009" s="2"/>
      <c r="Z1009" s="2"/>
      <c r="AA1009" s="2"/>
      <c r="AB1009" s="2"/>
    </row>
    <row r="1010" spans="1:28" ht="14.5" hidden="1" outlineLevel="1">
      <c r="A1010" s="63" t="s">
        <v>3</v>
      </c>
      <c r="B1010" s="44">
        <v>3.301935355711656</v>
      </c>
      <c r="C1010" s="44">
        <f t="shared" si="277"/>
        <v>3.204203936553045</v>
      </c>
      <c r="D1010" s="44">
        <f t="shared" si="278"/>
        <v>2.9168160653813189</v>
      </c>
      <c r="E1010" s="44">
        <f t="shared" si="278"/>
        <v>2.6294281942096021</v>
      </c>
      <c r="F1010" s="44">
        <f t="shared" si="278"/>
        <v>2.3420403230378852</v>
      </c>
      <c r="G1010" s="44">
        <f t="shared" si="278"/>
        <v>2.0546524518661613</v>
      </c>
      <c r="H1010" s="44">
        <f t="shared" si="279"/>
        <v>1.7672645806944476</v>
      </c>
      <c r="I1010" s="44">
        <f t="shared" si="280"/>
        <v>1.7149566894447745</v>
      </c>
      <c r="J1010" s="44">
        <f t="shared" si="280"/>
        <v>1.6641970188276412</v>
      </c>
      <c r="K1010" s="44">
        <f t="shared" si="280"/>
        <v>1.6149397442634332</v>
      </c>
      <c r="L1010">
        <f t="shared" si="281"/>
        <v>-2.8738787117171948E-2</v>
      </c>
      <c r="M1010" s="105">
        <f t="shared" si="282"/>
        <v>61.256553913240374</v>
      </c>
      <c r="N1010" s="36"/>
      <c r="Q1010" s="2"/>
      <c r="R1010" s="2"/>
      <c r="S1010" s="2"/>
      <c r="T1010" s="2"/>
      <c r="U1010" s="2"/>
      <c r="V1010" s="2"/>
      <c r="W1010" s="2"/>
      <c r="X1010" s="2"/>
      <c r="Y1010" s="2"/>
      <c r="Z1010" s="2"/>
      <c r="AA1010" s="2"/>
      <c r="AB1010" s="2"/>
    </row>
    <row r="1011" spans="1:28" ht="14.5" hidden="1" outlineLevel="1">
      <c r="A1011" s="63" t="s">
        <v>4</v>
      </c>
      <c r="B1011" s="44">
        <v>3.4757214270649013</v>
      </c>
      <c r="C1011" s="44">
        <f t="shared" si="277"/>
        <v>3.3728462490032056</v>
      </c>
      <c r="D1011" s="44">
        <f t="shared" si="278"/>
        <v>3.0517299153414541</v>
      </c>
      <c r="E1011" s="44">
        <f t="shared" si="278"/>
        <v>2.7306135816797052</v>
      </c>
      <c r="F1011" s="44">
        <f t="shared" si="278"/>
        <v>2.4094972480179422</v>
      </c>
      <c r="G1011" s="44">
        <f t="shared" si="278"/>
        <v>2.0883809143561933</v>
      </c>
      <c r="H1011" s="44">
        <f t="shared" si="279"/>
        <v>1.7672645806944476</v>
      </c>
      <c r="I1011" s="44">
        <f t="shared" si="280"/>
        <v>1.7149566894447745</v>
      </c>
      <c r="J1011" s="44">
        <f t="shared" si="280"/>
        <v>1.6641970188276412</v>
      </c>
      <c r="K1011" s="44">
        <f t="shared" si="280"/>
        <v>1.6149397442634332</v>
      </c>
      <c r="L1011">
        <f t="shared" si="281"/>
        <v>-3.211163336617516E-2</v>
      </c>
      <c r="M1011" s="105">
        <f t="shared" si="282"/>
        <v>68.238345648677026</v>
      </c>
      <c r="N1011" s="36"/>
      <c r="Q1011" s="2"/>
      <c r="R1011" s="2"/>
      <c r="S1011" s="2"/>
      <c r="T1011" s="2"/>
      <c r="U1011" s="2"/>
      <c r="V1011" s="2"/>
      <c r="W1011" s="2"/>
      <c r="X1011" s="2"/>
      <c r="Y1011" s="2"/>
      <c r="Z1011" s="2"/>
      <c r="AA1011" s="2"/>
      <c r="AB1011" s="2"/>
    </row>
    <row r="1012" spans="1:28" ht="14.5" hidden="1" outlineLevel="1">
      <c r="A1012" s="63" t="s">
        <v>0</v>
      </c>
      <c r="B1012" s="44">
        <v>2.6936841059752985</v>
      </c>
      <c r="C1012" s="44">
        <f t="shared" si="277"/>
        <v>2.6139558429774845</v>
      </c>
      <c r="D1012" s="44">
        <f>C1012*(1-D$1004/100)^10</f>
        <v>2.5365873948913551</v>
      </c>
      <c r="E1012" s="44">
        <f>D1012*(1-E$1004/100)^10</f>
        <v>2.4615089153887952</v>
      </c>
      <c r="F1012" s="44">
        <f>E1012*(1-F$1004/100)^10</f>
        <v>2.3886526254688882</v>
      </c>
      <c r="G1012" s="44">
        <f>F1012*(1-G$1004/100)^10</f>
        <v>2.3179527522687051</v>
      </c>
      <c r="H1012" s="44">
        <v>1.7672645806944476</v>
      </c>
      <c r="I1012" s="44">
        <f t="shared" si="280"/>
        <v>1.7149566894447745</v>
      </c>
      <c r="J1012" s="44">
        <f t="shared" si="280"/>
        <v>1.6641970188276412</v>
      </c>
      <c r="K1012" s="44">
        <f t="shared" si="280"/>
        <v>1.6149397442634332</v>
      </c>
      <c r="L1012">
        <f t="shared" si="281"/>
        <v>-1.6933825245660738E-2</v>
      </c>
      <c r="M1012" s="105">
        <f t="shared" si="282"/>
        <v>36.820282839212169</v>
      </c>
      <c r="N1012" s="36"/>
      <c r="Q1012" s="2"/>
      <c r="R1012" s="2"/>
      <c r="S1012" s="2"/>
      <c r="T1012" s="2"/>
      <c r="U1012" s="2"/>
      <c r="V1012" s="2"/>
      <c r="W1012" s="2"/>
      <c r="X1012" s="2"/>
      <c r="Y1012" s="2"/>
      <c r="Z1012" s="2"/>
      <c r="AA1012" s="2"/>
      <c r="AB1012" s="2"/>
    </row>
    <row r="1013" spans="1:28" ht="14.5" hidden="1" outlineLevel="1">
      <c r="A1013" s="63" t="s">
        <v>1</v>
      </c>
      <c r="B1013" s="44">
        <v>3.9970796411246363</v>
      </c>
      <c r="C1013" s="44">
        <f t="shared" si="277"/>
        <v>3.8787731863536865</v>
      </c>
      <c r="D1013" s="44">
        <f>$L1013*D$1005+$M1013</f>
        <v>3.4564714652218385</v>
      </c>
      <c r="E1013" s="44">
        <f t="shared" si="278"/>
        <v>3.0341697440899793</v>
      </c>
      <c r="F1013" s="44">
        <f t="shared" si="278"/>
        <v>2.6118680229581344</v>
      </c>
      <c r="G1013" s="44">
        <f t="shared" si="278"/>
        <v>2.1895663018262894</v>
      </c>
      <c r="H1013" s="44">
        <f t="shared" si="279"/>
        <v>1.7672645806944476</v>
      </c>
      <c r="I1013" s="44">
        <f t="shared" si="280"/>
        <v>1.7149566894447745</v>
      </c>
      <c r="J1013" s="44">
        <f t="shared" si="280"/>
        <v>1.6641970188276412</v>
      </c>
      <c r="K1013" s="44">
        <f t="shared" si="280"/>
        <v>1.6149397442634332</v>
      </c>
      <c r="L1013">
        <f t="shared" si="281"/>
        <v>-4.2230172113184777E-2</v>
      </c>
      <c r="M1013" s="105">
        <f t="shared" si="282"/>
        <v>89.18372085498693</v>
      </c>
      <c r="N1013" s="36"/>
      <c r="Q1013" s="2"/>
      <c r="R1013" s="2"/>
      <c r="S1013" s="2"/>
      <c r="T1013" s="2"/>
      <c r="U1013" s="2"/>
      <c r="V1013" s="2"/>
      <c r="W1013" s="2"/>
      <c r="X1013" s="2"/>
      <c r="Y1013" s="2"/>
      <c r="Z1013" s="2"/>
      <c r="AA1013" s="2"/>
      <c r="AB1013" s="2"/>
    </row>
    <row r="1014" spans="1:28" ht="14.5" hidden="1" outlineLevel="1">
      <c r="A1014" s="63" t="s">
        <v>7</v>
      </c>
      <c r="B1014" s="44">
        <v>3.301935355711656</v>
      </c>
      <c r="C1014" s="44">
        <f t="shared" si="277"/>
        <v>3.204203936553045</v>
      </c>
      <c r="D1014" s="44">
        <f>$L1014*D$1005+$M1014</f>
        <v>2.9168160653813189</v>
      </c>
      <c r="E1014" s="44">
        <f t="shared" si="278"/>
        <v>2.6294281942096021</v>
      </c>
      <c r="F1014" s="44">
        <f t="shared" si="278"/>
        <v>2.3420403230378852</v>
      </c>
      <c r="G1014" s="44">
        <f t="shared" si="278"/>
        <v>2.0546524518661613</v>
      </c>
      <c r="H1014" s="44">
        <f t="shared" si="279"/>
        <v>1.7672645806944476</v>
      </c>
      <c r="I1014" s="44">
        <f t="shared" si="280"/>
        <v>1.7149566894447745</v>
      </c>
      <c r="J1014" s="44">
        <f t="shared" si="280"/>
        <v>1.6641970188276412</v>
      </c>
      <c r="K1014" s="44">
        <f t="shared" si="280"/>
        <v>1.6149397442634332</v>
      </c>
      <c r="L1014">
        <f t="shared" si="281"/>
        <v>-2.8738787117171948E-2</v>
      </c>
      <c r="M1014" s="105">
        <f t="shared" si="282"/>
        <v>61.256553913240374</v>
      </c>
      <c r="N1014" s="36"/>
      <c r="Q1014" s="2"/>
      <c r="R1014" s="2"/>
      <c r="S1014" s="2"/>
      <c r="T1014" s="2"/>
      <c r="U1014" s="2"/>
      <c r="V1014" s="2"/>
      <c r="W1014" s="2"/>
      <c r="X1014" s="2"/>
      <c r="Y1014" s="2"/>
      <c r="Z1014" s="2"/>
      <c r="AA1014" s="2"/>
      <c r="AB1014" s="2"/>
    </row>
    <row r="1015" spans="1:28" ht="14.5" hidden="1" outlineLevel="1">
      <c r="A1015" s="63" t="s">
        <v>8</v>
      </c>
      <c r="B1015" s="44">
        <v>3.9101866054480139</v>
      </c>
      <c r="C1015" s="44">
        <f t="shared" si="277"/>
        <v>3.7944520301286064</v>
      </c>
      <c r="D1015" s="44">
        <f>$L1015*D$1005+$M1015</f>
        <v>3.3890145402417744</v>
      </c>
      <c r="E1015" s="44">
        <f t="shared" si="278"/>
        <v>2.9835770503549526</v>
      </c>
      <c r="F1015" s="44">
        <f t="shared" si="278"/>
        <v>2.5781395604681165</v>
      </c>
      <c r="G1015" s="44">
        <f t="shared" si="278"/>
        <v>2.1727020705812805</v>
      </c>
      <c r="H1015" s="44">
        <f t="shared" si="279"/>
        <v>1.7672645806944476</v>
      </c>
      <c r="I1015" s="44">
        <f t="shared" si="280"/>
        <v>1.7149566894447745</v>
      </c>
      <c r="J1015" s="44">
        <f t="shared" si="280"/>
        <v>1.6641970188276412</v>
      </c>
      <c r="K1015" s="44">
        <f t="shared" si="280"/>
        <v>1.6149397442634332</v>
      </c>
      <c r="L1015">
        <f t="shared" si="281"/>
        <v>-4.0543748988683175E-2</v>
      </c>
      <c r="M1015" s="105">
        <f t="shared" si="282"/>
        <v>85.692824987268622</v>
      </c>
      <c r="N1015" s="36"/>
      <c r="Q1015" s="2"/>
      <c r="R1015" s="2"/>
      <c r="S1015" s="2"/>
      <c r="T1015" s="2"/>
      <c r="U1015" s="2"/>
      <c r="V1015" s="2"/>
      <c r="W1015" s="2"/>
      <c r="X1015" s="2"/>
      <c r="Y1015" s="2"/>
      <c r="Z1015" s="2"/>
      <c r="AA1015" s="2"/>
      <c r="AB1015" s="2"/>
    </row>
    <row r="1016" spans="1:28" collapsed="1"/>
    <row r="1017" spans="1:28">
      <c r="A1017" s="54" t="s">
        <v>80</v>
      </c>
      <c r="B1017" s="5"/>
      <c r="C1017" s="5"/>
      <c r="D1017" s="5"/>
      <c r="E1017" s="5"/>
      <c r="F1017" s="5"/>
      <c r="G1017" s="5"/>
      <c r="H1017" s="5"/>
      <c r="I1017" s="5"/>
      <c r="J1017" s="5"/>
      <c r="K1017" s="5"/>
    </row>
    <row r="1018" spans="1:28" ht="14.5">
      <c r="A1018" s="18" t="s">
        <v>41</v>
      </c>
      <c r="B1018" s="17"/>
      <c r="C1018" s="17"/>
      <c r="D1018" s="17"/>
      <c r="E1018" s="17"/>
      <c r="F1018" s="17"/>
      <c r="G1018" s="17"/>
      <c r="H1018" s="17"/>
      <c r="I1018" s="17"/>
      <c r="J1018" s="17"/>
      <c r="K1018" s="17"/>
      <c r="AB1018">
        <v>2100</v>
      </c>
    </row>
    <row r="1019" spans="1:28" ht="14.5">
      <c r="A1019" s="17"/>
      <c r="B1019" s="70">
        <v>2010</v>
      </c>
      <c r="C1019" s="70">
        <v>2020</v>
      </c>
      <c r="D1019" s="70">
        <v>2030</v>
      </c>
      <c r="E1019" s="70">
        <v>2040</v>
      </c>
      <c r="F1019" s="70">
        <v>2050</v>
      </c>
      <c r="G1019" s="70">
        <v>2060</v>
      </c>
      <c r="H1019" s="70">
        <v>2070</v>
      </c>
      <c r="I1019" s="70">
        <v>2080</v>
      </c>
      <c r="J1019" s="70">
        <v>2090</v>
      </c>
      <c r="K1019" s="70">
        <v>2100</v>
      </c>
      <c r="Q1019" s="2"/>
      <c r="R1019" s="2"/>
      <c r="S1019" s="2"/>
      <c r="T1019" s="2"/>
      <c r="U1019" s="2"/>
      <c r="V1019" s="2"/>
      <c r="W1019" s="2"/>
      <c r="X1019" s="2"/>
      <c r="Y1019" s="2"/>
      <c r="Z1019" s="2"/>
      <c r="AA1019" s="2"/>
      <c r="AB1019" s="2">
        <v>9.9461290418947375</v>
      </c>
    </row>
    <row r="1020" spans="1:28" ht="14.5">
      <c r="A1020" s="17" t="s">
        <v>5</v>
      </c>
      <c r="B1020" s="47">
        <f>B1006*B983/1000</f>
        <v>2.0482223950355727</v>
      </c>
      <c r="C1020" s="47">
        <f t="shared" ref="C1020:K1020" si="283">C1006*C983/1000</f>
        <v>2.6688674233245555</v>
      </c>
      <c r="D1020" s="47">
        <f t="shared" si="283"/>
        <v>3.0918806597646298</v>
      </c>
      <c r="E1020" s="47">
        <f t="shared" si="283"/>
        <v>3.4512031374179424</v>
      </c>
      <c r="F1020" s="47">
        <f t="shared" si="283"/>
        <v>3.7497090860162801</v>
      </c>
      <c r="G1020" s="47">
        <f t="shared" si="283"/>
        <v>3.9175067133545385</v>
      </c>
      <c r="H1020" s="47">
        <f t="shared" si="283"/>
        <v>3.8914589515938625</v>
      </c>
      <c r="I1020" s="47">
        <f t="shared" si="283"/>
        <v>4.7350519284190646</v>
      </c>
      <c r="J1020" s="47">
        <f t="shared" si="283"/>
        <v>5.7542681310610275</v>
      </c>
      <c r="K1020" s="47">
        <f t="shared" si="283"/>
        <v>6.9858767842252512</v>
      </c>
      <c r="U1020" s="2"/>
      <c r="V1020" s="2"/>
      <c r="W1020" s="2"/>
      <c r="X1020" s="2"/>
      <c r="Y1020" s="2"/>
      <c r="Z1020" s="2"/>
      <c r="AA1020" s="2"/>
      <c r="AB1020" s="2">
        <v>3.2209455026907055</v>
      </c>
    </row>
    <row r="1021" spans="1:28" ht="14.5">
      <c r="A1021" s="17" t="s">
        <v>6</v>
      </c>
      <c r="B1021" s="47">
        <f t="shared" ref="B1021:K1029" si="284">B1007*B984/1000</f>
        <v>6.1043427908813426</v>
      </c>
      <c r="C1021" s="47">
        <f t="shared" si="284"/>
        <v>8.1115279077118352</v>
      </c>
      <c r="D1021" s="47">
        <f t="shared" si="284"/>
        <v>9.4510551222125958</v>
      </c>
      <c r="E1021" s="47">
        <f>E1007*E984/1000</f>
        <v>10.015311828031157</v>
      </c>
      <c r="F1021" s="47">
        <f t="shared" si="284"/>
        <v>10.406268880838851</v>
      </c>
      <c r="G1021" s="47">
        <f t="shared" si="284"/>
        <v>10.003259985338973</v>
      </c>
      <c r="H1021" s="47">
        <f t="shared" si="284"/>
        <v>9.3719284914043168</v>
      </c>
      <c r="I1021" s="47">
        <f t="shared" si="284"/>
        <v>9.8086070734636586</v>
      </c>
      <c r="J1021" s="47">
        <f t="shared" si="284"/>
        <v>10.257258890369625</v>
      </c>
      <c r="K1021" s="47">
        <f t="shared" si="284"/>
        <v>10.71839770126523</v>
      </c>
      <c r="U1021" s="2"/>
      <c r="V1021" s="2"/>
      <c r="W1021" s="2"/>
      <c r="X1021" s="2"/>
      <c r="Y1021" s="2"/>
      <c r="Z1021" s="2"/>
      <c r="AA1021" s="2"/>
      <c r="AB1021" s="2">
        <v>1.4741149264848434</v>
      </c>
    </row>
    <row r="1022" spans="1:28" ht="14.5">
      <c r="A1022" s="17" t="s">
        <v>11</v>
      </c>
      <c r="B1022" s="47">
        <f t="shared" si="284"/>
        <v>4.0040461234169795</v>
      </c>
      <c r="C1022" s="47">
        <f t="shared" si="284"/>
        <v>4.3145499167671515</v>
      </c>
      <c r="D1022" s="47">
        <f t="shared" si="284"/>
        <v>4.4830547874698956</v>
      </c>
      <c r="E1022" s="47">
        <f t="shared" si="284"/>
        <v>4.5231602870524998</v>
      </c>
      <c r="F1022" s="47">
        <f t="shared" si="284"/>
        <v>4.541843319620261</v>
      </c>
      <c r="G1022" s="47">
        <f t="shared" si="284"/>
        <v>4.4361542583486893</v>
      </c>
      <c r="H1022" s="47">
        <f t="shared" si="284"/>
        <v>4.3004380950316587</v>
      </c>
      <c r="I1022" s="47">
        <f t="shared" si="284"/>
        <v>4.4427021316535891</v>
      </c>
      <c r="J1022" s="47">
        <f t="shared" si="284"/>
        <v>4.5885648610765033</v>
      </c>
      <c r="K1022" s="47">
        <f t="shared" si="284"/>
        <v>4.7382026777965738</v>
      </c>
      <c r="U1022" s="2"/>
      <c r="V1022" s="2"/>
      <c r="W1022" s="2"/>
      <c r="X1022" s="2"/>
      <c r="Y1022" s="2"/>
      <c r="Z1022" s="2"/>
      <c r="AA1022" s="2"/>
      <c r="AB1022" s="2">
        <v>2.664623368858984</v>
      </c>
    </row>
    <row r="1023" spans="1:28" ht="14.5">
      <c r="A1023" s="17" t="s">
        <v>2</v>
      </c>
      <c r="B1023" s="47">
        <f t="shared" si="284"/>
        <v>1.1962298740219861</v>
      </c>
      <c r="C1023" s="47">
        <f t="shared" si="284"/>
        <v>1.4151486925915484</v>
      </c>
      <c r="D1023" s="47">
        <f t="shared" si="284"/>
        <v>1.6006912262210526</v>
      </c>
      <c r="E1023" s="47">
        <f t="shared" si="284"/>
        <v>1.7458415646418999</v>
      </c>
      <c r="F1023" s="47">
        <f t="shared" si="284"/>
        <v>1.8616976091462354</v>
      </c>
      <c r="G1023" s="47">
        <f t="shared" si="284"/>
        <v>1.8536551301395798</v>
      </c>
      <c r="H1023" s="47">
        <f t="shared" si="284"/>
        <v>1.7960394342817974</v>
      </c>
      <c r="I1023" s="47">
        <f t="shared" si="284"/>
        <v>1.9050845584687834</v>
      </c>
      <c r="J1023" s="47">
        <f t="shared" si="284"/>
        <v>2.0184406965406589</v>
      </c>
      <c r="K1023" s="47">
        <f t="shared" si="284"/>
        <v>2.1363306088199518</v>
      </c>
      <c r="U1023" s="2"/>
      <c r="V1023" s="2"/>
      <c r="W1023" s="2"/>
      <c r="X1023" s="2"/>
      <c r="Y1023" s="2"/>
      <c r="Z1023" s="2"/>
      <c r="AA1023" s="2"/>
      <c r="AB1023" s="2">
        <v>8.3402417240067326</v>
      </c>
    </row>
    <row r="1024" spans="1:28" ht="14.5">
      <c r="A1024" s="17" t="s">
        <v>3</v>
      </c>
      <c r="B1024" s="47">
        <f t="shared" si="284"/>
        <v>4.5980837377877775</v>
      </c>
      <c r="C1024" s="47">
        <f t="shared" si="284"/>
        <v>5.4456456351143423</v>
      </c>
      <c r="D1024" s="47">
        <f t="shared" si="284"/>
        <v>5.8886849456992376</v>
      </c>
      <c r="E1024" s="47">
        <f t="shared" si="284"/>
        <v>6.150872233881417</v>
      </c>
      <c r="F1024" s="47">
        <f t="shared" si="284"/>
        <v>6.3361149407062829</v>
      </c>
      <c r="G1024" s="47">
        <f t="shared" si="284"/>
        <v>6.1990739603917646</v>
      </c>
      <c r="H1024" s="47">
        <f t="shared" si="284"/>
        <v>5.9414963443638156</v>
      </c>
      <c r="I1024" s="47">
        <f t="shared" si="284"/>
        <v>6.3572101828707561</v>
      </c>
      <c r="J1024" s="47">
        <f t="shared" si="284"/>
        <v>6.7983383106028725</v>
      </c>
      <c r="K1024" s="47">
        <f t="shared" si="284"/>
        <v>7.2665334576937592</v>
      </c>
      <c r="U1024" s="2"/>
      <c r="V1024" s="2"/>
      <c r="W1024" s="2"/>
      <c r="X1024" s="2"/>
      <c r="Y1024" s="2"/>
      <c r="Z1024" s="2"/>
      <c r="AA1024" s="2"/>
      <c r="AB1024" s="2">
        <v>8.4300511733911065</v>
      </c>
    </row>
    <row r="1025" spans="1:28" ht="14.5">
      <c r="A1025" s="17" t="s">
        <v>4</v>
      </c>
      <c r="B1025" s="47">
        <f t="shared" si="284"/>
        <v>3.2979810469396336</v>
      </c>
      <c r="C1025" s="47">
        <f t="shared" si="284"/>
        <v>4.134054737529655</v>
      </c>
      <c r="D1025" s="47">
        <f t="shared" si="284"/>
        <v>4.7094666133693144</v>
      </c>
      <c r="E1025" s="47">
        <f t="shared" si="284"/>
        <v>5.1390658777167531</v>
      </c>
      <c r="F1025" s="47">
        <f t="shared" si="284"/>
        <v>5.5259312414802357</v>
      </c>
      <c r="G1025" s="47">
        <f t="shared" si="284"/>
        <v>5.6503746224191831</v>
      </c>
      <c r="H1025" s="47">
        <f t="shared" si="284"/>
        <v>5.6388542500286825</v>
      </c>
      <c r="I1025" s="47">
        <f t="shared" si="284"/>
        <v>6.1622710718812677</v>
      </c>
      <c r="J1025" s="47">
        <f t="shared" si="284"/>
        <v>6.7332641528910271</v>
      </c>
      <c r="K1025" s="47">
        <f t="shared" si="284"/>
        <v>7.3561873574448065</v>
      </c>
      <c r="U1025" s="2"/>
      <c r="V1025" s="2"/>
      <c r="W1025" s="2"/>
      <c r="X1025" s="2"/>
      <c r="Y1025" s="2"/>
      <c r="Z1025" s="2"/>
      <c r="AA1025" s="2"/>
      <c r="AB1025" s="2">
        <v>9.1106042777358063</v>
      </c>
    </row>
    <row r="1026" spans="1:28" ht="14.5">
      <c r="A1026" s="17" t="s">
        <v>0</v>
      </c>
      <c r="B1026" s="47">
        <f t="shared" si="284"/>
        <v>7.1406244596847497</v>
      </c>
      <c r="C1026" s="47">
        <f t="shared" si="284"/>
        <v>8.1030603125641925</v>
      </c>
      <c r="D1026" s="47">
        <f t="shared" si="284"/>
        <v>8.9062852345381156</v>
      </c>
      <c r="E1026" s="47">
        <f t="shared" si="284"/>
        <v>9.3109350517203318</v>
      </c>
      <c r="F1026" s="47">
        <f t="shared" si="284"/>
        <v>9.7189853841740366</v>
      </c>
      <c r="G1026" s="47">
        <f t="shared" si="284"/>
        <v>10.064624142262646</v>
      </c>
      <c r="H1026" s="47">
        <f t="shared" si="284"/>
        <v>8.18006916558768</v>
      </c>
      <c r="I1026" s="47">
        <f t="shared" si="284"/>
        <v>8.4146141803364767</v>
      </c>
      <c r="J1026" s="47">
        <f t="shared" si="284"/>
        <v>8.649098122336575</v>
      </c>
      <c r="K1026" s="47">
        <f t="shared" si="284"/>
        <v>8.8836221335576369</v>
      </c>
      <c r="U1026" s="2"/>
      <c r="V1026" s="2"/>
      <c r="W1026" s="2"/>
      <c r="X1026" s="2"/>
      <c r="Y1026" s="2"/>
      <c r="Z1026" s="2"/>
      <c r="AA1026" s="2"/>
      <c r="AB1026" s="2">
        <v>15.225842416380083</v>
      </c>
    </row>
    <row r="1027" spans="1:28" ht="14.5">
      <c r="A1027" s="17" t="s">
        <v>1</v>
      </c>
      <c r="B1027" s="47">
        <f t="shared" si="284"/>
        <v>1.5036727685109073</v>
      </c>
      <c r="C1027" s="47">
        <f t="shared" si="284"/>
        <v>1.5540044500621475</v>
      </c>
      <c r="D1027" s="47">
        <f t="shared" si="284"/>
        <v>1.4504155013219699</v>
      </c>
      <c r="E1027" s="47">
        <f t="shared" si="284"/>
        <v>1.3108498523769776</v>
      </c>
      <c r="F1027" s="47">
        <f t="shared" si="284"/>
        <v>1.1616635697162681</v>
      </c>
      <c r="G1027" s="47">
        <f t="shared" si="284"/>
        <v>0.99209452402845477</v>
      </c>
      <c r="H1027" s="47">
        <f t="shared" si="284"/>
        <v>0.81573237849448699</v>
      </c>
      <c r="I1027" s="47">
        <f t="shared" si="284"/>
        <v>0.82582067808075754</v>
      </c>
      <c r="J1027" s="47">
        <f t="shared" si="284"/>
        <v>0.8358954745287801</v>
      </c>
      <c r="K1027" s="47">
        <f t="shared" si="284"/>
        <v>0.84595954179284594</v>
      </c>
      <c r="U1027" s="2"/>
      <c r="V1027" s="2"/>
      <c r="W1027" s="2"/>
      <c r="X1027" s="2"/>
      <c r="Y1027" s="2"/>
      <c r="Z1027" s="2"/>
      <c r="AA1027" s="2"/>
      <c r="AB1027" s="2">
        <v>4.5757467802784673</v>
      </c>
    </row>
    <row r="1028" spans="1:28" ht="14.5">
      <c r="A1028" s="17" t="s">
        <v>7</v>
      </c>
      <c r="B1028" s="47">
        <f t="shared" si="284"/>
        <v>2.6559611357643917</v>
      </c>
      <c r="C1028" s="47">
        <f t="shared" si="284"/>
        <v>3.3305461088157413</v>
      </c>
      <c r="D1028" s="47">
        <f t="shared" si="284"/>
        <v>3.7219943186160052</v>
      </c>
      <c r="E1028" s="47">
        <f t="shared" si="284"/>
        <v>3.879141784268322</v>
      </c>
      <c r="F1028" s="47">
        <f t="shared" si="284"/>
        <v>3.9834856251112805</v>
      </c>
      <c r="G1028" s="47">
        <f t="shared" si="284"/>
        <v>3.8304286646884615</v>
      </c>
      <c r="H1028" s="47">
        <f t="shared" si="284"/>
        <v>3.6078829004932658</v>
      </c>
      <c r="I1028" s="47">
        <f t="shared" si="284"/>
        <v>3.8590530571275439</v>
      </c>
      <c r="J1028" s="47">
        <f t="shared" si="284"/>
        <v>4.1241071585634792</v>
      </c>
      <c r="K1028" s="47">
        <f t="shared" si="284"/>
        <v>4.4039038663178349</v>
      </c>
      <c r="U1028" s="2"/>
      <c r="V1028" s="2"/>
      <c r="W1028" s="2"/>
      <c r="X1028" s="2"/>
      <c r="Y1028" s="2"/>
      <c r="Z1028" s="2"/>
      <c r="AA1028" s="2"/>
      <c r="AB1028" s="2">
        <v>8.1397797830539051</v>
      </c>
    </row>
    <row r="1029" spans="1:28" ht="14.5">
      <c r="A1029" s="17" t="s">
        <v>8</v>
      </c>
      <c r="B1029" s="47">
        <f t="shared" si="284"/>
        <v>2.939738435129243</v>
      </c>
      <c r="C1029" s="47">
        <f t="shared" si="284"/>
        <v>3.6773901013899426</v>
      </c>
      <c r="D1029" s="47">
        <f t="shared" si="284"/>
        <v>4.1507788701951531</v>
      </c>
      <c r="E1029" s="47">
        <f t="shared" si="284"/>
        <v>4.5835538424312681</v>
      </c>
      <c r="F1029" s="47">
        <f t="shared" si="284"/>
        <v>4.9351673061982453</v>
      </c>
      <c r="G1029" s="47">
        <f t="shared" si="284"/>
        <v>5.197458951573827</v>
      </c>
      <c r="H1029" s="47">
        <f t="shared" si="284"/>
        <v>5.2600750288225537</v>
      </c>
      <c r="I1029" s="47">
        <f t="shared" si="284"/>
        <v>5.9491698948442098</v>
      </c>
      <c r="J1029" s="47">
        <f t="shared" si="284"/>
        <v>6.7186309247747102</v>
      </c>
      <c r="K1029" s="47">
        <f t="shared" si="284"/>
        <v>7.57809789572054</v>
      </c>
      <c r="U1029" s="2"/>
      <c r="V1029" s="2"/>
      <c r="W1029" s="2"/>
      <c r="X1029" s="2"/>
      <c r="Y1029" s="2"/>
      <c r="Z1029" s="2"/>
    </row>
    <row r="1030" spans="1:28" ht="14.5">
      <c r="A1030" s="17" t="s">
        <v>89</v>
      </c>
      <c r="B1030" s="47">
        <f>SUM(B1020:B1029)</f>
        <v>35.488902767172576</v>
      </c>
      <c r="C1030" s="47">
        <f t="shared" ref="C1030:K1030" si="285">SUM(C1020:C1029)</f>
        <v>42.754795285871111</v>
      </c>
      <c r="D1030" s="47">
        <f t="shared" si="285"/>
        <v>47.454307279407971</v>
      </c>
      <c r="E1030" s="47">
        <f t="shared" si="285"/>
        <v>50.109935459538562</v>
      </c>
      <c r="F1030" s="47">
        <f t="shared" si="285"/>
        <v>52.220866963007978</v>
      </c>
      <c r="G1030" s="47">
        <f t="shared" si="285"/>
        <v>52.144630952546116</v>
      </c>
      <c r="H1030" s="47">
        <f t="shared" si="285"/>
        <v>48.803975040102124</v>
      </c>
      <c r="I1030" s="47">
        <f t="shared" si="285"/>
        <v>52.459584757146111</v>
      </c>
      <c r="J1030" s="47">
        <f t="shared" si="285"/>
        <v>56.477866722745254</v>
      </c>
      <c r="K1030" s="47">
        <f t="shared" si="285"/>
        <v>60.91311202463443</v>
      </c>
      <c r="U1030" s="2"/>
      <c r="V1030" s="2"/>
      <c r="W1030" s="2"/>
      <c r="X1030" s="2"/>
      <c r="Y1030" s="2"/>
      <c r="Z1030" s="2"/>
    </row>
    <row r="1032" spans="1:28">
      <c r="A1032" t="s">
        <v>284</v>
      </c>
      <c r="B1032">
        <v>80000</v>
      </c>
      <c r="C1032" s="8" t="s">
        <v>292</v>
      </c>
      <c r="E1032" s="12" t="s">
        <v>91</v>
      </c>
      <c r="H1032" s="8" t="s">
        <v>138</v>
      </c>
    </row>
    <row r="1034" spans="1:28">
      <c r="A1034" t="s">
        <v>88</v>
      </c>
    </row>
    <row r="1035" spans="1:28" ht="14.5">
      <c r="A1035" s="129"/>
      <c r="B1035" s="129">
        <v>2010</v>
      </c>
      <c r="C1035" s="129">
        <v>2020</v>
      </c>
      <c r="D1035" s="129">
        <v>2030</v>
      </c>
      <c r="E1035" s="129">
        <v>2040</v>
      </c>
      <c r="F1035" s="129">
        <v>2050</v>
      </c>
      <c r="G1035" s="129">
        <v>2060</v>
      </c>
      <c r="H1035" s="129">
        <v>2070</v>
      </c>
      <c r="I1035" s="129">
        <v>2080</v>
      </c>
      <c r="J1035" s="129">
        <v>2090</v>
      </c>
      <c r="K1035" s="129">
        <v>2100</v>
      </c>
    </row>
    <row r="1036" spans="1:28" ht="14.5">
      <c r="A1036" s="129" t="s">
        <v>5</v>
      </c>
      <c r="B1036" s="137">
        <f>B983/$B$1032</f>
        <v>5.8929417619213754E-3</v>
      </c>
      <c r="C1036" s="137">
        <f t="shared" ref="C1036:K1036" si="286">C983/$B$1032</f>
        <v>7.9128048724820994E-3</v>
      </c>
      <c r="D1036" s="137">
        <f t="shared" si="286"/>
        <v>1.0371821084200065E-2</v>
      </c>
      <c r="E1036" s="137">
        <f t="shared" si="286"/>
        <v>1.3329058902266112E-2</v>
      </c>
      <c r="F1036" s="137">
        <f t="shared" si="286"/>
        <v>1.7064101098572482E-2</v>
      </c>
      <c r="G1036" s="137">
        <f t="shared" si="286"/>
        <v>2.1696202916893212E-2</v>
      </c>
      <c r="H1036" s="137">
        <f t="shared" si="286"/>
        <v>2.7524592201021134E-2</v>
      </c>
      <c r="I1036" s="137">
        <f t="shared" si="286"/>
        <v>3.4512911882573993E-2</v>
      </c>
      <c r="J1036" s="137">
        <f t="shared" si="286"/>
        <v>4.3221055454680142E-2</v>
      </c>
      <c r="K1036" s="137">
        <f t="shared" si="286"/>
        <v>5.4072271187209822E-2</v>
      </c>
    </row>
    <row r="1037" spans="1:28" ht="14.5">
      <c r="A1037" s="129" t="s">
        <v>6</v>
      </c>
      <c r="B1037" s="137">
        <f t="shared" ref="B1037:K1045" si="287">B984/$B$1032</f>
        <v>2.1953509936627029E-2</v>
      </c>
      <c r="C1037" s="137">
        <f t="shared" si="287"/>
        <v>3.0061879896352662E-2</v>
      </c>
      <c r="D1037" s="137">
        <f t="shared" si="287"/>
        <v>3.8711875659035548E-2</v>
      </c>
      <c r="E1037" s="137">
        <f t="shared" si="287"/>
        <v>4.5847350460104075E-2</v>
      </c>
      <c r="F1037" s="137">
        <f t="shared" si="287"/>
        <v>5.3985685651846416E-2</v>
      </c>
      <c r="G1037" s="137">
        <f t="shared" si="287"/>
        <v>5.9874493660216556E-2</v>
      </c>
      <c r="H1037" s="137">
        <f t="shared" si="287"/>
        <v>6.6288380032219138E-2</v>
      </c>
      <c r="I1037" s="137">
        <f t="shared" si="287"/>
        <v>7.1493110684906283E-2</v>
      </c>
      <c r="J1037" s="137">
        <f t="shared" si="287"/>
        <v>7.7043604019879253E-2</v>
      </c>
      <c r="K1037" s="137">
        <f t="shared" si="287"/>
        <v>8.2962829877546329E-2</v>
      </c>
    </row>
    <row r="1038" spans="1:28" ht="14.5">
      <c r="A1038" s="129" t="s">
        <v>11</v>
      </c>
      <c r="B1038" s="137">
        <f t="shared" si="287"/>
        <v>1.8762285455986689E-2</v>
      </c>
      <c r="C1038" s="137">
        <f t="shared" si="287"/>
        <v>2.0833900341328822E-2</v>
      </c>
      <c r="D1038" s="137">
        <f t="shared" si="287"/>
        <v>2.3114434612168073E-2</v>
      </c>
      <c r="E1038" s="137">
        <f t="shared" si="287"/>
        <v>2.5016355610167362E-2</v>
      </c>
      <c r="F1038" s="137">
        <f t="shared" si="287"/>
        <v>2.7088668160524462E-2</v>
      </c>
      <c r="G1038" s="137">
        <f t="shared" si="287"/>
        <v>2.8708608632626722E-2</v>
      </c>
      <c r="H1038" s="137">
        <f t="shared" si="287"/>
        <v>3.0417333530654758E-2</v>
      </c>
      <c r="I1038" s="137">
        <f t="shared" si="287"/>
        <v>3.2382028646827925E-2</v>
      </c>
      <c r="J1038" s="137">
        <f t="shared" si="287"/>
        <v>3.4465306760290915E-2</v>
      </c>
      <c r="K1038" s="137">
        <f t="shared" si="287"/>
        <v>3.6674763676381367E-2</v>
      </c>
    </row>
    <row r="1039" spans="1:28" ht="14.5">
      <c r="A1039" s="129" t="s">
        <v>2</v>
      </c>
      <c r="B1039" s="137">
        <f t="shared" si="287"/>
        <v>4.3020920229219547E-3</v>
      </c>
      <c r="C1039" s="137">
        <f t="shared" si="287"/>
        <v>5.2446383118181505E-3</v>
      </c>
      <c r="D1039" s="137">
        <f t="shared" si="287"/>
        <v>6.5564911977226588E-3</v>
      </c>
      <c r="E1039" s="137">
        <f t="shared" si="287"/>
        <v>7.9919838180104452E-3</v>
      </c>
      <c r="F1039" s="137">
        <f t="shared" si="287"/>
        <v>9.6581227197793645E-3</v>
      </c>
      <c r="G1039" s="137">
        <f t="shared" si="287"/>
        <v>1.109504926398344E-2</v>
      </c>
      <c r="H1039" s="137">
        <f t="shared" si="287"/>
        <v>1.2703526780183947E-2</v>
      </c>
      <c r="I1039" s="137">
        <f t="shared" si="287"/>
        <v>1.3885806637233239E-2</v>
      </c>
      <c r="J1039" s="137">
        <f t="shared" si="287"/>
        <v>1.5160770282194173E-2</v>
      </c>
      <c r="K1039" s="137">
        <f t="shared" si="287"/>
        <v>1.6535683578974048E-2</v>
      </c>
    </row>
    <row r="1040" spans="1:28" ht="14.5">
      <c r="A1040" s="129" t="s">
        <v>3</v>
      </c>
      <c r="B1040" s="137">
        <f t="shared" si="287"/>
        <v>1.7406775278905964E-2</v>
      </c>
      <c r="C1040" s="137">
        <f t="shared" si="287"/>
        <v>2.1244144188948499E-2</v>
      </c>
      <c r="D1040" s="137">
        <f t="shared" si="287"/>
        <v>2.5235928550612099E-2</v>
      </c>
      <c r="E1040" s="137">
        <f t="shared" si="287"/>
        <v>2.9240541001588134E-2</v>
      </c>
      <c r="F1040" s="137">
        <f t="shared" si="287"/>
        <v>3.3817281444623259E-2</v>
      </c>
      <c r="G1040" s="137">
        <f t="shared" si="287"/>
        <v>3.771364078363585E-2</v>
      </c>
      <c r="H1040" s="137">
        <f t="shared" si="287"/>
        <v>4.2024666320966929E-2</v>
      </c>
      <c r="I1040" s="137">
        <f t="shared" si="287"/>
        <v>4.6336521368135354E-2</v>
      </c>
      <c r="J1040" s="137">
        <f t="shared" si="287"/>
        <v>5.106320220571018E-2</v>
      </c>
      <c r="K1040" s="137">
        <f t="shared" si="287"/>
        <v>5.6244617512091699E-2</v>
      </c>
    </row>
    <row r="1041" spans="1:20" ht="14.5">
      <c r="A1041" s="129" t="s">
        <v>4</v>
      </c>
      <c r="B1041" s="137">
        <f t="shared" si="287"/>
        <v>1.1860778820113318E-2</v>
      </c>
      <c r="C1041" s="137">
        <f t="shared" si="287"/>
        <v>1.5321090973059521E-2</v>
      </c>
      <c r="D1041" s="137">
        <f t="shared" si="287"/>
        <v>1.9290151586212612E-2</v>
      </c>
      <c r="E1041" s="137">
        <f t="shared" si="287"/>
        <v>2.3525233999584793E-2</v>
      </c>
      <c r="F1041" s="137">
        <f t="shared" si="287"/>
        <v>2.8667449433828363E-2</v>
      </c>
      <c r="G1041" s="137">
        <f t="shared" si="287"/>
        <v>3.3820306580427416E-2</v>
      </c>
      <c r="H1041" s="137">
        <f t="shared" si="287"/>
        <v>3.9884055220334433E-2</v>
      </c>
      <c r="I1041" s="137">
        <f t="shared" si="287"/>
        <v>4.4915646484025296E-2</v>
      </c>
      <c r="J1041" s="137">
        <f t="shared" si="287"/>
        <v>5.0574421753518825E-2</v>
      </c>
      <c r="K1041" s="137">
        <f t="shared" si="287"/>
        <v>5.6938559035835189E-2</v>
      </c>
    </row>
    <row r="1042" spans="1:20" ht="14.5">
      <c r="A1042" s="129" t="s">
        <v>0</v>
      </c>
      <c r="B1042" s="137">
        <f t="shared" si="287"/>
        <v>3.3135958870627084E-2</v>
      </c>
      <c r="C1042" s="137">
        <f t="shared" si="287"/>
        <v>3.8749030202315037E-2</v>
      </c>
      <c r="D1042" s="137">
        <f t="shared" si="287"/>
        <v>4.3889110880208713E-2</v>
      </c>
      <c r="E1042" s="137">
        <f t="shared" si="287"/>
        <v>4.7282659599110516E-2</v>
      </c>
      <c r="F1042" s="137">
        <f t="shared" si="287"/>
        <v>5.0860186201552741E-2</v>
      </c>
      <c r="G1042" s="137">
        <f t="shared" si="287"/>
        <v>5.4275395240540696E-2</v>
      </c>
      <c r="H1042" s="137">
        <f t="shared" si="287"/>
        <v>5.785826620803234E-2</v>
      </c>
      <c r="I1042" s="137">
        <f t="shared" si="287"/>
        <v>6.133255603572086E-2</v>
      </c>
      <c r="J1042" s="137">
        <f t="shared" si="287"/>
        <v>6.4964499579123688E-2</v>
      </c>
      <c r="K1042" s="137">
        <f t="shared" si="287"/>
        <v>6.8761250730204615E-2</v>
      </c>
    </row>
    <row r="1043" spans="1:20" ht="14.5">
      <c r="A1043" s="129" t="s">
        <v>1</v>
      </c>
      <c r="B1043" s="137">
        <f t="shared" si="287"/>
        <v>4.7024105832171609E-3</v>
      </c>
      <c r="C1043" s="137">
        <f t="shared" si="287"/>
        <v>5.00804112344546E-3</v>
      </c>
      <c r="D1043" s="137">
        <f t="shared" si="287"/>
        <v>5.2452895818600421E-3</v>
      </c>
      <c r="E1043" s="137">
        <f t="shared" si="287"/>
        <v>5.4003646917343655E-3</v>
      </c>
      <c r="F1043" s="137">
        <f t="shared" si="287"/>
        <v>5.559543780090187E-3</v>
      </c>
      <c r="G1043" s="137">
        <f t="shared" si="287"/>
        <v>5.6637616043012798E-3</v>
      </c>
      <c r="H1043" s="137">
        <f t="shared" si="287"/>
        <v>5.7697386359513332E-3</v>
      </c>
      <c r="I1043" s="137">
        <f t="shared" si="287"/>
        <v>6.0192531622192229E-3</v>
      </c>
      <c r="J1043" s="137">
        <f t="shared" si="287"/>
        <v>6.2785194982325045E-3</v>
      </c>
      <c r="K1043" s="137">
        <f t="shared" si="287"/>
        <v>6.5479187752813363E-3</v>
      </c>
    </row>
    <row r="1044" spans="1:20" ht="14.5">
      <c r="A1044" s="129" t="s">
        <v>7</v>
      </c>
      <c r="B1044" s="137">
        <f t="shared" si="287"/>
        <v>1.0054562134181912E-2</v>
      </c>
      <c r="C1044" s="137">
        <f t="shared" si="287"/>
        <v>1.2992876603535613E-2</v>
      </c>
      <c r="D1044" s="137">
        <f t="shared" si="287"/>
        <v>1.5950587195020061E-2</v>
      </c>
      <c r="E1044" s="137">
        <f t="shared" si="287"/>
        <v>1.8440995046046411E-2</v>
      </c>
      <c r="F1044" s="137">
        <f t="shared" si="287"/>
        <v>2.1260765591475061E-2</v>
      </c>
      <c r="G1044" s="137">
        <f t="shared" si="287"/>
        <v>2.3303385575072756E-2</v>
      </c>
      <c r="H1044" s="137">
        <f t="shared" si="287"/>
        <v>2.5518836708900899E-2</v>
      </c>
      <c r="I1044" s="137">
        <f t="shared" si="287"/>
        <v>2.8127919212765449E-2</v>
      </c>
      <c r="J1044" s="137">
        <f t="shared" si="287"/>
        <v>3.0976704620201339E-2</v>
      </c>
      <c r="K1044" s="137">
        <f t="shared" si="287"/>
        <v>3.4087215033574175E-2</v>
      </c>
    </row>
    <row r="1045" spans="1:20" ht="14.5">
      <c r="A1045" s="129" t="s">
        <v>8</v>
      </c>
      <c r="B1045" s="137">
        <f t="shared" si="287"/>
        <v>9.3976922707261022E-3</v>
      </c>
      <c r="C1045" s="137">
        <f t="shared" si="287"/>
        <v>1.2114364841717684E-2</v>
      </c>
      <c r="D1045" s="137">
        <f t="shared" si="287"/>
        <v>1.5309682287092792E-2</v>
      </c>
      <c r="E1045" s="137">
        <f t="shared" si="287"/>
        <v>1.9203265765693766E-2</v>
      </c>
      <c r="F1045" s="137">
        <f t="shared" si="287"/>
        <v>2.3927948771042092E-2</v>
      </c>
      <c r="G1045" s="137">
        <f t="shared" si="287"/>
        <v>2.9902045832400467E-2</v>
      </c>
      <c r="H1045" s="137">
        <f t="shared" si="287"/>
        <v>3.7204920292379227E-2</v>
      </c>
      <c r="I1045" s="137">
        <f t="shared" si="287"/>
        <v>4.3362391682106288E-2</v>
      </c>
      <c r="J1045" s="137">
        <f t="shared" si="287"/>
        <v>5.0464509676171873E-2</v>
      </c>
      <c r="K1045" s="137">
        <f t="shared" si="287"/>
        <v>5.8656196946661285E-2</v>
      </c>
    </row>
    <row r="1046" spans="1:20" ht="14.5">
      <c r="A1046" s="129" t="s">
        <v>89</v>
      </c>
      <c r="B1046" s="137">
        <f>SUM(B1036:B1045)</f>
        <v>0.13746900713522855</v>
      </c>
      <c r="C1046" s="137">
        <f t="shared" ref="C1046:K1046" si="288">SUM(C1036:C1045)</f>
        <v>0.16948277135500356</v>
      </c>
      <c r="D1046" s="137">
        <f t="shared" si="288"/>
        <v>0.20367537263413268</v>
      </c>
      <c r="E1046" s="137">
        <f t="shared" si="288"/>
        <v>0.23527780889430594</v>
      </c>
      <c r="F1046" s="137">
        <f t="shared" si="288"/>
        <v>0.27188975285333444</v>
      </c>
      <c r="G1046" s="137">
        <f t="shared" si="288"/>
        <v>0.30605289009009845</v>
      </c>
      <c r="H1046" s="137">
        <f t="shared" si="288"/>
        <v>0.34519431593064409</v>
      </c>
      <c r="I1046" s="137">
        <f t="shared" si="288"/>
        <v>0.3823681457965139</v>
      </c>
      <c r="J1046" s="137">
        <f t="shared" si="288"/>
        <v>0.42421259385000293</v>
      </c>
      <c r="K1046" s="137">
        <f t="shared" si="288"/>
        <v>0.4714813063537599</v>
      </c>
    </row>
    <row r="1049" spans="1:20" ht="14.5">
      <c r="A1049" s="34" t="s">
        <v>81</v>
      </c>
      <c r="B1049" s="35"/>
      <c r="C1049" s="35"/>
      <c r="D1049" s="35"/>
      <c r="E1049" s="35"/>
      <c r="F1049" s="35"/>
      <c r="G1049" s="35"/>
      <c r="H1049" s="35"/>
      <c r="I1049" s="35"/>
      <c r="J1049" s="35"/>
      <c r="K1049" s="35"/>
      <c r="L1049" s="35"/>
      <c r="M1049" s="35"/>
      <c r="N1049" s="35"/>
      <c r="O1049" s="35"/>
      <c r="P1049" s="35"/>
      <c r="Q1049" s="35"/>
      <c r="R1049" s="35"/>
      <c r="S1049" s="35"/>
      <c r="T1049" s="35"/>
    </row>
    <row r="1050" spans="1:20" hidden="1" outlineLevel="1"/>
    <row r="1051" spans="1:20" hidden="1" outlineLevel="1">
      <c r="A1051" t="s">
        <v>72</v>
      </c>
      <c r="B1051">
        <v>1990</v>
      </c>
      <c r="D1051" t="s">
        <v>73</v>
      </c>
      <c r="E1051">
        <v>1990</v>
      </c>
    </row>
    <row r="1052" spans="1:20" hidden="1" outlineLevel="1">
      <c r="A1052" t="s">
        <v>5</v>
      </c>
      <c r="B1052" s="3">
        <v>71</v>
      </c>
      <c r="D1052" t="s">
        <v>5</v>
      </c>
      <c r="E1052" s="2">
        <v>0</v>
      </c>
      <c r="F1052" s="8" t="s">
        <v>154</v>
      </c>
    </row>
    <row r="1053" spans="1:20" hidden="1" outlineLevel="1">
      <c r="A1053" t="s">
        <v>6</v>
      </c>
      <c r="B1053" s="3">
        <v>18</v>
      </c>
      <c r="D1053" t="s">
        <v>6</v>
      </c>
      <c r="E1053" s="2">
        <v>0</v>
      </c>
    </row>
    <row r="1054" spans="1:20" hidden="1" outlineLevel="1">
      <c r="A1054" t="s">
        <v>11</v>
      </c>
      <c r="B1054" s="3">
        <v>62.687005649717513</v>
      </c>
      <c r="C1054" s="1"/>
      <c r="D1054" t="s">
        <v>11</v>
      </c>
      <c r="E1054" s="2">
        <v>1.5008716707021792</v>
      </c>
    </row>
    <row r="1055" spans="1:20" hidden="1" outlineLevel="1">
      <c r="A1055" t="s">
        <v>2</v>
      </c>
      <c r="B1055" s="3">
        <v>11</v>
      </c>
      <c r="D1055" t="s">
        <v>2</v>
      </c>
      <c r="E1055" s="2">
        <v>0.1</v>
      </c>
    </row>
    <row r="1056" spans="1:20" hidden="1" outlineLevel="1">
      <c r="A1056" t="s">
        <v>3</v>
      </c>
      <c r="B1056" s="3">
        <v>60</v>
      </c>
      <c r="D1056" t="s">
        <v>3</v>
      </c>
      <c r="E1056" s="2">
        <v>0.4</v>
      </c>
    </row>
    <row r="1057" spans="1:39" ht="14.5" hidden="1" outlineLevel="1">
      <c r="A1057" t="s">
        <v>4</v>
      </c>
      <c r="B1057" s="3">
        <v>86</v>
      </c>
      <c r="D1057" t="s">
        <v>4</v>
      </c>
      <c r="E1057" s="2">
        <v>0.7</v>
      </c>
      <c r="N1057" s="25"/>
      <c r="O1057" s="25"/>
    </row>
    <row r="1058" spans="1:39" ht="14.5" hidden="1" outlineLevel="1">
      <c r="A1058" t="s">
        <v>0</v>
      </c>
      <c r="B1058" s="3">
        <v>32</v>
      </c>
      <c r="D1058" t="s">
        <v>0</v>
      </c>
      <c r="E1058" s="2">
        <v>0.4</v>
      </c>
      <c r="F1058" s="3"/>
      <c r="G1058" s="3"/>
      <c r="H1058" s="3"/>
      <c r="I1058" s="3"/>
      <c r="J1058" s="3"/>
      <c r="K1058" s="3"/>
      <c r="L1058" s="3"/>
      <c r="N1058" s="25"/>
      <c r="O1058" s="25"/>
    </row>
    <row r="1059" spans="1:39" ht="14.5" hidden="1" outlineLevel="1">
      <c r="A1059" t="s">
        <v>1</v>
      </c>
      <c r="B1059" s="3">
        <v>50</v>
      </c>
      <c r="D1059" t="s">
        <v>1</v>
      </c>
      <c r="E1059" s="2">
        <v>0.9</v>
      </c>
      <c r="N1059" s="25"/>
      <c r="O1059" s="25"/>
    </row>
    <row r="1060" spans="1:39" ht="14.5" hidden="1" outlineLevel="1">
      <c r="A1060" t="s">
        <v>7</v>
      </c>
      <c r="B1060" s="3">
        <v>50</v>
      </c>
      <c r="D1060" t="s">
        <v>7</v>
      </c>
      <c r="E1060" s="2">
        <v>0.3</v>
      </c>
      <c r="N1060" s="25"/>
      <c r="O1060" s="25"/>
    </row>
    <row r="1061" spans="1:39" ht="14.5" hidden="1" outlineLevel="1">
      <c r="A1061" t="s">
        <v>8</v>
      </c>
      <c r="B1061" s="3">
        <v>60</v>
      </c>
      <c r="D1061" t="s">
        <v>8</v>
      </c>
      <c r="E1061" s="2">
        <v>0.3</v>
      </c>
      <c r="F1061" s="2"/>
      <c r="G1061" s="2"/>
      <c r="H1061" s="2"/>
      <c r="I1061" s="2"/>
      <c r="J1061" s="2"/>
      <c r="K1061" s="2"/>
      <c r="N1061" s="25"/>
      <c r="O1061" s="25"/>
    </row>
    <row r="1062" spans="1:39" hidden="1" outlineLevel="1"/>
    <row r="1063" spans="1:39" ht="14.5" hidden="1" outlineLevel="1">
      <c r="A1063" s="54" t="s">
        <v>82</v>
      </c>
      <c r="B1063" s="5" t="s">
        <v>218</v>
      </c>
      <c r="C1063" s="5"/>
      <c r="D1063" s="5"/>
      <c r="E1063" s="5"/>
      <c r="F1063" s="5"/>
      <c r="G1063" s="5"/>
      <c r="H1063" s="5"/>
      <c r="I1063" s="5"/>
      <c r="J1063" s="5"/>
      <c r="K1063" s="5"/>
      <c r="M1063" t="s">
        <v>203</v>
      </c>
    </row>
    <row r="1064" spans="1:39" ht="14.5" hidden="1" outlineLevel="1">
      <c r="A1064" s="23" t="s">
        <v>63</v>
      </c>
      <c r="B1064" s="59"/>
      <c r="C1064" s="23"/>
      <c r="D1064" s="59"/>
      <c r="E1064" s="59"/>
      <c r="F1064" s="59"/>
      <c r="G1064" s="59"/>
      <c r="H1064" s="59"/>
      <c r="I1064" s="59"/>
      <c r="J1064" s="59"/>
      <c r="K1064" s="75"/>
      <c r="L1064" s="5"/>
      <c r="M1064" t="s">
        <v>202</v>
      </c>
      <c r="O1064" t="s">
        <v>63</v>
      </c>
    </row>
    <row r="1065" spans="1:39" ht="14.5" hidden="1" outlineLevel="1">
      <c r="A1065" s="23"/>
      <c r="B1065" s="69">
        <v>2010</v>
      </c>
      <c r="C1065" s="69">
        <v>2020</v>
      </c>
      <c r="D1065" s="69">
        <v>2030</v>
      </c>
      <c r="E1065" s="69">
        <v>2040</v>
      </c>
      <c r="F1065" s="69">
        <v>2050</v>
      </c>
      <c r="G1065" s="69">
        <v>2060</v>
      </c>
      <c r="H1065" s="69">
        <v>2070</v>
      </c>
      <c r="I1065" s="69">
        <v>2080</v>
      </c>
      <c r="J1065" s="69">
        <v>2090</v>
      </c>
      <c r="K1065" s="69">
        <v>2100</v>
      </c>
      <c r="L1065" s="32"/>
      <c r="M1065" s="69">
        <v>2010</v>
      </c>
      <c r="N1065" s="69">
        <v>2018</v>
      </c>
      <c r="O1065" s="69">
        <v>2010</v>
      </c>
      <c r="P1065" s="69">
        <v>2018</v>
      </c>
    </row>
    <row r="1066" spans="1:39" ht="14.5" hidden="1" outlineLevel="1">
      <c r="A1066" s="23" t="s">
        <v>5</v>
      </c>
      <c r="B1066" s="121">
        <v>2.14</v>
      </c>
      <c r="C1066" s="121">
        <f t="shared" ref="C1066:K1066" si="289">B1066+(C53-$B53)*$B$1077*0.6</f>
        <v>4.1651884967372048</v>
      </c>
      <c r="D1066" s="121">
        <f t="shared" si="289"/>
        <v>9.5255237373842299</v>
      </c>
      <c r="E1066" s="121">
        <f t="shared" si="289"/>
        <v>20.204661090341475</v>
      </c>
      <c r="F1066" s="121">
        <f t="shared" si="289"/>
        <v>38.391777937638054</v>
      </c>
      <c r="G1066" s="121">
        <f t="shared" si="289"/>
        <v>66.148369527317143</v>
      </c>
      <c r="H1066" s="121">
        <f t="shared" si="289"/>
        <v>104.87990454530643</v>
      </c>
      <c r="I1066" s="121">
        <f t="shared" si="289"/>
        <v>155.27512738527804</v>
      </c>
      <c r="J1066" s="121">
        <f t="shared" si="289"/>
        <v>217.18521566851902</v>
      </c>
      <c r="K1066" s="121">
        <f t="shared" si="289"/>
        <v>289.43229708004054</v>
      </c>
      <c r="L1066" s="6"/>
      <c r="M1066">
        <v>2138.2313787628086</v>
      </c>
      <c r="N1066">
        <v>3585.901849453528</v>
      </c>
      <c r="O1066" s="2">
        <f>M1066/1000</f>
        <v>2.1382313787628084</v>
      </c>
      <c r="P1066" s="2">
        <f>N1066/1000</f>
        <v>3.5859018494535282</v>
      </c>
      <c r="Q1066" s="2"/>
      <c r="R1066" s="2"/>
      <c r="S1066" s="2"/>
      <c r="T1066" s="2"/>
      <c r="U1066" s="2"/>
      <c r="V1066" s="2"/>
      <c r="W1066" s="2"/>
      <c r="X1066" s="2"/>
      <c r="Y1066" s="2"/>
      <c r="Z1066" s="2"/>
      <c r="AB1066" s="2"/>
      <c r="AC1066" s="2"/>
      <c r="AD1066" s="2"/>
      <c r="AE1066" s="2"/>
      <c r="AF1066" s="2"/>
      <c r="AG1066" s="2"/>
      <c r="AH1066" s="2"/>
      <c r="AI1066" s="2"/>
      <c r="AJ1066" s="2"/>
      <c r="AK1066" s="2"/>
      <c r="AL1066" s="2"/>
      <c r="AM1066" s="2"/>
    </row>
    <row r="1067" spans="1:39" ht="14.5" hidden="1" outlineLevel="1">
      <c r="A1067" s="23" t="s">
        <v>6</v>
      </c>
      <c r="B1067" s="121">
        <f>O1073-B1073-B1074</f>
        <v>61.874244968818374</v>
      </c>
      <c r="C1067" s="121">
        <f t="shared" ref="C1067:K1067" si="290">B1067+(C54-$B54)*$B$1077*0.2</f>
        <v>70.611140043651673</v>
      </c>
      <c r="D1067" s="121">
        <f t="shared" si="290"/>
        <v>87.846866295987269</v>
      </c>
      <c r="E1067" s="121">
        <f t="shared" si="290"/>
        <v>110.44706341051122</v>
      </c>
      <c r="F1067" s="121">
        <f t="shared" si="290"/>
        <v>136.12375545282322</v>
      </c>
      <c r="G1067" s="121">
        <f t="shared" si="290"/>
        <v>163.44936964992976</v>
      </c>
      <c r="H1067" s="121">
        <f t="shared" si="290"/>
        <v>191.15145816639793</v>
      </c>
      <c r="I1067" s="121">
        <f t="shared" si="290"/>
        <v>218.25998879854669</v>
      </c>
      <c r="J1067" s="121">
        <f t="shared" si="290"/>
        <v>243.99683692182015</v>
      </c>
      <c r="K1067" s="121">
        <f t="shared" si="290"/>
        <v>267.34517695075272</v>
      </c>
      <c r="L1067" s="6"/>
      <c r="O1067" s="2">
        <f t="shared" ref="O1067:P1076" si="291">M1067/1000</f>
        <v>0</v>
      </c>
      <c r="P1067" s="2">
        <f t="shared" si="291"/>
        <v>0</v>
      </c>
      <c r="Q1067" s="2"/>
      <c r="R1067" s="2"/>
      <c r="S1067" s="2"/>
      <c r="T1067" s="2"/>
      <c r="U1067" s="2"/>
      <c r="V1067" s="2"/>
      <c r="W1067" s="2"/>
      <c r="X1067" s="2"/>
      <c r="Y1067" s="2"/>
      <c r="Z1067" s="2"/>
      <c r="AB1067" s="2"/>
      <c r="AC1067" s="2"/>
      <c r="AD1067" s="2"/>
      <c r="AE1067" s="2"/>
      <c r="AF1067" s="2"/>
      <c r="AG1067" s="2"/>
      <c r="AH1067" s="2"/>
      <c r="AI1067" s="2"/>
      <c r="AJ1067" s="2"/>
      <c r="AK1067" s="2"/>
      <c r="AL1067" s="2"/>
      <c r="AM1067" s="2"/>
    </row>
    <row r="1068" spans="1:39" ht="14.5" hidden="1" outlineLevel="1">
      <c r="A1068" s="23" t="s">
        <v>11</v>
      </c>
      <c r="B1068" s="64">
        <f>[9]air!D37</f>
        <v>36.260860063612135</v>
      </c>
      <c r="C1068" s="121">
        <f t="shared" ref="C1068:K1068" si="292">B1068+(C55-$B55)*$B$1077*0.6</f>
        <v>43.248037518511381</v>
      </c>
      <c r="D1068" s="121">
        <f t="shared" si="292"/>
        <v>61.323222575858573</v>
      </c>
      <c r="E1068" s="121">
        <f t="shared" si="292"/>
        <v>91.095963718491049</v>
      </c>
      <c r="F1068" s="121">
        <f t="shared" si="292"/>
        <v>132.13730005691625</v>
      </c>
      <c r="G1068" s="121">
        <f t="shared" si="292"/>
        <v>184.28967472474565</v>
      </c>
      <c r="H1068" s="121">
        <f t="shared" si="292"/>
        <v>247.06383691791427</v>
      </c>
      <c r="I1068" s="121">
        <f t="shared" si="292"/>
        <v>319.63151351654705</v>
      </c>
      <c r="J1068" s="121">
        <f t="shared" si="292"/>
        <v>401.33081484789375</v>
      </c>
      <c r="K1068" s="121">
        <f t="shared" si="292"/>
        <v>491.42119906455025</v>
      </c>
      <c r="L1068" s="6"/>
      <c r="M1068">
        <v>40845.057469514337</v>
      </c>
      <c r="N1068">
        <v>52988.060149338788</v>
      </c>
      <c r="O1068" s="2">
        <f t="shared" si="291"/>
        <v>40.845057469514337</v>
      </c>
      <c r="P1068" s="2">
        <f t="shared" si="291"/>
        <v>52.988060149338786</v>
      </c>
      <c r="Q1068" s="2" t="s">
        <v>205</v>
      </c>
      <c r="R1068" s="2"/>
      <c r="S1068" s="2"/>
      <c r="T1068" s="2"/>
      <c r="U1068" s="2"/>
      <c r="V1068" s="2"/>
      <c r="W1068" s="2"/>
      <c r="X1068" s="2"/>
      <c r="Y1068" s="2"/>
      <c r="Z1068" s="2"/>
      <c r="AB1068" s="2"/>
      <c r="AC1068" s="2"/>
      <c r="AD1068" s="2"/>
      <c r="AE1068" s="2"/>
      <c r="AF1068" s="2"/>
      <c r="AG1068" s="2"/>
      <c r="AH1068" s="2"/>
      <c r="AI1068" s="2"/>
      <c r="AJ1068" s="2"/>
      <c r="AK1068" s="2"/>
      <c r="AL1068" s="2"/>
      <c r="AM1068" s="2"/>
    </row>
    <row r="1069" spans="1:39" ht="14.5" hidden="1" outlineLevel="1">
      <c r="A1069" s="23" t="s">
        <v>2</v>
      </c>
      <c r="B1069" s="64">
        <f>[9]air!D38</f>
        <v>3.2554784118075411</v>
      </c>
      <c r="C1069" s="121">
        <f t="shared" ref="C1069:K1069" si="293">B1069+(C56-$B56)*$B$1077*0.6</f>
        <v>6.6516362147302974</v>
      </c>
      <c r="D1069" s="121">
        <f t="shared" si="293"/>
        <v>13.344264113180426</v>
      </c>
      <c r="E1069" s="121">
        <f t="shared" si="293"/>
        <v>21.981918447831042</v>
      </c>
      <c r="F1069" s="121">
        <f t="shared" si="293"/>
        <v>31.653774559591305</v>
      </c>
      <c r="G1069" s="121">
        <f t="shared" si="293"/>
        <v>42.415406545691255</v>
      </c>
      <c r="H1069" s="121">
        <f t="shared" si="293"/>
        <v>54.550718197133236</v>
      </c>
      <c r="I1069" s="121">
        <f t="shared" si="293"/>
        <v>68.030199099091632</v>
      </c>
      <c r="J1069" s="121">
        <f t="shared" si="293"/>
        <v>82.64400424971484</v>
      </c>
      <c r="K1069" s="121">
        <f t="shared" si="293"/>
        <v>98.165238043392165</v>
      </c>
      <c r="L1069" s="6"/>
      <c r="O1069" s="2">
        <f t="shared" si="291"/>
        <v>0</v>
      </c>
      <c r="P1069" s="2">
        <f t="shared" si="291"/>
        <v>0</v>
      </c>
      <c r="Q1069" s="2"/>
      <c r="R1069" s="2"/>
      <c r="S1069" s="2"/>
      <c r="T1069" s="2"/>
      <c r="U1069" s="2"/>
      <c r="V1069" s="2"/>
      <c r="W1069" s="2"/>
      <c r="X1069" s="2"/>
      <c r="Y1069" s="2"/>
      <c r="Z1069" s="2"/>
      <c r="AB1069" s="2"/>
      <c r="AC1069" s="2"/>
      <c r="AD1069" s="2"/>
      <c r="AE1069" s="2"/>
      <c r="AF1069" s="2"/>
      <c r="AG1069" s="2"/>
      <c r="AH1069" s="2"/>
      <c r="AI1069" s="2"/>
      <c r="AJ1069" s="2"/>
      <c r="AK1069" s="2"/>
      <c r="AL1069" s="2"/>
      <c r="AM1069" s="2"/>
    </row>
    <row r="1070" spans="1:39" ht="14.5" hidden="1" outlineLevel="1">
      <c r="A1070" s="23" t="s">
        <v>3</v>
      </c>
      <c r="B1070" s="64">
        <f>O1070</f>
        <v>5.1329629579027065</v>
      </c>
      <c r="C1070" s="121">
        <f t="shared" ref="C1070:K1070" si="294">B1070+(C57-$B57)*$B$1077*0.6</f>
        <v>9.322517858518367</v>
      </c>
      <c r="D1070" s="121">
        <f t="shared" si="294"/>
        <v>18.437555435404704</v>
      </c>
      <c r="E1070" s="121">
        <f t="shared" si="294"/>
        <v>33.136706986506503</v>
      </c>
      <c r="F1070" s="121">
        <f t="shared" si="294"/>
        <v>53.799294690046203</v>
      </c>
      <c r="G1070" s="121">
        <f t="shared" si="294"/>
        <v>79.486838939594762</v>
      </c>
      <c r="H1070" s="121">
        <f t="shared" si="294"/>
        <v>109.29992169857982</v>
      </c>
      <c r="I1070" s="121">
        <f t="shared" si="294"/>
        <v>142.86096938765036</v>
      </c>
      <c r="J1070" s="121">
        <f t="shared" si="294"/>
        <v>179.54881645498386</v>
      </c>
      <c r="K1070" s="121">
        <f t="shared" si="294"/>
        <v>218.05068139627548</v>
      </c>
      <c r="L1070" s="6"/>
      <c r="M1070">
        <v>5132.9629579027069</v>
      </c>
      <c r="N1070">
        <v>6389.2783354336625</v>
      </c>
      <c r="O1070" s="2">
        <f t="shared" si="291"/>
        <v>5.1329629579027065</v>
      </c>
      <c r="P1070" s="2">
        <f t="shared" si="291"/>
        <v>6.3892783354336622</v>
      </c>
      <c r="Q1070" s="2"/>
      <c r="R1070" s="2"/>
      <c r="S1070" s="2"/>
      <c r="T1070" s="2"/>
      <c r="U1070" s="2"/>
      <c r="V1070" s="2"/>
      <c r="W1070" s="2"/>
      <c r="X1070" s="2"/>
      <c r="Y1070" s="2"/>
      <c r="Z1070" s="2"/>
      <c r="AB1070" s="2"/>
      <c r="AC1070" s="2"/>
      <c r="AD1070" s="2"/>
      <c r="AE1070" s="2"/>
      <c r="AF1070" s="2"/>
      <c r="AG1070" s="2"/>
      <c r="AH1070" s="2"/>
      <c r="AI1070" s="2"/>
      <c r="AJ1070" s="2"/>
      <c r="AK1070" s="2"/>
      <c r="AL1070" s="2"/>
      <c r="AM1070" s="2"/>
    </row>
    <row r="1071" spans="1:39" ht="14.5" hidden="1" outlineLevel="1">
      <c r="A1071" s="23" t="s">
        <v>4</v>
      </c>
      <c r="B1071" s="121">
        <f>O1071</f>
        <v>16.736950171039449</v>
      </c>
      <c r="C1071" s="121">
        <f t="shared" ref="C1071:K1071" si="295">B1071+(C58-$B58)*$B$1077*0.6</f>
        <v>19.254345769426969</v>
      </c>
      <c r="D1071" s="121">
        <f t="shared" si="295"/>
        <v>25.272718315584711</v>
      </c>
      <c r="E1071" s="121">
        <f t="shared" si="295"/>
        <v>35.662559457516352</v>
      </c>
      <c r="F1071" s="121">
        <f t="shared" si="295"/>
        <v>50.643433761766772</v>
      </c>
      <c r="G1071" s="121">
        <f t="shared" si="295"/>
        <v>69.982300137937216</v>
      </c>
      <c r="H1071" s="121">
        <f t="shared" si="295"/>
        <v>93.282698939287059</v>
      </c>
      <c r="I1071" s="121">
        <f t="shared" si="295"/>
        <v>120.29562814667912</v>
      </c>
      <c r="J1071" s="121">
        <f t="shared" si="295"/>
        <v>150.68948168542221</v>
      </c>
      <c r="K1071" s="121">
        <f t="shared" si="295"/>
        <v>184.19668752490793</v>
      </c>
      <c r="L1071" s="6"/>
      <c r="M1071">
        <v>16736.950171039451</v>
      </c>
      <c r="N1071">
        <v>33158.033962691166</v>
      </c>
      <c r="O1071" s="2">
        <f t="shared" si="291"/>
        <v>16.736950171039449</v>
      </c>
      <c r="P1071" s="2">
        <f t="shared" si="291"/>
        <v>33.158033962691164</v>
      </c>
      <c r="Q1071" s="2" t="s">
        <v>206</v>
      </c>
      <c r="R1071" s="2"/>
      <c r="S1071" s="2"/>
      <c r="T1071" s="2" t="s">
        <v>213</v>
      </c>
      <c r="U1071" s="122" t="s">
        <v>214</v>
      </c>
      <c r="V1071" s="2"/>
      <c r="W1071" s="2"/>
      <c r="X1071" s="2"/>
      <c r="Y1071" s="2"/>
      <c r="Z1071" s="2"/>
      <c r="AB1071" s="2"/>
      <c r="AC1071" s="2"/>
      <c r="AD1071" s="2"/>
      <c r="AE1071" s="2"/>
      <c r="AF1071" s="2"/>
      <c r="AG1071" s="2"/>
      <c r="AH1071" s="2"/>
      <c r="AI1071" s="2"/>
      <c r="AJ1071" s="2"/>
      <c r="AK1071" s="2"/>
      <c r="AL1071" s="2"/>
      <c r="AM1071" s="2"/>
    </row>
    <row r="1072" spans="1:39" ht="14.5" hidden="1" outlineLevel="1">
      <c r="A1072" s="23" t="s">
        <v>0</v>
      </c>
      <c r="B1072" s="121">
        <f>O1072</f>
        <v>41.310584636350015</v>
      </c>
      <c r="C1072" s="121">
        <f t="shared" ref="C1072:K1072" si="296">B1072+(C59-$B59)*$B$1077*0.6</f>
        <v>45.899339513097686</v>
      </c>
      <c r="D1072" s="121">
        <f t="shared" si="296"/>
        <v>57.622959223377663</v>
      </c>
      <c r="E1072" s="121">
        <f t="shared" si="296"/>
        <v>77.405266415832031</v>
      </c>
      <c r="F1072" s="121">
        <f t="shared" si="296"/>
        <v>105.79642326381597</v>
      </c>
      <c r="G1072" s="121">
        <f t="shared" si="296"/>
        <v>143.43275770041549</v>
      </c>
      <c r="H1072" s="121">
        <f t="shared" si="296"/>
        <v>191.15244949325194</v>
      </c>
      <c r="I1072" s="121">
        <f t="shared" si="296"/>
        <v>249.59008879316761</v>
      </c>
      <c r="J1072" s="121">
        <f t="shared" si="296"/>
        <v>318.51977786422981</v>
      </c>
      <c r="K1072" s="121">
        <f t="shared" si="296"/>
        <v>396.93591931162052</v>
      </c>
      <c r="L1072" s="6"/>
      <c r="M1072">
        <v>41310.584636350017</v>
      </c>
      <c r="N1072">
        <v>46419.368215999995</v>
      </c>
      <c r="O1072" s="2">
        <f t="shared" si="291"/>
        <v>41.310584636350015</v>
      </c>
      <c r="P1072" s="2">
        <f t="shared" si="291"/>
        <v>46.419368215999995</v>
      </c>
      <c r="Q1072" s="2"/>
      <c r="R1072" s="2"/>
      <c r="S1072" s="2"/>
      <c r="T1072" s="2" t="s">
        <v>215</v>
      </c>
      <c r="U1072" s="2" t="s">
        <v>216</v>
      </c>
      <c r="V1072" s="2"/>
      <c r="W1072" s="2"/>
      <c r="X1072" s="2"/>
      <c r="Y1072" s="2"/>
      <c r="Z1072" s="2"/>
      <c r="AB1072" s="2"/>
      <c r="AC1072" s="2"/>
      <c r="AD1072" s="2"/>
      <c r="AE1072" s="2"/>
      <c r="AF1072" s="2"/>
      <c r="AG1072" s="2"/>
      <c r="AH1072" s="2"/>
      <c r="AI1072" s="2"/>
      <c r="AJ1072" s="2"/>
      <c r="AK1072" s="2"/>
      <c r="AL1072" s="2"/>
      <c r="AM1072" s="2"/>
    </row>
    <row r="1073" spans="1:39" ht="14.5" hidden="1" outlineLevel="1">
      <c r="A1073" s="23" t="s">
        <v>1</v>
      </c>
      <c r="B1073" s="64">
        <f>[9]air!D42</f>
        <v>7.1936140336386982</v>
      </c>
      <c r="C1073" s="121">
        <f t="shared" ref="C1073:K1073" si="297">B1073+(C60-$B60)*$B$1077*0.6</f>
        <v>7.3047173062465838</v>
      </c>
      <c r="D1073" s="121">
        <f t="shared" si="297"/>
        <v>8.0029777042993047</v>
      </c>
      <c r="E1073" s="121">
        <f t="shared" si="297"/>
        <v>9.4684903577005759</v>
      </c>
      <c r="F1073" s="121">
        <f t="shared" si="297"/>
        <v>11.706667178848459</v>
      </c>
      <c r="G1073" s="121">
        <f t="shared" si="297"/>
        <v>14.715982367968808</v>
      </c>
      <c r="H1073" s="121">
        <f t="shared" si="297"/>
        <v>18.41464308561757</v>
      </c>
      <c r="I1073" s="121">
        <f t="shared" si="297"/>
        <v>22.598825585448708</v>
      </c>
      <c r="J1073" s="121">
        <f t="shared" si="297"/>
        <v>27.192497865994792</v>
      </c>
      <c r="K1073" s="121">
        <f t="shared" si="297"/>
        <v>32.225692283489956</v>
      </c>
      <c r="L1073" s="6"/>
      <c r="M1073">
        <v>73279.540525627366</v>
      </c>
      <c r="N1073">
        <v>74702.38641464083</v>
      </c>
      <c r="O1073" s="2">
        <f t="shared" si="291"/>
        <v>73.279540525627368</v>
      </c>
      <c r="P1073" s="2">
        <f t="shared" si="291"/>
        <v>74.702386414640827</v>
      </c>
      <c r="Q1073" s="2" t="s">
        <v>204</v>
      </c>
      <c r="R1073" s="2"/>
      <c r="S1073" s="2"/>
      <c r="T1073" s="2"/>
      <c r="U1073" s="2"/>
      <c r="V1073" s="2"/>
      <c r="W1073" s="2"/>
      <c r="X1073" s="2"/>
      <c r="Y1073" s="2"/>
      <c r="Z1073" s="2"/>
      <c r="AB1073" s="2"/>
      <c r="AC1073" s="2"/>
      <c r="AD1073" s="2"/>
      <c r="AE1073" s="2"/>
      <c r="AF1073" s="2"/>
      <c r="AG1073" s="2"/>
      <c r="AH1073" s="2"/>
      <c r="AI1073" s="2"/>
      <c r="AJ1073" s="2"/>
      <c r="AK1073" s="2"/>
      <c r="AL1073" s="2"/>
      <c r="AM1073" s="2"/>
    </row>
    <row r="1074" spans="1:39" ht="14.5" hidden="1" outlineLevel="1">
      <c r="A1074" s="23" t="s">
        <v>7</v>
      </c>
      <c r="B1074" s="64">
        <f>[9]air!D43</f>
        <v>4.2116815231702986</v>
      </c>
      <c r="C1074" s="121">
        <f t="shared" ref="C1074:K1074" si="298">B1074+(C61-$B61)*$B$1077*0.6</f>
        <v>7.6848365076741141</v>
      </c>
      <c r="D1074" s="121">
        <f t="shared" si="298"/>
        <v>15.977078631467595</v>
      </c>
      <c r="E1074" s="121">
        <f t="shared" si="298"/>
        <v>29.765887142675041</v>
      </c>
      <c r="F1074" s="121">
        <f t="shared" si="298"/>
        <v>49.824073683404833</v>
      </c>
      <c r="G1074" s="121">
        <f t="shared" si="298"/>
        <v>75.507605494002064</v>
      </c>
      <c r="H1074" s="121">
        <f t="shared" si="298"/>
        <v>105.96738964047074</v>
      </c>
      <c r="I1074" s="121">
        <f t="shared" si="298"/>
        <v>140.66162217900157</v>
      </c>
      <c r="J1074" s="121">
        <f t="shared" si="298"/>
        <v>178.71515639846342</v>
      </c>
      <c r="K1074" s="121">
        <f t="shared" si="298"/>
        <v>219.00303064022884</v>
      </c>
      <c r="L1074" s="6"/>
      <c r="O1074" s="2">
        <f t="shared" si="291"/>
        <v>0</v>
      </c>
      <c r="P1074" s="2">
        <f t="shared" si="291"/>
        <v>0</v>
      </c>
      <c r="Q1074" s="2"/>
      <c r="R1074" s="2"/>
      <c r="S1074" s="2"/>
      <c r="T1074" s="2"/>
      <c r="U1074" s="2"/>
      <c r="V1074" s="2"/>
      <c r="W1074" s="2"/>
      <c r="X1074" s="2"/>
      <c r="Y1074" s="2"/>
      <c r="Z1074" s="2"/>
      <c r="AB1074" s="2"/>
      <c r="AC1074" s="2"/>
      <c r="AD1074" s="2"/>
      <c r="AE1074" s="2"/>
      <c r="AF1074" s="2"/>
      <c r="AG1074" s="2"/>
      <c r="AH1074" s="2"/>
      <c r="AI1074" s="2"/>
      <c r="AJ1074" s="2"/>
      <c r="AK1074" s="2"/>
      <c r="AL1074" s="2"/>
      <c r="AM1074" s="2"/>
    </row>
    <row r="1075" spans="1:39" ht="14.5" hidden="1" outlineLevel="1">
      <c r="A1075" s="23" t="s">
        <v>8</v>
      </c>
      <c r="B1075" s="64">
        <f>[9]air!D44</f>
        <v>3.2514843291201081</v>
      </c>
      <c r="C1075" s="121">
        <f t="shared" ref="C1075:K1075" si="299">B1075+(C62-$B62)*$B$1077*0.2</f>
        <v>7.05300419765104</v>
      </c>
      <c r="D1075" s="121">
        <f t="shared" si="299"/>
        <v>17.082454066635385</v>
      </c>
      <c r="E1075" s="121">
        <f t="shared" si="299"/>
        <v>33.058565951443363</v>
      </c>
      <c r="F1075" s="121">
        <f t="shared" si="299"/>
        <v>54.291019074247508</v>
      </c>
      <c r="G1075" s="121">
        <f t="shared" si="299"/>
        <v>80.013938062336692</v>
      </c>
      <c r="H1075" s="121">
        <f t="shared" si="299"/>
        <v>109.21785255280783</v>
      </c>
      <c r="I1075" s="121">
        <f t="shared" si="299"/>
        <v>141.47427703723227</v>
      </c>
      <c r="J1075" s="121">
        <f t="shared" si="299"/>
        <v>176.13994062815792</v>
      </c>
      <c r="K1075" s="121">
        <f t="shared" si="299"/>
        <v>212.11009077732123</v>
      </c>
      <c r="L1075" s="6"/>
      <c r="M1075">
        <v>2582.299938773187</v>
      </c>
      <c r="N1075">
        <v>3464.1661365498908</v>
      </c>
      <c r="O1075" s="2">
        <f t="shared" si="291"/>
        <v>2.5822999387731871</v>
      </c>
      <c r="P1075" s="2">
        <f t="shared" si="291"/>
        <v>3.4641661365498906</v>
      </c>
      <c r="Q1075" s="2"/>
      <c r="R1075" s="2"/>
      <c r="S1075" s="2"/>
      <c r="T1075" s="2"/>
      <c r="U1075" s="2"/>
      <c r="V1075" s="2"/>
      <c r="W1075" s="2"/>
      <c r="X1075" s="2"/>
      <c r="Y1075" s="2"/>
      <c r="Z1075" s="2"/>
      <c r="AB1075" s="2"/>
      <c r="AC1075" s="2"/>
      <c r="AD1075" s="2"/>
      <c r="AE1075" s="2"/>
      <c r="AF1075" s="2"/>
      <c r="AG1075" s="2"/>
      <c r="AH1075" s="2"/>
      <c r="AI1075" s="2"/>
      <c r="AJ1075" s="2"/>
      <c r="AK1075" s="2"/>
      <c r="AL1075" s="2"/>
      <c r="AM1075" s="2"/>
    </row>
    <row r="1076" spans="1:39" ht="14.5" hidden="1" outlineLevel="1">
      <c r="A1076" s="23" t="s">
        <v>89</v>
      </c>
      <c r="B1076" s="64">
        <f>SUM(B1066:B1075)</f>
        <v>181.36786109545932</v>
      </c>
      <c r="C1076" s="64">
        <f t="shared" ref="C1076:K1076" si="300">SUM(C1066:C1075)</f>
        <v>221.19476342624532</v>
      </c>
      <c r="D1076" s="64">
        <f t="shared" si="300"/>
        <v>314.43562009917986</v>
      </c>
      <c r="E1076" s="64">
        <f t="shared" si="300"/>
        <v>462.22708297884867</v>
      </c>
      <c r="F1076" s="64">
        <f t="shared" si="300"/>
        <v>664.36751965909843</v>
      </c>
      <c r="G1076" s="64">
        <f t="shared" si="300"/>
        <v>919.44224314993892</v>
      </c>
      <c r="H1076" s="64">
        <f t="shared" si="300"/>
        <v>1224.9808732367669</v>
      </c>
      <c r="I1076" s="64">
        <f t="shared" si="300"/>
        <v>1578.6782399286428</v>
      </c>
      <c r="J1076" s="64">
        <f t="shared" si="300"/>
        <v>1975.9625425851998</v>
      </c>
      <c r="K1076" s="64">
        <f t="shared" si="300"/>
        <v>2408.8860130725793</v>
      </c>
      <c r="L1076" s="6"/>
      <c r="M1076">
        <v>182025.6270779699</v>
      </c>
      <c r="N1076">
        <v>220707.19506410795</v>
      </c>
      <c r="O1076" s="2">
        <f t="shared" si="291"/>
        <v>182.02562707796989</v>
      </c>
      <c r="P1076" s="2">
        <f t="shared" si="291"/>
        <v>220.70719506410794</v>
      </c>
      <c r="Q1076" s="2"/>
      <c r="R1076" s="2"/>
      <c r="S1076" s="2"/>
      <c r="T1076" s="2"/>
      <c r="U1076" s="2"/>
      <c r="V1076" s="2"/>
      <c r="W1076" s="2"/>
      <c r="X1076" s="2"/>
      <c r="Y1076" s="2"/>
      <c r="Z1076" s="2"/>
      <c r="AB1076" s="2"/>
      <c r="AC1076" s="2"/>
      <c r="AD1076" s="2"/>
      <c r="AE1076" s="2"/>
      <c r="AF1076" s="2"/>
      <c r="AG1076" s="2"/>
      <c r="AH1076" s="2"/>
      <c r="AI1076" s="2"/>
      <c r="AJ1076" s="2"/>
      <c r="AK1076" s="2"/>
      <c r="AL1076" s="2"/>
      <c r="AM1076" s="2"/>
    </row>
    <row r="1077" spans="1:39" hidden="1" outlineLevel="1">
      <c r="B1077">
        <f>B1076/B63</f>
        <v>2.7895880487314919</v>
      </c>
      <c r="C1077" t="s">
        <v>217</v>
      </c>
    </row>
    <row r="1078" spans="1:39" ht="14.5" hidden="1" outlineLevel="1">
      <c r="A1078" s="8" t="s">
        <v>83</v>
      </c>
    </row>
    <row r="1079" spans="1:39" ht="14.5" hidden="1" outlineLevel="1">
      <c r="A1079" s="22" t="s">
        <v>69</v>
      </c>
      <c r="B1079" s="44"/>
      <c r="C1079" s="44"/>
      <c r="D1079" s="44"/>
      <c r="E1079" s="44"/>
      <c r="F1079" s="44"/>
      <c r="G1079" s="44"/>
      <c r="H1079" s="44"/>
      <c r="I1079" s="44"/>
      <c r="J1079" s="44"/>
      <c r="K1079" s="44"/>
      <c r="N1079" s="36"/>
      <c r="O1079" s="36"/>
      <c r="R1079" s="2"/>
      <c r="S1079" s="2"/>
      <c r="T1079" s="2"/>
      <c r="U1079" s="2"/>
      <c r="V1079" s="2"/>
      <c r="W1079" s="2"/>
      <c r="X1079" s="2"/>
      <c r="Y1079" s="2"/>
      <c r="Z1079" s="2"/>
      <c r="AA1079" s="2"/>
      <c r="AB1079" s="2"/>
      <c r="AC1079" s="2"/>
    </row>
    <row r="1080" spans="1:39" ht="14.5" hidden="1" outlineLevel="1">
      <c r="A1080" s="22"/>
      <c r="B1080" s="72">
        <v>2010</v>
      </c>
      <c r="C1080" s="72">
        <v>2020</v>
      </c>
      <c r="D1080" s="72">
        <v>2030</v>
      </c>
      <c r="E1080" s="72">
        <v>2040</v>
      </c>
      <c r="F1080" s="72">
        <v>2050</v>
      </c>
      <c r="G1080" s="72">
        <v>2060</v>
      </c>
      <c r="H1080" s="72">
        <v>2070</v>
      </c>
      <c r="I1080" s="72">
        <v>2080</v>
      </c>
      <c r="J1080" s="72">
        <v>2090</v>
      </c>
      <c r="K1080" s="72">
        <v>2100</v>
      </c>
      <c r="N1080" s="36"/>
      <c r="O1080" s="36"/>
      <c r="R1080" s="2"/>
      <c r="S1080" s="2"/>
      <c r="T1080" s="2"/>
      <c r="U1080" s="2"/>
      <c r="V1080" s="2"/>
      <c r="W1080" s="2"/>
      <c r="X1080" s="2"/>
      <c r="Y1080" s="2"/>
      <c r="Z1080" s="2"/>
      <c r="AA1080" s="2"/>
      <c r="AB1080" s="2"/>
      <c r="AC1080" s="2"/>
    </row>
    <row r="1081" spans="1:39" ht="14.5" hidden="1" outlineLevel="1">
      <c r="A1081" s="78" t="s">
        <v>5</v>
      </c>
      <c r="B1081" s="44">
        <v>5.7253485631806136</v>
      </c>
      <c r="C1081" s="44">
        <v>5.1779026137179596</v>
      </c>
      <c r="D1081" s="44">
        <v>4.8266561724967598</v>
      </c>
      <c r="E1081" s="44">
        <v>4.4992367654387166</v>
      </c>
      <c r="F1081" s="44">
        <v>4.1940280699555128</v>
      </c>
      <c r="G1081" s="44">
        <v>3.9095234077683818</v>
      </c>
      <c r="H1081" s="44">
        <v>3.6443183071140073</v>
      </c>
      <c r="I1081" s="44">
        <v>3.3971035694980891</v>
      </c>
      <c r="J1081" s="44">
        <v>3.1666588067702603</v>
      </c>
      <c r="K1081" s="44">
        <v>2.9518464166157918</v>
      </c>
      <c r="N1081" s="36"/>
      <c r="O1081" s="36"/>
      <c r="R1081" s="2"/>
      <c r="S1081" s="2"/>
      <c r="T1081" s="2"/>
      <c r="U1081" s="2"/>
      <c r="V1081" s="2"/>
      <c r="W1081" s="2"/>
      <c r="X1081" s="2"/>
      <c r="Y1081" s="2"/>
      <c r="Z1081" s="2"/>
      <c r="AA1081" s="2"/>
      <c r="AB1081" s="2"/>
      <c r="AC1081" s="2"/>
    </row>
    <row r="1082" spans="1:39" ht="14.5" hidden="1" outlineLevel="1">
      <c r="A1082" s="78" t="s">
        <v>6</v>
      </c>
      <c r="B1082" s="44">
        <v>5.1739550334297126</v>
      </c>
      <c r="C1082" s="44">
        <v>4.4482066491194461</v>
      </c>
      <c r="D1082" s="44">
        <v>4.1464596152566751</v>
      </c>
      <c r="E1082" s="44">
        <v>3.8651817905892556</v>
      </c>
      <c r="F1082" s="44">
        <v>3.6029846328017276</v>
      </c>
      <c r="G1082" s="44">
        <v>3.3585737922630394</v>
      </c>
      <c r="H1082" s="44">
        <v>3.1307427224036326</v>
      </c>
      <c r="I1082" s="44">
        <v>2.9183667235368169</v>
      </c>
      <c r="J1082" s="44">
        <v>2.7203973907214518</v>
      </c>
      <c r="K1082" s="44">
        <v>2.5358574382575263</v>
      </c>
      <c r="N1082" s="36"/>
      <c r="O1082" s="36"/>
      <c r="R1082" s="2"/>
      <c r="S1082" s="2"/>
      <c r="T1082" s="2"/>
      <c r="U1082" s="2"/>
      <c r="V1082" s="2"/>
      <c r="W1082" s="2"/>
      <c r="X1082" s="2"/>
      <c r="Y1082" s="2"/>
      <c r="Z1082" s="2"/>
      <c r="AA1082" s="2"/>
      <c r="AB1082" s="2"/>
      <c r="AC1082" s="2"/>
    </row>
    <row r="1083" spans="1:39" ht="14.5" hidden="1" outlineLevel="1">
      <c r="A1083" s="78" t="s">
        <v>11</v>
      </c>
      <c r="B1083" s="44">
        <v>2.8018499316490377</v>
      </c>
      <c r="C1083" s="44">
        <v>2.5358557796367309</v>
      </c>
      <c r="D1083" s="44">
        <v>2.3662290304082334</v>
      </c>
      <c r="E1083" s="44">
        <v>2.2096264412029156</v>
      </c>
      <c r="F1083" s="44">
        <v>2.0633552635819719</v>
      </c>
      <c r="G1083" s="44">
        <v>1.9262271243078466</v>
      </c>
      <c r="H1083" s="44">
        <v>1.7982168890288575</v>
      </c>
      <c r="I1083" s="44">
        <v>1.6770584786519391</v>
      </c>
      <c r="J1083" s="44">
        <v>1.5640809511066629</v>
      </c>
      <c r="K1083" s="44">
        <v>1.4586876109214229</v>
      </c>
      <c r="N1083" s="36"/>
      <c r="O1083" s="36"/>
      <c r="R1083" s="2"/>
      <c r="S1083" s="2"/>
      <c r="T1083" s="2"/>
      <c r="U1083" s="2"/>
      <c r="V1083" s="2"/>
      <c r="W1083" s="2"/>
      <c r="X1083" s="2"/>
      <c r="Y1083" s="2"/>
      <c r="Z1083" s="2"/>
      <c r="AA1083" s="2"/>
      <c r="AB1083" s="2"/>
      <c r="AC1083" s="2"/>
    </row>
    <row r="1084" spans="1:39" ht="14.5" hidden="1" outlineLevel="1">
      <c r="A1084" s="78" t="s">
        <v>2</v>
      </c>
      <c r="B1084" s="44">
        <v>3.33803985877547</v>
      </c>
      <c r="C1084" s="44">
        <v>2.7274215969121829</v>
      </c>
      <c r="D1084" s="44">
        <v>2.542405152785328</v>
      </c>
      <c r="E1084" s="44">
        <v>2.3699394212568112</v>
      </c>
      <c r="F1084" s="44">
        <v>2.2091730164540446</v>
      </c>
      <c r="G1084" s="44">
        <v>2.0593123068270223</v>
      </c>
      <c r="H1084" s="44">
        <v>1.9196174973457309</v>
      </c>
      <c r="I1084" s="44">
        <v>1.7893989774642829</v>
      </c>
      <c r="J1084" s="44">
        <v>1.6680139168233146</v>
      </c>
      <c r="K1084" s="44">
        <v>1.554863091885158</v>
      </c>
      <c r="N1084" s="36"/>
      <c r="O1084" s="36"/>
      <c r="R1084" s="2"/>
      <c r="S1084" s="2"/>
      <c r="T1084" s="2"/>
      <c r="U1084" s="2"/>
      <c r="V1084" s="2"/>
      <c r="W1084" s="2"/>
      <c r="X1084" s="2"/>
      <c r="Y1084" s="2"/>
      <c r="Z1084" s="2"/>
      <c r="AA1084" s="2"/>
      <c r="AB1084" s="2"/>
      <c r="AC1084" s="2"/>
    </row>
    <row r="1085" spans="1:39" ht="14.5" hidden="1" outlineLevel="1">
      <c r="A1085" s="78" t="s">
        <v>3</v>
      </c>
      <c r="B1085" s="44">
        <v>5.7253485631806136</v>
      </c>
      <c r="C1085" s="44">
        <v>5.1779026137179596</v>
      </c>
      <c r="D1085" s="44">
        <v>4.8266561724967598</v>
      </c>
      <c r="E1085" s="44">
        <v>4.4992367654387166</v>
      </c>
      <c r="F1085" s="44">
        <v>4.1940280699555128</v>
      </c>
      <c r="G1085" s="44">
        <v>3.9095234077683818</v>
      </c>
      <c r="H1085" s="44">
        <v>3.6443183071140073</v>
      </c>
      <c r="I1085" s="44">
        <v>3.3971035694980891</v>
      </c>
      <c r="J1085" s="44">
        <v>3.1666588067702603</v>
      </c>
      <c r="K1085" s="44">
        <v>2.9518464166157918</v>
      </c>
      <c r="N1085" s="36"/>
      <c r="O1085" s="36"/>
      <c r="R1085" s="2"/>
      <c r="S1085" s="2"/>
      <c r="T1085" s="2"/>
      <c r="U1085" s="2"/>
      <c r="V1085" s="2"/>
      <c r="W1085" s="2"/>
      <c r="X1085" s="2"/>
      <c r="Y1085" s="2"/>
      <c r="Z1085" s="2"/>
      <c r="AA1085" s="2"/>
      <c r="AB1085" s="2"/>
      <c r="AC1085" s="2"/>
    </row>
    <row r="1086" spans="1:39" ht="14.5" hidden="1" outlineLevel="1">
      <c r="A1086" s="78" t="s">
        <v>4</v>
      </c>
      <c r="B1086" s="44">
        <v>5.7253485631806136</v>
      </c>
      <c r="C1086" s="44">
        <v>5.1779026137179596</v>
      </c>
      <c r="D1086" s="44">
        <v>4.8266561724967598</v>
      </c>
      <c r="E1086" s="44">
        <v>4.4992367654387166</v>
      </c>
      <c r="F1086" s="44">
        <v>4.1940280699555128</v>
      </c>
      <c r="G1086" s="44">
        <v>3.9095234077683818</v>
      </c>
      <c r="H1086" s="44">
        <v>3.6443183071140073</v>
      </c>
      <c r="I1086" s="44">
        <v>3.3971035694980891</v>
      </c>
      <c r="J1086" s="44">
        <v>3.1666588067702603</v>
      </c>
      <c r="K1086" s="44">
        <v>2.9518464166157918</v>
      </c>
      <c r="N1086" s="36"/>
      <c r="O1086" s="36"/>
      <c r="R1086" s="2"/>
      <c r="S1086" s="2"/>
      <c r="T1086" s="2"/>
      <c r="U1086" s="2"/>
      <c r="V1086" s="2"/>
      <c r="W1086" s="2"/>
      <c r="X1086" s="2"/>
      <c r="Y1086" s="2"/>
      <c r="Z1086" s="2"/>
      <c r="AA1086" s="2"/>
      <c r="AB1086" s="2"/>
      <c r="AC1086" s="2"/>
    </row>
    <row r="1087" spans="1:39" ht="14.5" hidden="1" outlineLevel="1">
      <c r="A1087" s="78" t="s">
        <v>0</v>
      </c>
      <c r="B1087" s="44">
        <v>4.0895346879861529</v>
      </c>
      <c r="C1087" s="44">
        <v>3.6985018669414003</v>
      </c>
      <c r="D1087" s="44">
        <v>3.4476115517834005</v>
      </c>
      <c r="E1087" s="44">
        <v>3.2137405467419415</v>
      </c>
      <c r="F1087" s="44">
        <v>2.9957343356825099</v>
      </c>
      <c r="G1087" s="44">
        <v>2.7925167198345591</v>
      </c>
      <c r="H1087" s="44">
        <v>2.6030845050814344</v>
      </c>
      <c r="I1087" s="44">
        <v>2.4265025496414929</v>
      </c>
      <c r="J1087" s="44">
        <v>2.2618991476930441</v>
      </c>
      <c r="K1087" s="44">
        <v>2.1084617261541378</v>
      </c>
      <c r="N1087" s="36"/>
      <c r="O1087" s="36"/>
      <c r="R1087" s="2"/>
      <c r="S1087" s="2"/>
      <c r="T1087" s="2"/>
      <c r="U1087" s="2"/>
      <c r="V1087" s="2"/>
      <c r="W1087" s="2"/>
      <c r="X1087" s="2"/>
      <c r="Y1087" s="2"/>
      <c r="Z1087" s="2"/>
      <c r="AA1087" s="2"/>
      <c r="AB1087" s="2"/>
      <c r="AC1087" s="2"/>
    </row>
    <row r="1088" spans="1:39" ht="14.5" hidden="1" outlineLevel="1">
      <c r="A1088" s="78" t="s">
        <v>1</v>
      </c>
      <c r="B1088" s="44">
        <v>3.2716277503889222</v>
      </c>
      <c r="C1088" s="44">
        <v>2.9588014935531199</v>
      </c>
      <c r="D1088" s="44">
        <v>2.75808924142672</v>
      </c>
      <c r="E1088" s="44">
        <v>2.5709924373935529</v>
      </c>
      <c r="F1088" s="44">
        <v>2.3965874685460076</v>
      </c>
      <c r="G1088" s="44">
        <v>2.2340133758676468</v>
      </c>
      <c r="H1088" s="44">
        <v>2.0824676040651471</v>
      </c>
      <c r="I1088" s="44">
        <v>1.9412020397131937</v>
      </c>
      <c r="J1088" s="44">
        <v>1.8095193181544345</v>
      </c>
      <c r="K1088" s="44">
        <v>1.6867693809233095</v>
      </c>
      <c r="N1088" s="36"/>
      <c r="O1088" s="36"/>
      <c r="R1088" s="2"/>
      <c r="S1088" s="2"/>
      <c r="T1088" s="2"/>
      <c r="U1088" s="2"/>
      <c r="V1088" s="2"/>
      <c r="W1088" s="2"/>
      <c r="X1088" s="2"/>
      <c r="Y1088" s="2"/>
      <c r="Z1088" s="2"/>
      <c r="AA1088" s="2"/>
      <c r="AB1088" s="2"/>
      <c r="AC1088" s="2"/>
    </row>
    <row r="1089" spans="1:27" ht="14.5" hidden="1" outlineLevel="1">
      <c r="A1089" s="78" t="s">
        <v>7</v>
      </c>
      <c r="B1089" s="44">
        <v>5.1739550334297126</v>
      </c>
      <c r="C1089" s="44">
        <v>4.4482066491194461</v>
      </c>
      <c r="D1089" s="44">
        <v>4.1464596152566751</v>
      </c>
      <c r="E1089" s="44">
        <v>3.8651817905892556</v>
      </c>
      <c r="F1089" s="44">
        <v>3.6029846328017276</v>
      </c>
      <c r="G1089" s="44">
        <v>3.3585737922630394</v>
      </c>
      <c r="H1089" s="44">
        <v>3.1307427224036326</v>
      </c>
      <c r="I1089" s="44">
        <v>2.9183667235368169</v>
      </c>
      <c r="J1089" s="44">
        <v>2.7203973907214518</v>
      </c>
      <c r="K1089" s="44">
        <v>2.5358574382575263</v>
      </c>
      <c r="N1089" s="36"/>
      <c r="O1089" s="36"/>
      <c r="R1089" s="2"/>
      <c r="S1089" s="2"/>
      <c r="T1089" s="2"/>
      <c r="U1089" s="2"/>
      <c r="V1089" s="2"/>
      <c r="W1089" s="2"/>
      <c r="X1089" s="2"/>
      <c r="Y1089" s="2"/>
      <c r="Z1089" s="2"/>
      <c r="AA1089" s="2"/>
    </row>
    <row r="1090" spans="1:27" ht="14.5" hidden="1" outlineLevel="1">
      <c r="A1090" s="78" t="s">
        <v>8</v>
      </c>
      <c r="B1090" s="44">
        <v>5.7253485631806136</v>
      </c>
      <c r="C1090" s="44">
        <v>5.1779026137179596</v>
      </c>
      <c r="D1090" s="44">
        <v>4.8266561724967598</v>
      </c>
      <c r="E1090" s="44">
        <v>4.4992367654387166</v>
      </c>
      <c r="F1090" s="44">
        <v>4.1940280699555128</v>
      </c>
      <c r="G1090" s="44">
        <v>3.9095234077683818</v>
      </c>
      <c r="H1090" s="44">
        <v>3.6443183071140073</v>
      </c>
      <c r="I1090" s="44">
        <v>3.3971035694980891</v>
      </c>
      <c r="J1090" s="44">
        <v>3.1666588067702603</v>
      </c>
      <c r="K1090" s="44">
        <v>2.9518464166157918</v>
      </c>
      <c r="N1090" s="36"/>
      <c r="O1090" s="36"/>
      <c r="R1090" s="2"/>
      <c r="S1090" s="2"/>
      <c r="T1090" s="2"/>
      <c r="U1090" s="2"/>
      <c r="V1090" s="2"/>
      <c r="W1090" s="2"/>
      <c r="X1090" s="2"/>
      <c r="Y1090" s="2"/>
      <c r="Z1090" s="2"/>
      <c r="AA1090" s="2"/>
    </row>
    <row r="1091" spans="1:27" collapsed="1"/>
    <row r="1092" spans="1:27">
      <c r="A1092" s="54" t="s">
        <v>219</v>
      </c>
      <c r="B1092" s="5"/>
      <c r="C1092" s="5"/>
      <c r="D1092" s="5"/>
      <c r="E1092" s="5"/>
      <c r="F1092" s="5"/>
      <c r="G1092" s="5"/>
      <c r="H1092" s="5"/>
      <c r="I1092" s="5"/>
      <c r="J1092" s="5"/>
      <c r="K1092" s="5"/>
    </row>
    <row r="1093" spans="1:27" ht="14.5">
      <c r="A1093" s="18" t="s">
        <v>41</v>
      </c>
      <c r="B1093" s="17"/>
      <c r="C1093" s="17"/>
      <c r="D1093" s="17"/>
      <c r="E1093" s="17"/>
      <c r="F1093" s="17"/>
      <c r="G1093" s="17"/>
      <c r="H1093" s="17"/>
      <c r="I1093" s="17"/>
      <c r="J1093" s="17"/>
      <c r="K1093" s="17"/>
    </row>
    <row r="1094" spans="1:27" ht="14.5">
      <c r="A1094" s="17"/>
      <c r="B1094" s="70">
        <v>2010</v>
      </c>
      <c r="C1094" s="70">
        <v>2020</v>
      </c>
      <c r="D1094" s="70">
        <v>2030</v>
      </c>
      <c r="E1094" s="70">
        <v>2040</v>
      </c>
      <c r="F1094" s="70">
        <v>2050</v>
      </c>
      <c r="G1094" s="70">
        <v>2060</v>
      </c>
      <c r="H1094" s="70">
        <v>2070</v>
      </c>
      <c r="I1094" s="70">
        <v>2080</v>
      </c>
      <c r="J1094" s="70">
        <v>2090</v>
      </c>
      <c r="K1094" s="70">
        <v>2100</v>
      </c>
      <c r="N1094" s="2"/>
      <c r="O1094" s="2"/>
      <c r="P1094" s="2"/>
      <c r="Q1094" s="2"/>
      <c r="R1094" s="2"/>
      <c r="S1094" s="2"/>
      <c r="T1094" s="2"/>
      <c r="U1094" s="2"/>
      <c r="V1094" s="2"/>
      <c r="W1094" s="2"/>
      <c r="X1094" s="2"/>
      <c r="Y1094" s="2"/>
    </row>
    <row r="1095" spans="1:27" ht="14.5">
      <c r="A1095" s="17" t="s">
        <v>5</v>
      </c>
      <c r="B1095" s="47">
        <f>B1081*B1066/1000</f>
        <v>1.2252245925206514E-2</v>
      </c>
      <c r="C1095" s="47">
        <f t="shared" ref="C1095:K1095" si="301">C1081*C1066/1000</f>
        <v>2.1566940403883551E-2</v>
      </c>
      <c r="D1095" s="47">
        <f t="shared" si="301"/>
        <v>4.597642794331E-2</v>
      </c>
      <c r="E1095" s="47">
        <f t="shared" si="301"/>
        <v>9.0905554010893466E-2</v>
      </c>
      <c r="F1095" s="47">
        <f t="shared" si="301"/>
        <v>0.16101619432595277</v>
      </c>
      <c r="G1095" s="47">
        <f t="shared" si="301"/>
        <v>0.25860859905275907</v>
      </c>
      <c r="H1095" s="47">
        <f t="shared" si="301"/>
        <v>0.38221575618282982</v>
      </c>
      <c r="I1095" s="47">
        <f t="shared" si="301"/>
        <v>0.52748568949479857</v>
      </c>
      <c r="J1095" s="47">
        <f t="shared" si="301"/>
        <v>0.68775147589701402</v>
      </c>
      <c r="K1095" s="47">
        <f t="shared" si="301"/>
        <v>0.85435968898859493</v>
      </c>
      <c r="N1095" s="2"/>
      <c r="O1095" s="2"/>
      <c r="P1095" s="2"/>
      <c r="Q1095" s="2"/>
      <c r="R1095" s="2"/>
      <c r="S1095" s="2"/>
      <c r="T1095" s="2"/>
      <c r="U1095" s="2"/>
      <c r="V1095" s="2"/>
      <c r="W1095" s="2"/>
      <c r="X1095" s="2"/>
      <c r="Y1095" s="2"/>
    </row>
    <row r="1096" spans="1:27" ht="14.5">
      <c r="A1096" s="17" t="s">
        <v>6</v>
      </c>
      <c r="B1096" s="47">
        <f t="shared" ref="B1096:K1104" si="302">B1082*B1067/1000</f>
        <v>0.32013456119608086</v>
      </c>
      <c r="C1096" s="47">
        <f t="shared" si="302"/>
        <v>0.31409294264407572</v>
      </c>
      <c r="D1096" s="47">
        <f t="shared" si="302"/>
        <v>0.36425348342316399</v>
      </c>
      <c r="E1096" s="47">
        <f t="shared" si="302"/>
        <v>0.42689797831836485</v>
      </c>
      <c r="F1096" s="47">
        <f t="shared" si="302"/>
        <v>0.49045179905578246</v>
      </c>
      <c r="G1096" s="47">
        <f t="shared" si="302"/>
        <v>0.54895676926816794</v>
      </c>
      <c r="H1096" s="47">
        <f t="shared" si="302"/>
        <v>0.5984460365312928</v>
      </c>
      <c r="I1096" s="47">
        <f t="shared" si="302"/>
        <v>0.63696268838919712</v>
      </c>
      <c r="J1096" s="47">
        <f t="shared" si="302"/>
        <v>0.66376835850640714</v>
      </c>
      <c r="K1096" s="47">
        <f t="shared" si="302"/>
        <v>0.67794925555284091</v>
      </c>
      <c r="N1096" s="2"/>
      <c r="O1096" s="2"/>
      <c r="P1096" s="2"/>
      <c r="Q1096" s="2"/>
      <c r="R1096" s="2"/>
      <c r="S1096" s="2"/>
      <c r="T1096" s="2"/>
      <c r="U1096" s="2"/>
      <c r="V1096" s="2"/>
      <c r="W1096" s="2"/>
      <c r="X1096" s="2"/>
      <c r="Y1096" s="2"/>
    </row>
    <row r="1097" spans="1:27" ht="14.5">
      <c r="A1097" s="17" t="s">
        <v>11</v>
      </c>
      <c r="B1097" s="47">
        <f t="shared" si="302"/>
        <v>0.10159748829076699</v>
      </c>
      <c r="C1097" s="47">
        <f t="shared" si="302"/>
        <v>0.10967078589926327</v>
      </c>
      <c r="D1097" s="47">
        <f t="shared" si="302"/>
        <v>0.14510478949718211</v>
      </c>
      <c r="E1097" s="47">
        <f t="shared" si="302"/>
        <v>0.20128805011923931</v>
      </c>
      <c r="F1097" s="47">
        <f t="shared" si="302"/>
        <v>0.2726461935879485</v>
      </c>
      <c r="G1097" s="47">
        <f t="shared" si="302"/>
        <v>0.35498377018467531</v>
      </c>
      <c r="H1097" s="47">
        <f t="shared" si="302"/>
        <v>0.4442743642140648</v>
      </c>
      <c r="I1097" s="47">
        <f t="shared" si="302"/>
        <v>0.53604073978727707</v>
      </c>
      <c r="J1097" s="47">
        <f t="shared" si="302"/>
        <v>0.6277138825957056</v>
      </c>
      <c r="K1097" s="47">
        <f t="shared" si="302"/>
        <v>0.71683001481960984</v>
      </c>
      <c r="N1097" s="2"/>
      <c r="O1097" s="2"/>
      <c r="P1097" s="2"/>
      <c r="Q1097" s="2"/>
      <c r="R1097" s="2"/>
      <c r="S1097" s="2"/>
      <c r="T1097" s="2"/>
      <c r="U1097" s="2"/>
      <c r="V1097" s="2"/>
      <c r="W1097" s="2"/>
      <c r="X1097" s="2"/>
      <c r="Y1097" s="2"/>
    </row>
    <row r="1098" spans="1:27" ht="14.5">
      <c r="A1098" s="17" t="s">
        <v>2</v>
      </c>
      <c r="B1098" s="47">
        <f t="shared" si="302"/>
        <v>1.0866916697996637E-2</v>
      </c>
      <c r="C1098" s="47">
        <f t="shared" si="302"/>
        <v>1.8141816266858617E-2</v>
      </c>
      <c r="D1098" s="47">
        <f t="shared" si="302"/>
        <v>3.3926525841478254E-2</v>
      </c>
      <c r="E1098" s="47">
        <f t="shared" si="302"/>
        <v>5.2095815084367128E-2</v>
      </c>
      <c r="F1098" s="47">
        <f t="shared" si="302"/>
        <v>6.9928664625968626E-2</v>
      </c>
      <c r="G1098" s="47">
        <f t="shared" si="302"/>
        <v>8.7346568698613444E-2</v>
      </c>
      <c r="H1098" s="47">
        <f t="shared" si="302"/>
        <v>0.10471651314399312</v>
      </c>
      <c r="I1098" s="47">
        <f t="shared" si="302"/>
        <v>0.12173316870460614</v>
      </c>
      <c r="J1098" s="47">
        <f t="shared" si="302"/>
        <v>0.1378513492305295</v>
      </c>
      <c r="K1098" s="47">
        <f t="shared" si="302"/>
        <v>0.1526335055397913</v>
      </c>
      <c r="N1098" s="2"/>
      <c r="O1098" s="2"/>
      <c r="P1098" s="2"/>
      <c r="Q1098" s="2"/>
      <c r="R1098" s="2"/>
      <c r="S1098" s="2"/>
      <c r="T1098" s="2"/>
      <c r="U1098" s="2"/>
      <c r="V1098" s="2"/>
      <c r="W1098" s="2"/>
      <c r="X1098" s="2"/>
      <c r="Y1098" s="2"/>
    </row>
    <row r="1099" spans="1:27" ht="14.5">
      <c r="A1099" s="17" t="s">
        <v>3</v>
      </c>
      <c r="B1099" s="47">
        <f t="shared" si="302"/>
        <v>2.9388002095887572E-2</v>
      </c>
      <c r="C1099" s="47">
        <f t="shared" si="302"/>
        <v>4.8271089586054611E-2</v>
      </c>
      <c r="D1099" s="47">
        <f t="shared" si="302"/>
        <v>8.8991740748047291E-2</v>
      </c>
      <c r="E1099" s="47">
        <f t="shared" si="302"/>
        <v>0.14908989035926004</v>
      </c>
      <c r="F1099" s="47">
        <f t="shared" si="302"/>
        <v>0.22563575207386233</v>
      </c>
      <c r="G1099" s="47">
        <f t="shared" si="302"/>
        <v>0.31075565744386102</v>
      </c>
      <c r="H1099" s="47">
        <f t="shared" si="302"/>
        <v>0.39832370561226194</v>
      </c>
      <c r="I1099" s="47">
        <f t="shared" si="302"/>
        <v>0.48531350904874426</v>
      </c>
      <c r="J1099" s="47">
        <f t="shared" si="302"/>
        <v>0.56856984087235174</v>
      </c>
      <c r="K1099" s="47">
        <f t="shared" si="302"/>
        <v>0.64365212252022752</v>
      </c>
      <c r="N1099" s="2"/>
      <c r="O1099" s="2"/>
      <c r="P1099" s="2"/>
      <c r="Q1099" s="2"/>
      <c r="R1099" s="2"/>
      <c r="S1099" s="2"/>
      <c r="T1099" s="2"/>
      <c r="U1099" s="2"/>
      <c r="V1099" s="2"/>
      <c r="W1099" s="2"/>
      <c r="X1099" s="2"/>
      <c r="Y1099" s="2"/>
    </row>
    <row r="1100" spans="1:27" ht="14.5">
      <c r="A1100" s="17" t="s">
        <v>4</v>
      </c>
      <c r="B1100" s="47">
        <f t="shared" si="302"/>
        <v>9.5824873613786235E-2</v>
      </c>
      <c r="C1100" s="47">
        <f t="shared" si="302"/>
        <v>9.9697127284945244E-2</v>
      </c>
      <c r="D1100" s="47">
        <f t="shared" si="302"/>
        <v>0.12198272185368886</v>
      </c>
      <c r="E1100" s="47">
        <f t="shared" si="302"/>
        <v>0.16045429866090177</v>
      </c>
      <c r="F1100" s="47">
        <f t="shared" si="302"/>
        <v>0.21239998275578256</v>
      </c>
      <c r="G1100" s="47">
        <f t="shared" si="302"/>
        <v>0.27359744051873797</v>
      </c>
      <c r="H1100" s="47">
        <f t="shared" si="302"/>
        <v>0.33995184748144824</v>
      </c>
      <c r="I1100" s="47">
        <f t="shared" si="302"/>
        <v>0.40865670777209845</v>
      </c>
      <c r="J1100" s="47">
        <f t="shared" si="302"/>
        <v>0.47718217426678811</v>
      </c>
      <c r="K1100" s="47">
        <f t="shared" si="302"/>
        <v>0.54372033202289827</v>
      </c>
      <c r="N1100" s="2"/>
      <c r="O1100" s="2"/>
      <c r="P1100" s="2"/>
      <c r="Q1100" s="2"/>
      <c r="R1100" s="2"/>
      <c r="S1100" s="2"/>
      <c r="T1100" s="2"/>
      <c r="U1100" s="2"/>
      <c r="V1100" s="2"/>
      <c r="W1100" s="2"/>
      <c r="X1100" s="2"/>
      <c r="Y1100" s="2"/>
    </row>
    <row r="1101" spans="1:27" ht="14.5">
      <c r="A1101" s="17" t="s">
        <v>0</v>
      </c>
      <c r="B1101" s="47">
        <f t="shared" si="302"/>
        <v>0.16894106885134122</v>
      </c>
      <c r="C1101" s="47">
        <f t="shared" si="302"/>
        <v>0.16975879288056897</v>
      </c>
      <c r="D1101" s="47">
        <f t="shared" si="302"/>
        <v>0.19866157986646066</v>
      </c>
      <c r="E1101" s="47">
        <f t="shared" si="302"/>
        <v>0.24876044321192167</v>
      </c>
      <c r="F1101" s="47">
        <f t="shared" si="302"/>
        <v>0.31693797776381338</v>
      </c>
      <c r="G1101" s="47">
        <f t="shared" si="302"/>
        <v>0.40053837405038939</v>
      </c>
      <c r="H1101" s="47">
        <f t="shared" si="302"/>
        <v>0.49758597938424559</v>
      </c>
      <c r="I1101" s="47">
        <f t="shared" si="302"/>
        <v>0.60563098682186789</v>
      </c>
      <c r="J1101" s="47">
        <f t="shared" si="302"/>
        <v>0.72045961407447923</v>
      </c>
      <c r="K1101" s="47">
        <f t="shared" si="302"/>
        <v>0.83692419360435899</v>
      </c>
      <c r="N1101" s="2"/>
      <c r="O1101" s="2"/>
      <c r="P1101" s="2"/>
      <c r="Q1101" s="2"/>
      <c r="R1101" s="2"/>
      <c r="S1101" s="2"/>
      <c r="T1101" s="2"/>
      <c r="U1101" s="2"/>
      <c r="V1101" s="2"/>
      <c r="W1101" s="2"/>
      <c r="X1101" s="2"/>
      <c r="Y1101" s="2"/>
    </row>
    <row r="1102" spans="1:27" ht="14.5">
      <c r="A1102" s="17" t="s">
        <v>1</v>
      </c>
      <c r="B1102" s="47">
        <f t="shared" si="302"/>
        <v>2.3534827298039556E-2</v>
      </c>
      <c r="C1102" s="47">
        <f t="shared" si="302"/>
        <v>2.1613208475705716E-2</v>
      </c>
      <c r="D1102" s="47">
        <f t="shared" si="302"/>
        <v>2.2072926705605823E-2</v>
      </c>
      <c r="E1102" s="47">
        <f t="shared" si="302"/>
        <v>2.4343417103181955E-2</v>
      </c>
      <c r="F1102" s="47">
        <f t="shared" si="302"/>
        <v>2.8056051859267062E-2</v>
      </c>
      <c r="G1102" s="47">
        <f t="shared" si="302"/>
        <v>3.2875701449074764E-2</v>
      </c>
      <c r="H1102" s="47">
        <f t="shared" si="302"/>
        <v>3.8347897666220848E-2</v>
      </c>
      <c r="I1102" s="47">
        <f t="shared" si="302"/>
        <v>4.3868886321595739E-2</v>
      </c>
      <c r="J1102" s="47">
        <f t="shared" si="302"/>
        <v>4.9205350197390807E-2</v>
      </c>
      <c r="K1102" s="47">
        <f t="shared" si="302"/>
        <v>5.4357311022847424E-2</v>
      </c>
      <c r="N1102" s="2"/>
      <c r="O1102" s="2"/>
      <c r="P1102" s="2"/>
      <c r="Q1102" s="2"/>
      <c r="R1102" s="2"/>
      <c r="S1102" s="2"/>
      <c r="T1102" s="2"/>
      <c r="U1102" s="2"/>
      <c r="V1102" s="2"/>
      <c r="W1102" s="2"/>
      <c r="X1102" s="2"/>
      <c r="Y1102" s="2"/>
    </row>
    <row r="1103" spans="1:27" ht="14.5">
      <c r="A1103" s="17" t="s">
        <v>7</v>
      </c>
      <c r="B1103" s="47">
        <f t="shared" si="302"/>
        <v>2.1791050816009884E-2</v>
      </c>
      <c r="C1103" s="47">
        <f t="shared" si="302"/>
        <v>3.418374085083186E-2</v>
      </c>
      <c r="D1103" s="47">
        <f t="shared" si="302"/>
        <v>6.6248311315160763E-2</v>
      </c>
      <c r="E1103" s="47">
        <f t="shared" si="302"/>
        <v>0.11505056496460242</v>
      </c>
      <c r="F1103" s="47">
        <f t="shared" si="302"/>
        <v>0.17951537182488858</v>
      </c>
      <c r="G1103" s="47">
        <f t="shared" si="302"/>
        <v>0.25359786492869202</v>
      </c>
      <c r="H1103" s="47">
        <f t="shared" si="302"/>
        <v>0.33175663392901383</v>
      </c>
      <c r="I1103" s="47">
        <f t="shared" si="302"/>
        <v>0.41050219744590644</v>
      </c>
      <c r="J1103" s="47">
        <f t="shared" si="302"/>
        <v>0.48617624514875601</v>
      </c>
      <c r="K1103" s="47">
        <f t="shared" si="302"/>
        <v>0.55536046424996532</v>
      </c>
      <c r="N1103" s="2"/>
      <c r="O1103" s="2"/>
      <c r="P1103" s="2"/>
      <c r="Q1103" s="2"/>
      <c r="R1103" s="2"/>
      <c r="S1103" s="2"/>
      <c r="T1103" s="2"/>
      <c r="U1103" s="2"/>
      <c r="V1103" s="2"/>
      <c r="W1103" s="2"/>
      <c r="X1103" s="2"/>
      <c r="Y1103" s="2"/>
    </row>
    <row r="1104" spans="1:27" ht="14.5">
      <c r="A1104" s="17" t="s">
        <v>8</v>
      </c>
      <c r="B1104" s="47">
        <f t="shared" si="302"/>
        <v>1.8615881131932091E-2</v>
      </c>
      <c r="C1104" s="47">
        <f t="shared" si="302"/>
        <v>3.6519768869581054E-2</v>
      </c>
      <c r="D1104" s="47">
        <f t="shared" si="302"/>
        <v>8.2451132362118054E-2</v>
      </c>
      <c r="E1104" s="47">
        <f t="shared" si="302"/>
        <v>0.14873831534141455</v>
      </c>
      <c r="F1104" s="47">
        <f t="shared" si="302"/>
        <v>0.2276980579438842</v>
      </c>
      <c r="G1104" s="47">
        <f t="shared" si="302"/>
        <v>0.31281636380243477</v>
      </c>
      <c r="H1104" s="47">
        <f t="shared" si="302"/>
        <v>0.3980246195218759</v>
      </c>
      <c r="I1104" s="47">
        <f t="shared" si="302"/>
        <v>0.48060277151534331</v>
      </c>
      <c r="J1104" s="47">
        <f t="shared" si="302"/>
        <v>0.55777509421414706</v>
      </c>
      <c r="K1104" s="47">
        <f t="shared" si="302"/>
        <v>0.62611641138908602</v>
      </c>
      <c r="N1104" s="2"/>
      <c r="O1104" s="2"/>
      <c r="P1104" s="2"/>
      <c r="Q1104" s="2"/>
      <c r="R1104" s="2"/>
      <c r="S1104" s="2"/>
      <c r="T1104" s="2"/>
      <c r="U1104" s="2"/>
      <c r="V1104" s="2"/>
      <c r="W1104" s="2"/>
    </row>
    <row r="1105" spans="1:23" ht="14.5">
      <c r="A1105" s="17" t="s">
        <v>89</v>
      </c>
      <c r="B1105" s="47">
        <f>SUM(B1095:B1104)</f>
        <v>0.80294691591704748</v>
      </c>
      <c r="C1105" s="47">
        <f t="shared" ref="C1105:K1105" si="303">SUM(C1095:C1104)</f>
        <v>0.87351621316176864</v>
      </c>
      <c r="D1105" s="47">
        <f t="shared" si="303"/>
        <v>1.1696696395562158</v>
      </c>
      <c r="E1105" s="47">
        <f t="shared" si="303"/>
        <v>1.6176243271741475</v>
      </c>
      <c r="F1105" s="47">
        <f t="shared" si="303"/>
        <v>2.1842860458171502</v>
      </c>
      <c r="G1105" s="47">
        <f t="shared" si="303"/>
        <v>2.8340771093974055</v>
      </c>
      <c r="H1105" s="47">
        <f t="shared" si="303"/>
        <v>3.5336433536672467</v>
      </c>
      <c r="I1105" s="47">
        <f t="shared" si="303"/>
        <v>4.2567973453014352</v>
      </c>
      <c r="J1105" s="47">
        <f t="shared" si="303"/>
        <v>4.9764533850035697</v>
      </c>
      <c r="K1105" s="47">
        <f t="shared" si="303"/>
        <v>5.6619032997102199</v>
      </c>
      <c r="N1105" s="2"/>
      <c r="O1105" s="2"/>
      <c r="P1105" s="2"/>
      <c r="Q1105" s="2"/>
      <c r="R1105" s="2"/>
      <c r="S1105" s="2"/>
      <c r="T1105" s="2"/>
      <c r="U1105" s="2"/>
      <c r="V1105" s="2"/>
      <c r="W1105" s="2"/>
    </row>
    <row r="1107" spans="1:23">
      <c r="A1107" s="54" t="s">
        <v>220</v>
      </c>
    </row>
    <row r="1108" spans="1:23" ht="14.5">
      <c r="A1108" s="129" t="s">
        <v>291</v>
      </c>
      <c r="B1108" s="138"/>
      <c r="C1108" s="129"/>
      <c r="D1108" s="138"/>
      <c r="E1108" s="138"/>
      <c r="F1108" s="138"/>
      <c r="G1108" s="138"/>
      <c r="H1108" s="138"/>
      <c r="I1108" s="138"/>
      <c r="J1108" s="138"/>
      <c r="K1108" s="139"/>
      <c r="M1108" t="s">
        <v>221</v>
      </c>
    </row>
    <row r="1109" spans="1:23" ht="14.5">
      <c r="A1109" s="129"/>
      <c r="B1109" s="149">
        <v>2010</v>
      </c>
      <c r="C1109" s="149">
        <v>2020</v>
      </c>
      <c r="D1109" s="149">
        <v>2030</v>
      </c>
      <c r="E1109" s="149">
        <v>2040</v>
      </c>
      <c r="F1109" s="149">
        <v>2050</v>
      </c>
      <c r="G1109" s="149">
        <v>2060</v>
      </c>
      <c r="H1109" s="149">
        <v>2070</v>
      </c>
      <c r="I1109" s="149">
        <v>2080</v>
      </c>
      <c r="J1109" s="149">
        <v>2090</v>
      </c>
      <c r="K1109" s="149">
        <v>2100</v>
      </c>
      <c r="M1109">
        <f>C1076/'[7]Number of aircrafts'!$K$29</f>
        <v>0.1228859796812474</v>
      </c>
      <c r="N1109" t="s">
        <v>222</v>
      </c>
    </row>
    <row r="1110" spans="1:23" ht="14.5">
      <c r="A1110" s="150" t="s">
        <v>5</v>
      </c>
      <c r="B1110" s="140">
        <f>ROUND(B1066/$M$1109,0)</f>
        <v>17</v>
      </c>
      <c r="C1110" s="140">
        <f t="shared" ref="C1110:K1110" si="304">ROUND(C1066/$M$1109,0)</f>
        <v>34</v>
      </c>
      <c r="D1110" s="140">
        <f t="shared" si="304"/>
        <v>78</v>
      </c>
      <c r="E1110" s="140">
        <f t="shared" si="304"/>
        <v>164</v>
      </c>
      <c r="F1110" s="140">
        <f t="shared" si="304"/>
        <v>312</v>
      </c>
      <c r="G1110" s="140">
        <f t="shared" si="304"/>
        <v>538</v>
      </c>
      <c r="H1110" s="140">
        <f t="shared" si="304"/>
        <v>853</v>
      </c>
      <c r="I1110" s="140">
        <f t="shared" si="304"/>
        <v>1264</v>
      </c>
      <c r="J1110" s="140">
        <f t="shared" si="304"/>
        <v>1767</v>
      </c>
      <c r="K1110" s="140">
        <f t="shared" si="304"/>
        <v>2355</v>
      </c>
      <c r="M1110" t="s">
        <v>223</v>
      </c>
    </row>
    <row r="1111" spans="1:23" ht="14.5">
      <c r="A1111" s="150" t="s">
        <v>6</v>
      </c>
      <c r="B1111" s="140">
        <f t="shared" ref="B1111:K1119" si="305">ROUND(B1067/$M$1109,0)</f>
        <v>504</v>
      </c>
      <c r="C1111" s="140">
        <f t="shared" si="305"/>
        <v>575</v>
      </c>
      <c r="D1111" s="140">
        <f t="shared" si="305"/>
        <v>715</v>
      </c>
      <c r="E1111" s="140">
        <f t="shared" si="305"/>
        <v>899</v>
      </c>
      <c r="F1111" s="140">
        <f t="shared" si="305"/>
        <v>1108</v>
      </c>
      <c r="G1111" s="140">
        <f t="shared" si="305"/>
        <v>1330</v>
      </c>
      <c r="H1111" s="140">
        <f t="shared" si="305"/>
        <v>1556</v>
      </c>
      <c r="I1111" s="140">
        <f t="shared" si="305"/>
        <v>1776</v>
      </c>
      <c r="J1111" s="140">
        <f t="shared" si="305"/>
        <v>1986</v>
      </c>
      <c r="K1111" s="140">
        <f t="shared" si="305"/>
        <v>2176</v>
      </c>
    </row>
    <row r="1112" spans="1:23" ht="14.5">
      <c r="A1112" s="150" t="s">
        <v>11</v>
      </c>
      <c r="B1112" s="140">
        <f t="shared" si="305"/>
        <v>295</v>
      </c>
      <c r="C1112" s="140">
        <f t="shared" si="305"/>
        <v>352</v>
      </c>
      <c r="D1112" s="140">
        <f t="shared" si="305"/>
        <v>499</v>
      </c>
      <c r="E1112" s="140">
        <f t="shared" si="305"/>
        <v>741</v>
      </c>
      <c r="F1112" s="140">
        <f t="shared" si="305"/>
        <v>1075</v>
      </c>
      <c r="G1112" s="140">
        <f t="shared" si="305"/>
        <v>1500</v>
      </c>
      <c r="H1112" s="140">
        <f t="shared" si="305"/>
        <v>2011</v>
      </c>
      <c r="I1112" s="140">
        <f t="shared" si="305"/>
        <v>2601</v>
      </c>
      <c r="J1112" s="140">
        <f t="shared" si="305"/>
        <v>3266</v>
      </c>
      <c r="K1112" s="140">
        <f t="shared" si="305"/>
        <v>3999</v>
      </c>
    </row>
    <row r="1113" spans="1:23" ht="14.5">
      <c r="A1113" s="150" t="s">
        <v>2</v>
      </c>
      <c r="B1113" s="140">
        <f t="shared" si="305"/>
        <v>26</v>
      </c>
      <c r="C1113" s="140">
        <f t="shared" si="305"/>
        <v>54</v>
      </c>
      <c r="D1113" s="140">
        <f t="shared" si="305"/>
        <v>109</v>
      </c>
      <c r="E1113" s="140">
        <f t="shared" si="305"/>
        <v>179</v>
      </c>
      <c r="F1113" s="140">
        <f t="shared" si="305"/>
        <v>258</v>
      </c>
      <c r="G1113" s="140">
        <f t="shared" si="305"/>
        <v>345</v>
      </c>
      <c r="H1113" s="140">
        <f t="shared" si="305"/>
        <v>444</v>
      </c>
      <c r="I1113" s="140">
        <f t="shared" si="305"/>
        <v>554</v>
      </c>
      <c r="J1113" s="140">
        <f t="shared" si="305"/>
        <v>673</v>
      </c>
      <c r="K1113" s="140">
        <f t="shared" si="305"/>
        <v>799</v>
      </c>
    </row>
    <row r="1114" spans="1:23" ht="14.5">
      <c r="A1114" s="150" t="s">
        <v>3</v>
      </c>
      <c r="B1114" s="140">
        <f t="shared" si="305"/>
        <v>42</v>
      </c>
      <c r="C1114" s="140">
        <f t="shared" si="305"/>
        <v>76</v>
      </c>
      <c r="D1114" s="140">
        <f t="shared" si="305"/>
        <v>150</v>
      </c>
      <c r="E1114" s="140">
        <f t="shared" si="305"/>
        <v>270</v>
      </c>
      <c r="F1114" s="140">
        <f t="shared" si="305"/>
        <v>438</v>
      </c>
      <c r="G1114" s="140">
        <f t="shared" si="305"/>
        <v>647</v>
      </c>
      <c r="H1114" s="140">
        <f t="shared" si="305"/>
        <v>889</v>
      </c>
      <c r="I1114" s="140">
        <f t="shared" si="305"/>
        <v>1163</v>
      </c>
      <c r="J1114" s="140">
        <f t="shared" si="305"/>
        <v>1461</v>
      </c>
      <c r="K1114" s="140">
        <f t="shared" si="305"/>
        <v>1774</v>
      </c>
    </row>
    <row r="1115" spans="1:23" ht="14.5">
      <c r="A1115" s="150" t="s">
        <v>4</v>
      </c>
      <c r="B1115" s="140">
        <f t="shared" si="305"/>
        <v>136</v>
      </c>
      <c r="C1115" s="140">
        <f t="shared" si="305"/>
        <v>157</v>
      </c>
      <c r="D1115" s="140">
        <f t="shared" si="305"/>
        <v>206</v>
      </c>
      <c r="E1115" s="140">
        <f t="shared" si="305"/>
        <v>290</v>
      </c>
      <c r="F1115" s="140">
        <f t="shared" si="305"/>
        <v>412</v>
      </c>
      <c r="G1115" s="140">
        <f t="shared" si="305"/>
        <v>569</v>
      </c>
      <c r="H1115" s="140">
        <f t="shared" si="305"/>
        <v>759</v>
      </c>
      <c r="I1115" s="140">
        <f t="shared" si="305"/>
        <v>979</v>
      </c>
      <c r="J1115" s="140">
        <f t="shared" si="305"/>
        <v>1226</v>
      </c>
      <c r="K1115" s="140">
        <f t="shared" si="305"/>
        <v>1499</v>
      </c>
    </row>
    <row r="1116" spans="1:23" ht="14.5">
      <c r="A1116" s="150" t="s">
        <v>0</v>
      </c>
      <c r="B1116" s="140">
        <f t="shared" si="305"/>
        <v>336</v>
      </c>
      <c r="C1116" s="140">
        <f t="shared" si="305"/>
        <v>374</v>
      </c>
      <c r="D1116" s="140">
        <f t="shared" si="305"/>
        <v>469</v>
      </c>
      <c r="E1116" s="140">
        <f t="shared" si="305"/>
        <v>630</v>
      </c>
      <c r="F1116" s="140">
        <f t="shared" si="305"/>
        <v>861</v>
      </c>
      <c r="G1116" s="140">
        <f t="shared" si="305"/>
        <v>1167</v>
      </c>
      <c r="H1116" s="140">
        <f t="shared" si="305"/>
        <v>1556</v>
      </c>
      <c r="I1116" s="140">
        <f t="shared" si="305"/>
        <v>2031</v>
      </c>
      <c r="J1116" s="140">
        <f t="shared" si="305"/>
        <v>2592</v>
      </c>
      <c r="K1116" s="140">
        <f t="shared" si="305"/>
        <v>3230</v>
      </c>
    </row>
    <row r="1117" spans="1:23" ht="14.5">
      <c r="A1117" s="150" t="s">
        <v>1</v>
      </c>
      <c r="B1117" s="140">
        <f t="shared" si="305"/>
        <v>59</v>
      </c>
      <c r="C1117" s="140">
        <f t="shared" si="305"/>
        <v>59</v>
      </c>
      <c r="D1117" s="140">
        <f t="shared" si="305"/>
        <v>65</v>
      </c>
      <c r="E1117" s="140">
        <f t="shared" si="305"/>
        <v>77</v>
      </c>
      <c r="F1117" s="140">
        <f t="shared" si="305"/>
        <v>95</v>
      </c>
      <c r="G1117" s="140">
        <f t="shared" si="305"/>
        <v>120</v>
      </c>
      <c r="H1117" s="140">
        <f t="shared" si="305"/>
        <v>150</v>
      </c>
      <c r="I1117" s="140">
        <f t="shared" si="305"/>
        <v>184</v>
      </c>
      <c r="J1117" s="140">
        <f t="shared" si="305"/>
        <v>221</v>
      </c>
      <c r="K1117" s="140">
        <f t="shared" si="305"/>
        <v>262</v>
      </c>
    </row>
    <row r="1118" spans="1:23" ht="14.5">
      <c r="A1118" s="150" t="s">
        <v>7</v>
      </c>
      <c r="B1118" s="140">
        <f t="shared" si="305"/>
        <v>34</v>
      </c>
      <c r="C1118" s="140">
        <f t="shared" si="305"/>
        <v>63</v>
      </c>
      <c r="D1118" s="140">
        <f t="shared" si="305"/>
        <v>130</v>
      </c>
      <c r="E1118" s="140">
        <f t="shared" si="305"/>
        <v>242</v>
      </c>
      <c r="F1118" s="140">
        <f t="shared" si="305"/>
        <v>405</v>
      </c>
      <c r="G1118" s="140">
        <f t="shared" si="305"/>
        <v>614</v>
      </c>
      <c r="H1118" s="140">
        <f t="shared" si="305"/>
        <v>862</v>
      </c>
      <c r="I1118" s="140">
        <f t="shared" si="305"/>
        <v>1145</v>
      </c>
      <c r="J1118" s="140">
        <f t="shared" si="305"/>
        <v>1454</v>
      </c>
      <c r="K1118" s="140">
        <f t="shared" si="305"/>
        <v>1782</v>
      </c>
    </row>
    <row r="1119" spans="1:23" ht="14.5">
      <c r="A1119" s="150" t="s">
        <v>8</v>
      </c>
      <c r="B1119" s="140">
        <f t="shared" si="305"/>
        <v>26</v>
      </c>
      <c r="C1119" s="140">
        <f t="shared" si="305"/>
        <v>57</v>
      </c>
      <c r="D1119" s="140">
        <f t="shared" si="305"/>
        <v>139</v>
      </c>
      <c r="E1119" s="140">
        <f t="shared" si="305"/>
        <v>269</v>
      </c>
      <c r="F1119" s="140">
        <f t="shared" si="305"/>
        <v>442</v>
      </c>
      <c r="G1119" s="140">
        <f t="shared" si="305"/>
        <v>651</v>
      </c>
      <c r="H1119" s="140">
        <f t="shared" si="305"/>
        <v>889</v>
      </c>
      <c r="I1119" s="140">
        <f t="shared" si="305"/>
        <v>1151</v>
      </c>
      <c r="J1119" s="140">
        <f t="shared" si="305"/>
        <v>1433</v>
      </c>
      <c r="K1119" s="140">
        <f t="shared" si="305"/>
        <v>1726</v>
      </c>
    </row>
    <row r="1120" spans="1:23" ht="14.5">
      <c r="A1120" s="150" t="s">
        <v>89</v>
      </c>
      <c r="B1120" s="140">
        <f>SUM(B1110:B1119)</f>
        <v>1475</v>
      </c>
      <c r="C1120" s="140">
        <f t="shared" ref="C1120:K1120" si="306">SUM(C1110:C1119)</f>
        <v>1801</v>
      </c>
      <c r="D1120" s="140">
        <f t="shared" si="306"/>
        <v>2560</v>
      </c>
      <c r="E1120" s="140">
        <f t="shared" si="306"/>
        <v>3761</v>
      </c>
      <c r="F1120" s="140">
        <f t="shared" si="306"/>
        <v>5406</v>
      </c>
      <c r="G1120" s="140">
        <f t="shared" si="306"/>
        <v>7481</v>
      </c>
      <c r="H1120" s="140">
        <f t="shared" si="306"/>
        <v>9969</v>
      </c>
      <c r="I1120" s="140">
        <f t="shared" si="306"/>
        <v>12848</v>
      </c>
      <c r="J1120" s="140">
        <f t="shared" si="306"/>
        <v>16079</v>
      </c>
      <c r="K1120" s="140">
        <f t="shared" si="306"/>
        <v>19602</v>
      </c>
    </row>
    <row r="1125" spans="1:11">
      <c r="A1125" t="s">
        <v>260</v>
      </c>
      <c r="B1125">
        <v>2010</v>
      </c>
      <c r="C1125">
        <v>2020</v>
      </c>
      <c r="D1125">
        <v>2030</v>
      </c>
      <c r="E1125">
        <v>2040</v>
      </c>
      <c r="F1125">
        <v>2050</v>
      </c>
      <c r="G1125">
        <v>2060</v>
      </c>
      <c r="H1125">
        <v>2070</v>
      </c>
      <c r="I1125">
        <v>2080</v>
      </c>
      <c r="J1125">
        <v>2090</v>
      </c>
      <c r="K1125">
        <v>2100</v>
      </c>
    </row>
    <row r="1126" spans="1:11">
      <c r="A1126" s="1" t="s">
        <v>261</v>
      </c>
      <c r="B1126" s="1">
        <f t="shared" ref="B1126:K1126" si="307">B170</f>
        <v>33.066284562055543</v>
      </c>
      <c r="C1126" s="1">
        <f t="shared" si="307"/>
        <v>29.007978936370613</v>
      </c>
      <c r="D1126" s="1">
        <f t="shared" si="307"/>
        <v>32.353201829181543</v>
      </c>
      <c r="E1126" s="1">
        <f t="shared" si="307"/>
        <v>36.260928028665653</v>
      </c>
      <c r="F1126" s="1">
        <f t="shared" si="307"/>
        <v>40.240168778032867</v>
      </c>
      <c r="G1126" s="1">
        <f t="shared" si="307"/>
        <v>43.944620402228651</v>
      </c>
      <c r="H1126" s="1">
        <f t="shared" si="307"/>
        <v>47.311218352652276</v>
      </c>
      <c r="I1126" s="1">
        <f t="shared" si="307"/>
        <v>55.625975972275477</v>
      </c>
      <c r="J1126" s="1">
        <f t="shared" si="307"/>
        <v>59.652525916155909</v>
      </c>
      <c r="K1126" s="1">
        <f t="shared" si="307"/>
        <v>60.589952217568872</v>
      </c>
    </row>
    <row r="1127" spans="1:11">
      <c r="A1127" t="s">
        <v>262</v>
      </c>
      <c r="B1127" s="2">
        <f t="shared" ref="B1127:K1127" si="308">B272</f>
        <v>5.6945285096454255</v>
      </c>
      <c r="C1127" s="2">
        <f t="shared" si="308"/>
        <v>6.6934486725294935</v>
      </c>
      <c r="D1127" s="2">
        <f t="shared" si="308"/>
        <v>7.5149471096889471</v>
      </c>
      <c r="E1127" s="2">
        <f t="shared" si="308"/>
        <v>7.8577831344935714</v>
      </c>
      <c r="F1127" s="2">
        <f t="shared" si="308"/>
        <v>7.9009947069407769</v>
      </c>
      <c r="G1127" s="2">
        <f t="shared" si="308"/>
        <v>7.852135334582977</v>
      </c>
      <c r="H1127" s="2">
        <f t="shared" si="308"/>
        <v>7.6461901164861459</v>
      </c>
      <c r="I1127" s="2">
        <f t="shared" si="308"/>
        <v>7.0942291303468226</v>
      </c>
      <c r="J1127" s="2">
        <f t="shared" si="308"/>
        <v>6.1461734623473108</v>
      </c>
      <c r="K1127" s="2">
        <f t="shared" si="308"/>
        <v>5.2167163299678236</v>
      </c>
    </row>
    <row r="1128" spans="1:11">
      <c r="A1128" t="s">
        <v>266</v>
      </c>
      <c r="B1128" s="2">
        <f t="shared" ref="B1128:K1128" si="309">B363</f>
        <v>0.87881692716577631</v>
      </c>
      <c r="C1128" s="2">
        <f t="shared" si="309"/>
        <v>0.97856068150490683</v>
      </c>
      <c r="D1128" s="2">
        <f t="shared" si="309"/>
        <v>1.0675226650436596</v>
      </c>
      <c r="E1128" s="2">
        <f t="shared" si="309"/>
        <v>1.1419934879223888</v>
      </c>
      <c r="F1128" s="2">
        <f t="shared" si="309"/>
        <v>1.2003114244839683</v>
      </c>
      <c r="G1128" s="2">
        <f t="shared" si="309"/>
        <v>1.255172334001593</v>
      </c>
      <c r="H1128" s="2">
        <f t="shared" si="309"/>
        <v>1.2983195172707971</v>
      </c>
      <c r="I1128" s="2">
        <f t="shared" si="309"/>
        <v>1.2992948922430219</v>
      </c>
      <c r="J1128" s="2">
        <f t="shared" si="309"/>
        <v>1.2787712280690577</v>
      </c>
      <c r="K1128" s="2">
        <f t="shared" si="309"/>
        <v>1.2422963259714295</v>
      </c>
    </row>
    <row r="1129" spans="1:11">
      <c r="A1129" t="s">
        <v>263</v>
      </c>
      <c r="B1129" s="2">
        <f t="shared" ref="B1129:K1129" si="310">B559</f>
        <v>1.070450362409531</v>
      </c>
      <c r="C1129" s="2">
        <f t="shared" si="310"/>
        <v>1.4421156617508697</v>
      </c>
      <c r="D1129" s="2">
        <f t="shared" si="310"/>
        <v>1.461290989267255</v>
      </c>
      <c r="E1129" s="2">
        <f t="shared" si="310"/>
        <v>1.2580574791318324</v>
      </c>
      <c r="F1129" s="2">
        <f t="shared" si="310"/>
        <v>1.5187422455345621</v>
      </c>
      <c r="G1129" s="2">
        <f t="shared" si="310"/>
        <v>1.7457745673980167</v>
      </c>
      <c r="H1129" s="2">
        <f t="shared" si="310"/>
        <v>2.0231548848058276</v>
      </c>
      <c r="I1129" s="2">
        <f t="shared" si="310"/>
        <v>2.2654840743395805</v>
      </c>
      <c r="J1129" s="2">
        <f t="shared" si="310"/>
        <v>2.4590754832913366</v>
      </c>
      <c r="K1129" s="2">
        <f t="shared" si="310"/>
        <v>2.7075301939472998</v>
      </c>
    </row>
    <row r="1130" spans="1:11">
      <c r="A1130" t="s">
        <v>264</v>
      </c>
      <c r="B1130" s="2">
        <f t="shared" ref="B1130:K1130" si="311">B574</f>
        <v>8.9183144492915005</v>
      </c>
      <c r="C1130" s="2">
        <f t="shared" si="311"/>
        <v>11.534090971604686</v>
      </c>
      <c r="D1130" s="2">
        <f t="shared" si="311"/>
        <v>13.639322676237679</v>
      </c>
      <c r="E1130" s="2">
        <f t="shared" si="311"/>
        <v>15.411171997892021</v>
      </c>
      <c r="F1130" s="2">
        <f t="shared" si="311"/>
        <v>16.275780331006889</v>
      </c>
      <c r="G1130" s="2">
        <f t="shared" si="311"/>
        <v>16.284096086878375</v>
      </c>
      <c r="H1130" s="2">
        <f t="shared" si="311"/>
        <v>16.403645164705232</v>
      </c>
      <c r="I1130" s="2">
        <f t="shared" si="311"/>
        <v>15.994110375939254</v>
      </c>
      <c r="J1130" s="2">
        <f t="shared" si="311"/>
        <v>15.057139184110532</v>
      </c>
      <c r="K1130" s="2">
        <f t="shared" si="311"/>
        <v>14.360222330767735</v>
      </c>
    </row>
    <row r="1131" spans="1:11">
      <c r="A1131" t="s">
        <v>265</v>
      </c>
      <c r="B1131" s="2">
        <f t="shared" ref="B1131:K1131" si="312">B589</f>
        <v>2.641750401992323</v>
      </c>
      <c r="C1131" s="2">
        <f t="shared" si="312"/>
        <v>3.4165861311689167</v>
      </c>
      <c r="D1131" s="2">
        <f t="shared" si="312"/>
        <v>4.0401901466612173</v>
      </c>
      <c r="E1131" s="2">
        <f t="shared" si="312"/>
        <v>4.5650408552076112</v>
      </c>
      <c r="F1131" s="2">
        <f t="shared" si="312"/>
        <v>4.8211519650545585</v>
      </c>
      <c r="G1131" s="2">
        <f t="shared" si="312"/>
        <v>4.8236152277642637</v>
      </c>
      <c r="H1131" s="2">
        <f t="shared" si="312"/>
        <v>4.859027617202047</v>
      </c>
      <c r="I1131" s="2">
        <f t="shared" si="312"/>
        <v>4.7377167238708164</v>
      </c>
      <c r="J1131" s="2">
        <f t="shared" si="312"/>
        <v>4.460170553376078</v>
      </c>
      <c r="K1131" s="2">
        <f t="shared" si="312"/>
        <v>4.2537323987290616</v>
      </c>
    </row>
    <row r="1132" spans="1:11">
      <c r="A1132" t="s">
        <v>267</v>
      </c>
      <c r="B1132" s="2">
        <f t="shared" ref="B1132:K1132" si="313">B728</f>
        <v>3.6795089574156954</v>
      </c>
      <c r="C1132" s="2">
        <f t="shared" si="313"/>
        <v>5.6508818902914291</v>
      </c>
      <c r="D1132" s="2">
        <f t="shared" si="313"/>
        <v>7.0769377465094845</v>
      </c>
      <c r="E1132" s="2">
        <f t="shared" si="313"/>
        <v>7.52073136555844</v>
      </c>
      <c r="F1132" s="2">
        <f t="shared" si="313"/>
        <v>7.3833397399247023</v>
      </c>
      <c r="G1132" s="2">
        <f t="shared" si="313"/>
        <v>7.024058975807975</v>
      </c>
      <c r="H1132" s="2">
        <f t="shared" si="313"/>
        <v>6.4938674443890747</v>
      </c>
      <c r="I1132" s="2">
        <f t="shared" si="313"/>
        <v>5.9429652208062853</v>
      </c>
      <c r="J1132" s="2">
        <f t="shared" si="313"/>
        <v>5.3413436990052583</v>
      </c>
      <c r="K1132" s="2">
        <f t="shared" si="313"/>
        <v>4.6910832226625683</v>
      </c>
    </row>
    <row r="1133" spans="1:11">
      <c r="A1133" t="s">
        <v>268</v>
      </c>
      <c r="B1133" s="2">
        <f>B766</f>
        <v>2.8959128538384054</v>
      </c>
      <c r="C1133" s="2">
        <f t="shared" ref="C1133:K1133" si="314">C766</f>
        <v>4.9308384473276163</v>
      </c>
      <c r="D1133" s="2">
        <f t="shared" si="314"/>
        <v>6.280808722167694</v>
      </c>
      <c r="E1133" s="2">
        <f t="shared" si="314"/>
        <v>7.0344234989748688</v>
      </c>
      <c r="F1133" s="2">
        <f t="shared" si="314"/>
        <v>7.3408989673431773</v>
      </c>
      <c r="G1133" s="2">
        <f t="shared" si="314"/>
        <v>7.3321611388017578</v>
      </c>
      <c r="H1133" s="2">
        <f t="shared" si="314"/>
        <v>7.1936654859991034</v>
      </c>
      <c r="I1133" s="2">
        <f t="shared" si="314"/>
        <v>7.9188446790945335</v>
      </c>
      <c r="J1133" s="2">
        <f t="shared" si="314"/>
        <v>6.6059006892661216</v>
      </c>
      <c r="K1133" s="2">
        <f t="shared" si="314"/>
        <v>6.1666494360512285</v>
      </c>
    </row>
    <row r="1134" spans="1:11">
      <c r="A1134" t="s">
        <v>269</v>
      </c>
      <c r="B1134" s="2">
        <f>B909</f>
        <v>6.1768954462202093</v>
      </c>
      <c r="C1134" s="2">
        <f t="shared" ref="C1134:K1134" si="315">C909</f>
        <v>8.2570844635972716</v>
      </c>
      <c r="D1134" s="2">
        <f t="shared" si="315"/>
        <v>9.4703476102307604</v>
      </c>
      <c r="E1134" s="2">
        <f t="shared" si="315"/>
        <v>9.9920335688659705</v>
      </c>
      <c r="F1134" s="2">
        <f t="shared" si="315"/>
        <v>10.139295387053567</v>
      </c>
      <c r="G1134" s="2">
        <f t="shared" si="315"/>
        <v>9.6979319213882764</v>
      </c>
      <c r="H1134" s="2">
        <f t="shared" si="315"/>
        <v>9.0855064794493039</v>
      </c>
      <c r="I1134" s="2">
        <f t="shared" si="315"/>
        <v>8.9674721192064766</v>
      </c>
      <c r="J1134" s="2">
        <f t="shared" si="315"/>
        <v>7.7320817186227533</v>
      </c>
      <c r="K1134" s="2">
        <f t="shared" si="315"/>
        <v>7.0333764931585732</v>
      </c>
    </row>
    <row r="1135" spans="1:11">
      <c r="A1135" t="s">
        <v>270</v>
      </c>
      <c r="B1135" s="2">
        <f>B962</f>
        <v>5.400180192648957</v>
      </c>
      <c r="C1135" s="2">
        <f t="shared" ref="C1135:K1135" si="316">C962</f>
        <v>7.7621878705809459</v>
      </c>
      <c r="D1135" s="2">
        <f t="shared" si="316"/>
        <v>9.8873280480466406</v>
      </c>
      <c r="E1135" s="2">
        <f t="shared" si="316"/>
        <v>11.073677903575486</v>
      </c>
      <c r="F1135" s="2">
        <f t="shared" si="316"/>
        <v>11.556135438660299</v>
      </c>
      <c r="G1135" s="2">
        <f t="shared" si="316"/>
        <v>11.542380239124977</v>
      </c>
      <c r="H1135" s="2">
        <f t="shared" si="316"/>
        <v>11.324358641419705</v>
      </c>
      <c r="I1135" s="2">
        <f t="shared" si="316"/>
        <v>10.934335788357387</v>
      </c>
      <c r="J1135" s="2">
        <f t="shared" si="316"/>
        <v>10.399091909465042</v>
      </c>
      <c r="K1135" s="2">
        <f t="shared" si="316"/>
        <v>9.7076170647172884</v>
      </c>
    </row>
    <row r="1136" spans="1:11">
      <c r="A1136" t="s">
        <v>271</v>
      </c>
      <c r="B1136" s="2">
        <f>B1030</f>
        <v>35.488902767172576</v>
      </c>
      <c r="C1136" s="2">
        <f t="shared" ref="C1136:K1136" si="317">C1030</f>
        <v>42.754795285871111</v>
      </c>
      <c r="D1136" s="2">
        <f t="shared" si="317"/>
        <v>47.454307279407971</v>
      </c>
      <c r="E1136" s="2">
        <f t="shared" si="317"/>
        <v>50.109935459538562</v>
      </c>
      <c r="F1136" s="2">
        <f t="shared" si="317"/>
        <v>52.220866963007978</v>
      </c>
      <c r="G1136" s="2">
        <f t="shared" si="317"/>
        <v>52.144630952546116</v>
      </c>
      <c r="H1136" s="2">
        <f t="shared" si="317"/>
        <v>48.803975040102124</v>
      </c>
      <c r="I1136" s="2">
        <f t="shared" si="317"/>
        <v>52.459584757146111</v>
      </c>
      <c r="J1136" s="2">
        <f t="shared" si="317"/>
        <v>56.477866722745254</v>
      </c>
      <c r="K1136" s="2">
        <f t="shared" si="317"/>
        <v>60.91311202463443</v>
      </c>
    </row>
    <row r="1137" spans="1:11">
      <c r="A1137" t="s">
        <v>272</v>
      </c>
      <c r="B1137" s="2">
        <f>B1105</f>
        <v>0.80294691591704748</v>
      </c>
      <c r="C1137" s="2">
        <f t="shared" ref="C1137:K1137" si="318">C1105</f>
        <v>0.87351621316176864</v>
      </c>
      <c r="D1137" s="2">
        <f t="shared" si="318"/>
        <v>1.1696696395562158</v>
      </c>
      <c r="E1137" s="2">
        <f t="shared" si="318"/>
        <v>1.6176243271741475</v>
      </c>
      <c r="F1137" s="2">
        <f t="shared" si="318"/>
        <v>2.1842860458171502</v>
      </c>
      <c r="G1137" s="2">
        <f t="shared" si="318"/>
        <v>2.8340771093974055</v>
      </c>
      <c r="H1137" s="2">
        <f t="shared" si="318"/>
        <v>3.5336433536672467</v>
      </c>
      <c r="I1137" s="2">
        <f t="shared" si="318"/>
        <v>4.2567973453014352</v>
      </c>
      <c r="J1137" s="2">
        <f t="shared" si="318"/>
        <v>4.9764533850035697</v>
      </c>
      <c r="K1137" s="2">
        <f t="shared" si="318"/>
        <v>5.6619032997102199</v>
      </c>
    </row>
    <row r="1138" spans="1:11">
      <c r="A1138" t="s">
        <v>10</v>
      </c>
      <c r="B1138" s="1">
        <f>SUM(B1126:B1137)</f>
        <v>106.714492345773</v>
      </c>
      <c r="C1138" s="1">
        <f t="shared" ref="C1138:K1138" si="319">SUM(C1126:C1137)</f>
        <v>123.30208522575963</v>
      </c>
      <c r="D1138" s="1">
        <f t="shared" si="319"/>
        <v>141.41587446199907</v>
      </c>
      <c r="E1138" s="1">
        <f t="shared" si="319"/>
        <v>153.8434011070006</v>
      </c>
      <c r="F1138" s="1">
        <f t="shared" si="319"/>
        <v>162.78197199286049</v>
      </c>
      <c r="G1138" s="1">
        <f t="shared" si="319"/>
        <v>166.48065428992038</v>
      </c>
      <c r="H1138" s="1">
        <f t="shared" si="319"/>
        <v>165.97657209814889</v>
      </c>
      <c r="I1138" s="1">
        <f t="shared" si="319"/>
        <v>177.49681107892721</v>
      </c>
      <c r="J1138" s="1">
        <f t="shared" si="319"/>
        <v>180.58659395145824</v>
      </c>
      <c r="K1138" s="1">
        <f t="shared" si="319"/>
        <v>182.54419133788653</v>
      </c>
    </row>
    <row r="1140" spans="1:11" ht="14.5">
      <c r="A1140" s="129" t="s">
        <v>274</v>
      </c>
    </row>
    <row r="1141" spans="1:11">
      <c r="A1141" t="s">
        <v>273</v>
      </c>
      <c r="B1141">
        <v>2010</v>
      </c>
      <c r="C1141">
        <v>2020</v>
      </c>
      <c r="D1141">
        <v>2030</v>
      </c>
      <c r="E1141">
        <v>2040</v>
      </c>
      <c r="F1141">
        <v>2050</v>
      </c>
      <c r="G1141">
        <v>2060</v>
      </c>
      <c r="H1141">
        <v>2070</v>
      </c>
      <c r="I1141">
        <v>2080</v>
      </c>
      <c r="J1141">
        <v>2090</v>
      </c>
      <c r="K1141">
        <v>2100</v>
      </c>
    </row>
    <row r="1142" spans="1:11">
      <c r="A1142" s="1" t="s">
        <v>261</v>
      </c>
      <c r="B1142" s="2">
        <f>B1126-'SSP2 26 (base)'!B1126</f>
        <v>0</v>
      </c>
      <c r="C1142" s="2">
        <f>C1126-'SSP2 26 (base)'!C1126</f>
        <v>-9.2093417026671176</v>
      </c>
      <c r="D1142" s="2">
        <f>D1126-'SSP2 26 (base)'!D1126</f>
        <v>-10.471185461980149</v>
      </c>
      <c r="E1142" s="2">
        <f>E1126-'SSP2 26 (base)'!E1126</f>
        <v>-12.135448453716975</v>
      </c>
      <c r="F1142" s="2">
        <f>F1126-'SSP2 26 (base)'!F1126</f>
        <v>-14.279308899406779</v>
      </c>
      <c r="G1142" s="2">
        <f>G1126-'SSP2 26 (base)'!G1126</f>
        <v>-17.060731828400257</v>
      </c>
      <c r="H1142" s="2">
        <f>H1126-'SSP2 26 (base)'!H1126</f>
        <v>-20.6140781072952</v>
      </c>
      <c r="I1142" s="2">
        <f>I1126-'SSP2 26 (base)'!I1126</f>
        <v>-28.258536469808099</v>
      </c>
      <c r="J1142" s="2">
        <f>J1126-'SSP2 26 (base)'!J1126</f>
        <v>-34.986729399237845</v>
      </c>
      <c r="K1142" s="2">
        <f>K1126-'SSP2 26 (base)'!K1126</f>
        <v>-41.90210462152195</v>
      </c>
    </row>
    <row r="1143" spans="1:11">
      <c r="A1143" t="s">
        <v>262</v>
      </c>
      <c r="B1143" s="2">
        <f>B1127-'SSP2 26 (base)'!B1127</f>
        <v>0</v>
      </c>
      <c r="C1143" s="2">
        <f>C1127-'SSP2 26 (base)'!C1127</f>
        <v>-8.5432195890134288E-2</v>
      </c>
      <c r="D1143" s="2">
        <f>D1127-'SSP2 26 (base)'!D1127</f>
        <v>-0.25031528841253881</v>
      </c>
      <c r="E1143" s="2">
        <f>E1127-'SSP2 26 (base)'!E1127</f>
        <v>-0.44600690655504138</v>
      </c>
      <c r="F1143" s="2">
        <f>F1127-'SSP2 26 (base)'!F1127</f>
        <v>-0.67889308535665371</v>
      </c>
      <c r="G1143" s="2">
        <f>G1127-'SSP2 26 (base)'!G1127</f>
        <v>-0.94839730644715026</v>
      </c>
      <c r="H1143" s="2">
        <f>H1127-'SSP2 26 (base)'!H1127</f>
        <v>-1.2390280175781747</v>
      </c>
      <c r="I1143" s="2">
        <f>I1127-'SSP2 26 (base)'!I1127</f>
        <v>-1.4942156790799954</v>
      </c>
      <c r="J1143" s="2">
        <f>J1127-'SSP2 26 (base)'!J1127</f>
        <v>-1.6422864884418278</v>
      </c>
      <c r="K1143" s="2">
        <f>K1127-'SSP2 26 (base)'!K1127</f>
        <v>-1.7726896225587874</v>
      </c>
    </row>
    <row r="1144" spans="1:11">
      <c r="A1144" t="s">
        <v>266</v>
      </c>
      <c r="B1144" s="2">
        <f>B1128-'SSP2 26 (base)'!B1128</f>
        <v>0</v>
      </c>
      <c r="C1144" s="2">
        <f>C1128-'SSP2 26 (base)'!C1128</f>
        <v>-5.3143871475981319E-3</v>
      </c>
      <c r="D1144" s="2">
        <f>D1128-'SSP2 26 (base)'!D1128</f>
        <v>-1.5927618335684901E-2</v>
      </c>
      <c r="E1144" s="2">
        <f>E1128-'SSP2 26 (base)'!E1128</f>
        <v>-2.9139195536558526E-2</v>
      </c>
      <c r="F1144" s="2">
        <f>F1128-'SSP2 26 (base)'!F1128</f>
        <v>-4.8222324596021826E-2</v>
      </c>
      <c r="G1144" s="2">
        <f>G1128-'SSP2 26 (base)'!G1128</f>
        <v>-7.6378792996899314E-2</v>
      </c>
      <c r="H1144" s="2">
        <f>H1128-'SSP2 26 (base)'!H1128</f>
        <v>-0.1150473797521121</v>
      </c>
      <c r="I1144" s="2">
        <f>I1128-'SSP2 26 (base)'!I1128</f>
        <v>-0.16140798546826063</v>
      </c>
      <c r="J1144" s="2">
        <f>J1128-'SSP2 26 (base)'!J1128</f>
        <v>-0.22100531013455393</v>
      </c>
      <c r="K1144" s="2">
        <f>K1128-'SSP2 26 (base)'!K1128</f>
        <v>-0.29457086774761443</v>
      </c>
    </row>
    <row r="1145" spans="1:11">
      <c r="A1145" t="s">
        <v>263</v>
      </c>
      <c r="B1145" s="2">
        <f>B1129-'SSP2 26 (base)'!B1129</f>
        <v>-0.45558606380234301</v>
      </c>
      <c r="C1145" s="2">
        <f>C1129-'SSP2 26 (base)'!C1129</f>
        <v>-0.53621381008821456</v>
      </c>
      <c r="D1145" s="2">
        <f>D1129-'SSP2 26 (base)'!D1129</f>
        <v>-1.0093159713717197</v>
      </c>
      <c r="E1145" s="2">
        <f>E1129-'SSP2 26 (base)'!E1129</f>
        <v>-1.6883598422648993</v>
      </c>
      <c r="F1145" s="2">
        <f>F1129-'SSP2 26 (base)'!F1129</f>
        <v>-1.7740723338558482</v>
      </c>
      <c r="G1145" s="2">
        <f>G1129-'SSP2 26 (base)'!G1129</f>
        <v>-1.7704631979028138</v>
      </c>
      <c r="H1145" s="2">
        <f>H1129-'SSP2 26 (base)'!H1129</f>
        <v>-1.7898335177882885</v>
      </c>
      <c r="I1145" s="2">
        <f>I1129-'SSP2 26 (base)'!I1129</f>
        <v>-1.7749565544002968</v>
      </c>
      <c r="J1145" s="2">
        <f>J1129-'SSP2 26 (base)'!J1129</f>
        <v>-1.7684815588958922</v>
      </c>
      <c r="K1145" s="2">
        <f>K1129-'SSP2 26 (base)'!K1129</f>
        <v>-1.8499061597693287</v>
      </c>
    </row>
    <row r="1146" spans="1:11">
      <c r="A1146" t="s">
        <v>264</v>
      </c>
      <c r="B1146" s="2">
        <f>B1130-'SSP2 26 (base)'!B1130</f>
        <v>0</v>
      </c>
      <c r="C1146" s="2">
        <f>C1130-'SSP2 26 (base)'!C1130</f>
        <v>-2.7470738923016214E-2</v>
      </c>
      <c r="D1146" s="2">
        <f>D1130-'SSP2 26 (base)'!D1130</f>
        <v>-0.79915951011583886</v>
      </c>
      <c r="E1146" s="2">
        <f>E1130-'SSP2 26 (base)'!E1130</f>
        <v>-1.8079950676567424</v>
      </c>
      <c r="F1146" s="2">
        <f>F1130-'SSP2 26 (base)'!F1130</f>
        <v>-2.967768078327083</v>
      </c>
      <c r="G1146" s="2">
        <f>G1130-'SSP2 26 (base)'!G1130</f>
        <v>-4.2651604910068848</v>
      </c>
      <c r="H1146" s="2">
        <f>H1130-'SSP2 26 (base)'!H1130</f>
        <v>-5.8798527792126194</v>
      </c>
      <c r="I1146" s="2">
        <f>I1130-'SSP2 26 (base)'!I1130</f>
        <v>-7.6186418636933091</v>
      </c>
      <c r="J1146" s="2">
        <f>J1130-'SSP2 26 (base)'!J1130</f>
        <v>-9.6491406968572697</v>
      </c>
      <c r="K1146" s="2">
        <f>K1130-'SSP2 26 (base)'!K1130</f>
        <v>-12.273906309248302</v>
      </c>
    </row>
    <row r="1147" spans="1:11">
      <c r="A1147" t="s">
        <v>265</v>
      </c>
      <c r="B1147" s="2">
        <f>B1131-'SSP2 26 (base)'!B1131</f>
        <v>0</v>
      </c>
      <c r="C1147" s="2">
        <f>C1131-'SSP2 26 (base)'!C1131</f>
        <v>-8.1372815463640613E-3</v>
      </c>
      <c r="D1147" s="2">
        <f>D1131-'SSP2 26 (base)'!D1131</f>
        <v>-0.23672409950427564</v>
      </c>
      <c r="E1147" s="2">
        <f>E1131-'SSP2 26 (base)'!E1131</f>
        <v>-0.53555766887786493</v>
      </c>
      <c r="F1147" s="2">
        <f>F1131-'SSP2 26 (base)'!F1131</f>
        <v>-0.879101377117669</v>
      </c>
      <c r="G1147" s="2">
        <f>G1131-'SSP2 26 (base)'!G1131</f>
        <v>-1.2634101999592895</v>
      </c>
      <c r="H1147" s="2">
        <f>H1131-'SSP2 26 (base)'!H1131</f>
        <v>-1.7417084283650253</v>
      </c>
      <c r="I1147" s="2">
        <f>I1131-'SSP2 26 (base)'!I1131</f>
        <v>-2.256766154690391</v>
      </c>
      <c r="J1147" s="2">
        <f>J1131-'SSP2 26 (base)'!J1131</f>
        <v>-2.8582330730475896</v>
      </c>
      <c r="K1147" s="2">
        <f>K1131-'SSP2 26 (base)'!K1131</f>
        <v>-3.6357315175233289</v>
      </c>
    </row>
    <row r="1148" spans="1:11">
      <c r="A1148" t="s">
        <v>267</v>
      </c>
      <c r="B1148" s="2">
        <f>B1132-'SSP2 26 (base)'!B1132</f>
        <v>0</v>
      </c>
      <c r="C1148" s="2">
        <f>C1132-'SSP2 26 (base)'!C1132</f>
        <v>3.2822189034273919E-2</v>
      </c>
      <c r="D1148" s="2">
        <f>D1132-'SSP2 26 (base)'!D1132</f>
        <v>0.20289971925880401</v>
      </c>
      <c r="E1148" s="2">
        <f>E1132-'SSP2 26 (base)'!E1132</f>
        <v>0.33953695590308275</v>
      </c>
      <c r="F1148" s="2">
        <f>F1132-'SSP2 26 (base)'!F1132</f>
        <v>0.42800259823941555</v>
      </c>
      <c r="G1148" s="2">
        <f>G1132-'SSP2 26 (base)'!G1132</f>
        <v>0.45231008493869229</v>
      </c>
      <c r="H1148" s="2">
        <f>H1132-'SSP2 26 (base)'!H1132</f>
        <v>0.41219381797005994</v>
      </c>
      <c r="I1148" s="2">
        <f>I1132-'SSP2 26 (base)'!I1132</f>
        <v>0.34594005778221781</v>
      </c>
      <c r="J1148" s="2">
        <f>J1132-'SSP2 26 (base)'!J1132</f>
        <v>0.24674702882560862</v>
      </c>
      <c r="K1148" s="2">
        <f>K1132-'SSP2 26 (base)'!K1132</f>
        <v>8.3728904777534474E-2</v>
      </c>
    </row>
    <row r="1149" spans="1:11">
      <c r="A1149" t="s">
        <v>268</v>
      </c>
      <c r="B1149" s="2">
        <f>B1133-'SSP2 26 (base)'!B1133</f>
        <v>0</v>
      </c>
      <c r="C1149" s="2">
        <f>C1133-'SSP2 26 (base)'!C1133</f>
        <v>4.1220527586275146E-2</v>
      </c>
      <c r="D1149" s="2">
        <f>D1133-'SSP2 26 (base)'!D1133</f>
        <v>0.21717626090679332</v>
      </c>
      <c r="E1149" s="2">
        <f>E1133-'SSP2 26 (base)'!E1133</f>
        <v>0.38874407066616801</v>
      </c>
      <c r="F1149" s="2">
        <f>F1133-'SSP2 26 (base)'!F1133</f>
        <v>0.51446077621823871</v>
      </c>
      <c r="G1149" s="2">
        <f>G1133-'SSP2 26 (base)'!G1133</f>
        <v>0.53335561768458195</v>
      </c>
      <c r="H1149" s="2">
        <f>H1133-'SSP2 26 (base)'!H1133</f>
        <v>0.47001164040859322</v>
      </c>
      <c r="I1149" s="2">
        <f>I1133-'SSP2 26 (base)'!I1133</f>
        <v>0.43148869739374085</v>
      </c>
      <c r="J1149" s="2">
        <f>J1133-'SSP2 26 (base)'!J1133</f>
        <v>0.23328169603947302</v>
      </c>
      <c r="K1149" s="2">
        <f>K1133-'SSP2 26 (base)'!K1133</f>
        <v>9.1586810198363011E-3</v>
      </c>
    </row>
    <row r="1150" spans="1:11">
      <c r="A1150" t="s">
        <v>269</v>
      </c>
      <c r="B1150" s="2">
        <f>B1134-'SSP2 26 (base)'!B1134</f>
        <v>6.7285153933626773E-2</v>
      </c>
      <c r="C1150" s="2">
        <f>C1134-'SSP2 26 (base)'!C1134</f>
        <v>7.4542710921109645E-2</v>
      </c>
      <c r="D1150" s="2">
        <f>D1134-'SSP2 26 (base)'!D1134</f>
        <v>0.27723744456263866</v>
      </c>
      <c r="E1150" s="2">
        <f>E1134-'SSP2 26 (base)'!E1134</f>
        <v>0.40888387189935393</v>
      </c>
      <c r="F1150" s="2">
        <f>F1134-'SSP2 26 (base)'!F1134</f>
        <v>0.86990481302473022</v>
      </c>
      <c r="G1150" s="2">
        <f>G1134-'SSP2 26 (base)'!G1134</f>
        <v>0.96827263954585874</v>
      </c>
      <c r="H1150" s="2">
        <f>H1134-'SSP2 26 (base)'!H1134</f>
        <v>0.97003410052730032</v>
      </c>
      <c r="I1150" s="2">
        <f>I1134-'SSP2 26 (base)'!I1134</f>
        <v>0.86542877233937787</v>
      </c>
      <c r="J1150" s="2">
        <f>J1134-'SSP2 26 (base)'!J1134</f>
        <v>0.6037717533502498</v>
      </c>
      <c r="K1150" s="2">
        <f>K1134-'SSP2 26 (base)'!K1134</f>
        <v>0.29786088016600321</v>
      </c>
    </row>
    <row r="1151" spans="1:11">
      <c r="A1151" t="s">
        <v>270</v>
      </c>
      <c r="B1151" s="2">
        <f>B1135-'SSP2 26 (base)'!B1135</f>
        <v>0</v>
      </c>
      <c r="C1151" s="2">
        <f>C1135-'SSP2 26 (base)'!C1135</f>
        <v>6.4889872719831487E-2</v>
      </c>
      <c r="D1151" s="2">
        <f>D1135-'SSP2 26 (base)'!D1135</f>
        <v>0.3418816000963254</v>
      </c>
      <c r="E1151" s="2">
        <f>E1135-'SSP2 26 (base)'!E1135</f>
        <v>0.61196580304118342</v>
      </c>
      <c r="F1151" s="2">
        <f>F1135-'SSP2 26 (base)'!F1135</f>
        <v>0.80987062133726262</v>
      </c>
      <c r="G1151" s="2">
        <f>G1135-'SSP2 26 (base)'!G1135</f>
        <v>0.83961511830533198</v>
      </c>
      <c r="H1151" s="2">
        <f>H1135-'SSP2 26 (base)'!H1135</f>
        <v>0.73989823296455981</v>
      </c>
      <c r="I1151" s="2">
        <f>I1135-'SSP2 26 (base)'!I1135</f>
        <v>0.59579932393920565</v>
      </c>
      <c r="J1151" s="2">
        <f>J1135-'SSP2 26 (base)'!J1135</f>
        <v>0.36723497854762321</v>
      </c>
      <c r="K1151" s="2">
        <f>K1135-'SSP2 26 (base)'!K1135</f>
        <v>1.4417710797484773E-2</v>
      </c>
    </row>
    <row r="1152" spans="1:11">
      <c r="A1152" t="s">
        <v>271</v>
      </c>
      <c r="B1152" s="2">
        <f>B1136-'SSP2 26 (base)'!B1136</f>
        <v>0</v>
      </c>
      <c r="C1152" s="2">
        <f>C1136-'SSP2 26 (base)'!C1136</f>
        <v>0</v>
      </c>
      <c r="D1152" s="2">
        <f>D1136-'SSP2 26 (base)'!D1136</f>
        <v>0</v>
      </c>
      <c r="E1152" s="2">
        <f>E1136-'SSP2 26 (base)'!E1136</f>
        <v>0</v>
      </c>
      <c r="F1152" s="2">
        <f>F1136-'SSP2 26 (base)'!F1136</f>
        <v>0</v>
      </c>
      <c r="G1152" s="2">
        <f>G1136-'SSP2 26 (base)'!G1136</f>
        <v>0</v>
      </c>
      <c r="H1152" s="2">
        <f>H1136-'SSP2 26 (base)'!H1136</f>
        <v>0</v>
      </c>
      <c r="I1152" s="2">
        <f>I1136-'SSP2 26 (base)'!I1136</f>
        <v>0</v>
      </c>
      <c r="J1152" s="2">
        <f>J1136-'SSP2 26 (base)'!J1136</f>
        <v>0</v>
      </c>
      <c r="K1152" s="2">
        <f>K1136-'SSP2 26 (base)'!K1136</f>
        <v>0</v>
      </c>
    </row>
    <row r="1153" spans="1:11">
      <c r="A1153" t="s">
        <v>272</v>
      </c>
      <c r="B1153" s="2">
        <f>B1137-'SSP2 26 (base)'!B1137</f>
        <v>0</v>
      </c>
      <c r="C1153" s="2">
        <f>C1137-'SSP2 26 (base)'!C1137</f>
        <v>4.075183627743173E-3</v>
      </c>
      <c r="D1153" s="2">
        <f>D1137-'SSP2 26 (base)'!D1137</f>
        <v>2.6850649785116643E-2</v>
      </c>
      <c r="E1153" s="2">
        <f>E1137-'SSP2 26 (base)'!E1137</f>
        <v>7.2717015607609126E-2</v>
      </c>
      <c r="F1153" s="2">
        <f>F1137-'SSP2 26 (base)'!F1137</f>
        <v>0.13820629462850897</v>
      </c>
      <c r="G1153" s="2">
        <f>G1137-'SSP2 26 (base)'!G1137</f>
        <v>0.20880422789572162</v>
      </c>
      <c r="H1153" s="2">
        <f>H1137-'SSP2 26 (base)'!H1137</f>
        <v>0.27402499248448065</v>
      </c>
      <c r="I1153" s="2">
        <f>I1137-'SSP2 26 (base)'!I1137</f>
        <v>0.32719965248479621</v>
      </c>
      <c r="J1153" s="2">
        <f>J1137-'SSP2 26 (base)'!J1137</f>
        <v>0.35479032491013296</v>
      </c>
      <c r="K1153" s="2">
        <f>K1137-'SSP2 26 (base)'!K1137</f>
        <v>0.33969190023218765</v>
      </c>
    </row>
    <row r="1154" spans="1:11">
      <c r="A1154" t="s">
        <v>10</v>
      </c>
      <c r="B1154" s="2">
        <f>B1138-'SSP2 26 (base)'!B1138</f>
        <v>-0.38830090986871824</v>
      </c>
      <c r="C1154" s="2">
        <f>C1138-'SSP2 26 (base)'!C1138</f>
        <v>-9.6543596323731862</v>
      </c>
      <c r="D1154" s="2">
        <f>D1138-'SSP2 26 (base)'!D1138</f>
        <v>-11.716582275110483</v>
      </c>
      <c r="E1154" s="2">
        <f>E1138-'SSP2 26 (base)'!E1138</f>
        <v>-14.820659417490617</v>
      </c>
      <c r="F1154" s="2">
        <f>F1138-'SSP2 26 (base)'!F1138</f>
        <v>-17.866920995211927</v>
      </c>
      <c r="G1154" s="2">
        <f>G1138-'SSP2 26 (base)'!G1138</f>
        <v>-22.382184128343113</v>
      </c>
      <c r="H1154" s="2">
        <f>H1138-'SSP2 26 (base)'!H1138</f>
        <v>-28.51338544563643</v>
      </c>
      <c r="I1154" s="2">
        <f>I1138-'SSP2 26 (base)'!I1138</f>
        <v>-38.998668203200992</v>
      </c>
      <c r="J1154" s="2">
        <f>J1138-'SSP2 26 (base)'!J1138</f>
        <v>-49.320050744941852</v>
      </c>
      <c r="K1154" s="2">
        <f>K1138-'SSP2 26 (base)'!K1138</f>
        <v>-60.984051021376246</v>
      </c>
    </row>
    <row r="1156" spans="1:11" ht="13">
      <c r="A1156" s="4" t="s">
        <v>286</v>
      </c>
      <c r="B1156" s="4">
        <v>2010</v>
      </c>
      <c r="C1156" s="4">
        <v>2020</v>
      </c>
      <c r="D1156" s="4">
        <v>2030</v>
      </c>
      <c r="E1156" s="4">
        <v>2040</v>
      </c>
      <c r="F1156" s="4">
        <v>2050</v>
      </c>
      <c r="G1156" s="4">
        <v>2060</v>
      </c>
      <c r="H1156" s="4">
        <v>2070</v>
      </c>
      <c r="I1156" s="4">
        <v>2080</v>
      </c>
      <c r="J1156" s="4">
        <v>2090</v>
      </c>
      <c r="K1156" s="4">
        <v>2100</v>
      </c>
    </row>
    <row r="1157" spans="1:11" ht="13">
      <c r="A1157" s="67" t="s">
        <v>261</v>
      </c>
      <c r="B1157" s="1">
        <f>B198*10^9</f>
        <v>679463124.73870659</v>
      </c>
      <c r="C1157" s="1">
        <f t="shared" ref="C1157:K1157" si="320">C198*10^9</f>
        <v>667560771.6687237</v>
      </c>
      <c r="D1157" s="1">
        <f t="shared" si="320"/>
        <v>816354047.78679216</v>
      </c>
      <c r="E1157" s="1">
        <f t="shared" si="320"/>
        <v>1002669925.401817</v>
      </c>
      <c r="F1157" s="1">
        <f t="shared" si="320"/>
        <v>1215345313.2835302</v>
      </c>
      <c r="G1157" s="1">
        <f t="shared" si="320"/>
        <v>1436900401.1802239</v>
      </c>
      <c r="H1157" s="1">
        <f t="shared" si="320"/>
        <v>1655318925.4554753</v>
      </c>
      <c r="I1157" s="1">
        <f t="shared" si="320"/>
        <v>2055367289.8907354</v>
      </c>
      <c r="J1157" s="1">
        <f t="shared" si="320"/>
        <v>2303724216.1959329</v>
      </c>
      <c r="K1157" s="1">
        <f t="shared" si="320"/>
        <v>2417408312.1498704</v>
      </c>
    </row>
    <row r="1158" spans="1:11" ht="13">
      <c r="A1158" s="4" t="s">
        <v>262</v>
      </c>
      <c r="B1158" s="1">
        <f>B289*10^9</f>
        <v>220581962.04598457</v>
      </c>
      <c r="C1158" s="1">
        <f t="shared" ref="C1158:K1158" si="321">C289*10^9</f>
        <v>259275906.43190569</v>
      </c>
      <c r="D1158" s="1">
        <f t="shared" si="321"/>
        <v>291097283.17616314</v>
      </c>
      <c r="E1158" s="1">
        <f t="shared" si="321"/>
        <v>304377301.51014084</v>
      </c>
      <c r="F1158" s="1">
        <f t="shared" si="321"/>
        <v>306051135.15894103</v>
      </c>
      <c r="G1158" s="1">
        <f t="shared" si="321"/>
        <v>304158529.61648679</v>
      </c>
      <c r="H1158" s="1">
        <f t="shared" si="321"/>
        <v>296181082.45736873</v>
      </c>
      <c r="I1158" s="1">
        <f t="shared" si="321"/>
        <v>274800447.15293175</v>
      </c>
      <c r="J1158" s="1">
        <f t="shared" si="321"/>
        <v>238076778.27991912</v>
      </c>
      <c r="K1158" s="1">
        <f t="shared" si="321"/>
        <v>202073538.05544132</v>
      </c>
    </row>
    <row r="1159" spans="1:11" ht="13">
      <c r="A1159" s="4" t="s">
        <v>263</v>
      </c>
      <c r="B1159" s="1">
        <f>B604</f>
        <v>1974</v>
      </c>
      <c r="C1159" s="1">
        <f t="shared" ref="C1159:K1159" si="322">C604</f>
        <v>2675</v>
      </c>
      <c r="D1159" s="1">
        <f t="shared" si="322"/>
        <v>2676</v>
      </c>
      <c r="E1159" s="1">
        <f t="shared" si="322"/>
        <v>2321</v>
      </c>
      <c r="F1159" s="1">
        <f t="shared" si="322"/>
        <v>2875</v>
      </c>
      <c r="G1159" s="1">
        <f t="shared" si="322"/>
        <v>3360</v>
      </c>
      <c r="H1159" s="1">
        <f t="shared" si="322"/>
        <v>3996</v>
      </c>
      <c r="I1159" s="1">
        <f t="shared" si="322"/>
        <v>4713</v>
      </c>
      <c r="J1159" s="1">
        <f t="shared" si="322"/>
        <v>5318</v>
      </c>
      <c r="K1159" s="1">
        <f t="shared" si="322"/>
        <v>6113</v>
      </c>
    </row>
    <row r="1160" spans="1:11" ht="13">
      <c r="A1160" s="4" t="s">
        <v>264</v>
      </c>
      <c r="B1160" s="1">
        <f>B619</f>
        <v>14136</v>
      </c>
      <c r="C1160" s="1">
        <f t="shared" ref="C1160:K1160" si="323">C619</f>
        <v>19146</v>
      </c>
      <c r="D1160" s="1">
        <f t="shared" si="323"/>
        <v>25538</v>
      </c>
      <c r="E1160" s="1">
        <f t="shared" si="323"/>
        <v>33219</v>
      </c>
      <c r="F1160" s="1">
        <f t="shared" si="323"/>
        <v>41165</v>
      </c>
      <c r="G1160" s="1">
        <f t="shared" si="323"/>
        <v>48086</v>
      </c>
      <c r="H1160" s="1">
        <f t="shared" si="323"/>
        <v>57203</v>
      </c>
      <c r="I1160" s="1">
        <f t="shared" si="323"/>
        <v>67451</v>
      </c>
      <c r="J1160" s="1">
        <f t="shared" si="323"/>
        <v>76126</v>
      </c>
      <c r="K1160" s="1">
        <f t="shared" si="323"/>
        <v>87503</v>
      </c>
    </row>
    <row r="1161" spans="1:11" ht="13">
      <c r="A1161" s="4" t="s">
        <v>265</v>
      </c>
      <c r="B1161" s="1">
        <f>B634</f>
        <v>4187</v>
      </c>
      <c r="C1161" s="1">
        <f t="shared" ref="C1161:K1161" si="324">C634</f>
        <v>5671</v>
      </c>
      <c r="D1161" s="1">
        <f t="shared" si="324"/>
        <v>7566</v>
      </c>
      <c r="E1161" s="1">
        <f t="shared" si="324"/>
        <v>9840</v>
      </c>
      <c r="F1161" s="1">
        <f t="shared" si="324"/>
        <v>12193</v>
      </c>
      <c r="G1161" s="1">
        <f t="shared" si="324"/>
        <v>14244</v>
      </c>
      <c r="H1161" s="1">
        <f t="shared" si="324"/>
        <v>16943</v>
      </c>
      <c r="I1161" s="1">
        <f t="shared" si="324"/>
        <v>19978</v>
      </c>
      <c r="J1161" s="1">
        <f t="shared" si="324"/>
        <v>22549</v>
      </c>
      <c r="K1161" s="1">
        <f t="shared" si="324"/>
        <v>25918</v>
      </c>
    </row>
    <row r="1162" spans="1:11" ht="13">
      <c r="A1162" s="4" t="s">
        <v>268</v>
      </c>
      <c r="B1162">
        <f>B780*1000</f>
        <v>4985</v>
      </c>
      <c r="C1162">
        <f t="shared" ref="C1162:K1162" si="325">C780*1000</f>
        <v>8487.9037804428935</v>
      </c>
      <c r="D1162">
        <f t="shared" si="325"/>
        <v>10811.731243399176</v>
      </c>
      <c r="E1162">
        <f t="shared" si="325"/>
        <v>12108.997373975008</v>
      </c>
      <c r="F1162">
        <f t="shared" si="325"/>
        <v>12636.561664382096</v>
      </c>
      <c r="G1162">
        <f t="shared" si="325"/>
        <v>12621.520439912496</v>
      </c>
      <c r="H1162">
        <f t="shared" si="325"/>
        <v>12383.115189455413</v>
      </c>
      <c r="I1162">
        <f t="shared" si="325"/>
        <v>13631.432545687034</v>
      </c>
      <c r="J1162">
        <f t="shared" si="325"/>
        <v>11371.341817950013</v>
      </c>
      <c r="K1162">
        <f t="shared" si="325"/>
        <v>10615.218409618185</v>
      </c>
    </row>
    <row r="1163" spans="1:11" ht="13">
      <c r="A1163" s="4" t="s">
        <v>269</v>
      </c>
      <c r="B1163">
        <f>B923*10^4</f>
        <v>23048</v>
      </c>
      <c r="C1163">
        <f t="shared" ref="C1163:K1163" si="326">C923*10^4</f>
        <v>30809.859803187173</v>
      </c>
      <c r="D1163">
        <f t="shared" si="326"/>
        <v>35336.93804938285</v>
      </c>
      <c r="E1163">
        <f t="shared" si="326"/>
        <v>37283.517537300526</v>
      </c>
      <c r="F1163">
        <f t="shared" si="326"/>
        <v>37832.999136129372</v>
      </c>
      <c r="G1163">
        <f t="shared" si="326"/>
        <v>36186.128917065129</v>
      </c>
      <c r="H1163">
        <f t="shared" si="326"/>
        <v>33900.970991258422</v>
      </c>
      <c r="I1163">
        <f t="shared" si="326"/>
        <v>33460.546516121583</v>
      </c>
      <c r="J1163">
        <f t="shared" si="326"/>
        <v>28850.904309845104</v>
      </c>
      <c r="K1163">
        <f t="shared" si="326"/>
        <v>26243.808532248175</v>
      </c>
    </row>
    <row r="1164" spans="1:11" ht="13">
      <c r="A1164" s="4" t="s">
        <v>270</v>
      </c>
      <c r="B1164">
        <f>B976*10^4</f>
        <v>78929</v>
      </c>
      <c r="C1164">
        <f t="shared" ref="C1164:K1164" si="327">C976*10^4</f>
        <v>113452.08948232408</v>
      </c>
      <c r="D1164">
        <f t="shared" si="327"/>
        <v>144513.12505582601</v>
      </c>
      <c r="E1164">
        <f t="shared" si="327"/>
        <v>161852.80714171287</v>
      </c>
      <c r="F1164">
        <f t="shared" si="327"/>
        <v>168904.40346409963</v>
      </c>
      <c r="G1164">
        <f t="shared" si="327"/>
        <v>168703.35755352033</v>
      </c>
      <c r="H1164">
        <f t="shared" si="327"/>
        <v>165516.75524185965</v>
      </c>
      <c r="I1164">
        <f t="shared" si="327"/>
        <v>159816.18365514468</v>
      </c>
      <c r="J1164">
        <f t="shared" si="327"/>
        <v>151993.06246104045</v>
      </c>
      <c r="K1164">
        <f t="shared" si="327"/>
        <v>141886.47044483523</v>
      </c>
    </row>
    <row r="1165" spans="1:11" ht="13">
      <c r="A1165" s="4" t="s">
        <v>271</v>
      </c>
      <c r="B1165" s="1">
        <f>B1046*10^9</f>
        <v>137469007.13522854</v>
      </c>
      <c r="C1165" s="1">
        <f t="shared" ref="C1165:K1165" si="328">C1046*10^9</f>
        <v>169482771.35500357</v>
      </c>
      <c r="D1165" s="1">
        <f t="shared" si="328"/>
        <v>203675372.63413268</v>
      </c>
      <c r="E1165" s="1">
        <f t="shared" si="328"/>
        <v>235277808.89430594</v>
      </c>
      <c r="F1165" s="1">
        <f t="shared" si="328"/>
        <v>271889752.85333443</v>
      </c>
      <c r="G1165" s="1">
        <f t="shared" si="328"/>
        <v>306052890.09009844</v>
      </c>
      <c r="H1165" s="1">
        <f t="shared" si="328"/>
        <v>345194315.93064409</v>
      </c>
      <c r="I1165" s="1">
        <f t="shared" si="328"/>
        <v>382368145.79651392</v>
      </c>
      <c r="J1165" s="1">
        <f t="shared" si="328"/>
        <v>424212593.85000294</v>
      </c>
      <c r="K1165" s="1">
        <f t="shared" si="328"/>
        <v>471481306.35375988</v>
      </c>
    </row>
    <row r="1166" spans="1:11" ht="13">
      <c r="A1166" s="4" t="s">
        <v>272</v>
      </c>
      <c r="B1166" s="1">
        <f>B1120</f>
        <v>1475</v>
      </c>
      <c r="C1166" s="1">
        <f t="shared" ref="C1166:K1166" si="329">C1120</f>
        <v>1801</v>
      </c>
      <c r="D1166" s="1">
        <f t="shared" si="329"/>
        <v>2560</v>
      </c>
      <c r="E1166" s="1">
        <f t="shared" si="329"/>
        <v>3761</v>
      </c>
      <c r="F1166" s="1">
        <f t="shared" si="329"/>
        <v>5406</v>
      </c>
      <c r="G1166" s="1">
        <f t="shared" si="329"/>
        <v>7481</v>
      </c>
      <c r="H1166" s="1">
        <f t="shared" si="329"/>
        <v>9969</v>
      </c>
      <c r="I1166" s="1">
        <f t="shared" si="329"/>
        <v>12848</v>
      </c>
      <c r="J1166" s="1">
        <f t="shared" si="329"/>
        <v>16079</v>
      </c>
      <c r="K1166" s="1">
        <f t="shared" si="329"/>
        <v>19602</v>
      </c>
    </row>
    <row r="1167" spans="1:11">
      <c r="A1167" t="s">
        <v>10</v>
      </c>
      <c r="B1167" s="1">
        <f>SUM(B1157:B1166)</f>
        <v>1037642827.9199196</v>
      </c>
      <c r="C1167" s="1">
        <f t="shared" ref="C1167:K1167" si="330">SUM(C1157:C1166)</f>
        <v>1096501492.3086989</v>
      </c>
      <c r="D1167" s="1">
        <f t="shared" si="330"/>
        <v>1311355705.3914363</v>
      </c>
      <c r="E1167" s="1">
        <f t="shared" si="330"/>
        <v>1542585422.1283169</v>
      </c>
      <c r="F1167" s="1">
        <f t="shared" si="330"/>
        <v>1793567214.2600703</v>
      </c>
      <c r="G1167" s="1">
        <f t="shared" si="330"/>
        <v>2047402502.8937194</v>
      </c>
      <c r="H1167" s="1">
        <f t="shared" si="330"/>
        <v>2296994235.6849113</v>
      </c>
      <c r="I1167" s="1">
        <f t="shared" si="330"/>
        <v>2712847781.0028982</v>
      </c>
      <c r="J1167" s="1">
        <f t="shared" si="330"/>
        <v>2966325875.6344433</v>
      </c>
      <c r="K1167" s="1">
        <f t="shared" si="330"/>
        <v>3091281038.056458</v>
      </c>
    </row>
    <row r="1169" spans="1:11">
      <c r="A1169" t="s">
        <v>286</v>
      </c>
      <c r="B1169">
        <v>2010</v>
      </c>
      <c r="C1169">
        <v>2020</v>
      </c>
      <c r="D1169">
        <v>2030</v>
      </c>
      <c r="E1169">
        <v>2040</v>
      </c>
      <c r="F1169">
        <v>2050</v>
      </c>
      <c r="G1169">
        <v>2060</v>
      </c>
      <c r="H1169">
        <v>2070</v>
      </c>
      <c r="I1169">
        <v>2080</v>
      </c>
      <c r="J1169">
        <v>2090</v>
      </c>
      <c r="K1169">
        <v>2100</v>
      </c>
    </row>
    <row r="1170" spans="1:11">
      <c r="A1170" s="102" t="s">
        <v>303</v>
      </c>
      <c r="B1170" s="1">
        <f>B1157/10^5</f>
        <v>6794.6312473870657</v>
      </c>
      <c r="C1170" s="1">
        <f t="shared" ref="C1170:K1170" si="331">C1157/10^5</f>
        <v>6675.6077166872374</v>
      </c>
      <c r="D1170" s="1">
        <f t="shared" si="331"/>
        <v>8163.5404778679213</v>
      </c>
      <c r="E1170" s="1">
        <f t="shared" si="331"/>
        <v>10026.699254018169</v>
      </c>
      <c r="F1170" s="1">
        <f t="shared" si="331"/>
        <v>12153.453132835302</v>
      </c>
      <c r="G1170" s="1">
        <f t="shared" si="331"/>
        <v>14369.004011802239</v>
      </c>
      <c r="H1170" s="1">
        <f t="shared" si="331"/>
        <v>16553.189254554753</v>
      </c>
      <c r="I1170" s="1">
        <f t="shared" si="331"/>
        <v>20553.672898907353</v>
      </c>
      <c r="J1170" s="1">
        <f t="shared" si="331"/>
        <v>23037.24216195933</v>
      </c>
      <c r="K1170" s="1">
        <f t="shared" si="331"/>
        <v>24174.083121498705</v>
      </c>
    </row>
    <row r="1171" spans="1:11">
      <c r="A1171" s="8" t="s">
        <v>302</v>
      </c>
      <c r="B1171" s="1">
        <f>B1158/10^4</f>
        <v>22058.196204598458</v>
      </c>
      <c r="C1171" s="1">
        <f t="shared" ref="C1171:K1171" si="332">C1158/10^4</f>
        <v>25927.590643190568</v>
      </c>
      <c r="D1171" s="1">
        <f t="shared" si="332"/>
        <v>29109.728317616315</v>
      </c>
      <c r="E1171" s="1">
        <f t="shared" si="332"/>
        <v>30437.730151014082</v>
      </c>
      <c r="F1171" s="1">
        <f t="shared" si="332"/>
        <v>30605.113515894103</v>
      </c>
      <c r="G1171" s="1">
        <f t="shared" si="332"/>
        <v>30415.852961648678</v>
      </c>
      <c r="H1171" s="1">
        <f t="shared" si="332"/>
        <v>29618.108245736872</v>
      </c>
      <c r="I1171" s="1">
        <f t="shared" si="332"/>
        <v>27480.044715293174</v>
      </c>
      <c r="J1171" s="1">
        <f t="shared" si="332"/>
        <v>23807.677827991913</v>
      </c>
      <c r="K1171" s="1">
        <f t="shared" si="332"/>
        <v>20207.353805544131</v>
      </c>
    </row>
    <row r="1172" spans="1:11">
      <c r="A1172" s="8" t="s">
        <v>263</v>
      </c>
      <c r="B1172" s="1">
        <f t="shared" ref="B1172:K1179" si="333">B1159</f>
        <v>1974</v>
      </c>
      <c r="C1172" s="1">
        <f t="shared" si="333"/>
        <v>2675</v>
      </c>
      <c r="D1172" s="1">
        <f t="shared" si="333"/>
        <v>2676</v>
      </c>
      <c r="E1172" s="1">
        <f t="shared" si="333"/>
        <v>2321</v>
      </c>
      <c r="F1172" s="1">
        <f t="shared" si="333"/>
        <v>2875</v>
      </c>
      <c r="G1172" s="1">
        <f t="shared" si="333"/>
        <v>3360</v>
      </c>
      <c r="H1172" s="1">
        <f t="shared" si="333"/>
        <v>3996</v>
      </c>
      <c r="I1172" s="1">
        <f t="shared" si="333"/>
        <v>4713</v>
      </c>
      <c r="J1172" s="1">
        <f t="shared" si="333"/>
        <v>5318</v>
      </c>
      <c r="K1172" s="1">
        <f t="shared" si="333"/>
        <v>6113</v>
      </c>
    </row>
    <row r="1173" spans="1:11">
      <c r="A1173" s="8" t="s">
        <v>298</v>
      </c>
      <c r="B1173" s="1">
        <f>B1160/10</f>
        <v>1413.6</v>
      </c>
      <c r="C1173" s="1">
        <f t="shared" ref="C1173:K1173" si="334">C1160/10</f>
        <v>1914.6</v>
      </c>
      <c r="D1173" s="1">
        <f t="shared" si="334"/>
        <v>2553.8000000000002</v>
      </c>
      <c r="E1173" s="1">
        <f t="shared" si="334"/>
        <v>3321.9</v>
      </c>
      <c r="F1173" s="1">
        <f t="shared" si="334"/>
        <v>4116.5</v>
      </c>
      <c r="G1173" s="1">
        <f t="shared" si="334"/>
        <v>4808.6000000000004</v>
      </c>
      <c r="H1173" s="1">
        <f t="shared" si="334"/>
        <v>5720.3</v>
      </c>
      <c r="I1173" s="1">
        <f t="shared" si="334"/>
        <v>6745.1</v>
      </c>
      <c r="J1173" s="1">
        <f t="shared" si="334"/>
        <v>7612.6</v>
      </c>
      <c r="K1173" s="1">
        <f t="shared" si="334"/>
        <v>8750.2999999999993</v>
      </c>
    </row>
    <row r="1174" spans="1:11">
      <c r="A1174" s="8" t="s">
        <v>297</v>
      </c>
      <c r="B1174" s="1">
        <f t="shared" si="333"/>
        <v>4187</v>
      </c>
      <c r="C1174" s="1">
        <f t="shared" si="333"/>
        <v>5671</v>
      </c>
      <c r="D1174" s="1">
        <f t="shared" si="333"/>
        <v>7566</v>
      </c>
      <c r="E1174" s="1">
        <f t="shared" si="333"/>
        <v>9840</v>
      </c>
      <c r="F1174" s="1">
        <f t="shared" si="333"/>
        <v>12193</v>
      </c>
      <c r="G1174" s="1">
        <f t="shared" si="333"/>
        <v>14244</v>
      </c>
      <c r="H1174" s="1">
        <f t="shared" si="333"/>
        <v>16943</v>
      </c>
      <c r="I1174" s="1">
        <f t="shared" si="333"/>
        <v>19978</v>
      </c>
      <c r="J1174" s="1">
        <f t="shared" si="333"/>
        <v>22549</v>
      </c>
      <c r="K1174" s="1">
        <f t="shared" si="333"/>
        <v>25918</v>
      </c>
    </row>
    <row r="1175" spans="1:11">
      <c r="A1175" s="8" t="s">
        <v>300</v>
      </c>
      <c r="B1175" s="1">
        <f t="shared" si="333"/>
        <v>4985</v>
      </c>
      <c r="C1175" s="1">
        <f t="shared" si="333"/>
        <v>8487.9037804428935</v>
      </c>
      <c r="D1175" s="1">
        <f t="shared" si="333"/>
        <v>10811.731243399176</v>
      </c>
      <c r="E1175" s="1">
        <f t="shared" si="333"/>
        <v>12108.997373975008</v>
      </c>
      <c r="F1175" s="1">
        <f t="shared" si="333"/>
        <v>12636.561664382096</v>
      </c>
      <c r="G1175" s="1">
        <f t="shared" si="333"/>
        <v>12621.520439912496</v>
      </c>
      <c r="H1175" s="1">
        <f t="shared" si="333"/>
        <v>12383.115189455413</v>
      </c>
      <c r="I1175" s="1">
        <f t="shared" si="333"/>
        <v>13631.432545687034</v>
      </c>
      <c r="J1175" s="1">
        <f t="shared" si="333"/>
        <v>11371.341817950013</v>
      </c>
      <c r="K1175" s="1">
        <f t="shared" si="333"/>
        <v>10615.218409618185</v>
      </c>
    </row>
    <row r="1176" spans="1:11">
      <c r="A1176" s="8" t="s">
        <v>299</v>
      </c>
      <c r="B1176" s="1">
        <f>B1163/10</f>
        <v>2304.8000000000002</v>
      </c>
      <c r="C1176" s="1">
        <f t="shared" ref="C1176:K1177" si="335">C1163/10</f>
        <v>3080.9859803187173</v>
      </c>
      <c r="D1176" s="1">
        <f t="shared" si="335"/>
        <v>3533.6938049382852</v>
      </c>
      <c r="E1176" s="1">
        <f t="shared" si="335"/>
        <v>3728.3517537300527</v>
      </c>
      <c r="F1176" s="1">
        <f t="shared" si="335"/>
        <v>3783.2999136129374</v>
      </c>
      <c r="G1176" s="1">
        <f t="shared" si="335"/>
        <v>3618.612891706513</v>
      </c>
      <c r="H1176" s="1">
        <f t="shared" si="335"/>
        <v>3390.0970991258423</v>
      </c>
      <c r="I1176" s="1">
        <f t="shared" si="335"/>
        <v>3346.0546516121585</v>
      </c>
      <c r="J1176" s="1">
        <f t="shared" si="335"/>
        <v>2885.0904309845105</v>
      </c>
      <c r="K1176" s="1">
        <f t="shared" si="335"/>
        <v>2624.3808532248177</v>
      </c>
    </row>
    <row r="1177" spans="1:11">
      <c r="A1177" s="8" t="s">
        <v>301</v>
      </c>
      <c r="B1177" s="1">
        <f>B1164/10</f>
        <v>7892.9</v>
      </c>
      <c r="C1177" s="1">
        <f t="shared" si="335"/>
        <v>11345.208948232408</v>
      </c>
      <c r="D1177" s="1">
        <f t="shared" si="335"/>
        <v>14451.3125055826</v>
      </c>
      <c r="E1177" s="1">
        <f t="shared" si="335"/>
        <v>16185.280714171287</v>
      </c>
      <c r="F1177" s="1">
        <f t="shared" si="335"/>
        <v>16890.440346409963</v>
      </c>
      <c r="G1177" s="1">
        <f t="shared" si="335"/>
        <v>16870.335755352033</v>
      </c>
      <c r="H1177" s="1">
        <f t="shared" si="335"/>
        <v>16551.675524185965</v>
      </c>
      <c r="I1177" s="1">
        <f t="shared" si="335"/>
        <v>15981.618365514467</v>
      </c>
      <c r="J1177" s="1">
        <f t="shared" si="335"/>
        <v>15199.306246104044</v>
      </c>
      <c r="K1177" s="1">
        <f t="shared" si="335"/>
        <v>14188.647044483523</v>
      </c>
    </row>
    <row r="1178" spans="1:11">
      <c r="A1178" s="8" t="s">
        <v>304</v>
      </c>
      <c r="B1178" s="1">
        <f>B1165/10^5</f>
        <v>1374.6900713522855</v>
      </c>
      <c r="C1178" s="1">
        <f t="shared" ref="C1178:K1178" si="336">C1165/10^5</f>
        <v>1694.8277135500357</v>
      </c>
      <c r="D1178" s="1">
        <f t="shared" si="336"/>
        <v>2036.7537263413269</v>
      </c>
      <c r="E1178" s="1">
        <f t="shared" si="336"/>
        <v>2352.7780889430596</v>
      </c>
      <c r="F1178" s="1">
        <f t="shared" si="336"/>
        <v>2718.8975285333445</v>
      </c>
      <c r="G1178" s="1">
        <f t="shared" si="336"/>
        <v>3060.5289009009844</v>
      </c>
      <c r="H1178" s="1">
        <f t="shared" si="336"/>
        <v>3451.943159306441</v>
      </c>
      <c r="I1178" s="1">
        <f t="shared" si="336"/>
        <v>3823.6814579651391</v>
      </c>
      <c r="J1178" s="1">
        <f t="shared" si="336"/>
        <v>4242.1259385000294</v>
      </c>
      <c r="K1178" s="1">
        <f t="shared" si="336"/>
        <v>4714.8130635375992</v>
      </c>
    </row>
    <row r="1179" spans="1:11">
      <c r="A1179" t="s">
        <v>272</v>
      </c>
      <c r="B1179" s="1">
        <f t="shared" si="333"/>
        <v>1475</v>
      </c>
      <c r="C1179" s="1">
        <f t="shared" si="333"/>
        <v>1801</v>
      </c>
      <c r="D1179" s="1">
        <f t="shared" si="333"/>
        <v>2560</v>
      </c>
      <c r="E1179" s="1">
        <f t="shared" si="333"/>
        <v>3761</v>
      </c>
      <c r="F1179" s="1">
        <f t="shared" si="333"/>
        <v>5406</v>
      </c>
      <c r="G1179" s="1">
        <f t="shared" si="333"/>
        <v>7481</v>
      </c>
      <c r="H1179" s="1">
        <f t="shared" si="333"/>
        <v>9969</v>
      </c>
      <c r="I1179" s="1">
        <f t="shared" si="333"/>
        <v>12848</v>
      </c>
      <c r="J1179" s="1">
        <f t="shared" si="333"/>
        <v>16079</v>
      </c>
      <c r="K1179" s="1">
        <f t="shared" si="333"/>
        <v>19602</v>
      </c>
    </row>
    <row r="1187" spans="1:11">
      <c r="A1187" t="s">
        <v>681</v>
      </c>
      <c r="B1187">
        <v>2010</v>
      </c>
      <c r="C1187">
        <v>2020</v>
      </c>
      <c r="D1187">
        <v>2030</v>
      </c>
      <c r="E1187">
        <v>2040</v>
      </c>
      <c r="F1187">
        <v>2050</v>
      </c>
      <c r="G1187">
        <v>2060</v>
      </c>
      <c r="H1187">
        <v>2070</v>
      </c>
      <c r="I1187">
        <v>2080</v>
      </c>
      <c r="J1187">
        <v>2090</v>
      </c>
      <c r="K1187">
        <v>2100</v>
      </c>
    </row>
    <row r="1188" spans="1:11">
      <c r="A1188" s="1" t="s">
        <v>261</v>
      </c>
      <c r="B1188" s="2">
        <f>B162</f>
        <v>10.103868696233976</v>
      </c>
      <c r="C1188" s="2">
        <f t="shared" ref="C1188:K1188" si="337">C162</f>
        <v>8.6072037907106687</v>
      </c>
      <c r="D1188" s="2">
        <f t="shared" si="337"/>
        <v>9.0711614284703543</v>
      </c>
      <c r="E1188" s="2">
        <f t="shared" si="337"/>
        <v>9.4150626728236144</v>
      </c>
      <c r="F1188" s="2">
        <f t="shared" si="337"/>
        <v>9.5534621331012222</v>
      </c>
      <c r="G1188" s="2">
        <f t="shared" si="337"/>
        <v>9.1874957554203185</v>
      </c>
      <c r="H1188" s="2">
        <f t="shared" si="337"/>
        <v>8.4845389431240736</v>
      </c>
      <c r="I1188" s="2">
        <f t="shared" si="337"/>
        <v>8.0806919740692393</v>
      </c>
      <c r="J1188" s="2">
        <f t="shared" si="337"/>
        <v>7.3812343717947781</v>
      </c>
      <c r="K1188" s="2">
        <f t="shared" si="337"/>
        <v>6.5443085406902712</v>
      </c>
    </row>
    <row r="1189" spans="1:11">
      <c r="A1189" t="s">
        <v>262</v>
      </c>
      <c r="B1189" s="2">
        <f>B264</f>
        <v>0.37091297137717427</v>
      </c>
      <c r="C1189" s="2">
        <f t="shared" ref="C1189:K1189" si="338">C264</f>
        <v>0.38786991778138485</v>
      </c>
      <c r="D1189" s="2">
        <f t="shared" si="338"/>
        <v>0.40285134693303848</v>
      </c>
      <c r="E1189" s="2">
        <f t="shared" si="338"/>
        <v>0.39855199834218313</v>
      </c>
      <c r="F1189" s="2">
        <f t="shared" si="338"/>
        <v>0.36840812526876104</v>
      </c>
      <c r="G1189" s="2">
        <f t="shared" si="338"/>
        <v>0.33244459772029772</v>
      </c>
      <c r="H1189" s="2">
        <f t="shared" si="338"/>
        <v>0.28844979889964922</v>
      </c>
      <c r="I1189" s="2">
        <f t="shared" si="338"/>
        <v>0.24048423603921587</v>
      </c>
      <c r="J1189" s="2">
        <f t="shared" si="338"/>
        <v>0.18905726503969836</v>
      </c>
      <c r="K1189" s="2">
        <f t="shared" si="338"/>
        <v>0.16219649057635729</v>
      </c>
    </row>
    <row r="1190" spans="1:11">
      <c r="A1190" t="s">
        <v>266</v>
      </c>
      <c r="B1190" s="2">
        <f>B355</f>
        <v>0.27043613833280172</v>
      </c>
      <c r="C1190" s="2">
        <f t="shared" ref="C1190:K1190" si="339">C355</f>
        <v>0.28995282983062604</v>
      </c>
      <c r="D1190" s="2">
        <f t="shared" si="339"/>
        <v>0.30837854306410706</v>
      </c>
      <c r="E1190" s="2">
        <f t="shared" si="339"/>
        <v>0.32523667670887846</v>
      </c>
      <c r="F1190" s="2">
        <f t="shared" si="339"/>
        <v>0.34001082913655845</v>
      </c>
      <c r="G1190" s="2">
        <f t="shared" si="339"/>
        <v>0.34900196696016655</v>
      </c>
      <c r="H1190" s="2">
        <f t="shared" si="339"/>
        <v>0.35257456940314308</v>
      </c>
      <c r="I1190" s="2">
        <f t="shared" si="339"/>
        <v>0.35057689577546275</v>
      </c>
      <c r="J1190" s="2">
        <f t="shared" si="339"/>
        <v>0.34324239944198282</v>
      </c>
      <c r="K1190" s="2">
        <f t="shared" si="339"/>
        <v>0.33220752843653717</v>
      </c>
    </row>
    <row r="1191" spans="1:11">
      <c r="A1191" t="s">
        <v>682</v>
      </c>
      <c r="B1191" s="2">
        <f>B551+B566+B581+B1097</f>
        <v>2.8899552583728747</v>
      </c>
      <c r="C1191" s="2">
        <f t="shared" ref="C1191:K1191" si="340">C551+C566+C581+C1097</f>
        <v>3.8116031249884581</v>
      </c>
      <c r="D1191" s="2">
        <f t="shared" si="340"/>
        <v>4.5069295140356029</v>
      </c>
      <c r="E1191" s="2">
        <f t="shared" si="340"/>
        <v>5.1072300754103344</v>
      </c>
      <c r="F1191" s="2">
        <f t="shared" si="340"/>
        <v>5.8325754179940263</v>
      </c>
      <c r="G1191" s="2">
        <f t="shared" si="340"/>
        <v>6.4052795942197136</v>
      </c>
      <c r="H1191" s="2">
        <f t="shared" si="340"/>
        <v>6.8423958795234583</v>
      </c>
      <c r="I1191" s="2">
        <f t="shared" si="340"/>
        <v>6.7732606165020073</v>
      </c>
      <c r="J1191" s="2">
        <f t="shared" si="340"/>
        <v>5.5920553281547596</v>
      </c>
      <c r="K1191" s="2">
        <f t="shared" si="340"/>
        <v>4.6217288247710027</v>
      </c>
    </row>
    <row r="1192" spans="1:11">
      <c r="A1192" t="s">
        <v>267</v>
      </c>
      <c r="B1192" s="2">
        <f>B720</f>
        <v>0.26513527838822643</v>
      </c>
      <c r="C1192" s="2">
        <f t="shared" ref="C1192:K1192" si="341">C720</f>
        <v>0.28754364532781396</v>
      </c>
      <c r="D1192" s="2">
        <f t="shared" si="341"/>
        <v>0.32299369536070338</v>
      </c>
      <c r="E1192" s="2">
        <f t="shared" si="341"/>
        <v>0.34700164760239827</v>
      </c>
      <c r="F1192" s="2">
        <f t="shared" si="341"/>
        <v>0.35429173387414559</v>
      </c>
      <c r="G1192" s="2">
        <f t="shared" si="341"/>
        <v>0.35930894283423648</v>
      </c>
      <c r="H1192" s="2">
        <f t="shared" si="341"/>
        <v>0.35504138911715888</v>
      </c>
      <c r="I1192" s="2">
        <f t="shared" si="341"/>
        <v>0.34083476569057503</v>
      </c>
      <c r="J1192" s="2">
        <f t="shared" si="341"/>
        <v>0.32203076801323777</v>
      </c>
      <c r="K1192" s="2">
        <f t="shared" si="341"/>
        <v>0.30016494276921107</v>
      </c>
    </row>
    <row r="1193" spans="1:11">
      <c r="A1193" t="s">
        <v>268</v>
      </c>
      <c r="B1193" s="2">
        <f>B758</f>
        <v>0.70072595862637566</v>
      </c>
      <c r="C1193" s="2">
        <f t="shared" ref="C1193:K1193" si="342">C758</f>
        <v>0.94329904514483109</v>
      </c>
      <c r="D1193" s="2">
        <f t="shared" si="342"/>
        <v>1.0841595909382677</v>
      </c>
      <c r="E1193" s="2">
        <f t="shared" si="342"/>
        <v>1.1798543410225921</v>
      </c>
      <c r="F1193" s="2">
        <f t="shared" si="342"/>
        <v>1.2195600718059136</v>
      </c>
      <c r="G1193" s="2">
        <f t="shared" si="342"/>
        <v>1.2224458214738907</v>
      </c>
      <c r="H1193" s="2">
        <f t="shared" si="342"/>
        <v>1.2119523107680377</v>
      </c>
      <c r="I1193" s="2">
        <f t="shared" si="342"/>
        <v>1.3457598156105308</v>
      </c>
      <c r="J1193" s="2">
        <f t="shared" si="342"/>
        <v>1.1371245204577565</v>
      </c>
      <c r="K1193" s="2">
        <f t="shared" si="342"/>
        <v>1.0861284280831074</v>
      </c>
    </row>
    <row r="1194" spans="1:11">
      <c r="A1194" t="s">
        <v>269</v>
      </c>
      <c r="B1194" s="2">
        <f>B901</f>
        <v>1.470653188678428</v>
      </c>
      <c r="C1194" s="2">
        <f t="shared" ref="C1194:K1194" si="343">C901</f>
        <v>1.5685191431018688</v>
      </c>
      <c r="D1194" s="2">
        <f t="shared" si="343"/>
        <v>1.6290640913725314</v>
      </c>
      <c r="E1194" s="2">
        <f t="shared" si="343"/>
        <v>1.6720457952309102</v>
      </c>
      <c r="F1194" s="2">
        <f t="shared" si="343"/>
        <v>1.6817252749288523</v>
      </c>
      <c r="G1194" s="2">
        <f t="shared" si="343"/>
        <v>1.6148736607582097</v>
      </c>
      <c r="H1194" s="2">
        <f t="shared" si="343"/>
        <v>1.5291966444091531</v>
      </c>
      <c r="I1194" s="2">
        <f t="shared" si="343"/>
        <v>1.5228461174117272</v>
      </c>
      <c r="J1194" s="2">
        <f t="shared" si="343"/>
        <v>1.3302604294825924</v>
      </c>
      <c r="K1194" s="2">
        <f t="shared" si="343"/>
        <v>1.2386660452099698</v>
      </c>
    </row>
    <row r="1195" spans="1:11">
      <c r="A1195" t="s">
        <v>270</v>
      </c>
      <c r="B1195" s="2">
        <f>B954</f>
        <v>1.3066851915911484</v>
      </c>
      <c r="C1195" s="2">
        <f t="shared" ref="C1195:K1195" si="344">C954</f>
        <v>1.4849532153141538</v>
      </c>
      <c r="D1195" s="2">
        <f t="shared" si="344"/>
        <v>1.7066976572951751</v>
      </c>
      <c r="E1195" s="2">
        <f t="shared" si="344"/>
        <v>1.8573415358804475</v>
      </c>
      <c r="F1195" s="2">
        <f t="shared" si="344"/>
        <v>1.9198467964301804</v>
      </c>
      <c r="G1195" s="2">
        <f t="shared" si="344"/>
        <v>1.9243895798349875</v>
      </c>
      <c r="H1195" s="2">
        <f t="shared" si="344"/>
        <v>1.9078705633652977</v>
      </c>
      <c r="I1195" s="2">
        <f t="shared" si="344"/>
        <v>1.8582243131009393</v>
      </c>
      <c r="J1195" s="2">
        <f t="shared" si="344"/>
        <v>1.7900757151800704</v>
      </c>
      <c r="K1195" s="2">
        <f t="shared" si="344"/>
        <v>1.7097970254793231</v>
      </c>
    </row>
    <row r="1196" spans="1:11">
      <c r="A1196" t="s">
        <v>271</v>
      </c>
      <c r="B1196" s="2">
        <f>B1022</f>
        <v>4.0040461234169795</v>
      </c>
      <c r="C1196" s="2">
        <f t="shared" ref="C1196:K1196" si="345">C1022</f>
        <v>4.3145499167671515</v>
      </c>
      <c r="D1196" s="2">
        <f t="shared" si="345"/>
        <v>4.4830547874698956</v>
      </c>
      <c r="E1196" s="2">
        <f t="shared" si="345"/>
        <v>4.5231602870524998</v>
      </c>
      <c r="F1196" s="2">
        <f t="shared" si="345"/>
        <v>4.541843319620261</v>
      </c>
      <c r="G1196" s="2">
        <f t="shared" si="345"/>
        <v>4.4361542583486893</v>
      </c>
      <c r="H1196" s="2">
        <f t="shared" si="345"/>
        <v>4.3004380950316587</v>
      </c>
      <c r="I1196" s="2">
        <f t="shared" si="345"/>
        <v>4.4427021316535891</v>
      </c>
      <c r="J1196" s="2">
        <f t="shared" si="345"/>
        <v>4.5885648610765033</v>
      </c>
      <c r="K1196" s="2">
        <f t="shared" si="345"/>
        <v>4.7382026777965738</v>
      </c>
    </row>
    <row r="1197" spans="1:11">
      <c r="A1197" t="s">
        <v>10</v>
      </c>
      <c r="B1197" s="2">
        <f t="shared" ref="B1197:K1197" si="346">SUM(B1188:B1196)</f>
        <v>21.382418805017988</v>
      </c>
      <c r="C1197" s="2">
        <f t="shared" si="346"/>
        <v>21.695494628966959</v>
      </c>
      <c r="D1197" s="2">
        <f t="shared" si="346"/>
        <v>23.515290654939676</v>
      </c>
      <c r="E1197" s="2">
        <f t="shared" si="346"/>
        <v>24.825485030073857</v>
      </c>
      <c r="F1197" s="2">
        <f t="shared" si="346"/>
        <v>25.811723702159917</v>
      </c>
      <c r="G1197" s="2">
        <f t="shared" si="346"/>
        <v>25.831394177570509</v>
      </c>
      <c r="H1197" s="2">
        <f t="shared" si="346"/>
        <v>25.272458193641629</v>
      </c>
      <c r="I1197" s="2">
        <f t="shared" si="346"/>
        <v>24.955380865853289</v>
      </c>
      <c r="J1197" s="2">
        <f t="shared" si="346"/>
        <v>22.67364565864138</v>
      </c>
      <c r="K1197" s="2">
        <f t="shared" si="346"/>
        <v>20.733400503812355</v>
      </c>
    </row>
    <row r="1199" spans="1:11">
      <c r="A1199" s="210" t="s">
        <v>671</v>
      </c>
    </row>
    <row r="1200" spans="1:11">
      <c r="B1200">
        <v>2010</v>
      </c>
      <c r="C1200">
        <v>2020</v>
      </c>
      <c r="D1200">
        <v>2030</v>
      </c>
      <c r="E1200">
        <v>2040</v>
      </c>
      <c r="F1200">
        <v>2050</v>
      </c>
      <c r="G1200">
        <v>2060</v>
      </c>
      <c r="H1200">
        <v>2070</v>
      </c>
      <c r="I1200">
        <v>2080</v>
      </c>
      <c r="J1200">
        <v>2090</v>
      </c>
      <c r="K1200">
        <v>2100</v>
      </c>
    </row>
    <row r="1201" spans="1:11">
      <c r="A1201" t="s">
        <v>659</v>
      </c>
      <c r="B1201" s="209">
        <v>0.95</v>
      </c>
      <c r="C1201" s="209">
        <v>0.92</v>
      </c>
      <c r="D1201" s="209">
        <f>100%-D1202-D1203</f>
        <v>0.79500000000000004</v>
      </c>
      <c r="E1201" s="209">
        <f t="shared" ref="E1201:K1201" si="347">100%-E1202-E1203</f>
        <v>0.64999999999999991</v>
      </c>
      <c r="F1201" s="209">
        <f t="shared" si="347"/>
        <v>4.9999999999999933E-2</v>
      </c>
      <c r="G1201" s="209">
        <f t="shared" si="347"/>
        <v>0</v>
      </c>
      <c r="H1201" s="209">
        <f t="shared" si="347"/>
        <v>0</v>
      </c>
      <c r="I1201" s="209">
        <f t="shared" si="347"/>
        <v>0</v>
      </c>
      <c r="J1201" s="209">
        <f t="shared" si="347"/>
        <v>0</v>
      </c>
      <c r="K1201" s="209">
        <f t="shared" si="347"/>
        <v>0</v>
      </c>
    </row>
    <row r="1202" spans="1:11">
      <c r="A1202" t="s">
        <v>683</v>
      </c>
      <c r="B1202" s="209">
        <v>0.05</v>
      </c>
      <c r="C1202" s="209">
        <v>0.06</v>
      </c>
      <c r="D1202" s="209">
        <v>0.08</v>
      </c>
      <c r="E1202" s="209">
        <v>0.05</v>
      </c>
      <c r="F1202" s="209">
        <v>0.05</v>
      </c>
      <c r="G1202" s="209"/>
      <c r="H1202" s="209"/>
      <c r="I1202" s="209"/>
      <c r="J1202" s="209"/>
      <c r="K1202" s="209"/>
    </row>
    <row r="1203" spans="1:11">
      <c r="A1203" s="8" t="s">
        <v>660</v>
      </c>
      <c r="B1203" s="209">
        <v>0</v>
      </c>
      <c r="C1203" s="209">
        <v>0.02</v>
      </c>
      <c r="D1203" s="209">
        <v>0.125</v>
      </c>
      <c r="E1203" s="209">
        <v>0.3</v>
      </c>
      <c r="F1203" s="209">
        <v>0.9</v>
      </c>
      <c r="G1203" s="209">
        <v>1</v>
      </c>
      <c r="H1203" s="209">
        <v>1</v>
      </c>
      <c r="I1203" s="209">
        <v>1</v>
      </c>
      <c r="J1203" s="209">
        <v>1</v>
      </c>
      <c r="K1203" s="209">
        <v>1</v>
      </c>
    </row>
    <row r="1204" spans="1:11">
      <c r="A1204" t="s">
        <v>661</v>
      </c>
      <c r="B1204" s="209">
        <f>100%-B1205-B1206</f>
        <v>1</v>
      </c>
      <c r="C1204" s="209">
        <f t="shared" ref="C1204:K1204" si="348">100%-C1205-C1206</f>
        <v>0.97799999999999998</v>
      </c>
      <c r="D1204" s="209">
        <f t="shared" si="348"/>
        <v>0.86999999999999988</v>
      </c>
      <c r="E1204" s="209">
        <f t="shared" si="348"/>
        <v>0.45</v>
      </c>
      <c r="F1204" s="209">
        <f t="shared" si="348"/>
        <v>0.15000000000000002</v>
      </c>
      <c r="G1204" s="209">
        <f t="shared" si="348"/>
        <v>0</v>
      </c>
      <c r="H1204" s="209">
        <f t="shared" si="348"/>
        <v>0</v>
      </c>
      <c r="I1204" s="209">
        <f t="shared" si="348"/>
        <v>0</v>
      </c>
      <c r="J1204" s="209">
        <f t="shared" si="348"/>
        <v>0</v>
      </c>
      <c r="K1204" s="209">
        <f t="shared" si="348"/>
        <v>0</v>
      </c>
    </row>
    <row r="1205" spans="1:11">
      <c r="A1205" t="s">
        <v>663</v>
      </c>
      <c r="B1205" s="209"/>
      <c r="C1205" s="209">
        <v>0.02</v>
      </c>
      <c r="D1205" s="209">
        <v>0.06</v>
      </c>
      <c r="E1205" s="209">
        <v>0.25</v>
      </c>
      <c r="F1205" s="209">
        <v>0.35</v>
      </c>
      <c r="G1205" s="209">
        <v>0.1</v>
      </c>
      <c r="H1205" s="209"/>
      <c r="I1205" s="209"/>
      <c r="J1205" s="209"/>
      <c r="K1205" s="209"/>
    </row>
    <row r="1206" spans="1:11">
      <c r="A1206" t="s">
        <v>662</v>
      </c>
      <c r="B1206" s="209"/>
      <c r="C1206" s="209">
        <v>2E-3</v>
      </c>
      <c r="D1206" s="209">
        <v>7.0000000000000007E-2</v>
      </c>
      <c r="E1206" s="209">
        <v>0.3</v>
      </c>
      <c r="F1206" s="209">
        <v>0.5</v>
      </c>
      <c r="G1206" s="209">
        <v>0.9</v>
      </c>
      <c r="H1206" s="209">
        <v>1</v>
      </c>
      <c r="I1206" s="209">
        <v>1</v>
      </c>
      <c r="J1206" s="209">
        <v>1</v>
      </c>
      <c r="K1206" s="209">
        <v>1</v>
      </c>
    </row>
    <row r="1207" spans="1:11">
      <c r="A1207" t="s">
        <v>684</v>
      </c>
      <c r="B1207" s="209">
        <v>1</v>
      </c>
      <c r="C1207" s="209">
        <v>1</v>
      </c>
      <c r="D1207" s="209">
        <f>100%-D1208-D1209</f>
        <v>0.95</v>
      </c>
      <c r="E1207" s="209">
        <f t="shared" ref="E1207:K1207" si="349">100%-E1208-E1209</f>
        <v>0.7</v>
      </c>
      <c r="F1207" s="209">
        <f t="shared" si="349"/>
        <v>0.48</v>
      </c>
      <c r="G1207" s="209">
        <f t="shared" si="349"/>
        <v>1</v>
      </c>
      <c r="H1207" s="209">
        <f t="shared" si="349"/>
        <v>1</v>
      </c>
      <c r="I1207" s="209">
        <f t="shared" si="349"/>
        <v>1</v>
      </c>
      <c r="J1207" s="209">
        <f t="shared" si="349"/>
        <v>1</v>
      </c>
      <c r="K1207" s="209">
        <f t="shared" si="349"/>
        <v>1</v>
      </c>
    </row>
    <row r="1208" spans="1:11">
      <c r="A1208" t="s">
        <v>685</v>
      </c>
      <c r="B1208" s="209"/>
      <c r="C1208" s="209"/>
      <c r="D1208" s="209">
        <v>0.05</v>
      </c>
      <c r="E1208" s="209">
        <v>0.3</v>
      </c>
      <c r="F1208" s="209">
        <v>0.5</v>
      </c>
      <c r="G1208" s="209"/>
      <c r="H1208" s="209"/>
      <c r="I1208" s="209"/>
      <c r="J1208" s="209"/>
      <c r="K1208" s="209"/>
    </row>
    <row r="1209" spans="1:11">
      <c r="A1209" t="s">
        <v>686</v>
      </c>
      <c r="B1209" s="209"/>
      <c r="C1209" s="209"/>
      <c r="D1209" s="209">
        <v>0</v>
      </c>
      <c r="E1209" s="209">
        <v>0</v>
      </c>
      <c r="F1209" s="209">
        <v>0.02</v>
      </c>
      <c r="G1209" s="209"/>
      <c r="H1209" s="209"/>
      <c r="I1209" s="209"/>
      <c r="J1209" s="209"/>
      <c r="K1209" s="209"/>
    </row>
    <row r="1210" spans="1:11">
      <c r="A1210" t="s">
        <v>664</v>
      </c>
      <c r="B1210" s="209">
        <f>100%-B1211-B1212-B1213-B1214-B1215</f>
        <v>1</v>
      </c>
      <c r="C1210" s="209">
        <f t="shared" ref="C1210:K1210" si="350">100%-C1211-C1212-C1213-C1214-C1215</f>
        <v>0.94</v>
      </c>
      <c r="D1210" s="209">
        <f t="shared" si="350"/>
        <v>0.85</v>
      </c>
      <c r="E1210" s="209">
        <f t="shared" si="350"/>
        <v>0.52999999999999992</v>
      </c>
      <c r="F1210" s="209">
        <f t="shared" si="350"/>
        <v>4.0000000000000036E-2</v>
      </c>
      <c r="G1210" s="209">
        <f t="shared" si="350"/>
        <v>-2.0000000000000018E-2</v>
      </c>
      <c r="H1210" s="209">
        <f t="shared" si="350"/>
        <v>0</v>
      </c>
      <c r="I1210" s="209">
        <f t="shared" si="350"/>
        <v>4.9999999999999989E-2</v>
      </c>
      <c r="J1210" s="209">
        <f t="shared" si="350"/>
        <v>2.0000000000000073E-2</v>
      </c>
      <c r="K1210" s="209">
        <f t="shared" si="350"/>
        <v>0</v>
      </c>
    </row>
    <row r="1211" spans="1:11">
      <c r="A1211" t="s">
        <v>665</v>
      </c>
      <c r="B1211" s="209"/>
      <c r="C1211" s="209">
        <v>0.05</v>
      </c>
      <c r="D1211" s="209">
        <v>0.1</v>
      </c>
      <c r="E1211" s="209">
        <v>0.3</v>
      </c>
      <c r="F1211" s="209">
        <v>0.5</v>
      </c>
      <c r="G1211" s="209">
        <v>0.35</v>
      </c>
      <c r="H1211" s="209">
        <v>0.2</v>
      </c>
      <c r="I1211" s="209">
        <v>0.15</v>
      </c>
      <c r="J1211" s="209">
        <v>0.09</v>
      </c>
      <c r="K1211" s="209">
        <v>0.03</v>
      </c>
    </row>
    <row r="1212" spans="1:11">
      <c r="A1212" t="s">
        <v>666</v>
      </c>
      <c r="B1212" s="209"/>
      <c r="C1212" s="209"/>
      <c r="D1212" s="209"/>
      <c r="E1212" s="209">
        <v>0.02</v>
      </c>
      <c r="F1212" s="209">
        <v>0.1</v>
      </c>
      <c r="G1212" s="209">
        <v>0.15</v>
      </c>
      <c r="H1212" s="209">
        <v>0.25</v>
      </c>
      <c r="I1212" s="209">
        <v>0.25</v>
      </c>
      <c r="J1212" s="209">
        <v>0.3</v>
      </c>
      <c r="K1212" s="209">
        <v>0.3</v>
      </c>
    </row>
    <row r="1213" spans="1:11">
      <c r="A1213" s="8" t="s">
        <v>674</v>
      </c>
      <c r="B1213" s="209"/>
      <c r="C1213" s="209"/>
      <c r="D1213" s="209">
        <v>0.02</v>
      </c>
      <c r="E1213" s="209">
        <v>0.05</v>
      </c>
      <c r="F1213" s="209">
        <v>0.05</v>
      </c>
      <c r="G1213" s="209">
        <v>0.05</v>
      </c>
      <c r="H1213" s="209">
        <v>0.08</v>
      </c>
      <c r="I1213" s="209">
        <v>0.08</v>
      </c>
      <c r="J1213" s="209">
        <v>0.12</v>
      </c>
      <c r="K1213" s="209">
        <v>0.2</v>
      </c>
    </row>
    <row r="1214" spans="1:11">
      <c r="A1214" t="s">
        <v>667</v>
      </c>
      <c r="B1214" s="209"/>
      <c r="C1214" s="209"/>
      <c r="D1214" s="209"/>
      <c r="E1214" s="209"/>
      <c r="F1214" s="208">
        <v>0.01</v>
      </c>
      <c r="G1214" s="208">
        <v>0.02</v>
      </c>
      <c r="H1214" s="208">
        <v>0.02</v>
      </c>
      <c r="I1214" s="208">
        <v>0.02</v>
      </c>
      <c r="J1214" s="208">
        <v>0.02</v>
      </c>
      <c r="K1214" s="208">
        <v>0.02</v>
      </c>
    </row>
    <row r="1215" spans="1:11">
      <c r="A1215" t="s">
        <v>687</v>
      </c>
      <c r="B1215" s="209"/>
      <c r="C1215" s="209">
        <v>0.01</v>
      </c>
      <c r="D1215" s="209">
        <v>0.03</v>
      </c>
      <c r="E1215" s="209">
        <v>0.1</v>
      </c>
      <c r="F1215" s="209">
        <v>0.3</v>
      </c>
      <c r="G1215" s="209">
        <v>0.45</v>
      </c>
      <c r="H1215" s="209">
        <v>0.45</v>
      </c>
      <c r="I1215" s="209">
        <v>0.45</v>
      </c>
      <c r="J1215" s="209">
        <v>0.45</v>
      </c>
      <c r="K1215" s="209">
        <v>0.45</v>
      </c>
    </row>
    <row r="1216" spans="1:11">
      <c r="A1216" t="s">
        <v>668</v>
      </c>
      <c r="B1216" s="209">
        <f>100%-B1217-B1218-B1219-B1220</f>
        <v>1</v>
      </c>
      <c r="C1216" s="209">
        <f t="shared" ref="C1216:K1216" si="351">100%-C1217-C1218-C1219-C1220</f>
        <v>0.95</v>
      </c>
      <c r="D1216" s="209">
        <f t="shared" si="351"/>
        <v>0.9</v>
      </c>
      <c r="E1216" s="209">
        <f t="shared" si="351"/>
        <v>0.67999999999999994</v>
      </c>
      <c r="F1216" s="209">
        <f t="shared" si="351"/>
        <v>0.39</v>
      </c>
      <c r="G1216" s="209">
        <f t="shared" si="351"/>
        <v>0.55000000000000004</v>
      </c>
      <c r="H1216" s="209">
        <f t="shared" si="351"/>
        <v>0.4</v>
      </c>
      <c r="I1216" s="209">
        <f>100%-I1217-I1218-I1219-I1220</f>
        <v>0.32</v>
      </c>
      <c r="J1216" s="209">
        <f>100%-J1217-J1218-J1219-J1220</f>
        <v>0.27</v>
      </c>
      <c r="K1216" s="209">
        <f t="shared" si="351"/>
        <v>0.18000000000000005</v>
      </c>
    </row>
    <row r="1217" spans="1:11">
      <c r="A1217" t="s">
        <v>669</v>
      </c>
      <c r="B1217" s="209"/>
      <c r="C1217" s="209">
        <v>0.05</v>
      </c>
      <c r="D1217" s="209">
        <v>0.1</v>
      </c>
      <c r="E1217" s="209">
        <v>0.3</v>
      </c>
      <c r="F1217" s="209">
        <v>0.5</v>
      </c>
      <c r="G1217" s="209">
        <v>0.35</v>
      </c>
      <c r="H1217" s="209">
        <v>0.35</v>
      </c>
      <c r="I1217" s="209">
        <v>0.38</v>
      </c>
      <c r="J1217" s="209">
        <v>0.3</v>
      </c>
      <c r="K1217" s="209">
        <v>0.2</v>
      </c>
    </row>
    <row r="1218" spans="1:11">
      <c r="A1218" t="s">
        <v>670</v>
      </c>
      <c r="B1218" s="209"/>
      <c r="C1218" s="209"/>
      <c r="D1218" s="209"/>
      <c r="E1218" s="209">
        <v>0.02</v>
      </c>
      <c r="F1218" s="209">
        <v>0.1</v>
      </c>
      <c r="G1218" s="209"/>
      <c r="H1218" s="209"/>
      <c r="I1218" s="209"/>
      <c r="J1218" s="209">
        <v>0.08</v>
      </c>
      <c r="K1218" s="209">
        <v>0.12</v>
      </c>
    </row>
    <row r="1219" spans="1:11">
      <c r="A1219" s="8" t="s">
        <v>675</v>
      </c>
      <c r="B1219" s="209"/>
      <c r="C1219" s="209"/>
      <c r="D1219" s="209"/>
      <c r="E1219" s="209"/>
      <c r="F1219" s="209"/>
      <c r="G1219" s="209"/>
      <c r="H1219" s="209"/>
      <c r="I1219" s="209"/>
      <c r="J1219" s="209"/>
      <c r="K1219" s="209"/>
    </row>
    <row r="1220" spans="1:11">
      <c r="A1220" s="8" t="s">
        <v>673</v>
      </c>
      <c r="B1220" s="209"/>
      <c r="C1220" s="209"/>
      <c r="D1220" s="209"/>
      <c r="E1220" s="209"/>
      <c r="F1220" s="209">
        <v>0.01</v>
      </c>
      <c r="G1220" s="209">
        <v>0.1</v>
      </c>
      <c r="H1220" s="209">
        <v>0.25</v>
      </c>
      <c r="I1220" s="209">
        <v>0.3</v>
      </c>
      <c r="J1220" s="209">
        <v>0.35</v>
      </c>
      <c r="K1220" s="209">
        <v>0.5</v>
      </c>
    </row>
    <row r="1221" spans="1:11">
      <c r="A1221" s="8" t="s">
        <v>677</v>
      </c>
      <c r="B1221" s="209">
        <f>100%-B1222-B1223-B1224</f>
        <v>1</v>
      </c>
      <c r="C1221" s="209">
        <f t="shared" ref="C1221:K1221" si="352">100%-C1222-C1223-C1224</f>
        <v>0.97799999999999998</v>
      </c>
      <c r="D1221" s="209">
        <f t="shared" si="352"/>
        <v>0.90999999999999992</v>
      </c>
      <c r="E1221" s="209">
        <f t="shared" si="352"/>
        <v>0.6</v>
      </c>
      <c r="F1221" s="209">
        <f t="shared" si="352"/>
        <v>0.29000000000000004</v>
      </c>
      <c r="G1221" s="209">
        <f t="shared" si="352"/>
        <v>0.2</v>
      </c>
      <c r="H1221" s="209">
        <f t="shared" si="352"/>
        <v>0</v>
      </c>
      <c r="I1221" s="209">
        <f t="shared" si="352"/>
        <v>0</v>
      </c>
      <c r="J1221" s="209">
        <f t="shared" si="352"/>
        <v>0</v>
      </c>
      <c r="K1221" s="209">
        <f t="shared" si="352"/>
        <v>0</v>
      </c>
    </row>
    <row r="1222" spans="1:11">
      <c r="A1222" s="8" t="s">
        <v>678</v>
      </c>
      <c r="B1222" s="209"/>
      <c r="C1222" s="209">
        <v>0.02</v>
      </c>
      <c r="D1222" s="209">
        <v>0.06</v>
      </c>
      <c r="E1222" s="209">
        <v>0.25</v>
      </c>
      <c r="F1222" s="209">
        <v>0.35</v>
      </c>
      <c r="G1222" s="209">
        <v>0.35</v>
      </c>
      <c r="H1222" s="209">
        <v>0.28000000000000003</v>
      </c>
      <c r="I1222" s="209">
        <v>0.15</v>
      </c>
      <c r="J1222" s="209">
        <v>0.15</v>
      </c>
      <c r="K1222" s="209">
        <v>0.15</v>
      </c>
    </row>
    <row r="1223" spans="1:11">
      <c r="A1223" s="8" t="s">
        <v>679</v>
      </c>
      <c r="B1223" s="209"/>
      <c r="C1223" s="209">
        <v>2E-3</v>
      </c>
      <c r="D1223" s="209">
        <v>0.03</v>
      </c>
      <c r="E1223" s="209">
        <v>0.15</v>
      </c>
      <c r="F1223" s="209">
        <v>0.35</v>
      </c>
      <c r="G1223" s="209">
        <v>0.4</v>
      </c>
      <c r="H1223" s="209">
        <v>0.6</v>
      </c>
      <c r="I1223" s="209">
        <v>0.6</v>
      </c>
      <c r="J1223" s="209">
        <v>0.6</v>
      </c>
      <c r="K1223" s="209">
        <v>0.6</v>
      </c>
    </row>
    <row r="1224" spans="1:11">
      <c r="A1224" s="8" t="s">
        <v>680</v>
      </c>
      <c r="F1224" s="209">
        <v>0.01</v>
      </c>
      <c r="G1224" s="209">
        <v>0.05</v>
      </c>
      <c r="H1224" s="208">
        <v>0.12</v>
      </c>
      <c r="I1224" s="208">
        <v>0.25</v>
      </c>
      <c r="J1224" s="208">
        <v>0.25</v>
      </c>
      <c r="K1224" s="208">
        <v>0.25</v>
      </c>
    </row>
    <row r="1227" spans="1:11">
      <c r="A1227" t="s">
        <v>681</v>
      </c>
      <c r="B1227">
        <v>2010</v>
      </c>
      <c r="C1227">
        <v>2020</v>
      </c>
      <c r="D1227">
        <v>2030</v>
      </c>
      <c r="E1227">
        <v>2040</v>
      </c>
      <c r="F1227">
        <v>2050</v>
      </c>
      <c r="G1227">
        <v>2060</v>
      </c>
      <c r="H1227">
        <v>2070</v>
      </c>
      <c r="I1227">
        <v>2080</v>
      </c>
      <c r="J1227">
        <v>2090</v>
      </c>
      <c r="K1227">
        <v>2100</v>
      </c>
    </row>
    <row r="1228" spans="1:11">
      <c r="A1228" s="1" t="s">
        <v>688</v>
      </c>
      <c r="B1228" s="1">
        <f t="shared" ref="B1228:K1228" si="353">B1188*B1201+B1189*B1204+B1191*B1207+(B1193+B1194)*B1216+B1195*B1210+B1196*B1221</f>
        <v>20.34165395348526</v>
      </c>
      <c r="C1228" s="1">
        <f t="shared" si="353"/>
        <v>20.111280511860414</v>
      </c>
      <c r="D1228" s="1">
        <f t="shared" si="353"/>
        <v>19.815811225177718</v>
      </c>
      <c r="E1228" s="1">
        <f t="shared" si="353"/>
        <v>15.511779468277085</v>
      </c>
      <c r="F1228" s="1">
        <f t="shared" si="353"/>
        <v>5.8580002458561484</v>
      </c>
      <c r="G1228" s="1">
        <f t="shared" si="353"/>
        <v>8.8145483695204057</v>
      </c>
      <c r="H1228" s="1">
        <f t="shared" si="353"/>
        <v>7.9388554615943345</v>
      </c>
      <c r="I1228" s="1">
        <f t="shared" si="353"/>
        <v>7.7841257307241767</v>
      </c>
      <c r="J1228" s="1">
        <f t="shared" si="353"/>
        <v>6.2940507789422551</v>
      </c>
      <c r="K1228" s="1">
        <f t="shared" si="353"/>
        <v>5.0401918299637565</v>
      </c>
    </row>
    <row r="1229" spans="1:11">
      <c r="A1229" t="s">
        <v>689</v>
      </c>
      <c r="B1229" s="3">
        <f t="shared" ref="B1229:K1229" si="354">B1211*B1195+(B1193+B1194)*B1217</f>
        <v>0</v>
      </c>
      <c r="C1229" s="3">
        <f t="shared" si="354"/>
        <v>0.19983857017804268</v>
      </c>
      <c r="D1229" s="3">
        <f t="shared" si="354"/>
        <v>0.44199213396059744</v>
      </c>
      <c r="E1229" s="3">
        <f t="shared" si="354"/>
        <v>1.4127725016401849</v>
      </c>
      <c r="F1229" s="3">
        <f t="shared" si="354"/>
        <v>2.410566071582473</v>
      </c>
      <c r="G1229" s="3">
        <f t="shared" si="354"/>
        <v>1.6665981717234808</v>
      </c>
      <c r="H1229" s="3">
        <f t="shared" si="354"/>
        <v>1.3409762469850761</v>
      </c>
      <c r="I1229" s="3">
        <f t="shared" si="354"/>
        <v>1.3688039015135991</v>
      </c>
      <c r="J1229" s="3">
        <f t="shared" si="354"/>
        <v>0.90132229934831087</v>
      </c>
      <c r="K1229" s="3">
        <f t="shared" si="354"/>
        <v>0.51625280542299523</v>
      </c>
    </row>
    <row r="1230" spans="1:11">
      <c r="A1230" t="s">
        <v>690</v>
      </c>
      <c r="B1230" s="3">
        <f t="shared" ref="B1230:K1230" si="355">B1202*B1188+B1205*B1189+B1208*B1191+B1212*B1195+B1218*(B1193+B1194)+B1222*B1196</f>
        <v>0.50519343481169876</v>
      </c>
      <c r="C1230" s="3">
        <f t="shared" si="355"/>
        <v>0.61048062413361082</v>
      </c>
      <c r="D1230" s="3">
        <f t="shared" si="355"/>
        <v>1.2441937580435845</v>
      </c>
      <c r="E1230" s="3">
        <f t="shared" si="355"/>
        <v>3.3275350610556305</v>
      </c>
      <c r="F1230" s="3">
        <f t="shared" si="355"/>
        <v>5.5946620356797263</v>
      </c>
      <c r="G1230" s="3">
        <f t="shared" si="355"/>
        <v>1.874556887169319</v>
      </c>
      <c r="H1230" s="3">
        <f t="shared" si="355"/>
        <v>1.6810903074501888</v>
      </c>
      <c r="I1230" s="3">
        <f t="shared" si="355"/>
        <v>1.1309613980232731</v>
      </c>
      <c r="J1230" s="3">
        <f t="shared" si="355"/>
        <v>1.4226982397107244</v>
      </c>
      <c r="K1230" s="3">
        <f t="shared" si="355"/>
        <v>1.5026448461084523</v>
      </c>
    </row>
    <row r="1231" spans="1:11">
      <c r="A1231" t="s">
        <v>691</v>
      </c>
      <c r="B1231" s="2">
        <f t="shared" ref="B1231:K1231" si="356">B1224*B1196/1.5+B1209*B1191+(B1212+B1214)*B1195/1.2+(B1220+B1218)*(B1193+B1194)/1.2</f>
        <v>0</v>
      </c>
      <c r="C1231" s="2">
        <f t="shared" si="356"/>
        <v>0</v>
      </c>
      <c r="D1231" s="2">
        <f t="shared" si="356"/>
        <v>0</v>
      </c>
      <c r="E1231" s="2">
        <f t="shared" si="356"/>
        <v>7.84873612022325E-2</v>
      </c>
      <c r="F1231" s="2">
        <f t="shared" si="356"/>
        <v>0.58886757694746905</v>
      </c>
      <c r="G1231" s="2">
        <f t="shared" si="356"/>
        <v>0.65693695594092127</v>
      </c>
      <c r="H1231" s="2">
        <f t="shared" si="356"/>
        <v>1.3443786233549728</v>
      </c>
      <c r="I1231" s="2">
        <f t="shared" si="356"/>
        <v>1.8757023089788742</v>
      </c>
      <c r="J1231" s="2">
        <f t="shared" si="356"/>
        <v>2.1262606079560609</v>
      </c>
      <c r="K1231" s="2">
        <f t="shared" si="356"/>
        <v>2.4467901309620053</v>
      </c>
    </row>
    <row r="1232" spans="1:11">
      <c r="A1232" t="s">
        <v>692</v>
      </c>
      <c r="B1232">
        <f t="shared" ref="B1232:K1232" si="357">B1203*B1188/2+B1206*B1189/2+B1215*B1195/2+B1223*B1196/2</f>
        <v>0</v>
      </c>
      <c r="C1232">
        <f t="shared" si="357"/>
        <v>9.8199223818225989E-2</v>
      </c>
      <c r="D1232">
        <f t="shared" si="357"/>
        <v>0.67389367309352943</v>
      </c>
      <c r="E1232">
        <f t="shared" si="357"/>
        <v>1.9041462989978293</v>
      </c>
      <c r="F1232">
        <f t="shared" si="357"/>
        <v>5.4739595916108135</v>
      </c>
      <c r="G1232">
        <f t="shared" si="357"/>
        <v>6.0635664538169038</v>
      </c>
      <c r="H1232">
        <f t="shared" si="357"/>
        <v>6.1058966762785509</v>
      </c>
      <c r="I1232">
        <f t="shared" si="357"/>
        <v>5.9114992149980159</v>
      </c>
      <c r="J1232">
        <f t="shared" si="357"/>
        <v>5.5644823126557057</v>
      </c>
      <c r="K1232">
        <f t="shared" si="357"/>
        <v>5.1594176497051336</v>
      </c>
    </row>
  </sheetData>
  <mergeCells count="3">
    <mergeCell ref="N23:AB23"/>
    <mergeCell ref="N51:AB51"/>
    <mergeCell ref="A926:O926"/>
  </mergeCells>
  <conditionalFormatting sqref="B1142:K1154">
    <cfRule type="dataBar" priority="1">
      <dataBar>
        <cfvo type="min"/>
        <cfvo type="max"/>
        <color rgb="FF63C384"/>
      </dataBar>
      <extLst>
        <ext xmlns:x14="http://schemas.microsoft.com/office/spreadsheetml/2009/9/main" uri="{B025F937-C7B1-47D3-B67F-A62EFF666E3E}">
          <x14:id>{42BE07A8-B34C-4B40-9189-CE58B677C06D}</x14:id>
        </ext>
      </extLst>
    </cfRule>
  </conditionalFormatting>
  <pageMargins left="0.7" right="0.7" top="0.75" bottom="0.75" header="0.3" footer="0.3"/>
  <pageSetup orientation="portrait" horizontalDpi="1200" verticalDpi="1200" r:id="rId1"/>
  <drawing r:id="rId2"/>
  <extLst>
    <ext xmlns:x14="http://schemas.microsoft.com/office/spreadsheetml/2009/9/main" uri="{78C0D931-6437-407d-A8EE-F0AAD7539E65}">
      <x14:conditionalFormattings>
        <x14:conditionalFormatting xmlns:xm="http://schemas.microsoft.com/office/excel/2006/main">
          <x14:cfRule type="dataBar" id="{42BE07A8-B34C-4B40-9189-CE58B677C06D}">
            <x14:dataBar minLength="0" maxLength="100" border="1" negativeBarBorderColorSameAsPositive="0">
              <x14:cfvo type="autoMin"/>
              <x14:cfvo type="autoMax"/>
              <x14:borderColor rgb="FF63C384"/>
              <x14:negativeFillColor rgb="FFFF0000"/>
              <x14:negativeBorderColor rgb="FFFF0000"/>
              <x14:axisColor rgb="FF000000"/>
            </x14:dataBar>
          </x14:cfRule>
          <xm:sqref>B1142:K1154</xm:sqref>
        </x14:conditionalFormatting>
      </x14:conditionalFormatting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67421B-B78D-4BAE-B0F7-4ADA5DE62C7F}">
  <dimension ref="A1:AM1232"/>
  <sheetViews>
    <sheetView topLeftCell="A262" zoomScale="85" zoomScaleNormal="85" workbookViewId="0">
      <selection activeCell="B1036" sqref="B1036:K1045"/>
    </sheetView>
  </sheetViews>
  <sheetFormatPr defaultRowHeight="12.5" outlineLevelRow="1"/>
  <cols>
    <col min="1" max="1" width="41.1796875" customWidth="1"/>
    <col min="2" max="2" width="14" bestFit="1" customWidth="1"/>
    <col min="3" max="5" width="15" bestFit="1" customWidth="1"/>
    <col min="6" max="6" width="15.26953125" customWidth="1"/>
    <col min="7" max="8" width="15" bestFit="1" customWidth="1"/>
    <col min="9" max="9" width="13.7265625" bestFit="1" customWidth="1"/>
    <col min="10" max="10" width="12.453125" customWidth="1"/>
    <col min="11" max="11" width="12" bestFit="1" customWidth="1"/>
    <col min="13" max="13" width="12.453125" bestFit="1" customWidth="1"/>
    <col min="14" max="14" width="9.7265625" bestFit="1" customWidth="1"/>
    <col min="15" max="15" width="7.1796875" customWidth="1"/>
    <col min="16" max="16" width="10" customWidth="1"/>
    <col min="17" max="17" width="9.1796875" customWidth="1"/>
    <col min="18" max="18" width="9.26953125" customWidth="1"/>
    <col min="19" max="19" width="8.54296875" customWidth="1"/>
    <col min="20" max="20" width="9.54296875" customWidth="1"/>
    <col min="21" max="21" width="9.81640625" customWidth="1"/>
    <col min="22" max="22" width="9.453125" customWidth="1"/>
    <col min="23" max="23" width="10.453125" customWidth="1"/>
    <col min="24" max="24" width="9" customWidth="1"/>
    <col min="25" max="25" width="7.81640625" customWidth="1"/>
    <col min="26" max="26" width="9.26953125" customWidth="1"/>
    <col min="27" max="32" width="12.54296875" bestFit="1" customWidth="1"/>
    <col min="33" max="33" width="9" bestFit="1" customWidth="1"/>
  </cols>
  <sheetData>
    <row r="1" spans="1:28" ht="14.5">
      <c r="A1" s="17" t="s">
        <v>278</v>
      </c>
      <c r="B1" s="18"/>
      <c r="C1" s="18"/>
      <c r="D1" s="18"/>
      <c r="E1" s="18"/>
      <c r="F1" s="18"/>
      <c r="G1" s="18"/>
      <c r="H1" s="18"/>
    </row>
    <row r="2" spans="1:28" ht="14.5">
      <c r="A2" s="132" t="s">
        <v>279</v>
      </c>
      <c r="B2" s="131"/>
      <c r="C2" s="131"/>
      <c r="D2" s="131"/>
      <c r="E2" s="131"/>
      <c r="F2" s="131"/>
      <c r="G2" s="131"/>
      <c r="H2" s="131"/>
    </row>
    <row r="3" spans="1:28" ht="14.5">
      <c r="A3" s="19" t="s">
        <v>12</v>
      </c>
      <c r="B3" s="20"/>
      <c r="C3" s="20"/>
      <c r="D3" s="20"/>
      <c r="E3" s="20"/>
      <c r="F3" s="20"/>
      <c r="G3" s="20"/>
      <c r="H3" s="20"/>
    </row>
    <row r="4" spans="1:28" ht="14.5">
      <c r="A4" s="21" t="s">
        <v>13</v>
      </c>
      <c r="B4" s="22"/>
      <c r="C4" s="22"/>
      <c r="D4" s="22"/>
      <c r="E4" s="22"/>
      <c r="F4" s="22"/>
      <c r="G4" s="22"/>
      <c r="H4" s="22"/>
    </row>
    <row r="5" spans="1:28" ht="14.5">
      <c r="A5" s="23" t="s">
        <v>14</v>
      </c>
      <c r="B5" s="24"/>
      <c r="C5" s="24"/>
      <c r="D5" s="24"/>
      <c r="E5" s="24"/>
      <c r="F5" s="24"/>
      <c r="G5" s="24"/>
      <c r="H5" s="24"/>
    </row>
    <row r="6" spans="1:28">
      <c r="O6" s="5"/>
      <c r="P6" s="5"/>
      <c r="Q6" s="5"/>
      <c r="R6" s="5"/>
      <c r="S6" s="5"/>
      <c r="T6" s="5"/>
      <c r="U6" s="5"/>
      <c r="V6" s="5"/>
      <c r="W6" s="5"/>
      <c r="X6" s="5"/>
      <c r="Y6" s="5"/>
      <c r="Z6" s="5"/>
      <c r="AA6" s="5"/>
      <c r="AB6" s="5"/>
    </row>
    <row r="7" spans="1:28">
      <c r="A7" t="str">
        <f>'[6] Summary population'!$A$17</f>
        <v>Table 2. Population (from IIASA-WiC POP SSP2 scenario)</v>
      </c>
      <c r="O7" s="5"/>
      <c r="P7" s="5"/>
      <c r="Q7" s="5"/>
      <c r="R7" s="5"/>
      <c r="S7" s="5"/>
      <c r="T7" s="5"/>
      <c r="U7" s="5"/>
      <c r="V7" s="5"/>
      <c r="W7" s="5"/>
      <c r="X7" s="5"/>
      <c r="Y7" s="5"/>
      <c r="Z7" s="5"/>
      <c r="AA7" s="5"/>
      <c r="AB7" s="5"/>
    </row>
    <row r="8" spans="1:28">
      <c r="A8" t="s">
        <v>86</v>
      </c>
      <c r="O8" s="5"/>
      <c r="P8" s="5"/>
      <c r="Q8" s="5"/>
      <c r="R8" s="5"/>
      <c r="S8" s="5"/>
      <c r="T8" s="5"/>
      <c r="U8" s="5"/>
      <c r="V8" s="5"/>
      <c r="W8" s="5"/>
      <c r="X8" s="5"/>
      <c r="Y8" s="5"/>
      <c r="Z8" s="5"/>
      <c r="AA8" s="5"/>
      <c r="AB8" s="5"/>
    </row>
    <row r="9" spans="1:28" ht="14.5">
      <c r="A9" s="18"/>
      <c r="B9" s="17">
        <v>2010</v>
      </c>
      <c r="C9" s="17">
        <v>2020</v>
      </c>
      <c r="D9" s="17">
        <v>2030</v>
      </c>
      <c r="E9" s="17">
        <v>2040</v>
      </c>
      <c r="F9" s="17">
        <v>2050</v>
      </c>
      <c r="G9" s="17">
        <v>2060</v>
      </c>
      <c r="H9" s="17">
        <v>2070</v>
      </c>
      <c r="I9" s="17">
        <v>2080</v>
      </c>
      <c r="J9" s="17">
        <v>2090</v>
      </c>
      <c r="K9" s="17">
        <v>2100</v>
      </c>
      <c r="P9" s="32"/>
      <c r="Q9" s="32"/>
      <c r="R9" s="32"/>
      <c r="S9" s="32"/>
      <c r="T9" s="32"/>
      <c r="U9" s="32"/>
      <c r="V9" s="32"/>
      <c r="W9" s="32"/>
      <c r="X9" s="32"/>
      <c r="Y9" s="32"/>
      <c r="Z9" s="32"/>
      <c r="AA9" s="32"/>
      <c r="AB9" s="5"/>
    </row>
    <row r="10" spans="1:28" ht="14.5">
      <c r="A10" s="28" t="s">
        <v>5</v>
      </c>
      <c r="B10" s="47">
        <f>'[6] Summary population'!B20/1000</f>
        <v>0.85623592500000012</v>
      </c>
      <c r="C10" s="47">
        <f>'[6] Summary population'!C20/1000</f>
        <v>1.0769905208100001</v>
      </c>
      <c r="D10" s="47">
        <f>'[6] Summary population'!D20/1000</f>
        <v>1.3140298154700001</v>
      </c>
      <c r="E10" s="47">
        <f>'[6] Summary population'!E20/1000</f>
        <v>1.5525195571500001</v>
      </c>
      <c r="F10" s="47">
        <f>'[6] Summary population'!F20/1000</f>
        <v>1.7775021190900002</v>
      </c>
      <c r="G10" s="47">
        <f>'[6] Summary population'!G20/1000</f>
        <v>1.9710708086199999</v>
      </c>
      <c r="H10" s="47">
        <f>'[6] Summary population'!H20/1000</f>
        <v>2.1327175041499999</v>
      </c>
      <c r="I10" s="47">
        <f>'[6] Summary population'!I20/1000</f>
        <v>2.25922381633</v>
      </c>
      <c r="J10" s="47">
        <f>'[6] Summary population'!J20/1000</f>
        <v>2.34787445078</v>
      </c>
      <c r="K10" s="47">
        <f>'[6] Summary population'!K20/1000</f>
        <v>2.4015941733099999</v>
      </c>
      <c r="P10" s="5"/>
      <c r="Q10" s="5"/>
      <c r="R10" s="5"/>
      <c r="S10" s="5"/>
      <c r="T10" s="5"/>
      <c r="U10" s="5"/>
      <c r="V10" s="5"/>
      <c r="W10" s="5"/>
      <c r="X10" s="5"/>
      <c r="Y10" s="5"/>
      <c r="Z10" s="5"/>
      <c r="AA10" s="5"/>
      <c r="AB10" s="5"/>
    </row>
    <row r="11" spans="1:28" ht="14.5">
      <c r="A11" s="28" t="s">
        <v>6</v>
      </c>
      <c r="B11" s="47">
        <f>'[6] Summary population'!B21/1000</f>
        <v>1.4598755919999999</v>
      </c>
      <c r="C11" s="47">
        <f>'[6] Summary population'!C21/1000</f>
        <v>1.5097155348</v>
      </c>
      <c r="D11" s="47">
        <f>'[6] Summary population'!D21/1000</f>
        <v>1.5194124713999999</v>
      </c>
      <c r="E11" s="47">
        <f>'[6] Summary population'!E21/1000</f>
        <v>1.4829948313000001</v>
      </c>
      <c r="F11" s="47">
        <f>'[6] Summary population'!F21/1000</f>
        <v>1.4075707295</v>
      </c>
      <c r="G11" s="47">
        <f>'[6] Summary population'!G21/1000</f>
        <v>1.3056236337999998</v>
      </c>
      <c r="H11" s="47">
        <f>'[6] Summary population'!H21/1000</f>
        <v>1.1938518023</v>
      </c>
      <c r="I11" s="47">
        <f>'[6] Summary population'!I21/1000</f>
        <v>1.0817038969000001</v>
      </c>
      <c r="J11" s="47">
        <f>'[6] Summary population'!J21/1000</f>
        <v>0.97458530489999995</v>
      </c>
      <c r="K11" s="47">
        <f>'[6] Summary population'!K21/1000</f>
        <v>0.88223638000000004</v>
      </c>
      <c r="P11" s="5"/>
      <c r="Q11" s="5"/>
      <c r="R11" s="5"/>
      <c r="S11" s="5"/>
      <c r="T11" s="5"/>
      <c r="U11" s="5"/>
      <c r="V11" s="5"/>
      <c r="W11" s="5"/>
      <c r="X11" s="5"/>
      <c r="Y11" s="5"/>
      <c r="Z11" s="5"/>
      <c r="AA11" s="5"/>
      <c r="AB11" s="5"/>
    </row>
    <row r="12" spans="1:28" ht="14.5">
      <c r="A12" s="28" t="s">
        <v>11</v>
      </c>
      <c r="B12" s="47">
        <f>'[6] Summary population'!B22/1000</f>
        <v>0.60997688298000008</v>
      </c>
      <c r="C12" s="47">
        <f>'[6] Summary population'!C22/1000</f>
        <v>0.63371757488000002</v>
      </c>
      <c r="D12" s="47">
        <f>'[6] Summary population'!D22/1000</f>
        <v>0.65187770921999999</v>
      </c>
      <c r="E12" s="47">
        <f>'[6] Summary population'!E22/1000</f>
        <v>0.66488226707999998</v>
      </c>
      <c r="F12" s="47">
        <f>'[6] Summary population'!F22/1000</f>
        <v>0.67288702995000005</v>
      </c>
      <c r="G12" s="47">
        <f>'[6] Summary population'!G22/1000</f>
        <v>0.67461750478000004</v>
      </c>
      <c r="H12" s="47">
        <f>'[6] Summary population'!H22/1000</f>
        <v>0.66969213990999987</v>
      </c>
      <c r="I12" s="47">
        <f>'[6] Summary population'!I22/1000</f>
        <v>0.66041642490000008</v>
      </c>
      <c r="J12" s="47">
        <f>'[6] Summary population'!J22/1000</f>
        <v>0.64760273333999996</v>
      </c>
      <c r="K12" s="47">
        <f>'[6] Summary population'!K22/1000</f>
        <v>0.63041681780000003</v>
      </c>
      <c r="P12" s="5"/>
      <c r="Q12" s="5"/>
      <c r="R12" s="5"/>
      <c r="S12" s="5"/>
      <c r="T12" s="5"/>
      <c r="U12" s="5"/>
      <c r="V12" s="5"/>
      <c r="W12" s="5"/>
      <c r="X12" s="5"/>
      <c r="Y12" s="5"/>
      <c r="Z12" s="5"/>
      <c r="AA12" s="5"/>
      <c r="AB12" s="5"/>
    </row>
    <row r="13" spans="1:28" ht="14.5">
      <c r="A13" s="28" t="s">
        <v>2</v>
      </c>
      <c r="B13" s="47">
        <f>'[6] Summary population'!B23/1000</f>
        <v>0.27893282198999997</v>
      </c>
      <c r="C13" s="47">
        <f>'[6] Summary population'!C23/1000</f>
        <v>0.28141127725999998</v>
      </c>
      <c r="D13" s="47">
        <f>'[6] Summary population'!D23/1000</f>
        <v>0.28077404133</v>
      </c>
      <c r="E13" s="47">
        <f>'[6] Summary population'!E23/1000</f>
        <v>0.27932790705000005</v>
      </c>
      <c r="F13" s="47">
        <f>'[6] Summary population'!F23/1000</f>
        <v>0.27727755961</v>
      </c>
      <c r="G13" s="47">
        <f>'[6] Summary population'!G23/1000</f>
        <v>0.27331447775000006</v>
      </c>
      <c r="H13" s="47">
        <f>'[6] Summary population'!H23/1000</f>
        <v>0.26754729653999998</v>
      </c>
      <c r="I13" s="47">
        <f>'[6] Summary population'!I23/1000</f>
        <v>0.25998032176999997</v>
      </c>
      <c r="J13" s="47">
        <f>'[6] Summary population'!J23/1000</f>
        <v>0.25107823947999997</v>
      </c>
      <c r="K13" s="47">
        <f>'[6] Summary population'!K23/1000</f>
        <v>0.24157269903000003</v>
      </c>
      <c r="P13" s="5"/>
      <c r="Q13" s="5"/>
      <c r="R13" s="5"/>
      <c r="S13" s="5"/>
      <c r="T13" s="5"/>
      <c r="U13" s="5"/>
      <c r="V13" s="5"/>
      <c r="W13" s="5"/>
      <c r="X13" s="5"/>
      <c r="Y13" s="5"/>
      <c r="Z13" s="5"/>
      <c r="AA13" s="5"/>
      <c r="AB13" s="5"/>
    </row>
    <row r="14" spans="1:28" ht="14.5">
      <c r="A14" s="28" t="s">
        <v>3</v>
      </c>
      <c r="B14" s="47">
        <f>'[6] Summary population'!B24/1000</f>
        <v>0.58576546299999999</v>
      </c>
      <c r="C14" s="47">
        <f>'[6] Summary population'!C24/1000</f>
        <v>0.64471080170000006</v>
      </c>
      <c r="D14" s="47">
        <f>'[6] Summary population'!D24/1000</f>
        <v>0.6923890453399999</v>
      </c>
      <c r="E14" s="47">
        <f>'[6] Summary population'!E24/1000</f>
        <v>0.72524454038999997</v>
      </c>
      <c r="F14" s="47">
        <f>'[6] Summary population'!F24/1000</f>
        <v>0.74276490513000004</v>
      </c>
      <c r="G14" s="47">
        <f>'[6] Summary population'!G24/1000</f>
        <v>0.74480074319999989</v>
      </c>
      <c r="H14" s="47">
        <f>'[6] Summary population'!H24/1000</f>
        <v>0.73610155346999995</v>
      </c>
      <c r="I14" s="47">
        <f>'[6] Summary population'!I24/1000</f>
        <v>0.71931633140000006</v>
      </c>
      <c r="J14" s="47">
        <f>'[6] Summary population'!J24/1000</f>
        <v>0.69659886260999992</v>
      </c>
      <c r="K14" s="47">
        <f>'[6] Summary population'!K24/1000</f>
        <v>0.67126725537000009</v>
      </c>
      <c r="P14" s="5"/>
      <c r="Q14" s="5"/>
      <c r="R14" s="5"/>
      <c r="S14" s="5"/>
      <c r="T14" s="5"/>
      <c r="U14" s="5"/>
      <c r="V14" s="5"/>
      <c r="W14" s="5"/>
      <c r="X14" s="5"/>
      <c r="Y14" s="5"/>
      <c r="Z14" s="5"/>
      <c r="AA14" s="5"/>
      <c r="AB14" s="5"/>
    </row>
    <row r="15" spans="1:28" ht="14.5">
      <c r="A15" s="28" t="s">
        <v>4</v>
      </c>
      <c r="B15" s="47">
        <f>'[6] Summary population'!B25/1000</f>
        <v>0.38085707099999999</v>
      </c>
      <c r="C15" s="47">
        <f>'[6] Summary population'!C25/1000</f>
        <v>0.45190589543000004</v>
      </c>
      <c r="D15" s="47">
        <f>'[6] Summary population'!D25/1000</f>
        <v>0.51441658586000005</v>
      </c>
      <c r="E15" s="47">
        <f>'[6] Summary population'!E25/1000</f>
        <v>0.56902647825999997</v>
      </c>
      <c r="F15" s="47">
        <f>'[6] Summary population'!F25/1000</f>
        <v>0.61317449839999993</v>
      </c>
      <c r="G15" s="47">
        <f>'[6] Summary population'!G25/1000</f>
        <v>0.64336618229999998</v>
      </c>
      <c r="H15" s="47">
        <f>'[6] Summary population'!H25/1000</f>
        <v>0.66011505549999994</v>
      </c>
      <c r="I15" s="47">
        <f>'[6] Summary population'!I25/1000</f>
        <v>0.66502515629999992</v>
      </c>
      <c r="J15" s="47">
        <f>'[6] Summary population'!J25/1000</f>
        <v>0.66149912249999998</v>
      </c>
      <c r="K15" s="47">
        <f>'[6] Summary population'!K25/1000</f>
        <v>0.65226759779999999</v>
      </c>
      <c r="P15" s="5"/>
      <c r="Q15" s="5"/>
      <c r="R15" s="5"/>
      <c r="S15" s="5"/>
      <c r="T15" s="5"/>
      <c r="U15" s="5"/>
      <c r="V15" s="5"/>
      <c r="W15" s="5"/>
      <c r="X15" s="5"/>
      <c r="Y15" s="5"/>
      <c r="Z15" s="5"/>
      <c r="AA15" s="5"/>
      <c r="AB15" s="5"/>
    </row>
    <row r="16" spans="1:28" ht="14.5">
      <c r="A16" s="28" t="s">
        <v>0</v>
      </c>
      <c r="B16" s="47">
        <f>'[6] Summary population'!B26/1000</f>
        <v>0.34825860599999997</v>
      </c>
      <c r="C16" s="47">
        <f>'[6] Summary population'!C26/1000</f>
        <v>0.37727219005999996</v>
      </c>
      <c r="D16" s="47">
        <f>'[6] Summary population'!D26/1000</f>
        <v>0.40600593524</v>
      </c>
      <c r="E16" s="47">
        <f>'[6] Summary population'!E26/1000</f>
        <v>0.43113791206999996</v>
      </c>
      <c r="F16" s="47">
        <f>'[6] Summary population'!F26/1000</f>
        <v>0.45297646789000001</v>
      </c>
      <c r="G16" s="47">
        <f>'[6] Summary population'!G26/1000</f>
        <v>0.47418554769999999</v>
      </c>
      <c r="H16" s="47">
        <f>'[6] Summary population'!H26/1000</f>
        <v>0.49291543203999999</v>
      </c>
      <c r="I16" s="47">
        <f>'[6] Summary population'!I26/1000</f>
        <v>0.50614624864999991</v>
      </c>
      <c r="J16" s="47">
        <f>'[6] Summary population'!J26/1000</f>
        <v>0.51323915372999995</v>
      </c>
      <c r="K16" s="47">
        <f>'[6] Summary population'!K26/1000</f>
        <v>0.51489727074999991</v>
      </c>
      <c r="P16" s="5"/>
      <c r="Q16" s="5"/>
      <c r="R16" s="5"/>
      <c r="S16" s="5"/>
      <c r="T16" s="5"/>
      <c r="U16" s="5"/>
      <c r="V16" s="5"/>
      <c r="W16" s="5"/>
      <c r="X16" s="5"/>
      <c r="Y16" s="5"/>
      <c r="Z16" s="5"/>
      <c r="AA16" s="5"/>
      <c r="AB16" s="5"/>
    </row>
    <row r="17" spans="1:28" ht="14.5">
      <c r="A17" s="28" t="s">
        <v>1</v>
      </c>
      <c r="B17" s="47">
        <f>'[6] Summary population'!B27/1000</f>
        <v>0.12653592</v>
      </c>
      <c r="C17" s="47">
        <f>'[6] Summary population'!C27/1000</f>
        <v>0.12481254800000001</v>
      </c>
      <c r="D17" s="47">
        <f>'[6] Summary population'!D27/1000</f>
        <v>0.1204098133</v>
      </c>
      <c r="E17" s="47">
        <f>'[6] Summary population'!E27/1000</f>
        <v>0.11475440989999999</v>
      </c>
      <c r="F17" s="47">
        <f>'[6] Summary population'!F27/1000</f>
        <v>0.1086086998</v>
      </c>
      <c r="G17" s="47">
        <f>'[6] Summary population'!G27/1000</f>
        <v>0.1024147418</v>
      </c>
      <c r="H17" s="47">
        <f>'[6] Summary population'!H27/1000</f>
        <v>9.5619122190000003E-2</v>
      </c>
      <c r="I17" s="47">
        <f>'[6] Summary population'!I27/1000</f>
        <v>8.8690439970000007E-2</v>
      </c>
      <c r="J17" s="47">
        <f>'[6] Summary population'!J27/1000</f>
        <v>8.1686361139999997E-2</v>
      </c>
      <c r="K17" s="47">
        <f>'[6] Summary population'!K27/1000</f>
        <v>7.4941346350000007E-2</v>
      </c>
      <c r="P17" s="5"/>
      <c r="Q17" s="5"/>
      <c r="R17" s="5"/>
      <c r="S17" s="5"/>
      <c r="T17" s="5"/>
      <c r="U17" s="5"/>
      <c r="V17" s="5"/>
      <c r="W17" s="5"/>
      <c r="X17" s="5"/>
      <c r="Y17" s="5"/>
      <c r="Z17" s="5"/>
      <c r="AA17" s="5"/>
      <c r="AB17" s="5"/>
    </row>
    <row r="18" spans="1:28" ht="14.5">
      <c r="A18" s="28" t="s">
        <v>7</v>
      </c>
      <c r="B18" s="47">
        <f>'[6] Summary population'!B28/1000</f>
        <v>0.76790719399999996</v>
      </c>
      <c r="C18" s="47">
        <f>'[6] Summary population'!C28/1000</f>
        <v>0.84667423405999986</v>
      </c>
      <c r="D18" s="47">
        <f>'[6] Summary population'!D28/1000</f>
        <v>0.90999881942000005</v>
      </c>
      <c r="E18" s="47">
        <f>'[6] Summary population'!E28/1000</f>
        <v>0.95154484967999997</v>
      </c>
      <c r="F18" s="47">
        <f>'[6] Summary population'!F28/1000</f>
        <v>0.96942531295000001</v>
      </c>
      <c r="G18" s="47">
        <f>'[6] Summary population'!G28/1000</f>
        <v>0.96667955221000001</v>
      </c>
      <c r="H18" s="47">
        <f>'[6] Summary population'!H28/1000</f>
        <v>0.94771895519999994</v>
      </c>
      <c r="I18" s="47">
        <f>'[6] Summary population'!I28/1000</f>
        <v>0.91731378997000002</v>
      </c>
      <c r="J18" s="47">
        <f>'[6] Summary population'!J28/1000</f>
        <v>0.87965150906</v>
      </c>
      <c r="K18" s="47">
        <f>'[6] Summary population'!K28/1000</f>
        <v>0.83857907199000004</v>
      </c>
      <c r="P18" s="5"/>
      <c r="Q18" s="5"/>
      <c r="R18" s="5"/>
      <c r="S18" s="5"/>
      <c r="T18" s="5"/>
      <c r="U18" s="5"/>
      <c r="V18" s="5"/>
      <c r="W18" s="5"/>
      <c r="X18" s="5"/>
      <c r="Y18" s="5"/>
      <c r="Z18" s="5"/>
      <c r="AA18" s="5"/>
      <c r="AB18" s="5"/>
    </row>
    <row r="19" spans="1:28" ht="14.5">
      <c r="A19" s="28" t="s">
        <v>8</v>
      </c>
      <c r="B19" s="47">
        <f>'[6] Summary population'!B29/1000</f>
        <v>1.4296194528999999</v>
      </c>
      <c r="C19" s="47">
        <f>'[6] Summary population'!C29/1000</f>
        <v>1.6360322353000001</v>
      </c>
      <c r="D19" s="47">
        <f>'[6] Summary population'!D29/1000</f>
        <v>1.8199688147999999</v>
      </c>
      <c r="E19" s="47">
        <f>'[6] Summary population'!E29/1000</f>
        <v>1.9774620803</v>
      </c>
      <c r="F19" s="47">
        <f>'[6] Summary population'!F29/1000</f>
        <v>2.1015341827</v>
      </c>
      <c r="G19" s="47">
        <f>'[6] Summary population'!G29/1000</f>
        <v>2.1751641578999998</v>
      </c>
      <c r="H19" s="47">
        <f>'[6] Summary population'!H29/1000</f>
        <v>2.1972697293000003</v>
      </c>
      <c r="I19" s="47">
        <f>'[6] Summary population'!I29/1000</f>
        <v>2.1776816769999998</v>
      </c>
      <c r="J19" s="47">
        <f>'[6] Summary population'!J29/1000</f>
        <v>2.1220733900999997</v>
      </c>
      <c r="K19" s="47">
        <f>'[6] Summary population'!K29/1000</f>
        <v>2.042396176</v>
      </c>
      <c r="P19" s="5"/>
      <c r="Q19" s="5"/>
      <c r="R19" s="5"/>
      <c r="S19" s="5"/>
      <c r="T19" s="5"/>
      <c r="U19" s="5"/>
      <c r="V19" s="5"/>
      <c r="W19" s="5"/>
      <c r="X19" s="5"/>
      <c r="Y19" s="5"/>
      <c r="Z19" s="5"/>
      <c r="AA19" s="5"/>
      <c r="AB19" s="5"/>
    </row>
    <row r="20" spans="1:28" ht="13">
      <c r="A20" s="85" t="s">
        <v>89</v>
      </c>
      <c r="B20" s="47">
        <f>'[6] Summary population'!B30/1000</f>
        <v>6.8693236930000001</v>
      </c>
      <c r="C20" s="47">
        <f>'[6] Summary population'!C30/1000</f>
        <v>7.612729356</v>
      </c>
      <c r="D20" s="47">
        <f>'[6] Summary population'!D30/1000</f>
        <v>8.2627148980000005</v>
      </c>
      <c r="E20" s="47">
        <f>'[6] Summary population'!E30/1000</f>
        <v>8.7859380219999998</v>
      </c>
      <c r="F20" s="47">
        <f>'[6] Summary population'!F30/1000</f>
        <v>9.1642313030000011</v>
      </c>
      <c r="G20" s="47">
        <f>'[6] Summary population'!G30/1000</f>
        <v>9.3748934169999991</v>
      </c>
      <c r="H20" s="47">
        <f>'[6] Summary population'!H30/1000</f>
        <v>9.4396079680000007</v>
      </c>
      <c r="I20" s="47">
        <f>'[6] Summary population'!I30/1000</f>
        <v>9.3831346329999992</v>
      </c>
      <c r="J20" s="47">
        <f>'[6] Summary population'!J30/1000</f>
        <v>9.2241491020000002</v>
      </c>
      <c r="K20" s="47">
        <f>'[6] Summary population'!K30/1000</f>
        <v>8.9979762069999989</v>
      </c>
      <c r="P20" s="55"/>
      <c r="Q20" s="55"/>
      <c r="R20" s="55"/>
      <c r="S20" s="55"/>
      <c r="T20" s="55"/>
      <c r="U20" s="55"/>
      <c r="V20" s="55"/>
      <c r="W20" s="55"/>
      <c r="X20" s="55"/>
      <c r="Y20" s="55"/>
      <c r="Z20" s="55"/>
      <c r="AA20" s="55"/>
      <c r="AB20" s="5"/>
    </row>
    <row r="22" spans="1:28">
      <c r="A22" s="8" t="s">
        <v>172</v>
      </c>
      <c r="E22" s="12" t="s">
        <v>85</v>
      </c>
      <c r="F22" s="13"/>
      <c r="G22" s="13"/>
      <c r="H22" s="12" t="s">
        <v>94</v>
      </c>
    </row>
    <row r="23" spans="1:28" ht="14.5">
      <c r="A23" s="8" t="s">
        <v>84</v>
      </c>
      <c r="B23" s="16"/>
      <c r="C23" s="16"/>
      <c r="D23" s="16"/>
      <c r="E23" s="16"/>
      <c r="F23" s="16"/>
      <c r="G23" s="16"/>
      <c r="H23" s="16"/>
      <c r="I23" s="16"/>
      <c r="J23" s="16"/>
      <c r="K23" s="16"/>
      <c r="N23" s="213"/>
      <c r="O23" s="213"/>
      <c r="P23" s="213"/>
      <c r="Q23" s="213"/>
      <c r="R23" s="213"/>
      <c r="S23" s="213"/>
      <c r="T23" s="213"/>
      <c r="U23" s="213"/>
      <c r="V23" s="213"/>
      <c r="W23" s="213"/>
      <c r="X23" s="213"/>
      <c r="Y23" s="213"/>
      <c r="Z23" s="213"/>
      <c r="AA23" s="213"/>
      <c r="AB23" s="213"/>
    </row>
    <row r="24" spans="1:28" ht="14.5">
      <c r="A24" s="20"/>
      <c r="B24" s="19">
        <v>2010</v>
      </c>
      <c r="C24" s="19">
        <v>2020</v>
      </c>
      <c r="D24" s="19">
        <v>2030</v>
      </c>
      <c r="E24" s="19">
        <v>2040</v>
      </c>
      <c r="F24" s="19">
        <v>2050</v>
      </c>
      <c r="G24" s="19">
        <v>2060</v>
      </c>
      <c r="H24" s="19">
        <v>2070</v>
      </c>
      <c r="I24" s="19">
        <v>2080</v>
      </c>
      <c r="J24" s="19">
        <v>2090</v>
      </c>
      <c r="K24" s="19">
        <v>2100</v>
      </c>
      <c r="L24" s="32"/>
    </row>
    <row r="25" spans="1:28" ht="14.5">
      <c r="A25" s="19" t="s">
        <v>5</v>
      </c>
      <c r="B25" s="33">
        <f>B53/B10*1000</f>
        <v>1581.9916487503135</v>
      </c>
      <c r="C25" s="33">
        <f t="shared" ref="C25:K25" si="0">C53/C10*1000</f>
        <v>2268.4800284523685</v>
      </c>
      <c r="D25" s="33">
        <f t="shared" si="0"/>
        <v>3051.5300267108323</v>
      </c>
      <c r="E25" s="33">
        <f t="shared" si="0"/>
        <v>4103.8955228983414</v>
      </c>
      <c r="F25" s="33">
        <f t="shared" si="0"/>
        <v>5428.9131581684469</v>
      </c>
      <c r="G25" s="33">
        <f t="shared" si="0"/>
        <v>7044.5568286922617</v>
      </c>
      <c r="H25" s="33">
        <f t="shared" si="0"/>
        <v>8920.6240078582414</v>
      </c>
      <c r="I25" s="33">
        <f t="shared" si="0"/>
        <v>11082.000663914274</v>
      </c>
      <c r="J25" s="33">
        <f t="shared" si="0"/>
        <v>13588.456700400229</v>
      </c>
      <c r="K25" s="33">
        <f t="shared" si="0"/>
        <v>16421.052805956104</v>
      </c>
      <c r="L25" s="6"/>
      <c r="O25" s="1"/>
      <c r="P25" s="1"/>
      <c r="Q25" s="1"/>
      <c r="R25" s="1"/>
      <c r="S25" s="1"/>
      <c r="T25" s="1"/>
      <c r="U25" s="1"/>
      <c r="V25" s="1"/>
      <c r="W25" s="1"/>
      <c r="X25" s="1"/>
      <c r="Y25" s="1"/>
      <c r="Z25" s="1"/>
    </row>
    <row r="26" spans="1:28" ht="14.5">
      <c r="A26" s="19" t="s">
        <v>6</v>
      </c>
      <c r="B26" s="33">
        <f t="shared" ref="B26:K35" si="1">B54/B11*1000</f>
        <v>6625.3578789883622</v>
      </c>
      <c r="C26" s="33">
        <f t="shared" si="1"/>
        <v>16686.434408345202</v>
      </c>
      <c r="D26" s="33">
        <f t="shared" si="1"/>
        <v>25988.373463603515</v>
      </c>
      <c r="E26" s="33">
        <f t="shared" si="1"/>
        <v>32564.843039045321</v>
      </c>
      <c r="F26" s="33">
        <f t="shared" si="1"/>
        <v>37731.212353261719</v>
      </c>
      <c r="G26" s="33">
        <f t="shared" si="1"/>
        <v>42329.062808207265</v>
      </c>
      <c r="H26" s="33">
        <f t="shared" si="1"/>
        <v>46683.861076079222</v>
      </c>
      <c r="I26" s="33">
        <f t="shared" si="1"/>
        <v>51088.189078705713</v>
      </c>
      <c r="J26" s="33">
        <f t="shared" si="1"/>
        <v>55491.334521557488</v>
      </c>
      <c r="K26" s="33">
        <f t="shared" si="1"/>
        <v>59800.331908779372</v>
      </c>
      <c r="L26" s="6"/>
      <c r="O26" s="1"/>
      <c r="P26" s="1"/>
      <c r="Q26" s="1"/>
      <c r="R26" s="1"/>
      <c r="S26" s="1"/>
      <c r="T26" s="1"/>
      <c r="U26" s="1"/>
      <c r="V26" s="1"/>
      <c r="W26" s="1"/>
      <c r="X26" s="1"/>
      <c r="Y26" s="1"/>
      <c r="Z26" s="1"/>
    </row>
    <row r="27" spans="1:28" ht="14.5">
      <c r="A27" s="19" t="s">
        <v>11</v>
      </c>
      <c r="B27" s="33">
        <f t="shared" si="1"/>
        <v>25397.825782371419</v>
      </c>
      <c r="C27" s="33">
        <f t="shared" si="1"/>
        <v>30951.544373712826</v>
      </c>
      <c r="D27" s="33">
        <f t="shared" si="1"/>
        <v>39510.612700990008</v>
      </c>
      <c r="E27" s="33">
        <f t="shared" si="1"/>
        <v>48000.884988800477</v>
      </c>
      <c r="F27" s="33">
        <f t="shared" si="1"/>
        <v>55892.24757340709</v>
      </c>
      <c r="G27" s="33">
        <f t="shared" si="1"/>
        <v>63731.447946967994</v>
      </c>
      <c r="H27" s="33">
        <f t="shared" si="1"/>
        <v>72194.96220412197</v>
      </c>
      <c r="I27" s="33">
        <f t="shared" si="1"/>
        <v>81083.361092220453</v>
      </c>
      <c r="J27" s="33">
        <f t="shared" si="1"/>
        <v>90677.685006881497</v>
      </c>
      <c r="K27" s="33">
        <f t="shared" si="1"/>
        <v>101153.62877157684</v>
      </c>
      <c r="L27" s="6"/>
      <c r="O27" s="1"/>
      <c r="P27" s="1"/>
      <c r="Q27" s="1"/>
      <c r="R27" s="1"/>
      <c r="S27" s="1"/>
      <c r="T27" s="1"/>
      <c r="U27" s="1"/>
      <c r="V27" s="1"/>
      <c r="W27" s="1"/>
      <c r="X27" s="1"/>
      <c r="Y27" s="1"/>
      <c r="Z27" s="1"/>
    </row>
    <row r="28" spans="1:28" ht="14.5">
      <c r="A28" s="19" t="s">
        <v>2</v>
      </c>
      <c r="B28" s="33">
        <f t="shared" si="1"/>
        <v>10414.617784938004</v>
      </c>
      <c r="C28" s="33">
        <f t="shared" si="1"/>
        <v>17663.652546544719</v>
      </c>
      <c r="D28" s="33">
        <f t="shared" si="1"/>
        <v>24330.265154288292</v>
      </c>
      <c r="E28" s="33">
        <f t="shared" si="1"/>
        <v>28653.785593887365</v>
      </c>
      <c r="F28" s="33">
        <f t="shared" si="1"/>
        <v>31888.924781495774</v>
      </c>
      <c r="G28" s="33">
        <f t="shared" si="1"/>
        <v>35460.235874753242</v>
      </c>
      <c r="H28" s="33">
        <f t="shared" si="1"/>
        <v>40020.858339711034</v>
      </c>
      <c r="I28" s="33">
        <f t="shared" si="1"/>
        <v>45323.199032057273</v>
      </c>
      <c r="J28" s="33">
        <f t="shared" si="1"/>
        <v>51265.307422331629</v>
      </c>
      <c r="K28" s="33">
        <f t="shared" si="1"/>
        <v>58061.421536123809</v>
      </c>
      <c r="L28" s="6"/>
      <c r="O28" s="1"/>
      <c r="P28" s="1"/>
      <c r="Q28" s="1"/>
      <c r="R28" s="1"/>
      <c r="S28" s="1"/>
      <c r="T28" s="1"/>
      <c r="U28" s="1"/>
      <c r="V28" s="1"/>
      <c r="W28" s="1"/>
      <c r="X28" s="1"/>
      <c r="Y28" s="1"/>
      <c r="Z28" s="1"/>
    </row>
    <row r="29" spans="1:28" ht="14.5">
      <c r="A29" s="19" t="s">
        <v>3</v>
      </c>
      <c r="B29" s="33">
        <f t="shared" si="1"/>
        <v>9205.015469817823</v>
      </c>
      <c r="C29" s="33">
        <f t="shared" si="1"/>
        <v>12106.508498878777</v>
      </c>
      <c r="D29" s="33">
        <f t="shared" si="1"/>
        <v>15132.495549456526</v>
      </c>
      <c r="E29" s="33">
        <f t="shared" si="1"/>
        <v>18356.159594170949</v>
      </c>
      <c r="F29" s="33">
        <f t="shared" si="1"/>
        <v>22580.790076860852</v>
      </c>
      <c r="G29" s="33">
        <f t="shared" si="1"/>
        <v>27309.480423730063</v>
      </c>
      <c r="H29" s="33">
        <f t="shared" si="1"/>
        <v>31925.266383176786</v>
      </c>
      <c r="I29" s="33">
        <f t="shared" si="1"/>
        <v>36938.481036967598</v>
      </c>
      <c r="J29" s="33">
        <f t="shared" si="1"/>
        <v>42579.256458829324</v>
      </c>
      <c r="K29" s="33">
        <f t="shared" si="1"/>
        <v>48812.292685034154</v>
      </c>
      <c r="L29" s="6"/>
      <c r="O29" s="1"/>
      <c r="P29" s="1"/>
      <c r="Q29" s="1"/>
      <c r="R29" s="1"/>
      <c r="S29" s="1"/>
      <c r="T29" s="1"/>
      <c r="U29" s="1"/>
      <c r="V29" s="1"/>
      <c r="W29" s="1"/>
      <c r="X29" s="1"/>
      <c r="Y29" s="1"/>
      <c r="Z29" s="1"/>
    </row>
    <row r="30" spans="1:28" ht="14.5">
      <c r="A30" s="19" t="s">
        <v>4</v>
      </c>
      <c r="B30" s="33">
        <f t="shared" si="1"/>
        <v>7849.0044111587467</v>
      </c>
      <c r="C30" s="33">
        <f t="shared" si="1"/>
        <v>9864.0218551662601</v>
      </c>
      <c r="D30" s="33">
        <f t="shared" si="1"/>
        <v>12398.632058756766</v>
      </c>
      <c r="E30" s="33">
        <f t="shared" si="1"/>
        <v>15604.820731984899</v>
      </c>
      <c r="F30" s="33">
        <f t="shared" si="1"/>
        <v>18992.472004931642</v>
      </c>
      <c r="G30" s="33">
        <f t="shared" si="1"/>
        <v>22468.802863280369</v>
      </c>
      <c r="H30" s="33">
        <f t="shared" si="1"/>
        <v>26119.119410085932</v>
      </c>
      <c r="I30" s="33">
        <f t="shared" si="1"/>
        <v>30171.712374965384</v>
      </c>
      <c r="J30" s="33">
        <f t="shared" si="1"/>
        <v>34810.890903336011</v>
      </c>
      <c r="K30" s="33">
        <f t="shared" si="1"/>
        <v>39933.824325866277</v>
      </c>
      <c r="L30" s="6"/>
      <c r="O30" s="1"/>
      <c r="P30" s="1"/>
      <c r="Q30" s="1"/>
      <c r="R30" s="1"/>
      <c r="S30" s="1"/>
      <c r="T30" s="1"/>
      <c r="U30" s="1"/>
      <c r="V30" s="1"/>
      <c r="W30" s="1"/>
      <c r="X30" s="1"/>
      <c r="Y30" s="1"/>
      <c r="Z30" s="1"/>
    </row>
    <row r="31" spans="1:28" ht="14.5">
      <c r="A31" s="19" t="s">
        <v>0</v>
      </c>
      <c r="B31" s="33">
        <f t="shared" si="1"/>
        <v>40026.205999917205</v>
      </c>
      <c r="C31" s="33">
        <f t="shared" si="1"/>
        <v>44329.946342825329</v>
      </c>
      <c r="D31" s="33">
        <f t="shared" si="1"/>
        <v>51132.943570709365</v>
      </c>
      <c r="E31" s="33">
        <f t="shared" si="1"/>
        <v>58092.787615795452</v>
      </c>
      <c r="F31" s="33">
        <f t="shared" si="1"/>
        <v>65063.240521706204</v>
      </c>
      <c r="G31" s="33">
        <f t="shared" si="1"/>
        <v>72052.968142369224</v>
      </c>
      <c r="H31" s="33">
        <f t="shared" si="1"/>
        <v>79580.169690886847</v>
      </c>
      <c r="I31" s="33">
        <f t="shared" si="1"/>
        <v>87758.67447694065</v>
      </c>
      <c r="J31" s="33">
        <f t="shared" si="1"/>
        <v>96455.525308661468</v>
      </c>
      <c r="K31" s="33">
        <f t="shared" si="1"/>
        <v>105678.79880338251</v>
      </c>
      <c r="L31" s="6"/>
      <c r="O31" s="1"/>
      <c r="P31" s="1"/>
      <c r="Q31" s="1"/>
      <c r="R31" s="1"/>
      <c r="S31" s="1"/>
      <c r="T31" s="1"/>
      <c r="U31" s="1"/>
      <c r="V31" s="1"/>
      <c r="W31" s="1"/>
      <c r="X31" s="1"/>
      <c r="Y31" s="1"/>
      <c r="Z31" s="1"/>
    </row>
    <row r="32" spans="1:28" ht="14.5">
      <c r="A32" s="19" t="s">
        <v>1</v>
      </c>
      <c r="B32" s="33">
        <f t="shared" si="1"/>
        <v>32118.347525350899</v>
      </c>
      <c r="C32" s="33">
        <f t="shared" si="1"/>
        <v>32928.217634015455</v>
      </c>
      <c r="D32" s="33">
        <f t="shared" si="1"/>
        <v>36301.722876269923</v>
      </c>
      <c r="E32" s="33">
        <f t="shared" si="1"/>
        <v>40733.035959779707</v>
      </c>
      <c r="F32" s="33">
        <f t="shared" si="1"/>
        <v>45539.668443761257</v>
      </c>
      <c r="G32" s="33">
        <f t="shared" si="1"/>
        <v>50938.707155926262</v>
      </c>
      <c r="H32" s="33">
        <f t="shared" si="1"/>
        <v>57195.87915827948</v>
      </c>
      <c r="I32" s="33">
        <f t="shared" si="1"/>
        <v>63820.594270528105</v>
      </c>
      <c r="J32" s="33">
        <f t="shared" si="1"/>
        <v>71507.961200387988</v>
      </c>
      <c r="K32" s="33">
        <f t="shared" si="1"/>
        <v>80516.874527701875</v>
      </c>
      <c r="L32" s="6"/>
      <c r="O32" s="1"/>
      <c r="P32" s="1"/>
      <c r="Q32" s="1"/>
      <c r="R32" s="1"/>
      <c r="S32" s="1"/>
      <c r="T32" s="1"/>
      <c r="U32" s="1"/>
      <c r="V32" s="1"/>
      <c r="W32" s="1"/>
      <c r="X32" s="1"/>
      <c r="Y32" s="1"/>
      <c r="Z32" s="1"/>
    </row>
    <row r="33" spans="1:26" ht="14.5">
      <c r="A33" s="19" t="s">
        <v>7</v>
      </c>
      <c r="B33" s="33">
        <f t="shared" si="1"/>
        <v>5083.3142341937746</v>
      </c>
      <c r="C33" s="33">
        <f t="shared" si="1"/>
        <v>6979.9227103693866</v>
      </c>
      <c r="D33" s="33">
        <f t="shared" si="1"/>
        <v>9292.1888584311255</v>
      </c>
      <c r="E33" s="33">
        <f t="shared" si="1"/>
        <v>11743.209091781462</v>
      </c>
      <c r="F33" s="33">
        <f t="shared" si="1"/>
        <v>14488.261664283997</v>
      </c>
      <c r="G33" s="33">
        <f t="shared" si="1"/>
        <v>17868.661260611396</v>
      </c>
      <c r="H33" s="33">
        <f t="shared" si="1"/>
        <v>21232.184221485331</v>
      </c>
      <c r="I33" s="33">
        <f t="shared" si="1"/>
        <v>24849.731664609004</v>
      </c>
      <c r="J33" s="33">
        <f t="shared" si="1"/>
        <v>29049.78547505341</v>
      </c>
      <c r="K33" s="33">
        <f t="shared" si="1"/>
        <v>33591.721783793713</v>
      </c>
      <c r="L33" s="6"/>
      <c r="O33" s="1"/>
      <c r="P33" s="1"/>
      <c r="Q33" s="1"/>
      <c r="R33" s="1"/>
      <c r="S33" s="1"/>
      <c r="T33" s="1"/>
      <c r="U33" s="1"/>
      <c r="V33" s="1"/>
      <c r="W33" s="1"/>
      <c r="X33" s="1"/>
      <c r="Y33" s="1"/>
      <c r="Z33" s="1"/>
    </row>
    <row r="34" spans="1:26" ht="14.5">
      <c r="A34" s="19" t="s">
        <v>8</v>
      </c>
      <c r="B34" s="33">
        <f t="shared" si="1"/>
        <v>3016.4588564126411</v>
      </c>
      <c r="C34" s="33">
        <f t="shared" si="1"/>
        <v>6549.7438999024826</v>
      </c>
      <c r="D34" s="33">
        <f t="shared" si="1"/>
        <v>11273.962985159606</v>
      </c>
      <c r="E34" s="33">
        <f t="shared" si="1"/>
        <v>15061.750711539042</v>
      </c>
      <c r="F34" s="33">
        <f t="shared" si="1"/>
        <v>18023.628086475474</v>
      </c>
      <c r="G34" s="33">
        <f t="shared" si="1"/>
        <v>21224.432334142224</v>
      </c>
      <c r="H34" s="33">
        <f t="shared" si="1"/>
        <v>24868.502059784874</v>
      </c>
      <c r="I34" s="33">
        <f t="shared" si="1"/>
        <v>28595.620214239425</v>
      </c>
      <c r="J34" s="33">
        <f t="shared" si="1"/>
        <v>32610.892377166521</v>
      </c>
      <c r="K34" s="33">
        <f t="shared" si="1"/>
        <v>36993.248142470089</v>
      </c>
      <c r="L34" s="6"/>
      <c r="O34" s="1"/>
      <c r="P34" s="1"/>
      <c r="Q34" s="1"/>
      <c r="R34" s="1"/>
      <c r="S34" s="1"/>
      <c r="T34" s="1"/>
      <c r="U34" s="1"/>
      <c r="V34" s="1"/>
      <c r="W34" s="1"/>
      <c r="X34" s="1"/>
      <c r="Y34" s="1"/>
      <c r="Z34" s="1"/>
    </row>
    <row r="35" spans="1:26" ht="14.5">
      <c r="A35" s="19" t="s">
        <v>89</v>
      </c>
      <c r="B35" s="33">
        <f t="shared" si="1"/>
        <v>9464.6874314938468</v>
      </c>
      <c r="C35" s="33">
        <f t="shared" si="1"/>
        <v>13590.973100659905</v>
      </c>
      <c r="D35" s="33">
        <f t="shared" si="1"/>
        <v>18053.841823358529</v>
      </c>
      <c r="E35" s="33">
        <f t="shared" si="1"/>
        <v>21645.653511758861</v>
      </c>
      <c r="F35" s="33">
        <f t="shared" si="1"/>
        <v>24798.775291235135</v>
      </c>
      <c r="G35" s="33">
        <f t="shared" si="1"/>
        <v>28086.174635600135</v>
      </c>
      <c r="H35" s="33">
        <f t="shared" si="1"/>
        <v>31611.685094505399</v>
      </c>
      <c r="I35" s="33">
        <f t="shared" si="1"/>
        <v>35412.123612870259</v>
      </c>
      <c r="J35" s="33">
        <f t="shared" si="1"/>
        <v>39638.736609398751</v>
      </c>
      <c r="K35" s="33">
        <f t="shared" si="1"/>
        <v>44292.422432719155</v>
      </c>
      <c r="L35" s="6"/>
      <c r="M35" s="12" t="s">
        <v>96</v>
      </c>
      <c r="N35" s="13"/>
      <c r="O35" s="74"/>
      <c r="P35" s="74"/>
      <c r="Q35" s="74"/>
      <c r="R35" s="74"/>
      <c r="S35" s="74"/>
      <c r="T35" s="74"/>
      <c r="U35" s="74"/>
      <c r="V35" s="1"/>
      <c r="W35" s="1"/>
      <c r="X35" s="1"/>
      <c r="Y35" s="1"/>
      <c r="Z35" s="1"/>
    </row>
    <row r="36" spans="1:26" ht="14.5">
      <c r="A36" s="16"/>
      <c r="B36" s="1"/>
      <c r="C36" s="1"/>
      <c r="D36" s="1"/>
      <c r="E36" s="1"/>
      <c r="F36" s="1"/>
      <c r="G36" s="1"/>
      <c r="H36" s="1"/>
      <c r="I36" s="1"/>
      <c r="J36" s="1"/>
      <c r="K36" s="1"/>
      <c r="L36" s="1"/>
    </row>
    <row r="37" spans="1:26">
      <c r="A37" t="s">
        <v>16</v>
      </c>
    </row>
    <row r="38" spans="1:26">
      <c r="A38" t="s">
        <v>17</v>
      </c>
    </row>
    <row r="39" spans="1:26">
      <c r="A39" t="s">
        <v>18</v>
      </c>
    </row>
    <row r="41" spans="1:26">
      <c r="A41" t="s">
        <v>19</v>
      </c>
    </row>
    <row r="42" spans="1:26">
      <c r="A42" t="s">
        <v>20</v>
      </c>
    </row>
    <row r="43" spans="1:26">
      <c r="A43" s="106" t="s">
        <v>150</v>
      </c>
      <c r="B43" s="107"/>
      <c r="C43" s="107"/>
      <c r="D43" s="107"/>
      <c r="E43" s="107"/>
      <c r="F43" s="107"/>
      <c r="G43" s="107"/>
      <c r="H43" s="107"/>
      <c r="I43" s="107"/>
      <c r="J43" s="107"/>
    </row>
    <row r="45" spans="1:26">
      <c r="A45" t="s">
        <v>21</v>
      </c>
    </row>
    <row r="47" spans="1:26">
      <c r="A47" t="s">
        <v>22</v>
      </c>
    </row>
    <row r="48" spans="1:26">
      <c r="A48" t="s">
        <v>23</v>
      </c>
    </row>
    <row r="50" spans="1:28">
      <c r="A50" t="s">
        <v>173</v>
      </c>
      <c r="F50" s="13"/>
      <c r="G50" s="13"/>
      <c r="H50" s="12" t="s">
        <v>94</v>
      </c>
    </row>
    <row r="51" spans="1:28" ht="14.5">
      <c r="A51" s="8" t="s">
        <v>153</v>
      </c>
      <c r="B51" s="16"/>
      <c r="C51" s="16"/>
      <c r="D51" s="16"/>
      <c r="E51" s="16"/>
      <c r="F51" s="16"/>
      <c r="G51" s="16"/>
      <c r="H51" s="16"/>
      <c r="I51" s="16"/>
      <c r="J51" s="16"/>
      <c r="K51" s="16"/>
      <c r="N51" s="213"/>
      <c r="O51" s="213"/>
      <c r="P51" s="213"/>
      <c r="Q51" s="213"/>
      <c r="R51" s="213"/>
      <c r="S51" s="213"/>
      <c r="T51" s="213"/>
      <c r="U51" s="213"/>
      <c r="V51" s="213"/>
      <c r="W51" s="213"/>
      <c r="X51" s="213"/>
      <c r="Y51" s="213"/>
      <c r="Z51" s="213"/>
      <c r="AA51" s="213"/>
      <c r="AB51" s="213"/>
    </row>
    <row r="52" spans="1:28" ht="14.5">
      <c r="A52" s="20"/>
      <c r="B52" s="19">
        <v>2010</v>
      </c>
      <c r="C52" s="19">
        <v>2020</v>
      </c>
      <c r="D52" s="19">
        <v>2030</v>
      </c>
      <c r="E52" s="19">
        <v>2040</v>
      </c>
      <c r="F52" s="19">
        <v>2050</v>
      </c>
      <c r="G52" s="19">
        <v>2060</v>
      </c>
      <c r="H52" s="19">
        <v>2070</v>
      </c>
      <c r="I52" s="19">
        <v>2080</v>
      </c>
      <c r="J52" s="19">
        <v>2090</v>
      </c>
      <c r="K52" s="19">
        <v>2100</v>
      </c>
      <c r="L52" s="32"/>
    </row>
    <row r="53" spans="1:28" ht="14.5">
      <c r="A53" s="19" t="s">
        <v>5</v>
      </c>
      <c r="B53" s="33">
        <f>'[6] Summary GDP'!B20/1000</f>
        <v>1.3545580827100001</v>
      </c>
      <c r="C53" s="33">
        <f>'[6] Summary GDP'!C20/1000</f>
        <v>2.4431314872900001</v>
      </c>
      <c r="D53" s="33">
        <f>'[6] Summary GDP'!D20/1000</f>
        <v>4.0098014378999993</v>
      </c>
      <c r="E53" s="33">
        <f>'[6] Summary GDP'!E20/1000</f>
        <v>6.3713780598000005</v>
      </c>
      <c r="F53" s="33">
        <f>'[6] Summary GDP'!F20/1000</f>
        <v>9.6499046429999993</v>
      </c>
      <c r="G53" s="33">
        <f>'[6] Summary GDP'!G20/1000</f>
        <v>13.885320324699999</v>
      </c>
      <c r="H53" s="33">
        <f>'[6] Summary GDP'!H20/1000</f>
        <v>19.0251709695</v>
      </c>
      <c r="I53" s="33">
        <f>'[6] Summary GDP'!I20/1000</f>
        <v>25.036719832500001</v>
      </c>
      <c r="J53" s="33">
        <f>'[6] Summary GDP'!J20/1000</f>
        <v>31.903990312400001</v>
      </c>
      <c r="K53" s="33">
        <f>'[6] Summary GDP'!K20/1000</f>
        <v>39.436704738400003</v>
      </c>
      <c r="L53" s="6"/>
      <c r="O53" s="1"/>
      <c r="P53" s="1"/>
      <c r="Q53" s="1"/>
      <c r="R53" s="1"/>
      <c r="S53" s="1"/>
      <c r="T53" s="1"/>
      <c r="U53" s="1"/>
      <c r="V53" s="1"/>
      <c r="W53" s="1"/>
      <c r="X53" s="1"/>
      <c r="Y53" s="1"/>
      <c r="Z53" s="1"/>
    </row>
    <row r="54" spans="1:28" ht="14.5">
      <c r="A54" s="19" t="s">
        <v>6</v>
      </c>
      <c r="B54" s="33">
        <f>'[6] Summary GDP'!B21/1000</f>
        <v>9.6721982557999997</v>
      </c>
      <c r="C54" s="33">
        <f>'[6] Summary GDP'!C21/1000</f>
        <v>25.191769246700002</v>
      </c>
      <c r="D54" s="33">
        <f>'[6] Summary GDP'!D21/1000</f>
        <v>39.487058751999996</v>
      </c>
      <c r="E54" s="33">
        <f>'[6] Summary GDP'!E21/1000</f>
        <v>48.293493908999999</v>
      </c>
      <c r="F54" s="33">
        <f>'[6] Summary GDP'!F21/1000</f>
        <v>53.109350097000004</v>
      </c>
      <c r="G54" s="33">
        <f>'[6] Summary GDP'!G21/1000</f>
        <v>55.265824799000001</v>
      </c>
      <c r="H54" s="33">
        <f>'[6] Summary GDP'!H21/1000</f>
        <v>55.733611683999996</v>
      </c>
      <c r="I54" s="33">
        <f>'[6] Summary GDP'!I21/1000</f>
        <v>55.262293211999996</v>
      </c>
      <c r="J54" s="33">
        <f>'[6] Summary GDP'!J21/1000</f>
        <v>54.081039173999997</v>
      </c>
      <c r="K54" s="33">
        <f>'[6] Summary GDP'!K21/1000</f>
        <v>52.758028346000003</v>
      </c>
      <c r="L54" s="6"/>
      <c r="O54" s="1"/>
      <c r="P54" s="1"/>
      <c r="Q54" s="1"/>
      <c r="R54" s="1"/>
      <c r="S54" s="1"/>
      <c r="T54" s="1"/>
      <c r="U54" s="1"/>
      <c r="V54" s="1"/>
      <c r="W54" s="1"/>
      <c r="X54" s="1"/>
      <c r="Y54" s="1"/>
      <c r="Z54" s="1"/>
    </row>
    <row r="55" spans="1:28" ht="14.5">
      <c r="A55" s="19" t="s">
        <v>11</v>
      </c>
      <c r="B55" s="33">
        <f>'[6] Summary GDP'!B22/1000</f>
        <v>15.492086605200001</v>
      </c>
      <c r="C55" s="33">
        <f>'[6] Summary GDP'!C22/1000</f>
        <v>19.6145376393</v>
      </c>
      <c r="D55" s="33">
        <f>'[6] Summary GDP'!D22/1000</f>
        <v>25.756087697400002</v>
      </c>
      <c r="E55" s="33">
        <f>'[6] Summary GDP'!E22/1000</f>
        <v>31.9149372332</v>
      </c>
      <c r="F55" s="33">
        <f>'[6] Summary GDP'!F22/1000</f>
        <v>37.609168466899995</v>
      </c>
      <c r="G55" s="33">
        <f>'[6] Summary GDP'!G22/1000</f>
        <v>42.994350390000008</v>
      </c>
      <c r="H55" s="33">
        <f>'[6] Summary GDP'!H22/1000</f>
        <v>48.348398729199999</v>
      </c>
      <c r="I55" s="33">
        <f>'[6] Summary GDP'!I22/1000</f>
        <v>53.548783451399999</v>
      </c>
      <c r="J55" s="33">
        <f>'[6] Summary GDP'!J22/1000</f>
        <v>58.723116663399999</v>
      </c>
      <c r="K55" s="33">
        <f>'[6] Summary GDP'!K22/1000</f>
        <v>63.768948759099999</v>
      </c>
      <c r="L55" s="6"/>
      <c r="O55" s="1"/>
      <c r="P55" s="1"/>
      <c r="Q55" s="1"/>
      <c r="R55" s="1"/>
      <c r="S55" s="1"/>
      <c r="T55" s="1"/>
      <c r="U55" s="1"/>
      <c r="V55" s="1"/>
      <c r="W55" s="1"/>
      <c r="X55" s="1"/>
      <c r="Y55" s="1"/>
      <c r="Z55" s="1"/>
    </row>
    <row r="56" spans="1:28" ht="14.5">
      <c r="A56" s="19" t="s">
        <v>2</v>
      </c>
      <c r="B56" s="33">
        <f>'[6] Summary GDP'!B23/1000</f>
        <v>2.9049787287000002</v>
      </c>
      <c r="C56" s="33">
        <f>'[6] Summary GDP'!C23/1000</f>
        <v>4.9707510242000001</v>
      </c>
      <c r="D56" s="33">
        <f>'[6] Summary GDP'!D23/1000</f>
        <v>6.831306874</v>
      </c>
      <c r="E56" s="33">
        <f>'[6] Summary GDP'!E23/1000</f>
        <v>8.0038019590000005</v>
      </c>
      <c r="F56" s="33">
        <f>'[6] Summary GDP'!F23/1000</f>
        <v>8.8420832420000011</v>
      </c>
      <c r="G56" s="33">
        <f>'[6] Summary GDP'!G23/1000</f>
        <v>9.691795849</v>
      </c>
      <c r="H56" s="33">
        <f>'[6] Summary GDP'!H23/1000</f>
        <v>10.707472453999999</v>
      </c>
      <c r="I56" s="33">
        <f>'[6] Summary GDP'!I23/1000</f>
        <v>11.783139868000001</v>
      </c>
      <c r="J56" s="33">
        <f>'[6] Summary GDP'!J23/1000</f>
        <v>12.871603134000001</v>
      </c>
      <c r="K56" s="33">
        <f>'[6] Summary GDP'!K23/1000</f>
        <v>14.026054309999999</v>
      </c>
      <c r="L56" s="6"/>
      <c r="O56" s="1"/>
      <c r="P56" s="1"/>
      <c r="Q56" s="1"/>
      <c r="R56" s="1"/>
      <c r="S56" s="1"/>
      <c r="T56" s="1"/>
      <c r="U56" s="1"/>
      <c r="V56" s="1"/>
      <c r="W56" s="1"/>
      <c r="X56" s="1"/>
      <c r="Y56" s="1"/>
      <c r="Z56" s="1"/>
    </row>
    <row r="57" spans="1:28" ht="14.5">
      <c r="A57" s="19" t="s">
        <v>3</v>
      </c>
      <c r="B57" s="33">
        <f>'[6] Summary GDP'!B24/1000</f>
        <v>5.3919801486000001</v>
      </c>
      <c r="C57" s="33">
        <f>'[6] Summary GDP'!C24/1000</f>
        <v>7.8051968001000001</v>
      </c>
      <c r="D57" s="33">
        <f>'[6] Summary GDP'!D24/1000</f>
        <v>10.4775741471</v>
      </c>
      <c r="E57" s="33">
        <f>'[6] Summary GDP'!E24/1000</f>
        <v>13.312704528199999</v>
      </c>
      <c r="F57" s="33">
        <f>'[6] Summary GDP'!F24/1000</f>
        <v>16.7722183992</v>
      </c>
      <c r="G57" s="33">
        <f>'[6] Summary GDP'!G24/1000</f>
        <v>20.340121316000001</v>
      </c>
      <c r="H57" s="33">
        <f>'[6] Summary GDP'!H24/1000</f>
        <v>23.5002381796</v>
      </c>
      <c r="I57" s="33">
        <f>'[6] Summary GDP'!I24/1000</f>
        <v>26.570452667000001</v>
      </c>
      <c r="J57" s="33">
        <f>'[6] Summary GDP'!J24/1000</f>
        <v>29.660661620000003</v>
      </c>
      <c r="K57" s="33">
        <f>'[6] Summary GDP'!K24/1000</f>
        <v>32.766093739000006</v>
      </c>
      <c r="L57" s="6"/>
      <c r="O57" s="1"/>
      <c r="P57" s="1"/>
      <c r="Q57" s="1"/>
      <c r="R57" s="1"/>
      <c r="S57" s="1"/>
      <c r="T57" s="1"/>
      <c r="U57" s="1"/>
      <c r="V57" s="1"/>
      <c r="W57" s="1"/>
      <c r="X57" s="1"/>
      <c r="Y57" s="1"/>
      <c r="Z57" s="1"/>
    </row>
    <row r="58" spans="1:28" ht="14.5">
      <c r="A58" s="19" t="s">
        <v>4</v>
      </c>
      <c r="B58" s="33">
        <f>'[6] Summary GDP'!B25/1000</f>
        <v>2.9893488303</v>
      </c>
      <c r="C58" s="33">
        <f>'[6] Summary GDP'!C25/1000</f>
        <v>4.4576096289999994</v>
      </c>
      <c r="D58" s="33">
        <f>'[6] Summary GDP'!D25/1000</f>
        <v>6.3780619729999994</v>
      </c>
      <c r="E58" s="33">
        <f>'[6] Summary GDP'!E25/1000</f>
        <v>8.879556185000002</v>
      </c>
      <c r="F58" s="33">
        <f>'[6] Summary GDP'!F25/1000</f>
        <v>11.645699495000001</v>
      </c>
      <c r="G58" s="33">
        <f>'[6] Summary GDP'!G25/1000</f>
        <v>14.455667919</v>
      </c>
      <c r="H58" s="33">
        <f>'[6] Summary GDP'!H25/1000</f>
        <v>17.241623959000002</v>
      </c>
      <c r="I58" s="33">
        <f>'[6] Summary GDP'!I25/1000</f>
        <v>20.064947737999997</v>
      </c>
      <c r="J58" s="33">
        <f>'[6] Summary GDP'!J25/1000</f>
        <v>23.027373786000002</v>
      </c>
      <c r="K58" s="33">
        <f>'[6] Summary GDP'!K25/1000</f>
        <v>26.047539663999999</v>
      </c>
      <c r="L58" s="6"/>
      <c r="O58" s="1"/>
      <c r="P58" s="1"/>
      <c r="Q58" s="1"/>
      <c r="R58" s="1"/>
      <c r="S58" s="1"/>
      <c r="T58" s="1"/>
      <c r="U58" s="1"/>
      <c r="V58" s="1"/>
      <c r="W58" s="1"/>
      <c r="X58" s="1"/>
      <c r="Y58" s="1"/>
      <c r="Z58" s="1"/>
    </row>
    <row r="59" spans="1:28" ht="14.5">
      <c r="A59" s="19" t="s">
        <v>0</v>
      </c>
      <c r="B59" s="33">
        <f>'[6] Summary GDP'!B26/1000</f>
        <v>13.939470705</v>
      </c>
      <c r="C59" s="33">
        <f>'[6] Summary GDP'!C26/1000</f>
        <v>16.724455941999999</v>
      </c>
      <c r="D59" s="33">
        <f>'[6] Summary GDP'!D26/1000</f>
        <v>20.760278576000001</v>
      </c>
      <c r="E59" s="33">
        <f>'[6] Summary GDP'!E26/1000</f>
        <v>25.046003159000001</v>
      </c>
      <c r="F59" s="33">
        <f>'[6] Summary GDP'!F26/1000</f>
        <v>29.472116881000002</v>
      </c>
      <c r="G59" s="33">
        <f>'[6] Summary GDP'!G26/1000</f>
        <v>34.166476162000002</v>
      </c>
      <c r="H59" s="33">
        <f>'[6] Summary GDP'!H26/1000</f>
        <v>39.226293725000005</v>
      </c>
      <c r="I59" s="33">
        <f>'[6] Summary GDP'!I26/1000</f>
        <v>44.418723873000005</v>
      </c>
      <c r="J59" s="33">
        <f>'[6] Summary GDP'!J26/1000</f>
        <v>49.504752182000004</v>
      </c>
      <c r="K59" s="33">
        <f>'[6] Summary GDP'!K26/1000</f>
        <v>54.413725080000006</v>
      </c>
      <c r="L59" s="6"/>
      <c r="O59" s="1"/>
      <c r="P59" s="1"/>
      <c r="Q59" s="1"/>
      <c r="R59" s="1"/>
      <c r="S59" s="1"/>
      <c r="T59" s="1"/>
      <c r="U59" s="1"/>
      <c r="V59" s="1"/>
      <c r="W59" s="1"/>
      <c r="X59" s="1"/>
      <c r="Y59" s="1"/>
      <c r="Z59" s="1"/>
    </row>
    <row r="60" spans="1:28" ht="14.5">
      <c r="A60" s="19" t="s">
        <v>1</v>
      </c>
      <c r="B60" s="33">
        <f>'[6] Summary GDP'!B27/1000</f>
        <v>4.0641246529999995</v>
      </c>
      <c r="C60" s="33">
        <f>'[6] Summary GDP'!C27/1000</f>
        <v>4.1098547440000006</v>
      </c>
      <c r="D60" s="33">
        <f>'[6] Summary GDP'!D27/1000</f>
        <v>4.3710836740000003</v>
      </c>
      <c r="E60" s="33">
        <f>'[6] Summary GDP'!E27/1000</f>
        <v>4.6742955049999999</v>
      </c>
      <c r="F60" s="33">
        <f>'[6] Summary GDP'!F27/1000</f>
        <v>4.946004179</v>
      </c>
      <c r="G60" s="33">
        <f>'[6] Summary GDP'!G27/1000</f>
        <v>5.2168745410000001</v>
      </c>
      <c r="H60" s="33">
        <f>'[6] Summary GDP'!H27/1000</f>
        <v>5.469019758</v>
      </c>
      <c r="I60" s="33">
        <f>'[6] Summary GDP'!I27/1000</f>
        <v>5.6602765849999992</v>
      </c>
      <c r="J60" s="33">
        <f>'[6] Summary GDP'!J27/1000</f>
        <v>5.841225143</v>
      </c>
      <c r="K60" s="33">
        <f>'[6] Summary GDP'!K27/1000</f>
        <v>6.0340429809999998</v>
      </c>
      <c r="L60" s="6"/>
      <c r="O60" s="1"/>
      <c r="P60" s="1"/>
      <c r="Q60" s="1"/>
      <c r="R60" s="1"/>
      <c r="S60" s="1"/>
      <c r="T60" s="1"/>
      <c r="U60" s="1"/>
      <c r="V60" s="1"/>
      <c r="W60" s="1"/>
      <c r="X60" s="1"/>
      <c r="Y60" s="1"/>
      <c r="Z60" s="1"/>
    </row>
    <row r="61" spans="1:28" ht="14.5">
      <c r="A61" s="19" t="s">
        <v>7</v>
      </c>
      <c r="B61" s="33">
        <f>'[6] Summary GDP'!B28/1000</f>
        <v>3.9035135697999999</v>
      </c>
      <c r="C61" s="33">
        <f>'[6] Summary GDP'!C28/1000</f>
        <v>5.9097207145999988</v>
      </c>
      <c r="D61" s="33">
        <f>'[6] Summary GDP'!D28/1000</f>
        <v>8.4558808910000014</v>
      </c>
      <c r="E61" s="33">
        <f>'[6] Summary GDP'!E28/1000</f>
        <v>11.174190130000001</v>
      </c>
      <c r="F61" s="33">
        <f>'[6] Summary GDP'!F28/1000</f>
        <v>14.045287598000002</v>
      </c>
      <c r="G61" s="33">
        <f>'[6] Summary GDP'!G28/1000</f>
        <v>17.273269465999999</v>
      </c>
      <c r="H61" s="33">
        <f>'[6] Summary GDP'!H28/1000</f>
        <v>20.122143446999999</v>
      </c>
      <c r="I61" s="33">
        <f>'[6] Summary GDP'!I28/1000</f>
        <v>22.795001533000001</v>
      </c>
      <c r="J61" s="33">
        <f>'[6] Summary GDP'!J28/1000</f>
        <v>25.553687630999999</v>
      </c>
      <c r="K61" s="33">
        <f>'[6] Summary GDP'!K28/1000</f>
        <v>28.169314880000002</v>
      </c>
      <c r="L61" s="6"/>
      <c r="O61" s="1"/>
      <c r="P61" s="1"/>
      <c r="Q61" s="1"/>
      <c r="R61" s="1"/>
      <c r="S61" s="1"/>
      <c r="T61" s="1"/>
      <c r="U61" s="1"/>
      <c r="V61" s="1"/>
      <c r="W61" s="1"/>
      <c r="X61" s="1"/>
      <c r="Y61" s="1"/>
      <c r="Z61" s="1"/>
    </row>
    <row r="62" spans="1:28" ht="14.5">
      <c r="A62" s="19" t="s">
        <v>8</v>
      </c>
      <c r="B62" s="33">
        <f>'[6] Summary GDP'!B29/1000</f>
        <v>4.3123882599999996</v>
      </c>
      <c r="C62" s="33">
        <f>'[6] Summary GDP'!C29/1000</f>
        <v>10.715592153199999</v>
      </c>
      <c r="D62" s="33">
        <f>'[6] Summary GDP'!D29/1000</f>
        <v>20.5182610522</v>
      </c>
      <c r="E62" s="33">
        <f>'[6] Summary GDP'!E29/1000</f>
        <v>29.784040894999997</v>
      </c>
      <c r="F62" s="33">
        <f>'[6] Summary GDP'!F29/1000</f>
        <v>37.877270519999996</v>
      </c>
      <c r="G62" s="33">
        <f>'[6] Summary GDP'!G29/1000</f>
        <v>46.166624485</v>
      </c>
      <c r="H62" s="33">
        <f>'[6] Summary GDP'!H29/1000</f>
        <v>54.642806789000005</v>
      </c>
      <c r="I62" s="33">
        <f>'[6] Summary GDP'!I29/1000</f>
        <v>62.272158183000002</v>
      </c>
      <c r="J62" s="33">
        <f>'[6] Summary GDP'!J29/1000</f>
        <v>69.202706941000002</v>
      </c>
      <c r="K62" s="33">
        <f>'[6] Summary GDP'!K29/1000</f>
        <v>75.554868544000001</v>
      </c>
      <c r="L62" s="6"/>
      <c r="O62" s="1"/>
      <c r="P62" s="1"/>
      <c r="Q62" s="1"/>
      <c r="R62" s="1"/>
      <c r="S62" s="1"/>
      <c r="T62" s="1"/>
      <c r="U62" s="1"/>
      <c r="V62" s="1"/>
      <c r="W62" s="1"/>
      <c r="X62" s="1"/>
      <c r="Y62" s="1"/>
      <c r="Z62" s="1"/>
    </row>
    <row r="63" spans="1:28" ht="14.5">
      <c r="A63" s="19" t="s">
        <v>89</v>
      </c>
      <c r="B63" s="33">
        <f>'[6] Summary GDP'!B30/1000</f>
        <v>65.016001619999997</v>
      </c>
      <c r="C63" s="33">
        <f>'[6] Summary GDP'!C30/1000</f>
        <v>103.4643999</v>
      </c>
      <c r="D63" s="33">
        <f>'[6] Summary GDP'!D30/1000</f>
        <v>149.1737478</v>
      </c>
      <c r="E63" s="33">
        <f>'[6] Summary GDP'!E30/1000</f>
        <v>190.17737020000001</v>
      </c>
      <c r="F63" s="33">
        <f>'[6] Summary GDP'!F30/1000</f>
        <v>227.2617128</v>
      </c>
      <c r="G63" s="33">
        <f>'[6] Summary GDP'!G30/1000</f>
        <v>263.30489370000004</v>
      </c>
      <c r="H63" s="33">
        <f>'[6] Summary GDP'!H30/1000</f>
        <v>298.40191450000003</v>
      </c>
      <c r="I63" s="33">
        <f>'[6] Summary GDP'!I30/1000</f>
        <v>332.2767235</v>
      </c>
      <c r="J63" s="33">
        <f>'[6] Summary GDP'!J30/1000</f>
        <v>365.6336167</v>
      </c>
      <c r="K63" s="33">
        <f>'[6] Summary GDP'!K30/1000</f>
        <v>398.5421632</v>
      </c>
      <c r="L63" s="6"/>
      <c r="M63" s="12" t="s">
        <v>96</v>
      </c>
      <c r="N63" s="13"/>
      <c r="O63" s="74"/>
      <c r="P63" s="74"/>
      <c r="Q63" s="74"/>
      <c r="R63" s="74"/>
      <c r="S63" s="74"/>
      <c r="T63" s="74"/>
      <c r="U63" s="74"/>
      <c r="V63" s="1"/>
      <c r="W63" s="1"/>
      <c r="X63" s="1"/>
      <c r="Y63" s="1"/>
      <c r="Z63" s="1"/>
    </row>
    <row r="64" spans="1:28" ht="14.5">
      <c r="A64" s="16"/>
      <c r="B64" s="1"/>
      <c r="C64" s="1"/>
      <c r="D64" s="1"/>
      <c r="E64" s="1"/>
      <c r="F64" s="1"/>
      <c r="G64" s="1"/>
      <c r="H64" s="1"/>
      <c r="I64" s="1"/>
      <c r="J64" s="1"/>
      <c r="K64" s="1"/>
      <c r="L64" s="1"/>
    </row>
    <row r="66" spans="1:28" ht="14.5">
      <c r="A66" s="34" t="s">
        <v>24</v>
      </c>
      <c r="B66" s="35"/>
      <c r="C66" s="35"/>
      <c r="D66" s="35"/>
      <c r="E66" s="35"/>
      <c r="F66" s="35"/>
      <c r="G66" s="35"/>
      <c r="H66" s="35"/>
      <c r="I66" s="35"/>
      <c r="J66" s="35"/>
      <c r="K66" s="35"/>
      <c r="L66" s="35"/>
      <c r="M66" s="35"/>
      <c r="N66" s="35"/>
      <c r="O66" s="35"/>
      <c r="P66" s="35"/>
      <c r="Q66" s="35"/>
      <c r="R66" s="35"/>
      <c r="S66" s="35"/>
      <c r="T66" s="35"/>
      <c r="U66" s="35"/>
    </row>
    <row r="67" spans="1:28" hidden="1" outlineLevel="1"/>
    <row r="68" spans="1:28" hidden="1" outlineLevel="1">
      <c r="A68" t="s">
        <v>25</v>
      </c>
      <c r="F68" s="10"/>
      <c r="G68" s="5"/>
      <c r="H68" s="5"/>
      <c r="I68" s="5"/>
      <c r="J68" s="5"/>
    </row>
    <row r="69" spans="1:28" ht="14.5" hidden="1" outlineLevel="1">
      <c r="A69" t="s">
        <v>26</v>
      </c>
      <c r="B69" s="16"/>
      <c r="C69" s="16"/>
      <c r="D69" s="16"/>
      <c r="E69" s="16"/>
      <c r="F69" s="16"/>
      <c r="G69" s="16"/>
      <c r="H69" s="16"/>
      <c r="I69" s="16"/>
      <c r="J69" s="16"/>
      <c r="K69" s="16"/>
      <c r="M69" s="25"/>
      <c r="N69" s="25"/>
    </row>
    <row r="70" spans="1:28" ht="14.5" hidden="1" outlineLevel="1">
      <c r="B70" s="67">
        <v>2010</v>
      </c>
      <c r="C70" s="67">
        <v>2020</v>
      </c>
      <c r="D70" s="67">
        <v>2030</v>
      </c>
      <c r="E70" s="67">
        <v>2040</v>
      </c>
      <c r="F70" s="67">
        <v>2050</v>
      </c>
      <c r="G70" s="67">
        <v>2060</v>
      </c>
      <c r="H70" s="67">
        <v>2070</v>
      </c>
      <c r="I70" s="67">
        <v>2080</v>
      </c>
      <c r="J70" s="67">
        <v>2090</v>
      </c>
      <c r="K70" s="67">
        <v>2100</v>
      </c>
      <c r="M70" s="29"/>
      <c r="N70" s="29"/>
      <c r="Q70" s="1"/>
      <c r="R70" s="1"/>
      <c r="S70" s="1"/>
      <c r="T70" s="1"/>
      <c r="U70" s="1"/>
      <c r="V70" s="1"/>
      <c r="W70" s="1"/>
      <c r="X70" s="1"/>
      <c r="Y70" s="1"/>
      <c r="Z70" s="1"/>
      <c r="AA70" s="1"/>
      <c r="AB70" s="1"/>
    </row>
    <row r="71" spans="1:28" ht="14.5" hidden="1" outlineLevel="1">
      <c r="A71" s="4" t="s">
        <v>5</v>
      </c>
      <c r="B71" s="1">
        <v>701.03119376197026</v>
      </c>
      <c r="C71" s="1">
        <v>757.74960795740287</v>
      </c>
      <c r="D71" s="1">
        <v>871.88973824959203</v>
      </c>
      <c r="E71" s="1">
        <v>1119.6323462511823</v>
      </c>
      <c r="F71" s="1">
        <v>1404.7104569647217</v>
      </c>
      <c r="G71" s="1">
        <v>1856.6520674742062</v>
      </c>
      <c r="H71" s="1">
        <v>2553.5689500434846</v>
      </c>
      <c r="I71" s="1">
        <v>4148.1445316325644</v>
      </c>
      <c r="J71" s="1">
        <v>6596.3226087350404</v>
      </c>
      <c r="K71" s="1">
        <v>9851.7586926286585</v>
      </c>
      <c r="M71" s="29"/>
      <c r="N71" s="29"/>
      <c r="Q71" s="1"/>
      <c r="R71" s="1"/>
      <c r="S71" s="1"/>
      <c r="T71" s="1"/>
      <c r="U71" s="1"/>
      <c r="V71" s="1"/>
      <c r="W71" s="1"/>
      <c r="X71" s="1"/>
      <c r="Y71" s="1"/>
      <c r="Z71" s="1"/>
      <c r="AA71" s="1"/>
      <c r="AB71" s="1"/>
    </row>
    <row r="72" spans="1:28" ht="14.5" hidden="1" outlineLevel="1">
      <c r="A72" s="4" t="s">
        <v>6</v>
      </c>
      <c r="B72" s="1">
        <v>155.20120563263774</v>
      </c>
      <c r="C72" s="1">
        <v>377.32775788215878</v>
      </c>
      <c r="D72" s="1">
        <v>828.64656177034499</v>
      </c>
      <c r="E72" s="1">
        <v>1518.5299217295958</v>
      </c>
      <c r="F72" s="1">
        <v>2542.6730863994221</v>
      </c>
      <c r="G72" s="1">
        <v>3427.5336361978934</v>
      </c>
      <c r="H72" s="1">
        <v>4440.66022104272</v>
      </c>
      <c r="I72" s="1">
        <v>5356.7953901005567</v>
      </c>
      <c r="J72" s="1">
        <v>6151.6745696716316</v>
      </c>
      <c r="K72" s="1">
        <v>6903.7898166194118</v>
      </c>
      <c r="M72" s="29"/>
      <c r="N72" s="29"/>
      <c r="Q72" s="1"/>
      <c r="R72" s="1"/>
      <c r="S72" s="1"/>
      <c r="T72" s="1"/>
      <c r="U72" s="1"/>
      <c r="V72" s="1"/>
      <c r="W72" s="1"/>
      <c r="X72" s="1"/>
      <c r="Y72" s="1"/>
      <c r="Z72" s="1"/>
      <c r="AA72" s="1"/>
      <c r="AB72" s="1"/>
    </row>
    <row r="73" spans="1:28" ht="14.5" hidden="1" outlineLevel="1">
      <c r="A73" s="4" t="s">
        <v>11</v>
      </c>
      <c r="B73" s="1">
        <v>8760.3528281340114</v>
      </c>
      <c r="C73" s="1">
        <v>9732.1484638998154</v>
      </c>
      <c r="D73" s="1">
        <v>10627.462458964954</v>
      </c>
      <c r="E73" s="1">
        <v>11402.094656661682</v>
      </c>
      <c r="F73" s="1">
        <v>12107.576639891822</v>
      </c>
      <c r="G73" s="1">
        <v>12383.805431723385</v>
      </c>
      <c r="H73" s="1">
        <v>12417.84919005439</v>
      </c>
      <c r="I73" s="1">
        <v>12299.297315235244</v>
      </c>
      <c r="J73" s="1">
        <v>12056.655069212711</v>
      </c>
      <c r="K73" s="1">
        <v>11627.304388940436</v>
      </c>
      <c r="M73" s="29"/>
      <c r="N73" s="29"/>
      <c r="Q73" s="1"/>
      <c r="R73" s="1"/>
      <c r="S73" s="1"/>
      <c r="T73" s="1"/>
      <c r="U73" s="1"/>
      <c r="V73" s="1"/>
      <c r="W73" s="1"/>
      <c r="X73" s="1"/>
      <c r="Y73" s="1"/>
      <c r="Z73" s="1"/>
      <c r="AA73" s="1"/>
      <c r="AB73" s="1"/>
    </row>
    <row r="74" spans="1:28" ht="14.5" hidden="1" outlineLevel="1">
      <c r="A74" s="4" t="s">
        <v>2</v>
      </c>
      <c r="B74" s="1">
        <v>374.52243069527373</v>
      </c>
      <c r="C74" s="1">
        <v>565.35124987876407</v>
      </c>
      <c r="D74" s="1">
        <v>994.73542090464855</v>
      </c>
      <c r="E74" s="1">
        <v>1728.4062786448967</v>
      </c>
      <c r="F74" s="1">
        <v>2881.9927033166105</v>
      </c>
      <c r="G74" s="1">
        <v>4235.168084429386</v>
      </c>
      <c r="H74" s="1">
        <v>6056.3077667065618</v>
      </c>
      <c r="I74" s="1">
        <v>7669.9950355426481</v>
      </c>
      <c r="J74" s="1">
        <v>9558.3042364003741</v>
      </c>
      <c r="K74" s="1">
        <v>11658.47277795558</v>
      </c>
      <c r="M74" s="29"/>
      <c r="N74" s="29"/>
      <c r="Q74" s="1"/>
      <c r="R74" s="1"/>
      <c r="S74" s="1"/>
      <c r="T74" s="1"/>
      <c r="U74" s="1"/>
      <c r="V74" s="1"/>
      <c r="W74" s="1"/>
      <c r="X74" s="1"/>
      <c r="Y74" s="1"/>
      <c r="Z74" s="1"/>
      <c r="AA74" s="1"/>
      <c r="AB74" s="1"/>
    </row>
    <row r="75" spans="1:28" ht="14.5" hidden="1" outlineLevel="1">
      <c r="A75" s="4" t="s">
        <v>3</v>
      </c>
      <c r="B75" s="1">
        <v>3608.2342050819943</v>
      </c>
      <c r="C75" s="1">
        <v>4267.3858756290147</v>
      </c>
      <c r="D75" s="1">
        <v>5048.3045741732731</v>
      </c>
      <c r="E75" s="1">
        <v>6085.6303694129547</v>
      </c>
      <c r="F75" s="1">
        <v>7209.8021902362179</v>
      </c>
      <c r="G75" s="1">
        <v>8660.7897149180681</v>
      </c>
      <c r="H75" s="1">
        <v>9876.93455992696</v>
      </c>
      <c r="I75" s="1">
        <v>11223.597738799648</v>
      </c>
      <c r="J75" s="1">
        <v>12469.167178519463</v>
      </c>
      <c r="K75" s="1">
        <v>13485.661863498462</v>
      </c>
      <c r="M75" s="29"/>
      <c r="N75" s="29"/>
      <c r="Q75" s="1"/>
      <c r="R75" s="1"/>
      <c r="S75" s="1"/>
      <c r="T75" s="1"/>
      <c r="U75" s="1"/>
      <c r="V75" s="1"/>
      <c r="W75" s="1"/>
      <c r="X75" s="1"/>
      <c r="Y75" s="1"/>
      <c r="Z75" s="1"/>
      <c r="AA75" s="1"/>
      <c r="AB75" s="1"/>
    </row>
    <row r="76" spans="1:28" ht="14.5" hidden="1" outlineLevel="1">
      <c r="A76" s="4" t="s">
        <v>4</v>
      </c>
      <c r="B76" s="1">
        <v>1862.5768914168536</v>
      </c>
      <c r="C76" s="1">
        <v>2134.9476874115999</v>
      </c>
      <c r="D76" s="1">
        <v>2570.7334003290857</v>
      </c>
      <c r="E76" s="1">
        <v>3405.5446559181005</v>
      </c>
      <c r="F76" s="1">
        <v>4353.3449438582702</v>
      </c>
      <c r="G76" s="1">
        <v>5255.2614816941714</v>
      </c>
      <c r="H76" s="1">
        <v>6096.6197568664847</v>
      </c>
      <c r="I76" s="1">
        <v>7062.3478861835274</v>
      </c>
      <c r="J76" s="1">
        <v>8204.4669187169511</v>
      </c>
      <c r="K76" s="1">
        <v>9564.0777739391597</v>
      </c>
      <c r="M76" s="29"/>
      <c r="N76" s="29"/>
      <c r="Q76" s="1"/>
      <c r="R76" s="1"/>
      <c r="S76" s="1"/>
      <c r="T76" s="1"/>
      <c r="U76" s="1"/>
      <c r="V76" s="1"/>
      <c r="W76" s="1"/>
      <c r="X76" s="1"/>
      <c r="Y76" s="1"/>
      <c r="Z76" s="1"/>
      <c r="AA76" s="1"/>
      <c r="AB76" s="1"/>
    </row>
    <row r="77" spans="1:28" ht="14.5" hidden="1" outlineLevel="1">
      <c r="A77" s="4" t="s">
        <v>0</v>
      </c>
      <c r="B77" s="1">
        <v>20436.579247338024</v>
      </c>
      <c r="C77" s="1">
        <v>21206.887598146295</v>
      </c>
      <c r="D77" s="1">
        <v>21690.072065238655</v>
      </c>
      <c r="E77" s="1">
        <v>21840.361712748967</v>
      </c>
      <c r="F77" s="1">
        <v>21641.204706317654</v>
      </c>
      <c r="G77" s="1">
        <v>21105.243512531943</v>
      </c>
      <c r="H77" s="1">
        <v>20220.840896617156</v>
      </c>
      <c r="I77" s="1">
        <v>19076.631175751507</v>
      </c>
      <c r="J77" s="1">
        <v>17662.472665223591</v>
      </c>
      <c r="K77" s="1">
        <v>16025.096715161411</v>
      </c>
      <c r="L77" s="13" t="s">
        <v>95</v>
      </c>
      <c r="M77" s="29"/>
      <c r="N77" s="29"/>
      <c r="P77" s="8">
        <f>13476 *1.609344</f>
        <v>21687.519744000001</v>
      </c>
      <c r="Q77" s="102" t="s">
        <v>147</v>
      </c>
      <c r="R77" s="1"/>
      <c r="S77" s="1" t="s">
        <v>146</v>
      </c>
      <c r="T77" s="1"/>
      <c r="U77" s="1"/>
      <c r="V77" s="1"/>
      <c r="W77" s="1"/>
      <c r="X77" s="1"/>
      <c r="Y77" s="1"/>
      <c r="Z77" s="1"/>
      <c r="AA77" s="1"/>
      <c r="AB77" s="1"/>
    </row>
    <row r="78" spans="1:28" ht="14.5" hidden="1" outlineLevel="1">
      <c r="A78" s="4" t="s">
        <v>1</v>
      </c>
      <c r="B78" s="1">
        <v>7017.6688984149941</v>
      </c>
      <c r="C78" s="1">
        <v>7637.6727440434152</v>
      </c>
      <c r="D78" s="1">
        <v>8187.8985536531009</v>
      </c>
      <c r="E78" s="1">
        <v>8613.5165495719975</v>
      </c>
      <c r="F78" s="1">
        <v>8950.9754024541435</v>
      </c>
      <c r="G78" s="1">
        <v>9147.2600487878681</v>
      </c>
      <c r="H78" s="1">
        <v>9242.0456537587415</v>
      </c>
      <c r="I78" s="1">
        <v>9222.0303650571641</v>
      </c>
      <c r="J78" s="1">
        <v>9083.5565406026908</v>
      </c>
      <c r="K78" s="1">
        <v>8817.4869184918862</v>
      </c>
      <c r="L78" s="13"/>
      <c r="M78" s="29"/>
      <c r="N78" s="29"/>
      <c r="Q78" s="1"/>
      <c r="R78" s="1"/>
      <c r="S78" s="1"/>
      <c r="T78" s="1"/>
      <c r="U78" s="1"/>
      <c r="V78" s="1"/>
      <c r="W78" s="1"/>
      <c r="X78" s="1"/>
      <c r="Y78" s="1"/>
      <c r="Z78" s="1"/>
      <c r="AA78" s="1"/>
      <c r="AB78" s="1"/>
    </row>
    <row r="79" spans="1:28" ht="14.5" hidden="1" outlineLevel="1">
      <c r="A79" s="4" t="s">
        <v>7</v>
      </c>
      <c r="B79" s="1">
        <v>2030.4253315218809</v>
      </c>
      <c r="C79" s="1">
        <v>2827.7293538914651</v>
      </c>
      <c r="D79" s="1">
        <v>3542.7865382618779</v>
      </c>
      <c r="E79" s="1">
        <v>4124.8055087544853</v>
      </c>
      <c r="F79" s="1">
        <v>4702.4824938036054</v>
      </c>
      <c r="G79" s="1">
        <v>5229.7623055207696</v>
      </c>
      <c r="H79" s="1">
        <v>5831.0545012007969</v>
      </c>
      <c r="I79" s="1">
        <v>6746.8556906989434</v>
      </c>
      <c r="J79" s="1">
        <v>7826.5110246968052</v>
      </c>
      <c r="K79" s="1">
        <v>9095.5798591935854</v>
      </c>
      <c r="M79" s="29"/>
      <c r="N79" s="29"/>
      <c r="Q79" s="1"/>
      <c r="R79" s="1"/>
      <c r="S79" s="1"/>
      <c r="T79" s="1"/>
      <c r="U79" s="1"/>
      <c r="V79" s="1"/>
      <c r="W79" s="1"/>
      <c r="X79" s="1"/>
      <c r="Y79" s="1"/>
      <c r="Z79" s="1"/>
      <c r="AA79" s="1"/>
      <c r="AB79" s="1"/>
    </row>
    <row r="80" spans="1:28" ht="14.5" hidden="1" outlineLevel="1">
      <c r="A80" s="4" t="s">
        <v>8</v>
      </c>
      <c r="B80" s="1">
        <v>209.53984510304136</v>
      </c>
      <c r="C80" s="1">
        <v>345.13244526998835</v>
      </c>
      <c r="D80" s="1">
        <v>679.58155773701185</v>
      </c>
      <c r="E80" s="1">
        <v>1419.1387085801293</v>
      </c>
      <c r="F80" s="1">
        <v>2384.4351302984951</v>
      </c>
      <c r="G80" s="1">
        <v>3826.6487628465716</v>
      </c>
      <c r="H80" s="1">
        <v>5601.1673155833114</v>
      </c>
      <c r="I80" s="1">
        <v>7053.7620638340741</v>
      </c>
      <c r="J80" s="1">
        <v>8337.2019527158336</v>
      </c>
      <c r="K80" s="1">
        <v>9193.7602853010721</v>
      </c>
      <c r="M80" s="29"/>
      <c r="N80" s="29"/>
      <c r="Q80" s="1"/>
      <c r="R80" s="1"/>
      <c r="S80" s="1"/>
      <c r="T80" s="1"/>
      <c r="U80" s="1"/>
      <c r="V80" s="1"/>
      <c r="W80" s="1"/>
      <c r="X80" s="1"/>
      <c r="Y80" s="1"/>
      <c r="Z80" s="1"/>
    </row>
    <row r="81" spans="1:28" hidden="1" outlineLevel="1">
      <c r="H81" s="1">
        <f>AVERAGE(H71:H80)</f>
        <v>8233.7048811800596</v>
      </c>
    </row>
    <row r="82" spans="1:28" hidden="1" outlineLevel="1">
      <c r="A82" t="s">
        <v>27</v>
      </c>
    </row>
    <row r="83" spans="1:28" ht="14.5" hidden="1" outlineLevel="1">
      <c r="A83" t="s">
        <v>28</v>
      </c>
      <c r="B83" s="16"/>
      <c r="C83" s="16"/>
      <c r="D83" s="16"/>
      <c r="E83" s="16"/>
      <c r="F83" s="16"/>
      <c r="G83" s="16"/>
      <c r="H83" s="16"/>
      <c r="I83" s="16"/>
      <c r="J83" s="16"/>
      <c r="K83" s="16"/>
      <c r="M83" s="25"/>
      <c r="N83" s="25"/>
    </row>
    <row r="84" spans="1:28" ht="14.5" hidden="1" outlineLevel="1">
      <c r="A84" s="16"/>
      <c r="B84" s="67">
        <v>2010</v>
      </c>
      <c r="C84" s="67">
        <v>2020</v>
      </c>
      <c r="D84" s="67">
        <v>2030</v>
      </c>
      <c r="E84" s="67">
        <v>2040</v>
      </c>
      <c r="F84" s="67">
        <v>2050</v>
      </c>
      <c r="G84" s="67">
        <v>2060</v>
      </c>
      <c r="H84" s="67">
        <v>2070</v>
      </c>
      <c r="I84" s="67">
        <v>2080</v>
      </c>
      <c r="J84" s="67">
        <v>2090</v>
      </c>
      <c r="K84" s="67">
        <v>2100</v>
      </c>
      <c r="M84" s="36"/>
      <c r="N84" s="36"/>
      <c r="Q84" s="3"/>
      <c r="R84" s="3"/>
      <c r="S84" s="3"/>
      <c r="T84" s="3"/>
      <c r="U84" s="3"/>
      <c r="V84" s="3"/>
      <c r="W84" s="3"/>
      <c r="X84" s="3"/>
      <c r="Y84" s="3"/>
      <c r="Z84" s="3"/>
      <c r="AA84" s="3"/>
      <c r="AB84" s="3"/>
    </row>
    <row r="85" spans="1:28" ht="14.5" hidden="1" outlineLevel="1">
      <c r="A85" s="16" t="s">
        <v>5</v>
      </c>
      <c r="B85" s="2">
        <v>2.4038655635663071</v>
      </c>
      <c r="C85" s="2">
        <v>2.3557983453494606</v>
      </c>
      <c r="D85" s="2">
        <v>2.3077311271326142</v>
      </c>
      <c r="E85" s="2">
        <v>2.2596639089157677</v>
      </c>
      <c r="F85" s="2">
        <v>2.2115966906989213</v>
      </c>
      <c r="G85" s="2">
        <v>2.1635294724820748</v>
      </c>
      <c r="H85" s="2">
        <v>2.1154622542652284</v>
      </c>
      <c r="I85" s="2">
        <v>2.0673950360483819</v>
      </c>
      <c r="J85" s="2">
        <v>2.0193278178315355</v>
      </c>
      <c r="K85" s="2">
        <v>1.971260599614689</v>
      </c>
      <c r="M85" s="36"/>
      <c r="N85" s="36"/>
      <c r="Q85" s="3"/>
      <c r="R85" s="3"/>
      <c r="S85" s="3"/>
      <c r="T85" s="3"/>
      <c r="U85" s="3"/>
      <c r="V85" s="3"/>
      <c r="W85" s="3"/>
      <c r="X85" s="3"/>
      <c r="Y85" s="3"/>
      <c r="Z85" s="3"/>
      <c r="AA85" s="3"/>
      <c r="AB85" s="3"/>
    </row>
    <row r="86" spans="1:28" ht="14.5" hidden="1" outlineLevel="1">
      <c r="A86" s="16" t="s">
        <v>6</v>
      </c>
      <c r="B86" s="2">
        <v>2.4261944016164243</v>
      </c>
      <c r="C86" s="2">
        <v>2.3892916024246365</v>
      </c>
      <c r="D86" s="2">
        <v>2.3523888032328486</v>
      </c>
      <c r="E86" s="2">
        <v>2.3154860040410608</v>
      </c>
      <c r="F86" s="2">
        <v>2.2785832048492729</v>
      </c>
      <c r="G86" s="2">
        <v>2.2416804056574851</v>
      </c>
      <c r="H86" s="2">
        <v>2.2047776064656972</v>
      </c>
      <c r="I86" s="2">
        <v>2.1678748072739094</v>
      </c>
      <c r="J86" s="2">
        <v>1.5</v>
      </c>
      <c r="K86" s="2">
        <v>1.5</v>
      </c>
      <c r="M86" s="36"/>
      <c r="N86" s="36"/>
      <c r="Q86" s="3"/>
      <c r="R86" s="3"/>
      <c r="S86" s="3"/>
      <c r="T86" s="3"/>
      <c r="U86" s="3"/>
      <c r="V86" s="3"/>
      <c r="W86" s="3"/>
      <c r="X86" s="3"/>
      <c r="Y86" s="3"/>
      <c r="Z86" s="3"/>
      <c r="AA86" s="3"/>
      <c r="AB86" s="3"/>
    </row>
    <row r="87" spans="1:28" ht="14.5" hidden="1" outlineLevel="1">
      <c r="A87" s="16" t="s">
        <v>11</v>
      </c>
      <c r="B87" s="2">
        <v>1.6064085358781917</v>
      </c>
      <c r="C87" s="2">
        <v>1.6070550559617001</v>
      </c>
      <c r="D87" s="2">
        <v>1.6079233024324537</v>
      </c>
      <c r="E87" s="2">
        <v>1.5875559520332199</v>
      </c>
      <c r="F87" s="2">
        <v>1.5665733253626155</v>
      </c>
      <c r="G87" s="2">
        <v>1.5448908847396206</v>
      </c>
      <c r="H87" s="2">
        <v>1.5227005870841488</v>
      </c>
      <c r="I87" s="2">
        <v>1.5000000000000002</v>
      </c>
      <c r="J87" s="2">
        <v>1.5</v>
      </c>
      <c r="K87" s="2">
        <v>1.5</v>
      </c>
      <c r="M87" s="36"/>
      <c r="N87" s="36"/>
      <c r="Q87" s="3"/>
      <c r="R87" s="3"/>
      <c r="S87" s="3"/>
      <c r="T87" s="3"/>
      <c r="U87" s="3"/>
      <c r="V87" s="3"/>
      <c r="W87" s="3"/>
      <c r="X87" s="3"/>
      <c r="Y87" s="3"/>
      <c r="Z87" s="3"/>
      <c r="AA87" s="3"/>
      <c r="AB87" s="3"/>
    </row>
    <row r="88" spans="1:28" ht="14.5" hidden="1" outlineLevel="1">
      <c r="A88" s="16" t="s">
        <v>2</v>
      </c>
      <c r="B88" s="2">
        <v>2</v>
      </c>
      <c r="C88" s="2">
        <v>2</v>
      </c>
      <c r="D88" s="2">
        <v>2</v>
      </c>
      <c r="E88" s="2">
        <v>2</v>
      </c>
      <c r="F88" s="2">
        <v>2</v>
      </c>
      <c r="G88" s="2">
        <v>1.9</v>
      </c>
      <c r="H88" s="2">
        <v>1.8</v>
      </c>
      <c r="I88" s="2">
        <v>1.7</v>
      </c>
      <c r="J88" s="2">
        <v>1.6</v>
      </c>
      <c r="K88" s="2">
        <v>1.5</v>
      </c>
      <c r="M88" s="36"/>
      <c r="N88" s="36"/>
      <c r="Q88" s="3"/>
      <c r="R88" s="3"/>
      <c r="S88" s="3"/>
      <c r="T88" s="3"/>
      <c r="U88" s="3"/>
      <c r="V88" s="3"/>
      <c r="W88" s="3"/>
      <c r="X88" s="3"/>
      <c r="Y88" s="3"/>
      <c r="Z88" s="3"/>
      <c r="AA88" s="3"/>
      <c r="AB88" s="3"/>
    </row>
    <row r="89" spans="1:28" ht="14.5" hidden="1" outlineLevel="1">
      <c r="A89" s="16" t="s">
        <v>3</v>
      </c>
      <c r="B89" s="2">
        <v>1.873182310852409</v>
      </c>
      <c r="C89" s="2">
        <v>1.8097734662786136</v>
      </c>
      <c r="D89" s="2">
        <v>1.7463646217048181</v>
      </c>
      <c r="E89" s="2">
        <v>1.6829557771310226</v>
      </c>
      <c r="F89" s="2">
        <v>1.6195469325572271</v>
      </c>
      <c r="G89" s="2">
        <v>1.5561380879834317</v>
      </c>
      <c r="H89" s="2">
        <v>1.4927292434096362</v>
      </c>
      <c r="I89" s="2">
        <v>1.5</v>
      </c>
      <c r="J89" s="2">
        <v>1.5</v>
      </c>
      <c r="K89" s="2">
        <v>1.5</v>
      </c>
      <c r="M89" s="36"/>
      <c r="N89" s="36"/>
      <c r="Q89" s="3"/>
      <c r="R89" s="3"/>
      <c r="S89" s="3"/>
      <c r="T89" s="3"/>
      <c r="U89" s="3"/>
      <c r="V89" s="3"/>
      <c r="W89" s="3"/>
      <c r="X89" s="3"/>
      <c r="Y89" s="3"/>
      <c r="Z89" s="3"/>
      <c r="AA89" s="3"/>
      <c r="AB89" s="3"/>
    </row>
    <row r="90" spans="1:28" ht="14.5" hidden="1" outlineLevel="1">
      <c r="A90" s="16" t="s">
        <v>4</v>
      </c>
      <c r="B90" s="2">
        <v>2.423092450853046</v>
      </c>
      <c r="C90" s="2">
        <v>2.384638676279569</v>
      </c>
      <c r="D90" s="2">
        <v>2.3461849017060921</v>
      </c>
      <c r="E90" s="2">
        <v>2.3077311271326151</v>
      </c>
      <c r="F90" s="2">
        <v>2.2692773525591381</v>
      </c>
      <c r="G90" s="2">
        <v>2.2308235779856611</v>
      </c>
      <c r="H90" s="2">
        <v>2.1923698034121841</v>
      </c>
      <c r="I90" s="2">
        <v>2.1539160288387071</v>
      </c>
      <c r="J90" s="2">
        <v>2.1154622542652302</v>
      </c>
      <c r="K90" s="2">
        <v>2.0770084796917532</v>
      </c>
      <c r="L90" s="12" t="s">
        <v>92</v>
      </c>
      <c r="M90" s="36"/>
      <c r="N90" s="36"/>
      <c r="Q90" s="3"/>
      <c r="R90" s="3"/>
      <c r="S90" s="3"/>
      <c r="T90" s="3"/>
      <c r="U90" s="3"/>
      <c r="V90" s="3"/>
      <c r="W90" s="3"/>
      <c r="X90" s="3"/>
      <c r="Y90" s="3"/>
      <c r="Z90" s="3"/>
      <c r="AA90" s="3"/>
      <c r="AB90" s="3"/>
    </row>
    <row r="91" spans="1:28" ht="14.5" hidden="1" outlineLevel="1">
      <c r="A91" s="16" t="s">
        <v>0</v>
      </c>
      <c r="B91" s="2">
        <v>1.5</v>
      </c>
      <c r="C91" s="2">
        <v>1.5</v>
      </c>
      <c r="D91" s="2">
        <v>1.5</v>
      </c>
      <c r="E91" s="2">
        <v>1.5</v>
      </c>
      <c r="F91" s="2">
        <v>1.5</v>
      </c>
      <c r="G91" s="2">
        <v>1.5</v>
      </c>
      <c r="H91" s="2">
        <v>1.5</v>
      </c>
      <c r="I91" s="2">
        <v>1.5</v>
      </c>
      <c r="J91" s="2">
        <v>1.5</v>
      </c>
      <c r="K91" s="2">
        <v>1.5</v>
      </c>
      <c r="M91" s="36"/>
      <c r="N91" s="36"/>
      <c r="Q91" s="3"/>
      <c r="R91" s="3"/>
      <c r="S91" s="3"/>
      <c r="T91" s="3"/>
      <c r="U91" s="3"/>
      <c r="V91" s="3"/>
      <c r="W91" s="3"/>
      <c r="X91" s="3"/>
      <c r="Y91" s="3"/>
      <c r="Z91" s="3"/>
      <c r="AA91" s="3"/>
      <c r="AB91" s="3"/>
    </row>
    <row r="92" spans="1:28" ht="14.5" hidden="1" outlineLevel="1">
      <c r="A92" s="16" t="s">
        <v>1</v>
      </c>
      <c r="B92" s="2">
        <v>1.5</v>
      </c>
      <c r="C92" s="2">
        <v>1.5</v>
      </c>
      <c r="D92" s="2">
        <v>1.5</v>
      </c>
      <c r="E92" s="2">
        <v>1.5</v>
      </c>
      <c r="F92" s="2">
        <v>1.5</v>
      </c>
      <c r="G92" s="2">
        <v>1.5</v>
      </c>
      <c r="H92" s="2">
        <v>1.5</v>
      </c>
      <c r="I92" s="2">
        <v>1.5</v>
      </c>
      <c r="J92" s="2">
        <v>1.5</v>
      </c>
      <c r="K92" s="2">
        <v>1.5</v>
      </c>
      <c r="M92" s="36"/>
      <c r="N92" s="36"/>
      <c r="Q92" s="3"/>
      <c r="R92" s="3"/>
      <c r="S92" s="3"/>
      <c r="T92" s="3"/>
      <c r="U92" s="3"/>
      <c r="V92" s="3"/>
      <c r="W92" s="3"/>
      <c r="X92" s="3"/>
      <c r="Y92" s="3"/>
      <c r="Z92" s="3"/>
      <c r="AA92" s="3"/>
      <c r="AB92" s="3"/>
    </row>
    <row r="93" spans="1:28" ht="14.5" hidden="1" outlineLevel="1">
      <c r="A93" s="16" t="s">
        <v>7</v>
      </c>
      <c r="B93" s="2">
        <v>2.2153309191649067</v>
      </c>
      <c r="C93" s="2">
        <v>2.1729963787473601</v>
      </c>
      <c r="D93" s="2">
        <v>2.1306618383298135</v>
      </c>
      <c r="E93" s="2">
        <v>2.0883272979122669</v>
      </c>
      <c r="F93" s="2">
        <v>2.0459927574947203</v>
      </c>
      <c r="G93" s="2">
        <v>2.0036582170771737</v>
      </c>
      <c r="H93" s="2">
        <v>1.9613236766596271</v>
      </c>
      <c r="I93" s="2">
        <v>1.5</v>
      </c>
      <c r="J93" s="2">
        <v>1.5</v>
      </c>
      <c r="K93" s="2">
        <v>1.5</v>
      </c>
      <c r="M93" s="36"/>
      <c r="N93" s="36"/>
      <c r="Q93" s="3"/>
      <c r="R93" s="3"/>
      <c r="S93" s="3"/>
      <c r="T93" s="3"/>
      <c r="U93" s="3"/>
      <c r="V93" s="3"/>
      <c r="W93" s="3"/>
      <c r="X93" s="3"/>
      <c r="Y93" s="3"/>
      <c r="Z93" s="3"/>
      <c r="AA93" s="3"/>
      <c r="AB93" s="3"/>
    </row>
    <row r="94" spans="1:28" ht="14.5" hidden="1" outlineLevel="1">
      <c r="A94" s="16" t="s">
        <v>8</v>
      </c>
      <c r="B94" s="2">
        <v>2.4386325888010845</v>
      </c>
      <c r="C94" s="2">
        <v>2.4079488832016267</v>
      </c>
      <c r="D94" s="2">
        <v>2.3772651776021689</v>
      </c>
      <c r="E94" s="2">
        <v>2.3465814720027112</v>
      </c>
      <c r="F94" s="2">
        <v>2.3158977664032534</v>
      </c>
      <c r="G94" s="2">
        <v>2.2852140608037956</v>
      </c>
      <c r="H94" s="2">
        <v>2.2545303552043379</v>
      </c>
      <c r="I94" s="2">
        <v>1.5</v>
      </c>
      <c r="J94" s="2">
        <v>1.5</v>
      </c>
      <c r="K94" s="2">
        <v>1.5</v>
      </c>
      <c r="M94" s="36"/>
      <c r="N94" s="36"/>
      <c r="Q94" s="3"/>
      <c r="R94" s="3"/>
      <c r="S94" s="3"/>
      <c r="T94" s="3"/>
      <c r="U94" s="3"/>
      <c r="V94" s="3"/>
      <c r="W94" s="3"/>
      <c r="X94" s="3"/>
      <c r="Y94" s="3"/>
      <c r="Z94" s="3"/>
    </row>
    <row r="95" spans="1:28" hidden="1" outlineLevel="1"/>
    <row r="96" spans="1:28" hidden="1" outlineLevel="1">
      <c r="A96" t="s">
        <v>29</v>
      </c>
    </row>
    <row r="97" spans="1:29" ht="14.5" hidden="1" outlineLevel="1">
      <c r="A97" s="16"/>
      <c r="B97" s="67">
        <v>2010</v>
      </c>
      <c r="C97" s="67">
        <v>2020</v>
      </c>
      <c r="D97" s="67">
        <v>2030</v>
      </c>
      <c r="E97" s="67">
        <v>2040</v>
      </c>
      <c r="F97" s="67">
        <v>2050</v>
      </c>
      <c r="G97" s="67">
        <v>2060</v>
      </c>
      <c r="H97" s="67">
        <v>2070</v>
      </c>
      <c r="I97" s="67">
        <v>2080</v>
      </c>
      <c r="J97" s="67">
        <v>2090</v>
      </c>
      <c r="K97" s="67">
        <v>2100</v>
      </c>
      <c r="T97" s="2"/>
      <c r="U97" s="2"/>
      <c r="V97" s="2"/>
      <c r="W97" s="2"/>
      <c r="X97" s="2"/>
      <c r="Y97" s="2"/>
      <c r="Z97" s="2"/>
      <c r="AA97" s="2"/>
      <c r="AB97" s="2"/>
      <c r="AC97" s="2"/>
    </row>
    <row r="98" spans="1:29" ht="14.5" hidden="1" outlineLevel="1">
      <c r="A98" s="16" t="s">
        <v>5</v>
      </c>
      <c r="B98" s="2">
        <f>B71/B85</f>
        <v>291.6266218822737</v>
      </c>
      <c r="C98" s="2">
        <f t="shared" ref="C98:K98" si="2">C71/C85</f>
        <v>321.65300118036964</v>
      </c>
      <c r="D98" s="2">
        <f t="shared" si="2"/>
        <v>377.81253110405731</v>
      </c>
      <c r="E98" s="2">
        <f t="shared" si="2"/>
        <v>495.48622776756412</v>
      </c>
      <c r="F98" s="2">
        <f t="shared" si="2"/>
        <v>635.15670052879182</v>
      </c>
      <c r="G98" s="2">
        <f t="shared" si="2"/>
        <v>858.15889780516443</v>
      </c>
      <c r="H98" s="2">
        <f t="shared" si="2"/>
        <v>1207.0973825673034</v>
      </c>
      <c r="I98" s="2">
        <f t="shared" si="2"/>
        <v>2006.4595586730857</v>
      </c>
      <c r="J98" s="2">
        <f t="shared" si="2"/>
        <v>3266.593244785055</v>
      </c>
      <c r="K98" s="2">
        <f t="shared" si="2"/>
        <v>4997.6947211111128</v>
      </c>
      <c r="N98" s="1"/>
      <c r="O98" s="1"/>
      <c r="P98" s="1"/>
      <c r="Q98" s="1"/>
      <c r="R98" s="1"/>
      <c r="T98" s="2"/>
      <c r="U98" s="2"/>
      <c r="V98" s="2"/>
      <c r="W98" s="2"/>
      <c r="X98" s="2"/>
      <c r="Y98" s="2"/>
      <c r="Z98" s="2"/>
      <c r="AA98" s="2"/>
      <c r="AB98" s="2"/>
      <c r="AC98" s="2"/>
    </row>
    <row r="99" spans="1:29" ht="14.5" hidden="1" outlineLevel="1">
      <c r="A99" s="16" t="s">
        <v>6</v>
      </c>
      <c r="B99" s="2">
        <f t="shared" ref="B99:K107" si="3">B72/B86</f>
        <v>63.968990089679835</v>
      </c>
      <c r="C99" s="2">
        <f t="shared" si="3"/>
        <v>157.92453189859671</v>
      </c>
      <c r="D99" s="2">
        <f t="shared" si="3"/>
        <v>352.25748423540779</v>
      </c>
      <c r="E99" s="2">
        <f t="shared" si="3"/>
        <v>655.81477023804439</v>
      </c>
      <c r="F99" s="2">
        <f t="shared" si="3"/>
        <v>1115.9009164063502</v>
      </c>
      <c r="G99" s="2">
        <f t="shared" si="3"/>
        <v>1529.0019163961053</v>
      </c>
      <c r="H99" s="2">
        <f t="shared" si="3"/>
        <v>2014.1080025577671</v>
      </c>
      <c r="I99" s="2">
        <f t="shared" si="3"/>
        <v>2470.9892712101291</v>
      </c>
      <c r="J99" s="2">
        <f t="shared" si="3"/>
        <v>4101.1163797810877</v>
      </c>
      <c r="K99" s="2">
        <f t="shared" si="3"/>
        <v>4602.5265444129409</v>
      </c>
      <c r="N99" s="1"/>
      <c r="O99" s="1"/>
      <c r="P99" s="1"/>
      <c r="Q99" s="1"/>
      <c r="R99" s="1"/>
      <c r="T99" s="2"/>
      <c r="U99" s="2"/>
      <c r="V99" s="2"/>
      <c r="W99" s="2"/>
      <c r="X99" s="2"/>
      <c r="Y99" s="2"/>
      <c r="Z99" s="2"/>
      <c r="AA99" s="2"/>
      <c r="AB99" s="2"/>
      <c r="AC99" s="2"/>
    </row>
    <row r="100" spans="1:29" ht="14.5" hidden="1" outlineLevel="1">
      <c r="A100" s="16" t="s">
        <v>11</v>
      </c>
      <c r="B100" s="2">
        <f t="shared" si="3"/>
        <v>5453.3779125774508</v>
      </c>
      <c r="C100" s="2">
        <f t="shared" si="3"/>
        <v>6055.8898886484421</v>
      </c>
      <c r="D100" s="2">
        <f t="shared" si="3"/>
        <v>6609.4336980425696</v>
      </c>
      <c r="E100" s="2">
        <f t="shared" si="3"/>
        <v>7182.1686927372566</v>
      </c>
      <c r="F100" s="2">
        <f t="shared" si="3"/>
        <v>7728.7008810068146</v>
      </c>
      <c r="G100" s="2">
        <f t="shared" si="3"/>
        <v>8015.9741727070777</v>
      </c>
      <c r="H100" s="2">
        <f t="shared" si="3"/>
        <v>8155.1483564037953</v>
      </c>
      <c r="I100" s="2">
        <f t="shared" si="3"/>
        <v>8199.5315434901622</v>
      </c>
      <c r="J100" s="2">
        <f t="shared" si="3"/>
        <v>8037.7700461418071</v>
      </c>
      <c r="K100" s="2">
        <f t="shared" si="3"/>
        <v>7751.5362592936244</v>
      </c>
      <c r="N100" s="1"/>
      <c r="O100" s="1"/>
      <c r="P100" s="1"/>
      <c r="Q100" s="1"/>
      <c r="R100" s="1"/>
      <c r="T100" s="2"/>
      <c r="U100" s="2"/>
      <c r="V100" s="2"/>
      <c r="W100" s="2"/>
      <c r="X100" s="2"/>
      <c r="Y100" s="2"/>
      <c r="Z100" s="2"/>
      <c r="AA100" s="2"/>
      <c r="AB100" s="2"/>
      <c r="AC100" s="2"/>
    </row>
    <row r="101" spans="1:29" ht="14.5" hidden="1" outlineLevel="1">
      <c r="A101" s="16" t="s">
        <v>2</v>
      </c>
      <c r="B101" s="2">
        <f t="shared" si="3"/>
        <v>187.26121534763686</v>
      </c>
      <c r="C101" s="2">
        <f t="shared" si="3"/>
        <v>282.67562493938203</v>
      </c>
      <c r="D101" s="2">
        <f t="shared" si="3"/>
        <v>497.36771045232427</v>
      </c>
      <c r="E101" s="2">
        <f t="shared" si="3"/>
        <v>864.20313932244835</v>
      </c>
      <c r="F101" s="2">
        <f t="shared" si="3"/>
        <v>1440.9963516583052</v>
      </c>
      <c r="G101" s="2">
        <f t="shared" si="3"/>
        <v>2229.0358339102031</v>
      </c>
      <c r="H101" s="2">
        <f t="shared" si="3"/>
        <v>3364.61542594809</v>
      </c>
      <c r="I101" s="2">
        <f t="shared" si="3"/>
        <v>4511.7617856133229</v>
      </c>
      <c r="J101" s="2">
        <f t="shared" si="3"/>
        <v>5973.9401477502333</v>
      </c>
      <c r="K101" s="2">
        <f t="shared" si="3"/>
        <v>7772.3151853037198</v>
      </c>
      <c r="N101" s="1"/>
      <c r="O101" s="1"/>
      <c r="P101" s="1"/>
      <c r="Q101" s="1"/>
      <c r="R101" s="1"/>
      <c r="T101" s="2"/>
      <c r="U101" s="2"/>
      <c r="V101" s="2"/>
      <c r="W101" s="2"/>
      <c r="X101" s="2"/>
      <c r="Y101" s="2"/>
      <c r="Z101" s="2"/>
      <c r="AA101" s="2"/>
      <c r="AB101" s="2"/>
      <c r="AC101" s="2"/>
    </row>
    <row r="102" spans="1:29" ht="14.5" hidden="1" outlineLevel="1">
      <c r="A102" s="16" t="s">
        <v>3</v>
      </c>
      <c r="B102" s="2">
        <f t="shared" si="3"/>
        <v>1926.2589573782777</v>
      </c>
      <c r="C102" s="2">
        <f t="shared" si="3"/>
        <v>2357.9668699662839</v>
      </c>
      <c r="D102" s="2">
        <f t="shared" si="3"/>
        <v>2890.7505978018894</v>
      </c>
      <c r="E102" s="2">
        <f t="shared" si="3"/>
        <v>3616.0370059083093</v>
      </c>
      <c r="F102" s="2">
        <f t="shared" si="3"/>
        <v>4451.7402029542345</v>
      </c>
      <c r="G102" s="2">
        <f t="shared" si="3"/>
        <v>5565.5663091836614</v>
      </c>
      <c r="H102" s="2">
        <f t="shared" si="3"/>
        <v>6616.6952938943141</v>
      </c>
      <c r="I102" s="2">
        <f t="shared" si="3"/>
        <v>7482.3984925330988</v>
      </c>
      <c r="J102" s="2">
        <f t="shared" si="3"/>
        <v>8312.7781190129754</v>
      </c>
      <c r="K102" s="2">
        <f t="shared" si="3"/>
        <v>8990.4412423323083</v>
      </c>
      <c r="N102" s="1"/>
      <c r="O102" s="1"/>
      <c r="P102" s="1"/>
      <c r="Q102" s="1"/>
      <c r="R102" s="1"/>
      <c r="T102" s="2"/>
      <c r="U102" s="2"/>
      <c r="V102" s="2"/>
      <c r="W102" s="2"/>
      <c r="X102" s="2"/>
      <c r="Y102" s="2"/>
      <c r="Z102" s="2"/>
      <c r="AA102" s="2"/>
      <c r="AB102" s="2"/>
      <c r="AC102" s="2"/>
    </row>
    <row r="103" spans="1:29" ht="14.5" hidden="1" outlineLevel="1">
      <c r="A103" s="16" t="s">
        <v>4</v>
      </c>
      <c r="B103" s="2">
        <f t="shared" si="3"/>
        <v>768.67760070860538</v>
      </c>
      <c r="C103" s="2">
        <f t="shared" si="3"/>
        <v>895.29189836947182</v>
      </c>
      <c r="D103" s="2">
        <f t="shared" si="3"/>
        <v>1095.7079292683654</v>
      </c>
      <c r="E103" s="2">
        <f t="shared" si="3"/>
        <v>1475.7111935087223</v>
      </c>
      <c r="F103" s="2">
        <f t="shared" si="3"/>
        <v>1918.3838145429254</v>
      </c>
      <c r="G103" s="2">
        <f t="shared" si="3"/>
        <v>2355.7494790508936</v>
      </c>
      <c r="H103" s="2">
        <f t="shared" si="3"/>
        <v>2780.8354901521457</v>
      </c>
      <c r="I103" s="2">
        <f t="shared" si="3"/>
        <v>3278.8408608441537</v>
      </c>
      <c r="J103" s="2">
        <f t="shared" si="3"/>
        <v>3878.3329280278899</v>
      </c>
      <c r="K103" s="2">
        <f t="shared" si="3"/>
        <v>4604.7369894987405</v>
      </c>
      <c r="N103" s="1"/>
      <c r="O103" s="1"/>
      <c r="P103" s="1"/>
      <c r="Q103" s="1"/>
      <c r="R103" s="1"/>
      <c r="T103" s="2"/>
      <c r="U103" s="2"/>
      <c r="V103" s="2"/>
      <c r="W103" s="2"/>
      <c r="X103" s="2"/>
      <c r="Y103" s="2"/>
      <c r="Z103" s="2"/>
      <c r="AA103" s="2"/>
      <c r="AB103" s="2"/>
      <c r="AC103" s="2"/>
    </row>
    <row r="104" spans="1:29" ht="14.5" hidden="1" outlineLevel="1">
      <c r="A104" s="16" t="s">
        <v>0</v>
      </c>
      <c r="B104" s="2">
        <f t="shared" si="3"/>
        <v>13624.386164892016</v>
      </c>
      <c r="C104" s="2">
        <f t="shared" si="3"/>
        <v>14137.925065430863</v>
      </c>
      <c r="D104" s="2">
        <f t="shared" si="3"/>
        <v>14460.048043492438</v>
      </c>
      <c r="E104" s="2">
        <f t="shared" si="3"/>
        <v>14560.241141832645</v>
      </c>
      <c r="F104" s="2">
        <f t="shared" si="3"/>
        <v>14427.469804211769</v>
      </c>
      <c r="G104" s="2">
        <f t="shared" si="3"/>
        <v>14070.162341687961</v>
      </c>
      <c r="H104" s="2">
        <f t="shared" si="3"/>
        <v>13480.56059774477</v>
      </c>
      <c r="I104" s="2">
        <f t="shared" si="3"/>
        <v>12717.754117167671</v>
      </c>
      <c r="J104" s="2">
        <f t="shared" si="3"/>
        <v>11774.981776815728</v>
      </c>
      <c r="K104" s="2">
        <f t="shared" si="3"/>
        <v>10683.397810107608</v>
      </c>
      <c r="N104" s="1"/>
      <c r="O104" s="1"/>
      <c r="P104" s="1"/>
      <c r="Q104" s="1"/>
      <c r="R104" s="1"/>
      <c r="T104" s="2"/>
      <c r="U104" s="2"/>
      <c r="V104" s="2"/>
      <c r="W104" s="2"/>
      <c r="X104" s="2"/>
      <c r="Y104" s="2"/>
      <c r="Z104" s="2"/>
      <c r="AA104" s="2"/>
      <c r="AB104" s="2"/>
      <c r="AC104" s="2"/>
    </row>
    <row r="105" spans="1:29" ht="14.5" hidden="1" outlineLevel="1">
      <c r="A105" s="16" t="s">
        <v>1</v>
      </c>
      <c r="B105" s="2">
        <f t="shared" si="3"/>
        <v>4678.4459322766625</v>
      </c>
      <c r="C105" s="2">
        <f t="shared" si="3"/>
        <v>5091.7818293622768</v>
      </c>
      <c r="D105" s="2">
        <f t="shared" si="3"/>
        <v>5458.5990357687342</v>
      </c>
      <c r="E105" s="2">
        <f t="shared" si="3"/>
        <v>5742.3443663813314</v>
      </c>
      <c r="F105" s="2">
        <f t="shared" si="3"/>
        <v>5967.316934969429</v>
      </c>
      <c r="G105" s="2">
        <f t="shared" si="3"/>
        <v>6098.173365858579</v>
      </c>
      <c r="H105" s="2">
        <f t="shared" si="3"/>
        <v>6161.3637691724944</v>
      </c>
      <c r="I105" s="2">
        <f t="shared" si="3"/>
        <v>6148.020243371443</v>
      </c>
      <c r="J105" s="2">
        <f t="shared" si="3"/>
        <v>6055.7043604017936</v>
      </c>
      <c r="K105" s="2">
        <f t="shared" si="3"/>
        <v>5878.3246123279241</v>
      </c>
      <c r="N105" s="1"/>
      <c r="O105" s="1"/>
      <c r="P105" s="1"/>
      <c r="Q105" s="1"/>
      <c r="R105" s="1"/>
      <c r="T105" s="2"/>
      <c r="U105" s="2"/>
      <c r="V105" s="2"/>
      <c r="W105" s="2"/>
      <c r="X105" s="2"/>
      <c r="Y105" s="2"/>
      <c r="Z105" s="2"/>
      <c r="AA105" s="2"/>
      <c r="AB105" s="2"/>
      <c r="AC105" s="2"/>
    </row>
    <row r="106" spans="1:29" ht="14.5" hidden="1" outlineLevel="1">
      <c r="A106" s="16" t="s">
        <v>7</v>
      </c>
      <c r="B106" s="2">
        <f t="shared" si="3"/>
        <v>916.53364919732724</v>
      </c>
      <c r="C106" s="2">
        <f t="shared" si="3"/>
        <v>1301.3042182433505</v>
      </c>
      <c r="D106" s="2">
        <f t="shared" si="3"/>
        <v>1662.7634073734587</v>
      </c>
      <c r="E106" s="2">
        <f t="shared" si="3"/>
        <v>1975.1719535908558</v>
      </c>
      <c r="F106" s="2">
        <f t="shared" si="3"/>
        <v>2298.3866763837946</v>
      </c>
      <c r="G106" s="2">
        <f t="shared" si="3"/>
        <v>2610.1069837897098</v>
      </c>
      <c r="H106" s="2">
        <f t="shared" si="3"/>
        <v>2973.0199918515195</v>
      </c>
      <c r="I106" s="2">
        <f t="shared" si="3"/>
        <v>4497.9037937992953</v>
      </c>
      <c r="J106" s="2">
        <f t="shared" si="3"/>
        <v>5217.6740164645371</v>
      </c>
      <c r="K106" s="2">
        <f t="shared" si="3"/>
        <v>6063.7199061290567</v>
      </c>
      <c r="N106" s="1"/>
      <c r="O106" s="1"/>
      <c r="P106" s="1"/>
      <c r="Q106" s="1"/>
      <c r="R106" s="1"/>
      <c r="T106" s="2"/>
      <c r="U106" s="2"/>
      <c r="V106" s="2"/>
      <c r="W106" s="2"/>
      <c r="X106" s="2"/>
      <c r="Y106" s="2"/>
      <c r="Z106" s="2"/>
      <c r="AA106" s="2"/>
      <c r="AB106" s="2"/>
      <c r="AC106" s="2"/>
    </row>
    <row r="107" spans="1:29" ht="14.5" hidden="1" outlineLevel="1">
      <c r="A107" s="16" t="s">
        <v>8</v>
      </c>
      <c r="B107" s="2">
        <f t="shared" si="3"/>
        <v>85.925139385617058</v>
      </c>
      <c r="C107" s="2">
        <f t="shared" si="3"/>
        <v>143.330470043491</v>
      </c>
      <c r="D107" s="2">
        <f t="shared" si="3"/>
        <v>285.86695507922786</v>
      </c>
      <c r="E107" s="2">
        <f t="shared" si="3"/>
        <v>604.76856461708644</v>
      </c>
      <c r="F107" s="2">
        <f t="shared" si="3"/>
        <v>1029.5942959527463</v>
      </c>
      <c r="G107" s="2">
        <f t="shared" si="3"/>
        <v>1674.5253009254614</v>
      </c>
      <c r="H107" s="2">
        <f t="shared" si="3"/>
        <v>2484.405367465391</v>
      </c>
      <c r="I107" s="2">
        <f t="shared" si="3"/>
        <v>4702.5080425560491</v>
      </c>
      <c r="J107" s="2">
        <f t="shared" si="3"/>
        <v>5558.1346351438888</v>
      </c>
      <c r="K107" s="2">
        <f t="shared" si="3"/>
        <v>6129.1735235340484</v>
      </c>
      <c r="N107" s="1"/>
      <c r="O107" s="1"/>
      <c r="P107" s="1"/>
      <c r="Q107" s="1"/>
      <c r="R107" s="1"/>
      <c r="S107" s="1"/>
      <c r="T107" s="1"/>
      <c r="U107" s="1"/>
      <c r="V107" s="1"/>
      <c r="W107" s="1"/>
      <c r="X107" s="1"/>
      <c r="Y107" s="1"/>
    </row>
    <row r="108" spans="1:29" hidden="1" outlineLevel="1"/>
    <row r="109" spans="1:29" hidden="1" outlineLevel="1">
      <c r="A109" s="8" t="s">
        <v>30</v>
      </c>
    </row>
    <row r="110" spans="1:29" hidden="1" outlineLevel="1">
      <c r="A110" t="s">
        <v>31</v>
      </c>
    </row>
    <row r="111" spans="1:29" hidden="1" outlineLevel="1">
      <c r="A111" t="s">
        <v>32</v>
      </c>
    </row>
    <row r="112" spans="1:29" ht="14.5" hidden="1" outlineLevel="1">
      <c r="A112" s="21" t="s">
        <v>148</v>
      </c>
      <c r="O112" s="21" t="s">
        <v>149</v>
      </c>
    </row>
    <row r="113" spans="1:28" ht="14.5" hidden="1" outlineLevel="1">
      <c r="A113" s="21" t="s">
        <v>151</v>
      </c>
      <c r="O113" s="21"/>
    </row>
    <row r="114" spans="1:28" ht="14.5" hidden="1" outlineLevel="1">
      <c r="A114" s="21" t="s">
        <v>33</v>
      </c>
      <c r="B114" s="21"/>
      <c r="C114" s="21"/>
      <c r="D114" s="21"/>
      <c r="E114" s="8" t="s">
        <v>35</v>
      </c>
      <c r="O114" s="21" t="s">
        <v>33</v>
      </c>
      <c r="P114" s="21"/>
      <c r="Q114" s="21"/>
      <c r="R114" s="21"/>
      <c r="S114" s="8" t="s">
        <v>35</v>
      </c>
    </row>
    <row r="115" spans="1:28" hidden="1" outlineLevel="1">
      <c r="A115" s="37" t="s">
        <v>34</v>
      </c>
      <c r="B115" s="37">
        <v>0.3</v>
      </c>
      <c r="C115" s="37">
        <v>0.3</v>
      </c>
      <c r="D115" s="37">
        <v>0.3</v>
      </c>
      <c r="E115" s="37">
        <v>0.3</v>
      </c>
      <c r="F115" s="37">
        <v>0.3</v>
      </c>
      <c r="G115" s="37">
        <v>0.3</v>
      </c>
      <c r="H115" s="37">
        <v>0.3</v>
      </c>
      <c r="I115" s="37">
        <v>0.3</v>
      </c>
      <c r="J115" s="37">
        <v>0.3</v>
      </c>
      <c r="K115" s="37">
        <v>0.3</v>
      </c>
      <c r="L115" s="8" t="s">
        <v>144</v>
      </c>
      <c r="M115" s="103" t="s">
        <v>145</v>
      </c>
      <c r="O115" s="37" t="s">
        <v>34</v>
      </c>
      <c r="P115" s="37">
        <v>0.3</v>
      </c>
      <c r="Q115" s="37">
        <v>0.3</v>
      </c>
      <c r="R115" s="37">
        <v>0.3</v>
      </c>
      <c r="S115" s="37">
        <v>0.3</v>
      </c>
      <c r="T115" s="37">
        <v>0.3</v>
      </c>
      <c r="U115" s="37">
        <v>0.3</v>
      </c>
      <c r="V115" s="37">
        <v>0.3</v>
      </c>
      <c r="W115" s="37">
        <v>0.3</v>
      </c>
      <c r="X115" s="37">
        <v>0.3</v>
      </c>
      <c r="Y115" s="37">
        <v>0.3</v>
      </c>
    </row>
    <row r="116" spans="1:28" ht="14.5" hidden="1" outlineLevel="1">
      <c r="A116" s="40"/>
      <c r="B116" s="42">
        <v>2010</v>
      </c>
      <c r="C116" s="42">
        <v>2020</v>
      </c>
      <c r="D116" s="42">
        <v>2030</v>
      </c>
      <c r="E116" s="42">
        <v>2040</v>
      </c>
      <c r="F116" s="42">
        <v>2050</v>
      </c>
      <c r="G116" s="42">
        <v>2060</v>
      </c>
      <c r="H116" s="42">
        <v>2070</v>
      </c>
      <c r="I116" s="42">
        <v>2080</v>
      </c>
      <c r="J116" s="42">
        <v>2090</v>
      </c>
      <c r="K116" s="42">
        <v>2100</v>
      </c>
      <c r="M116" s="104"/>
      <c r="O116" s="40"/>
      <c r="P116" s="42">
        <v>2010</v>
      </c>
      <c r="Q116" s="42">
        <v>2020</v>
      </c>
      <c r="R116" s="42">
        <v>2030</v>
      </c>
      <c r="S116" s="42">
        <v>2040</v>
      </c>
      <c r="T116" s="42">
        <v>2050</v>
      </c>
      <c r="U116" s="42">
        <v>2060</v>
      </c>
      <c r="V116" s="42">
        <v>2070</v>
      </c>
      <c r="W116" s="42">
        <v>2080</v>
      </c>
      <c r="X116" s="42">
        <v>2090</v>
      </c>
      <c r="Y116" s="42">
        <v>2100</v>
      </c>
    </row>
    <row r="117" spans="1:28" ht="14.5" hidden="1" outlineLevel="1">
      <c r="A117" s="42" t="s">
        <v>5</v>
      </c>
      <c r="B117" s="43">
        <v>2.1378200572916701</v>
      </c>
      <c r="C117" s="43">
        <f t="shared" ref="C117:C126" si="4">B117*(1-C$115/100)^10</f>
        <v>2.074544382392872</v>
      </c>
      <c r="D117" s="44">
        <f t="shared" ref="D117:G126" si="5">$L117*D$1005+$M117</f>
        <v>2.0644681322278879</v>
      </c>
      <c r="E117" s="44">
        <f t="shared" si="5"/>
        <v>2.0543918820629035</v>
      </c>
      <c r="F117" s="44">
        <f t="shared" si="5"/>
        <v>2.044315631897919</v>
      </c>
      <c r="G117" s="44">
        <f t="shared" si="5"/>
        <v>2.0342393817329345</v>
      </c>
      <c r="H117" s="43">
        <f>$V$127</f>
        <v>2.0241631315679496</v>
      </c>
      <c r="I117" s="43">
        <f t="shared" ref="I117:K126" si="6">H117*(1-I$115/100)^10</f>
        <v>1.9642514997080227</v>
      </c>
      <c r="J117" s="43">
        <f t="shared" si="6"/>
        <v>1.9061131456912401</v>
      </c>
      <c r="K117" s="43">
        <f t="shared" si="6"/>
        <v>1.8496955836444693</v>
      </c>
      <c r="L117">
        <f t="shared" ref="L117:L126" si="7">(H117-C117)/(H$1005-C$1005)</f>
        <v>-1.0076250164984478E-3</v>
      </c>
      <c r="M117" s="105">
        <f t="shared" ref="M117:M126" si="8">H117-L117*H$1005</f>
        <v>4.1099469157197372</v>
      </c>
      <c r="O117" s="42" t="s">
        <v>5</v>
      </c>
      <c r="P117" s="43">
        <v>2.1378200572916701</v>
      </c>
      <c r="Q117" s="43">
        <f t="shared" ref="Q117:Y126" si="9">P117*(1-Q$115/100)^10</f>
        <v>2.074544382392872</v>
      </c>
      <c r="R117" s="43">
        <f t="shared" si="9"/>
        <v>2.0131415550334366</v>
      </c>
      <c r="S117" s="43">
        <f t="shared" si="9"/>
        <v>1.9535561422541527</v>
      </c>
      <c r="T117" s="43">
        <f t="shared" si="9"/>
        <v>1.8957343518129011</v>
      </c>
      <c r="U117" s="43">
        <f t="shared" si="9"/>
        <v>1.8396239836223425</v>
      </c>
      <c r="V117" s="43">
        <f t="shared" si="9"/>
        <v>1.7851743826249664</v>
      </c>
      <c r="W117" s="43">
        <f t="shared" si="9"/>
        <v>1.7323363930629532</v>
      </c>
      <c r="X117" s="43">
        <f t="shared" si="9"/>
        <v>1.6810623141015673</v>
      </c>
      <c r="Y117" s="43">
        <f t="shared" si="9"/>
        <v>1.6313058567660192</v>
      </c>
      <c r="Z117" s="2"/>
      <c r="AA117" s="2"/>
      <c r="AB117" s="2"/>
    </row>
    <row r="118" spans="1:28" ht="14.5" hidden="1" outlineLevel="1">
      <c r="A118" s="42" t="s">
        <v>6</v>
      </c>
      <c r="B118" s="43">
        <v>1.9927996227424347</v>
      </c>
      <c r="C118" s="43">
        <f t="shared" si="4"/>
        <v>1.9338162950123901</v>
      </c>
      <c r="D118" s="44">
        <f t="shared" si="5"/>
        <v>1.9518856623235017</v>
      </c>
      <c r="E118" s="44">
        <f t="shared" si="5"/>
        <v>1.9699550296346136</v>
      </c>
      <c r="F118" s="44">
        <f t="shared" si="5"/>
        <v>1.9880243969457254</v>
      </c>
      <c r="G118" s="44">
        <f t="shared" si="5"/>
        <v>2.0060937642568377</v>
      </c>
      <c r="H118" s="43">
        <f t="shared" ref="H118:H126" si="10">$V$127</f>
        <v>2.0241631315679496</v>
      </c>
      <c r="I118" s="43">
        <f t="shared" si="6"/>
        <v>1.9642514997080227</v>
      </c>
      <c r="J118" s="43">
        <f t="shared" si="6"/>
        <v>1.9061131456912401</v>
      </c>
      <c r="K118" s="43">
        <f t="shared" si="6"/>
        <v>1.8496955836444693</v>
      </c>
      <c r="L118">
        <f t="shared" si="7"/>
        <v>1.8069367311111906E-3</v>
      </c>
      <c r="M118" s="105">
        <f t="shared" si="8"/>
        <v>-1.716195901832215</v>
      </c>
      <c r="O118" s="42" t="s">
        <v>6</v>
      </c>
      <c r="P118" s="43">
        <v>1.9927996227424347</v>
      </c>
      <c r="Q118" s="43">
        <f t="shared" si="9"/>
        <v>1.9338162950123901</v>
      </c>
      <c r="R118" s="43">
        <f t="shared" si="9"/>
        <v>1.8765787689727942</v>
      </c>
      <c r="S118" s="43">
        <f t="shared" si="9"/>
        <v>1.8210353719958106</v>
      </c>
      <c r="T118" s="43">
        <f t="shared" si="9"/>
        <v>1.7671359608715664</v>
      </c>
      <c r="U118" s="43">
        <f t="shared" si="9"/>
        <v>1.7148318765400998</v>
      </c>
      <c r="V118" s="43">
        <f t="shared" si="9"/>
        <v>1.6640759001631587</v>
      </c>
      <c r="W118" s="43">
        <f t="shared" si="9"/>
        <v>1.6148222104961976</v>
      </c>
      <c r="X118" s="43">
        <f t="shared" si="9"/>
        <v>1.5670263425220881</v>
      </c>
      <c r="Y118" s="43">
        <f t="shared" si="9"/>
        <v>1.5206451473091964</v>
      </c>
      <c r="Z118" s="2"/>
      <c r="AA118" s="2"/>
      <c r="AB118" s="2"/>
    </row>
    <row r="119" spans="1:28" ht="14.5" hidden="1" outlineLevel="1">
      <c r="A119" s="42" t="s">
        <v>11</v>
      </c>
      <c r="B119" s="43">
        <v>3.0374470969511083</v>
      </c>
      <c r="C119" s="43">
        <f t="shared" si="4"/>
        <v>2.9475440602696845</v>
      </c>
      <c r="D119" s="44">
        <f t="shared" si="5"/>
        <v>2.7628678745293413</v>
      </c>
      <c r="E119" s="44">
        <f t="shared" si="5"/>
        <v>2.5781916887889977</v>
      </c>
      <c r="F119" s="44">
        <f t="shared" si="5"/>
        <v>2.393515503048647</v>
      </c>
      <c r="G119" s="44">
        <f t="shared" si="5"/>
        <v>2.2088393173083034</v>
      </c>
      <c r="H119" s="43">
        <f t="shared" si="10"/>
        <v>2.0241631315679496</v>
      </c>
      <c r="I119" s="43">
        <f t="shared" si="6"/>
        <v>1.9642514997080227</v>
      </c>
      <c r="J119" s="43">
        <f t="shared" si="6"/>
        <v>1.9061131456912401</v>
      </c>
      <c r="K119" s="43">
        <f t="shared" si="6"/>
        <v>1.8496955836444693</v>
      </c>
      <c r="L119">
        <f t="shared" si="7"/>
        <v>-1.84676185740347E-2</v>
      </c>
      <c r="M119" s="105">
        <f t="shared" si="8"/>
        <v>40.252133579819784</v>
      </c>
      <c r="O119" s="42" t="s">
        <v>11</v>
      </c>
      <c r="P119" s="43">
        <v>3.0374470969511083</v>
      </c>
      <c r="Q119" s="43">
        <f t="shared" si="9"/>
        <v>2.9475440602696845</v>
      </c>
      <c r="R119" s="43">
        <f t="shared" si="9"/>
        <v>2.8603019937209275</v>
      </c>
      <c r="S119" s="43">
        <f t="shared" si="9"/>
        <v>2.7756421373173179</v>
      </c>
      <c r="T119" s="43">
        <f t="shared" si="9"/>
        <v>2.693488062227015</v>
      </c>
      <c r="U119" s="43">
        <f t="shared" si="9"/>
        <v>2.6137656017757904</v>
      </c>
      <c r="V119" s="43">
        <f t="shared" si="9"/>
        <v>2.5364027844911821</v>
      </c>
      <c r="W119" s="43">
        <f t="shared" si="9"/>
        <v>2.4613297691284237</v>
      </c>
      <c r="X119" s="43">
        <f t="shared" si="9"/>
        <v>2.3884787816194897</v>
      </c>
      <c r="Y119" s="43">
        <f t="shared" si="9"/>
        <v>2.317784053888337</v>
      </c>
      <c r="Z119" s="2"/>
      <c r="AA119" s="2"/>
      <c r="AB119" s="2"/>
    </row>
    <row r="120" spans="1:28" ht="14.5" hidden="1" outlineLevel="1">
      <c r="A120" s="42" t="s">
        <v>2</v>
      </c>
      <c r="B120" s="43">
        <v>2.639329989612262</v>
      </c>
      <c r="C120" s="43">
        <f t="shared" si="4"/>
        <v>2.5612105118743056</v>
      </c>
      <c r="D120" s="44">
        <f t="shared" si="5"/>
        <v>2.4538010358130329</v>
      </c>
      <c r="E120" s="44">
        <f t="shared" si="5"/>
        <v>2.3463915597517619</v>
      </c>
      <c r="F120" s="44">
        <f t="shared" si="5"/>
        <v>2.238982083690491</v>
      </c>
      <c r="G120" s="44">
        <f t="shared" si="5"/>
        <v>2.1315726076292201</v>
      </c>
      <c r="H120" s="43">
        <f t="shared" si="10"/>
        <v>2.0241631315679496</v>
      </c>
      <c r="I120" s="43">
        <f t="shared" si="6"/>
        <v>1.9642514997080227</v>
      </c>
      <c r="J120" s="43">
        <f t="shared" si="6"/>
        <v>1.9061131456912401</v>
      </c>
      <c r="K120" s="43">
        <f t="shared" si="6"/>
        <v>1.8496955836444693</v>
      </c>
      <c r="L120">
        <f t="shared" si="7"/>
        <v>-1.074094760612712E-2</v>
      </c>
      <c r="M120" s="105">
        <f t="shared" si="8"/>
        <v>24.257924676251086</v>
      </c>
      <c r="O120" s="42" t="s">
        <v>2</v>
      </c>
      <c r="P120" s="43">
        <v>2.639329989612262</v>
      </c>
      <c r="Q120" s="43">
        <f t="shared" si="9"/>
        <v>2.5612105118743056</v>
      </c>
      <c r="R120" s="43">
        <f t="shared" si="9"/>
        <v>2.4854032318630712</v>
      </c>
      <c r="S120" s="43">
        <f t="shared" si="9"/>
        <v>2.4118397126345053</v>
      </c>
      <c r="T120" s="43">
        <f t="shared" si="9"/>
        <v>2.3404535428564892</v>
      </c>
      <c r="U120" s="43">
        <f t="shared" si="9"/>
        <v>2.2711802768543254</v>
      </c>
      <c r="V120" s="43">
        <f t="shared" si="9"/>
        <v>2.2039573764307705</v>
      </c>
      <c r="W120" s="43">
        <f t="shared" si="9"/>
        <v>2.1387241544080928</v>
      </c>
      <c r="X120" s="43">
        <f t="shared" si="9"/>
        <v>2.0754217198411831</v>
      </c>
      <c r="Y120" s="43">
        <f t="shared" si="9"/>
        <v>2.0139929248522614</v>
      </c>
      <c r="Z120" s="2"/>
      <c r="AA120" s="2"/>
      <c r="AB120" s="2"/>
    </row>
    <row r="121" spans="1:28" ht="14.5" hidden="1" outlineLevel="1">
      <c r="A121" s="42" t="s">
        <v>3</v>
      </c>
      <c r="B121" s="43">
        <v>2.4602892978071242</v>
      </c>
      <c r="C121" s="43">
        <f t="shared" si="4"/>
        <v>2.3874691064004363</v>
      </c>
      <c r="D121" s="44">
        <f t="shared" si="5"/>
        <v>2.3148079114339399</v>
      </c>
      <c r="E121" s="44">
        <f t="shared" si="5"/>
        <v>2.2421467164674418</v>
      </c>
      <c r="F121" s="44">
        <f t="shared" si="5"/>
        <v>2.1694855215009454</v>
      </c>
      <c r="G121" s="44">
        <f t="shared" si="5"/>
        <v>2.0968243265344473</v>
      </c>
      <c r="H121" s="43">
        <f t="shared" si="10"/>
        <v>2.0241631315679496</v>
      </c>
      <c r="I121" s="43">
        <f t="shared" si="6"/>
        <v>1.9642514997080227</v>
      </c>
      <c r="J121" s="43">
        <f t="shared" si="6"/>
        <v>1.9061131456912401</v>
      </c>
      <c r="K121" s="43">
        <f t="shared" si="6"/>
        <v>1.8496955836444693</v>
      </c>
      <c r="L121">
        <f t="shared" si="7"/>
        <v>-7.2661194966497341E-3</v>
      </c>
      <c r="M121" s="105">
        <f t="shared" si="8"/>
        <v>17.0650304896329</v>
      </c>
      <c r="O121" s="42" t="s">
        <v>3</v>
      </c>
      <c r="P121" s="43">
        <v>2.4602892978071242</v>
      </c>
      <c r="Q121" s="43">
        <f t="shared" si="9"/>
        <v>2.3874691064004363</v>
      </c>
      <c r="R121" s="43">
        <f t="shared" si="9"/>
        <v>2.3168042632616261</v>
      </c>
      <c r="S121" s="43">
        <f t="shared" si="9"/>
        <v>2.2482309739119084</v>
      </c>
      <c r="T121" s="43">
        <f t="shared" si="9"/>
        <v>2.1816873320757102</v>
      </c>
      <c r="U121" s="43">
        <f t="shared" si="9"/>
        <v>2.1171132637932111</v>
      </c>
      <c r="V121" s="43">
        <f t="shared" si="9"/>
        <v>2.0544504731870532</v>
      </c>
      <c r="W121" s="43">
        <f t="shared" si="9"/>
        <v>1.9936423898342597</v>
      </c>
      <c r="X121" s="43">
        <f t="shared" si="9"/>
        <v>1.934634117695851</v>
      </c>
      <c r="Y121" s="43">
        <f t="shared" si="9"/>
        <v>1.877372385558054</v>
      </c>
      <c r="Z121" s="2"/>
      <c r="AA121" s="2"/>
      <c r="AB121" s="2"/>
    </row>
    <row r="122" spans="1:28" ht="14.5" hidden="1" outlineLevel="1">
      <c r="A122" s="42" t="s">
        <v>4</v>
      </c>
      <c r="B122" s="43">
        <v>2.2933939494975801</v>
      </c>
      <c r="C122" s="43">
        <f t="shared" si="4"/>
        <v>2.2255135638363464</v>
      </c>
      <c r="D122" s="44">
        <f t="shared" si="5"/>
        <v>2.1852434773826666</v>
      </c>
      <c r="E122" s="44">
        <f t="shared" si="5"/>
        <v>2.1449733909289872</v>
      </c>
      <c r="F122" s="44">
        <f t="shared" si="5"/>
        <v>2.1047033044753078</v>
      </c>
      <c r="G122" s="44">
        <f t="shared" si="5"/>
        <v>2.0644332180216285</v>
      </c>
      <c r="H122" s="43">
        <f t="shared" si="10"/>
        <v>2.0241631315679496</v>
      </c>
      <c r="I122" s="43">
        <f t="shared" si="6"/>
        <v>1.9642514997080227</v>
      </c>
      <c r="J122" s="43">
        <f t="shared" si="6"/>
        <v>1.9061131456912401</v>
      </c>
      <c r="K122" s="43">
        <f t="shared" si="6"/>
        <v>1.8496955836444693</v>
      </c>
      <c r="L122">
        <f t="shared" si="7"/>
        <v>-4.0270086453679356E-3</v>
      </c>
      <c r="M122" s="105">
        <f t="shared" si="8"/>
        <v>10.360071027479576</v>
      </c>
      <c r="O122" s="42" t="s">
        <v>4</v>
      </c>
      <c r="P122" s="43">
        <v>2.2933939494975801</v>
      </c>
      <c r="Q122" s="43">
        <f t="shared" si="9"/>
        <v>2.2255135638363464</v>
      </c>
      <c r="R122" s="43">
        <f t="shared" si="9"/>
        <v>2.1596423169707073</v>
      </c>
      <c r="S122" s="43">
        <f t="shared" si="9"/>
        <v>2.0957207419624506</v>
      </c>
      <c r="T122" s="43">
        <f t="shared" si="9"/>
        <v>2.0336911319890647</v>
      </c>
      <c r="U122" s="43">
        <f t="shared" si="9"/>
        <v>1.9734974882474428</v>
      </c>
      <c r="V122" s="43">
        <f t="shared" si="9"/>
        <v>1.9150854693995427</v>
      </c>
      <c r="W122" s="43">
        <f t="shared" si="9"/>
        <v>1.858402342514367</v>
      </c>
      <c r="X122" s="43">
        <f t="shared" si="9"/>
        <v>1.8033969354619714</v>
      </c>
      <c r="Y122" s="43">
        <f t="shared" si="9"/>
        <v>1.7500195907165284</v>
      </c>
      <c r="Z122" s="2"/>
      <c r="AA122" s="2"/>
      <c r="AB122" s="2"/>
    </row>
    <row r="123" spans="1:28" ht="14.5" hidden="1" outlineLevel="1">
      <c r="A123" s="42" t="s">
        <v>0</v>
      </c>
      <c r="B123" s="43">
        <v>3.2584888378733448</v>
      </c>
      <c r="C123" s="43">
        <f t="shared" si="4"/>
        <v>3.162043358440505</v>
      </c>
      <c r="D123" s="44">
        <f t="shared" si="5"/>
        <v>2.9344673130659942</v>
      </c>
      <c r="E123" s="44">
        <f t="shared" si="5"/>
        <v>2.706891267691482</v>
      </c>
      <c r="F123" s="44">
        <f t="shared" si="5"/>
        <v>2.479315222316977</v>
      </c>
      <c r="G123" s="44">
        <f t="shared" si="5"/>
        <v>2.2517391769424648</v>
      </c>
      <c r="H123" s="43">
        <f t="shared" si="10"/>
        <v>2.0241631315679496</v>
      </c>
      <c r="I123" s="43">
        <f t="shared" si="6"/>
        <v>1.9642514997080227</v>
      </c>
      <c r="J123" s="43">
        <f t="shared" si="6"/>
        <v>1.9061131456912401</v>
      </c>
      <c r="K123" s="43">
        <f t="shared" si="6"/>
        <v>1.8496955836444693</v>
      </c>
      <c r="L123">
        <f t="shared" si="7"/>
        <v>-2.2757604537451109E-2</v>
      </c>
      <c r="M123" s="105">
        <f t="shared" si="8"/>
        <v>49.132404524091747</v>
      </c>
      <c r="O123" s="42" t="s">
        <v>0</v>
      </c>
      <c r="P123" s="43">
        <v>3.2584888378733448</v>
      </c>
      <c r="Q123" s="43">
        <f t="shared" si="9"/>
        <v>3.162043358440505</v>
      </c>
      <c r="R123" s="43">
        <f t="shared" si="9"/>
        <v>3.0684524938201871</v>
      </c>
      <c r="S123" s="43">
        <f t="shared" si="9"/>
        <v>2.9776317524864453</v>
      </c>
      <c r="T123" s="43">
        <f t="shared" si="9"/>
        <v>2.889499143712364</v>
      </c>
      <c r="U123" s="43">
        <f t="shared" si="9"/>
        <v>2.8039751035508518</v>
      </c>
      <c r="V123" s="43">
        <f t="shared" si="9"/>
        <v>2.7209824230062698</v>
      </c>
      <c r="W123" s="43">
        <f t="shared" si="9"/>
        <v>2.6404461783320539</v>
      </c>
      <c r="X123" s="43">
        <f t="shared" si="9"/>
        <v>2.5622936633914017</v>
      </c>
      <c r="Y123" s="43">
        <f t="shared" si="9"/>
        <v>2.4864543240199661</v>
      </c>
      <c r="Z123" s="2"/>
      <c r="AA123" s="2"/>
      <c r="AB123" s="2"/>
    </row>
    <row r="124" spans="1:28" ht="14.5" hidden="1" outlineLevel="1">
      <c r="A124" s="42" t="s">
        <v>1</v>
      </c>
      <c r="B124" s="43">
        <v>2.8313998684120483</v>
      </c>
      <c r="C124" s="43">
        <f t="shared" si="4"/>
        <v>2.7475954635599811</v>
      </c>
      <c r="D124" s="44">
        <f t="shared" si="5"/>
        <v>2.602908997161574</v>
      </c>
      <c r="E124" s="44">
        <f t="shared" si="5"/>
        <v>2.4582225307631695</v>
      </c>
      <c r="F124" s="44">
        <f t="shared" si="5"/>
        <v>2.3135360643647616</v>
      </c>
      <c r="G124" s="44">
        <f t="shared" si="5"/>
        <v>2.1688495979663571</v>
      </c>
      <c r="H124" s="43">
        <f t="shared" si="10"/>
        <v>2.0241631315679496</v>
      </c>
      <c r="I124" s="43">
        <f t="shared" si="6"/>
        <v>1.9642514997080227</v>
      </c>
      <c r="J124" s="43">
        <f t="shared" si="6"/>
        <v>1.9061131456912401</v>
      </c>
      <c r="K124" s="43">
        <f t="shared" si="6"/>
        <v>1.8496955836444693</v>
      </c>
      <c r="L124">
        <f t="shared" si="7"/>
        <v>-1.446864663984063E-2</v>
      </c>
      <c r="M124" s="105">
        <f t="shared" si="8"/>
        <v>31.974261676038054</v>
      </c>
      <c r="O124" s="42" t="s">
        <v>1</v>
      </c>
      <c r="P124" s="43">
        <v>2.8313998684120483</v>
      </c>
      <c r="Q124" s="43">
        <f t="shared" si="9"/>
        <v>2.7475954635599811</v>
      </c>
      <c r="R124" s="43">
        <f t="shared" si="9"/>
        <v>2.6662715201753886</v>
      </c>
      <c r="S124" s="43">
        <f t="shared" si="9"/>
        <v>2.5873546210064871</v>
      </c>
      <c r="T124" s="43">
        <f t="shared" si="9"/>
        <v>2.5107735218216867</v>
      </c>
      <c r="U124" s="43">
        <f t="shared" si="9"/>
        <v>2.4364590870920551</v>
      </c>
      <c r="V124" s="43">
        <f t="shared" si="9"/>
        <v>2.3643442275774662</v>
      </c>
      <c r="W124" s="43">
        <f t="shared" si="9"/>
        <v>2.2943638397600878</v>
      </c>
      <c r="X124" s="43">
        <f t="shared" si="9"/>
        <v>2.2264547470705294</v>
      </c>
      <c r="Y124" s="43">
        <f t="shared" si="9"/>
        <v>2.160555642853593</v>
      </c>
      <c r="Z124" s="2"/>
      <c r="AA124" s="2"/>
      <c r="AB124" s="2"/>
    </row>
    <row r="125" spans="1:28" ht="14.5" hidden="1" outlineLevel="1">
      <c r="A125" s="42" t="s">
        <v>7</v>
      </c>
      <c r="B125" s="43">
        <v>1.8576167450844432</v>
      </c>
      <c r="C125" s="43">
        <f t="shared" si="4"/>
        <v>1.8026345903200069</v>
      </c>
      <c r="D125" s="44">
        <f t="shared" si="5"/>
        <v>1.8469402985695957</v>
      </c>
      <c r="E125" s="44">
        <f t="shared" si="5"/>
        <v>1.8912460068191841</v>
      </c>
      <c r="F125" s="44">
        <f t="shared" si="5"/>
        <v>1.9355517150687724</v>
      </c>
      <c r="G125" s="44">
        <f t="shared" si="5"/>
        <v>1.9798574233183608</v>
      </c>
      <c r="H125" s="43">
        <f t="shared" si="10"/>
        <v>2.0241631315679496</v>
      </c>
      <c r="I125" s="43">
        <f t="shared" si="6"/>
        <v>1.9642514997080227</v>
      </c>
      <c r="J125" s="43">
        <f t="shared" si="6"/>
        <v>1.9061131456912401</v>
      </c>
      <c r="K125" s="43">
        <f t="shared" si="6"/>
        <v>1.8496955836444693</v>
      </c>
      <c r="L125">
        <f t="shared" si="7"/>
        <v>4.430570824958853E-3</v>
      </c>
      <c r="M125" s="105">
        <f t="shared" si="8"/>
        <v>-7.1471184760968764</v>
      </c>
      <c r="O125" s="42" t="s">
        <v>7</v>
      </c>
      <c r="P125" s="43">
        <v>1.8576167450844432</v>
      </c>
      <c r="Q125" s="43">
        <f t="shared" si="9"/>
        <v>1.8026345903200069</v>
      </c>
      <c r="R125" s="43">
        <f t="shared" si="9"/>
        <v>1.7492798096361177</v>
      </c>
      <c r="S125" s="43">
        <f t="shared" si="9"/>
        <v>1.6975042356517518</v>
      </c>
      <c r="T125" s="43">
        <f t="shared" si="9"/>
        <v>1.647261126654773</v>
      </c>
      <c r="U125" s="43">
        <f t="shared" si="9"/>
        <v>1.5985051244046666</v>
      </c>
      <c r="V125" s="43">
        <f t="shared" si="9"/>
        <v>1.5511922131842379</v>
      </c>
      <c r="W125" s="43">
        <f t="shared" si="9"/>
        <v>1.5052796800633077</v>
      </c>
      <c r="X125" s="43">
        <f t="shared" si="9"/>
        <v>1.460726076338531</v>
      </c>
      <c r="Y125" s="43">
        <f t="shared" si="9"/>
        <v>1.4174911801145298</v>
      </c>
      <c r="Z125" s="2"/>
      <c r="AA125" s="2"/>
      <c r="AB125" s="2"/>
    </row>
    <row r="126" spans="1:28" ht="14.5" hidden="1" outlineLevel="1">
      <c r="A126" s="42" t="s">
        <v>8</v>
      </c>
      <c r="B126" s="43">
        <v>1.731604087153183</v>
      </c>
      <c r="C126" s="43">
        <f t="shared" si="4"/>
        <v>1.6803516831454561</v>
      </c>
      <c r="D126" s="44">
        <f t="shared" si="5"/>
        <v>1.7491139728299547</v>
      </c>
      <c r="E126" s="44">
        <f t="shared" si="5"/>
        <v>1.8178762625144529</v>
      </c>
      <c r="F126" s="44">
        <f t="shared" si="5"/>
        <v>1.886638552198951</v>
      </c>
      <c r="G126" s="44">
        <f t="shared" si="5"/>
        <v>1.955400841883451</v>
      </c>
      <c r="H126" s="43">
        <f t="shared" si="10"/>
        <v>2.0241631315679496</v>
      </c>
      <c r="I126" s="43">
        <f t="shared" si="6"/>
        <v>1.9642514997080227</v>
      </c>
      <c r="J126" s="43">
        <f t="shared" si="6"/>
        <v>1.9061131456912401</v>
      </c>
      <c r="K126" s="43">
        <f t="shared" si="6"/>
        <v>1.8496955836444693</v>
      </c>
      <c r="L126">
        <f t="shared" si="7"/>
        <v>6.8762289684498688E-3</v>
      </c>
      <c r="M126" s="105">
        <f t="shared" si="8"/>
        <v>-12.209630833123279</v>
      </c>
      <c r="O126" s="42" t="s">
        <v>8</v>
      </c>
      <c r="P126" s="43">
        <v>1.731604087153183</v>
      </c>
      <c r="Q126" s="43">
        <f t="shared" si="9"/>
        <v>1.6803516831454561</v>
      </c>
      <c r="R126" s="43">
        <f t="shared" si="9"/>
        <v>1.6306162592234541</v>
      </c>
      <c r="S126" s="43">
        <f t="shared" si="9"/>
        <v>1.5823529154722356</v>
      </c>
      <c r="T126" s="43">
        <f t="shared" si="9"/>
        <v>1.5355180809345568</v>
      </c>
      <c r="U126" s="43">
        <f t="shared" si="9"/>
        <v>1.4900694742760847</v>
      </c>
      <c r="V126" s="43">
        <f t="shared" si="9"/>
        <v>1.4459660656148512</v>
      </c>
      <c r="W126" s="43">
        <f t="shared" si="9"/>
        <v>1.4031680394804857</v>
      </c>
      <c r="X126" s="43">
        <f t="shared" si="9"/>
        <v>1.3616367588697913</v>
      </c>
      <c r="Y126" s="43">
        <f t="shared" si="9"/>
        <v>1.3213347303662095</v>
      </c>
      <c r="Z126" s="2"/>
      <c r="AA126" s="2"/>
      <c r="AB126" s="2"/>
    </row>
    <row r="127" spans="1:28" hidden="1" outlineLevel="1">
      <c r="H127" s="108"/>
      <c r="I127" s="108"/>
      <c r="J127" s="108"/>
      <c r="K127" s="108"/>
      <c r="V127" s="43">
        <f>AVERAGE(V117:V126)</f>
        <v>2.0241631315679496</v>
      </c>
      <c r="W127" s="108"/>
      <c r="X127" s="108"/>
      <c r="Y127" s="108"/>
    </row>
    <row r="128" spans="1:28" ht="14.5" hidden="1" outlineLevel="1">
      <c r="A128" t="s">
        <v>36</v>
      </c>
    </row>
    <row r="129" spans="1:26" ht="14.5" hidden="1" outlineLevel="1">
      <c r="A129" s="5" t="s">
        <v>37</v>
      </c>
      <c r="B129" s="32"/>
      <c r="C129" s="32"/>
      <c r="D129" s="32"/>
      <c r="E129" s="32"/>
      <c r="F129" s="32"/>
      <c r="G129" s="32"/>
      <c r="H129" s="32"/>
      <c r="I129" s="32"/>
      <c r="J129" s="32"/>
      <c r="K129" s="32"/>
      <c r="L129" s="5"/>
    </row>
    <row r="130" spans="1:26" ht="14.5" hidden="1" outlineLevel="1">
      <c r="A130" s="32"/>
      <c r="B130" s="68">
        <v>2010</v>
      </c>
      <c r="C130" s="68">
        <v>2020</v>
      </c>
      <c r="D130" s="68">
        <v>2030</v>
      </c>
      <c r="E130" s="68">
        <v>2040</v>
      </c>
      <c r="F130" s="68">
        <v>2050</v>
      </c>
      <c r="G130" s="68">
        <v>2060</v>
      </c>
      <c r="H130" s="68">
        <v>2070</v>
      </c>
      <c r="I130" s="68">
        <v>2080</v>
      </c>
      <c r="J130" s="68">
        <v>2090</v>
      </c>
      <c r="K130" s="68">
        <v>2100</v>
      </c>
      <c r="L130" s="5"/>
      <c r="N130" s="1"/>
      <c r="O130" s="1"/>
      <c r="P130" s="1"/>
      <c r="Q130" s="1"/>
      <c r="R130" s="1"/>
      <c r="S130" s="1"/>
      <c r="T130" s="1"/>
      <c r="U130" s="1"/>
      <c r="V130" s="1"/>
      <c r="W130" s="1"/>
      <c r="X130" s="1"/>
      <c r="Y130" s="1"/>
    </row>
    <row r="131" spans="1:26" ht="14.5" hidden="1" outlineLevel="1">
      <c r="A131" s="32" t="s">
        <v>5</v>
      </c>
      <c r="B131" s="6">
        <f>B98*B10</f>
        <v>249.70119034199391</v>
      </c>
      <c r="C131" s="6">
        <f t="shared" ref="C131:K131" si="11">C98*C10</f>
        <v>346.41723326134587</v>
      </c>
      <c r="D131" s="6">
        <f t="shared" si="11"/>
        <v>496.45693052891812</v>
      </c>
      <c r="E131" s="6">
        <f t="shared" si="11"/>
        <v>769.25205890762277</v>
      </c>
      <c r="F131" s="6">
        <f t="shared" si="11"/>
        <v>1128.9923811441402</v>
      </c>
      <c r="G131" s="6">
        <f t="shared" si="11"/>
        <v>1691.4919526212734</v>
      </c>
      <c r="H131" s="6">
        <f t="shared" si="11"/>
        <v>2574.3977170149369</v>
      </c>
      <c r="I131" s="6">
        <f t="shared" si="11"/>
        <v>4533.0412214572161</v>
      </c>
      <c r="J131" s="6">
        <f t="shared" si="11"/>
        <v>7669.5508205213691</v>
      </c>
      <c r="K131" s="6">
        <f t="shared" si="11"/>
        <v>12002.434522202593</v>
      </c>
      <c r="L131" s="5"/>
      <c r="N131" s="1"/>
      <c r="O131" s="1"/>
      <c r="P131" s="1"/>
      <c r="Q131" s="1"/>
      <c r="R131" s="1"/>
      <c r="S131" s="1"/>
      <c r="T131" s="1"/>
      <c r="U131" s="1"/>
      <c r="V131" s="1"/>
      <c r="W131" s="1"/>
      <c r="X131" s="1"/>
      <c r="Y131" s="1"/>
    </row>
    <row r="132" spans="1:26" ht="14.5" hidden="1" outlineLevel="1">
      <c r="A132" s="32" t="s">
        <v>6</v>
      </c>
      <c r="B132" s="6">
        <f t="shared" ref="B132:K140" si="12">B99*B11</f>
        <v>93.386767276813472</v>
      </c>
      <c r="C132" s="6">
        <f t="shared" si="12"/>
        <v>238.4211191333296</v>
      </c>
      <c r="D132" s="6">
        <f t="shared" si="12"/>
        <v>535.2244146912675</v>
      </c>
      <c r="E132" s="6">
        <f t="shared" si="12"/>
        <v>972.5699145532169</v>
      </c>
      <c r="F132" s="6">
        <f t="shared" si="12"/>
        <v>1570.7094669558048</v>
      </c>
      <c r="G132" s="6">
        <f t="shared" si="12"/>
        <v>1996.3010381722465</v>
      </c>
      <c r="H132" s="6">
        <f t="shared" si="12"/>
        <v>2404.5464688804432</v>
      </c>
      <c r="I132" s="6">
        <f t="shared" si="12"/>
        <v>2672.878723866088</v>
      </c>
      <c r="J132" s="6">
        <f t="shared" si="12"/>
        <v>3996.8877574193352</v>
      </c>
      <c r="K132" s="6">
        <f t="shared" si="12"/>
        <v>4060.5163573967825</v>
      </c>
      <c r="L132" s="5"/>
      <c r="N132" s="1"/>
      <c r="O132" s="1"/>
      <c r="P132" s="1"/>
      <c r="Q132" s="1"/>
      <c r="R132" s="1"/>
      <c r="S132" s="1"/>
      <c r="T132" s="1"/>
      <c r="U132" s="1"/>
      <c r="V132" s="1"/>
      <c r="W132" s="1"/>
      <c r="X132" s="1"/>
      <c r="Y132" s="1"/>
    </row>
    <row r="133" spans="1:26" ht="14.5" hidden="1" outlineLevel="1">
      <c r="A133" s="32" t="s">
        <v>11</v>
      </c>
      <c r="B133" s="6">
        <f t="shared" si="12"/>
        <v>3326.434460825973</v>
      </c>
      <c r="C133" s="6">
        <f t="shared" si="12"/>
        <v>3837.723853974604</v>
      </c>
      <c r="D133" s="6">
        <f t="shared" si="12"/>
        <v>4308.5424983214634</v>
      </c>
      <c r="E133" s="6">
        <f t="shared" si="12"/>
        <v>4775.2966029781473</v>
      </c>
      <c r="F133" s="6">
        <f t="shared" si="12"/>
        <v>5200.5425811926243</v>
      </c>
      <c r="G133" s="6">
        <f t="shared" si="12"/>
        <v>5407.7164947725742</v>
      </c>
      <c r="H133" s="6">
        <f t="shared" si="12"/>
        <v>5461.438754083576</v>
      </c>
      <c r="I133" s="6">
        <f t="shared" si="12"/>
        <v>5415.1053078065524</v>
      </c>
      <c r="J133" s="6">
        <f t="shared" si="12"/>
        <v>5205.2818518398117</v>
      </c>
      <c r="K133" s="6">
        <f t="shared" si="12"/>
        <v>4886.6988216452028</v>
      </c>
      <c r="L133" s="5"/>
      <c r="N133" s="1"/>
      <c r="O133" s="1"/>
      <c r="P133" s="1"/>
      <c r="Q133" s="1"/>
      <c r="R133" s="1"/>
      <c r="S133" s="1"/>
      <c r="T133" s="1"/>
      <c r="U133" s="1"/>
      <c r="V133" s="1"/>
      <c r="W133" s="1"/>
      <c r="X133" s="1"/>
      <c r="Y133" s="1"/>
    </row>
    <row r="134" spans="1:26" ht="14.5" hidden="1" outlineLevel="1">
      <c r="A134" s="32" t="s">
        <v>2</v>
      </c>
      <c r="B134" s="6">
        <f t="shared" si="12"/>
        <v>52.233299246193447</v>
      </c>
      <c r="C134" s="6">
        <f t="shared" si="12"/>
        <v>79.548108664460202</v>
      </c>
      <c r="D134" s="6">
        <f t="shared" si="12"/>
        <v>139.64794209074836</v>
      </c>
      <c r="E134" s="6">
        <f t="shared" si="12"/>
        <v>241.39605417297909</v>
      </c>
      <c r="F134" s="6">
        <f t="shared" si="12"/>
        <v>399.55595179472823</v>
      </c>
      <c r="G134" s="6">
        <f t="shared" si="12"/>
        <v>609.22776483120299</v>
      </c>
      <c r="H134" s="6">
        <f t="shared" si="12"/>
        <v>900.193761109192</v>
      </c>
      <c r="I134" s="6">
        <f t="shared" si="12"/>
        <v>1172.9692807733413</v>
      </c>
      <c r="J134" s="6">
        <f t="shared" si="12"/>
        <v>1499.9263750560194</v>
      </c>
      <c r="K134" s="6">
        <f t="shared" si="12"/>
        <v>1877.5791570256745</v>
      </c>
      <c r="L134" s="5"/>
      <c r="N134" s="1"/>
      <c r="O134" s="1"/>
      <c r="P134" s="1"/>
      <c r="Q134" s="1"/>
      <c r="R134" s="1"/>
      <c r="S134" s="1"/>
      <c r="T134" s="1"/>
      <c r="U134" s="1"/>
      <c r="V134" s="1"/>
      <c r="W134" s="1"/>
      <c r="X134" s="1"/>
      <c r="Y134" s="1"/>
    </row>
    <row r="135" spans="1:26" ht="14.5" hidden="1" outlineLevel="1">
      <c r="A135" s="32" t="s">
        <v>3</v>
      </c>
      <c r="B135" s="6">
        <f t="shared" si="12"/>
        <v>1128.3359700265842</v>
      </c>
      <c r="C135" s="6">
        <f t="shared" si="12"/>
        <v>1520.2067111180027</v>
      </c>
      <c r="D135" s="6">
        <f t="shared" si="12"/>
        <v>2001.5240467280842</v>
      </c>
      <c r="E135" s="6">
        <f t="shared" si="12"/>
        <v>2622.5110963832035</v>
      </c>
      <c r="F135" s="6">
        <f t="shared" si="12"/>
        <v>3306.5963895107093</v>
      </c>
      <c r="G135" s="6">
        <f t="shared" si="12"/>
        <v>4145.2379234088712</v>
      </c>
      <c r="H135" s="6">
        <f t="shared" si="12"/>
        <v>4870.5596846732424</v>
      </c>
      <c r="I135" s="6">
        <f t="shared" si="12"/>
        <v>5382.211433721799</v>
      </c>
      <c r="J135" s="6">
        <f t="shared" si="12"/>
        <v>5790.6717828337332</v>
      </c>
      <c r="K135" s="6">
        <f t="shared" si="12"/>
        <v>6034.9888173056625</v>
      </c>
      <c r="L135" s="5"/>
      <c r="N135" s="1"/>
      <c r="O135" s="1"/>
      <c r="P135" s="1"/>
      <c r="Q135" s="1"/>
      <c r="R135" s="1"/>
      <c r="S135" s="1"/>
      <c r="T135" s="1"/>
      <c r="U135" s="1"/>
      <c r="V135" s="1"/>
      <c r="W135" s="1"/>
      <c r="X135" s="1"/>
      <c r="Y135" s="1"/>
    </row>
    <row r="136" spans="1:26" ht="14.5" hidden="1" outlineLevel="1">
      <c r="A136" s="32" t="s">
        <v>4</v>
      </c>
      <c r="B136" s="6">
        <f t="shared" si="12"/>
        <v>292.75629954918696</v>
      </c>
      <c r="C136" s="6">
        <f t="shared" si="12"/>
        <v>404.58768700388077</v>
      </c>
      <c r="D136" s="6">
        <f t="shared" si="12"/>
        <v>563.650332073963</v>
      </c>
      <c r="E136" s="6">
        <f t="shared" si="12"/>
        <v>839.71874337112956</v>
      </c>
      <c r="F136" s="6">
        <f t="shared" si="12"/>
        <v>1176.3040332210369</v>
      </c>
      <c r="G136" s="6">
        <f t="shared" si="12"/>
        <v>1515.6095487921871</v>
      </c>
      <c r="H136" s="6">
        <f t="shared" si="12"/>
        <v>1835.6713739181532</v>
      </c>
      <c r="I136" s="6">
        <f t="shared" si="12"/>
        <v>2180.5116559657095</v>
      </c>
      <c r="J136" s="6">
        <f t="shared" si="12"/>
        <v>2565.5138286533047</v>
      </c>
      <c r="K136" s="6">
        <f t="shared" si="12"/>
        <v>3003.5207346411471</v>
      </c>
      <c r="L136" s="5"/>
      <c r="N136" s="1"/>
      <c r="O136" s="1"/>
      <c r="P136" s="1"/>
      <c r="Q136" s="1"/>
      <c r="R136" s="1"/>
      <c r="S136" s="1"/>
      <c r="T136" s="1"/>
      <c r="U136" s="1"/>
      <c r="V136" s="1"/>
      <c r="W136" s="1"/>
      <c r="X136" s="1"/>
      <c r="Y136" s="1"/>
    </row>
    <row r="137" spans="1:26" ht="14.5" hidden="1" outlineLevel="1">
      <c r="A137" s="32" t="s">
        <v>0</v>
      </c>
      <c r="B137" s="6">
        <f t="shared" si="12"/>
        <v>4744.8097333909791</v>
      </c>
      <c r="C137" s="6">
        <f t="shared" si="12"/>
        <v>5333.8459523392703</v>
      </c>
      <c r="D137" s="6">
        <f t="shared" si="12"/>
        <v>5870.8653295134791</v>
      </c>
      <c r="E137" s="6">
        <f t="shared" si="12"/>
        <v>6277.4719651254381</v>
      </c>
      <c r="F137" s="6">
        <f t="shared" si="12"/>
        <v>6535.3043125014774</v>
      </c>
      <c r="G137" s="6">
        <f t="shared" si="12"/>
        <v>6671.86763622122</v>
      </c>
      <c r="H137" s="6">
        <f t="shared" si="12"/>
        <v>6644.7763511787643</v>
      </c>
      <c r="I137" s="6">
        <f t="shared" si="12"/>
        <v>6437.0435376575078</v>
      </c>
      <c r="J137" s="6">
        <f t="shared" si="12"/>
        <v>6043.3816823190755</v>
      </c>
      <c r="K137" s="6">
        <f t="shared" si="12"/>
        <v>5500.8523747609333</v>
      </c>
      <c r="L137" s="5"/>
      <c r="N137" s="1"/>
      <c r="O137" s="1"/>
      <c r="P137" s="1"/>
      <c r="Q137" s="1"/>
      <c r="R137" s="1"/>
      <c r="S137" s="1"/>
      <c r="T137" s="1"/>
      <c r="U137" s="1"/>
      <c r="V137" s="1"/>
      <c r="W137" s="1"/>
      <c r="X137" s="1"/>
      <c r="Y137" s="1"/>
    </row>
    <row r="138" spans="1:26" ht="14.5" hidden="1" outlineLevel="1">
      <c r="A138" s="32" t="s">
        <v>1</v>
      </c>
      <c r="B138" s="6">
        <f t="shared" si="12"/>
        <v>591.99146021088518</v>
      </c>
      <c r="C138" s="6">
        <f t="shared" si="12"/>
        <v>635.51826398280707</v>
      </c>
      <c r="D138" s="6">
        <f t="shared" si="12"/>
        <v>657.26889077647331</v>
      </c>
      <c r="E138" s="6">
        <f t="shared" si="12"/>
        <v>658.95933920667903</v>
      </c>
      <c r="F138" s="6">
        <f t="shared" si="12"/>
        <v>648.10253360155082</v>
      </c>
      <c r="G138" s="6">
        <f t="shared" si="12"/>
        <v>624.54285071604329</v>
      </c>
      <c r="H138" s="6">
        <f t="shared" si="12"/>
        <v>589.14419510154369</v>
      </c>
      <c r="I138" s="6">
        <f t="shared" si="12"/>
        <v>545.27062032907975</v>
      </c>
      <c r="J138" s="6">
        <f t="shared" si="12"/>
        <v>494.6684533408536</v>
      </c>
      <c r="K138" s="6">
        <f t="shared" si="12"/>
        <v>440.52956073019647</v>
      </c>
      <c r="L138" s="5"/>
      <c r="N138" s="1"/>
      <c r="O138" s="1"/>
      <c r="P138" s="1"/>
      <c r="Q138" s="1"/>
      <c r="R138" s="1"/>
      <c r="S138" s="1"/>
      <c r="T138" s="1"/>
      <c r="U138" s="1"/>
      <c r="V138" s="1"/>
      <c r="W138" s="1"/>
      <c r="X138" s="1"/>
      <c r="Y138" s="1"/>
    </row>
    <row r="139" spans="1:26" ht="14.5" hidden="1" outlineLevel="1">
      <c r="A139" s="32" t="s">
        <v>7</v>
      </c>
      <c r="B139" s="6">
        <f t="shared" si="12"/>
        <v>703.81278276169985</v>
      </c>
      <c r="C139" s="6">
        <f t="shared" si="12"/>
        <v>1101.7807522602357</v>
      </c>
      <c r="D139" s="6">
        <f t="shared" si="12"/>
        <v>1513.1127376846241</v>
      </c>
      <c r="E139" s="6">
        <f t="shared" si="12"/>
        <v>1879.4646996717627</v>
      </c>
      <c r="F139" s="6">
        <f t="shared" si="12"/>
        <v>2228.1142230334704</v>
      </c>
      <c r="G139" s="6">
        <f t="shared" si="12"/>
        <v>2523.1370503100306</v>
      </c>
      <c r="H139" s="6">
        <f t="shared" si="12"/>
        <v>2817.5874004662346</v>
      </c>
      <c r="I139" s="6">
        <f t="shared" si="12"/>
        <v>4125.9891760104729</v>
      </c>
      <c r="J139" s="6">
        <f t="shared" si="12"/>
        <v>4589.7348223661811</v>
      </c>
      <c r="K139" s="6">
        <f t="shared" si="12"/>
        <v>5084.9086116889948</v>
      </c>
      <c r="L139" s="5"/>
      <c r="N139" s="1"/>
      <c r="O139" s="1"/>
      <c r="P139" s="1"/>
      <c r="Q139" s="1"/>
      <c r="R139" s="1"/>
      <c r="S139" s="1"/>
      <c r="T139" s="1"/>
      <c r="U139" s="1"/>
      <c r="V139" s="1"/>
      <c r="W139" s="1"/>
      <c r="X139" s="1"/>
      <c r="Y139" s="1"/>
    </row>
    <row r="140" spans="1:26" ht="14.5" hidden="1" outlineLevel="1">
      <c r="A140" s="32" t="s">
        <v>8</v>
      </c>
      <c r="B140" s="6">
        <f t="shared" si="12"/>
        <v>122.84025075882209</v>
      </c>
      <c r="C140" s="6">
        <f t="shared" si="12"/>
        <v>234.4932692918523</v>
      </c>
      <c r="D140" s="6">
        <f t="shared" si="12"/>
        <v>520.26894342602714</v>
      </c>
      <c r="E140" s="6">
        <f t="shared" si="12"/>
        <v>1195.9069038877487</v>
      </c>
      <c r="F140" s="6">
        <f t="shared" si="12"/>
        <v>2163.7276072576365</v>
      </c>
      <c r="G140" s="6">
        <f t="shared" si="12"/>
        <v>3642.3674160697751</v>
      </c>
      <c r="H140" s="6">
        <f t="shared" si="12"/>
        <v>5458.9087092421478</v>
      </c>
      <c r="I140" s="6">
        <f t="shared" si="12"/>
        <v>10240.565600219443</v>
      </c>
      <c r="J140" s="6">
        <f t="shared" si="12"/>
        <v>11794.769607832017</v>
      </c>
      <c r="K140" s="6">
        <f t="shared" si="12"/>
        <v>12518.200566506386</v>
      </c>
      <c r="L140" s="5"/>
      <c r="N140" s="1"/>
      <c r="O140" s="1"/>
      <c r="P140" s="1"/>
      <c r="Q140" s="1"/>
      <c r="R140" s="1"/>
      <c r="S140" s="1"/>
      <c r="T140" s="1"/>
      <c r="U140" s="1"/>
      <c r="V140" s="1"/>
      <c r="W140" s="1"/>
    </row>
    <row r="141" spans="1:26" ht="14.5" hidden="1" outlineLevel="1">
      <c r="A141" s="32"/>
      <c r="B141" s="6"/>
      <c r="C141" s="6"/>
      <c r="D141" s="6"/>
      <c r="E141" s="6"/>
      <c r="F141" s="6"/>
      <c r="G141" s="6"/>
      <c r="H141" s="6"/>
      <c r="I141" s="6"/>
      <c r="J141" s="6"/>
      <c r="K141" s="6"/>
      <c r="L141" s="5"/>
    </row>
    <row r="142" spans="1:26" ht="14.5" hidden="1" outlineLevel="1">
      <c r="A142" t="s">
        <v>38</v>
      </c>
    </row>
    <row r="143" spans="1:26" ht="14.5" hidden="1" outlineLevel="1">
      <c r="A143" s="24" t="s">
        <v>39</v>
      </c>
      <c r="B143" s="23"/>
      <c r="C143" s="23"/>
      <c r="D143" s="23"/>
      <c r="E143" s="23"/>
      <c r="F143" s="23"/>
      <c r="G143" s="23"/>
      <c r="H143" s="23"/>
      <c r="I143" s="23"/>
      <c r="J143" s="23"/>
      <c r="K143" s="23"/>
      <c r="L143" s="32"/>
    </row>
    <row r="144" spans="1:26" ht="14.5" hidden="1" outlineLevel="1">
      <c r="A144" s="23"/>
      <c r="B144" s="69">
        <v>2010</v>
      </c>
      <c r="C144" s="69">
        <v>2020</v>
      </c>
      <c r="D144" s="69">
        <v>2030</v>
      </c>
      <c r="E144" s="69">
        <v>2040</v>
      </c>
      <c r="F144" s="69">
        <v>2050</v>
      </c>
      <c r="G144" s="69">
        <v>2060</v>
      </c>
      <c r="H144" s="69">
        <v>2070</v>
      </c>
      <c r="I144" s="69">
        <v>2080</v>
      </c>
      <c r="J144" s="69">
        <v>2090</v>
      </c>
      <c r="K144" s="69">
        <v>2100</v>
      </c>
      <c r="L144" s="6"/>
      <c r="O144" s="1"/>
      <c r="P144" s="1"/>
      <c r="Q144" s="1"/>
      <c r="R144" s="1"/>
      <c r="S144" s="1"/>
      <c r="T144" s="1"/>
      <c r="U144" s="1"/>
      <c r="V144" s="1"/>
      <c r="W144" s="1"/>
      <c r="X144" s="1"/>
      <c r="Y144" s="1"/>
      <c r="Z144" s="1"/>
    </row>
    <row r="145" spans="1:26" ht="14.5" hidden="1" outlineLevel="1">
      <c r="A145" s="23" t="s">
        <v>5</v>
      </c>
      <c r="B145" s="46">
        <f>B71*B10</f>
        <v>600.24809264463488</v>
      </c>
      <c r="C145" s="46">
        <f t="shared" ref="C145:K145" si="13">C71*C10</f>
        <v>816.08914491761675</v>
      </c>
      <c r="D145" s="46">
        <f t="shared" si="13"/>
        <v>1145.689111862298</v>
      </c>
      <c r="E145" s="46">
        <f t="shared" si="13"/>
        <v>1738.2511143727011</v>
      </c>
      <c r="F145" s="46">
        <f t="shared" si="13"/>
        <v>2496.8758139626752</v>
      </c>
      <c r="G145" s="46">
        <f t="shared" si="13"/>
        <v>3659.5926919623785</v>
      </c>
      <c r="H145" s="46">
        <f t="shared" si="13"/>
        <v>5446.0411978116763</v>
      </c>
      <c r="I145" s="46">
        <f t="shared" si="13"/>
        <v>9371.5869194433435</v>
      </c>
      <c r="J145" s="46">
        <f t="shared" si="13"/>
        <v>15487.337322151479</v>
      </c>
      <c r="K145" s="46">
        <f t="shared" si="13"/>
        <v>23659.926273073128</v>
      </c>
      <c r="L145" s="6"/>
      <c r="O145" s="1"/>
      <c r="P145" s="1"/>
      <c r="Q145" s="1"/>
      <c r="R145" s="1"/>
      <c r="S145" s="1"/>
      <c r="T145" s="1"/>
      <c r="U145" s="1"/>
      <c r="V145" s="1"/>
      <c r="W145" s="1"/>
      <c r="X145" s="1"/>
      <c r="Y145" s="1"/>
      <c r="Z145" s="1"/>
    </row>
    <row r="146" spans="1:26" ht="14.5" hidden="1" outlineLevel="1">
      <c r="A146" s="23" t="s">
        <v>6</v>
      </c>
      <c r="B146" s="46">
        <f t="shared" ref="B146:K154" si="14">B72*B11</f>
        <v>226.57445195206074</v>
      </c>
      <c r="C146" s="46">
        <f t="shared" si="14"/>
        <v>569.65757778594821</v>
      </c>
      <c r="D146" s="46">
        <f t="shared" si="14"/>
        <v>1259.0559203365926</v>
      </c>
      <c r="E146" s="46">
        <f t="shared" si="14"/>
        <v>2251.9720250993842</v>
      </c>
      <c r="F146" s="46">
        <f t="shared" si="14"/>
        <v>3578.9922111032511</v>
      </c>
      <c r="G146" s="46">
        <f t="shared" si="14"/>
        <v>4475.0689210644205</v>
      </c>
      <c r="H146" s="46">
        <f t="shared" si="14"/>
        <v>5301.4902082937679</v>
      </c>
      <c r="I146" s="46">
        <f t="shared" si="14"/>
        <v>5794.4664483677288</v>
      </c>
      <c r="J146" s="46">
        <f t="shared" si="14"/>
        <v>5995.3316361290035</v>
      </c>
      <c r="K146" s="46">
        <f t="shared" si="14"/>
        <v>6090.774536095174</v>
      </c>
      <c r="L146" s="6"/>
      <c r="O146" s="1"/>
      <c r="P146" s="1"/>
      <c r="Q146" s="1"/>
      <c r="R146" s="1"/>
      <c r="S146" s="1"/>
      <c r="T146" s="1"/>
      <c r="U146" s="1"/>
      <c r="V146" s="1"/>
      <c r="W146" s="1"/>
      <c r="X146" s="1"/>
      <c r="Y146" s="1"/>
      <c r="Z146" s="1"/>
    </row>
    <row r="147" spans="1:26" ht="14.5" hidden="1" outlineLevel="1">
      <c r="A147" s="23" t="s">
        <v>11</v>
      </c>
      <c r="B147" s="46">
        <f t="shared" si="14"/>
        <v>5343.612711910213</v>
      </c>
      <c r="C147" s="46">
        <f t="shared" si="14"/>
        <v>6167.4335229147082</v>
      </c>
      <c r="D147" s="46">
        <f t="shared" si="14"/>
        <v>6927.8058825716225</v>
      </c>
      <c r="E147" s="46">
        <f t="shared" si="14"/>
        <v>7581.0505447819733</v>
      </c>
      <c r="F147" s="46">
        <f t="shared" si="14"/>
        <v>8147.0312851088092</v>
      </c>
      <c r="G147" s="46">
        <f t="shared" si="14"/>
        <v>8354.3319200302412</v>
      </c>
      <c r="H147" s="46">
        <f t="shared" si="14"/>
        <v>8316.1359971671827</v>
      </c>
      <c r="I147" s="46">
        <f t="shared" si="14"/>
        <v>8122.6579617098296</v>
      </c>
      <c r="J147" s="46">
        <f t="shared" si="14"/>
        <v>7807.922777759718</v>
      </c>
      <c r="K147" s="46">
        <f t="shared" si="14"/>
        <v>7330.0482324678032</v>
      </c>
      <c r="L147" s="6"/>
      <c r="O147" s="1"/>
      <c r="P147" s="1"/>
      <c r="Q147" s="1"/>
      <c r="R147" s="1"/>
      <c r="S147" s="1"/>
      <c r="T147" s="1"/>
      <c r="U147" s="1"/>
      <c r="V147" s="1"/>
      <c r="W147" s="1"/>
      <c r="X147" s="1"/>
      <c r="Y147" s="1"/>
      <c r="Z147" s="1"/>
    </row>
    <row r="148" spans="1:26" ht="14.5" hidden="1" outlineLevel="1">
      <c r="A148" s="23" t="s">
        <v>2</v>
      </c>
      <c r="B148" s="46">
        <f t="shared" si="14"/>
        <v>104.46659849238689</v>
      </c>
      <c r="C148" s="46">
        <f t="shared" si="14"/>
        <v>159.0962173289204</v>
      </c>
      <c r="D148" s="46">
        <f t="shared" si="14"/>
        <v>279.29588418149672</v>
      </c>
      <c r="E148" s="46">
        <f t="shared" si="14"/>
        <v>482.79210834595818</v>
      </c>
      <c r="F148" s="46">
        <f t="shared" si="14"/>
        <v>799.11190358945646</v>
      </c>
      <c r="G148" s="46">
        <f t="shared" si="14"/>
        <v>1157.5327531792857</v>
      </c>
      <c r="H148" s="46">
        <f t="shared" si="14"/>
        <v>1620.3487699965456</v>
      </c>
      <c r="I148" s="46">
        <f t="shared" si="14"/>
        <v>1994.0477773146799</v>
      </c>
      <c r="J148" s="46">
        <f t="shared" si="14"/>
        <v>2399.8822000896312</v>
      </c>
      <c r="K148" s="46">
        <f t="shared" si="14"/>
        <v>2816.3687355385118</v>
      </c>
      <c r="L148" s="6"/>
      <c r="O148" s="1"/>
      <c r="P148" s="1"/>
      <c r="Q148" s="1"/>
      <c r="R148" s="1"/>
      <c r="S148" s="1"/>
      <c r="T148" s="1"/>
      <c r="U148" s="1"/>
      <c r="V148" s="1"/>
      <c r="W148" s="1"/>
      <c r="X148" s="1"/>
      <c r="Y148" s="1"/>
      <c r="Z148" s="1"/>
    </row>
    <row r="149" spans="1:26" ht="14.5" hidden="1" outlineLevel="1">
      <c r="A149" s="23" t="s">
        <v>3</v>
      </c>
      <c r="B149" s="46">
        <f t="shared" si="14"/>
        <v>2113.5789797522912</v>
      </c>
      <c r="C149" s="46">
        <f t="shared" si="14"/>
        <v>2751.2297690400387</v>
      </c>
      <c r="D149" s="46">
        <f t="shared" si="14"/>
        <v>3495.3907846973871</v>
      </c>
      <c r="E149" s="46">
        <f t="shared" si="14"/>
        <v>4413.570200248324</v>
      </c>
      <c r="F149" s="46">
        <f t="shared" si="14"/>
        <v>5355.1880398368712</v>
      </c>
      <c r="G149" s="46">
        <f t="shared" si="14"/>
        <v>6450.5626163698926</v>
      </c>
      <c r="H149" s="46">
        <f t="shared" si="14"/>
        <v>7270.4268730837657</v>
      </c>
      <c r="I149" s="46">
        <f t="shared" si="14"/>
        <v>8073.3171505826995</v>
      </c>
      <c r="J149" s="46">
        <f t="shared" si="14"/>
        <v>8686.0076742505989</v>
      </c>
      <c r="K149" s="46">
        <f t="shared" si="14"/>
        <v>9052.4832259584946</v>
      </c>
      <c r="L149" s="6"/>
      <c r="O149" s="1"/>
      <c r="P149" s="1"/>
      <c r="Q149" s="1"/>
      <c r="R149" s="1"/>
      <c r="S149" s="1"/>
      <c r="T149" s="1"/>
      <c r="U149" s="1"/>
      <c r="V149" s="1"/>
      <c r="W149" s="1"/>
      <c r="X149" s="1"/>
      <c r="Y149" s="1"/>
      <c r="Z149" s="1"/>
    </row>
    <row r="150" spans="1:26" ht="14.5" hidden="1" outlineLevel="1">
      <c r="A150" s="23" t="s">
        <v>4</v>
      </c>
      <c r="B150" s="46">
        <f t="shared" si="14"/>
        <v>709.37557937730787</v>
      </c>
      <c r="C150" s="46">
        <f t="shared" si="14"/>
        <v>964.79544637594688</v>
      </c>
      <c r="D150" s="46">
        <f t="shared" si="14"/>
        <v>1322.4278989535569</v>
      </c>
      <c r="E150" s="46">
        <f t="shared" si="14"/>
        <v>1937.8450821142401</v>
      </c>
      <c r="F150" s="46">
        <f t="shared" si="14"/>
        <v>2669.3601023124706</v>
      </c>
      <c r="G150" s="46">
        <f t="shared" si="14"/>
        <v>3381.0575164658203</v>
      </c>
      <c r="H150" s="46">
        <f t="shared" si="14"/>
        <v>4024.4704891663155</v>
      </c>
      <c r="I150" s="46">
        <f t="shared" si="14"/>
        <v>4696.6390068541741</v>
      </c>
      <c r="J150" s="46">
        <f t="shared" si="14"/>
        <v>5427.2476673115416</v>
      </c>
      <c r="K150" s="46">
        <f t="shared" si="14"/>
        <v>6238.3380347796674</v>
      </c>
      <c r="L150" s="6"/>
      <c r="O150" s="1"/>
      <c r="P150" s="1"/>
      <c r="Q150" s="1"/>
      <c r="R150" s="1"/>
      <c r="S150" s="1"/>
      <c r="T150" s="1"/>
      <c r="U150" s="1"/>
      <c r="V150" s="1"/>
      <c r="W150" s="1"/>
      <c r="X150" s="1"/>
      <c r="Y150" s="1"/>
      <c r="Z150" s="1"/>
    </row>
    <row r="151" spans="1:26" ht="14.5" hidden="1" outlineLevel="1">
      <c r="A151" s="23" t="s">
        <v>0</v>
      </c>
      <c r="B151" s="46">
        <f t="shared" si="14"/>
        <v>7117.2146000864686</v>
      </c>
      <c r="C151" s="46">
        <f t="shared" si="14"/>
        <v>8000.7689285089054</v>
      </c>
      <c r="D151" s="46">
        <f t="shared" si="14"/>
        <v>8806.2979942702186</v>
      </c>
      <c r="E151" s="46">
        <f t="shared" si="14"/>
        <v>9416.2079476881572</v>
      </c>
      <c r="F151" s="46">
        <f t="shared" si="14"/>
        <v>9802.9564687522161</v>
      </c>
      <c r="G151" s="46">
        <f t="shared" si="14"/>
        <v>10007.801454331831</v>
      </c>
      <c r="H151" s="46">
        <f t="shared" si="14"/>
        <v>9967.1645267681452</v>
      </c>
      <c r="I151" s="46">
        <f t="shared" si="14"/>
        <v>9655.5653064862618</v>
      </c>
      <c r="J151" s="46">
        <f t="shared" si="14"/>
        <v>9065.0725234786132</v>
      </c>
      <c r="K151" s="46">
        <f t="shared" si="14"/>
        <v>8251.2785621413987</v>
      </c>
      <c r="L151" s="6"/>
      <c r="O151" s="1"/>
      <c r="P151" s="1"/>
      <c r="Q151" s="1"/>
      <c r="R151" s="1"/>
      <c r="S151" s="1"/>
      <c r="T151" s="1"/>
      <c r="U151" s="1"/>
      <c r="V151" s="1"/>
      <c r="W151" s="1"/>
      <c r="X151" s="1"/>
      <c r="Y151" s="1"/>
      <c r="Z151" s="1"/>
    </row>
    <row r="152" spans="1:26" ht="14.5" hidden="1" outlineLevel="1">
      <c r="A152" s="23" t="s">
        <v>1</v>
      </c>
      <c r="B152" s="46">
        <f t="shared" si="14"/>
        <v>887.98719031632777</v>
      </c>
      <c r="C152" s="46">
        <f t="shared" si="14"/>
        <v>953.27739597421055</v>
      </c>
      <c r="D152" s="46">
        <f t="shared" si="14"/>
        <v>985.90333616470991</v>
      </c>
      <c r="E152" s="46">
        <f t="shared" si="14"/>
        <v>988.43900881001866</v>
      </c>
      <c r="F152" s="46">
        <f t="shared" si="14"/>
        <v>972.15380040232628</v>
      </c>
      <c r="G152" s="46">
        <f t="shared" si="14"/>
        <v>936.81427607406488</v>
      </c>
      <c r="H152" s="46">
        <f t="shared" si="14"/>
        <v>883.71629265231559</v>
      </c>
      <c r="I152" s="46">
        <f t="shared" si="14"/>
        <v>817.90593049361962</v>
      </c>
      <c r="J152" s="46">
        <f t="shared" si="14"/>
        <v>742.0026800112804</v>
      </c>
      <c r="K152" s="46">
        <f t="shared" si="14"/>
        <v>660.79434109529473</v>
      </c>
      <c r="L152" s="6"/>
      <c r="O152" s="1"/>
      <c r="P152" s="1"/>
      <c r="Q152" s="1"/>
      <c r="R152" s="1"/>
      <c r="S152" s="1"/>
      <c r="T152" s="1"/>
      <c r="U152" s="1"/>
      <c r="V152" s="1"/>
      <c r="W152" s="1"/>
      <c r="X152" s="1"/>
      <c r="Y152" s="1"/>
      <c r="Z152" s="1"/>
    </row>
    <row r="153" spans="1:26" ht="14.5" hidden="1" outlineLevel="1">
      <c r="A153" s="23" t="s">
        <v>7</v>
      </c>
      <c r="B153" s="46">
        <f t="shared" si="14"/>
        <v>1559.1782189554872</v>
      </c>
      <c r="C153" s="46">
        <f t="shared" si="14"/>
        <v>2394.1655848350347</v>
      </c>
      <c r="D153" s="46">
        <f t="shared" si="14"/>
        <v>3223.9315672753778</v>
      </c>
      <c r="E153" s="46">
        <f t="shared" si="14"/>
        <v>3924.9374377870226</v>
      </c>
      <c r="F153" s="46">
        <f t="shared" si="14"/>
        <v>4558.7055631974563</v>
      </c>
      <c r="G153" s="46">
        <f t="shared" si="14"/>
        <v>5055.5042836655548</v>
      </c>
      <c r="H153" s="46">
        <f t="shared" si="14"/>
        <v>5526.2008795922757</v>
      </c>
      <c r="I153" s="46">
        <f t="shared" si="14"/>
        <v>6188.9837640157102</v>
      </c>
      <c r="J153" s="46">
        <f t="shared" si="14"/>
        <v>6884.6022335492717</v>
      </c>
      <c r="K153" s="46">
        <f t="shared" si="14"/>
        <v>7627.3629175334918</v>
      </c>
      <c r="L153" s="6"/>
      <c r="O153" s="1"/>
      <c r="P153" s="1"/>
      <c r="Q153" s="1"/>
      <c r="R153" s="1"/>
      <c r="S153" s="1"/>
      <c r="T153" s="1"/>
      <c r="U153" s="1"/>
      <c r="V153" s="1"/>
      <c r="W153" s="1"/>
      <c r="X153" s="1"/>
      <c r="Y153" s="1"/>
      <c r="Z153" s="1"/>
    </row>
    <row r="154" spans="1:26" ht="14.5" hidden="1" outlineLevel="1">
      <c r="A154" s="23" t="s">
        <v>8</v>
      </c>
      <c r="B154" s="46">
        <f t="shared" si="14"/>
        <v>299.56223871696074</v>
      </c>
      <c r="C154" s="46">
        <f t="shared" si="14"/>
        <v>564.64780590961402</v>
      </c>
      <c r="D154" s="46">
        <f t="shared" si="14"/>
        <v>1236.8172421945671</v>
      </c>
      <c r="E154" s="46">
        <f t="shared" si="14"/>
        <v>2806.2929829031182</v>
      </c>
      <c r="F154" s="46">
        <f t="shared" si="14"/>
        <v>5010.9719327530156</v>
      </c>
      <c r="G154" s="46">
        <f t="shared" si="14"/>
        <v>8323.5892338162394</v>
      </c>
      <c r="H154" s="46">
        <f t="shared" si="14"/>
        <v>12307.275391275753</v>
      </c>
      <c r="I154" s="46">
        <f t="shared" si="14"/>
        <v>15360.848400329167</v>
      </c>
      <c r="J154" s="46">
        <f t="shared" si="14"/>
        <v>17692.154411748026</v>
      </c>
      <c r="K154" s="46">
        <f t="shared" si="14"/>
        <v>18777.30084975958</v>
      </c>
      <c r="L154" s="6"/>
      <c r="O154" s="1"/>
      <c r="P154" s="1"/>
      <c r="Q154" s="1"/>
      <c r="R154" s="1"/>
      <c r="S154" s="1"/>
      <c r="T154" s="1"/>
      <c r="U154" s="1"/>
      <c r="V154" s="1"/>
      <c r="W154" s="1"/>
      <c r="X154" s="1"/>
      <c r="Y154" s="1"/>
      <c r="Z154" s="1"/>
    </row>
    <row r="155" spans="1:26" ht="14.5" hidden="1" outlineLevel="1">
      <c r="A155" s="23" t="s">
        <v>89</v>
      </c>
      <c r="B155" s="46">
        <f>SUM(B145:B154)</f>
        <v>18961.798662204139</v>
      </c>
      <c r="C155" s="46">
        <f t="shared" ref="C155:K155" si="15">SUM(C145:C154)</f>
        <v>23341.161393590944</v>
      </c>
      <c r="D155" s="46">
        <f t="shared" si="15"/>
        <v>28682.615622507823</v>
      </c>
      <c r="E155" s="46">
        <f t="shared" si="15"/>
        <v>35541.358452150896</v>
      </c>
      <c r="F155" s="46">
        <f t="shared" si="15"/>
        <v>43391.347121018553</v>
      </c>
      <c r="G155" s="46">
        <f t="shared" si="15"/>
        <v>51801.855666959731</v>
      </c>
      <c r="H155" s="46">
        <f t="shared" si="15"/>
        <v>60663.270625807745</v>
      </c>
      <c r="I155" s="46">
        <f t="shared" si="15"/>
        <v>70076.018665597221</v>
      </c>
      <c r="J155" s="46">
        <f t="shared" si="15"/>
        <v>80187.561126479181</v>
      </c>
      <c r="K155" s="46">
        <f t="shared" si="15"/>
        <v>90504.675708442548</v>
      </c>
      <c r="L155" s="6"/>
      <c r="O155" s="1"/>
      <c r="P155" s="1"/>
      <c r="Q155" s="1"/>
      <c r="R155" s="1"/>
      <c r="S155" s="1"/>
      <c r="T155" s="1"/>
      <c r="U155" s="1"/>
      <c r="V155" s="1"/>
      <c r="W155" s="1"/>
      <c r="X155" s="1"/>
      <c r="Y155" s="1"/>
    </row>
    <row r="156" spans="1:26" hidden="1" outlineLevel="1">
      <c r="B156" s="1"/>
      <c r="C156" s="1"/>
      <c r="D156" s="1"/>
      <c r="E156" s="1"/>
      <c r="F156" s="1"/>
      <c r="G156" s="1"/>
      <c r="H156" s="1"/>
      <c r="I156" s="1"/>
      <c r="J156" s="1"/>
      <c r="K156" s="1"/>
    </row>
    <row r="157" spans="1:26" collapsed="1">
      <c r="A157" t="s">
        <v>40</v>
      </c>
      <c r="B157" s="1"/>
      <c r="C157" s="1"/>
      <c r="D157" s="1"/>
      <c r="E157" s="1"/>
      <c r="F157" s="1"/>
      <c r="G157" s="1"/>
      <c r="H157" s="1"/>
      <c r="I157" s="1"/>
      <c r="J157" s="1"/>
      <c r="K157" s="1"/>
    </row>
    <row r="158" spans="1:26" ht="14.5">
      <c r="A158" s="18" t="s">
        <v>41</v>
      </c>
      <c r="B158" s="17"/>
      <c r="C158" s="17"/>
      <c r="D158" s="17"/>
      <c r="E158" s="17"/>
      <c r="F158" s="17"/>
      <c r="G158" s="17"/>
      <c r="H158" s="17"/>
      <c r="I158" s="17"/>
      <c r="J158" s="17"/>
      <c r="K158" s="17"/>
      <c r="L158" s="32"/>
    </row>
    <row r="159" spans="1:26" ht="14.5">
      <c r="A159" s="17"/>
      <c r="B159" s="70">
        <v>2010</v>
      </c>
      <c r="C159" s="70">
        <v>2020</v>
      </c>
      <c r="D159" s="70">
        <v>2030</v>
      </c>
      <c r="E159" s="70">
        <v>2040</v>
      </c>
      <c r="F159" s="70">
        <v>2050</v>
      </c>
      <c r="G159" s="70">
        <v>2060</v>
      </c>
      <c r="H159" s="70">
        <v>2070</v>
      </c>
      <c r="I159" s="70">
        <v>2080</v>
      </c>
      <c r="J159" s="70">
        <v>2090</v>
      </c>
      <c r="K159" s="70">
        <v>2100</v>
      </c>
      <c r="L159" s="2"/>
      <c r="O159" s="2"/>
      <c r="P159" s="2"/>
      <c r="Q159" s="2"/>
      <c r="R159" s="2"/>
      <c r="S159" s="2"/>
      <c r="T159" s="2"/>
      <c r="U159" s="2"/>
      <c r="V159" s="2"/>
      <c r="W159" s="2"/>
      <c r="X159" s="2"/>
      <c r="Y159" s="2"/>
      <c r="Z159" s="2"/>
    </row>
    <row r="160" spans="1:26" ht="14.5">
      <c r="A160" s="17" t="s">
        <v>5</v>
      </c>
      <c r="B160" s="47">
        <f>B117*B131/1000</f>
        <v>0.53381621304271965</v>
      </c>
      <c r="C160" s="47">
        <f t="shared" ref="C160:J160" si="16">C117*C131/1000</f>
        <v>0.71865792522640626</v>
      </c>
      <c r="D160" s="47">
        <f t="shared" si="16"/>
        <v>1.024919512100626</v>
      </c>
      <c r="E160" s="47">
        <f t="shared" si="16"/>
        <v>1.5803451850799946</v>
      </c>
      <c r="F160" s="47">
        <f t="shared" si="16"/>
        <v>2.308016773066619</v>
      </c>
      <c r="G160" s="47">
        <f t="shared" si="16"/>
        <v>3.4408995439065335</v>
      </c>
      <c r="H160" s="47">
        <f t="shared" si="16"/>
        <v>5.2110009447743346</v>
      </c>
      <c r="I160" s="47">
        <f t="shared" si="16"/>
        <v>8.9040330174856237</v>
      </c>
      <c r="J160" s="47">
        <f t="shared" si="16"/>
        <v>14.619031640542818</v>
      </c>
      <c r="K160" s="47">
        <f>K117*K131/1000</f>
        <v>22.200850128700051</v>
      </c>
      <c r="L160" s="2"/>
      <c r="M160" s="109">
        <f>K160/B160</f>
        <v>41.588939388252314</v>
      </c>
      <c r="O160" s="2"/>
      <c r="P160" s="2"/>
      <c r="Q160" s="2"/>
      <c r="R160" s="2"/>
      <c r="S160" s="2"/>
      <c r="T160" s="2"/>
      <c r="U160" s="2"/>
      <c r="V160" s="2"/>
      <c r="W160" s="2"/>
      <c r="X160" s="2"/>
      <c r="Y160" s="2"/>
      <c r="Z160" s="2"/>
    </row>
    <row r="161" spans="1:26" ht="14.5">
      <c r="A161" s="17" t="s">
        <v>6</v>
      </c>
      <c r="B161" s="47">
        <f t="shared" ref="B161:K169" si="17">B118*B132/1000</f>
        <v>0.18610111459836942</v>
      </c>
      <c r="C161" s="47">
        <f t="shared" si="17"/>
        <v>0.46106264525512314</v>
      </c>
      <c r="D161" s="47">
        <f t="shared" si="17"/>
        <v>1.0446968611613732</v>
      </c>
      <c r="E161" s="47">
        <f t="shared" si="17"/>
        <v>1.9159189948454158</v>
      </c>
      <c r="F161" s="47">
        <f t="shared" si="17"/>
        <v>3.122608740821756</v>
      </c>
      <c r="G161" s="47">
        <f t="shared" si="17"/>
        <v>4.0047670642567947</v>
      </c>
      <c r="H161" s="47">
        <f t="shared" si="17"/>
        <v>4.8671943104496931</v>
      </c>
      <c r="I161" s="47">
        <f t="shared" si="17"/>
        <v>5.2502060418916292</v>
      </c>
      <c r="J161" s="47">
        <f t="shared" si="17"/>
        <v>7.6185202962693754</v>
      </c>
      <c r="K161" s="47">
        <f t="shared" si="17"/>
        <v>7.5107191735929568</v>
      </c>
      <c r="L161" s="2"/>
      <c r="M161" s="109">
        <f t="shared" ref="M161:M170" si="18">K161/B161</f>
        <v>40.358270770178201</v>
      </c>
      <c r="O161" s="2"/>
      <c r="P161" s="2"/>
      <c r="Q161" s="2"/>
      <c r="R161" s="2"/>
      <c r="S161" s="2"/>
      <c r="T161" s="2"/>
      <c r="U161" s="2"/>
      <c r="V161" s="2"/>
      <c r="W161" s="2"/>
      <c r="X161" s="2"/>
      <c r="Y161" s="2"/>
      <c r="Z161" s="2"/>
    </row>
    <row r="162" spans="1:26" ht="14.5">
      <c r="A162" s="17" t="s">
        <v>11</v>
      </c>
      <c r="B162" s="47">
        <f t="shared" si="17"/>
        <v>10.103868696233976</v>
      </c>
      <c r="C162" s="47">
        <f t="shared" si="17"/>
        <v>11.311860150738127</v>
      </c>
      <c r="D162" s="47">
        <f t="shared" si="17"/>
        <v>11.903933654656759</v>
      </c>
      <c r="E162" s="47">
        <f t="shared" si="17"/>
        <v>12.311630013300594</v>
      </c>
      <c r="F162" s="47">
        <f t="shared" si="17"/>
        <v>12.447579292349173</v>
      </c>
      <c r="G162" s="47">
        <f t="shared" si="17"/>
        <v>11.944776810510303</v>
      </c>
      <c r="H162" s="47">
        <f t="shared" si="17"/>
        <v>11.054842971332372</v>
      </c>
      <c r="I162" s="47">
        <f t="shared" si="17"/>
        <v>10.636628721935894</v>
      </c>
      <c r="J162" s="47">
        <f t="shared" si="17"/>
        <v>9.9218561648199071</v>
      </c>
      <c r="K162" s="47">
        <f t="shared" si="17"/>
        <v>9.0389052289977645</v>
      </c>
      <c r="L162" s="2"/>
      <c r="M162" s="109">
        <f t="shared" si="18"/>
        <v>0.89459844548126843</v>
      </c>
      <c r="O162" s="2"/>
      <c r="P162" s="2"/>
      <c r="Q162" s="2"/>
      <c r="R162" s="2"/>
      <c r="S162" s="2"/>
      <c r="T162" s="2"/>
      <c r="U162" s="2"/>
      <c r="V162" s="2"/>
      <c r="W162" s="2"/>
      <c r="X162" s="2"/>
      <c r="Y162" s="2"/>
      <c r="Z162" s="2"/>
    </row>
    <row r="163" spans="1:26" ht="14.5">
      <c r="A163" s="17" t="s">
        <v>2</v>
      </c>
      <c r="B163" s="47">
        <f t="shared" si="17"/>
        <v>0.13786091315686991</v>
      </c>
      <c r="C163" s="47">
        <f t="shared" si="17"/>
        <v>0.20373945211113501</v>
      </c>
      <c r="D163" s="47">
        <f t="shared" si="17"/>
        <v>0.34266826495143676</v>
      </c>
      <c r="E163" s="47">
        <f t="shared" si="17"/>
        <v>0.56640966406885718</v>
      </c>
      <c r="F163" s="47">
        <f t="shared" si="17"/>
        <v>0.89459861750029801</v>
      </c>
      <c r="G163" s="47">
        <f t="shared" si="17"/>
        <v>1.2986132153213688</v>
      </c>
      <c r="H163" s="47">
        <f t="shared" si="17"/>
        <v>1.8221390225047127</v>
      </c>
      <c r="I163" s="47">
        <f t="shared" si="17"/>
        <v>2.3040066688704766</v>
      </c>
      <c r="J163" s="47">
        <f t="shared" si="17"/>
        <v>2.8590293810632881</v>
      </c>
      <c r="K163" s="47">
        <f t="shared" si="17"/>
        <v>3.4729498746932954</v>
      </c>
      <c r="L163" s="2"/>
      <c r="M163" s="109">
        <f t="shared" si="18"/>
        <v>25.191693534928763</v>
      </c>
      <c r="O163" s="2"/>
      <c r="P163" s="2"/>
      <c r="Q163" s="2"/>
      <c r="R163" s="2"/>
      <c r="S163" s="2"/>
      <c r="T163" s="2"/>
      <c r="U163" s="2"/>
      <c r="V163" s="2"/>
      <c r="W163" s="2"/>
      <c r="X163" s="2"/>
      <c r="Y163" s="2"/>
      <c r="Z163" s="2"/>
    </row>
    <row r="164" spans="1:26" ht="14.5">
      <c r="A164" s="17" t="s">
        <v>3</v>
      </c>
      <c r="B164" s="47">
        <f t="shared" si="17"/>
        <v>2.7760329113872255</v>
      </c>
      <c r="C164" s="47">
        <f t="shared" si="17"/>
        <v>3.629446558136844</v>
      </c>
      <c r="D164" s="47">
        <f t="shared" si="17"/>
        <v>4.6331436982914438</v>
      </c>
      <c r="E164" s="47">
        <f t="shared" si="17"/>
        <v>5.8800546436550301</v>
      </c>
      <c r="F164" s="47">
        <f t="shared" si="17"/>
        <v>7.173612992490785</v>
      </c>
      <c r="G164" s="47">
        <f t="shared" si="17"/>
        <v>8.6918357170768576</v>
      </c>
      <c r="H164" s="47">
        <f t="shared" si="17"/>
        <v>9.858807343816796</v>
      </c>
      <c r="I164" s="47">
        <f t="shared" si="17"/>
        <v>10.57201688043371</v>
      </c>
      <c r="J164" s="47">
        <f t="shared" si="17"/>
        <v>11.037675607642708</v>
      </c>
      <c r="K164" s="47">
        <f t="shared" si="17"/>
        <v>11.162892162714042</v>
      </c>
      <c r="L164" s="2"/>
      <c r="M164" s="109">
        <f t="shared" si="18"/>
        <v>4.0211670823224415</v>
      </c>
      <c r="O164" s="2"/>
      <c r="P164" s="2"/>
      <c r="Q164" s="2"/>
      <c r="R164" s="2"/>
      <c r="S164" s="2"/>
      <c r="T164" s="2"/>
      <c r="U164" s="2"/>
      <c r="V164" s="2"/>
      <c r="W164" s="2"/>
      <c r="X164" s="2"/>
      <c r="Y164" s="2"/>
      <c r="Z164" s="2"/>
    </row>
    <row r="165" spans="1:26" ht="14.5">
      <c r="A165" s="17" t="s">
        <v>4</v>
      </c>
      <c r="B165" s="47">
        <f t="shared" si="17"/>
        <v>0.67140552606340653</v>
      </c>
      <c r="C165" s="47">
        <f t="shared" si="17"/>
        <v>0.90041538518831088</v>
      </c>
      <c r="D165" s="47">
        <f t="shared" si="17"/>
        <v>1.2317132116892018</v>
      </c>
      <c r="E165" s="47">
        <f t="shared" si="17"/>
        <v>1.8011743603953998</v>
      </c>
      <c r="F165" s="47">
        <f t="shared" si="17"/>
        <v>2.4757709857879484</v>
      </c>
      <c r="G165" s="47">
        <f t="shared" si="17"/>
        <v>3.1288746980773632</v>
      </c>
      <c r="H165" s="47">
        <f t="shared" si="17"/>
        <v>3.7156983167598097</v>
      </c>
      <c r="I165" s="47">
        <f t="shared" si="17"/>
        <v>4.283073290361469</v>
      </c>
      <c r="J165" s="47">
        <f t="shared" si="17"/>
        <v>4.8901596342487279</v>
      </c>
      <c r="K165" s="47">
        <f t="shared" si="17"/>
        <v>5.5555990382503211</v>
      </c>
      <c r="L165" s="2"/>
      <c r="M165" s="109">
        <f t="shared" si="18"/>
        <v>8.2745804474145164</v>
      </c>
      <c r="O165" s="2"/>
      <c r="P165" s="2"/>
      <c r="Q165" s="2"/>
      <c r="R165" s="2"/>
      <c r="S165" s="2"/>
      <c r="T165" s="2"/>
      <c r="U165" s="2"/>
      <c r="V165" s="2"/>
      <c r="W165" s="2"/>
      <c r="X165" s="2"/>
      <c r="Y165" s="2"/>
      <c r="Z165" s="2"/>
    </row>
    <row r="166" spans="1:26" ht="14.5">
      <c r="A166" s="17" t="s">
        <v>0</v>
      </c>
      <c r="B166" s="47">
        <f t="shared" si="17"/>
        <v>15.460909554087307</v>
      </c>
      <c r="C166" s="47">
        <f t="shared" si="17"/>
        <v>16.86585216853916</v>
      </c>
      <c r="D166" s="47">
        <f t="shared" si="17"/>
        <v>17.227862408869722</v>
      </c>
      <c r="E166" s="47">
        <f t="shared" si="17"/>
        <v>16.992434045576136</v>
      </c>
      <c r="F166" s="47">
        <f t="shared" si="17"/>
        <v>16.2030794644587</v>
      </c>
      <c r="G166" s="47">
        <f t="shared" si="17"/>
        <v>15.023305739853839</v>
      </c>
      <c r="H166" s="47">
        <f t="shared" si="17"/>
        <v>13.450111307570662</v>
      </c>
      <c r="I166" s="47">
        <f t="shared" si="17"/>
        <v>12.643972422529595</v>
      </c>
      <c r="J166" s="47">
        <f t="shared" si="17"/>
        <v>11.519369269098032</v>
      </c>
      <c r="K166" s="47">
        <f t="shared" si="17"/>
        <v>10.174902343875491</v>
      </c>
      <c r="L166" s="2"/>
      <c r="M166" s="109">
        <f t="shared" si="18"/>
        <v>0.65810502986776831</v>
      </c>
      <c r="O166" s="2"/>
      <c r="P166" s="2"/>
      <c r="Q166" s="2"/>
      <c r="R166" s="2"/>
      <c r="S166" s="2"/>
      <c r="T166" s="2"/>
      <c r="U166" s="2"/>
      <c r="V166" s="2"/>
      <c r="W166" s="2"/>
      <c r="X166" s="2"/>
      <c r="Y166" s="2"/>
      <c r="Z166" s="2"/>
    </row>
    <row r="167" spans="1:26" ht="14.5">
      <c r="A167" s="17" t="s">
        <v>1</v>
      </c>
      <c r="B167" s="47">
        <f t="shared" si="17"/>
        <v>1.6761645425421565</v>
      </c>
      <c r="C167" s="47">
        <f t="shared" si="17"/>
        <v>1.7461470991286752</v>
      </c>
      <c r="D167" s="47">
        <f t="shared" si="17"/>
        <v>1.7108111093564904</v>
      </c>
      <c r="E167" s="47">
        <f t="shared" si="17"/>
        <v>1.6198686944946685</v>
      </c>
      <c r="F167" s="47">
        <f t="shared" si="17"/>
        <v>1.4994085848933625</v>
      </c>
      <c r="G167" s="47">
        <f t="shared" si="17"/>
        <v>1.3545395106882532</v>
      </c>
      <c r="H167" s="47">
        <f t="shared" si="17"/>
        <v>1.1925239589018197</v>
      </c>
      <c r="I167" s="47">
        <f t="shared" si="17"/>
        <v>1.0710486337281189</v>
      </c>
      <c r="J167" s="47">
        <f t="shared" si="17"/>
        <v>0.94289404167175483</v>
      </c>
      <c r="K167" s="47">
        <f t="shared" si="17"/>
        <v>0.81484558294748244</v>
      </c>
      <c r="L167" s="2"/>
      <c r="M167" s="109">
        <f t="shared" si="18"/>
        <v>0.4861369885033161</v>
      </c>
      <c r="O167" s="2"/>
      <c r="P167" s="2"/>
      <c r="Q167" s="2"/>
      <c r="R167" s="2"/>
      <c r="S167" s="2"/>
      <c r="T167" s="2"/>
      <c r="U167" s="2"/>
      <c r="V167" s="2"/>
      <c r="W167" s="2"/>
      <c r="X167" s="2"/>
      <c r="Y167" s="2"/>
      <c r="Z167" s="2"/>
    </row>
    <row r="168" spans="1:26" ht="14.5">
      <c r="A168" s="17" t="s">
        <v>7</v>
      </c>
      <c r="B168" s="47">
        <f t="shared" si="17"/>
        <v>1.3074144106626131</v>
      </c>
      <c r="C168" s="47">
        <f t="shared" si="17"/>
        <v>1.9861080949730989</v>
      </c>
      <c r="D168" s="47">
        <f t="shared" si="17"/>
        <v>2.7946288915086979</v>
      </c>
      <c r="E168" s="47">
        <f t="shared" si="17"/>
        <v>3.5545301082118379</v>
      </c>
      <c r="F168" s="47">
        <f t="shared" si="17"/>
        <v>4.3126303057615587</v>
      </c>
      <c r="G168" s="47">
        <f t="shared" si="17"/>
        <v>4.9954516191059062</v>
      </c>
      <c r="H168" s="47">
        <f t="shared" si="17"/>
        <v>5.7032565359941314</v>
      </c>
      <c r="I168" s="47">
        <f t="shared" si="17"/>
        <v>8.1044804267576396</v>
      </c>
      <c r="J168" s="47">
        <f t="shared" si="17"/>
        <v>8.7485538801490268</v>
      </c>
      <c r="K168" s="47">
        <f t="shared" si="17"/>
        <v>9.4055330022768633</v>
      </c>
      <c r="L168" s="2"/>
      <c r="M168" s="109">
        <f t="shared" si="18"/>
        <v>7.19399520578179</v>
      </c>
      <c r="O168" s="2"/>
      <c r="P168" s="2"/>
      <c r="Q168" s="2"/>
      <c r="R168" s="2"/>
      <c r="S168" s="2"/>
      <c r="T168" s="2"/>
      <c r="U168" s="2"/>
      <c r="V168" s="2"/>
      <c r="W168" s="2"/>
      <c r="X168" s="2"/>
      <c r="Y168" s="2"/>
      <c r="Z168" s="2"/>
    </row>
    <row r="169" spans="1:26" ht="14.5">
      <c r="A169" s="17" t="s">
        <v>8</v>
      </c>
      <c r="B169" s="47">
        <f t="shared" si="17"/>
        <v>0.21271068028089823</v>
      </c>
      <c r="C169" s="47">
        <f t="shared" si="17"/>
        <v>0.39403115974084474</v>
      </c>
      <c r="D169" s="47">
        <f t="shared" si="17"/>
        <v>0.91000967857594128</v>
      </c>
      <c r="E169" s="47">
        <f t="shared" si="17"/>
        <v>2.1740107727546913</v>
      </c>
      <c r="F169" s="47">
        <f t="shared" si="17"/>
        <v>4.082171920309448</v>
      </c>
      <c r="G169" s="47">
        <f t="shared" si="17"/>
        <v>7.1222883118316886</v>
      </c>
      <c r="H169" s="47">
        <f t="shared" si="17"/>
        <v>11.04972174784314</v>
      </c>
      <c r="I169" s="47">
        <f t="shared" si="17"/>
        <v>20.115046338089428</v>
      </c>
      <c r="J169" s="47">
        <f t="shared" si="17"/>
        <v>22.482165399888121</v>
      </c>
      <c r="K169" s="47">
        <f t="shared" si="17"/>
        <v>23.154860303042554</v>
      </c>
      <c r="L169" s="2"/>
      <c r="M169" s="109">
        <f t="shared" si="18"/>
        <v>108.85612453716504</v>
      </c>
      <c r="O169" s="2"/>
      <c r="P169" s="2"/>
      <c r="Q169" s="2"/>
      <c r="R169" s="2"/>
      <c r="S169" s="2"/>
      <c r="T169" s="2"/>
      <c r="U169" s="2"/>
      <c r="V169" s="2"/>
      <c r="W169" s="2"/>
      <c r="X169" s="2"/>
      <c r="Y169" s="2"/>
      <c r="Z169" s="2"/>
    </row>
    <row r="170" spans="1:26" ht="14.5">
      <c r="A170" s="17" t="s">
        <v>89</v>
      </c>
      <c r="B170" s="71">
        <f>SUM(B160:B169)</f>
        <v>33.066284562055543</v>
      </c>
      <c r="C170" s="71">
        <f t="shared" ref="C170:K170" si="19">SUM(C160:C169)</f>
        <v>38.21732063903773</v>
      </c>
      <c r="D170" s="71">
        <f t="shared" si="19"/>
        <v>42.824387291161692</v>
      </c>
      <c r="E170" s="71">
        <f t="shared" si="19"/>
        <v>48.396376482382628</v>
      </c>
      <c r="F170" s="71">
        <f t="shared" si="19"/>
        <v>54.519477677439646</v>
      </c>
      <c r="G170" s="71">
        <f t="shared" si="19"/>
        <v>61.005352230628908</v>
      </c>
      <c r="H170" s="71">
        <f t="shared" si="19"/>
        <v>67.925296459947475</v>
      </c>
      <c r="I170" s="71">
        <f t="shared" si="19"/>
        <v>83.884512442083576</v>
      </c>
      <c r="J170" s="71">
        <f t="shared" si="19"/>
        <v>94.639255315393754</v>
      </c>
      <c r="K170" s="71">
        <f t="shared" si="19"/>
        <v>102.49205683909082</v>
      </c>
      <c r="L170" s="2"/>
      <c r="M170" s="109">
        <f t="shared" si="18"/>
        <v>3.09959398815261</v>
      </c>
      <c r="O170" s="2"/>
      <c r="P170" s="2"/>
      <c r="Q170" s="2"/>
      <c r="R170" s="2"/>
      <c r="S170" s="2"/>
      <c r="T170" s="2"/>
      <c r="U170" s="2"/>
      <c r="V170" s="2"/>
      <c r="W170" s="2"/>
      <c r="X170" s="2"/>
      <c r="Y170" s="2"/>
    </row>
    <row r="171" spans="1:26" hidden="1" outlineLevel="1"/>
    <row r="172" spans="1:26" ht="14.5" hidden="1" outlineLevel="1">
      <c r="A172" s="134" t="s">
        <v>282</v>
      </c>
      <c r="B172" s="136" t="s">
        <v>283</v>
      </c>
    </row>
    <row r="173" spans="1:26" hidden="1" outlineLevel="1">
      <c r="A173" t="s">
        <v>90</v>
      </c>
    </row>
    <row r="174" spans="1:26" ht="13" hidden="1" outlineLevel="1">
      <c r="B174" s="4">
        <v>2010</v>
      </c>
      <c r="C174" s="4">
        <v>2020</v>
      </c>
      <c r="D174" s="4">
        <v>2030</v>
      </c>
      <c r="E174" s="4">
        <v>2040</v>
      </c>
      <c r="F174" s="4">
        <v>2050</v>
      </c>
      <c r="G174" s="4">
        <v>2060</v>
      </c>
      <c r="H174" s="4">
        <v>2070</v>
      </c>
      <c r="I174" s="4">
        <v>2080</v>
      </c>
      <c r="J174" s="4">
        <v>2090</v>
      </c>
      <c r="K174" s="4">
        <v>2100</v>
      </c>
    </row>
    <row r="175" spans="1:26" ht="13" hidden="1" outlineLevel="1">
      <c r="A175" s="67" t="s">
        <v>5</v>
      </c>
      <c r="B175" s="1">
        <v>17901.95892504718</v>
      </c>
      <c r="C175" s="1">
        <v>17474.188482229034</v>
      </c>
      <c r="D175" s="1">
        <v>17099.047019929796</v>
      </c>
      <c r="E175" s="1">
        <v>16667.810972341336</v>
      </c>
      <c r="F175" s="1">
        <v>16279.957229048539</v>
      </c>
      <c r="G175" s="1">
        <v>14638.070808505965</v>
      </c>
      <c r="H175" s="1">
        <v>14153.980200118771</v>
      </c>
      <c r="I175" s="1">
        <v>15473.497266318098</v>
      </c>
      <c r="J175" s="1">
        <v>15034.682814675438</v>
      </c>
      <c r="K175" s="1">
        <v>15000.101311096132</v>
      </c>
    </row>
    <row r="176" spans="1:26" ht="13" hidden="1" outlineLevel="1">
      <c r="A176" s="67" t="s">
        <v>6</v>
      </c>
      <c r="B176" s="1">
        <v>12782.315351467614</v>
      </c>
      <c r="C176" s="1">
        <v>12031.916825385739</v>
      </c>
      <c r="D176" s="1">
        <v>12016.726439845206</v>
      </c>
      <c r="E176" s="1">
        <v>11995.184370908852</v>
      </c>
      <c r="F176" s="1">
        <v>12003.380136823118</v>
      </c>
      <c r="G176" s="1">
        <v>11999.347419251486</v>
      </c>
      <c r="H176" s="1">
        <v>11997.771333018862</v>
      </c>
      <c r="I176" s="1">
        <v>12002.198778607262</v>
      </c>
      <c r="J176" s="1">
        <v>12003.881893797448</v>
      </c>
      <c r="K176" s="1">
        <v>11999.181001557263</v>
      </c>
    </row>
    <row r="177" spans="1:23" ht="13" hidden="1" outlineLevel="1">
      <c r="A177" s="67" t="s">
        <v>11</v>
      </c>
      <c r="B177" s="1">
        <v>14605.951398093352</v>
      </c>
      <c r="C177" s="1">
        <v>14805.032712642465</v>
      </c>
      <c r="D177" s="1">
        <v>14940.22186478153</v>
      </c>
      <c r="E177" s="1">
        <v>15250.470959746262</v>
      </c>
      <c r="F177" s="1">
        <v>15218.403882324201</v>
      </c>
      <c r="G177" s="1">
        <v>15242.425418590972</v>
      </c>
      <c r="H177" s="1">
        <v>15221.646125499061</v>
      </c>
      <c r="I177" s="1">
        <v>15242.032731807423</v>
      </c>
      <c r="J177" s="1">
        <v>15227.560911459617</v>
      </c>
      <c r="K177" s="1">
        <v>15234.631063518696</v>
      </c>
    </row>
    <row r="178" spans="1:23" ht="13" hidden="1" outlineLevel="1">
      <c r="A178" s="67" t="s">
        <v>2</v>
      </c>
      <c r="B178" s="1">
        <v>11593.649589554363</v>
      </c>
      <c r="C178" s="1">
        <v>12044.774669617042</v>
      </c>
      <c r="D178" s="1">
        <v>12744.196426113862</v>
      </c>
      <c r="E178" s="1">
        <v>13658.535635153874</v>
      </c>
      <c r="F178" s="1">
        <v>14338.306450786034</v>
      </c>
      <c r="G178" s="1">
        <v>14987.333207193791</v>
      </c>
      <c r="H178" s="1">
        <v>14980.74811376897</v>
      </c>
      <c r="I178" s="1">
        <v>14993.544455295805</v>
      </c>
      <c r="J178" s="1">
        <v>15009.400628324718</v>
      </c>
      <c r="K178" s="1">
        <v>14995.835954291188</v>
      </c>
    </row>
    <row r="179" spans="1:23" ht="13" hidden="1" outlineLevel="1">
      <c r="A179" s="67" t="s">
        <v>3</v>
      </c>
      <c r="B179" s="1">
        <v>14983.015734575763</v>
      </c>
      <c r="C179" s="1">
        <v>14999.023127265236</v>
      </c>
      <c r="D179" s="1">
        <v>15003.320307602649</v>
      </c>
      <c r="E179" s="1">
        <v>15004.703646805387</v>
      </c>
      <c r="F179" s="1">
        <v>14994.168271829556</v>
      </c>
      <c r="G179" s="1">
        <v>15000.167985059112</v>
      </c>
      <c r="H179" s="1">
        <v>15001.939711707919</v>
      </c>
      <c r="I179" s="1">
        <v>15001.423483441802</v>
      </c>
      <c r="J179" s="1">
        <v>14996.326553099938</v>
      </c>
      <c r="K179" s="1">
        <v>15000.252818735347</v>
      </c>
    </row>
    <row r="180" spans="1:23" ht="13" hidden="1" outlineLevel="1">
      <c r="A180" s="67" t="s">
        <v>4</v>
      </c>
      <c r="B180" s="1">
        <v>16367.505302900277</v>
      </c>
      <c r="C180" s="1">
        <v>15979.87064355041</v>
      </c>
      <c r="D180" s="1">
        <v>15439.296388792698</v>
      </c>
      <c r="E180" s="1">
        <v>14992.123437943221</v>
      </c>
      <c r="F180" s="1">
        <v>15003.419195764083</v>
      </c>
      <c r="G180" s="1">
        <v>14989.438016930873</v>
      </c>
      <c r="H180" s="1">
        <v>14992.99729456519</v>
      </c>
      <c r="I180" s="1">
        <v>15002.465313271969</v>
      </c>
      <c r="J180" s="1">
        <v>15001.808084328566</v>
      </c>
      <c r="K180" s="1">
        <v>14996.718729933948</v>
      </c>
    </row>
    <row r="181" spans="1:23" ht="13" hidden="1" outlineLevel="1">
      <c r="A181" s="67" t="s">
        <v>0</v>
      </c>
      <c r="B181" s="1">
        <v>22406.422478479421</v>
      </c>
      <c r="C181" s="1">
        <v>22397.518895765344</v>
      </c>
      <c r="D181" s="1">
        <v>22402.890940508489</v>
      </c>
      <c r="E181" s="1">
        <v>22393.018051996874</v>
      </c>
      <c r="F181" s="1">
        <v>22395.148132563208</v>
      </c>
      <c r="G181" s="1">
        <v>22402.322222810912</v>
      </c>
      <c r="H181" s="1">
        <v>22400.072344876753</v>
      </c>
      <c r="I181" s="1">
        <v>22404.231229994279</v>
      </c>
      <c r="J181" s="1">
        <v>22395.398455331753</v>
      </c>
      <c r="K181" s="1">
        <v>22398.180774672757</v>
      </c>
    </row>
    <row r="182" spans="1:23" ht="13" hidden="1" outlineLevel="1">
      <c r="A182" s="67" t="s">
        <v>1</v>
      </c>
      <c r="B182" s="1">
        <v>11387.053952894074</v>
      </c>
      <c r="C182" s="1">
        <v>11404.148723239294</v>
      </c>
      <c r="D182" s="1">
        <v>11381.185060694108</v>
      </c>
      <c r="E182" s="1">
        <v>11405.898600712213</v>
      </c>
      <c r="F182" s="1">
        <v>11385.543249017775</v>
      </c>
      <c r="G182" s="1">
        <v>11416.188739642352</v>
      </c>
      <c r="H182" s="1">
        <v>11406.491699240793</v>
      </c>
      <c r="I182" s="1">
        <v>11392.753328953055</v>
      </c>
      <c r="J182" s="1">
        <v>11386.501906754949</v>
      </c>
      <c r="K182" s="1">
        <v>11360.640283474177</v>
      </c>
    </row>
    <row r="183" spans="1:23" ht="13" hidden="1" outlineLevel="1">
      <c r="A183" s="67" t="s">
        <v>7</v>
      </c>
      <c r="B183" s="1">
        <v>11987.918923022664</v>
      </c>
      <c r="C183" s="1">
        <v>12025.815302081537</v>
      </c>
      <c r="D183" s="1">
        <v>11990.965985046896</v>
      </c>
      <c r="E183" s="1">
        <v>11997.994487729344</v>
      </c>
      <c r="F183" s="1">
        <v>12010.599556681118</v>
      </c>
      <c r="G183" s="1">
        <v>12008.975594439618</v>
      </c>
      <c r="H183" s="1">
        <v>11990.517476135974</v>
      </c>
      <c r="I183" s="1">
        <v>11994.975268307377</v>
      </c>
      <c r="J183" s="1">
        <v>11996.851071744295</v>
      </c>
      <c r="K183" s="1">
        <v>12000.346959644618</v>
      </c>
    </row>
    <row r="184" spans="1:23" ht="13" hidden="1" outlineLevel="1">
      <c r="A184" s="67" t="s">
        <v>8</v>
      </c>
      <c r="B184" s="1">
        <v>11920.548800149478</v>
      </c>
      <c r="C184" s="1">
        <v>11997.139967533814</v>
      </c>
      <c r="D184" s="1">
        <v>12032.910633319136</v>
      </c>
      <c r="E184" s="1">
        <v>12004.826502812246</v>
      </c>
      <c r="F184" s="1">
        <v>11998.102458723371</v>
      </c>
      <c r="G184" s="1">
        <v>11999.143365160569</v>
      </c>
      <c r="H184" s="1">
        <v>11998.367010760103</v>
      </c>
      <c r="I184" s="1">
        <v>12002.045682326607</v>
      </c>
      <c r="J184" s="1">
        <v>12000.482554725288</v>
      </c>
      <c r="K184" s="1">
        <v>11999.366392939739</v>
      </c>
    </row>
    <row r="185" spans="1:23" collapsed="1"/>
    <row r="186" spans="1:23">
      <c r="A186" s="5" t="s">
        <v>87</v>
      </c>
      <c r="B186" s="5"/>
      <c r="M186" t="s">
        <v>640</v>
      </c>
    </row>
    <row r="187" spans="1:23" ht="14.5">
      <c r="A187" s="129"/>
      <c r="B187" s="129">
        <v>2010</v>
      </c>
      <c r="C187" s="129">
        <v>2020</v>
      </c>
      <c r="D187" s="129">
        <v>2030</v>
      </c>
      <c r="E187" s="129">
        <v>2040</v>
      </c>
      <c r="F187" s="129">
        <v>2050</v>
      </c>
      <c r="G187" s="129">
        <v>2060</v>
      </c>
      <c r="H187" s="129">
        <v>2070</v>
      </c>
      <c r="I187" s="129">
        <v>2080</v>
      </c>
      <c r="J187" s="129">
        <v>2090</v>
      </c>
      <c r="K187" s="129">
        <v>2100</v>
      </c>
      <c r="M187" s="199"/>
      <c r="N187" s="199">
        <v>2010</v>
      </c>
      <c r="O187" s="199">
        <v>2020</v>
      </c>
      <c r="P187" s="199">
        <v>2030</v>
      </c>
      <c r="Q187" s="199">
        <v>2040</v>
      </c>
      <c r="R187" s="199">
        <v>2050</v>
      </c>
      <c r="S187" s="199">
        <v>2060</v>
      </c>
      <c r="T187" s="199">
        <v>2070</v>
      </c>
      <c r="U187" s="199">
        <v>2080</v>
      </c>
      <c r="V187" s="199">
        <v>2090</v>
      </c>
      <c r="W187" s="199">
        <v>2100</v>
      </c>
    </row>
    <row r="188" spans="1:23" ht="14.5">
      <c r="A188" s="129" t="s">
        <v>5</v>
      </c>
      <c r="B188" s="148">
        <f>B131/B175</f>
        <v>1.3948260711995564E-2</v>
      </c>
      <c r="C188" s="135">
        <f t="shared" ref="C188:K188" si="20">C131/C175</f>
        <v>1.9824510512384971E-2</v>
      </c>
      <c r="D188" s="135">
        <f t="shared" si="20"/>
        <v>2.9034187107051797E-2</v>
      </c>
      <c r="E188" s="135">
        <f t="shared" si="20"/>
        <v>4.615195481782966E-2</v>
      </c>
      <c r="F188" s="135">
        <f t="shared" si="20"/>
        <v>6.9348608553446586E-2</v>
      </c>
      <c r="G188" s="135">
        <f t="shared" si="20"/>
        <v>0.11555429501258954</v>
      </c>
      <c r="H188" s="135">
        <f t="shared" si="20"/>
        <v>0.18188507265209641</v>
      </c>
      <c r="I188" s="135">
        <f t="shared" si="20"/>
        <v>0.29295518288063449</v>
      </c>
      <c r="J188" s="135">
        <f t="shared" si="20"/>
        <v>0.51012388588837254</v>
      </c>
      <c r="K188" s="135">
        <f t="shared" si="20"/>
        <v>0.80015689716201754</v>
      </c>
      <c r="M188" s="199" t="s">
        <v>5</v>
      </c>
      <c r="N188" s="200">
        <f>B160/B188</f>
        <v>38.271166854777483</v>
      </c>
      <c r="O188" s="200">
        <f t="shared" ref="O188:W198" si="21">C160/C188</f>
        <v>36.250979552682466</v>
      </c>
      <c r="P188" s="200">
        <f t="shared" si="21"/>
        <v>35.3004376641113</v>
      </c>
      <c r="Q188" s="200">
        <f t="shared" si="21"/>
        <v>34.242215553337026</v>
      </c>
      <c r="R188" s="200">
        <f t="shared" si="21"/>
        <v>33.281371049973458</v>
      </c>
      <c r="S188" s="200">
        <f t="shared" si="21"/>
        <v>29.777340111258091</v>
      </c>
      <c r="T188" s="200">
        <f t="shared" si="21"/>
        <v>28.649964886023167</v>
      </c>
      <c r="U188" s="200">
        <f t="shared" si="21"/>
        <v>30.393840211093313</v>
      </c>
      <c r="V188" s="200">
        <f t="shared" si="21"/>
        <v>28.657806554351026</v>
      </c>
      <c r="W188" s="200">
        <f t="shared" si="21"/>
        <v>27.745621149354129</v>
      </c>
    </row>
    <row r="189" spans="1:23" ht="14.5">
      <c r="A189" s="129" t="s">
        <v>6</v>
      </c>
      <c r="B189" s="135">
        <f t="shared" ref="B189:K197" si="22">B132/B176</f>
        <v>7.305935169725818E-3</v>
      </c>
      <c r="C189" s="135">
        <f t="shared" si="22"/>
        <v>1.9815722016153971E-2</v>
      </c>
      <c r="D189" s="135">
        <f t="shared" si="22"/>
        <v>4.4539951655765748E-2</v>
      </c>
      <c r="E189" s="135">
        <f t="shared" si="22"/>
        <v>8.1080030492230545E-2</v>
      </c>
      <c r="F189" s="135">
        <f t="shared" si="22"/>
        <v>0.13085559642798397</v>
      </c>
      <c r="G189" s="135">
        <f t="shared" si="22"/>
        <v>0.16636746719820994</v>
      </c>
      <c r="H189" s="135">
        <f t="shared" si="22"/>
        <v>0.20041609413432743</v>
      </c>
      <c r="I189" s="135">
        <f t="shared" si="22"/>
        <v>0.2226990881562661</v>
      </c>
      <c r="J189" s="135">
        <f t="shared" si="22"/>
        <v>0.3329662681440223</v>
      </c>
      <c r="K189" s="135">
        <f t="shared" si="22"/>
        <v>0.33839945883554934</v>
      </c>
      <c r="M189" s="199" t="s">
        <v>6</v>
      </c>
      <c r="N189" s="200">
        <f t="shared" ref="N189:N198" si="23">B161/B189</f>
        <v>25.472593210179493</v>
      </c>
      <c r="O189" s="200">
        <f t="shared" si="21"/>
        <v>23.26751681716469</v>
      </c>
      <c r="P189" s="200">
        <f t="shared" si="21"/>
        <v>23.455276045997593</v>
      </c>
      <c r="Q189" s="200">
        <f t="shared" si="21"/>
        <v>23.629973782866397</v>
      </c>
      <c r="R189" s="200">
        <f t="shared" si="21"/>
        <v>23.863012557818077</v>
      </c>
      <c r="S189" s="200">
        <f t="shared" si="21"/>
        <v>24.07181603291178</v>
      </c>
      <c r="T189" s="200">
        <f t="shared" si="21"/>
        <v>24.285446393279631</v>
      </c>
      <c r="U189" s="200">
        <f t="shared" si="21"/>
        <v>23.575336950673112</v>
      </c>
      <c r="V189" s="200">
        <f t="shared" si="21"/>
        <v>22.880757077092372</v>
      </c>
      <c r="W189" s="200">
        <f t="shared" si="21"/>
        <v>22.194832105931091</v>
      </c>
    </row>
    <row r="190" spans="1:23" ht="14.5">
      <c r="A190" s="129" t="s">
        <v>11</v>
      </c>
      <c r="B190" s="135">
        <f t="shared" si="22"/>
        <v>0.22774514101561388</v>
      </c>
      <c r="C190" s="135">
        <f t="shared" si="22"/>
        <v>0.25921751937079174</v>
      </c>
      <c r="D190" s="135">
        <f t="shared" si="22"/>
        <v>0.28838544282116435</v>
      </c>
      <c r="E190" s="135">
        <f t="shared" si="22"/>
        <v>0.31312453337228602</v>
      </c>
      <c r="F190" s="135">
        <f t="shared" si="22"/>
        <v>0.341727202235244</v>
      </c>
      <c r="G190" s="135">
        <f t="shared" si="22"/>
        <v>0.35478057764854526</v>
      </c>
      <c r="H190" s="135">
        <f t="shared" si="22"/>
        <v>0.35879422692232082</v>
      </c>
      <c r="I190" s="135">
        <f t="shared" si="22"/>
        <v>0.35527448359995883</v>
      </c>
      <c r="J190" s="135">
        <f t="shared" si="22"/>
        <v>0.34183293582641572</v>
      </c>
      <c r="K190" s="135">
        <f t="shared" si="22"/>
        <v>0.32076253118771203</v>
      </c>
      <c r="M190" s="199" t="s">
        <v>11</v>
      </c>
      <c r="N190" s="200">
        <f t="shared" si="23"/>
        <v>44.364804672347624</v>
      </c>
      <c r="O190" s="200">
        <f t="shared" si="21"/>
        <v>43.638486234247679</v>
      </c>
      <c r="P190" s="200">
        <f t="shared" si="21"/>
        <v>41.277859028545734</v>
      </c>
      <c r="Q190" s="200">
        <f t="shared" si="21"/>
        <v>39.318637478535784</v>
      </c>
      <c r="R190" s="200">
        <f t="shared" si="21"/>
        <v>36.425485623998689</v>
      </c>
      <c r="S190" s="200">
        <f t="shared" si="21"/>
        <v>33.66806855572321</v>
      </c>
      <c r="T190" s="200">
        <f t="shared" si="21"/>
        <v>30.811094889009325</v>
      </c>
      <c r="U190" s="200">
        <f t="shared" si="21"/>
        <v>29.939185652051503</v>
      </c>
      <c r="V190" s="200">
        <f t="shared" si="21"/>
        <v>29.025454030147259</v>
      </c>
      <c r="W190" s="200">
        <f t="shared" si="21"/>
        <v>28.179429796643383</v>
      </c>
    </row>
    <row r="191" spans="1:23" ht="14.5">
      <c r="A191" s="129" t="s">
        <v>2</v>
      </c>
      <c r="B191" s="135">
        <f t="shared" si="22"/>
        <v>4.5053370677387529E-3</v>
      </c>
      <c r="C191" s="135">
        <f t="shared" si="22"/>
        <v>6.6043666939756378E-3</v>
      </c>
      <c r="D191" s="135">
        <f t="shared" si="22"/>
        <v>1.0957767553283997E-2</v>
      </c>
      <c r="E191" s="135">
        <f t="shared" si="22"/>
        <v>1.7673640910060823E-2</v>
      </c>
      <c r="F191" s="135">
        <f t="shared" si="22"/>
        <v>2.786632808875586E-2</v>
      </c>
      <c r="G191" s="135">
        <f t="shared" si="22"/>
        <v>4.0649510917577979E-2</v>
      </c>
      <c r="H191" s="135">
        <f t="shared" si="22"/>
        <v>6.0090040515520984E-2</v>
      </c>
      <c r="I191" s="135">
        <f t="shared" si="22"/>
        <v>7.8231620566479323E-2</v>
      </c>
      <c r="J191" s="135">
        <f t="shared" si="22"/>
        <v>9.9932463140830596E-2</v>
      </c>
      <c r="K191" s="135">
        <f t="shared" si="22"/>
        <v>0.12520670156360234</v>
      </c>
      <c r="M191" s="199" t="s">
        <v>2</v>
      </c>
      <c r="N191" s="200">
        <f t="shared" si="23"/>
        <v>30.599467050766716</v>
      </c>
      <c r="O191" s="200">
        <f t="shared" si="21"/>
        <v>30.849203496980532</v>
      </c>
      <c r="P191" s="200">
        <f t="shared" si="21"/>
        <v>31.27172239100295</v>
      </c>
      <c r="Q191" s="200">
        <f t="shared" si="21"/>
        <v>32.048272732893714</v>
      </c>
      <c r="R191" s="200">
        <f t="shared" si="21"/>
        <v>32.103211253773729</v>
      </c>
      <c r="S191" s="200">
        <f t="shared" si="21"/>
        <v>31.946588925866074</v>
      </c>
      <c r="T191" s="200">
        <f t="shared" si="21"/>
        <v>30.323478015197253</v>
      </c>
      <c r="U191" s="200">
        <f t="shared" si="21"/>
        <v>29.451092182253696</v>
      </c>
      <c r="V191" s="200">
        <f t="shared" si="21"/>
        <v>28.609615846596103</v>
      </c>
      <c r="W191" s="200">
        <f t="shared" si="21"/>
        <v>27.737731537709351</v>
      </c>
    </row>
    <row r="192" spans="1:23" ht="14.5">
      <c r="A192" s="129" t="s">
        <v>3</v>
      </c>
      <c r="B192" s="135">
        <f t="shared" si="22"/>
        <v>7.5307667696214456E-2</v>
      </c>
      <c r="C192" s="135">
        <f t="shared" si="22"/>
        <v>0.10135371471989864</v>
      </c>
      <c r="D192" s="135">
        <f t="shared" si="22"/>
        <v>0.13340540664947675</v>
      </c>
      <c r="E192" s="135">
        <f t="shared" si="22"/>
        <v>0.1747792664296676</v>
      </c>
      <c r="F192" s="135">
        <f t="shared" si="22"/>
        <v>0.22052549561705337</v>
      </c>
      <c r="G192" s="135">
        <f t="shared" si="22"/>
        <v>0.27634610009286081</v>
      </c>
      <c r="H192" s="135">
        <f t="shared" si="22"/>
        <v>0.32466199559995074</v>
      </c>
      <c r="I192" s="135">
        <f t="shared" si="22"/>
        <v>0.35878004775097178</v>
      </c>
      <c r="J192" s="135">
        <f t="shared" si="22"/>
        <v>0.38613934968205432</v>
      </c>
      <c r="K192" s="135">
        <f t="shared" si="22"/>
        <v>0.40232580678693286</v>
      </c>
      <c r="M192" s="199" t="s">
        <v>3</v>
      </c>
      <c r="N192" s="200">
        <f t="shared" si="23"/>
        <v>36.862553260652504</v>
      </c>
      <c r="O192" s="200">
        <f t="shared" si="21"/>
        <v>35.809704342531411</v>
      </c>
      <c r="P192" s="200">
        <f t="shared" si="21"/>
        <v>34.729804545816101</v>
      </c>
      <c r="Q192" s="200">
        <f t="shared" si="21"/>
        <v>33.642747013251743</v>
      </c>
      <c r="R192" s="200">
        <f t="shared" si="21"/>
        <v>32.529630972683073</v>
      </c>
      <c r="S192" s="200">
        <f t="shared" si="21"/>
        <v>31.452717133175149</v>
      </c>
      <c r="T192" s="200">
        <f t="shared" si="21"/>
        <v>30.366373266444285</v>
      </c>
      <c r="U192" s="200">
        <f t="shared" si="21"/>
        <v>29.466568575105708</v>
      </c>
      <c r="V192" s="200">
        <f t="shared" si="21"/>
        <v>28.58469517994239</v>
      </c>
      <c r="W192" s="200">
        <f t="shared" si="21"/>
        <v>27.745901392365273</v>
      </c>
    </row>
    <row r="193" spans="1:28" ht="14.5">
      <c r="A193" s="129" t="s">
        <v>4</v>
      </c>
      <c r="B193" s="135">
        <f t="shared" si="22"/>
        <v>1.7886433768089956E-2</v>
      </c>
      <c r="C193" s="135">
        <f t="shared" si="22"/>
        <v>2.5318583362073412E-2</v>
      </c>
      <c r="D193" s="135">
        <f t="shared" si="22"/>
        <v>3.6507514194954745E-2</v>
      </c>
      <c r="E193" s="135">
        <f t="shared" si="22"/>
        <v>5.6010660987882786E-2</v>
      </c>
      <c r="F193" s="135">
        <f t="shared" si="22"/>
        <v>7.8402397338410895E-2</v>
      </c>
      <c r="G193" s="135">
        <f t="shared" si="22"/>
        <v>0.10111183268380546</v>
      </c>
      <c r="H193" s="135">
        <f t="shared" si="22"/>
        <v>0.12243525012730881</v>
      </c>
      <c r="I193" s="135">
        <f t="shared" si="22"/>
        <v>0.14534355590455619</v>
      </c>
      <c r="J193" s="135">
        <f t="shared" si="22"/>
        <v>0.17101364143788333</v>
      </c>
      <c r="K193" s="135">
        <f t="shared" si="22"/>
        <v>0.20027852683840899</v>
      </c>
      <c r="M193" s="199" t="s">
        <v>4</v>
      </c>
      <c r="N193" s="200">
        <f t="shared" si="23"/>
        <v>37.537137630041059</v>
      </c>
      <c r="O193" s="200">
        <f t="shared" si="21"/>
        <v>35.563418865571684</v>
      </c>
      <c r="P193" s="200">
        <f t="shared" si="21"/>
        <v>33.738621728987006</v>
      </c>
      <c r="Q193" s="200">
        <f t="shared" si="21"/>
        <v>32.157705847911018</v>
      </c>
      <c r="R193" s="200">
        <f t="shared" si="21"/>
        <v>31.577745959752928</v>
      </c>
      <c r="S193" s="200">
        <f t="shared" si="21"/>
        <v>30.94469376162834</v>
      </c>
      <c r="T193" s="200">
        <f t="shared" si="21"/>
        <v>30.348272355356869</v>
      </c>
      <c r="U193" s="200">
        <f t="shared" si="21"/>
        <v>29.468614990912055</v>
      </c>
      <c r="V193" s="200">
        <f t="shared" si="21"/>
        <v>28.595143598675797</v>
      </c>
      <c r="W193" s="200">
        <f t="shared" si="21"/>
        <v>27.739364403917115</v>
      </c>
    </row>
    <row r="194" spans="1:28" ht="14.5">
      <c r="A194" s="129" t="s">
        <v>0</v>
      </c>
      <c r="B194" s="135">
        <f t="shared" si="22"/>
        <v>0.21176114740977511</v>
      </c>
      <c r="C194" s="135">
        <f t="shared" si="22"/>
        <v>0.23814450061018724</v>
      </c>
      <c r="D194" s="135">
        <f t="shared" si="22"/>
        <v>0.26205838099661904</v>
      </c>
      <c r="E194" s="135">
        <f t="shared" si="22"/>
        <v>0.28033166188447972</v>
      </c>
      <c r="F194" s="135">
        <f t="shared" si="22"/>
        <v>0.29181786491507739</v>
      </c>
      <c r="G194" s="135">
        <f t="shared" si="22"/>
        <v>0.29782035852638822</v>
      </c>
      <c r="H194" s="135">
        <f t="shared" si="22"/>
        <v>0.29664084333631757</v>
      </c>
      <c r="I194" s="135">
        <f t="shared" si="22"/>
        <v>0.28731374317542924</v>
      </c>
      <c r="J194" s="135">
        <f t="shared" si="22"/>
        <v>0.26984925918477265</v>
      </c>
      <c r="K194" s="135">
        <f t="shared" si="22"/>
        <v>0.2455937127260418</v>
      </c>
      <c r="M194" s="199" t="s">
        <v>0</v>
      </c>
      <c r="N194" s="200">
        <f t="shared" si="23"/>
        <v>73.011077542799597</v>
      </c>
      <c r="O194" s="200">
        <f t="shared" si="21"/>
        <v>70.821925869900525</v>
      </c>
      <c r="P194" s="200">
        <f t="shared" si="21"/>
        <v>65.740551183104458</v>
      </c>
      <c r="Q194" s="200">
        <f t="shared" si="21"/>
        <v>60.615465022208056</v>
      </c>
      <c r="R194" s="200">
        <f t="shared" si="21"/>
        <v>55.524631671107585</v>
      </c>
      <c r="S194" s="200">
        <f t="shared" si="21"/>
        <v>50.444186603592136</v>
      </c>
      <c r="T194" s="200">
        <f t="shared" si="21"/>
        <v>45.34140058495435</v>
      </c>
      <c r="U194" s="200">
        <f t="shared" si="21"/>
        <v>44.007544793321578</v>
      </c>
      <c r="V194" s="200">
        <f t="shared" si="21"/>
        <v>42.68816339870115</v>
      </c>
      <c r="W194" s="200">
        <f t="shared" si="21"/>
        <v>41.42981606058266</v>
      </c>
    </row>
    <row r="195" spans="1:28" ht="14.5">
      <c r="A195" s="129" t="s">
        <v>1</v>
      </c>
      <c r="B195" s="135">
        <f t="shared" si="22"/>
        <v>5.19881141039494E-2</v>
      </c>
      <c r="C195" s="135">
        <f t="shared" si="22"/>
        <v>5.5726935820097863E-2</v>
      </c>
      <c r="D195" s="135">
        <f t="shared" si="22"/>
        <v>5.775047916990713E-2</v>
      </c>
      <c r="E195" s="135">
        <f t="shared" si="22"/>
        <v>5.7773557549032739E-2</v>
      </c>
      <c r="F195" s="135">
        <f t="shared" si="22"/>
        <v>5.6923285909740169E-2</v>
      </c>
      <c r="G195" s="135">
        <f t="shared" si="22"/>
        <v>5.470677342144302E-2</v>
      </c>
      <c r="H195" s="135">
        <f t="shared" si="22"/>
        <v>5.1649903461618851E-2</v>
      </c>
      <c r="I195" s="135">
        <f t="shared" si="22"/>
        <v>4.7861180224393375E-2</v>
      </c>
      <c r="J195" s="135">
        <f t="shared" si="22"/>
        <v>4.3443408466598117E-2</v>
      </c>
      <c r="K195" s="135">
        <f t="shared" si="22"/>
        <v>3.8776825050170403E-2</v>
      </c>
      <c r="M195" s="199" t="s">
        <v>1</v>
      </c>
      <c r="N195" s="200">
        <f t="shared" si="23"/>
        <v>32.241303063825171</v>
      </c>
      <c r="O195" s="200">
        <f t="shared" si="21"/>
        <v>31.333987297735632</v>
      </c>
      <c r="P195" s="200">
        <f t="shared" si="21"/>
        <v>29.624188992841592</v>
      </c>
      <c r="Q195" s="200">
        <f t="shared" si="21"/>
        <v>28.038236923870873</v>
      </c>
      <c r="R195" s="200">
        <f t="shared" si="21"/>
        <v>26.340864918987364</v>
      </c>
      <c r="S195" s="200">
        <f t="shared" si="21"/>
        <v>24.75999635828137</v>
      </c>
      <c r="T195" s="200">
        <f t="shared" si="21"/>
        <v>23.088599958139064</v>
      </c>
      <c r="U195" s="200">
        <f t="shared" si="21"/>
        <v>22.378232812199609</v>
      </c>
      <c r="V195" s="200">
        <f t="shared" si="21"/>
        <v>21.703960967903981</v>
      </c>
      <c r="W195" s="200">
        <f t="shared" si="21"/>
        <v>21.013726159715638</v>
      </c>
    </row>
    <row r="196" spans="1:28" ht="14.5">
      <c r="A196" s="129" t="s">
        <v>7</v>
      </c>
      <c r="B196" s="135">
        <f t="shared" si="22"/>
        <v>5.8710172072488354E-2</v>
      </c>
      <c r="C196" s="135">
        <f t="shared" si="22"/>
        <v>9.1617967230008049E-2</v>
      </c>
      <c r="D196" s="135">
        <f t="shared" si="22"/>
        <v>0.12618772662448732</v>
      </c>
      <c r="E196" s="135">
        <f t="shared" si="22"/>
        <v>0.15664823830298799</v>
      </c>
      <c r="F196" s="135">
        <f t="shared" si="22"/>
        <v>0.18551232288766473</v>
      </c>
      <c r="G196" s="135">
        <f t="shared" si="22"/>
        <v>0.21010426996606527</v>
      </c>
      <c r="H196" s="135">
        <f t="shared" si="22"/>
        <v>0.23498463732477887</v>
      </c>
      <c r="I196" s="135">
        <f t="shared" si="22"/>
        <v>0.34397646378746521</v>
      </c>
      <c r="J196" s="135">
        <f t="shared" si="22"/>
        <v>0.3825782944973119</v>
      </c>
      <c r="K196" s="135">
        <f t="shared" si="22"/>
        <v>0.42373013286939004</v>
      </c>
      <c r="M196" s="199" t="s">
        <v>7</v>
      </c>
      <c r="N196" s="200">
        <f t="shared" si="23"/>
        <v>22.268958930121563</v>
      </c>
      <c r="O196" s="200">
        <f t="shared" si="21"/>
        <v>21.678150640331822</v>
      </c>
      <c r="P196" s="200">
        <f t="shared" si="21"/>
        <v>22.146598296560381</v>
      </c>
      <c r="Q196" s="200">
        <f t="shared" si="21"/>
        <v>22.691159164756701</v>
      </c>
      <c r="R196" s="200">
        <f t="shared" si="21"/>
        <v>23.247136570938373</v>
      </c>
      <c r="S196" s="200">
        <f t="shared" si="21"/>
        <v>23.776059477100301</v>
      </c>
      <c r="T196" s="200">
        <f t="shared" si="21"/>
        <v>24.270763403615618</v>
      </c>
      <c r="U196" s="200">
        <f t="shared" si="21"/>
        <v>23.561148159733403</v>
      </c>
      <c r="V196" s="200">
        <f t="shared" si="21"/>
        <v>22.867355534751844</v>
      </c>
      <c r="W196" s="200">
        <f t="shared" si="21"/>
        <v>22.196988773455985</v>
      </c>
    </row>
    <row r="197" spans="1:28" ht="14.5">
      <c r="A197" s="129" t="s">
        <v>8</v>
      </c>
      <c r="B197" s="135">
        <f t="shared" si="22"/>
        <v>1.0304915723115175E-2</v>
      </c>
      <c r="C197" s="135">
        <f t="shared" si="22"/>
        <v>1.9545764234344912E-2</v>
      </c>
      <c r="D197" s="135">
        <f t="shared" si="22"/>
        <v>4.323716507836451E-2</v>
      </c>
      <c r="E197" s="135">
        <f t="shared" si="22"/>
        <v>9.9618841105916525E-2</v>
      </c>
      <c r="F197" s="135">
        <f t="shared" si="22"/>
        <v>0.18033915068665471</v>
      </c>
      <c r="G197" s="135">
        <f t="shared" si="22"/>
        <v>0.30355228746123358</v>
      </c>
      <c r="H197" s="135">
        <f t="shared" si="22"/>
        <v>0.45497097266208086</v>
      </c>
      <c r="I197" s="135">
        <f t="shared" si="22"/>
        <v>0.85323501270279289</v>
      </c>
      <c r="J197" s="135">
        <f t="shared" si="22"/>
        <v>0.98285794375724755</v>
      </c>
      <c r="K197" s="135">
        <f t="shared" si="22"/>
        <v>1.0432384641469004</v>
      </c>
      <c r="M197" s="199" t="s">
        <v>8</v>
      </c>
      <c r="N197" s="200">
        <f t="shared" si="23"/>
        <v>20.64167102344781</v>
      </c>
      <c r="O197" s="200">
        <f t="shared" si="21"/>
        <v>20.159414337377068</v>
      </c>
      <c r="P197" s="200">
        <f t="shared" si="21"/>
        <v>21.04693212255264</v>
      </c>
      <c r="Q197" s="200">
        <f t="shared" si="21"/>
        <v>21.823289135066773</v>
      </c>
      <c r="R197" s="200">
        <f t="shared" si="21"/>
        <v>22.636082651860537</v>
      </c>
      <c r="S197" s="200">
        <f t="shared" si="21"/>
        <v>23.463135038115205</v>
      </c>
      <c r="T197" s="200">
        <f t="shared" si="21"/>
        <v>24.286652142201749</v>
      </c>
      <c r="U197" s="200">
        <f t="shared" si="21"/>
        <v>23.575036231074236</v>
      </c>
      <c r="V197" s="200">
        <f t="shared" si="21"/>
        <v>22.874277552200269</v>
      </c>
      <c r="W197" s="200">
        <f t="shared" si="21"/>
        <v>22.195175023552501</v>
      </c>
    </row>
    <row r="198" spans="1:28" ht="14.5">
      <c r="A198" s="143" t="s">
        <v>89</v>
      </c>
      <c r="B198" s="135">
        <f>SUM(B188:B197)</f>
        <v>0.67946312473870663</v>
      </c>
      <c r="C198" s="135">
        <f t="shared" ref="C198:K198" si="24">SUM(C188:C197)</f>
        <v>0.83716958456991653</v>
      </c>
      <c r="D198" s="135">
        <f t="shared" si="24"/>
        <v>1.0320640218510755</v>
      </c>
      <c r="E198" s="135">
        <f t="shared" si="24"/>
        <v>1.2831923858523742</v>
      </c>
      <c r="F198" s="135">
        <f t="shared" si="24"/>
        <v>1.5833182526600318</v>
      </c>
      <c r="G198" s="135">
        <f t="shared" si="24"/>
        <v>1.920993472928719</v>
      </c>
      <c r="H198" s="135">
        <f t="shared" si="24"/>
        <v>2.2865290367363214</v>
      </c>
      <c r="I198" s="135">
        <f t="shared" si="24"/>
        <v>2.9856703787489476</v>
      </c>
      <c r="J198" s="135">
        <f t="shared" si="24"/>
        <v>3.5207374500255093</v>
      </c>
      <c r="K198" s="135">
        <f t="shared" si="24"/>
        <v>3.9384690571667251</v>
      </c>
      <c r="M198" s="201" t="s">
        <v>89</v>
      </c>
      <c r="N198" s="200">
        <f t="shared" si="23"/>
        <v>48.665311417409839</v>
      </c>
      <c r="O198" s="200">
        <f t="shared" si="21"/>
        <v>45.650632014624982</v>
      </c>
      <c r="P198" s="200">
        <f t="shared" si="21"/>
        <v>41.493925167891526</v>
      </c>
      <c r="Q198" s="200">
        <f t="shared" si="21"/>
        <v>37.715604468954844</v>
      </c>
      <c r="R198" s="200">
        <f t="shared" si="21"/>
        <v>34.433682290875481</v>
      </c>
      <c r="S198" s="200">
        <f t="shared" si="21"/>
        <v>31.757188710079802</v>
      </c>
      <c r="T198" s="200">
        <f t="shared" si="21"/>
        <v>29.706728131867806</v>
      </c>
      <c r="U198" s="200">
        <f t="shared" si="21"/>
        <v>28.095704415044228</v>
      </c>
      <c r="V198" s="200">
        <f t="shared" si="21"/>
        <v>26.880520532625361</v>
      </c>
      <c r="W198" s="200">
        <f t="shared" si="21"/>
        <v>26.023324127071358</v>
      </c>
    </row>
    <row r="199" spans="1:28" ht="14.5">
      <c r="M199" s="206" t="s">
        <v>656</v>
      </c>
      <c r="R199" s="205">
        <f>(N198-W198)/N198/91</f>
        <v>5.1127392366293323E-3</v>
      </c>
    </row>
    <row r="200" spans="1:28" ht="14.5">
      <c r="A200" s="34" t="s">
        <v>42</v>
      </c>
      <c r="B200" s="35"/>
      <c r="C200" s="35"/>
      <c r="D200" s="35"/>
      <c r="E200" s="35"/>
      <c r="F200" s="35"/>
      <c r="G200" s="35"/>
      <c r="H200" s="35"/>
      <c r="I200" s="35"/>
      <c r="J200" s="35"/>
      <c r="K200" s="35"/>
      <c r="L200" s="35"/>
      <c r="M200" s="35"/>
      <c r="N200" s="35"/>
      <c r="O200" s="35"/>
      <c r="P200" s="35"/>
      <c r="Q200" s="35"/>
      <c r="R200" s="35"/>
      <c r="S200" s="35"/>
      <c r="T200" s="35"/>
      <c r="U200" s="35"/>
    </row>
    <row r="201" spans="1:28" hidden="1" outlineLevel="1"/>
    <row r="202" spans="1:28" hidden="1" outlineLevel="1">
      <c r="A202" t="s">
        <v>43</v>
      </c>
      <c r="P202" s="48"/>
    </row>
    <row r="203" spans="1:28" ht="14.5" hidden="1" outlineLevel="1">
      <c r="A203" s="38" t="s">
        <v>26</v>
      </c>
      <c r="B203" s="16"/>
      <c r="C203" s="16"/>
      <c r="D203" s="16"/>
      <c r="E203" s="16"/>
      <c r="F203" s="16"/>
      <c r="G203" s="16"/>
      <c r="H203" s="16"/>
      <c r="I203" s="16"/>
      <c r="J203" s="16"/>
      <c r="K203" s="16"/>
      <c r="L203" s="38"/>
      <c r="M203" s="25"/>
      <c r="N203" s="25"/>
      <c r="O203" s="49"/>
    </row>
    <row r="204" spans="1:28" ht="14.5" hidden="1" outlineLevel="1">
      <c r="B204" s="4">
        <v>2010</v>
      </c>
      <c r="C204" s="4">
        <v>2020</v>
      </c>
      <c r="D204" s="4">
        <v>2030</v>
      </c>
      <c r="E204" s="4">
        <v>2040</v>
      </c>
      <c r="F204" s="4">
        <v>2050</v>
      </c>
      <c r="G204" s="4">
        <v>2060</v>
      </c>
      <c r="H204" s="4">
        <v>2070</v>
      </c>
      <c r="I204" s="4">
        <v>2080</v>
      </c>
      <c r="J204" s="4">
        <v>2090</v>
      </c>
      <c r="K204" s="4">
        <v>2100</v>
      </c>
      <c r="L204" s="38"/>
      <c r="M204" s="29"/>
      <c r="N204" s="29"/>
      <c r="O204" s="51"/>
      <c r="AA204" s="1"/>
      <c r="AB204" s="1"/>
    </row>
    <row r="205" spans="1:28" ht="14.5" hidden="1" outlineLevel="1">
      <c r="A205" s="4" t="s">
        <v>5</v>
      </c>
      <c r="B205" s="1">
        <v>815.06040503764143</v>
      </c>
      <c r="C205" s="1">
        <v>842.55771518152039</v>
      </c>
      <c r="D205" s="1">
        <v>892.16051144284154</v>
      </c>
      <c r="E205" s="1">
        <v>983.88372063998963</v>
      </c>
      <c r="F205" s="1">
        <v>1114.8893064025042</v>
      </c>
      <c r="G205" s="1">
        <v>1400</v>
      </c>
      <c r="H205" s="1">
        <v>1700</v>
      </c>
      <c r="I205" s="1">
        <v>1900</v>
      </c>
      <c r="J205" s="1">
        <v>1754.0916813050587</v>
      </c>
      <c r="K205" s="1">
        <v>1665.3255746547352</v>
      </c>
      <c r="L205" s="38"/>
      <c r="M205" s="29"/>
      <c r="N205" s="29"/>
      <c r="O205" s="51"/>
      <c r="AA205" s="1"/>
      <c r="AB205" s="1"/>
    </row>
    <row r="206" spans="1:28" ht="14.5" hidden="1" outlineLevel="1">
      <c r="A206" s="4" t="s">
        <v>6</v>
      </c>
      <c r="B206" s="1">
        <v>1182.934522050637</v>
      </c>
      <c r="C206" s="1">
        <v>1646.7234024101631</v>
      </c>
      <c r="D206" s="1">
        <v>2021.1199593079564</v>
      </c>
      <c r="E206" s="1">
        <v>2163.6888897068075</v>
      </c>
      <c r="F206" s="1">
        <v>2247.3785973197473</v>
      </c>
      <c r="G206" s="1">
        <v>2281.5725785517334</v>
      </c>
      <c r="H206" s="1">
        <v>2292.569762692362</v>
      </c>
      <c r="I206" s="1">
        <v>2284.8045707989718</v>
      </c>
      <c r="J206" s="1">
        <v>2262.2448161851871</v>
      </c>
      <c r="K206" s="1">
        <v>2224.5143742222904</v>
      </c>
      <c r="L206" s="38"/>
      <c r="M206" s="29"/>
      <c r="N206" s="29"/>
      <c r="O206" s="51"/>
      <c r="AA206" s="1"/>
      <c r="AB206" s="1"/>
    </row>
    <row r="207" spans="1:28" ht="14.5" hidden="1" outlineLevel="1">
      <c r="A207" s="4" t="s">
        <v>11</v>
      </c>
      <c r="B207" s="1">
        <v>999.71368057150994</v>
      </c>
      <c r="C207" s="1">
        <v>1035.717435414706</v>
      </c>
      <c r="D207" s="1">
        <v>1082.3827866165639</v>
      </c>
      <c r="E207" s="1">
        <v>1085.8847163768719</v>
      </c>
      <c r="F207" s="1">
        <v>1027.22311398383</v>
      </c>
      <c r="G207" s="1">
        <v>960.45053257234474</v>
      </c>
      <c r="H207" s="1">
        <v>877.33143481486889</v>
      </c>
      <c r="I207" s="1">
        <v>772.17712712459456</v>
      </c>
      <c r="J207" s="1">
        <v>651.46304370711846</v>
      </c>
      <c r="K207" s="1">
        <v>607.93241520160802</v>
      </c>
      <c r="L207" s="38"/>
      <c r="M207" s="29"/>
      <c r="N207" s="29"/>
      <c r="O207" s="51"/>
      <c r="AA207" s="1"/>
      <c r="AB207" s="1"/>
    </row>
    <row r="208" spans="1:28" ht="14.5" hidden="1" outlineLevel="1">
      <c r="A208" s="4" t="s">
        <v>2</v>
      </c>
      <c r="B208" s="1">
        <v>1068.4849815682257</v>
      </c>
      <c r="C208" s="1">
        <v>1276.7199700226834</v>
      </c>
      <c r="D208" s="1">
        <v>1582.8868509265749</v>
      </c>
      <c r="E208" s="1">
        <v>1856.1166224841131</v>
      </c>
      <c r="F208" s="1">
        <v>1990.2124307257084</v>
      </c>
      <c r="G208" s="1">
        <v>1920.118627464909</v>
      </c>
      <c r="H208" s="1">
        <v>1625.7140265828625</v>
      </c>
      <c r="I208" s="1">
        <v>1264.9891244430262</v>
      </c>
      <c r="J208" s="1">
        <v>834.76024845222685</v>
      </c>
      <c r="K208" s="1">
        <v>341.51541657559255</v>
      </c>
      <c r="L208" s="38"/>
      <c r="M208" s="29"/>
      <c r="N208" s="29"/>
      <c r="O208" s="51"/>
      <c r="AA208" s="1"/>
      <c r="AB208" s="1"/>
    </row>
    <row r="209" spans="1:28" ht="14.5" hidden="1" outlineLevel="1">
      <c r="A209" s="4" t="s">
        <v>3</v>
      </c>
      <c r="B209" s="1">
        <v>2034.6839001561279</v>
      </c>
      <c r="C209" s="1">
        <v>1982.7574920343204</v>
      </c>
      <c r="D209" s="1">
        <v>1906.5592742659449</v>
      </c>
      <c r="E209" s="1">
        <v>1800.8578712000278</v>
      </c>
      <c r="F209" s="1">
        <v>1705.2138157545362</v>
      </c>
      <c r="G209" s="1">
        <v>1599.8962752218501</v>
      </c>
      <c r="H209" s="1">
        <v>1596.48963859731</v>
      </c>
      <c r="I209" s="1">
        <v>1593.0645393947193</v>
      </c>
      <c r="J209" s="1">
        <v>1594.9608569673755</v>
      </c>
      <c r="K209" s="1">
        <v>1569.9449682094082</v>
      </c>
      <c r="L209" s="38"/>
      <c r="M209" s="29"/>
      <c r="N209" s="29"/>
      <c r="O209" s="51"/>
      <c r="AA209" s="1"/>
      <c r="AB209" s="1"/>
    </row>
    <row r="210" spans="1:28" ht="14.5" hidden="1" outlineLevel="1">
      <c r="A210" s="4" t="s">
        <v>4</v>
      </c>
      <c r="B210" s="1">
        <v>2593.3258747916093</v>
      </c>
      <c r="C210" s="1">
        <v>2550.6481703828031</v>
      </c>
      <c r="D210" s="1">
        <v>2409.8137449197843</v>
      </c>
      <c r="E210" s="1">
        <v>2032.5105409999405</v>
      </c>
      <c r="F210" s="1">
        <v>1578.9018920145043</v>
      </c>
      <c r="G210" s="1">
        <v>1460.4746649872186</v>
      </c>
      <c r="H210" s="1">
        <v>1487.6796322550506</v>
      </c>
      <c r="I210" s="1">
        <v>1507.7990994363349</v>
      </c>
      <c r="J210" s="1">
        <v>1510.8963805374583</v>
      </c>
      <c r="K210" s="1">
        <v>1481.6335524070132</v>
      </c>
      <c r="L210" s="38"/>
      <c r="M210" s="29"/>
      <c r="N210" s="29"/>
      <c r="O210" s="51"/>
      <c r="AA210" s="1"/>
      <c r="AB210" s="1"/>
    </row>
    <row r="211" spans="1:28" ht="14.5" hidden="1" outlineLevel="1">
      <c r="A211" s="4" t="s">
        <v>0</v>
      </c>
      <c r="B211" s="1">
        <v>788.61619933507666</v>
      </c>
      <c r="C211" s="1">
        <v>791.31805112626478</v>
      </c>
      <c r="D211" s="1">
        <v>791.51779066193967</v>
      </c>
      <c r="E211" s="1">
        <v>789.52371000610344</v>
      </c>
      <c r="F211" s="1">
        <v>785.41067567453297</v>
      </c>
      <c r="G211" s="1">
        <v>779.58585487058747</v>
      </c>
      <c r="H211" s="1">
        <v>771.85091777037621</v>
      </c>
      <c r="I211" s="1">
        <v>762.75571562123787</v>
      </c>
      <c r="J211" s="1">
        <v>751.8862630669397</v>
      </c>
      <c r="K211" s="1">
        <v>739.1880324217434</v>
      </c>
      <c r="L211" s="38"/>
      <c r="M211" s="29"/>
      <c r="N211" s="29"/>
      <c r="O211" s="51"/>
      <c r="AA211" s="1"/>
      <c r="AB211" s="1"/>
    </row>
    <row r="212" spans="1:28" ht="14.5" hidden="1" outlineLevel="1">
      <c r="A212" s="4" t="s">
        <v>1</v>
      </c>
      <c r="B212" s="1">
        <v>1317.0185954048943</v>
      </c>
      <c r="C212" s="1">
        <v>1396.4365933877227</v>
      </c>
      <c r="D212" s="1">
        <v>1472.7260939191017</v>
      </c>
      <c r="E212" s="1">
        <v>1539.578837119454</v>
      </c>
      <c r="F212" s="1">
        <v>1604.2495402967947</v>
      </c>
      <c r="G212" s="1">
        <v>1656.9922728619999</v>
      </c>
      <c r="H212" s="1">
        <v>1706.9486530026631</v>
      </c>
      <c r="I212" s="1">
        <v>1751.1054501178244</v>
      </c>
      <c r="J212" s="1">
        <v>1791.7600706639728</v>
      </c>
      <c r="K212" s="1">
        <v>1828.4376010140591</v>
      </c>
      <c r="L212" s="38"/>
      <c r="M212" s="29"/>
      <c r="N212" s="29"/>
      <c r="O212" s="51"/>
      <c r="AA212" s="1"/>
      <c r="AB212" s="1"/>
    </row>
    <row r="213" spans="1:28" ht="14.5" hidden="1" outlineLevel="1">
      <c r="A213" s="4" t="s">
        <v>7</v>
      </c>
      <c r="B213" s="1">
        <v>2773.2061932572728</v>
      </c>
      <c r="C213" s="1">
        <v>2848.7177157390406</v>
      </c>
      <c r="D213" s="1">
        <v>2890.9318794391738</v>
      </c>
      <c r="E213" s="1">
        <v>2911.4056567278521</v>
      </c>
      <c r="F213" s="1">
        <v>2919.863751036326</v>
      </c>
      <c r="G213" s="1">
        <v>2916.7391073797953</v>
      </c>
      <c r="H213" s="1">
        <v>2904.171488998948</v>
      </c>
      <c r="I213" s="1">
        <v>2872.6288363084022</v>
      </c>
      <c r="J213" s="1">
        <v>2822.8989808747556</v>
      </c>
      <c r="K213" s="1">
        <v>2753.4187816489466</v>
      </c>
      <c r="L213" s="38"/>
      <c r="M213" s="29"/>
      <c r="N213" s="29"/>
      <c r="O213" s="51"/>
      <c r="AA213" s="1"/>
      <c r="AB213" s="1"/>
    </row>
    <row r="214" spans="1:28" ht="14.5" hidden="1" outlineLevel="1">
      <c r="A214" s="4" t="s">
        <v>8</v>
      </c>
      <c r="B214" s="1">
        <v>1732.8111677348386</v>
      </c>
      <c r="C214" s="1">
        <v>2002.8379355734598</v>
      </c>
      <c r="D214" s="1">
        <v>2217.6185411932684</v>
      </c>
      <c r="E214" s="1">
        <v>2358.9649653586471</v>
      </c>
      <c r="F214" s="1">
        <v>2469.0310552044753</v>
      </c>
      <c r="G214" s="1">
        <v>2509.2898762299419</v>
      </c>
      <c r="H214" s="1">
        <v>2475.0749848419619</v>
      </c>
      <c r="I214" s="1">
        <v>2423.2978970350664</v>
      </c>
      <c r="J214" s="1">
        <v>2324.3224399193723</v>
      </c>
      <c r="K214" s="1">
        <v>2183.0093602822608</v>
      </c>
      <c r="L214" s="38"/>
      <c r="M214" s="29"/>
      <c r="N214" s="29"/>
      <c r="O214" s="51"/>
      <c r="Q214" s="1"/>
      <c r="R214" s="1"/>
      <c r="S214" s="1"/>
      <c r="T214" s="1"/>
      <c r="U214" s="1"/>
      <c r="V214" s="1"/>
      <c r="W214" s="1"/>
      <c r="X214" s="1"/>
      <c r="Y214" s="1"/>
      <c r="Z214" s="1"/>
    </row>
    <row r="215" spans="1:28" hidden="1" outlineLevel="1"/>
    <row r="216" spans="1:28" ht="14.5" hidden="1" outlineLevel="1">
      <c r="A216" t="s">
        <v>44</v>
      </c>
      <c r="O216" t="s">
        <v>44</v>
      </c>
    </row>
    <row r="217" spans="1:28" ht="14.5" hidden="1" outlineLevel="1">
      <c r="A217" t="s">
        <v>34</v>
      </c>
      <c r="B217">
        <v>0.3</v>
      </c>
      <c r="C217">
        <v>0.3</v>
      </c>
      <c r="D217">
        <v>0.3</v>
      </c>
      <c r="E217">
        <v>0.3</v>
      </c>
      <c r="F217">
        <v>0.3</v>
      </c>
      <c r="G217">
        <v>0.3</v>
      </c>
      <c r="H217">
        <v>0.3</v>
      </c>
      <c r="I217">
        <v>0.3</v>
      </c>
      <c r="J217">
        <v>0.3</v>
      </c>
      <c r="K217">
        <v>0.3</v>
      </c>
      <c r="L217" s="8" t="s">
        <v>144</v>
      </c>
      <c r="M217" s="103" t="s">
        <v>145</v>
      </c>
      <c r="N217" s="26"/>
      <c r="O217" t="s">
        <v>34</v>
      </c>
      <c r="P217">
        <v>0.3</v>
      </c>
      <c r="Q217">
        <v>0.3</v>
      </c>
      <c r="R217">
        <v>0.3</v>
      </c>
      <c r="S217">
        <v>0.3</v>
      </c>
      <c r="T217">
        <v>0.3</v>
      </c>
      <c r="U217">
        <v>0.3</v>
      </c>
      <c r="V217">
        <v>0.3</v>
      </c>
      <c r="W217">
        <v>0.3</v>
      </c>
      <c r="X217">
        <v>0.3</v>
      </c>
      <c r="Y217">
        <v>0.3</v>
      </c>
      <c r="Z217" s="8"/>
      <c r="AA217" s="103"/>
    </row>
    <row r="218" spans="1:28" ht="14.5" hidden="1" outlineLevel="1">
      <c r="A218" s="21"/>
      <c r="B218" s="72">
        <v>2010</v>
      </c>
      <c r="C218" s="72">
        <v>2020</v>
      </c>
      <c r="D218" s="72">
        <v>2030</v>
      </c>
      <c r="E218" s="72">
        <v>2040</v>
      </c>
      <c r="F218" s="72">
        <v>2050</v>
      </c>
      <c r="G218" s="72">
        <v>2060</v>
      </c>
      <c r="H218" s="72">
        <v>2070</v>
      </c>
      <c r="I218" s="72">
        <v>2080</v>
      </c>
      <c r="J218" s="72">
        <v>2090</v>
      </c>
      <c r="K218" s="72">
        <v>2100</v>
      </c>
      <c r="M218" s="104"/>
      <c r="N218" s="36"/>
      <c r="O218" s="21"/>
      <c r="P218" s="72">
        <v>2010</v>
      </c>
      <c r="Q218" s="72">
        <v>2020</v>
      </c>
      <c r="R218" s="72">
        <v>2030</v>
      </c>
      <c r="S218" s="72">
        <v>2040</v>
      </c>
      <c r="T218" s="72">
        <v>2050</v>
      </c>
      <c r="U218" s="72">
        <v>2060</v>
      </c>
      <c r="V218" s="72">
        <v>2070</v>
      </c>
      <c r="W218" s="72">
        <v>2080</v>
      </c>
      <c r="X218" s="72">
        <v>2090</v>
      </c>
      <c r="Y218" s="72">
        <v>2100</v>
      </c>
      <c r="AA218" s="104"/>
    </row>
    <row r="219" spans="1:28" ht="14.5" hidden="1" outlineLevel="1">
      <c r="A219" s="21" t="s">
        <v>5</v>
      </c>
      <c r="B219" s="44">
        <v>0.52135821405973515</v>
      </c>
      <c r="C219" s="44">
        <f t="shared" ref="C219:C228" si="25">B219*(1-C$217/100)^10</f>
        <v>0.50592693735048078</v>
      </c>
      <c r="D219" s="44">
        <f t="shared" ref="D219:G228" si="26">$L219*D$1005+$M219</f>
        <v>0.50197132179580861</v>
      </c>
      <c r="E219" s="44">
        <f t="shared" si="26"/>
        <v>0.49801570624113656</v>
      </c>
      <c r="F219" s="44">
        <f t="shared" si="26"/>
        <v>0.49406009068646439</v>
      </c>
      <c r="G219" s="44">
        <f t="shared" si="26"/>
        <v>0.49010447513179223</v>
      </c>
      <c r="H219" s="44">
        <f>$V$229</f>
        <v>0.48614885957712017</v>
      </c>
      <c r="I219" s="44">
        <f t="shared" ref="I219:K228" si="27">H219*(1-I$217/100)^10</f>
        <v>0.47175971719532689</v>
      </c>
      <c r="J219" s="44">
        <f t="shared" si="27"/>
        <v>0.45779646785926376</v>
      </c>
      <c r="K219" s="44">
        <f t="shared" si="27"/>
        <v>0.44424650589156728</v>
      </c>
      <c r="L219">
        <f t="shared" ref="L219:L228" si="28">(H219-C219)/(H$1005-C$1005)</f>
        <v>-3.9556155546721205E-4</v>
      </c>
      <c r="M219" s="105">
        <f t="shared" ref="M219:M228" si="29">H219-L219*H$1005</f>
        <v>1.3049612793942491</v>
      </c>
      <c r="N219" s="36"/>
      <c r="O219" s="21" t="s">
        <v>5</v>
      </c>
      <c r="P219" s="44">
        <v>0.52135821405973515</v>
      </c>
      <c r="Q219" s="44">
        <f>P219*(1-Q$217/100)^10</f>
        <v>0.50592693735048078</v>
      </c>
      <c r="R219" s="44">
        <f t="shared" ref="R219:Y219" si="30">Q219*(1-R$217/100)^10</f>
        <v>0.49095239901122995</v>
      </c>
      <c r="S219" s="44">
        <f t="shared" si="30"/>
        <v>0.47642108039783121</v>
      </c>
      <c r="T219" s="44">
        <f t="shared" si="30"/>
        <v>0.4623198629939782</v>
      </c>
      <c r="U219" s="44">
        <f t="shared" si="30"/>
        <v>0.44863601656813629</v>
      </c>
      <c r="V219" s="44">
        <f t="shared" si="30"/>
        <v>0.43535718768100318</v>
      </c>
      <c r="W219" s="44">
        <f t="shared" si="30"/>
        <v>0.4224713885331286</v>
      </c>
      <c r="X219" s="44">
        <f t="shared" si="30"/>
        <v>0.40996698614262428</v>
      </c>
      <c r="Y219" s="44">
        <f t="shared" si="30"/>
        <v>0.39783269184319459</v>
      </c>
      <c r="AA219" s="105"/>
    </row>
    <row r="220" spans="1:28" ht="14.5" hidden="1" outlineLevel="1">
      <c r="A220" s="21" t="s">
        <v>6</v>
      </c>
      <c r="B220" s="44">
        <v>0.52135821405973515</v>
      </c>
      <c r="C220" s="44">
        <f t="shared" si="25"/>
        <v>0.50592693735048078</v>
      </c>
      <c r="D220" s="44">
        <f t="shared" si="26"/>
        <v>0.50197132179580861</v>
      </c>
      <c r="E220" s="44">
        <f t="shared" si="26"/>
        <v>0.49801570624113656</v>
      </c>
      <c r="F220" s="44">
        <f t="shared" si="26"/>
        <v>0.49406009068646439</v>
      </c>
      <c r="G220" s="44">
        <f t="shared" si="26"/>
        <v>0.49010447513179223</v>
      </c>
      <c r="H220" s="44">
        <f t="shared" ref="H220:H228" si="31">$V$229</f>
        <v>0.48614885957712017</v>
      </c>
      <c r="I220" s="44">
        <f t="shared" si="27"/>
        <v>0.47175971719532689</v>
      </c>
      <c r="J220" s="44">
        <f t="shared" si="27"/>
        <v>0.45779646785926376</v>
      </c>
      <c r="K220" s="44">
        <f t="shared" si="27"/>
        <v>0.44424650589156728</v>
      </c>
      <c r="L220">
        <f t="shared" si="28"/>
        <v>-3.9556155546721205E-4</v>
      </c>
      <c r="M220" s="105">
        <f t="shared" si="29"/>
        <v>1.3049612793942491</v>
      </c>
      <c r="N220" s="36"/>
      <c r="O220" s="21" t="s">
        <v>6</v>
      </c>
      <c r="P220" s="44">
        <v>0.52135821405973515</v>
      </c>
      <c r="Q220" s="44">
        <f t="shared" ref="Q220:Y228" si="32">P220*(1-Q$217/100)^10</f>
        <v>0.50592693735048078</v>
      </c>
      <c r="R220" s="44">
        <f t="shared" si="32"/>
        <v>0.49095239901122995</v>
      </c>
      <c r="S220" s="44">
        <f t="shared" si="32"/>
        <v>0.47642108039783121</v>
      </c>
      <c r="T220" s="44">
        <f t="shared" si="32"/>
        <v>0.4623198629939782</v>
      </c>
      <c r="U220" s="44">
        <f t="shared" si="32"/>
        <v>0.44863601656813629</v>
      </c>
      <c r="V220" s="44">
        <f t="shared" si="32"/>
        <v>0.43535718768100318</v>
      </c>
      <c r="W220" s="44">
        <f t="shared" si="32"/>
        <v>0.4224713885331286</v>
      </c>
      <c r="X220" s="44">
        <f t="shared" si="32"/>
        <v>0.40996698614262428</v>
      </c>
      <c r="Y220" s="44">
        <f t="shared" si="32"/>
        <v>0.39783269184319459</v>
      </c>
      <c r="AA220" s="105"/>
    </row>
    <row r="221" spans="1:28" ht="14.5" hidden="1" outlineLevel="1">
      <c r="A221" s="21" t="s">
        <v>11</v>
      </c>
      <c r="B221" s="44">
        <v>0.60825124973635769</v>
      </c>
      <c r="C221" s="44">
        <f t="shared" si="25"/>
        <v>0.59024809357556096</v>
      </c>
      <c r="D221" s="44">
        <f t="shared" si="26"/>
        <v>0.56942824677587289</v>
      </c>
      <c r="E221" s="44">
        <f t="shared" si="26"/>
        <v>0.54860839997618438</v>
      </c>
      <c r="F221" s="44">
        <f t="shared" si="26"/>
        <v>0.52778855317649676</v>
      </c>
      <c r="G221" s="44">
        <f t="shared" si="26"/>
        <v>0.50696870637680824</v>
      </c>
      <c r="H221" s="44">
        <f t="shared" si="31"/>
        <v>0.48614885957712017</v>
      </c>
      <c r="I221" s="44">
        <f t="shared" si="27"/>
        <v>0.47175971719532689</v>
      </c>
      <c r="J221" s="44">
        <f t="shared" si="27"/>
        <v>0.45779646785926376</v>
      </c>
      <c r="K221" s="44">
        <f t="shared" si="27"/>
        <v>0.44424650589156728</v>
      </c>
      <c r="L221">
        <f t="shared" si="28"/>
        <v>-2.0819846799688159E-3</v>
      </c>
      <c r="M221" s="105">
        <f t="shared" si="29"/>
        <v>4.7958571471125691</v>
      </c>
      <c r="N221" s="36"/>
      <c r="O221" s="21" t="s">
        <v>11</v>
      </c>
      <c r="P221" s="44">
        <v>0.60825124973635769</v>
      </c>
      <c r="Q221" s="44">
        <f t="shared" si="32"/>
        <v>0.59024809357556096</v>
      </c>
      <c r="R221" s="44">
        <f t="shared" si="32"/>
        <v>0.57277779884643498</v>
      </c>
      <c r="S221" s="44">
        <f t="shared" si="32"/>
        <v>0.55582459379746985</v>
      </c>
      <c r="T221" s="44">
        <f t="shared" si="32"/>
        <v>0.53937317349297464</v>
      </c>
      <c r="U221" s="44">
        <f t="shared" si="32"/>
        <v>0.52340868599615908</v>
      </c>
      <c r="V221" s="44">
        <f t="shared" si="32"/>
        <v>0.50791671896117052</v>
      </c>
      <c r="W221" s="44">
        <f t="shared" si="32"/>
        <v>0.49288328662198355</v>
      </c>
      <c r="X221" s="44">
        <f t="shared" si="32"/>
        <v>0.47829481716639516</v>
      </c>
      <c r="Y221" s="44">
        <f t="shared" si="32"/>
        <v>0.4641381404837272</v>
      </c>
      <c r="AA221" s="105"/>
    </row>
    <row r="222" spans="1:28" ht="14.5" hidden="1" outlineLevel="1">
      <c r="A222" s="21" t="s">
        <v>2</v>
      </c>
      <c r="B222" s="44">
        <v>0.60825124973635769</v>
      </c>
      <c r="C222" s="44">
        <f t="shared" si="25"/>
        <v>0.59024809357556096</v>
      </c>
      <c r="D222" s="44">
        <f t="shared" si="26"/>
        <v>0.56942824677587289</v>
      </c>
      <c r="E222" s="44">
        <f t="shared" si="26"/>
        <v>0.54860839997618438</v>
      </c>
      <c r="F222" s="44">
        <f t="shared" si="26"/>
        <v>0.52778855317649676</v>
      </c>
      <c r="G222" s="44">
        <f t="shared" si="26"/>
        <v>0.50696870637680824</v>
      </c>
      <c r="H222" s="44">
        <f t="shared" si="31"/>
        <v>0.48614885957712017</v>
      </c>
      <c r="I222" s="44">
        <f t="shared" si="27"/>
        <v>0.47175971719532689</v>
      </c>
      <c r="J222" s="44">
        <f t="shared" si="27"/>
        <v>0.45779646785926376</v>
      </c>
      <c r="K222" s="44">
        <f t="shared" si="27"/>
        <v>0.44424650589156728</v>
      </c>
      <c r="L222">
        <f t="shared" si="28"/>
        <v>-2.0819846799688159E-3</v>
      </c>
      <c r="M222" s="105">
        <f t="shared" si="29"/>
        <v>4.7958571471125691</v>
      </c>
      <c r="N222" s="36"/>
      <c r="O222" s="21" t="s">
        <v>2</v>
      </c>
      <c r="P222" s="44">
        <v>0.60825124973635769</v>
      </c>
      <c r="Q222" s="44">
        <f t="shared" si="32"/>
        <v>0.59024809357556096</v>
      </c>
      <c r="R222" s="44">
        <f t="shared" si="32"/>
        <v>0.57277779884643498</v>
      </c>
      <c r="S222" s="44">
        <f t="shared" si="32"/>
        <v>0.55582459379746985</v>
      </c>
      <c r="T222" s="44">
        <f t="shared" si="32"/>
        <v>0.53937317349297464</v>
      </c>
      <c r="U222" s="44">
        <f t="shared" si="32"/>
        <v>0.52340868599615908</v>
      </c>
      <c r="V222" s="44">
        <f t="shared" si="32"/>
        <v>0.50791671896117052</v>
      </c>
      <c r="W222" s="44">
        <f t="shared" si="32"/>
        <v>0.49288328662198355</v>
      </c>
      <c r="X222" s="44">
        <f t="shared" si="32"/>
        <v>0.47829481716639516</v>
      </c>
      <c r="Y222" s="44">
        <f t="shared" si="32"/>
        <v>0.4641381404837272</v>
      </c>
      <c r="AA222" s="105"/>
    </row>
    <row r="223" spans="1:28" ht="14.5" hidden="1" outlineLevel="1">
      <c r="A223" s="21" t="s">
        <v>3</v>
      </c>
      <c r="B223" s="44">
        <v>0.52135821405973515</v>
      </c>
      <c r="C223" s="44">
        <f t="shared" si="25"/>
        <v>0.50592693735048078</v>
      </c>
      <c r="D223" s="44">
        <f t="shared" si="26"/>
        <v>0.50197132179580861</v>
      </c>
      <c r="E223" s="44">
        <f t="shared" si="26"/>
        <v>0.49801570624113656</v>
      </c>
      <c r="F223" s="44">
        <f t="shared" si="26"/>
        <v>0.49406009068646439</v>
      </c>
      <c r="G223" s="44">
        <f t="shared" si="26"/>
        <v>0.49010447513179223</v>
      </c>
      <c r="H223" s="44">
        <f t="shared" si="31"/>
        <v>0.48614885957712017</v>
      </c>
      <c r="I223" s="44">
        <f t="shared" si="27"/>
        <v>0.47175971719532689</v>
      </c>
      <c r="J223" s="44">
        <f t="shared" si="27"/>
        <v>0.45779646785926376</v>
      </c>
      <c r="K223" s="44">
        <f t="shared" si="27"/>
        <v>0.44424650589156728</v>
      </c>
      <c r="L223">
        <f t="shared" si="28"/>
        <v>-3.9556155546721205E-4</v>
      </c>
      <c r="M223" s="105">
        <f t="shared" si="29"/>
        <v>1.3049612793942491</v>
      </c>
      <c r="N223" s="36"/>
      <c r="O223" s="21" t="s">
        <v>3</v>
      </c>
      <c r="P223" s="44">
        <v>0.52135821405973515</v>
      </c>
      <c r="Q223" s="44">
        <f t="shared" si="32"/>
        <v>0.50592693735048078</v>
      </c>
      <c r="R223" s="44">
        <f t="shared" si="32"/>
        <v>0.49095239901122995</v>
      </c>
      <c r="S223" s="44">
        <f t="shared" si="32"/>
        <v>0.47642108039783121</v>
      </c>
      <c r="T223" s="44">
        <f t="shared" si="32"/>
        <v>0.4623198629939782</v>
      </c>
      <c r="U223" s="44">
        <f t="shared" si="32"/>
        <v>0.44863601656813629</v>
      </c>
      <c r="V223" s="44">
        <f t="shared" si="32"/>
        <v>0.43535718768100318</v>
      </c>
      <c r="W223" s="44">
        <f t="shared" si="32"/>
        <v>0.4224713885331286</v>
      </c>
      <c r="X223" s="44">
        <f t="shared" si="32"/>
        <v>0.40996698614262428</v>
      </c>
      <c r="Y223" s="44">
        <f t="shared" si="32"/>
        <v>0.39783269184319459</v>
      </c>
      <c r="AA223" s="105"/>
    </row>
    <row r="224" spans="1:28" ht="14.5" hidden="1" outlineLevel="1">
      <c r="A224" s="21" t="s">
        <v>4</v>
      </c>
      <c r="B224" s="44">
        <v>0.52135821405973515</v>
      </c>
      <c r="C224" s="44">
        <f t="shared" si="25"/>
        <v>0.50592693735048078</v>
      </c>
      <c r="D224" s="44">
        <f t="shared" si="26"/>
        <v>0.50197132179580861</v>
      </c>
      <c r="E224" s="44">
        <f t="shared" si="26"/>
        <v>0.49801570624113656</v>
      </c>
      <c r="F224" s="44">
        <f t="shared" si="26"/>
        <v>0.49406009068646439</v>
      </c>
      <c r="G224" s="44">
        <f t="shared" si="26"/>
        <v>0.49010447513179223</v>
      </c>
      <c r="H224" s="44">
        <f t="shared" si="31"/>
        <v>0.48614885957712017</v>
      </c>
      <c r="I224" s="44">
        <f t="shared" si="27"/>
        <v>0.47175971719532689</v>
      </c>
      <c r="J224" s="44">
        <f t="shared" si="27"/>
        <v>0.45779646785926376</v>
      </c>
      <c r="K224" s="44">
        <f t="shared" si="27"/>
        <v>0.44424650589156728</v>
      </c>
      <c r="L224">
        <f t="shared" si="28"/>
        <v>-3.9556155546721205E-4</v>
      </c>
      <c r="M224" s="105">
        <f t="shared" si="29"/>
        <v>1.3049612793942491</v>
      </c>
      <c r="N224" s="36"/>
      <c r="O224" s="21" t="s">
        <v>4</v>
      </c>
      <c r="P224" s="44">
        <v>0.52135821405973515</v>
      </c>
      <c r="Q224" s="44">
        <f t="shared" si="32"/>
        <v>0.50592693735048078</v>
      </c>
      <c r="R224" s="44">
        <f t="shared" si="32"/>
        <v>0.49095239901122995</v>
      </c>
      <c r="S224" s="44">
        <f t="shared" si="32"/>
        <v>0.47642108039783121</v>
      </c>
      <c r="T224" s="44">
        <f t="shared" si="32"/>
        <v>0.4623198629939782</v>
      </c>
      <c r="U224" s="44">
        <f t="shared" si="32"/>
        <v>0.44863601656813629</v>
      </c>
      <c r="V224" s="44">
        <f t="shared" si="32"/>
        <v>0.43535718768100318</v>
      </c>
      <c r="W224" s="44">
        <f t="shared" si="32"/>
        <v>0.4224713885331286</v>
      </c>
      <c r="X224" s="44">
        <f t="shared" si="32"/>
        <v>0.40996698614262428</v>
      </c>
      <c r="Y224" s="44">
        <f t="shared" si="32"/>
        <v>0.39783269184319459</v>
      </c>
      <c r="AA224" s="105"/>
    </row>
    <row r="225" spans="1:27" ht="14.5" hidden="1" outlineLevel="1">
      <c r="A225" s="21" t="s">
        <v>0</v>
      </c>
      <c r="B225" s="44">
        <v>0.86893035676622532</v>
      </c>
      <c r="C225" s="44">
        <f t="shared" si="25"/>
        <v>0.84321156225080141</v>
      </c>
      <c r="D225" s="44">
        <f t="shared" si="26"/>
        <v>0.77179902171606507</v>
      </c>
      <c r="E225" s="44">
        <f t="shared" si="26"/>
        <v>0.7003864811813294</v>
      </c>
      <c r="F225" s="44">
        <f t="shared" si="26"/>
        <v>0.62897394064659373</v>
      </c>
      <c r="G225" s="44">
        <f t="shared" si="26"/>
        <v>0.55756140011185629</v>
      </c>
      <c r="H225" s="44">
        <f t="shared" si="31"/>
        <v>0.48614885957712017</v>
      </c>
      <c r="I225" s="44">
        <f t="shared" si="27"/>
        <v>0.47175971719532689</v>
      </c>
      <c r="J225" s="44">
        <f t="shared" si="27"/>
        <v>0.45779646785926376</v>
      </c>
      <c r="K225" s="44">
        <f t="shared" si="27"/>
        <v>0.44424650589156728</v>
      </c>
      <c r="L225">
        <f t="shared" si="28"/>
        <v>-7.1412540534736245E-3</v>
      </c>
      <c r="M225" s="105">
        <f t="shared" si="29"/>
        <v>15.268544750267523</v>
      </c>
      <c r="N225" s="36"/>
      <c r="O225" s="21" t="s">
        <v>0</v>
      </c>
      <c r="P225" s="44">
        <v>0.86893035676622532</v>
      </c>
      <c r="Q225" s="44">
        <f t="shared" si="32"/>
        <v>0.84321156225080141</v>
      </c>
      <c r="R225" s="44">
        <f t="shared" si="32"/>
        <v>0.81825399835204993</v>
      </c>
      <c r="S225" s="44">
        <f t="shared" si="32"/>
        <v>0.79403513399638537</v>
      </c>
      <c r="T225" s="44">
        <f t="shared" si="32"/>
        <v>0.77053310498996375</v>
      </c>
      <c r="U225" s="44">
        <f t="shared" si="32"/>
        <v>0.7477266942802272</v>
      </c>
      <c r="V225" s="44">
        <f t="shared" si="32"/>
        <v>0.725595312801672</v>
      </c>
      <c r="W225" s="44">
        <f t="shared" si="32"/>
        <v>0.70411898088854774</v>
      </c>
      <c r="X225" s="44">
        <f t="shared" si="32"/>
        <v>0.68327831023770724</v>
      </c>
      <c r="Y225" s="44">
        <f t="shared" si="32"/>
        <v>0.66305448640532449</v>
      </c>
      <c r="AA225" s="105"/>
    </row>
    <row r="226" spans="1:27" ht="14.5" hidden="1" outlineLevel="1">
      <c r="A226" s="21" t="s">
        <v>1</v>
      </c>
      <c r="B226" s="44">
        <v>0.60825124973635769</v>
      </c>
      <c r="C226" s="44">
        <f t="shared" si="25"/>
        <v>0.59024809357556096</v>
      </c>
      <c r="D226" s="44">
        <f t="shared" si="26"/>
        <v>0.56942824677587289</v>
      </c>
      <c r="E226" s="44">
        <f t="shared" si="26"/>
        <v>0.54860839997618438</v>
      </c>
      <c r="F226" s="44">
        <f t="shared" si="26"/>
        <v>0.52778855317649676</v>
      </c>
      <c r="G226" s="44">
        <f t="shared" si="26"/>
        <v>0.50696870637680824</v>
      </c>
      <c r="H226" s="44">
        <f t="shared" si="31"/>
        <v>0.48614885957712017</v>
      </c>
      <c r="I226" s="44">
        <f t="shared" si="27"/>
        <v>0.47175971719532689</v>
      </c>
      <c r="J226" s="44">
        <f t="shared" si="27"/>
        <v>0.45779646785926376</v>
      </c>
      <c r="K226" s="44">
        <f t="shared" si="27"/>
        <v>0.44424650589156728</v>
      </c>
      <c r="L226">
        <f t="shared" si="28"/>
        <v>-2.0819846799688159E-3</v>
      </c>
      <c r="M226" s="105">
        <f t="shared" si="29"/>
        <v>4.7958571471125691</v>
      </c>
      <c r="N226" s="36"/>
      <c r="O226" s="21" t="s">
        <v>1</v>
      </c>
      <c r="P226" s="44">
        <v>0.60825124973635769</v>
      </c>
      <c r="Q226" s="44">
        <f t="shared" si="32"/>
        <v>0.59024809357556096</v>
      </c>
      <c r="R226" s="44">
        <f t="shared" si="32"/>
        <v>0.57277779884643498</v>
      </c>
      <c r="S226" s="44">
        <f t="shared" si="32"/>
        <v>0.55582459379746985</v>
      </c>
      <c r="T226" s="44">
        <f t="shared" si="32"/>
        <v>0.53937317349297464</v>
      </c>
      <c r="U226" s="44">
        <f t="shared" si="32"/>
        <v>0.52340868599615908</v>
      </c>
      <c r="V226" s="44">
        <f t="shared" si="32"/>
        <v>0.50791671896117052</v>
      </c>
      <c r="W226" s="44">
        <f t="shared" si="32"/>
        <v>0.49288328662198355</v>
      </c>
      <c r="X226" s="44">
        <f t="shared" si="32"/>
        <v>0.47829481716639516</v>
      </c>
      <c r="Y226" s="44">
        <f t="shared" si="32"/>
        <v>0.4641381404837272</v>
      </c>
      <c r="AA226" s="105"/>
    </row>
    <row r="227" spans="1:27" ht="14.5" hidden="1" outlineLevel="1">
      <c r="A227" s="21" t="s">
        <v>7</v>
      </c>
      <c r="B227" s="44">
        <v>0.52135821405973515</v>
      </c>
      <c r="C227" s="44">
        <f t="shared" si="25"/>
        <v>0.50592693735048078</v>
      </c>
      <c r="D227" s="44">
        <f t="shared" si="26"/>
        <v>0.50197132179580861</v>
      </c>
      <c r="E227" s="44">
        <f t="shared" si="26"/>
        <v>0.49801570624113656</v>
      </c>
      <c r="F227" s="44">
        <f t="shared" si="26"/>
        <v>0.49406009068646439</v>
      </c>
      <c r="G227" s="44">
        <f t="shared" si="26"/>
        <v>0.49010447513179223</v>
      </c>
      <c r="H227" s="44">
        <f t="shared" si="31"/>
        <v>0.48614885957712017</v>
      </c>
      <c r="I227" s="44">
        <f t="shared" si="27"/>
        <v>0.47175971719532689</v>
      </c>
      <c r="J227" s="44">
        <f t="shared" si="27"/>
        <v>0.45779646785926376</v>
      </c>
      <c r="K227" s="44">
        <f t="shared" si="27"/>
        <v>0.44424650589156728</v>
      </c>
      <c r="L227">
        <f t="shared" si="28"/>
        <v>-3.9556155546721205E-4</v>
      </c>
      <c r="M227" s="105">
        <f t="shared" si="29"/>
        <v>1.3049612793942491</v>
      </c>
      <c r="N227" s="36"/>
      <c r="O227" s="21" t="s">
        <v>7</v>
      </c>
      <c r="P227" s="44">
        <v>0.52135821405973515</v>
      </c>
      <c r="Q227" s="44">
        <f t="shared" si="32"/>
        <v>0.50592693735048078</v>
      </c>
      <c r="R227" s="44">
        <f t="shared" si="32"/>
        <v>0.49095239901122995</v>
      </c>
      <c r="S227" s="44">
        <f t="shared" si="32"/>
        <v>0.47642108039783121</v>
      </c>
      <c r="T227" s="44">
        <f t="shared" si="32"/>
        <v>0.4623198629939782</v>
      </c>
      <c r="U227" s="44">
        <f t="shared" si="32"/>
        <v>0.44863601656813629</v>
      </c>
      <c r="V227" s="44">
        <f t="shared" si="32"/>
        <v>0.43535718768100318</v>
      </c>
      <c r="W227" s="44">
        <f t="shared" si="32"/>
        <v>0.4224713885331286</v>
      </c>
      <c r="X227" s="44">
        <f t="shared" si="32"/>
        <v>0.40996698614262428</v>
      </c>
      <c r="Y227" s="44">
        <f t="shared" si="32"/>
        <v>0.39783269184319459</v>
      </c>
      <c r="AA227" s="105"/>
    </row>
    <row r="228" spans="1:27" ht="14.5" hidden="1" outlineLevel="1">
      <c r="A228" s="21" t="s">
        <v>8</v>
      </c>
      <c r="B228" s="44">
        <v>0.52135821405973515</v>
      </c>
      <c r="C228" s="44">
        <f t="shared" si="25"/>
        <v>0.50592693735048078</v>
      </c>
      <c r="D228" s="44">
        <f t="shared" si="26"/>
        <v>0.50197132179580861</v>
      </c>
      <c r="E228" s="44">
        <f t="shared" si="26"/>
        <v>0.49801570624113656</v>
      </c>
      <c r="F228" s="44">
        <f t="shared" si="26"/>
        <v>0.49406009068646439</v>
      </c>
      <c r="G228" s="44">
        <f t="shared" si="26"/>
        <v>0.49010447513179223</v>
      </c>
      <c r="H228" s="44">
        <f t="shared" si="31"/>
        <v>0.48614885957712017</v>
      </c>
      <c r="I228" s="44">
        <f t="shared" si="27"/>
        <v>0.47175971719532689</v>
      </c>
      <c r="J228" s="44">
        <f t="shared" si="27"/>
        <v>0.45779646785926376</v>
      </c>
      <c r="K228" s="44">
        <f t="shared" si="27"/>
        <v>0.44424650589156728</v>
      </c>
      <c r="L228">
        <f t="shared" si="28"/>
        <v>-3.9556155546721205E-4</v>
      </c>
      <c r="M228" s="105">
        <f t="shared" si="29"/>
        <v>1.3049612793942491</v>
      </c>
      <c r="N228" s="36"/>
      <c r="O228" s="21" t="s">
        <v>8</v>
      </c>
      <c r="P228" s="44">
        <v>0.52135821405973515</v>
      </c>
      <c r="Q228" s="44">
        <f t="shared" si="32"/>
        <v>0.50592693735048078</v>
      </c>
      <c r="R228" s="44">
        <f t="shared" si="32"/>
        <v>0.49095239901122995</v>
      </c>
      <c r="S228" s="44">
        <f t="shared" si="32"/>
        <v>0.47642108039783121</v>
      </c>
      <c r="T228" s="44">
        <f t="shared" si="32"/>
        <v>0.4623198629939782</v>
      </c>
      <c r="U228" s="44">
        <f t="shared" si="32"/>
        <v>0.44863601656813629</v>
      </c>
      <c r="V228" s="44">
        <f t="shared" si="32"/>
        <v>0.43535718768100318</v>
      </c>
      <c r="W228" s="44">
        <f t="shared" si="32"/>
        <v>0.4224713885331286</v>
      </c>
      <c r="X228" s="44">
        <f t="shared" si="32"/>
        <v>0.40996698614262428</v>
      </c>
      <c r="Y228" s="44">
        <f t="shared" si="32"/>
        <v>0.39783269184319459</v>
      </c>
      <c r="AA228" s="105"/>
    </row>
    <row r="229" spans="1:27" ht="13" hidden="1" outlineLevel="1">
      <c r="V229" s="110">
        <f>AVERAGE(V219:V228)</f>
        <v>0.48614885957712017</v>
      </c>
      <c r="W229" s="15"/>
      <c r="X229" s="15"/>
      <c r="Y229" s="15"/>
    </row>
    <row r="230" spans="1:27" hidden="1" outlineLevel="1">
      <c r="A230" t="s">
        <v>46</v>
      </c>
    </row>
    <row r="231" spans="1:27" ht="14.5" hidden="1" outlineLevel="1">
      <c r="A231" t="s">
        <v>47</v>
      </c>
      <c r="B231" s="16"/>
      <c r="C231" s="16"/>
      <c r="D231" s="16"/>
      <c r="E231" s="16"/>
      <c r="F231" s="16"/>
      <c r="G231" s="16"/>
      <c r="H231" s="16"/>
      <c r="I231" s="16"/>
      <c r="J231" s="16"/>
      <c r="K231" s="16"/>
    </row>
    <row r="232" spans="1:27" ht="13" hidden="1" outlineLevel="1">
      <c r="B232" s="4">
        <v>2010</v>
      </c>
      <c r="C232" s="4">
        <v>2020</v>
      </c>
      <c r="D232" s="4">
        <v>2030</v>
      </c>
      <c r="E232" s="4">
        <v>2040</v>
      </c>
      <c r="F232" s="4">
        <v>2050</v>
      </c>
      <c r="G232" s="4">
        <v>2060</v>
      </c>
      <c r="H232" s="4">
        <v>2070</v>
      </c>
      <c r="I232" s="4">
        <v>2080</v>
      </c>
      <c r="J232" s="4">
        <v>2090</v>
      </c>
      <c r="K232" s="4">
        <v>2100</v>
      </c>
      <c r="N232" s="1"/>
      <c r="O232" s="1"/>
      <c r="P232" s="1"/>
      <c r="Q232" s="1"/>
      <c r="R232" s="1"/>
      <c r="S232" s="1"/>
      <c r="T232" s="1"/>
      <c r="U232" s="1"/>
      <c r="V232" s="1"/>
      <c r="W232" s="1"/>
      <c r="X232" s="1"/>
      <c r="Y232" s="1"/>
    </row>
    <row r="233" spans="1:27" ht="13" hidden="1" outlineLevel="1">
      <c r="A233" s="4" t="s">
        <v>5</v>
      </c>
      <c r="B233" s="1">
        <f>B205*B219</f>
        <v>424.93843712122907</v>
      </c>
      <c r="C233" s="1">
        <f t="shared" ref="C233:K233" si="33">C205*C219</f>
        <v>426.27264438280531</v>
      </c>
      <c r="D233" s="1">
        <f t="shared" si="33"/>
        <v>447.8389911829878</v>
      </c>
      <c r="E233" s="1">
        <f t="shared" si="33"/>
        <v>489.98954599368153</v>
      </c>
      <c r="F233" s="1">
        <f t="shared" si="33"/>
        <v>550.82231182659064</v>
      </c>
      <c r="G233" s="1">
        <f t="shared" si="33"/>
        <v>686.14626518450916</v>
      </c>
      <c r="H233" s="1">
        <f t="shared" si="33"/>
        <v>826.45306128110428</v>
      </c>
      <c r="I233" s="1">
        <f t="shared" si="33"/>
        <v>896.34346267112107</v>
      </c>
      <c r="J233" s="1">
        <f t="shared" si="33"/>
        <v>803.01697600277328</v>
      </c>
      <c r="K233" s="1">
        <f t="shared" si="33"/>
        <v>739.81506771223246</v>
      </c>
      <c r="N233" s="1"/>
      <c r="O233" s="1"/>
      <c r="P233" s="1"/>
      <c r="Q233" s="1"/>
      <c r="R233" s="1"/>
      <c r="S233" s="1"/>
      <c r="T233" s="1"/>
      <c r="U233" s="1"/>
      <c r="V233" s="1"/>
      <c r="W233" s="1"/>
      <c r="X233" s="1"/>
      <c r="Y233" s="1"/>
    </row>
    <row r="234" spans="1:27" ht="13" hidden="1" outlineLevel="1">
      <c r="A234" s="4" t="s">
        <v>6</v>
      </c>
      <c r="B234" s="1">
        <f t="shared" ref="B234:K242" si="34">B206*B220</f>
        <v>616.7326297659265</v>
      </c>
      <c r="C234" s="1">
        <f t="shared" si="34"/>
        <v>833.12172764473712</v>
      </c>
      <c r="D234" s="1">
        <f t="shared" si="34"/>
        <v>1014.5442574817058</v>
      </c>
      <c r="E234" s="1">
        <f t="shared" si="34"/>
        <v>1077.5510504934364</v>
      </c>
      <c r="F234" s="1">
        <f t="shared" si="34"/>
        <v>1110.3400735986136</v>
      </c>
      <c r="G234" s="1">
        <f t="shared" si="34"/>
        <v>1118.208931086187</v>
      </c>
      <c r="H234" s="1">
        <f t="shared" si="34"/>
        <v>1114.5301756338808</v>
      </c>
      <c r="I234" s="1">
        <f t="shared" si="34"/>
        <v>1077.8787581667132</v>
      </c>
      <c r="J234" s="1">
        <f t="shared" si="34"/>
        <v>1035.6476862825079</v>
      </c>
      <c r="K234" s="1">
        <f t="shared" si="34"/>
        <v>988.23273805381882</v>
      </c>
      <c r="N234" s="1"/>
      <c r="O234" s="1"/>
      <c r="P234" s="1"/>
      <c r="Q234" s="1"/>
      <c r="R234" s="1"/>
      <c r="S234" s="1"/>
      <c r="T234" s="1"/>
      <c r="U234" s="1"/>
      <c r="V234" s="1"/>
      <c r="W234" s="1"/>
      <c r="X234" s="1"/>
      <c r="Y234" s="1"/>
    </row>
    <row r="235" spans="1:27" ht="13" hidden="1" outlineLevel="1">
      <c r="A235" s="4" t="s">
        <v>11</v>
      </c>
      <c r="B235" s="1">
        <f t="shared" si="34"/>
        <v>608.07709558615477</v>
      </c>
      <c r="C235" s="1">
        <f t="shared" si="34"/>
        <v>611.33024173649937</v>
      </c>
      <c r="D235" s="1">
        <f t="shared" si="34"/>
        <v>616.33933252345366</v>
      </c>
      <c r="E235" s="1">
        <f t="shared" si="34"/>
        <v>595.72547681010849</v>
      </c>
      <c r="F235" s="1">
        <f t="shared" si="34"/>
        <v>542.15660111898126</v>
      </c>
      <c r="G235" s="1">
        <f t="shared" si="34"/>
        <v>486.91836403711812</v>
      </c>
      <c r="H235" s="1">
        <f t="shared" si="34"/>
        <v>426.51367650640708</v>
      </c>
      <c r="I235" s="1">
        <f t="shared" si="34"/>
        <v>364.2820631169987</v>
      </c>
      <c r="J235" s="1">
        <f t="shared" si="34"/>
        <v>298.23748034996402</v>
      </c>
      <c r="K235" s="1">
        <f t="shared" si="34"/>
        <v>270.07185127153588</v>
      </c>
      <c r="N235" s="1"/>
      <c r="O235" s="1"/>
      <c r="P235" s="1"/>
      <c r="Q235" s="1"/>
      <c r="R235" s="1"/>
      <c r="S235" s="1"/>
      <c r="T235" s="1"/>
      <c r="U235" s="1"/>
      <c r="V235" s="1"/>
      <c r="W235" s="1"/>
      <c r="X235" s="1"/>
      <c r="Y235" s="1"/>
    </row>
    <row r="236" spans="1:27" ht="13" hidden="1" outlineLevel="1">
      <c r="A236" s="4" t="s">
        <v>2</v>
      </c>
      <c r="B236" s="1">
        <f t="shared" si="34"/>
        <v>649.90732536340238</v>
      </c>
      <c r="C236" s="1">
        <f t="shared" si="34"/>
        <v>753.58152833573615</v>
      </c>
      <c r="D236" s="1">
        <f t="shared" si="34"/>
        <v>901.34048436770206</v>
      </c>
      <c r="E236" s="1">
        <f t="shared" si="34"/>
        <v>1018.2811704302087</v>
      </c>
      <c r="F236" s="1">
        <f t="shared" si="34"/>
        <v>1050.4113393266005</v>
      </c>
      <c r="G236" s="1">
        <f t="shared" si="34"/>
        <v>973.44005665589748</v>
      </c>
      <c r="H236" s="1">
        <f t="shared" si="34"/>
        <v>790.33902002178661</v>
      </c>
      <c r="I236" s="1">
        <f t="shared" si="34"/>
        <v>596.77091160240616</v>
      </c>
      <c r="J236" s="1">
        <f t="shared" si="34"/>
        <v>382.15029325075091</v>
      </c>
      <c r="K236" s="1">
        <f t="shared" si="34"/>
        <v>151.71703052181002</v>
      </c>
      <c r="N236" s="1"/>
      <c r="O236" s="1"/>
      <c r="P236" s="1"/>
      <c r="Q236" s="1"/>
      <c r="R236" s="1"/>
      <c r="S236" s="1"/>
      <c r="T236" s="1"/>
      <c r="U236" s="1"/>
      <c r="V236" s="1"/>
      <c r="W236" s="1"/>
      <c r="X236" s="1"/>
      <c r="Y236" s="1"/>
    </row>
    <row r="237" spans="1:27" ht="13" hidden="1" outlineLevel="1">
      <c r="A237" s="4" t="s">
        <v>3</v>
      </c>
      <c r="B237" s="1">
        <f t="shared" si="34"/>
        <v>1060.7991643614953</v>
      </c>
      <c r="C237" s="1">
        <f t="shared" si="34"/>
        <v>1003.130425453644</v>
      </c>
      <c r="D237" s="1">
        <f t="shared" si="34"/>
        <v>957.03807898533398</v>
      </c>
      <c r="E237" s="1">
        <f t="shared" si="34"/>
        <v>896.85550456559156</v>
      </c>
      <c r="F237" s="1">
        <f t="shared" si="34"/>
        <v>842.47809245149813</v>
      </c>
      <c r="G237" s="1">
        <f t="shared" si="34"/>
        <v>784.11632423291428</v>
      </c>
      <c r="H237" s="1">
        <f t="shared" si="34"/>
        <v>776.13161713077102</v>
      </c>
      <c r="I237" s="1">
        <f t="shared" si="34"/>
        <v>751.5436765787565</v>
      </c>
      <c r="J237" s="1">
        <f t="shared" si="34"/>
        <v>730.16744669344894</v>
      </c>
      <c r="K237" s="1">
        <f t="shared" si="34"/>
        <v>697.44256656907726</v>
      </c>
      <c r="N237" s="1"/>
      <c r="O237" s="1"/>
      <c r="P237" s="1"/>
      <c r="Q237" s="1"/>
      <c r="R237" s="1"/>
      <c r="S237" s="1"/>
      <c r="T237" s="1"/>
      <c r="U237" s="1"/>
      <c r="V237" s="1"/>
      <c r="W237" s="1"/>
      <c r="X237" s="1"/>
      <c r="Y237" s="1"/>
    </row>
    <row r="238" spans="1:27" ht="13" hidden="1" outlineLevel="1">
      <c r="A238" s="4" t="s">
        <v>4</v>
      </c>
      <c r="B238" s="1">
        <f t="shared" si="34"/>
        <v>1352.0517465562536</v>
      </c>
      <c r="C238" s="1">
        <f t="shared" si="34"/>
        <v>1290.4416171003788</v>
      </c>
      <c r="D238" s="1">
        <f t="shared" si="34"/>
        <v>1209.6573908190917</v>
      </c>
      <c r="E238" s="1">
        <f t="shared" si="34"/>
        <v>1012.2221725186399</v>
      </c>
      <c r="F238" s="1">
        <f t="shared" si="34"/>
        <v>780.07241195371614</v>
      </c>
      <c r="G238" s="1">
        <f t="shared" si="34"/>
        <v>715.78516912684086</v>
      </c>
      <c r="H238" s="1">
        <f t="shared" si="34"/>
        <v>723.2337566369024</v>
      </c>
      <c r="I238" s="1">
        <f t="shared" si="34"/>
        <v>711.31887673745393</v>
      </c>
      <c r="J238" s="1">
        <f t="shared" si="34"/>
        <v>691.68302631139443</v>
      </c>
      <c r="K238" s="1">
        <f t="shared" si="34"/>
        <v>658.21052866852597</v>
      </c>
      <c r="N238" s="1"/>
      <c r="O238" s="1"/>
      <c r="P238" s="1"/>
      <c r="Q238" s="1"/>
      <c r="R238" s="1"/>
      <c r="S238" s="1"/>
      <c r="T238" s="1"/>
      <c r="U238" s="1"/>
      <c r="V238" s="1"/>
      <c r="W238" s="1"/>
      <c r="X238" s="1"/>
      <c r="Y238" s="1"/>
    </row>
    <row r="239" spans="1:27" ht="13" hidden="1" outlineLevel="1">
      <c r="A239" s="4" t="s">
        <v>0</v>
      </c>
      <c r="B239" s="1">
        <f t="shared" si="34"/>
        <v>685.25255543985281</v>
      </c>
      <c r="C239" s="1">
        <f t="shared" si="34"/>
        <v>667.24853012743722</v>
      </c>
      <c r="D239" s="1">
        <f t="shared" si="34"/>
        <v>610.89265650374625</v>
      </c>
      <c r="E239" s="1">
        <f t="shared" si="34"/>
        <v>552.97173306040315</v>
      </c>
      <c r="F239" s="1">
        <f t="shared" si="34"/>
        <v>494.00284770491476</v>
      </c>
      <c r="G239" s="1">
        <f t="shared" si="34"/>
        <v>434.66698074904315</v>
      </c>
      <c r="H239" s="1">
        <f t="shared" si="34"/>
        <v>375.23444343762196</v>
      </c>
      <c r="I239" s="1">
        <f t="shared" si="34"/>
        <v>359.83742069059434</v>
      </c>
      <c r="J239" s="1">
        <f t="shared" si="34"/>
        <v>344.21087546394619</v>
      </c>
      <c r="K239" s="1">
        <f t="shared" si="34"/>
        <v>328.38170060022208</v>
      </c>
      <c r="N239" s="1"/>
      <c r="O239" s="1"/>
      <c r="P239" s="1"/>
      <c r="Q239" s="1"/>
      <c r="R239" s="1"/>
      <c r="S239" s="1"/>
      <c r="T239" s="1"/>
      <c r="U239" s="1"/>
      <c r="V239" s="1"/>
      <c r="W239" s="1"/>
      <c r="X239" s="1"/>
      <c r="Y239" s="1"/>
    </row>
    <row r="240" spans="1:27" ht="13" hidden="1" outlineLevel="1">
      <c r="A240" s="4" t="s">
        <v>1</v>
      </c>
      <c r="B240" s="1">
        <f t="shared" si="34"/>
        <v>801.07820658104936</v>
      </c>
      <c r="C240" s="1">
        <f t="shared" si="34"/>
        <v>824.24403704625411</v>
      </c>
      <c r="D240" s="1">
        <f t="shared" si="34"/>
        <v>838.61183764143357</v>
      </c>
      <c r="E240" s="1">
        <f t="shared" si="34"/>
        <v>844.62588246929818</v>
      </c>
      <c r="F240" s="1">
        <f t="shared" si="34"/>
        <v>846.7045438073053</v>
      </c>
      <c r="G240" s="1">
        <f t="shared" si="34"/>
        <v>840.04322904921537</v>
      </c>
      <c r="H240" s="1">
        <f t="shared" si="34"/>
        <v>829.83114101394608</v>
      </c>
      <c r="I240" s="1">
        <f t="shared" si="34"/>
        <v>826.10101192678042</v>
      </c>
      <c r="J240" s="1">
        <f t="shared" si="34"/>
        <v>820.26143160123161</v>
      </c>
      <c r="K240" s="1">
        <f t="shared" si="34"/>
        <v>812.27701549125527</v>
      </c>
      <c r="N240" s="1"/>
      <c r="O240" s="1"/>
      <c r="P240" s="1"/>
      <c r="Q240" s="1"/>
      <c r="R240" s="1"/>
      <c r="S240" s="1"/>
      <c r="T240" s="1"/>
      <c r="U240" s="1"/>
      <c r="V240" s="1"/>
      <c r="W240" s="1"/>
      <c r="X240" s="1"/>
      <c r="Y240" s="1"/>
    </row>
    <row r="241" spans="1:26" ht="13" hidden="1" outlineLevel="1">
      <c r="A241" s="4" t="s">
        <v>7</v>
      </c>
      <c r="B241" s="1">
        <f t="shared" si="34"/>
        <v>1445.8338281360086</v>
      </c>
      <c r="C241" s="1">
        <f t="shared" si="34"/>
        <v>1441.2430292999104</v>
      </c>
      <c r="D241" s="1">
        <f t="shared" si="34"/>
        <v>1451.1648967437234</v>
      </c>
      <c r="E241" s="1">
        <f t="shared" si="34"/>
        <v>1449.9257442897613</v>
      </c>
      <c r="F241" s="1">
        <f t="shared" si="34"/>
        <v>1442.5881496291272</v>
      </c>
      <c r="G241" s="1">
        <f t="shared" si="34"/>
        <v>1429.5068893187467</v>
      </c>
      <c r="H241" s="1">
        <f t="shared" si="34"/>
        <v>1411.8596573932257</v>
      </c>
      <c r="I241" s="1">
        <f t="shared" si="34"/>
        <v>1355.1905674239929</v>
      </c>
      <c r="J241" s="1">
        <f t="shared" si="34"/>
        <v>1292.3131825679784</v>
      </c>
      <c r="K241" s="1">
        <f t="shared" si="34"/>
        <v>1223.1966730037607</v>
      </c>
      <c r="N241" s="1"/>
      <c r="O241" s="1"/>
      <c r="P241" s="1"/>
      <c r="Q241" s="1"/>
      <c r="R241" s="1"/>
      <c r="S241" s="1"/>
      <c r="T241" s="1"/>
      <c r="U241" s="1"/>
      <c r="V241" s="1"/>
      <c r="W241" s="1"/>
      <c r="X241" s="1"/>
      <c r="Y241" s="1"/>
    </row>
    <row r="242" spans="1:26" ht="13" hidden="1" outlineLevel="1">
      <c r="A242" s="4" t="s">
        <v>8</v>
      </c>
      <c r="B242" s="1">
        <f t="shared" si="34"/>
        <v>903.41533571299965</v>
      </c>
      <c r="C242" s="1">
        <f t="shared" si="34"/>
        <v>1013.28966275404</v>
      </c>
      <c r="D242" s="1">
        <f t="shared" si="34"/>
        <v>1113.1809103616777</v>
      </c>
      <c r="E242" s="1">
        <f t="shared" si="34"/>
        <v>1174.8016032211849</v>
      </c>
      <c r="F242" s="1">
        <f t="shared" si="34"/>
        <v>1219.8497070420199</v>
      </c>
      <c r="G242" s="1">
        <f t="shared" si="34"/>
        <v>1229.8141977431956</v>
      </c>
      <c r="H242" s="1">
        <f t="shared" si="34"/>
        <v>1203.2548812487778</v>
      </c>
      <c r="I242" s="1">
        <f t="shared" si="34"/>
        <v>1143.2143305852933</v>
      </c>
      <c r="J242" s="1">
        <f t="shared" si="34"/>
        <v>1064.0666031611145</v>
      </c>
      <c r="K242" s="1">
        <f t="shared" si="34"/>
        <v>969.79428063397984</v>
      </c>
      <c r="N242" s="1"/>
      <c r="O242" s="1"/>
      <c r="P242" s="1"/>
      <c r="Q242" s="1"/>
      <c r="R242" s="1"/>
      <c r="S242" s="1"/>
      <c r="T242" s="1"/>
      <c r="U242" s="1"/>
      <c r="V242" s="1"/>
      <c r="W242" s="1"/>
    </row>
    <row r="243" spans="1:26" ht="14.5" hidden="1" outlineLevel="1">
      <c r="A243" s="16"/>
      <c r="B243" s="3"/>
      <c r="C243" s="3"/>
      <c r="D243" s="3"/>
      <c r="E243" s="3"/>
      <c r="F243" s="3"/>
      <c r="G243" s="3"/>
      <c r="H243" s="3"/>
      <c r="I243" s="3"/>
      <c r="J243" s="3"/>
      <c r="K243" s="3"/>
    </row>
    <row r="244" spans="1:26" ht="14.5" hidden="1" outlineLevel="1">
      <c r="A244" s="16" t="s">
        <v>48</v>
      </c>
      <c r="B244" s="3"/>
      <c r="C244" s="3"/>
      <c r="D244" s="3"/>
      <c r="E244" s="3"/>
      <c r="F244" s="3"/>
      <c r="G244" s="3"/>
      <c r="H244" s="3"/>
      <c r="I244" s="3"/>
      <c r="J244" s="3"/>
      <c r="K244" s="3"/>
    </row>
    <row r="245" spans="1:26" ht="14.5" hidden="1" outlineLevel="1">
      <c r="A245" s="24" t="s">
        <v>39</v>
      </c>
      <c r="B245" s="23"/>
      <c r="C245" s="23"/>
      <c r="D245" s="23"/>
      <c r="E245" s="23"/>
      <c r="F245" s="23"/>
      <c r="G245" s="23"/>
      <c r="H245" s="23"/>
      <c r="I245" s="23"/>
      <c r="J245" s="23"/>
      <c r="K245" s="23"/>
      <c r="L245" s="32"/>
    </row>
    <row r="246" spans="1:26" ht="14.5" hidden="1" outlineLevel="1">
      <c r="A246" s="23"/>
      <c r="B246" s="69">
        <v>2010</v>
      </c>
      <c r="C246" s="69">
        <v>2020</v>
      </c>
      <c r="D246" s="69">
        <v>2030</v>
      </c>
      <c r="E246" s="69">
        <v>2040</v>
      </c>
      <c r="F246" s="69">
        <v>2050</v>
      </c>
      <c r="G246" s="69">
        <v>2060</v>
      </c>
      <c r="H246" s="69">
        <v>2070</v>
      </c>
      <c r="I246" s="69">
        <v>2080</v>
      </c>
      <c r="J246" s="69">
        <v>2090</v>
      </c>
      <c r="K246" s="69">
        <v>2100</v>
      </c>
      <c r="L246" s="6"/>
      <c r="O246" s="1"/>
      <c r="P246" s="1"/>
      <c r="Q246" s="1"/>
      <c r="R246" s="1"/>
      <c r="S246" s="1"/>
      <c r="T246" s="1"/>
      <c r="U246" s="1"/>
      <c r="V246" s="1"/>
      <c r="W246" s="1"/>
      <c r="X246" s="1"/>
      <c r="Y246" s="1"/>
      <c r="Z246" s="1"/>
    </row>
    <row r="247" spans="1:26" ht="14.5" hidden="1" outlineLevel="1">
      <c r="A247" s="23" t="s">
        <v>5</v>
      </c>
      <c r="B247" s="46">
        <f t="shared" ref="B247:K247" si="35">B205*B10</f>
        <v>697.88399983827969</v>
      </c>
      <c r="C247" s="46">
        <f t="shared" si="35"/>
        <v>907.42667248582939</v>
      </c>
      <c r="D247" s="46">
        <f t="shared" si="35"/>
        <v>1172.3255122208579</v>
      </c>
      <c r="E247" s="46">
        <f t="shared" si="35"/>
        <v>1527.498718255091</v>
      </c>
      <c r="F247" s="46">
        <f t="shared" si="35"/>
        <v>1981.7181046812318</v>
      </c>
      <c r="G247" s="46">
        <f t="shared" si="35"/>
        <v>2759.4991320680001</v>
      </c>
      <c r="H247" s="46">
        <f t="shared" si="35"/>
        <v>3625.6197570549998</v>
      </c>
      <c r="I247" s="46">
        <f t="shared" si="35"/>
        <v>4292.5252510270002</v>
      </c>
      <c r="J247" s="46">
        <f t="shared" si="35"/>
        <v>4118.3870428618811</v>
      </c>
      <c r="K247" s="46">
        <f t="shared" si="35"/>
        <v>3999.4361967549394</v>
      </c>
      <c r="L247" s="6"/>
      <c r="O247" s="1"/>
      <c r="P247" s="1"/>
      <c r="Q247" s="1"/>
      <c r="R247" s="1"/>
      <c r="S247" s="1"/>
      <c r="T247" s="1"/>
      <c r="U247" s="1"/>
      <c r="V247" s="1"/>
      <c r="W247" s="1"/>
      <c r="X247" s="1"/>
      <c r="Y247" s="1"/>
      <c r="Z247" s="1"/>
    </row>
    <row r="248" spans="1:26" ht="14.5" hidden="1" outlineLevel="1">
      <c r="A248" s="23" t="s">
        <v>6</v>
      </c>
      <c r="B248" s="46">
        <f t="shared" ref="B248:K248" si="36">B206*B11</f>
        <v>1726.9372356759106</v>
      </c>
      <c r="C248" s="46">
        <f t="shared" si="36"/>
        <v>2486.0839021373349</v>
      </c>
      <c r="D248" s="46">
        <f t="shared" si="36"/>
        <v>3070.9148723679691</v>
      </c>
      <c r="E248" s="46">
        <f t="shared" si="36"/>
        <v>3208.7394399764316</v>
      </c>
      <c r="F248" s="46">
        <f t="shared" si="36"/>
        <v>3163.3443316920434</v>
      </c>
      <c r="G248" s="46">
        <f t="shared" si="36"/>
        <v>2978.8750807871497</v>
      </c>
      <c r="H248" s="46">
        <f t="shared" si="36"/>
        <v>2736.9885430887598</v>
      </c>
      <c r="I248" s="46">
        <f t="shared" si="36"/>
        <v>2471.4820078881799</v>
      </c>
      <c r="J248" s="46">
        <f t="shared" si="36"/>
        <v>2204.750553940285</v>
      </c>
      <c r="K248" s="46">
        <f t="shared" si="36"/>
        <v>1962.5475087718389</v>
      </c>
      <c r="L248" s="6"/>
      <c r="O248" s="1"/>
      <c r="P248" s="1"/>
      <c r="Q248" s="1"/>
      <c r="R248" s="1"/>
      <c r="S248" s="1"/>
      <c r="T248" s="1"/>
      <c r="U248" s="1"/>
      <c r="V248" s="1"/>
      <c r="W248" s="1"/>
      <c r="X248" s="1"/>
      <c r="Y248" s="1"/>
      <c r="Z248" s="1"/>
    </row>
    <row r="249" spans="1:26" ht="14.5" hidden="1" outlineLevel="1">
      <c r="A249" s="23" t="s">
        <v>11</v>
      </c>
      <c r="B249" s="46">
        <f t="shared" ref="B249:K249" si="37">B207*B12</f>
        <v>609.80223474747311</v>
      </c>
      <c r="C249" s="46">
        <f t="shared" si="37"/>
        <v>656.35234143194054</v>
      </c>
      <c r="D249" s="46">
        <f t="shared" si="37"/>
        <v>705.58121143876576</v>
      </c>
      <c r="E249" s="46">
        <f t="shared" si="37"/>
        <v>721.98549201217736</v>
      </c>
      <c r="F249" s="46">
        <f t="shared" si="37"/>
        <v>691.20511026456973</v>
      </c>
      <c r="G249" s="46">
        <f t="shared" si="37"/>
        <v>647.93674174857733</v>
      </c>
      <c r="H249" s="46">
        <f t="shared" si="37"/>
        <v>587.54196599148008</v>
      </c>
      <c r="I249" s="46">
        <f t="shared" si="37"/>
        <v>509.95845768517762</v>
      </c>
      <c r="J249" s="46">
        <f t="shared" si="37"/>
        <v>421.88924777472579</v>
      </c>
      <c r="K249" s="46">
        <f t="shared" si="37"/>
        <v>383.25081862886611</v>
      </c>
      <c r="L249" s="6"/>
      <c r="O249" s="1"/>
      <c r="P249" s="1"/>
      <c r="Q249" s="1"/>
      <c r="R249" s="1"/>
      <c r="S249" s="1"/>
      <c r="T249" s="1"/>
      <c r="U249" s="1"/>
      <c r="V249" s="1"/>
      <c r="W249" s="1"/>
      <c r="X249" s="1"/>
      <c r="Y249" s="1"/>
      <c r="Z249" s="1"/>
    </row>
    <row r="250" spans="1:26" ht="14.5" hidden="1" outlineLevel="1">
      <c r="A250" s="23" t="s">
        <v>2</v>
      </c>
      <c r="B250" s="46">
        <f t="shared" ref="B250:K250" si="38">B208*B13</f>
        <v>298.03553116275833</v>
      </c>
      <c r="C250" s="46">
        <f t="shared" si="38"/>
        <v>359.28339746743222</v>
      </c>
      <c r="D250" s="46">
        <f t="shared" si="38"/>
        <v>444.43353810277171</v>
      </c>
      <c r="E250" s="46">
        <f t="shared" si="38"/>
        <v>518.4651713992024</v>
      </c>
      <c r="F250" s="46">
        <f t="shared" si="38"/>
        <v>551.84124589711064</v>
      </c>
      <c r="G250" s="46">
        <f t="shared" si="38"/>
        <v>524.79621988361851</v>
      </c>
      <c r="H250" s="46">
        <f t="shared" si="38"/>
        <v>434.95539275940251</v>
      </c>
      <c r="I250" s="46">
        <f t="shared" si="38"/>
        <v>328.8722796082485</v>
      </c>
      <c r="J250" s="46">
        <f t="shared" si="38"/>
        <v>209.5901335692725</v>
      </c>
      <c r="K250" s="46">
        <f t="shared" si="38"/>
        <v>82.500800942520698</v>
      </c>
      <c r="L250" s="6"/>
      <c r="O250" s="1"/>
      <c r="P250" s="1"/>
      <c r="Q250" s="1"/>
      <c r="R250" s="1"/>
      <c r="S250" s="1"/>
      <c r="T250" s="1"/>
      <c r="U250" s="1"/>
      <c r="V250" s="1"/>
      <c r="W250" s="1"/>
      <c r="X250" s="1"/>
      <c r="Y250" s="1"/>
      <c r="Z250" s="1"/>
    </row>
    <row r="251" spans="1:26" ht="14.5" hidden="1" outlineLevel="1">
      <c r="A251" s="23" t="s">
        <v>3</v>
      </c>
      <c r="B251" s="46">
        <f t="shared" ref="B251:K251" si="39">B209*B14</f>
        <v>1191.8475568336</v>
      </c>
      <c r="C251" s="46">
        <f t="shared" si="39"/>
        <v>1278.3051722661282</v>
      </c>
      <c r="D251" s="46">
        <f t="shared" si="39"/>
        <v>1320.0807557931205</v>
      </c>
      <c r="E251" s="46">
        <f t="shared" si="39"/>
        <v>1306.0623391061779</v>
      </c>
      <c r="F251" s="46">
        <f t="shared" si="39"/>
        <v>1266.5729780852835</v>
      </c>
      <c r="G251" s="46">
        <f t="shared" si="39"/>
        <v>1191.6039348281456</v>
      </c>
      <c r="H251" s="46">
        <f t="shared" si="39"/>
        <v>1175.1785030702385</v>
      </c>
      <c r="I251" s="46">
        <f t="shared" si="39"/>
        <v>1145.9173401608405</v>
      </c>
      <c r="J251" s="46">
        <f t="shared" si="39"/>
        <v>1111.0479188709446</v>
      </c>
      <c r="K251" s="46">
        <f t="shared" si="39"/>
        <v>1053.8526498918716</v>
      </c>
      <c r="L251" s="6"/>
      <c r="O251" s="1"/>
      <c r="P251" s="1"/>
      <c r="Q251" s="1"/>
      <c r="R251" s="1"/>
      <c r="S251" s="1"/>
      <c r="T251" s="1"/>
      <c r="U251" s="1"/>
      <c r="V251" s="1"/>
      <c r="W251" s="1"/>
      <c r="X251" s="1"/>
      <c r="Y251" s="1"/>
      <c r="Z251" s="1"/>
    </row>
    <row r="252" spans="1:26" ht="14.5" hidden="1" outlineLevel="1">
      <c r="A252" s="23" t="s">
        <v>4</v>
      </c>
      <c r="B252" s="46">
        <f t="shared" ref="B252:K252" si="40">B210*B15</f>
        <v>987.68649682164505</v>
      </c>
      <c r="C252" s="46">
        <f t="shared" si="40"/>
        <v>1152.652945363732</v>
      </c>
      <c r="D252" s="46">
        <f t="shared" si="40"/>
        <v>1239.6481592201364</v>
      </c>
      <c r="E252" s="46">
        <f t="shared" si="40"/>
        <v>1156.5523151715233</v>
      </c>
      <c r="F252" s="46">
        <f t="shared" si="40"/>
        <v>968.14237565880455</v>
      </c>
      <c r="G252" s="46">
        <f t="shared" si="40"/>
        <v>939.62000955869826</v>
      </c>
      <c r="H252" s="46">
        <f t="shared" si="40"/>
        <v>982.03972301226224</v>
      </c>
      <c r="I252" s="46">
        <f t="shared" si="40"/>
        <v>1002.7243317716477</v>
      </c>
      <c r="J252" s="46">
        <f t="shared" si="40"/>
        <v>999.45662991395477</v>
      </c>
      <c r="K252" s="46">
        <f t="shared" si="40"/>
        <v>966.42155804840286</v>
      </c>
      <c r="L252" s="6"/>
      <c r="O252" s="1"/>
      <c r="P252" s="1"/>
      <c r="Q252" s="1"/>
      <c r="R252" s="1"/>
      <c r="S252" s="1"/>
      <c r="T252" s="1"/>
      <c r="U252" s="1"/>
      <c r="V252" s="1"/>
      <c r="W252" s="1"/>
      <c r="X252" s="1"/>
      <c r="Y252" s="1"/>
      <c r="Z252" s="1"/>
    </row>
    <row r="253" spans="1:26" ht="14.5" hidden="1" outlineLevel="1">
      <c r="A253" s="23" t="s">
        <v>0</v>
      </c>
      <c r="B253" s="46">
        <f t="shared" ref="B253:K253" si="41">B211*B16</f>
        <v>274.64237824945189</v>
      </c>
      <c r="C253" s="46">
        <f t="shared" si="41"/>
        <v>298.54229418241692</v>
      </c>
      <c r="D253" s="46">
        <f t="shared" si="41"/>
        <v>321.36092085679934</v>
      </c>
      <c r="E253" s="46">
        <f t="shared" si="41"/>
        <v>340.39360386179158</v>
      </c>
      <c r="F253" s="46">
        <f t="shared" si="41"/>
        <v>355.77255371014832</v>
      </c>
      <c r="G253" s="46">
        <f t="shared" si="41"/>
        <v>369.66834557098224</v>
      </c>
      <c r="H253" s="46">
        <f t="shared" si="41"/>
        <v>380.45722860325549</v>
      </c>
      <c r="I253" s="46">
        <f t="shared" si="41"/>
        <v>386.06594409803569</v>
      </c>
      <c r="J253" s="46">
        <f t="shared" si="41"/>
        <v>385.89746935768824</v>
      </c>
      <c r="K253" s="46">
        <f t="shared" si="41"/>
        <v>380.60590046501812</v>
      </c>
      <c r="L253" s="6"/>
      <c r="O253" s="1"/>
      <c r="P253" s="1"/>
      <c r="Q253" s="1"/>
      <c r="R253" s="1"/>
      <c r="S253" s="1"/>
      <c r="T253" s="1"/>
      <c r="U253" s="1"/>
      <c r="V253" s="1"/>
      <c r="W253" s="1"/>
      <c r="X253" s="1"/>
      <c r="Y253" s="1"/>
      <c r="Z253" s="1"/>
    </row>
    <row r="254" spans="1:26" ht="14.5" hidden="1" outlineLevel="1">
      <c r="A254" s="23" t="s">
        <v>1</v>
      </c>
      <c r="B254" s="46">
        <f t="shared" ref="B254:K254" si="42">B212*B17</f>
        <v>166.65015962666607</v>
      </c>
      <c r="C254" s="46">
        <f t="shared" si="42"/>
        <v>174.29280934116164</v>
      </c>
      <c r="D254" s="46">
        <f t="shared" si="42"/>
        <v>177.3306740108373</v>
      </c>
      <c r="E254" s="46">
        <f t="shared" si="42"/>
        <v>176.67346094817114</v>
      </c>
      <c r="F254" s="46">
        <f t="shared" si="42"/>
        <v>174.23545672638258</v>
      </c>
      <c r="G254" s="46">
        <f t="shared" si="42"/>
        <v>169.70043578975688</v>
      </c>
      <c r="H254" s="46">
        <f t="shared" si="42"/>
        <v>163.21693182351757</v>
      </c>
      <c r="I254" s="46">
        <f t="shared" si="42"/>
        <v>155.30631280481475</v>
      </c>
      <c r="J254" s="46">
        <f t="shared" si="42"/>
        <v>146.36236020848921</v>
      </c>
      <c r="K254" s="46">
        <f t="shared" si="42"/>
        <v>137.02557553695772</v>
      </c>
      <c r="L254" s="6"/>
      <c r="O254" s="1"/>
      <c r="P254" s="1"/>
      <c r="Q254" s="1"/>
      <c r="R254" s="1"/>
      <c r="S254" s="1"/>
      <c r="T254" s="1"/>
      <c r="U254" s="1"/>
      <c r="V254" s="1"/>
      <c r="W254" s="1"/>
      <c r="X254" s="1"/>
      <c r="Y254" s="1"/>
      <c r="Z254" s="1"/>
    </row>
    <row r="255" spans="1:26" ht="14.5" hidden="1" outlineLevel="1">
      <c r="A255" s="23" t="s">
        <v>7</v>
      </c>
      <c r="B255" s="46">
        <f t="shared" ref="B255:K255" si="43">B213*B18</f>
        <v>2129.5649862476139</v>
      </c>
      <c r="C255" s="46">
        <f t="shared" si="43"/>
        <v>2411.9358900265047</v>
      </c>
      <c r="D255" s="46">
        <f t="shared" si="43"/>
        <v>2630.7445973132899</v>
      </c>
      <c r="E255" s="46">
        <f t="shared" si="43"/>
        <v>2770.3330579886056</v>
      </c>
      <c r="F255" s="46">
        <f t="shared" si="43"/>
        <v>2830.5898306197514</v>
      </c>
      <c r="G255" s="46">
        <f t="shared" si="43"/>
        <v>2819.5520542352956</v>
      </c>
      <c r="H255" s="46">
        <f t="shared" si="43"/>
        <v>2752.3383692757111</v>
      </c>
      <c r="I255" s="46">
        <f t="shared" si="43"/>
        <v>2635.1020450111714</v>
      </c>
      <c r="J255" s="46">
        <f t="shared" si="43"/>
        <v>2483.1673484504149</v>
      </c>
      <c r="K255" s="46">
        <f t="shared" si="43"/>
        <v>2308.9593667150102</v>
      </c>
      <c r="L255" s="6"/>
      <c r="O255" s="1"/>
      <c r="P255" s="1"/>
      <c r="Q255" s="1"/>
      <c r="R255" s="1"/>
      <c r="S255" s="1"/>
      <c r="T255" s="1"/>
      <c r="U255" s="1"/>
      <c r="V255" s="1"/>
      <c r="W255" s="1"/>
      <c r="X255" s="1"/>
      <c r="Y255" s="1"/>
      <c r="Z255" s="1"/>
    </row>
    <row r="256" spans="1:26" ht="14.5" hidden="1" outlineLevel="1">
      <c r="A256" s="23" t="s">
        <v>8</v>
      </c>
      <c r="B256" s="46">
        <f t="shared" ref="B256:K256" si="44">B214*B19</f>
        <v>2477.2605535960897</v>
      </c>
      <c r="C256" s="46">
        <f t="shared" si="44"/>
        <v>3276.7074246798852</v>
      </c>
      <c r="D256" s="46">
        <f t="shared" si="44"/>
        <v>4035.9965880940176</v>
      </c>
      <c r="E256" s="46">
        <f t="shared" si="44"/>
        <v>4664.7637677529274</v>
      </c>
      <c r="F256" s="46">
        <f t="shared" si="44"/>
        <v>5188.753160660056</v>
      </c>
      <c r="G256" s="46">
        <f t="shared" si="44"/>
        <v>5458.1174005566963</v>
      </c>
      <c r="H256" s="46">
        <f t="shared" si="44"/>
        <v>5438.4073419408996</v>
      </c>
      <c r="I256" s="46">
        <f t="shared" si="44"/>
        <v>5277.1714282858966</v>
      </c>
      <c r="J256" s="46">
        <f t="shared" si="44"/>
        <v>4932.3827997652052</v>
      </c>
      <c r="K256" s="46">
        <f t="shared" si="44"/>
        <v>4458.5699696126958</v>
      </c>
      <c r="L256" s="6"/>
      <c r="O256" s="1"/>
      <c r="P256" s="1"/>
      <c r="Q256" s="1"/>
      <c r="R256" s="1"/>
      <c r="S256" s="1"/>
      <c r="T256" s="1"/>
      <c r="U256" s="1"/>
      <c r="V256" s="1"/>
      <c r="W256" s="1"/>
      <c r="X256" s="1"/>
      <c r="Y256" s="1"/>
      <c r="Z256" s="1"/>
    </row>
    <row r="257" spans="1:26" ht="14.5" hidden="1" outlineLevel="1">
      <c r="A257" s="23" t="s">
        <v>89</v>
      </c>
      <c r="B257" s="46">
        <f>SUM(B247:B256)</f>
        <v>10560.311132799488</v>
      </c>
      <c r="C257" s="46">
        <f t="shared" ref="C257:K257" si="45">SUM(C247:C256)</f>
        <v>13001.582849382366</v>
      </c>
      <c r="D257" s="46">
        <f t="shared" si="45"/>
        <v>15118.416829418566</v>
      </c>
      <c r="E257" s="46">
        <f t="shared" si="45"/>
        <v>16391.467366472101</v>
      </c>
      <c r="F257" s="46">
        <f t="shared" si="45"/>
        <v>17172.175147995382</v>
      </c>
      <c r="G257" s="46">
        <f t="shared" si="45"/>
        <v>17859.36935502692</v>
      </c>
      <c r="H257" s="46">
        <f t="shared" si="45"/>
        <v>18276.743756620526</v>
      </c>
      <c r="I257" s="46">
        <f t="shared" si="45"/>
        <v>18205.125398341013</v>
      </c>
      <c r="J257" s="46">
        <f t="shared" si="45"/>
        <v>17012.931504712862</v>
      </c>
      <c r="K257" s="46">
        <f t="shared" si="45"/>
        <v>15733.17034536812</v>
      </c>
      <c r="L257" s="6"/>
      <c r="O257" s="1"/>
      <c r="P257" s="1"/>
      <c r="Q257" s="1"/>
      <c r="R257" s="1"/>
      <c r="S257" s="1"/>
      <c r="T257" s="1"/>
      <c r="U257" s="1"/>
      <c r="V257" s="1"/>
      <c r="W257" s="1"/>
      <c r="X257" s="1"/>
      <c r="Y257" s="1"/>
    </row>
    <row r="258" spans="1:26" hidden="1" outlineLevel="1"/>
    <row r="259" spans="1:26" collapsed="1">
      <c r="A259" t="s">
        <v>49</v>
      </c>
    </row>
    <row r="260" spans="1:26" ht="14.5">
      <c r="A260" s="18" t="s">
        <v>41</v>
      </c>
      <c r="B260" s="17"/>
      <c r="C260" s="17"/>
      <c r="D260" s="17"/>
      <c r="E260" s="17"/>
      <c r="F260" s="17"/>
      <c r="G260" s="17"/>
      <c r="H260" s="17"/>
      <c r="I260" s="17"/>
      <c r="J260" s="17"/>
      <c r="K260" s="17"/>
      <c r="L260" s="32"/>
    </row>
    <row r="261" spans="1:26" ht="14.5">
      <c r="A261" s="17"/>
      <c r="B261" s="70">
        <v>2010</v>
      </c>
      <c r="C261" s="70">
        <v>2020</v>
      </c>
      <c r="D261" s="70">
        <v>2030</v>
      </c>
      <c r="E261" s="70">
        <v>2040</v>
      </c>
      <c r="F261" s="70">
        <v>2050</v>
      </c>
      <c r="G261" s="70">
        <v>2060</v>
      </c>
      <c r="H261" s="70">
        <v>2070</v>
      </c>
      <c r="I261" s="70">
        <v>2080</v>
      </c>
      <c r="J261" s="70">
        <v>2090</v>
      </c>
      <c r="K261" s="70">
        <v>2100</v>
      </c>
      <c r="L261" s="2"/>
      <c r="O261" s="2"/>
      <c r="P261" s="2"/>
      <c r="Q261" s="2"/>
      <c r="R261" s="2"/>
      <c r="S261" s="2"/>
      <c r="T261" s="2"/>
      <c r="U261" s="2"/>
      <c r="V261" s="2"/>
      <c r="W261" s="2"/>
      <c r="X261" s="2"/>
      <c r="Y261" s="2"/>
      <c r="Z261" s="2"/>
    </row>
    <row r="262" spans="1:26" ht="14.5">
      <c r="A262" s="17" t="s">
        <v>5</v>
      </c>
      <c r="B262" s="47">
        <f t="shared" ref="B262:K262" si="46">B233*B10/1000</f>
        <v>0.36384755577654992</v>
      </c>
      <c r="C262" s="47">
        <f t="shared" si="46"/>
        <v>0.45909159728089349</v>
      </c>
      <c r="D262" s="47">
        <f t="shared" si="46"/>
        <v>0.5884737869444524</v>
      </c>
      <c r="E262" s="47">
        <f t="shared" si="46"/>
        <v>0.76071835295424006</v>
      </c>
      <c r="F262" s="47">
        <f t="shared" si="46"/>
        <v>0.97908782651381776</v>
      </c>
      <c r="G262" s="47">
        <f t="shared" si="46"/>
        <v>1.3524428737488234</v>
      </c>
      <c r="H262" s="47">
        <f t="shared" si="46"/>
        <v>1.7625909101525639</v>
      </c>
      <c r="I262" s="47">
        <f t="shared" si="46"/>
        <v>2.025040498478297</v>
      </c>
      <c r="J262" s="47">
        <f t="shared" si="46"/>
        <v>1.8853830414995278</v>
      </c>
      <c r="K262" s="47">
        <f t="shared" si="46"/>
        <v>1.7767355559446405</v>
      </c>
      <c r="L262" s="2"/>
      <c r="M262" s="109">
        <f>K262/B262</f>
        <v>4.8831867295428228</v>
      </c>
      <c r="O262" s="2"/>
      <c r="P262" s="2"/>
      <c r="Q262" s="2"/>
      <c r="R262" s="2"/>
      <c r="S262" s="2"/>
      <c r="T262" s="2"/>
      <c r="U262" s="2"/>
      <c r="V262" s="2"/>
      <c r="W262" s="2"/>
      <c r="X262" s="2"/>
      <c r="Y262" s="2"/>
      <c r="Z262" s="2"/>
    </row>
    <row r="263" spans="1:26" ht="14.5">
      <c r="A263" s="17" t="s">
        <v>6</v>
      </c>
      <c r="B263" s="47">
        <f t="shared" ref="B263:K263" si="47">B234*B11/1000</f>
        <v>0.90035291298524878</v>
      </c>
      <c r="C263" s="47">
        <f t="shared" si="47"/>
        <v>1.2577768146046742</v>
      </c>
      <c r="D263" s="47">
        <f t="shared" si="47"/>
        <v>1.5415111976049565</v>
      </c>
      <c r="E263" s="47">
        <f t="shared" si="47"/>
        <v>1.5980026383436516</v>
      </c>
      <c r="F263" s="47">
        <f t="shared" si="47"/>
        <v>1.5628821873882841</v>
      </c>
      <c r="G263" s="47">
        <f t="shared" si="47"/>
        <v>1.4599600079523611</v>
      </c>
      <c r="H263" s="47">
        <f t="shared" si="47"/>
        <v>1.3305838588982442</v>
      </c>
      <c r="I263" s="47">
        <f t="shared" si="47"/>
        <v>1.1659456530946666</v>
      </c>
      <c r="J263" s="47">
        <f t="shared" si="47"/>
        <v>1.0093270161046175</v>
      </c>
      <c r="K263" s="47">
        <f t="shared" si="47"/>
        <v>0.87185487341808932</v>
      </c>
      <c r="L263" s="2"/>
      <c r="M263" s="109">
        <f t="shared" ref="M263:M272" si="48">K263/B263</f>
        <v>0.96834792317973384</v>
      </c>
      <c r="O263" s="2"/>
      <c r="P263" s="2"/>
      <c r="Q263" s="2"/>
      <c r="R263" s="2"/>
      <c r="S263" s="2"/>
      <c r="T263" s="2"/>
      <c r="U263" s="2"/>
      <c r="V263" s="2"/>
      <c r="W263" s="2"/>
      <c r="X263" s="2"/>
      <c r="Y263" s="2"/>
      <c r="Z263" s="2"/>
    </row>
    <row r="264" spans="1:26" ht="14.5">
      <c r="A264" s="17" t="s">
        <v>11</v>
      </c>
      <c r="B264" s="47">
        <f t="shared" ref="B264:K264" si="49">B235*B12/1000</f>
        <v>0.37091297137717427</v>
      </c>
      <c r="C264" s="47">
        <f t="shared" si="49"/>
        <v>0.38741071824405854</v>
      </c>
      <c r="D264" s="47">
        <f t="shared" si="49"/>
        <v>0.40177787218757283</v>
      </c>
      <c r="E264" s="47">
        <f t="shared" si="49"/>
        <v>0.39608730557881888</v>
      </c>
      <c r="F264" s="47">
        <f t="shared" si="49"/>
        <v>0.36481014509473819</v>
      </c>
      <c r="G264" s="47">
        <f t="shared" si="49"/>
        <v>0.32848365177828032</v>
      </c>
      <c r="H264" s="47">
        <f t="shared" si="49"/>
        <v>0.28563285672045718</v>
      </c>
      <c r="I264" s="47">
        <f t="shared" si="49"/>
        <v>0.24057785777892446</v>
      </c>
      <c r="J264" s="47">
        <f t="shared" si="49"/>
        <v>0.19313940745907124</v>
      </c>
      <c r="K264" s="47">
        <f t="shared" si="49"/>
        <v>0.17025783705595654</v>
      </c>
      <c r="L264" s="2"/>
      <c r="M264" s="109">
        <f t="shared" si="48"/>
        <v>0.45902367993171267</v>
      </c>
      <c r="O264" s="2"/>
      <c r="P264" s="2"/>
      <c r="Q264" s="2"/>
      <c r="R264" s="2"/>
      <c r="S264" s="2"/>
      <c r="T264" s="2"/>
      <c r="U264" s="2"/>
      <c r="V264" s="2"/>
      <c r="W264" s="2"/>
      <c r="X264" s="2"/>
      <c r="Y264" s="2"/>
      <c r="Z264" s="2"/>
    </row>
    <row r="265" spans="1:26" ht="14.5">
      <c r="A265" s="17" t="s">
        <v>2</v>
      </c>
      <c r="B265" s="47">
        <f t="shared" ref="B265:K265" si="50">B236*B13/1000</f>
        <v>0.18128048429558691</v>
      </c>
      <c r="C265" s="47">
        <f t="shared" si="50"/>
        <v>0.21206634040850239</v>
      </c>
      <c r="D265" s="47">
        <f t="shared" si="50"/>
        <v>0.25307301041025942</v>
      </c>
      <c r="E265" s="47">
        <f t="shared" si="50"/>
        <v>0.28443434812469459</v>
      </c>
      <c r="F265" s="47">
        <f t="shared" si="50"/>
        <v>0.29125549275515139</v>
      </c>
      <c r="G265" s="47">
        <f t="shared" si="50"/>
        <v>0.26605526070583713</v>
      </c>
      <c r="H265" s="47">
        <f t="shared" si="50"/>
        <v>0.21145306815690193</v>
      </c>
      <c r="I265" s="47">
        <f t="shared" si="50"/>
        <v>0.15514869362136977</v>
      </c>
      <c r="J265" s="47">
        <f t="shared" si="50"/>
        <v>9.5949622846164248E-2</v>
      </c>
      <c r="K265" s="47">
        <f t="shared" si="50"/>
        <v>3.6650692551970544E-2</v>
      </c>
      <c r="L265" s="2"/>
      <c r="M265" s="109">
        <f t="shared" si="48"/>
        <v>0.20217671358495354</v>
      </c>
      <c r="O265" s="2"/>
      <c r="P265" s="2"/>
      <c r="Q265" s="2"/>
      <c r="R265" s="2"/>
      <c r="S265" s="2"/>
      <c r="T265" s="2"/>
      <c r="U265" s="2"/>
      <c r="V265" s="2"/>
      <c r="W265" s="2"/>
      <c r="X265" s="2"/>
      <c r="Y265" s="2"/>
      <c r="Z265" s="2"/>
    </row>
    <row r="266" spans="1:26" ht="14.5">
      <c r="A266" s="17" t="s">
        <v>3</v>
      </c>
      <c r="B266" s="47">
        <f t="shared" ref="B266:K266" si="51">B237*B14/1000</f>
        <v>0.62137951366222433</v>
      </c>
      <c r="C266" s="47">
        <f t="shared" si="51"/>
        <v>0.64672902080388095</v>
      </c>
      <c r="D266" s="47">
        <f t="shared" si="51"/>
        <v>0.66264268186268283</v>
      </c>
      <c r="E266" s="47">
        <f t="shared" si="51"/>
        <v>0.65043955820491395</v>
      </c>
      <c r="F266" s="47">
        <f t="shared" si="51"/>
        <v>0.62576316041384039</v>
      </c>
      <c r="G266" s="47">
        <f t="shared" si="51"/>
        <v>0.58401042104392664</v>
      </c>
      <c r="H266" s="47">
        <f t="shared" si="51"/>
        <v>0.5713116890671438</v>
      </c>
      <c r="I266" s="47">
        <f t="shared" si="51"/>
        <v>0.54059764032349922</v>
      </c>
      <c r="J266" s="47">
        <f t="shared" si="51"/>
        <v>0.50863381288150433</v>
      </c>
      <c r="K266" s="47">
        <f t="shared" si="51"/>
        <v>0.46817035743903307</v>
      </c>
      <c r="L266" s="2"/>
      <c r="M266" s="109">
        <f t="shared" si="48"/>
        <v>0.7534370656666447</v>
      </c>
      <c r="O266" s="2"/>
      <c r="P266" s="2"/>
      <c r="Q266" s="2"/>
      <c r="R266" s="2"/>
      <c r="S266" s="2"/>
      <c r="T266" s="2"/>
      <c r="U266" s="2"/>
      <c r="V266" s="2"/>
      <c r="W266" s="2"/>
      <c r="X266" s="2"/>
      <c r="Y266" s="2"/>
      <c r="Z266" s="2"/>
    </row>
    <row r="267" spans="1:26" ht="14.5">
      <c r="A267" s="17" t="s">
        <v>4</v>
      </c>
      <c r="B267" s="47">
        <f t="shared" ref="B267:K267" si="52">B238*B15/1000</f>
        <v>0.51493846803384902</v>
      </c>
      <c r="C267" s="47">
        <f t="shared" si="52"/>
        <v>0.58315817447588392</v>
      </c>
      <c r="D267" s="47">
        <f t="shared" si="52"/>
        <v>0.62226782504547296</v>
      </c>
      <c r="E267" s="47">
        <f t="shared" si="52"/>
        <v>0.57598121804496782</v>
      </c>
      <c r="F267" s="47">
        <f t="shared" si="52"/>
        <v>0.47832050991539804</v>
      </c>
      <c r="G267" s="47">
        <f t="shared" si="52"/>
        <v>0.46051197160809537</v>
      </c>
      <c r="H267" s="47">
        <f t="shared" si="52"/>
        <v>0.47741749140184225</v>
      </c>
      <c r="I267" s="47">
        <f t="shared" si="52"/>
        <v>0.47304494718146567</v>
      </c>
      <c r="J267" s="47">
        <f t="shared" si="52"/>
        <v>0.45754771495313179</v>
      </c>
      <c r="K267" s="47">
        <f t="shared" si="52"/>
        <v>0.42932940038128747</v>
      </c>
      <c r="L267" s="2"/>
      <c r="M267" s="109">
        <f t="shared" si="48"/>
        <v>0.8337489370731298</v>
      </c>
      <c r="O267" s="2"/>
      <c r="P267" s="2"/>
      <c r="Q267" s="2"/>
      <c r="R267" s="2"/>
      <c r="S267" s="2"/>
      <c r="T267" s="2"/>
      <c r="U267" s="2"/>
      <c r="V267" s="2"/>
      <c r="W267" s="2"/>
      <c r="X267" s="2"/>
      <c r="Y267" s="2"/>
      <c r="Z267" s="2"/>
    </row>
    <row r="268" spans="1:26" ht="14.5">
      <c r="A268" s="17" t="s">
        <v>0</v>
      </c>
      <c r="B268" s="47">
        <f t="shared" ref="B268:K268" si="53">B239*B16/1000</f>
        <v>0.23864509971542083</v>
      </c>
      <c r="C268" s="47">
        <f t="shared" si="53"/>
        <v>0.25173431427549409</v>
      </c>
      <c r="D268" s="47">
        <f t="shared" si="53"/>
        <v>0.24802604433505157</v>
      </c>
      <c r="E268" s="47">
        <f t="shared" si="53"/>
        <v>0.23840707842539158</v>
      </c>
      <c r="F268" s="47">
        <f t="shared" si="53"/>
        <v>0.2237716650809739</v>
      </c>
      <c r="G268" s="47">
        <f t="shared" si="53"/>
        <v>0.20611280033359036</v>
      </c>
      <c r="H268" s="47">
        <f t="shared" si="53"/>
        <v>0.18495884780334435</v>
      </c>
      <c r="I268" s="47">
        <f t="shared" si="53"/>
        <v>0.1821303606064362</v>
      </c>
      <c r="J268" s="47">
        <f t="shared" si="53"/>
        <v>0.17666249842777815</v>
      </c>
      <c r="K268" s="47">
        <f t="shared" si="53"/>
        <v>0.16908284140329793</v>
      </c>
      <c r="L268" s="2"/>
      <c r="M268" s="109">
        <f t="shared" si="48"/>
        <v>0.70851168368814443</v>
      </c>
      <c r="O268" s="2"/>
      <c r="P268" s="2"/>
      <c r="Q268" s="2"/>
      <c r="R268" s="2"/>
      <c r="S268" s="2"/>
      <c r="T268" s="2"/>
      <c r="U268" s="2"/>
      <c r="V268" s="2"/>
      <c r="W268" s="2"/>
      <c r="X268" s="2"/>
      <c r="Y268" s="2"/>
      <c r="Z268" s="2"/>
    </row>
    <row r="269" spans="1:26" ht="14.5">
      <c r="A269" s="17" t="s">
        <v>1</v>
      </c>
      <c r="B269" s="47">
        <f t="shared" ref="B269:K269" si="54">B240*B17/1000</f>
        <v>0.10136516786168313</v>
      </c>
      <c r="C269" s="47">
        <f t="shared" si="54"/>
        <v>0.10287599843754937</v>
      </c>
      <c r="D269" s="47">
        <f t="shared" si="54"/>
        <v>0.10097709480157493</v>
      </c>
      <c r="E269" s="47">
        <f t="shared" si="54"/>
        <v>9.6924544729031059E-2</v>
      </c>
      <c r="F269" s="47">
        <f t="shared" si="54"/>
        <v>9.195947961766357E-2</v>
      </c>
      <c r="G269" s="47">
        <f t="shared" si="54"/>
        <v>8.6032810403913654E-2</v>
      </c>
      <c r="H269" s="47">
        <f t="shared" si="54"/>
        <v>7.9347725269679634E-2</v>
      </c>
      <c r="I269" s="47">
        <f t="shared" si="54"/>
        <v>7.3267262207448378E-2</v>
      </c>
      <c r="J269" s="47">
        <f t="shared" si="54"/>
        <v>6.7004171530991613E-2</v>
      </c>
      <c r="K269" s="47">
        <f t="shared" si="54"/>
        <v>6.0873133150074483E-2</v>
      </c>
      <c r="L269" s="2"/>
      <c r="M269" s="109">
        <f t="shared" si="48"/>
        <v>0.60053304733967716</v>
      </c>
      <c r="O269" s="2"/>
      <c r="P269" s="2"/>
      <c r="Q269" s="2"/>
      <c r="R269" s="2"/>
      <c r="S269" s="2"/>
      <c r="T269" s="2"/>
      <c r="U269" s="2"/>
      <c r="V269" s="2"/>
      <c r="W269" s="2"/>
      <c r="X269" s="2"/>
      <c r="Y269" s="2"/>
      <c r="Z269" s="2"/>
    </row>
    <row r="270" spans="1:26" ht="14.5">
      <c r="A270" s="17" t="s">
        <v>7</v>
      </c>
      <c r="B270" s="47">
        <f t="shared" ref="B270:K270" si="55">B241*B18/1000</f>
        <v>1.1102661979542006</v>
      </c>
      <c r="C270" s="47">
        <f t="shared" si="55"/>
        <v>1.2202633379268157</v>
      </c>
      <c r="D270" s="47">
        <f t="shared" si="55"/>
        <v>1.3205583428205345</v>
      </c>
      <c r="E270" s="47">
        <f t="shared" si="55"/>
        <v>1.3796693743973631</v>
      </c>
      <c r="F270" s="47">
        <f t="shared" si="55"/>
        <v>1.3984814684121782</v>
      </c>
      <c r="G270" s="47">
        <f t="shared" si="55"/>
        <v>1.3818750796477561</v>
      </c>
      <c r="H270" s="47">
        <f t="shared" si="55"/>
        <v>1.3380461593937378</v>
      </c>
      <c r="I270" s="47">
        <f t="shared" si="55"/>
        <v>1.2431349955352977</v>
      </c>
      <c r="J270" s="47">
        <f t="shared" si="55"/>
        <v>1.1367852412240533</v>
      </c>
      <c r="K270" s="47">
        <f t="shared" si="55"/>
        <v>1.0257471309087491</v>
      </c>
      <c r="L270" s="2"/>
      <c r="M270" s="109">
        <f t="shared" si="48"/>
        <v>0.9238749525103187</v>
      </c>
      <c r="O270" s="2"/>
      <c r="P270" s="2"/>
      <c r="Q270" s="2"/>
      <c r="R270" s="2"/>
      <c r="S270" s="2"/>
      <c r="T270" s="2"/>
      <c r="U270" s="2"/>
      <c r="V270" s="2"/>
      <c r="W270" s="2"/>
      <c r="X270" s="2"/>
      <c r="Y270" s="2"/>
      <c r="Z270" s="2"/>
    </row>
    <row r="271" spans="1:26" ht="14.5">
      <c r="A271" s="17" t="s">
        <v>8</v>
      </c>
      <c r="B271" s="47">
        <f t="shared" ref="B271:K271" si="56">B242*B19/1000</f>
        <v>1.2915401379834883</v>
      </c>
      <c r="C271" s="47">
        <f t="shared" si="56"/>
        <v>1.6577745519618754</v>
      </c>
      <c r="D271" s="47">
        <f t="shared" si="56"/>
        <v>2.0259545420889276</v>
      </c>
      <c r="E271" s="47">
        <f t="shared" si="56"/>
        <v>2.3231256222455396</v>
      </c>
      <c r="F271" s="47">
        <f t="shared" si="56"/>
        <v>2.5635558571053858</v>
      </c>
      <c r="G271" s="47">
        <f t="shared" si="56"/>
        <v>2.6750477638075418</v>
      </c>
      <c r="H271" s="47">
        <f t="shared" si="56"/>
        <v>2.643875527200406</v>
      </c>
      <c r="I271" s="47">
        <f t="shared" si="56"/>
        <v>2.4895569005994136</v>
      </c>
      <c r="J271" s="47">
        <f t="shared" si="56"/>
        <v>2.2580274238622975</v>
      </c>
      <c r="K271" s="47">
        <f t="shared" si="56"/>
        <v>1.9807041302735113</v>
      </c>
      <c r="L271" s="2"/>
      <c r="M271" s="109">
        <f t="shared" si="48"/>
        <v>1.5335985866966788</v>
      </c>
      <c r="O271" s="2"/>
      <c r="P271" s="2"/>
      <c r="Q271" s="2"/>
      <c r="R271" s="2"/>
      <c r="S271" s="2"/>
      <c r="T271" s="2"/>
      <c r="U271" s="2"/>
      <c r="V271" s="2"/>
      <c r="W271" s="2"/>
      <c r="X271" s="2"/>
      <c r="Y271" s="2"/>
      <c r="Z271" s="2"/>
    </row>
    <row r="272" spans="1:26" ht="14.5">
      <c r="A272" s="17" t="s">
        <v>89</v>
      </c>
      <c r="B272" s="47">
        <f>SUM(B262:B271)</f>
        <v>5.6945285096454255</v>
      </c>
      <c r="C272" s="47">
        <f t="shared" ref="C272:K272" si="57">SUM(C262:C271)</f>
        <v>6.7788808684196278</v>
      </c>
      <c r="D272" s="47">
        <f t="shared" si="57"/>
        <v>7.7652623981014859</v>
      </c>
      <c r="E272" s="47">
        <f t="shared" si="57"/>
        <v>8.3037900410486127</v>
      </c>
      <c r="F272" s="47">
        <f t="shared" si="57"/>
        <v>8.5798877922974306</v>
      </c>
      <c r="G272" s="47">
        <f t="shared" si="57"/>
        <v>8.8005326410301272</v>
      </c>
      <c r="H272" s="47">
        <f t="shared" si="57"/>
        <v>8.8852181340643206</v>
      </c>
      <c r="I272" s="47">
        <f t="shared" si="57"/>
        <v>8.588444809426818</v>
      </c>
      <c r="J272" s="47">
        <f t="shared" si="57"/>
        <v>7.7884599507891386</v>
      </c>
      <c r="K272" s="47">
        <f t="shared" si="57"/>
        <v>6.989405952526611</v>
      </c>
      <c r="L272" s="2"/>
      <c r="M272" s="109">
        <f t="shared" si="48"/>
        <v>1.2273897550408106</v>
      </c>
      <c r="N272" s="31"/>
      <c r="O272" s="2"/>
      <c r="P272" s="2"/>
      <c r="Q272" s="2"/>
      <c r="R272" s="2"/>
      <c r="S272" s="2"/>
      <c r="T272" s="2"/>
      <c r="U272" s="2"/>
      <c r="V272" s="2"/>
      <c r="W272" s="2"/>
      <c r="X272" s="2"/>
      <c r="Y272" s="2"/>
    </row>
    <row r="273" spans="1:23" ht="14.5">
      <c r="A273" s="16"/>
      <c r="B273" s="2"/>
      <c r="C273" s="2"/>
      <c r="D273" s="2"/>
      <c r="E273" s="2"/>
      <c r="F273" s="2"/>
      <c r="G273" s="2"/>
      <c r="H273" s="2"/>
      <c r="I273" s="2"/>
      <c r="J273" s="2"/>
      <c r="K273" s="2"/>
      <c r="L273" s="38"/>
      <c r="M273" s="45"/>
      <c r="N273" s="45"/>
    </row>
    <row r="274" spans="1:23" ht="14.5">
      <c r="A274" s="16"/>
      <c r="B274" s="2"/>
      <c r="C274" s="2"/>
      <c r="D274" s="2"/>
      <c r="E274" s="2"/>
      <c r="F274" s="2"/>
      <c r="G274" s="2"/>
      <c r="H274" s="2"/>
      <c r="I274" s="2"/>
      <c r="J274" s="2"/>
      <c r="K274" s="2"/>
      <c r="L274" s="38"/>
      <c r="M274" s="45"/>
      <c r="N274" s="45"/>
    </row>
    <row r="275" spans="1:23" ht="14.5">
      <c r="A275" s="141" t="s">
        <v>287</v>
      </c>
      <c r="B275" s="142">
        <f>B1030/B1046</f>
        <v>25.815930082525476</v>
      </c>
      <c r="C275" s="207" t="s">
        <v>657</v>
      </c>
      <c r="D275" s="2" t="s">
        <v>290</v>
      </c>
      <c r="E275" s="2"/>
      <c r="F275" s="2"/>
      <c r="G275" s="2"/>
      <c r="H275" s="2"/>
      <c r="I275" s="2"/>
      <c r="J275" s="2"/>
      <c r="K275" s="2"/>
      <c r="L275" s="38"/>
      <c r="M275" s="45" t="s">
        <v>641</v>
      </c>
      <c r="N275" s="45"/>
    </row>
    <row r="276" spans="1:23" ht="14.5">
      <c r="A276" s="16"/>
      <c r="B276" s="2"/>
      <c r="C276" s="2"/>
      <c r="D276" s="2"/>
      <c r="E276" s="2"/>
      <c r="F276" s="2"/>
      <c r="G276" s="2"/>
      <c r="H276" s="2"/>
      <c r="I276" s="2"/>
      <c r="J276" s="2"/>
      <c r="K276" s="2"/>
      <c r="L276" s="38"/>
    </row>
    <row r="277" spans="1:23">
      <c r="A277" s="8" t="s">
        <v>658</v>
      </c>
      <c r="L277" s="38"/>
      <c r="M277" t="s">
        <v>640</v>
      </c>
    </row>
    <row r="278" spans="1:23" ht="14.5">
      <c r="A278" s="129"/>
      <c r="B278" s="129">
        <v>2010</v>
      </c>
      <c r="C278" s="129">
        <v>2020</v>
      </c>
      <c r="D278" s="129">
        <v>2030</v>
      </c>
      <c r="E278" s="129">
        <v>2040</v>
      </c>
      <c r="F278" s="129">
        <v>2050</v>
      </c>
      <c r="G278" s="129">
        <v>2060</v>
      </c>
      <c r="H278" s="129">
        <v>2070</v>
      </c>
      <c r="I278" s="129">
        <v>2080</v>
      </c>
      <c r="J278" s="129">
        <v>2090</v>
      </c>
      <c r="K278" s="129">
        <v>2100</v>
      </c>
      <c r="L278" s="38"/>
      <c r="M278" s="199"/>
      <c r="N278" s="199">
        <v>2010</v>
      </c>
      <c r="O278" s="199">
        <v>2020</v>
      </c>
      <c r="P278" s="199">
        <v>2030</v>
      </c>
      <c r="Q278" s="199">
        <v>2040</v>
      </c>
      <c r="R278" s="199">
        <v>2050</v>
      </c>
      <c r="S278" s="199">
        <v>2060</v>
      </c>
      <c r="T278" s="199">
        <v>2070</v>
      </c>
      <c r="U278" s="199">
        <v>2080</v>
      </c>
      <c r="V278" s="199">
        <v>2090</v>
      </c>
      <c r="W278" s="199">
        <v>2100</v>
      </c>
    </row>
    <row r="279" spans="1:23" ht="14.5">
      <c r="A279" s="129" t="s">
        <v>5</v>
      </c>
      <c r="B279" s="137">
        <f>B262/$B$275</f>
        <v>1.4093916222016514E-2</v>
      </c>
      <c r="C279" s="137">
        <f t="shared" ref="C279:K279" si="58">C262/$B$275</f>
        <v>1.7783267765806649E-2</v>
      </c>
      <c r="D279" s="137">
        <f t="shared" si="58"/>
        <v>2.2794986857466892E-2</v>
      </c>
      <c r="E279" s="137">
        <f t="shared" si="58"/>
        <v>2.9467013217128368E-2</v>
      </c>
      <c r="F279" s="137">
        <f t="shared" si="58"/>
        <v>3.7925723511954806E-2</v>
      </c>
      <c r="G279" s="137">
        <f t="shared" si="58"/>
        <v>5.2387919762157918E-2</v>
      </c>
      <c r="H279" s="137">
        <f t="shared" si="58"/>
        <v>6.827532087815974E-2</v>
      </c>
      <c r="I279" s="137">
        <f t="shared" si="58"/>
        <v>7.8441508479643152E-2</v>
      </c>
      <c r="J279" s="137">
        <f t="shared" si="58"/>
        <v>7.3031768968716076E-2</v>
      </c>
      <c r="K279" s="137">
        <f t="shared" si="58"/>
        <v>6.8823224662639348E-2</v>
      </c>
      <c r="L279" s="38"/>
      <c r="M279" s="199" t="s">
        <v>5</v>
      </c>
      <c r="N279" s="200">
        <f>B262/B279</f>
        <v>25.815930082525476</v>
      </c>
      <c r="O279" s="200">
        <f t="shared" ref="O279:W289" si="59">C262/C279</f>
        <v>25.815930082525476</v>
      </c>
      <c r="P279" s="200">
        <f t="shared" si="59"/>
        <v>25.815930082525476</v>
      </c>
      <c r="Q279" s="200">
        <f t="shared" si="59"/>
        <v>25.815930082525476</v>
      </c>
      <c r="R279" s="200">
        <f t="shared" si="59"/>
        <v>25.815930082525472</v>
      </c>
      <c r="S279" s="200">
        <f t="shared" si="59"/>
        <v>25.815930082525476</v>
      </c>
      <c r="T279" s="200">
        <f t="shared" si="59"/>
        <v>25.81593008252548</v>
      </c>
      <c r="U279" s="200">
        <f t="shared" si="59"/>
        <v>25.81593008252548</v>
      </c>
      <c r="V279" s="200">
        <f t="shared" si="59"/>
        <v>25.815930082525476</v>
      </c>
      <c r="W279" s="200">
        <f t="shared" si="59"/>
        <v>25.815930082525476</v>
      </c>
    </row>
    <row r="280" spans="1:23" ht="14.5">
      <c r="A280" s="129" t="s">
        <v>6</v>
      </c>
      <c r="B280" s="137">
        <f t="shared" ref="B280:K288" si="60">B263/$B$275</f>
        <v>3.4875865797091225E-2</v>
      </c>
      <c r="C280" s="137">
        <f t="shared" si="60"/>
        <v>4.8720956811703242E-2</v>
      </c>
      <c r="D280" s="137">
        <f t="shared" si="60"/>
        <v>5.971162738190048E-2</v>
      </c>
      <c r="E280" s="137">
        <f t="shared" si="60"/>
        <v>6.1899866990471994E-2</v>
      </c>
      <c r="F280" s="137">
        <f t="shared" si="60"/>
        <v>6.0539449184756747E-2</v>
      </c>
      <c r="G280" s="137">
        <f t="shared" si="60"/>
        <v>5.6552679035205174E-2</v>
      </c>
      <c r="H280" s="137">
        <f t="shared" si="60"/>
        <v>5.1541193931219316E-2</v>
      </c>
      <c r="I280" s="137">
        <f t="shared" si="60"/>
        <v>4.5163805811663654E-2</v>
      </c>
      <c r="J280" s="137">
        <f t="shared" si="60"/>
        <v>3.9097061886909125E-2</v>
      </c>
      <c r="K280" s="137">
        <f t="shared" si="60"/>
        <v>3.3771972213708402E-2</v>
      </c>
      <c r="L280" s="38"/>
      <c r="M280" s="199" t="s">
        <v>6</v>
      </c>
      <c r="N280" s="200">
        <f t="shared" ref="N280:N289" si="61">B263/B280</f>
        <v>25.81593008252548</v>
      </c>
      <c r="O280" s="200">
        <f t="shared" si="59"/>
        <v>25.815930082525476</v>
      </c>
      <c r="P280" s="200">
        <f t="shared" si="59"/>
        <v>25.815930082525476</v>
      </c>
      <c r="Q280" s="200">
        <f t="shared" si="59"/>
        <v>25.815930082525476</v>
      </c>
      <c r="R280" s="200">
        <f t="shared" si="59"/>
        <v>25.815930082525476</v>
      </c>
      <c r="S280" s="200">
        <f t="shared" si="59"/>
        <v>25.815930082525476</v>
      </c>
      <c r="T280" s="200">
        <f t="shared" si="59"/>
        <v>25.815930082525476</v>
      </c>
      <c r="U280" s="200">
        <f t="shared" si="59"/>
        <v>25.815930082525476</v>
      </c>
      <c r="V280" s="200">
        <f t="shared" si="59"/>
        <v>25.815930082525476</v>
      </c>
      <c r="W280" s="200">
        <f t="shared" si="59"/>
        <v>25.81593008252548</v>
      </c>
    </row>
    <row r="281" spans="1:23" ht="14.5">
      <c r="A281" s="129" t="s">
        <v>11</v>
      </c>
      <c r="B281" s="137">
        <f t="shared" si="60"/>
        <v>1.4367600554831115E-2</v>
      </c>
      <c r="C281" s="137">
        <f t="shared" si="60"/>
        <v>1.5006653527710499E-2</v>
      </c>
      <c r="D281" s="137">
        <f t="shared" si="60"/>
        <v>1.5563176337370541E-2</v>
      </c>
      <c r="E281" s="137">
        <f t="shared" si="60"/>
        <v>1.5342747842616994E-2</v>
      </c>
      <c r="F281" s="137">
        <f t="shared" si="60"/>
        <v>1.4131202863059899E-2</v>
      </c>
      <c r="G281" s="137">
        <f t="shared" si="60"/>
        <v>1.2724068074565609E-2</v>
      </c>
      <c r="H281" s="137">
        <f t="shared" si="60"/>
        <v>1.1064209416719756E-2</v>
      </c>
      <c r="I281" s="137">
        <f t="shared" si="60"/>
        <v>9.3189692182258036E-3</v>
      </c>
      <c r="J281" s="137">
        <f t="shared" si="60"/>
        <v>7.4814041888734903E-3</v>
      </c>
      <c r="K281" s="137">
        <f t="shared" si="60"/>
        <v>6.595068878467494E-3</v>
      </c>
      <c r="L281" s="38"/>
      <c r="M281" s="199" t="s">
        <v>11</v>
      </c>
      <c r="N281" s="200">
        <f t="shared" si="61"/>
        <v>25.815930082525476</v>
      </c>
      <c r="O281" s="200">
        <f t="shared" si="59"/>
        <v>25.815930082525476</v>
      </c>
      <c r="P281" s="200">
        <f t="shared" si="59"/>
        <v>25.815930082525476</v>
      </c>
      <c r="Q281" s="200">
        <f t="shared" si="59"/>
        <v>25.815930082525476</v>
      </c>
      <c r="R281" s="200">
        <f t="shared" si="59"/>
        <v>25.815930082525476</v>
      </c>
      <c r="S281" s="200">
        <f t="shared" si="59"/>
        <v>25.815930082525476</v>
      </c>
      <c r="T281" s="200">
        <f t="shared" si="59"/>
        <v>25.815930082525476</v>
      </c>
      <c r="U281" s="200">
        <f t="shared" si="59"/>
        <v>25.81593008252548</v>
      </c>
      <c r="V281" s="200">
        <f t="shared" si="59"/>
        <v>25.815930082525476</v>
      </c>
      <c r="W281" s="200">
        <f t="shared" si="59"/>
        <v>25.815930082525476</v>
      </c>
    </row>
    <row r="282" spans="1:23" ht="14.5">
      <c r="A282" s="129" t="s">
        <v>2</v>
      </c>
      <c r="B282" s="137">
        <f t="shared" si="60"/>
        <v>7.0220396366154443E-3</v>
      </c>
      <c r="C282" s="137">
        <f t="shared" si="60"/>
        <v>8.2145535617191567E-3</v>
      </c>
      <c r="D282" s="137">
        <f t="shared" si="60"/>
        <v>9.8029786105425579E-3</v>
      </c>
      <c r="E282" s="137">
        <f t="shared" si="60"/>
        <v>1.1017784260162105E-2</v>
      </c>
      <c r="F282" s="137">
        <f t="shared" si="60"/>
        <v>1.1282006568196397E-2</v>
      </c>
      <c r="G282" s="137">
        <f t="shared" si="60"/>
        <v>1.0305856107269482E-2</v>
      </c>
      <c r="H282" s="137">
        <f t="shared" si="60"/>
        <v>8.1907979871711934E-3</v>
      </c>
      <c r="I282" s="137">
        <f t="shared" si="60"/>
        <v>6.009804532527311E-3</v>
      </c>
      <c r="J282" s="137">
        <f t="shared" si="60"/>
        <v>3.7166827822760302E-3</v>
      </c>
      <c r="K282" s="137">
        <f t="shared" si="60"/>
        <v>1.4196928963941919E-3</v>
      </c>
      <c r="L282" s="38"/>
      <c r="M282" s="199" t="s">
        <v>2</v>
      </c>
      <c r="N282" s="200">
        <f t="shared" si="61"/>
        <v>25.815930082525476</v>
      </c>
      <c r="O282" s="200">
        <f t="shared" si="59"/>
        <v>25.81593008252548</v>
      </c>
      <c r="P282" s="200">
        <f t="shared" si="59"/>
        <v>25.815930082525476</v>
      </c>
      <c r="Q282" s="200">
        <f t="shared" si="59"/>
        <v>25.815930082525476</v>
      </c>
      <c r="R282" s="200">
        <f t="shared" si="59"/>
        <v>25.81593008252548</v>
      </c>
      <c r="S282" s="200">
        <f t="shared" si="59"/>
        <v>25.815930082525476</v>
      </c>
      <c r="T282" s="200">
        <f t="shared" si="59"/>
        <v>25.815930082525476</v>
      </c>
      <c r="U282" s="200">
        <f t="shared" si="59"/>
        <v>25.815930082525476</v>
      </c>
      <c r="V282" s="200">
        <f t="shared" si="59"/>
        <v>25.815930082525476</v>
      </c>
      <c r="W282" s="200">
        <f t="shared" si="59"/>
        <v>25.815930082525476</v>
      </c>
    </row>
    <row r="283" spans="1:23" ht="14.5">
      <c r="A283" s="129" t="s">
        <v>3</v>
      </c>
      <c r="B283" s="137">
        <f t="shared" si="60"/>
        <v>2.4069615608497071E-2</v>
      </c>
      <c r="C283" s="137">
        <f t="shared" si="60"/>
        <v>2.5051548355472377E-2</v>
      </c>
      <c r="D283" s="137">
        <f t="shared" si="60"/>
        <v>2.5667976313246157E-2</v>
      </c>
      <c r="E283" s="137">
        <f t="shared" si="60"/>
        <v>2.5195278888874489E-2</v>
      </c>
      <c r="F283" s="137">
        <f t="shared" si="60"/>
        <v>2.4239419552713026E-2</v>
      </c>
      <c r="G283" s="137">
        <f t="shared" si="60"/>
        <v>2.2622094930418061E-2</v>
      </c>
      <c r="H283" s="137">
        <f t="shared" si="60"/>
        <v>2.2130199734847381E-2</v>
      </c>
      <c r="I283" s="137">
        <f t="shared" si="60"/>
        <v>2.094046732367872E-2</v>
      </c>
      <c r="J283" s="137">
        <f t="shared" si="60"/>
        <v>1.9702323768911702E-2</v>
      </c>
      <c r="K283" s="137">
        <f t="shared" si="60"/>
        <v>1.8134940555790107E-2</v>
      </c>
      <c r="L283" s="38"/>
      <c r="M283" s="199" t="s">
        <v>3</v>
      </c>
      <c r="N283" s="200">
        <f t="shared" si="61"/>
        <v>25.815930082525476</v>
      </c>
      <c r="O283" s="200">
        <f t="shared" si="59"/>
        <v>25.815930082525476</v>
      </c>
      <c r="P283" s="200">
        <f t="shared" si="59"/>
        <v>25.815930082525476</v>
      </c>
      <c r="Q283" s="200">
        <f t="shared" si="59"/>
        <v>25.815930082525476</v>
      </c>
      <c r="R283" s="200">
        <f t="shared" si="59"/>
        <v>25.815930082525472</v>
      </c>
      <c r="S283" s="200">
        <f t="shared" si="59"/>
        <v>25.815930082525472</v>
      </c>
      <c r="T283" s="200">
        <f t="shared" si="59"/>
        <v>25.815930082525476</v>
      </c>
      <c r="U283" s="200">
        <f t="shared" si="59"/>
        <v>25.815930082525476</v>
      </c>
      <c r="V283" s="200">
        <f t="shared" si="59"/>
        <v>25.815930082525476</v>
      </c>
      <c r="W283" s="200">
        <f t="shared" si="59"/>
        <v>25.815930082525472</v>
      </c>
    </row>
    <row r="284" spans="1:23" ht="14.5">
      <c r="A284" s="129" t="s">
        <v>4</v>
      </c>
      <c r="B284" s="137">
        <f t="shared" si="60"/>
        <v>1.9946539457914216E-2</v>
      </c>
      <c r="C284" s="137">
        <f t="shared" si="60"/>
        <v>2.258908250106462E-2</v>
      </c>
      <c r="D284" s="137">
        <f t="shared" si="60"/>
        <v>2.4104025036335193E-2</v>
      </c>
      <c r="E284" s="137">
        <f t="shared" si="60"/>
        <v>2.2311077547999842E-2</v>
      </c>
      <c r="F284" s="137">
        <f t="shared" si="60"/>
        <v>1.8528114555096661E-2</v>
      </c>
      <c r="G284" s="137">
        <f t="shared" si="60"/>
        <v>1.7838287062909693E-2</v>
      </c>
      <c r="H284" s="137">
        <f t="shared" si="60"/>
        <v>1.8493135435201733E-2</v>
      </c>
      <c r="I284" s="137">
        <f t="shared" si="60"/>
        <v>1.832376155611239E-2</v>
      </c>
      <c r="J284" s="137">
        <f t="shared" si="60"/>
        <v>1.772346429086593E-2</v>
      </c>
      <c r="K284" s="137">
        <f t="shared" si="60"/>
        <v>1.6630406071323222E-2</v>
      </c>
      <c r="L284" s="38"/>
      <c r="M284" s="199" t="s">
        <v>4</v>
      </c>
      <c r="N284" s="200">
        <f t="shared" si="61"/>
        <v>25.815930082525476</v>
      </c>
      <c r="O284" s="200">
        <f t="shared" si="59"/>
        <v>25.815930082525476</v>
      </c>
      <c r="P284" s="200">
        <f t="shared" si="59"/>
        <v>25.815930082525476</v>
      </c>
      <c r="Q284" s="200">
        <f t="shared" si="59"/>
        <v>25.815930082525476</v>
      </c>
      <c r="R284" s="200">
        <f t="shared" si="59"/>
        <v>25.815930082525476</v>
      </c>
      <c r="S284" s="200">
        <f t="shared" si="59"/>
        <v>25.815930082525476</v>
      </c>
      <c r="T284" s="200">
        <f t="shared" si="59"/>
        <v>25.815930082525476</v>
      </c>
      <c r="U284" s="200">
        <f t="shared" si="59"/>
        <v>25.815930082525476</v>
      </c>
      <c r="V284" s="200">
        <f t="shared" si="59"/>
        <v>25.815930082525476</v>
      </c>
      <c r="W284" s="200">
        <f t="shared" si="59"/>
        <v>25.815930082525476</v>
      </c>
    </row>
    <row r="285" spans="1:23" ht="14.5">
      <c r="A285" s="129" t="s">
        <v>0</v>
      </c>
      <c r="B285" s="137">
        <f t="shared" si="60"/>
        <v>9.2441023411725578E-3</v>
      </c>
      <c r="C285" s="137">
        <f t="shared" si="60"/>
        <v>9.7511231813371818E-3</v>
      </c>
      <c r="D285" s="137">
        <f t="shared" si="60"/>
        <v>9.6074804797731343E-3</v>
      </c>
      <c r="E285" s="137">
        <f t="shared" si="60"/>
        <v>9.2348824025816033E-3</v>
      </c>
      <c r="F285" s="137">
        <f t="shared" si="60"/>
        <v>8.6679683577405766E-3</v>
      </c>
      <c r="G285" s="137">
        <f t="shared" si="60"/>
        <v>7.9839385865514839E-3</v>
      </c>
      <c r="H285" s="137">
        <f t="shared" si="60"/>
        <v>7.1645238894004048E-3</v>
      </c>
      <c r="I285" s="137">
        <f t="shared" si="60"/>
        <v>7.0549602522249726E-3</v>
      </c>
      <c r="J285" s="137">
        <f t="shared" si="60"/>
        <v>6.8431583856573535E-3</v>
      </c>
      <c r="K285" s="137">
        <f t="shared" si="60"/>
        <v>6.549554513929687E-3</v>
      </c>
      <c r="L285" s="38"/>
      <c r="M285" s="199" t="s">
        <v>0</v>
      </c>
      <c r="N285" s="200">
        <f t="shared" si="61"/>
        <v>25.81593008252548</v>
      </c>
      <c r="O285" s="200">
        <f t="shared" si="59"/>
        <v>25.815930082525476</v>
      </c>
      <c r="P285" s="200">
        <f t="shared" si="59"/>
        <v>25.81593008252548</v>
      </c>
      <c r="Q285" s="200">
        <f t="shared" si="59"/>
        <v>25.81593008252548</v>
      </c>
      <c r="R285" s="200">
        <f t="shared" si="59"/>
        <v>25.815930082525476</v>
      </c>
      <c r="S285" s="200">
        <f t="shared" si="59"/>
        <v>25.815930082525472</v>
      </c>
      <c r="T285" s="200">
        <f t="shared" si="59"/>
        <v>25.815930082525476</v>
      </c>
      <c r="U285" s="200">
        <f t="shared" si="59"/>
        <v>25.815930082525476</v>
      </c>
      <c r="V285" s="200">
        <f t="shared" si="59"/>
        <v>25.815930082525476</v>
      </c>
      <c r="W285" s="200">
        <f t="shared" si="59"/>
        <v>25.815930082525476</v>
      </c>
    </row>
    <row r="286" spans="1:23" ht="14.5">
      <c r="A286" s="129" t="s">
        <v>1</v>
      </c>
      <c r="B286" s="137">
        <f t="shared" si="60"/>
        <v>3.9264581031034059E-3</v>
      </c>
      <c r="C286" s="137">
        <f t="shared" si="60"/>
        <v>3.9849812928950028E-3</v>
      </c>
      <c r="D286" s="137">
        <f t="shared" si="60"/>
        <v>3.9114257932517894E-3</v>
      </c>
      <c r="E286" s="137">
        <f t="shared" si="60"/>
        <v>3.7544471347417474E-3</v>
      </c>
      <c r="F286" s="137">
        <f t="shared" si="60"/>
        <v>3.5621215010924571E-3</v>
      </c>
      <c r="G286" s="137">
        <f t="shared" si="60"/>
        <v>3.3325473894953075E-3</v>
      </c>
      <c r="H286" s="137">
        <f t="shared" si="60"/>
        <v>3.073595451181875E-3</v>
      </c>
      <c r="I286" s="137">
        <f t="shared" si="60"/>
        <v>2.8380640160256009E-3</v>
      </c>
      <c r="J286" s="137">
        <f t="shared" si="60"/>
        <v>2.5954583591139336E-3</v>
      </c>
      <c r="K286" s="137">
        <f t="shared" si="60"/>
        <v>2.3579678499082569E-3</v>
      </c>
      <c r="L286" s="38"/>
      <c r="M286" s="199" t="s">
        <v>1</v>
      </c>
      <c r="N286" s="200">
        <f t="shared" si="61"/>
        <v>25.815930082525476</v>
      </c>
      <c r="O286" s="200">
        <f t="shared" si="59"/>
        <v>25.815930082525476</v>
      </c>
      <c r="P286" s="200">
        <f t="shared" si="59"/>
        <v>25.815930082525472</v>
      </c>
      <c r="Q286" s="200">
        <f t="shared" si="59"/>
        <v>25.815930082525476</v>
      </c>
      <c r="R286" s="200">
        <f t="shared" si="59"/>
        <v>25.815930082525476</v>
      </c>
      <c r="S286" s="200">
        <f t="shared" si="59"/>
        <v>25.815930082525476</v>
      </c>
      <c r="T286" s="200">
        <f t="shared" si="59"/>
        <v>25.815930082525476</v>
      </c>
      <c r="U286" s="200">
        <f t="shared" si="59"/>
        <v>25.815930082525476</v>
      </c>
      <c r="V286" s="200">
        <f t="shared" si="59"/>
        <v>25.815930082525476</v>
      </c>
      <c r="W286" s="200">
        <f t="shared" si="59"/>
        <v>25.815930082525476</v>
      </c>
    </row>
    <row r="287" spans="1:23" ht="14.5">
      <c r="A287" s="129" t="s">
        <v>7</v>
      </c>
      <c r="B287" s="137">
        <f t="shared" si="60"/>
        <v>4.3007019092669754E-2</v>
      </c>
      <c r="C287" s="137">
        <f t="shared" si="60"/>
        <v>4.7267843305509989E-2</v>
      </c>
      <c r="D287" s="137">
        <f t="shared" si="60"/>
        <v>5.115284781912259E-2</v>
      </c>
      <c r="E287" s="137">
        <f t="shared" si="60"/>
        <v>5.3442559302995886E-2</v>
      </c>
      <c r="F287" s="137">
        <f t="shared" si="60"/>
        <v>5.4171260300971885E-2</v>
      </c>
      <c r="G287" s="137">
        <f t="shared" si="60"/>
        <v>5.3527999000242583E-2</v>
      </c>
      <c r="H287" s="137">
        <f t="shared" si="60"/>
        <v>5.1830251907114003E-2</v>
      </c>
      <c r="I287" s="137">
        <f t="shared" si="60"/>
        <v>4.8153794636156162E-2</v>
      </c>
      <c r="J287" s="137">
        <f t="shared" si="60"/>
        <v>4.4034254725284175E-2</v>
      </c>
      <c r="K287" s="137">
        <f t="shared" si="60"/>
        <v>3.9733107721850638E-2</v>
      </c>
      <c r="L287" s="38"/>
      <c r="M287" s="199" t="s">
        <v>7</v>
      </c>
      <c r="N287" s="200">
        <f t="shared" si="61"/>
        <v>25.815930082525476</v>
      </c>
      <c r="O287" s="200">
        <f t="shared" si="59"/>
        <v>25.815930082525476</v>
      </c>
      <c r="P287" s="200">
        <f t="shared" si="59"/>
        <v>25.815930082525476</v>
      </c>
      <c r="Q287" s="200">
        <f t="shared" si="59"/>
        <v>25.815930082525476</v>
      </c>
      <c r="R287" s="200">
        <f t="shared" si="59"/>
        <v>25.815930082525476</v>
      </c>
      <c r="S287" s="200">
        <f t="shared" si="59"/>
        <v>25.815930082525476</v>
      </c>
      <c r="T287" s="200">
        <f t="shared" si="59"/>
        <v>25.815930082525476</v>
      </c>
      <c r="U287" s="200">
        <f t="shared" si="59"/>
        <v>25.815930082525476</v>
      </c>
      <c r="V287" s="200">
        <f t="shared" si="59"/>
        <v>25.815930082525476</v>
      </c>
      <c r="W287" s="200">
        <f t="shared" si="59"/>
        <v>25.815930082525476</v>
      </c>
    </row>
    <row r="288" spans="1:23" ht="14.5">
      <c r="A288" s="129" t="s">
        <v>8</v>
      </c>
      <c r="B288" s="137">
        <f t="shared" si="60"/>
        <v>5.0028805232073273E-2</v>
      </c>
      <c r="C288" s="137">
        <f t="shared" si="60"/>
        <v>6.4215178250889557E-2</v>
      </c>
      <c r="D288" s="137">
        <f t="shared" si="60"/>
        <v>7.8476914665192493E-2</v>
      </c>
      <c r="E288" s="137">
        <f t="shared" si="60"/>
        <v>8.9988066082423976E-2</v>
      </c>
      <c r="F288" s="137">
        <f t="shared" si="60"/>
        <v>9.9301317012809434E-2</v>
      </c>
      <c r="G288" s="137">
        <f t="shared" si="60"/>
        <v>0.10362004216994114</v>
      </c>
      <c r="H288" s="137">
        <f t="shared" si="60"/>
        <v>0.10241256149783334</v>
      </c>
      <c r="I288" s="137">
        <f t="shared" si="60"/>
        <v>9.643491025274227E-2</v>
      </c>
      <c r="J288" s="137">
        <f t="shared" si="60"/>
        <v>8.7466437065954555E-2</v>
      </c>
      <c r="K288" s="137">
        <f t="shared" si="60"/>
        <v>7.6724104998030979E-2</v>
      </c>
      <c r="L288" s="38"/>
      <c r="M288" s="199" t="s">
        <v>8</v>
      </c>
      <c r="N288" s="200">
        <f t="shared" si="61"/>
        <v>25.815930082525476</v>
      </c>
      <c r="O288" s="200">
        <f t="shared" si="59"/>
        <v>25.815930082525476</v>
      </c>
      <c r="P288" s="200">
        <f t="shared" si="59"/>
        <v>25.815930082525476</v>
      </c>
      <c r="Q288" s="200">
        <f t="shared" si="59"/>
        <v>25.815930082525476</v>
      </c>
      <c r="R288" s="200">
        <f t="shared" si="59"/>
        <v>25.815930082525476</v>
      </c>
      <c r="S288" s="200">
        <f t="shared" si="59"/>
        <v>25.815930082525476</v>
      </c>
      <c r="T288" s="200">
        <f t="shared" si="59"/>
        <v>25.815930082525476</v>
      </c>
      <c r="U288" s="200">
        <f t="shared" si="59"/>
        <v>25.815930082525476</v>
      </c>
      <c r="V288" s="200">
        <f t="shared" si="59"/>
        <v>25.815930082525476</v>
      </c>
      <c r="W288" s="200">
        <f t="shared" si="59"/>
        <v>25.81593008252548</v>
      </c>
    </row>
    <row r="289" spans="1:23" ht="14.5">
      <c r="A289" s="129" t="s">
        <v>89</v>
      </c>
      <c r="B289" s="137">
        <f>SUM(B279:B288)</f>
        <v>0.22058196204598457</v>
      </c>
      <c r="C289" s="137">
        <f t="shared" ref="C289:K289" si="62">SUM(C279:C288)</f>
        <v>0.26258518855410828</v>
      </c>
      <c r="D289" s="137">
        <f t="shared" si="62"/>
        <v>0.30079343929420188</v>
      </c>
      <c r="E289" s="137">
        <f t="shared" si="62"/>
        <v>0.321653723669997</v>
      </c>
      <c r="F289" s="137">
        <f t="shared" si="62"/>
        <v>0.33234858340839185</v>
      </c>
      <c r="G289" s="137">
        <f t="shared" si="62"/>
        <v>0.34089543211875639</v>
      </c>
      <c r="H289" s="137">
        <f t="shared" si="62"/>
        <v>0.34417579012884875</v>
      </c>
      <c r="I289" s="137">
        <f t="shared" si="62"/>
        <v>0.33268004607900004</v>
      </c>
      <c r="J289" s="137">
        <f t="shared" si="62"/>
        <v>0.30169201442256233</v>
      </c>
      <c r="K289" s="137">
        <f t="shared" si="62"/>
        <v>0.27074004036204224</v>
      </c>
      <c r="L289" s="38"/>
      <c r="M289" s="201" t="s">
        <v>89</v>
      </c>
      <c r="N289" s="200">
        <f t="shared" si="61"/>
        <v>25.815930082525472</v>
      </c>
      <c r="O289" s="200">
        <f t="shared" si="59"/>
        <v>25.815930082525472</v>
      </c>
      <c r="P289" s="200">
        <f t="shared" si="59"/>
        <v>25.815930082525472</v>
      </c>
      <c r="Q289" s="200">
        <f t="shared" si="59"/>
        <v>25.815930082525476</v>
      </c>
      <c r="R289" s="200">
        <f t="shared" si="59"/>
        <v>25.815930082525476</v>
      </c>
      <c r="S289" s="200">
        <f t="shared" si="59"/>
        <v>25.815930082525483</v>
      </c>
      <c r="T289" s="200">
        <f t="shared" si="59"/>
        <v>25.815930082525476</v>
      </c>
      <c r="U289" s="200">
        <f t="shared" si="59"/>
        <v>25.815930082525476</v>
      </c>
      <c r="V289" s="200">
        <f t="shared" si="59"/>
        <v>25.815930082525483</v>
      </c>
      <c r="W289" s="200">
        <f t="shared" si="59"/>
        <v>25.815930082525487</v>
      </c>
    </row>
    <row r="290" spans="1:23" ht="14.5">
      <c r="A290" s="16"/>
      <c r="B290" s="2"/>
      <c r="C290" s="2"/>
      <c r="D290" s="2"/>
      <c r="E290" s="2"/>
      <c r="F290" s="2"/>
      <c r="G290" s="2"/>
      <c r="H290" s="2"/>
      <c r="I290" s="2"/>
      <c r="J290" s="2"/>
      <c r="K290" s="2"/>
      <c r="L290" s="38"/>
      <c r="M290" s="206" t="s">
        <v>656</v>
      </c>
      <c r="R290" s="205">
        <f>(N289-W289)/N289/91</f>
        <v>-6.0491037173322173E-18</v>
      </c>
    </row>
    <row r="291" spans="1:23" ht="14.5">
      <c r="A291" s="34" t="s">
        <v>50</v>
      </c>
      <c r="B291" s="35"/>
      <c r="C291" s="35"/>
      <c r="D291" s="35"/>
      <c r="E291" s="35"/>
      <c r="F291" s="35"/>
      <c r="G291" s="35"/>
      <c r="H291" s="35"/>
      <c r="I291" s="35"/>
      <c r="J291" s="35"/>
      <c r="K291" s="35"/>
      <c r="L291" s="35"/>
      <c r="M291" s="35"/>
      <c r="N291" s="35"/>
      <c r="O291" s="35"/>
      <c r="P291" s="35"/>
      <c r="Q291" s="35"/>
      <c r="R291" s="35"/>
      <c r="S291" s="35"/>
      <c r="T291" s="35"/>
      <c r="U291" s="35"/>
    </row>
    <row r="292" spans="1:23" outlineLevel="1"/>
    <row r="293" spans="1:23" outlineLevel="1">
      <c r="A293" t="s">
        <v>51</v>
      </c>
      <c r="P293" s="48"/>
    </row>
    <row r="294" spans="1:23" ht="14.5" outlineLevel="1">
      <c r="A294" s="38" t="s">
        <v>26</v>
      </c>
      <c r="B294" s="16"/>
      <c r="C294" s="16"/>
      <c r="D294" s="16"/>
      <c r="E294" s="16"/>
      <c r="F294" s="16"/>
      <c r="G294" s="16"/>
      <c r="H294" s="16"/>
      <c r="I294" s="16"/>
      <c r="J294" s="16"/>
      <c r="K294" s="16"/>
      <c r="L294" s="38"/>
      <c r="M294" s="25"/>
      <c r="N294" s="25"/>
      <c r="O294" s="49"/>
    </row>
    <row r="295" spans="1:23" ht="14.5" outlineLevel="1">
      <c r="B295" s="4">
        <v>2010</v>
      </c>
      <c r="C295" s="4">
        <v>2020</v>
      </c>
      <c r="D295" s="4">
        <v>2030</v>
      </c>
      <c r="E295" s="4">
        <v>2040</v>
      </c>
      <c r="F295" s="4">
        <v>2050</v>
      </c>
      <c r="G295" s="4">
        <v>2060</v>
      </c>
      <c r="H295" s="4">
        <v>2070</v>
      </c>
      <c r="I295" s="4">
        <v>2080</v>
      </c>
      <c r="J295" s="4">
        <v>2090</v>
      </c>
      <c r="K295" s="4">
        <v>2100</v>
      </c>
      <c r="L295" s="50"/>
      <c r="M295" s="29"/>
      <c r="N295" s="29"/>
      <c r="O295" s="51"/>
    </row>
    <row r="296" spans="1:23" ht="14.5" outlineLevel="1">
      <c r="A296" s="4" t="s">
        <v>5</v>
      </c>
      <c r="B296" s="1">
        <v>84.996518901684482</v>
      </c>
      <c r="C296" s="1">
        <v>86.158876369621652</v>
      </c>
      <c r="D296" s="1">
        <v>88.046893345397251</v>
      </c>
      <c r="E296" s="1">
        <v>90.713879293054987</v>
      </c>
      <c r="F296" s="1">
        <v>98.016623734507931</v>
      </c>
      <c r="G296" s="1">
        <v>95.112099086483994</v>
      </c>
      <c r="H296" s="1">
        <v>98.686540729244655</v>
      </c>
      <c r="I296" s="1">
        <v>105.01307519812801</v>
      </c>
      <c r="J296" s="1">
        <v>114.10093808592875</v>
      </c>
      <c r="K296" s="1">
        <v>127.15536026187289</v>
      </c>
      <c r="L296" s="50"/>
      <c r="M296" s="29"/>
      <c r="N296" s="29"/>
      <c r="O296" s="51"/>
    </row>
    <row r="297" spans="1:23" ht="14.5" outlineLevel="1">
      <c r="A297" s="4" t="s">
        <v>6</v>
      </c>
      <c r="B297" s="1">
        <v>486.5285216142276</v>
      </c>
      <c r="C297" s="1">
        <v>583.98821885755854</v>
      </c>
      <c r="D297" s="1">
        <v>662.95337877208351</v>
      </c>
      <c r="E297" s="1">
        <v>718.64872425049657</v>
      </c>
      <c r="F297" s="1">
        <v>771.21040679824887</v>
      </c>
      <c r="G297" s="1">
        <v>816.41782449946936</v>
      </c>
      <c r="H297" s="1">
        <v>868.43741142326257</v>
      </c>
      <c r="I297" s="1">
        <v>916.15480212273303</v>
      </c>
      <c r="J297" s="1">
        <v>969.60417727995241</v>
      </c>
      <c r="K297" s="1">
        <v>1029.4740834676113</v>
      </c>
      <c r="L297" s="50"/>
      <c r="M297" s="29"/>
      <c r="N297" s="29"/>
      <c r="O297" s="51"/>
    </row>
    <row r="298" spans="1:23" ht="14.5" outlineLevel="1">
      <c r="A298" s="4" t="s">
        <v>11</v>
      </c>
      <c r="B298" s="1">
        <v>926.12866490374768</v>
      </c>
      <c r="C298" s="1">
        <v>954.89238846185162</v>
      </c>
      <c r="D298" s="1">
        <v>986.17529771602256</v>
      </c>
      <c r="E298" s="1">
        <v>1016.7916022037329</v>
      </c>
      <c r="F298" s="1">
        <v>1047.2107022161188</v>
      </c>
      <c r="G298" s="1">
        <v>1070.389289068861</v>
      </c>
      <c r="H298" s="1">
        <v>1092.2518908666548</v>
      </c>
      <c r="I298" s="1">
        <v>1112.8096822669702</v>
      </c>
      <c r="J298" s="1">
        <v>1134.8419006721647</v>
      </c>
      <c r="K298" s="1">
        <v>1159.5493701524313</v>
      </c>
      <c r="L298" s="50"/>
      <c r="M298" s="29"/>
      <c r="N298" s="29"/>
      <c r="O298" s="51"/>
    </row>
    <row r="299" spans="1:23" ht="14.5" outlineLevel="1">
      <c r="A299" s="4" t="s">
        <v>2</v>
      </c>
      <c r="B299" s="1">
        <v>1442.3829621440693</v>
      </c>
      <c r="C299" s="1">
        <v>1535.2370683443469</v>
      </c>
      <c r="D299" s="1">
        <v>1681.5017322285444</v>
      </c>
      <c r="E299" s="1">
        <v>1847.5995226197049</v>
      </c>
      <c r="F299" s="1">
        <v>2023.1979387906179</v>
      </c>
      <c r="G299" s="1">
        <v>2170.7361392555968</v>
      </c>
      <c r="H299" s="1">
        <v>2321.3326585289924</v>
      </c>
      <c r="I299" s="1">
        <v>2430.6544649831703</v>
      </c>
      <c r="J299" s="1">
        <v>2525.048548821037</v>
      </c>
      <c r="K299" s="1">
        <v>2627.406466458719</v>
      </c>
      <c r="L299" s="50"/>
      <c r="M299" s="29"/>
      <c r="N299" s="29"/>
      <c r="O299" s="51"/>
    </row>
    <row r="300" spans="1:23" ht="14.5" outlineLevel="1">
      <c r="A300" s="4" t="s">
        <v>3</v>
      </c>
      <c r="B300" s="1">
        <v>125.79160176349841</v>
      </c>
      <c r="C300" s="1">
        <v>125.8713451391849</v>
      </c>
      <c r="D300" s="1">
        <v>126.27764696512152</v>
      </c>
      <c r="E300" s="1">
        <v>127.10730618179609</v>
      </c>
      <c r="F300" s="1">
        <v>128.21934171092605</v>
      </c>
      <c r="G300" s="1">
        <v>129.57617319555814</v>
      </c>
      <c r="H300" s="1">
        <v>131.15088018006517</v>
      </c>
      <c r="I300" s="1">
        <v>133.17520089072897</v>
      </c>
      <c r="J300" s="1">
        <v>135.55936778823755</v>
      </c>
      <c r="K300" s="1">
        <v>138.36734765290623</v>
      </c>
      <c r="L300" s="50"/>
      <c r="M300" s="29"/>
      <c r="N300" s="29"/>
      <c r="O300" s="51"/>
    </row>
    <row r="301" spans="1:23" ht="14.5" outlineLevel="1">
      <c r="A301" s="4" t="s">
        <v>4</v>
      </c>
      <c r="B301" s="1">
        <v>138.75924206447436</v>
      </c>
      <c r="C301" s="1">
        <v>143.59378572861786</v>
      </c>
      <c r="D301" s="1">
        <v>149.7274592103177</v>
      </c>
      <c r="E301" s="1">
        <v>159.08512054058835</v>
      </c>
      <c r="F301" s="1">
        <v>168.99946064484681</v>
      </c>
      <c r="G301" s="1">
        <v>184.35885221833459</v>
      </c>
      <c r="H301" s="1">
        <v>200.95829766541667</v>
      </c>
      <c r="I301" s="1">
        <v>219.616503878668</v>
      </c>
      <c r="J301" s="1">
        <v>241.29093125919789</v>
      </c>
      <c r="K301" s="1">
        <v>266.46917170228073</v>
      </c>
      <c r="L301" s="50"/>
      <c r="M301" s="29"/>
      <c r="N301" s="29"/>
      <c r="O301" s="51"/>
    </row>
    <row r="302" spans="1:23" ht="14.5" outlineLevel="1">
      <c r="A302" s="4" t="s">
        <v>0</v>
      </c>
      <c r="B302" s="1">
        <v>290.08396316761088</v>
      </c>
      <c r="C302" s="1">
        <v>278.83435047069861</v>
      </c>
      <c r="D302" s="1">
        <v>268.66733178222341</v>
      </c>
      <c r="E302" s="1">
        <v>259.63884965104683</v>
      </c>
      <c r="F302" s="1">
        <v>251.0505570700164</v>
      </c>
      <c r="G302" s="1">
        <v>243.21816019112148</v>
      </c>
      <c r="H302" s="1">
        <v>235.56614699931004</v>
      </c>
      <c r="I302" s="1">
        <v>228.41608787085525</v>
      </c>
      <c r="J302" s="1">
        <v>221.28461817668853</v>
      </c>
      <c r="K302" s="1">
        <v>214.11393647493065</v>
      </c>
      <c r="L302" s="50"/>
      <c r="M302" s="29"/>
      <c r="N302" s="29"/>
      <c r="O302" s="51"/>
    </row>
    <row r="303" spans="1:23" ht="14.5" outlineLevel="1">
      <c r="A303" s="4" t="s">
        <v>1</v>
      </c>
      <c r="B303" s="1">
        <v>1939.6901357631123</v>
      </c>
      <c r="C303" s="1">
        <v>1871.7433103723263</v>
      </c>
      <c r="D303" s="1">
        <v>1800.5681997651029</v>
      </c>
      <c r="E303" s="1">
        <v>1733.0799241845691</v>
      </c>
      <c r="F303" s="1">
        <v>1662.6652118277443</v>
      </c>
      <c r="G303" s="1">
        <v>1600.7206755616808</v>
      </c>
      <c r="H303" s="1">
        <v>1537.4599059455322</v>
      </c>
      <c r="I303" s="1">
        <v>1476.7008469042614</v>
      </c>
      <c r="J303" s="1">
        <v>1415.3677689423125</v>
      </c>
      <c r="K303" s="1">
        <v>1353.7133808765582</v>
      </c>
      <c r="L303" s="50"/>
      <c r="M303" s="29"/>
      <c r="N303" s="29"/>
      <c r="O303" s="51"/>
    </row>
    <row r="304" spans="1:23" ht="14.5" outlineLevel="1">
      <c r="A304" s="4" t="s">
        <v>7</v>
      </c>
      <c r="B304" s="1">
        <v>221.10804734228461</v>
      </c>
      <c r="C304" s="1">
        <v>249.79332154166522</v>
      </c>
      <c r="D304" s="1">
        <v>275.63054861033436</v>
      </c>
      <c r="E304" s="1">
        <v>297.57161435682445</v>
      </c>
      <c r="F304" s="1">
        <v>320.74819336499843</v>
      </c>
      <c r="G304" s="1">
        <v>341.76259855275589</v>
      </c>
      <c r="H304" s="1">
        <v>365.36571756259303</v>
      </c>
      <c r="I304" s="1">
        <v>400.81737065219659</v>
      </c>
      <c r="J304" s="1">
        <v>442.10909615367996</v>
      </c>
      <c r="K304" s="1">
        <v>490.2029492267784</v>
      </c>
      <c r="L304" s="50"/>
      <c r="M304" s="29"/>
      <c r="N304" s="29"/>
      <c r="O304" s="51"/>
    </row>
    <row r="305" spans="1:27" ht="14.5" outlineLevel="1">
      <c r="A305" s="4" t="s">
        <v>8</v>
      </c>
      <c r="B305" s="1">
        <v>341.44423004171301</v>
      </c>
      <c r="C305" s="1">
        <v>366.64066987655019</v>
      </c>
      <c r="D305" s="1">
        <v>396.71234063163246</v>
      </c>
      <c r="E305" s="1">
        <v>437.87916798570296</v>
      </c>
      <c r="F305" s="1">
        <v>480.35231301658393</v>
      </c>
      <c r="G305" s="1">
        <v>597.52885120806866</v>
      </c>
      <c r="H305" s="1">
        <v>738.02442065491323</v>
      </c>
      <c r="I305" s="1">
        <v>841.16346435156584</v>
      </c>
      <c r="J305" s="1">
        <v>956.2456315422387</v>
      </c>
      <c r="K305" s="1">
        <v>1084.7350522789191</v>
      </c>
      <c r="L305" s="50"/>
      <c r="M305" s="29"/>
      <c r="N305" s="29"/>
      <c r="O305" s="51"/>
      <c r="Q305" s="1"/>
      <c r="R305" s="1"/>
      <c r="S305" s="1"/>
      <c r="T305" s="1"/>
      <c r="U305" s="1"/>
      <c r="V305" s="1"/>
      <c r="W305" s="1"/>
      <c r="X305" s="1"/>
      <c r="Y305" s="1"/>
      <c r="Z305" s="1"/>
    </row>
    <row r="306" spans="1:27" outlineLevel="1"/>
    <row r="307" spans="1:27" ht="14.5" outlineLevel="1">
      <c r="A307" t="s">
        <v>52</v>
      </c>
    </row>
    <row r="308" spans="1:27" ht="14.5" outlineLevel="1">
      <c r="A308" s="22" t="s">
        <v>45</v>
      </c>
      <c r="B308" s="21"/>
      <c r="C308" s="21"/>
      <c r="D308" s="21"/>
      <c r="E308" s="21"/>
      <c r="F308" s="21"/>
      <c r="G308" s="21"/>
      <c r="H308" s="21"/>
      <c r="I308" s="21"/>
      <c r="J308" s="21"/>
      <c r="K308" s="21"/>
      <c r="M308" s="26"/>
      <c r="N308" s="26"/>
    </row>
    <row r="309" spans="1:27" ht="14.5" outlineLevel="1">
      <c r="A309" s="21"/>
      <c r="B309" s="72">
        <v>2010</v>
      </c>
      <c r="C309" s="72">
        <v>2020</v>
      </c>
      <c r="D309" s="72">
        <v>2030</v>
      </c>
      <c r="E309" s="72">
        <v>2040</v>
      </c>
      <c r="F309" s="72">
        <v>2050</v>
      </c>
      <c r="G309" s="72">
        <v>2060</v>
      </c>
      <c r="H309" s="72">
        <v>2070</v>
      </c>
      <c r="I309" s="72">
        <v>2080</v>
      </c>
      <c r="J309" s="72">
        <v>2090</v>
      </c>
      <c r="K309" s="72">
        <v>2100</v>
      </c>
      <c r="L309" s="2"/>
      <c r="M309" s="36"/>
      <c r="N309" s="36"/>
      <c r="R309" s="2"/>
      <c r="S309" s="2"/>
      <c r="T309" s="2"/>
      <c r="U309" s="2"/>
      <c r="V309" s="2"/>
      <c r="W309" s="2"/>
      <c r="X309" s="2"/>
      <c r="Y309" s="2"/>
      <c r="Z309" s="2"/>
      <c r="AA309" s="2"/>
    </row>
    <row r="310" spans="1:27" ht="14.5" outlineLevel="1">
      <c r="A310" s="21" t="s">
        <v>5</v>
      </c>
      <c r="B310" s="44">
        <v>0.2</v>
      </c>
      <c r="C310" s="44">
        <v>0.2</v>
      </c>
      <c r="D310" s="44">
        <v>0.2</v>
      </c>
      <c r="E310" s="44">
        <v>0.2</v>
      </c>
      <c r="F310" s="44">
        <v>0.2</v>
      </c>
      <c r="G310" s="44">
        <v>0.2</v>
      </c>
      <c r="H310" s="44">
        <v>0.2</v>
      </c>
      <c r="I310" s="44">
        <v>0.2</v>
      </c>
      <c r="J310" s="44">
        <v>0.2</v>
      </c>
      <c r="K310" s="44">
        <v>0.2</v>
      </c>
      <c r="L310" s="2"/>
      <c r="M310" s="36"/>
      <c r="N310" s="36"/>
      <c r="R310" s="2"/>
      <c r="S310" s="2"/>
      <c r="T310" s="2"/>
      <c r="U310" s="2"/>
      <c r="V310" s="2"/>
      <c r="W310" s="2"/>
      <c r="X310" s="2"/>
      <c r="Y310" s="2"/>
      <c r="Z310" s="2"/>
      <c r="AA310" s="2"/>
    </row>
    <row r="311" spans="1:27" ht="14.5" outlineLevel="1">
      <c r="A311" s="21" t="s">
        <v>6</v>
      </c>
      <c r="B311" s="44">
        <v>0.2</v>
      </c>
      <c r="C311" s="44">
        <v>0.2</v>
      </c>
      <c r="D311" s="44">
        <v>0.2</v>
      </c>
      <c r="E311" s="44">
        <v>0.2</v>
      </c>
      <c r="F311" s="44">
        <v>0.2</v>
      </c>
      <c r="G311" s="44">
        <v>0.2</v>
      </c>
      <c r="H311" s="44">
        <v>0.2</v>
      </c>
      <c r="I311" s="44">
        <v>0.2</v>
      </c>
      <c r="J311" s="44">
        <v>0.2</v>
      </c>
      <c r="K311" s="44">
        <v>0.2</v>
      </c>
      <c r="L311" s="2"/>
      <c r="M311" s="36"/>
      <c r="N311" s="36"/>
      <c r="R311" s="2"/>
      <c r="S311" s="2"/>
      <c r="T311" s="2"/>
      <c r="U311" s="2"/>
      <c r="V311" s="2"/>
      <c r="W311" s="2"/>
      <c r="X311" s="2"/>
      <c r="Y311" s="2"/>
      <c r="Z311" s="2"/>
      <c r="AA311" s="2"/>
    </row>
    <row r="312" spans="1:27" ht="14.5" outlineLevel="1">
      <c r="A312" s="21" t="s">
        <v>11</v>
      </c>
      <c r="B312" s="44">
        <v>0.47871829282436174</v>
      </c>
      <c r="C312" s="44">
        <v>0.47858898880765999</v>
      </c>
      <c r="D312" s="44">
        <v>0.47841533951350923</v>
      </c>
      <c r="E312" s="44">
        <v>0.47811101199169503</v>
      </c>
      <c r="F312" s="44">
        <v>0.47780889154579492</v>
      </c>
      <c r="G312" s="44">
        <v>0.47755455763018989</v>
      </c>
      <c r="H312" s="44">
        <v>0.47729941291585126</v>
      </c>
      <c r="I312" s="44">
        <v>0.47721443267185948</v>
      </c>
      <c r="J312" s="44">
        <v>0.47712746579551296</v>
      </c>
      <c r="K312" s="44">
        <v>0.47704362227360791</v>
      </c>
      <c r="L312" s="2"/>
      <c r="M312" s="36"/>
      <c r="N312" s="36"/>
      <c r="R312" s="2"/>
      <c r="S312" s="2"/>
      <c r="T312" s="2"/>
      <c r="U312" s="2"/>
      <c r="V312" s="2"/>
      <c r="W312" s="2"/>
      <c r="X312" s="2"/>
      <c r="Y312" s="2"/>
      <c r="Z312" s="2"/>
      <c r="AA312" s="2"/>
    </row>
    <row r="313" spans="1:27" ht="14.5" outlineLevel="1">
      <c r="A313" s="21" t="s">
        <v>2</v>
      </c>
      <c r="B313" s="44">
        <v>0.4</v>
      </c>
      <c r="C313" s="44">
        <v>0.4</v>
      </c>
      <c r="D313" s="44">
        <v>0.4</v>
      </c>
      <c r="E313" s="44">
        <v>0.4</v>
      </c>
      <c r="F313" s="44">
        <v>0.4</v>
      </c>
      <c r="G313" s="44">
        <v>0.4</v>
      </c>
      <c r="H313" s="44">
        <v>0.4</v>
      </c>
      <c r="I313" s="44">
        <v>0.4</v>
      </c>
      <c r="J313" s="44">
        <v>0.4</v>
      </c>
      <c r="K313" s="44">
        <v>0.4</v>
      </c>
      <c r="L313" s="2"/>
      <c r="M313" s="36"/>
      <c r="N313" s="36"/>
      <c r="R313" s="2"/>
      <c r="S313" s="2"/>
      <c r="T313" s="2"/>
      <c r="U313" s="2"/>
      <c r="V313" s="2"/>
      <c r="W313" s="2"/>
      <c r="X313" s="2"/>
      <c r="Y313" s="2"/>
      <c r="Z313" s="2"/>
      <c r="AA313" s="2"/>
    </row>
    <row r="314" spans="1:27" ht="14.5" outlineLevel="1">
      <c r="A314" s="21" t="s">
        <v>3</v>
      </c>
      <c r="B314" s="44">
        <v>0.2</v>
      </c>
      <c r="C314" s="44">
        <v>0.2</v>
      </c>
      <c r="D314" s="44">
        <v>0.2</v>
      </c>
      <c r="E314" s="44">
        <v>0.2</v>
      </c>
      <c r="F314" s="44">
        <v>0.2</v>
      </c>
      <c r="G314" s="44">
        <v>0.2</v>
      </c>
      <c r="H314" s="44">
        <v>0.2</v>
      </c>
      <c r="I314" s="44">
        <v>0.2</v>
      </c>
      <c r="J314" s="44">
        <v>0.2</v>
      </c>
      <c r="K314" s="44">
        <v>0.2</v>
      </c>
      <c r="L314" s="2"/>
      <c r="M314" s="36"/>
      <c r="N314" s="36"/>
      <c r="R314" s="2"/>
      <c r="S314" s="2"/>
      <c r="T314" s="2"/>
      <c r="U314" s="2"/>
      <c r="V314" s="2"/>
      <c r="W314" s="2"/>
      <c r="X314" s="2"/>
      <c r="Y314" s="2"/>
      <c r="Z314" s="2"/>
      <c r="AA314" s="2"/>
    </row>
    <row r="315" spans="1:27" ht="14.5" outlineLevel="1">
      <c r="A315" s="21" t="s">
        <v>4</v>
      </c>
      <c r="B315" s="44">
        <v>0.2</v>
      </c>
      <c r="C315" s="44">
        <v>0.2</v>
      </c>
      <c r="D315" s="44">
        <v>0.2</v>
      </c>
      <c r="E315" s="44">
        <v>0.2</v>
      </c>
      <c r="F315" s="44">
        <v>0.2</v>
      </c>
      <c r="G315" s="44">
        <v>0.2</v>
      </c>
      <c r="H315" s="44">
        <v>0.2</v>
      </c>
      <c r="I315" s="44">
        <v>0.2</v>
      </c>
      <c r="J315" s="44">
        <v>0.2</v>
      </c>
      <c r="K315" s="44">
        <v>0.2</v>
      </c>
      <c r="L315" s="2"/>
      <c r="M315" s="36"/>
      <c r="N315" s="36"/>
      <c r="R315" s="2"/>
      <c r="S315" s="2"/>
      <c r="T315" s="2"/>
      <c r="U315" s="2"/>
      <c r="V315" s="2"/>
      <c r="W315" s="2"/>
      <c r="X315" s="2"/>
      <c r="Y315" s="2"/>
      <c r="Z315" s="2"/>
      <c r="AA315" s="2"/>
    </row>
    <row r="316" spans="1:27" ht="14.5" outlineLevel="1">
      <c r="A316" s="21" t="s">
        <v>0</v>
      </c>
      <c r="B316" s="44">
        <v>0.84</v>
      </c>
      <c r="C316" s="44">
        <v>0.84</v>
      </c>
      <c r="D316" s="44">
        <v>0.84</v>
      </c>
      <c r="E316" s="44">
        <v>0.84</v>
      </c>
      <c r="F316" s="44">
        <v>0.84</v>
      </c>
      <c r="G316" s="44">
        <v>0.84</v>
      </c>
      <c r="H316" s="44">
        <v>0.84</v>
      </c>
      <c r="I316" s="44">
        <v>0.84</v>
      </c>
      <c r="J316" s="44">
        <v>0.84</v>
      </c>
      <c r="K316" s="44">
        <v>0.84</v>
      </c>
      <c r="L316" s="2"/>
      <c r="M316" s="36"/>
      <c r="N316" s="36"/>
      <c r="R316" s="2"/>
      <c r="S316" s="2"/>
      <c r="T316" s="2"/>
      <c r="U316" s="2"/>
      <c r="V316" s="2"/>
      <c r="W316" s="2"/>
      <c r="X316" s="2"/>
      <c r="Y316" s="2"/>
      <c r="Z316" s="2"/>
      <c r="AA316" s="2"/>
    </row>
    <row r="317" spans="1:27" ht="14.5" outlineLevel="1">
      <c r="A317" s="21" t="s">
        <v>1</v>
      </c>
      <c r="B317" s="44">
        <v>0.2</v>
      </c>
      <c r="C317" s="44">
        <v>0.2</v>
      </c>
      <c r="D317" s="44">
        <v>0.2</v>
      </c>
      <c r="E317" s="44">
        <v>0.2</v>
      </c>
      <c r="F317" s="44">
        <v>0.2</v>
      </c>
      <c r="G317" s="44">
        <v>0.2</v>
      </c>
      <c r="H317" s="44">
        <v>0.2</v>
      </c>
      <c r="I317" s="44">
        <v>0.2</v>
      </c>
      <c r="J317" s="44">
        <v>0.2</v>
      </c>
      <c r="K317" s="44">
        <v>0.2</v>
      </c>
      <c r="L317" s="2"/>
      <c r="M317" s="36"/>
      <c r="N317" s="36"/>
      <c r="R317" s="2"/>
      <c r="S317" s="2"/>
      <c r="T317" s="2"/>
      <c r="U317" s="2"/>
      <c r="V317" s="2"/>
      <c r="W317" s="2"/>
      <c r="X317" s="2"/>
      <c r="Y317" s="2"/>
      <c r="Z317" s="2"/>
      <c r="AA317" s="2"/>
    </row>
    <row r="318" spans="1:27" ht="14.5" outlineLevel="1">
      <c r="A318" s="21" t="s">
        <v>7</v>
      </c>
      <c r="B318" s="44">
        <v>0.2</v>
      </c>
      <c r="C318" s="44">
        <v>0.2</v>
      </c>
      <c r="D318" s="44">
        <v>0.2</v>
      </c>
      <c r="E318" s="44">
        <v>0.2</v>
      </c>
      <c r="F318" s="44">
        <v>0.2</v>
      </c>
      <c r="G318" s="44">
        <v>0.2</v>
      </c>
      <c r="H318" s="44">
        <v>0.2</v>
      </c>
      <c r="I318" s="44">
        <v>0.2</v>
      </c>
      <c r="J318" s="44">
        <v>0.2</v>
      </c>
      <c r="K318" s="44">
        <v>0.2</v>
      </c>
      <c r="L318" s="2"/>
      <c r="M318" s="36"/>
      <c r="N318" s="36"/>
      <c r="R318" s="2"/>
      <c r="S318" s="2"/>
      <c r="T318" s="2"/>
      <c r="U318" s="2"/>
      <c r="V318" s="2"/>
      <c r="W318" s="2"/>
      <c r="X318" s="2"/>
      <c r="Y318" s="2"/>
      <c r="Z318" s="2"/>
      <c r="AA318" s="2"/>
    </row>
    <row r="319" spans="1:27" ht="14.5" outlineLevel="1">
      <c r="A319" s="21" t="s">
        <v>8</v>
      </c>
      <c r="B319" s="44">
        <v>0.2</v>
      </c>
      <c r="C319" s="44">
        <v>0.2</v>
      </c>
      <c r="D319" s="44">
        <v>0.2</v>
      </c>
      <c r="E319" s="44">
        <v>0.2</v>
      </c>
      <c r="F319" s="44">
        <v>0.2</v>
      </c>
      <c r="G319" s="44">
        <v>0.2</v>
      </c>
      <c r="H319" s="44">
        <v>0.2</v>
      </c>
      <c r="I319" s="44">
        <v>0.2</v>
      </c>
      <c r="J319" s="44">
        <v>0.2</v>
      </c>
      <c r="K319" s="44">
        <v>0.2</v>
      </c>
      <c r="L319" s="2"/>
      <c r="M319" s="36"/>
      <c r="N319" s="36"/>
      <c r="Q319" s="2"/>
      <c r="R319" s="2"/>
      <c r="S319" s="2"/>
      <c r="T319" s="2"/>
      <c r="U319" s="2"/>
      <c r="V319" s="2"/>
      <c r="W319" s="2"/>
      <c r="X319" s="2"/>
      <c r="Y319" s="2"/>
      <c r="Z319" s="2"/>
    </row>
    <row r="320" spans="1:27" outlineLevel="1"/>
    <row r="321" spans="1:25" outlineLevel="1">
      <c r="A321" t="s">
        <v>53</v>
      </c>
    </row>
    <row r="322" spans="1:25" ht="14.5" outlineLevel="1">
      <c r="A322" t="s">
        <v>47</v>
      </c>
      <c r="B322" s="16"/>
      <c r="C322" s="16"/>
      <c r="D322" s="16"/>
      <c r="E322" s="16"/>
      <c r="F322" s="16"/>
      <c r="G322" s="16"/>
      <c r="H322" s="16"/>
      <c r="I322" s="16"/>
      <c r="J322" s="16"/>
      <c r="K322" s="16"/>
    </row>
    <row r="323" spans="1:25" ht="13" outlineLevel="1">
      <c r="B323" s="4">
        <v>2010</v>
      </c>
      <c r="C323" s="4">
        <v>2020</v>
      </c>
      <c r="D323" s="4">
        <v>2030</v>
      </c>
      <c r="E323" s="4">
        <v>2040</v>
      </c>
      <c r="F323" s="4">
        <v>2050</v>
      </c>
      <c r="G323" s="4">
        <v>2060</v>
      </c>
      <c r="H323" s="4">
        <v>2070</v>
      </c>
      <c r="I323" s="4">
        <v>2080</v>
      </c>
      <c r="J323" s="4">
        <v>2090</v>
      </c>
      <c r="K323" s="4">
        <v>2100</v>
      </c>
      <c r="N323" s="1"/>
      <c r="O323" s="1"/>
      <c r="P323" s="1"/>
      <c r="Q323" s="1"/>
      <c r="R323" s="1"/>
      <c r="S323" s="1"/>
      <c r="T323" s="1"/>
      <c r="U323" s="1"/>
      <c r="V323" s="1"/>
      <c r="W323" s="1"/>
      <c r="X323" s="1"/>
      <c r="Y323" s="1"/>
    </row>
    <row r="324" spans="1:25" ht="13" outlineLevel="1">
      <c r="A324" s="4" t="s">
        <v>5</v>
      </c>
      <c r="B324" s="1">
        <f>B310*B296</f>
        <v>16.999303780336898</v>
      </c>
      <c r="C324" s="1">
        <f t="shared" ref="C324:K324" si="63">C310*C296</f>
        <v>17.231775273924331</v>
      </c>
      <c r="D324" s="1">
        <f t="shared" si="63"/>
        <v>17.609378669079451</v>
      </c>
      <c r="E324" s="1">
        <f t="shared" si="63"/>
        <v>18.142775858611</v>
      </c>
      <c r="F324" s="1">
        <f t="shared" si="63"/>
        <v>19.603324746901588</v>
      </c>
      <c r="G324" s="1">
        <f t="shared" si="63"/>
        <v>19.0224198172968</v>
      </c>
      <c r="H324" s="1">
        <f t="shared" si="63"/>
        <v>19.737308145848932</v>
      </c>
      <c r="I324" s="1">
        <f t="shared" si="63"/>
        <v>21.002615039625603</v>
      </c>
      <c r="J324" s="1">
        <f t="shared" si="63"/>
        <v>22.820187617185752</v>
      </c>
      <c r="K324" s="1">
        <f t="shared" si="63"/>
        <v>25.431072052374578</v>
      </c>
      <c r="N324" s="1"/>
      <c r="O324" s="1"/>
      <c r="P324" s="1"/>
      <c r="Q324" s="1"/>
      <c r="R324" s="1"/>
      <c r="S324" s="1"/>
      <c r="T324" s="1"/>
      <c r="U324" s="1"/>
      <c r="V324" s="1"/>
      <c r="W324" s="1"/>
      <c r="X324" s="1"/>
      <c r="Y324" s="1"/>
    </row>
    <row r="325" spans="1:25" ht="13" outlineLevel="1">
      <c r="A325" s="4" t="s">
        <v>6</v>
      </c>
      <c r="B325" s="1">
        <f t="shared" ref="B325:K333" si="64">B311*B297</f>
        <v>97.305704322845529</v>
      </c>
      <c r="C325" s="1">
        <f t="shared" si="64"/>
        <v>116.79764377151172</v>
      </c>
      <c r="D325" s="1">
        <f t="shared" si="64"/>
        <v>132.59067575441671</v>
      </c>
      <c r="E325" s="1">
        <f t="shared" si="64"/>
        <v>143.72974485009931</v>
      </c>
      <c r="F325" s="1">
        <f t="shared" si="64"/>
        <v>154.24208135964977</v>
      </c>
      <c r="G325" s="1">
        <f t="shared" si="64"/>
        <v>163.28356489989389</v>
      </c>
      <c r="H325" s="1">
        <f t="shared" si="64"/>
        <v>173.68748228465253</v>
      </c>
      <c r="I325" s="1">
        <f t="shared" si="64"/>
        <v>183.23096042454662</v>
      </c>
      <c r="J325" s="1">
        <f t="shared" si="64"/>
        <v>193.9208354559905</v>
      </c>
      <c r="K325" s="1">
        <f t="shared" si="64"/>
        <v>205.89481669352227</v>
      </c>
      <c r="N325" s="1"/>
      <c r="O325" s="1"/>
      <c r="P325" s="1"/>
      <c r="Q325" s="1"/>
      <c r="R325" s="1"/>
      <c r="S325" s="1"/>
      <c r="T325" s="1"/>
      <c r="U325" s="1"/>
      <c r="V325" s="1"/>
      <c r="W325" s="1"/>
      <c r="X325" s="1"/>
      <c r="Y325" s="1"/>
    </row>
    <row r="326" spans="1:25" ht="13" outlineLevel="1">
      <c r="A326" s="4" t="s">
        <v>11</v>
      </c>
      <c r="B326" s="1">
        <f t="shared" si="64"/>
        <v>443.35473339842747</v>
      </c>
      <c r="C326" s="1">
        <f t="shared" si="64"/>
        <v>457.0009826140888</v>
      </c>
      <c r="D326" s="1">
        <f t="shared" si="64"/>
        <v>471.80138987664697</v>
      </c>
      <c r="E326" s="1">
        <f t="shared" si="64"/>
        <v>486.13926191428374</v>
      </c>
      <c r="F326" s="1">
        <f t="shared" si="64"/>
        <v>500.36658484077725</v>
      </c>
      <c r="G326" s="1">
        <f t="shared" si="64"/>
        <v>511.16928343337338</v>
      </c>
      <c r="H326" s="1">
        <f t="shared" si="64"/>
        <v>521.33118626688281</v>
      </c>
      <c r="I326" s="1">
        <f t="shared" si="64"/>
        <v>531.04884119478436</v>
      </c>
      <c r="J326" s="1">
        <f t="shared" si="64"/>
        <v>541.46424014627314</v>
      </c>
      <c r="K326" s="1">
        <f t="shared" si="64"/>
        <v>553.15563174259637</v>
      </c>
      <c r="N326" s="1"/>
      <c r="O326" s="1"/>
      <c r="P326" s="1"/>
      <c r="Q326" s="1"/>
      <c r="R326" s="1"/>
      <c r="S326" s="1"/>
      <c r="T326" s="1"/>
      <c r="U326" s="1"/>
      <c r="V326" s="1"/>
      <c r="W326" s="1"/>
      <c r="X326" s="1"/>
      <c r="Y326" s="1"/>
    </row>
    <row r="327" spans="1:25" ht="13" outlineLevel="1">
      <c r="A327" s="4" t="s">
        <v>2</v>
      </c>
      <c r="B327" s="1">
        <f t="shared" si="64"/>
        <v>576.95318485762778</v>
      </c>
      <c r="C327" s="1">
        <f t="shared" si="64"/>
        <v>614.09482733773882</v>
      </c>
      <c r="D327" s="1">
        <f t="shared" si="64"/>
        <v>672.60069289141779</v>
      </c>
      <c r="E327" s="1">
        <f t="shared" si="64"/>
        <v>739.03980904788204</v>
      </c>
      <c r="F327" s="1">
        <f t="shared" si="64"/>
        <v>809.27917551624716</v>
      </c>
      <c r="G327" s="1">
        <f t="shared" si="64"/>
        <v>868.29445570223879</v>
      </c>
      <c r="H327" s="1">
        <f t="shared" si="64"/>
        <v>928.53306341159703</v>
      </c>
      <c r="I327" s="1">
        <f t="shared" si="64"/>
        <v>972.26178599326818</v>
      </c>
      <c r="J327" s="1">
        <f t="shared" si="64"/>
        <v>1010.0194195284148</v>
      </c>
      <c r="K327" s="1">
        <f t="shared" si="64"/>
        <v>1050.9625865834876</v>
      </c>
      <c r="N327" s="1"/>
      <c r="O327" s="1"/>
      <c r="P327" s="1"/>
      <c r="Q327" s="1"/>
      <c r="R327" s="1"/>
      <c r="S327" s="1"/>
      <c r="T327" s="1"/>
      <c r="U327" s="1"/>
      <c r="V327" s="1"/>
      <c r="W327" s="1"/>
      <c r="X327" s="1"/>
      <c r="Y327" s="1"/>
    </row>
    <row r="328" spans="1:25" ht="13" outlineLevel="1">
      <c r="A328" s="4" t="s">
        <v>3</v>
      </c>
      <c r="B328" s="1">
        <f t="shared" si="64"/>
        <v>25.158320352699683</v>
      </c>
      <c r="C328" s="1">
        <f t="shared" si="64"/>
        <v>25.174269027836981</v>
      </c>
      <c r="D328" s="1">
        <f t="shared" si="64"/>
        <v>25.255529393024304</v>
      </c>
      <c r="E328" s="1">
        <f t="shared" si="64"/>
        <v>25.421461236359221</v>
      </c>
      <c r="F328" s="1">
        <f t="shared" si="64"/>
        <v>25.643868342185211</v>
      </c>
      <c r="G328" s="1">
        <f t="shared" si="64"/>
        <v>25.915234639111631</v>
      </c>
      <c r="H328" s="1">
        <f t="shared" si="64"/>
        <v>26.230176036013034</v>
      </c>
      <c r="I328" s="1">
        <f t="shared" si="64"/>
        <v>26.635040178145797</v>
      </c>
      <c r="J328" s="1">
        <f t="shared" si="64"/>
        <v>27.111873557647513</v>
      </c>
      <c r="K328" s="1">
        <f t="shared" si="64"/>
        <v>27.673469530581247</v>
      </c>
      <c r="N328" s="1"/>
      <c r="O328" s="1"/>
      <c r="P328" s="1"/>
      <c r="Q328" s="1"/>
      <c r="R328" s="1"/>
      <c r="S328" s="1"/>
      <c r="T328" s="1"/>
      <c r="U328" s="1"/>
      <c r="V328" s="1"/>
      <c r="W328" s="1"/>
      <c r="X328" s="1"/>
      <c r="Y328" s="1"/>
    </row>
    <row r="329" spans="1:25" ht="13" outlineLevel="1">
      <c r="A329" s="4" t="s">
        <v>4</v>
      </c>
      <c r="B329" s="1">
        <f t="shared" si="64"/>
        <v>27.751848412894873</v>
      </c>
      <c r="C329" s="1">
        <f t="shared" si="64"/>
        <v>28.718757145723572</v>
      </c>
      <c r="D329" s="1">
        <f t="shared" si="64"/>
        <v>29.945491842063543</v>
      </c>
      <c r="E329" s="1">
        <f t="shared" si="64"/>
        <v>31.817024108117671</v>
      </c>
      <c r="F329" s="1">
        <f t="shared" si="64"/>
        <v>33.799892128969361</v>
      </c>
      <c r="G329" s="1">
        <f t="shared" si="64"/>
        <v>36.871770443666918</v>
      </c>
      <c r="H329" s="1">
        <f t="shared" si="64"/>
        <v>40.191659533083339</v>
      </c>
      <c r="I329" s="1">
        <f t="shared" si="64"/>
        <v>43.923300775733601</v>
      </c>
      <c r="J329" s="1">
        <f t="shared" si="64"/>
        <v>48.258186251839582</v>
      </c>
      <c r="K329" s="1">
        <f t="shared" si="64"/>
        <v>53.293834340456151</v>
      </c>
      <c r="N329" s="1"/>
      <c r="O329" s="1"/>
      <c r="P329" s="1"/>
      <c r="Q329" s="1"/>
      <c r="R329" s="1"/>
      <c r="S329" s="1"/>
      <c r="T329" s="1"/>
      <c r="U329" s="1"/>
      <c r="V329" s="1"/>
      <c r="W329" s="1"/>
      <c r="X329" s="1"/>
      <c r="Y329" s="1"/>
    </row>
    <row r="330" spans="1:25" ht="13" outlineLevel="1">
      <c r="A330" s="4" t="s">
        <v>0</v>
      </c>
      <c r="B330" s="1">
        <f t="shared" si="64"/>
        <v>243.67052906079311</v>
      </c>
      <c r="C330" s="1">
        <f t="shared" si="64"/>
        <v>234.22085439538682</v>
      </c>
      <c r="D330" s="1">
        <f t="shared" si="64"/>
        <v>225.68055869706765</v>
      </c>
      <c r="E330" s="1">
        <f t="shared" si="64"/>
        <v>218.09663370687932</v>
      </c>
      <c r="F330" s="1">
        <f t="shared" si="64"/>
        <v>210.88246793881376</v>
      </c>
      <c r="G330" s="1">
        <f t="shared" si="64"/>
        <v>204.30325456054203</v>
      </c>
      <c r="H330" s="1">
        <f t="shared" si="64"/>
        <v>197.87556347942044</v>
      </c>
      <c r="I330" s="1">
        <f t="shared" si="64"/>
        <v>191.8695138115184</v>
      </c>
      <c r="J330" s="1">
        <f t="shared" si="64"/>
        <v>185.87907926841837</v>
      </c>
      <c r="K330" s="1">
        <f t="shared" si="64"/>
        <v>179.85570663894174</v>
      </c>
      <c r="N330" s="1"/>
      <c r="O330" s="1"/>
      <c r="P330" s="1"/>
      <c r="Q330" s="1"/>
      <c r="R330" s="1"/>
      <c r="S330" s="1"/>
      <c r="T330" s="1"/>
      <c r="U330" s="1"/>
      <c r="V330" s="1"/>
      <c r="W330" s="1"/>
      <c r="X330" s="1"/>
      <c r="Y330" s="1"/>
    </row>
    <row r="331" spans="1:25" ht="13" outlineLevel="1">
      <c r="A331" s="4" t="s">
        <v>1</v>
      </c>
      <c r="B331" s="1">
        <f t="shared" si="64"/>
        <v>387.93802715262245</v>
      </c>
      <c r="C331" s="1">
        <f t="shared" si="64"/>
        <v>374.34866207446527</v>
      </c>
      <c r="D331" s="1">
        <f t="shared" si="64"/>
        <v>360.11363995302059</v>
      </c>
      <c r="E331" s="1">
        <f t="shared" si="64"/>
        <v>346.61598483691387</v>
      </c>
      <c r="F331" s="1">
        <f t="shared" si="64"/>
        <v>332.53304236554891</v>
      </c>
      <c r="G331" s="1">
        <f t="shared" si="64"/>
        <v>320.14413511233619</v>
      </c>
      <c r="H331" s="1">
        <f t="shared" si="64"/>
        <v>307.49198118910647</v>
      </c>
      <c r="I331" s="1">
        <f t="shared" si="64"/>
        <v>295.34016938085227</v>
      </c>
      <c r="J331" s="1">
        <f t="shared" si="64"/>
        <v>283.0735537884625</v>
      </c>
      <c r="K331" s="1">
        <f t="shared" si="64"/>
        <v>270.74267617531166</v>
      </c>
      <c r="N331" s="1"/>
      <c r="O331" s="1"/>
      <c r="P331" s="1"/>
      <c r="Q331" s="1"/>
      <c r="R331" s="1"/>
      <c r="S331" s="1"/>
      <c r="T331" s="1"/>
      <c r="U331" s="1"/>
      <c r="V331" s="1"/>
      <c r="W331" s="1"/>
      <c r="X331" s="1"/>
      <c r="Y331" s="1"/>
    </row>
    <row r="332" spans="1:25" ht="13" outlineLevel="1">
      <c r="A332" s="4" t="s">
        <v>7</v>
      </c>
      <c r="B332" s="1">
        <f t="shared" si="64"/>
        <v>44.221609468456926</v>
      </c>
      <c r="C332" s="1">
        <f t="shared" si="64"/>
        <v>49.958664308333049</v>
      </c>
      <c r="D332" s="1">
        <f t="shared" si="64"/>
        <v>55.126109722066872</v>
      </c>
      <c r="E332" s="1">
        <f t="shared" si="64"/>
        <v>59.514322871364897</v>
      </c>
      <c r="F332" s="1">
        <f t="shared" si="64"/>
        <v>64.149638672999686</v>
      </c>
      <c r="G332" s="1">
        <f t="shared" si="64"/>
        <v>68.352519710551178</v>
      </c>
      <c r="H332" s="1">
        <f t="shared" si="64"/>
        <v>73.073143512518612</v>
      </c>
      <c r="I332" s="1">
        <f t="shared" si="64"/>
        <v>80.163474130439326</v>
      </c>
      <c r="J332" s="1">
        <f t="shared" si="64"/>
        <v>88.421819230735991</v>
      </c>
      <c r="K332" s="1">
        <f t="shared" si="64"/>
        <v>98.040589845355683</v>
      </c>
      <c r="N332" s="1"/>
      <c r="O332" s="1"/>
      <c r="P332" s="1"/>
      <c r="Q332" s="1"/>
      <c r="R332" s="1"/>
      <c r="S332" s="1"/>
      <c r="T332" s="1"/>
      <c r="U332" s="1"/>
      <c r="V332" s="1"/>
      <c r="W332" s="1"/>
      <c r="X332" s="1"/>
      <c r="Y332" s="1"/>
    </row>
    <row r="333" spans="1:25" ht="13" outlineLevel="1">
      <c r="A333" s="4" t="s">
        <v>8</v>
      </c>
      <c r="B333" s="1">
        <f t="shared" si="64"/>
        <v>68.288846008342603</v>
      </c>
      <c r="C333" s="1">
        <f t="shared" si="64"/>
        <v>73.328133975310038</v>
      </c>
      <c r="D333" s="1">
        <f t="shared" si="64"/>
        <v>79.342468126326494</v>
      </c>
      <c r="E333" s="1">
        <f t="shared" si="64"/>
        <v>87.575833597140601</v>
      </c>
      <c r="F333" s="1">
        <f t="shared" si="64"/>
        <v>96.070462603316798</v>
      </c>
      <c r="G333" s="1">
        <f t="shared" si="64"/>
        <v>119.50577024161373</v>
      </c>
      <c r="H333" s="1">
        <f t="shared" si="64"/>
        <v>147.60488413098264</v>
      </c>
      <c r="I333" s="1">
        <f t="shared" si="64"/>
        <v>168.23269287031317</v>
      </c>
      <c r="J333" s="1">
        <f t="shared" si="64"/>
        <v>191.24912630844776</v>
      </c>
      <c r="K333" s="1">
        <f t="shared" si="64"/>
        <v>216.94701045578381</v>
      </c>
      <c r="N333" s="1"/>
      <c r="O333" s="1"/>
      <c r="P333" s="1"/>
      <c r="Q333" s="1"/>
      <c r="R333" s="1"/>
      <c r="S333" s="1"/>
      <c r="T333" s="1"/>
      <c r="U333" s="1"/>
      <c r="V333" s="1"/>
      <c r="W333" s="1"/>
    </row>
    <row r="334" spans="1:25" ht="14.5" outlineLevel="1">
      <c r="A334" s="16"/>
      <c r="B334" s="3"/>
      <c r="C334" s="3"/>
      <c r="D334" s="3"/>
      <c r="E334" s="3"/>
      <c r="F334" s="3"/>
      <c r="G334" s="3"/>
      <c r="H334" s="3"/>
      <c r="I334" s="3"/>
      <c r="J334" s="3"/>
      <c r="K334" s="3"/>
    </row>
    <row r="335" spans="1:25" ht="14.5" outlineLevel="1">
      <c r="A335" s="16" t="s">
        <v>54</v>
      </c>
      <c r="B335" s="3"/>
      <c r="C335" s="3"/>
      <c r="D335" s="3"/>
      <c r="E335" s="3"/>
      <c r="F335" s="3"/>
      <c r="G335" s="3"/>
      <c r="H335" s="3"/>
      <c r="I335" s="3"/>
      <c r="J335" s="3"/>
      <c r="K335" s="3"/>
    </row>
    <row r="336" spans="1:25" ht="14.5" outlineLevel="1">
      <c r="A336" s="24" t="s">
        <v>39</v>
      </c>
      <c r="B336" s="23"/>
      <c r="C336" s="23"/>
      <c r="D336" s="23"/>
      <c r="E336" s="23"/>
      <c r="F336" s="23"/>
      <c r="G336" s="23"/>
      <c r="H336" s="23"/>
      <c r="I336" s="23"/>
      <c r="J336" s="23"/>
      <c r="K336" s="23"/>
      <c r="L336" s="32"/>
    </row>
    <row r="337" spans="1:26" ht="14.5" outlineLevel="1">
      <c r="A337" s="23"/>
      <c r="B337" s="69">
        <v>2010</v>
      </c>
      <c r="C337" s="69">
        <v>2020</v>
      </c>
      <c r="D337" s="69">
        <v>2030</v>
      </c>
      <c r="E337" s="69">
        <v>2040</v>
      </c>
      <c r="F337" s="69">
        <v>2050</v>
      </c>
      <c r="G337" s="69">
        <v>2060</v>
      </c>
      <c r="H337" s="69">
        <v>2070</v>
      </c>
      <c r="I337" s="69">
        <v>2080</v>
      </c>
      <c r="J337" s="69">
        <v>2090</v>
      </c>
      <c r="K337" s="69">
        <v>2100</v>
      </c>
      <c r="L337" s="6"/>
      <c r="O337" s="1"/>
      <c r="P337" s="1"/>
      <c r="Q337" s="1"/>
      <c r="R337" s="1"/>
      <c r="S337" s="1"/>
      <c r="T337" s="1"/>
      <c r="U337" s="1"/>
      <c r="V337" s="1"/>
      <c r="W337" s="1"/>
      <c r="X337" s="1"/>
      <c r="Y337" s="1"/>
      <c r="Z337" s="1"/>
    </row>
    <row r="338" spans="1:26" ht="14.5" outlineLevel="1">
      <c r="A338" s="23" t="s">
        <v>5</v>
      </c>
      <c r="B338" s="46">
        <f t="shared" ref="B338:K338" si="65">B296*B10</f>
        <v>72.777072983563812</v>
      </c>
      <c r="C338" s="46">
        <f t="shared" si="65"/>
        <v>92.792293133723234</v>
      </c>
      <c r="D338" s="46">
        <f t="shared" si="65"/>
        <v>115.69624301535913</v>
      </c>
      <c r="E338" s="46">
        <f t="shared" si="65"/>
        <v>140.83507170741228</v>
      </c>
      <c r="F338" s="46">
        <f t="shared" si="65"/>
        <v>174.22475639413506</v>
      </c>
      <c r="G338" s="46">
        <f t="shared" si="65"/>
        <v>187.47268205594156</v>
      </c>
      <c r="H338" s="46">
        <f t="shared" si="65"/>
        <v>210.47051283727197</v>
      </c>
      <c r="I338" s="46">
        <f t="shared" si="65"/>
        <v>237.24804051366402</v>
      </c>
      <c r="J338" s="46">
        <f t="shared" si="65"/>
        <v>267.89467734198274</v>
      </c>
      <c r="K338" s="46">
        <f t="shared" si="65"/>
        <v>305.3755723100478</v>
      </c>
      <c r="L338" s="6"/>
      <c r="O338" s="1"/>
      <c r="P338" s="1"/>
      <c r="Q338" s="1"/>
      <c r="R338" s="1"/>
      <c r="S338" s="1"/>
      <c r="T338" s="1"/>
      <c r="U338" s="1"/>
      <c r="V338" s="1"/>
      <c r="W338" s="1"/>
      <c r="X338" s="1"/>
      <c r="Y338" s="1"/>
      <c r="Z338" s="1"/>
    </row>
    <row r="339" spans="1:26" ht="14.5" outlineLevel="1">
      <c r="A339" s="23" t="s">
        <v>6</v>
      </c>
      <c r="B339" s="46">
        <f t="shared" ref="B339:K339" si="66">B297*B11</f>
        <v>710.27111351645533</v>
      </c>
      <c r="C339" s="46">
        <f t="shared" si="66"/>
        <v>881.65608614943847</v>
      </c>
      <c r="D339" s="46">
        <f t="shared" si="66"/>
        <v>1007.2996316630716</v>
      </c>
      <c r="E339" s="46">
        <f t="shared" si="66"/>
        <v>1065.7523435838254</v>
      </c>
      <c r="F339" s="46">
        <f t="shared" si="66"/>
        <v>1085.5331948950029</v>
      </c>
      <c r="G339" s="46">
        <f t="shared" si="66"/>
        <v>1065.9344067220877</v>
      </c>
      <c r="H339" s="46">
        <f t="shared" si="66"/>
        <v>1036.7855688124087</v>
      </c>
      <c r="I339" s="46">
        <f t="shared" si="66"/>
        <v>991.00821961980887</v>
      </c>
      <c r="J339" s="46">
        <f t="shared" si="66"/>
        <v>944.96198274669598</v>
      </c>
      <c r="K339" s="46">
        <f t="shared" si="66"/>
        <v>908.23948870228332</v>
      </c>
      <c r="L339" s="6"/>
      <c r="O339" s="1"/>
      <c r="P339" s="1"/>
      <c r="Q339" s="1"/>
      <c r="R339" s="1"/>
      <c r="S339" s="1"/>
      <c r="T339" s="1"/>
      <c r="U339" s="1"/>
      <c r="V339" s="1"/>
      <c r="W339" s="1"/>
      <c r="X339" s="1"/>
      <c r="Y339" s="1"/>
      <c r="Z339" s="1"/>
    </row>
    <row r="340" spans="1:26" ht="14.5" outlineLevel="1">
      <c r="A340" s="23" t="s">
        <v>11</v>
      </c>
      <c r="B340" s="46">
        <f t="shared" ref="B340:K340" si="67">B298*B12</f>
        <v>564.91707625641698</v>
      </c>
      <c r="C340" s="46">
        <f t="shared" si="67"/>
        <v>605.13208868741549</v>
      </c>
      <c r="D340" s="46">
        <f t="shared" si="67"/>
        <v>642.86569396447226</v>
      </c>
      <c r="E340" s="46">
        <f t="shared" si="67"/>
        <v>676.04670562112335</v>
      </c>
      <c r="F340" s="46">
        <f t="shared" si="67"/>
        <v>704.65449914605813</v>
      </c>
      <c r="G340" s="46">
        <f t="shared" si="67"/>
        <v>722.1033513348732</v>
      </c>
      <c r="H340" s="46">
        <f t="shared" si="67"/>
        <v>731.47250611523373</v>
      </c>
      <c r="I340" s="46">
        <f t="shared" si="67"/>
        <v>734.91779195685751</v>
      </c>
      <c r="J340" s="46">
        <f t="shared" si="67"/>
        <v>734.92671678405463</v>
      </c>
      <c r="K340" s="46">
        <f t="shared" si="67"/>
        <v>730.99942401349006</v>
      </c>
      <c r="L340" s="6"/>
      <c r="O340" s="1"/>
      <c r="P340" s="1"/>
      <c r="Q340" s="1"/>
      <c r="R340" s="1"/>
      <c r="S340" s="1"/>
      <c r="T340" s="1"/>
      <c r="U340" s="1"/>
      <c r="V340" s="1"/>
      <c r="W340" s="1"/>
      <c r="X340" s="1"/>
      <c r="Y340" s="1"/>
      <c r="Z340" s="1"/>
    </row>
    <row r="341" spans="1:26" ht="14.5" outlineLevel="1">
      <c r="A341" s="23" t="s">
        <v>2</v>
      </c>
      <c r="B341" s="46">
        <f t="shared" ref="B341:K341" si="68">B299*B13</f>
        <v>402.32795002114057</v>
      </c>
      <c r="C341" s="46">
        <f t="shared" si="68"/>
        <v>432.03302429968056</v>
      </c>
      <c r="D341" s="46">
        <f t="shared" si="68"/>
        <v>472.12203686120392</v>
      </c>
      <c r="E341" s="46">
        <f t="shared" si="68"/>
        <v>516.08610771994142</v>
      </c>
      <c r="F341" s="46">
        <f t="shared" si="68"/>
        <v>560.98738707584471</v>
      </c>
      <c r="G341" s="46">
        <f t="shared" si="68"/>
        <v>593.29361423369483</v>
      </c>
      <c r="H341" s="46">
        <f t="shared" si="68"/>
        <v>621.06627715944285</v>
      </c>
      <c r="I341" s="46">
        <f t="shared" si="68"/>
        <v>631.92232991801177</v>
      </c>
      <c r="J341" s="46">
        <f t="shared" si="68"/>
        <v>633.98474423951473</v>
      </c>
      <c r="K341" s="46">
        <f t="shared" si="68"/>
        <v>634.70967155130802</v>
      </c>
      <c r="L341" s="6"/>
      <c r="O341" s="1"/>
      <c r="P341" s="1"/>
      <c r="Q341" s="1"/>
      <c r="R341" s="1"/>
      <c r="S341" s="1"/>
      <c r="T341" s="1"/>
      <c r="U341" s="1"/>
      <c r="V341" s="1"/>
      <c r="W341" s="1"/>
      <c r="X341" s="1"/>
      <c r="Y341" s="1"/>
      <c r="Z341" s="1"/>
    </row>
    <row r="342" spans="1:26" ht="14.5" outlineLevel="1">
      <c r="A342" s="23" t="s">
        <v>3</v>
      </c>
      <c r="B342" s="46">
        <f t="shared" ref="B342:K342" si="69">B300*B14</f>
        <v>73.684375848507258</v>
      </c>
      <c r="C342" s="46">
        <f t="shared" si="69"/>
        <v>81.150615835741306</v>
      </c>
      <c r="D342" s="46">
        <f t="shared" si="69"/>
        <v>87.433259429962021</v>
      </c>
      <c r="E342" s="46">
        <f t="shared" si="69"/>
        <v>92.183879852027701</v>
      </c>
      <c r="F342" s="46">
        <f t="shared" si="69"/>
        <v>95.236827181747046</v>
      </c>
      <c r="G342" s="46">
        <f t="shared" si="69"/>
        <v>96.508430097063609</v>
      </c>
      <c r="H342" s="46">
        <f t="shared" si="69"/>
        <v>96.540366639503802</v>
      </c>
      <c r="I342" s="46">
        <f t="shared" si="69"/>
        <v>95.795096938177181</v>
      </c>
      <c r="J342" s="46">
        <f t="shared" si="69"/>
        <v>94.430501417416934</v>
      </c>
      <c r="K342" s="46">
        <f t="shared" si="69"/>
        <v>92.881469691792987</v>
      </c>
      <c r="L342" s="6"/>
      <c r="O342" s="1"/>
      <c r="P342" s="1"/>
      <c r="Q342" s="1"/>
      <c r="R342" s="1"/>
      <c r="S342" s="1"/>
      <c r="T342" s="1"/>
      <c r="U342" s="1"/>
      <c r="V342" s="1"/>
      <c r="W342" s="1"/>
      <c r="X342" s="1"/>
      <c r="Y342" s="1"/>
      <c r="Z342" s="1"/>
    </row>
    <row r="343" spans="1:26" ht="14.5" outlineLevel="1">
      <c r="A343" s="23" t="s">
        <v>4</v>
      </c>
      <c r="B343" s="46">
        <f t="shared" ref="B343:K343" si="70">B301*B15</f>
        <v>52.847438506855696</v>
      </c>
      <c r="C343" s="46">
        <f t="shared" si="70"/>
        <v>64.890878317874609</v>
      </c>
      <c r="D343" s="46">
        <f t="shared" si="70"/>
        <v>77.022288376464047</v>
      </c>
      <c r="E343" s="46">
        <f t="shared" si="70"/>
        <v>90.523645884778574</v>
      </c>
      <c r="F343" s="46">
        <f t="shared" si="70"/>
        <v>103.62615951077447</v>
      </c>
      <c r="G343" s="46">
        <f t="shared" si="70"/>
        <v>118.61025092491981</v>
      </c>
      <c r="H343" s="46">
        <f t="shared" si="70"/>
        <v>132.65559781659204</v>
      </c>
      <c r="I343" s="46">
        <f t="shared" si="70"/>
        <v>146.05049981797072</v>
      </c>
      <c r="J343" s="46">
        <f t="shared" si="70"/>
        <v>159.61373929516722</v>
      </c>
      <c r="K343" s="46">
        <f t="shared" si="70"/>
        <v>173.8092065140024</v>
      </c>
      <c r="L343" s="6"/>
      <c r="O343" s="1"/>
      <c r="P343" s="1"/>
      <c r="Q343" s="1"/>
      <c r="R343" s="1"/>
      <c r="S343" s="1"/>
      <c r="T343" s="1"/>
      <c r="U343" s="1"/>
      <c r="V343" s="1"/>
      <c r="W343" s="1"/>
      <c r="X343" s="1"/>
      <c r="Y343" s="1"/>
      <c r="Z343" s="1"/>
    </row>
    <row r="344" spans="1:26" ht="14.5" outlineLevel="1">
      <c r="A344" s="23" t="s">
        <v>0</v>
      </c>
      <c r="B344" s="46">
        <f t="shared" ref="B344:K344" si="71">B302*B16</f>
        <v>101.0242366357075</v>
      </c>
      <c r="C344" s="46">
        <f t="shared" si="71"/>
        <v>105.19644606603805</v>
      </c>
      <c r="D344" s="46">
        <f t="shared" si="71"/>
        <v>109.080531308677</v>
      </c>
      <c r="E344" s="46">
        <f t="shared" si="71"/>
        <v>111.94015153080896</v>
      </c>
      <c r="F344" s="46">
        <f t="shared" si="71"/>
        <v>113.71999460339289</v>
      </c>
      <c r="G344" s="46">
        <f t="shared" si="71"/>
        <v>115.33053650081328</v>
      </c>
      <c r="H344" s="46">
        <f t="shared" si="71"/>
        <v>116.11418912216305</v>
      </c>
      <c r="I344" s="46">
        <f t="shared" si="71"/>
        <v>115.61194600714212</v>
      </c>
      <c r="J344" s="46">
        <f t="shared" si="71"/>
        <v>113.57193016646978</v>
      </c>
      <c r="K344" s="46">
        <f t="shared" si="71"/>
        <v>110.24668152048065</v>
      </c>
      <c r="L344" s="6"/>
      <c r="O344" s="1"/>
      <c r="P344" s="1"/>
      <c r="Q344" s="1"/>
      <c r="R344" s="1"/>
      <c r="S344" s="1"/>
      <c r="T344" s="1"/>
      <c r="U344" s="1"/>
      <c r="V344" s="1"/>
      <c r="W344" s="1"/>
      <c r="X344" s="1"/>
      <c r="Y344" s="1"/>
      <c r="Z344" s="1"/>
    </row>
    <row r="345" spans="1:26" ht="14.5" outlineLevel="1">
      <c r="A345" s="23" t="s">
        <v>1</v>
      </c>
      <c r="B345" s="46">
        <f t="shared" ref="B345:K345" si="72">B303*B17</f>
        <v>245.44047584371032</v>
      </c>
      <c r="C345" s="46">
        <f t="shared" si="72"/>
        <v>233.61705176952489</v>
      </c>
      <c r="D345" s="46">
        <f t="shared" si="72"/>
        <v>216.80608076763315</v>
      </c>
      <c r="E345" s="46">
        <f t="shared" si="72"/>
        <v>198.87856400933694</v>
      </c>
      <c r="F345" s="46">
        <f t="shared" si="72"/>
        <v>180.57990685930289</v>
      </c>
      <c r="G345" s="46">
        <f t="shared" si="72"/>
        <v>163.93739468157111</v>
      </c>
      <c r="H345" s="46">
        <f t="shared" si="72"/>
        <v>147.01056660883177</v>
      </c>
      <c r="I345" s="46">
        <f t="shared" si="72"/>
        <v>130.96924781601058</v>
      </c>
      <c r="J345" s="46">
        <f t="shared" si="72"/>
        <v>115.61624271973781</v>
      </c>
      <c r="K345" s="46">
        <f t="shared" si="72"/>
        <v>101.44910333489962</v>
      </c>
      <c r="L345" s="6"/>
      <c r="O345" s="1"/>
      <c r="P345" s="1"/>
      <c r="Q345" s="1"/>
      <c r="R345" s="1"/>
      <c r="S345" s="1"/>
      <c r="T345" s="1"/>
      <c r="U345" s="1"/>
      <c r="V345" s="1"/>
      <c r="W345" s="1"/>
      <c r="X345" s="1"/>
      <c r="Y345" s="1"/>
      <c r="Z345" s="1"/>
    </row>
    <row r="346" spans="1:26" ht="14.5" outlineLevel="1">
      <c r="A346" s="23" t="s">
        <v>7</v>
      </c>
      <c r="B346" s="46">
        <f t="shared" ref="B346:K346" si="73">B304*B18</f>
        <v>169.79046020543291</v>
      </c>
      <c r="C346" s="46">
        <f t="shared" si="73"/>
        <v>211.49356918959268</v>
      </c>
      <c r="D346" s="46">
        <f t="shared" si="73"/>
        <v>250.82347383149121</v>
      </c>
      <c r="E346" s="46">
        <f t="shared" si="73"/>
        <v>283.15273705219943</v>
      </c>
      <c r="F346" s="46">
        <f t="shared" si="73"/>
        <v>310.94141773101074</v>
      </c>
      <c r="G346" s="46">
        <f t="shared" si="73"/>
        <v>330.37491573110407</v>
      </c>
      <c r="H346" s="46">
        <f t="shared" si="73"/>
        <v>346.26401611431896</v>
      </c>
      <c r="I346" s="46">
        <f t="shared" si="73"/>
        <v>367.67530135877672</v>
      </c>
      <c r="J346" s="46">
        <f t="shared" si="73"/>
        <v>388.90193360073721</v>
      </c>
      <c r="K346" s="46">
        <f t="shared" si="73"/>
        <v>411.07393424935293</v>
      </c>
      <c r="L346" s="6"/>
      <c r="O346" s="1"/>
      <c r="P346" s="1"/>
      <c r="Q346" s="1"/>
      <c r="R346" s="1"/>
      <c r="S346" s="1"/>
      <c r="T346" s="1"/>
      <c r="U346" s="1"/>
      <c r="V346" s="1"/>
      <c r="W346" s="1"/>
      <c r="X346" s="1"/>
      <c r="Y346" s="1"/>
      <c r="Z346" s="1"/>
    </row>
    <row r="347" spans="1:26" ht="14.5" outlineLevel="1">
      <c r="A347" s="23" t="s">
        <v>8</v>
      </c>
      <c r="B347" s="46">
        <f t="shared" ref="B347:K347" si="74">B305*B19</f>
        <v>488.13531334809545</v>
      </c>
      <c r="C347" s="46">
        <f t="shared" si="74"/>
        <v>599.83595469002182</v>
      </c>
      <c r="D347" s="46">
        <f t="shared" si="74"/>
        <v>722.00408839588601</v>
      </c>
      <c r="E347" s="46">
        <f t="shared" si="74"/>
        <v>865.88945044504135</v>
      </c>
      <c r="F347" s="46">
        <f t="shared" si="74"/>
        <v>1009.4768055433613</v>
      </c>
      <c r="G347" s="46">
        <f t="shared" si="74"/>
        <v>1299.7233404589529</v>
      </c>
      <c r="H347" s="46">
        <f t="shared" si="74"/>
        <v>1621.6387189892107</v>
      </c>
      <c r="I347" s="46">
        <f t="shared" si="74"/>
        <v>1831.7862636802474</v>
      </c>
      <c r="J347" s="46">
        <f t="shared" si="74"/>
        <v>2029.2234090951538</v>
      </c>
      <c r="K347" s="46">
        <f t="shared" si="74"/>
        <v>2215.4587227476245</v>
      </c>
      <c r="L347" s="6"/>
      <c r="O347" s="1"/>
      <c r="P347" s="1"/>
      <c r="Q347" s="1"/>
      <c r="R347" s="1"/>
      <c r="S347" s="1"/>
      <c r="T347" s="1"/>
      <c r="U347" s="1"/>
      <c r="V347" s="1"/>
      <c r="W347" s="1"/>
      <c r="X347" s="1"/>
      <c r="Y347" s="1"/>
      <c r="Z347" s="1"/>
    </row>
    <row r="348" spans="1:26" ht="14.5" outlineLevel="1">
      <c r="A348" s="23" t="s">
        <v>89</v>
      </c>
      <c r="B348" s="46">
        <f>SUM(B338:B347)</f>
        <v>2881.2155131658856</v>
      </c>
      <c r="C348" s="46">
        <f t="shared" ref="C348:K348" si="75">SUM(C338:C347)</f>
        <v>3307.798008139051</v>
      </c>
      <c r="D348" s="46">
        <f t="shared" si="75"/>
        <v>3701.1533276142204</v>
      </c>
      <c r="E348" s="46">
        <f t="shared" si="75"/>
        <v>4041.2886574064955</v>
      </c>
      <c r="F348" s="46">
        <f t="shared" si="75"/>
        <v>4338.9809489406307</v>
      </c>
      <c r="G348" s="46">
        <f t="shared" si="75"/>
        <v>4693.2889227410215</v>
      </c>
      <c r="H348" s="46">
        <f t="shared" si="75"/>
        <v>5060.0183202149774</v>
      </c>
      <c r="I348" s="46">
        <f t="shared" si="75"/>
        <v>5282.9847376266671</v>
      </c>
      <c r="J348" s="46">
        <f t="shared" si="75"/>
        <v>5483.1258774069311</v>
      </c>
      <c r="K348" s="46">
        <f t="shared" si="75"/>
        <v>5684.2432746352824</v>
      </c>
      <c r="L348" s="6"/>
      <c r="O348" s="1"/>
      <c r="P348" s="1"/>
      <c r="Q348" s="1"/>
      <c r="R348" s="1"/>
      <c r="S348" s="1"/>
      <c r="T348" s="1"/>
      <c r="U348" s="1"/>
      <c r="V348" s="1"/>
      <c r="W348" s="1"/>
      <c r="X348" s="1"/>
      <c r="Y348" s="1"/>
    </row>
    <row r="349" spans="1:26" outlineLevel="1"/>
    <row r="350" spans="1:26">
      <c r="A350" t="s">
        <v>55</v>
      </c>
    </row>
    <row r="351" spans="1:26" ht="14.5">
      <c r="A351" s="18" t="s">
        <v>41</v>
      </c>
      <c r="B351" s="17"/>
      <c r="C351" s="17"/>
      <c r="D351" s="17"/>
      <c r="E351" s="17"/>
      <c r="F351" s="17"/>
      <c r="G351" s="17"/>
      <c r="H351" s="17"/>
      <c r="I351" s="17"/>
      <c r="J351" s="17"/>
      <c r="K351" s="17"/>
    </row>
    <row r="352" spans="1:26" ht="14.5">
      <c r="A352" s="17"/>
      <c r="B352" s="70">
        <v>2010</v>
      </c>
      <c r="C352" s="70">
        <v>2020</v>
      </c>
      <c r="D352" s="70">
        <v>2030</v>
      </c>
      <c r="E352" s="70">
        <v>2040</v>
      </c>
      <c r="F352" s="70">
        <v>2050</v>
      </c>
      <c r="G352" s="70">
        <v>2060</v>
      </c>
      <c r="H352" s="70">
        <v>2070</v>
      </c>
      <c r="I352" s="70">
        <v>2080</v>
      </c>
      <c r="J352" s="70">
        <v>2090</v>
      </c>
      <c r="K352" s="70">
        <v>2100</v>
      </c>
      <c r="O352" s="7"/>
      <c r="P352" s="52"/>
      <c r="Q352" s="52"/>
      <c r="R352" s="52"/>
      <c r="S352" s="52"/>
      <c r="T352" s="52"/>
      <c r="U352" s="52"/>
      <c r="V352" s="52"/>
      <c r="W352" s="52"/>
      <c r="X352" s="52"/>
      <c r="Y352" s="52"/>
      <c r="Z352" s="52"/>
    </row>
    <row r="353" spans="1:26" ht="14.5">
      <c r="A353" s="17" t="s">
        <v>5</v>
      </c>
      <c r="B353" s="47">
        <f t="shared" ref="B353:K353" si="76">B324*B10/1000</f>
        <v>1.4555414596712763E-2</v>
      </c>
      <c r="C353" s="47">
        <f t="shared" si="76"/>
        <v>1.8558458626744649E-2</v>
      </c>
      <c r="D353" s="47">
        <f t="shared" si="76"/>
        <v>2.3139248603071826E-2</v>
      </c>
      <c r="E353" s="47">
        <f t="shared" si="76"/>
        <v>2.8167014341482464E-2</v>
      </c>
      <c r="F353" s="47">
        <f t="shared" si="76"/>
        <v>3.4844951278827016E-2</v>
      </c>
      <c r="G353" s="47">
        <f t="shared" si="76"/>
        <v>3.7494536411188314E-2</v>
      </c>
      <c r="H353" s="47">
        <f t="shared" si="76"/>
        <v>4.2094102567454397E-2</v>
      </c>
      <c r="I353" s="47">
        <f t="shared" si="76"/>
        <v>4.7449608102732813E-2</v>
      </c>
      <c r="J353" s="47">
        <f t="shared" si="76"/>
        <v>5.3578935468396552E-2</v>
      </c>
      <c r="K353" s="47">
        <f t="shared" si="76"/>
        <v>6.1075114462009569E-2</v>
      </c>
      <c r="L353" s="38"/>
      <c r="O353" s="7"/>
      <c r="P353" s="7"/>
      <c r="Q353" s="7"/>
      <c r="R353" s="7"/>
      <c r="S353" s="7"/>
      <c r="T353" s="7"/>
      <c r="U353" s="7"/>
      <c r="V353" s="7"/>
      <c r="W353" s="7"/>
      <c r="X353" s="7"/>
      <c r="Y353" s="7"/>
      <c r="Z353" s="7"/>
    </row>
    <row r="354" spans="1:26" ht="14.5">
      <c r="A354" s="17" t="s">
        <v>6</v>
      </c>
      <c r="B354" s="47">
        <f t="shared" ref="B354:K354" si="77">B325*B11/1000</f>
        <v>0.14205422270329107</v>
      </c>
      <c r="C354" s="47">
        <f t="shared" si="77"/>
        <v>0.1763312172298877</v>
      </c>
      <c r="D354" s="47">
        <f t="shared" si="77"/>
        <v>0.20145992633261434</v>
      </c>
      <c r="E354" s="47">
        <f t="shared" si="77"/>
        <v>0.2131504687167651</v>
      </c>
      <c r="F354" s="47">
        <f t="shared" si="77"/>
        <v>0.21710663897900057</v>
      </c>
      <c r="G354" s="47">
        <f t="shared" si="77"/>
        <v>0.21318688134441757</v>
      </c>
      <c r="H354" s="47">
        <f t="shared" si="77"/>
        <v>0.20735711376248173</v>
      </c>
      <c r="I354" s="47">
        <f t="shared" si="77"/>
        <v>0.19820164392396181</v>
      </c>
      <c r="J354" s="47">
        <f t="shared" si="77"/>
        <v>0.18899239654933922</v>
      </c>
      <c r="K354" s="47">
        <f t="shared" si="77"/>
        <v>0.18164789774045667</v>
      </c>
      <c r="L354" s="38"/>
      <c r="O354" s="7"/>
      <c r="P354" s="7"/>
      <c r="Q354" s="7"/>
      <c r="R354" s="7"/>
      <c r="S354" s="7"/>
      <c r="T354" s="7"/>
      <c r="U354" s="7"/>
      <c r="V354" s="7"/>
      <c r="W354" s="7"/>
      <c r="X354" s="7"/>
      <c r="Y354" s="7"/>
      <c r="Z354" s="7"/>
    </row>
    <row r="355" spans="1:26" ht="14.5">
      <c r="A355" s="17" t="s">
        <v>11</v>
      </c>
      <c r="B355" s="47">
        <f t="shared" ref="B355:K355" si="78">B326*B12/1000</f>
        <v>0.27043613833280172</v>
      </c>
      <c r="C355" s="47">
        <f t="shared" si="78"/>
        <v>0.28960955441997743</v>
      </c>
      <c r="D355" s="47">
        <f t="shared" si="78"/>
        <v>0.30755680923960071</v>
      </c>
      <c r="E355" s="47">
        <f t="shared" si="78"/>
        <v>0.32322537457816686</v>
      </c>
      <c r="F355" s="47">
        <f t="shared" si="78"/>
        <v>0.33669018515973531</v>
      </c>
      <c r="G355" s="47">
        <f t="shared" si="78"/>
        <v>0.34484374651000299</v>
      </c>
      <c r="H355" s="47">
        <f t="shared" si="78"/>
        <v>0.34913139773288748</v>
      </c>
      <c r="I355" s="47">
        <f t="shared" si="78"/>
        <v>0.35071337714914741</v>
      </c>
      <c r="J355" s="47">
        <f t="shared" si="78"/>
        <v>0.3506537219245926</v>
      </c>
      <c r="K355" s="47">
        <f t="shared" si="78"/>
        <v>0.3487186131113163</v>
      </c>
      <c r="L355" s="38"/>
      <c r="O355" s="7"/>
      <c r="P355" s="7"/>
      <c r="Q355" s="7"/>
      <c r="R355" s="7"/>
      <c r="S355" s="7"/>
      <c r="T355" s="7"/>
      <c r="U355" s="7"/>
      <c r="V355" s="7"/>
      <c r="W355" s="7"/>
      <c r="X355" s="7"/>
      <c r="Y355" s="7"/>
      <c r="Z355" s="7"/>
    </row>
    <row r="356" spans="1:26" ht="14.5">
      <c r="A356" s="17" t="s">
        <v>2</v>
      </c>
      <c r="B356" s="47">
        <f t="shared" ref="B356:K356" si="79">B327*B13/1000</f>
        <v>0.16093118000845624</v>
      </c>
      <c r="C356" s="47">
        <f t="shared" si="79"/>
        <v>0.17281320971987224</v>
      </c>
      <c r="D356" s="47">
        <f t="shared" si="79"/>
        <v>0.18884881474448159</v>
      </c>
      <c r="E356" s="47">
        <f t="shared" si="79"/>
        <v>0.20643444308797657</v>
      </c>
      <c r="F356" s="47">
        <f t="shared" si="79"/>
        <v>0.22439495483033786</v>
      </c>
      <c r="G356" s="47">
        <f t="shared" si="79"/>
        <v>0.23731744569347796</v>
      </c>
      <c r="H356" s="47">
        <f t="shared" si="79"/>
        <v>0.24842651086377718</v>
      </c>
      <c r="I356" s="47">
        <f t="shared" si="79"/>
        <v>0.25276893196720474</v>
      </c>
      <c r="J356" s="47">
        <f t="shared" si="79"/>
        <v>0.25359389769580587</v>
      </c>
      <c r="K356" s="47">
        <f t="shared" si="79"/>
        <v>0.2538838686205232</v>
      </c>
      <c r="L356" s="38"/>
      <c r="O356" s="7"/>
      <c r="P356" s="7"/>
      <c r="Q356" s="7"/>
      <c r="R356" s="7"/>
      <c r="S356" s="7"/>
      <c r="T356" s="7"/>
      <c r="U356" s="7"/>
      <c r="V356" s="7"/>
      <c r="W356" s="7"/>
      <c r="X356" s="7"/>
      <c r="Y356" s="7"/>
      <c r="Z356" s="7"/>
    </row>
    <row r="357" spans="1:26" ht="14.5">
      <c r="A357" s="17" t="s">
        <v>3</v>
      </c>
      <c r="B357" s="47">
        <f t="shared" ref="B357:K357" si="80">B328*B14/1000</f>
        <v>1.4736875169701453E-2</v>
      </c>
      <c r="C357" s="47">
        <f t="shared" si="80"/>
        <v>1.623012316714826E-2</v>
      </c>
      <c r="D357" s="47">
        <f t="shared" si="80"/>
        <v>1.7486651885992403E-2</v>
      </c>
      <c r="E357" s="47">
        <f t="shared" si="80"/>
        <v>1.8436775970405547E-2</v>
      </c>
      <c r="F357" s="47">
        <f t="shared" si="80"/>
        <v>1.9047365436349408E-2</v>
      </c>
      <c r="G357" s="47">
        <f t="shared" si="80"/>
        <v>1.9301686019412723E-2</v>
      </c>
      <c r="H357" s="47">
        <f t="shared" si="80"/>
        <v>1.9308073327900761E-2</v>
      </c>
      <c r="I357" s="47">
        <f t="shared" si="80"/>
        <v>1.915901938763544E-2</v>
      </c>
      <c r="J357" s="47">
        <f t="shared" si="80"/>
        <v>1.8886100283483389E-2</v>
      </c>
      <c r="K357" s="47">
        <f t="shared" si="80"/>
        <v>1.85762939383586E-2</v>
      </c>
      <c r="L357" s="38"/>
      <c r="O357" s="7"/>
      <c r="P357" s="7"/>
      <c r="Q357" s="7"/>
      <c r="R357" s="7"/>
      <c r="S357" s="7"/>
      <c r="T357" s="7"/>
      <c r="U357" s="7"/>
      <c r="V357" s="7"/>
      <c r="W357" s="7"/>
      <c r="X357" s="7"/>
      <c r="Y357" s="7"/>
      <c r="Z357" s="7"/>
    </row>
    <row r="358" spans="1:26" ht="14.5">
      <c r="A358" s="17" t="s">
        <v>4</v>
      </c>
      <c r="B358" s="47">
        <f t="shared" ref="B358:K358" si="81">B329*B15/1000</f>
        <v>1.0569487701371139E-2</v>
      </c>
      <c r="C358" s="47">
        <f t="shared" si="81"/>
        <v>1.2978175663574924E-2</v>
      </c>
      <c r="D358" s="47">
        <f t="shared" si="81"/>
        <v>1.5404457675292811E-2</v>
      </c>
      <c r="E358" s="47">
        <f t="shared" si="81"/>
        <v>1.8104729176955714E-2</v>
      </c>
      <c r="F358" s="47">
        <f t="shared" si="81"/>
        <v>2.0725231902154896E-2</v>
      </c>
      <c r="G358" s="47">
        <f t="shared" si="81"/>
        <v>2.372205018498396E-2</v>
      </c>
      <c r="H358" s="47">
        <f t="shared" si="81"/>
        <v>2.6531119563318408E-2</v>
      </c>
      <c r="I358" s="47">
        <f t="shared" si="81"/>
        <v>2.9210099963594145E-2</v>
      </c>
      <c r="J358" s="47">
        <f t="shared" si="81"/>
        <v>3.1922747859033443E-2</v>
      </c>
      <c r="K358" s="47">
        <f t="shared" si="81"/>
        <v>3.4761841302800474E-2</v>
      </c>
      <c r="L358" s="38"/>
      <c r="O358" s="7"/>
      <c r="P358" s="7"/>
      <c r="Q358" s="7"/>
      <c r="R358" s="7"/>
      <c r="S358" s="7"/>
      <c r="T358" s="7"/>
      <c r="U358" s="7"/>
      <c r="V358" s="7"/>
      <c r="W358" s="7"/>
      <c r="X358" s="7"/>
      <c r="Y358" s="7"/>
      <c r="Z358" s="7"/>
    </row>
    <row r="359" spans="1:26" ht="14.5">
      <c r="A359" s="17" t="s">
        <v>0</v>
      </c>
      <c r="B359" s="47">
        <f t="shared" ref="B359:K359" si="82">B330*B16/1000</f>
        <v>8.4860358773994296E-2</v>
      </c>
      <c r="C359" s="47">
        <f t="shared" si="82"/>
        <v>8.836501469547195E-2</v>
      </c>
      <c r="D359" s="47">
        <f t="shared" si="82"/>
        <v>9.162764629928867E-2</v>
      </c>
      <c r="E359" s="47">
        <f t="shared" si="82"/>
        <v>9.4029727285879536E-2</v>
      </c>
      <c r="F359" s="47">
        <f t="shared" si="82"/>
        <v>9.5524795466850027E-2</v>
      </c>
      <c r="G359" s="47">
        <f t="shared" si="82"/>
        <v>9.6877650660683143E-2</v>
      </c>
      <c r="H359" s="47">
        <f t="shared" si="82"/>
        <v>9.7535918862616963E-2</v>
      </c>
      <c r="I359" s="47">
        <f t="shared" si="82"/>
        <v>9.7114034645999381E-2</v>
      </c>
      <c r="J359" s="47">
        <f t="shared" si="82"/>
        <v>9.5400421339834618E-2</v>
      </c>
      <c r="K359" s="47">
        <f t="shared" si="82"/>
        <v>9.2607212477203743E-2</v>
      </c>
      <c r="L359" s="38"/>
      <c r="O359" s="7"/>
      <c r="P359" s="7"/>
      <c r="Q359" s="7"/>
      <c r="R359" s="7"/>
      <c r="S359" s="7"/>
      <c r="T359" s="7"/>
      <c r="U359" s="7"/>
      <c r="V359" s="7"/>
      <c r="W359" s="7"/>
      <c r="X359" s="7"/>
      <c r="Y359" s="7"/>
      <c r="Z359" s="7"/>
    </row>
    <row r="360" spans="1:26" ht="14.5">
      <c r="A360" s="17" t="s">
        <v>1</v>
      </c>
      <c r="B360" s="47">
        <f t="shared" ref="B360:K360" si="83">B331*B17/1000</f>
        <v>4.908809516874206E-2</v>
      </c>
      <c r="C360" s="47">
        <f t="shared" si="83"/>
        <v>4.6723410353904982E-2</v>
      </c>
      <c r="D360" s="47">
        <f t="shared" si="83"/>
        <v>4.3361216153526637E-2</v>
      </c>
      <c r="E360" s="47">
        <f t="shared" si="83"/>
        <v>3.9775712801867397E-2</v>
      </c>
      <c r="F360" s="47">
        <f t="shared" si="83"/>
        <v>3.6115981371860582E-2</v>
      </c>
      <c r="G360" s="47">
        <f t="shared" si="83"/>
        <v>3.2787478936314222E-2</v>
      </c>
      <c r="H360" s="47">
        <f t="shared" si="83"/>
        <v>2.9402113321766354E-2</v>
      </c>
      <c r="I360" s="47">
        <f t="shared" si="83"/>
        <v>2.6193849563202112E-2</v>
      </c>
      <c r="J360" s="47">
        <f t="shared" si="83"/>
        <v>2.312324854394756E-2</v>
      </c>
      <c r="K360" s="47">
        <f t="shared" si="83"/>
        <v>2.0289820666979926E-2</v>
      </c>
      <c r="L360" s="38"/>
      <c r="O360" s="7"/>
      <c r="P360" s="7"/>
      <c r="Q360" s="7"/>
      <c r="R360" s="7"/>
      <c r="S360" s="7"/>
      <c r="T360" s="7"/>
      <c r="U360" s="7"/>
      <c r="V360" s="7"/>
      <c r="W360" s="7"/>
      <c r="X360" s="7"/>
      <c r="Y360" s="7"/>
      <c r="Z360" s="7"/>
    </row>
    <row r="361" spans="1:26" ht="14.5">
      <c r="A361" s="17" t="s">
        <v>7</v>
      </c>
      <c r="B361" s="47">
        <f t="shared" ref="B361:K361" si="84">B332*B18/1000</f>
        <v>3.3958092041086588E-2</v>
      </c>
      <c r="C361" s="47">
        <f t="shared" si="84"/>
        <v>4.2298713837918535E-2</v>
      </c>
      <c r="D361" s="47">
        <f t="shared" si="84"/>
        <v>5.0164694766298243E-2</v>
      </c>
      <c r="E361" s="47">
        <f t="shared" si="84"/>
        <v>5.6630547410439894E-2</v>
      </c>
      <c r="F361" s="47">
        <f t="shared" si="84"/>
        <v>6.2188283546202143E-2</v>
      </c>
      <c r="G361" s="47">
        <f t="shared" si="84"/>
        <v>6.6074983146220817E-2</v>
      </c>
      <c r="H361" s="47">
        <f t="shared" si="84"/>
        <v>6.9252803222863785E-2</v>
      </c>
      <c r="I361" s="47">
        <f t="shared" si="84"/>
        <v>7.3535060271755354E-2</v>
      </c>
      <c r="J361" s="47">
        <f t="shared" si="84"/>
        <v>7.7780386720147449E-2</v>
      </c>
      <c r="K361" s="47">
        <f t="shared" si="84"/>
        <v>8.2214786849870589E-2</v>
      </c>
      <c r="L361" s="38"/>
      <c r="O361" s="7"/>
      <c r="P361" s="7"/>
      <c r="Q361" s="7"/>
      <c r="R361" s="7"/>
      <c r="S361" s="7"/>
      <c r="T361" s="7"/>
      <c r="U361" s="7"/>
      <c r="V361" s="7"/>
      <c r="W361" s="7"/>
      <c r="X361" s="7"/>
      <c r="Y361" s="7"/>
      <c r="Z361" s="7"/>
    </row>
    <row r="362" spans="1:26" ht="14.5">
      <c r="A362" s="17" t="s">
        <v>8</v>
      </c>
      <c r="B362" s="47">
        <f t="shared" ref="B362:K362" si="85">B333*B19/1000</f>
        <v>9.7627062669619097E-2</v>
      </c>
      <c r="C362" s="47">
        <f t="shared" si="85"/>
        <v>0.11996719093800437</v>
      </c>
      <c r="D362" s="47">
        <f t="shared" si="85"/>
        <v>0.1444008176791772</v>
      </c>
      <c r="E362" s="47">
        <f t="shared" si="85"/>
        <v>0.17317789008900827</v>
      </c>
      <c r="F362" s="47">
        <f t="shared" si="85"/>
        <v>0.20189536110867229</v>
      </c>
      <c r="G362" s="47">
        <f t="shared" si="85"/>
        <v>0.25994466809179062</v>
      </c>
      <c r="H362" s="47">
        <f t="shared" si="85"/>
        <v>0.32432774379784213</v>
      </c>
      <c r="I362" s="47">
        <f t="shared" si="85"/>
        <v>0.36635725273604947</v>
      </c>
      <c r="J362" s="47">
        <f t="shared" si="85"/>
        <v>0.40584468181903077</v>
      </c>
      <c r="K362" s="47">
        <f t="shared" si="85"/>
        <v>0.44309174454952488</v>
      </c>
      <c r="L362" s="38"/>
      <c r="M362" s="45"/>
      <c r="N362" s="53"/>
      <c r="O362" s="7"/>
      <c r="P362" s="7"/>
      <c r="Q362" s="7"/>
      <c r="R362" s="7"/>
      <c r="S362" s="7"/>
      <c r="T362" s="7"/>
      <c r="U362" s="7"/>
      <c r="V362" s="7"/>
      <c r="W362" s="7"/>
    </row>
    <row r="363" spans="1:26" ht="14.5">
      <c r="A363" s="17" t="s">
        <v>89</v>
      </c>
      <c r="B363" s="47">
        <f>SUM(B353:B362)</f>
        <v>0.87881692716577631</v>
      </c>
      <c r="C363" s="47">
        <f t="shared" ref="C363:K363" si="86">SUM(C353:C362)</f>
        <v>0.98387506865250496</v>
      </c>
      <c r="D363" s="47">
        <f t="shared" si="86"/>
        <v>1.0834502833793445</v>
      </c>
      <c r="E363" s="47">
        <f t="shared" si="86"/>
        <v>1.1711326834589473</v>
      </c>
      <c r="F363" s="47">
        <f t="shared" si="86"/>
        <v>1.2485337490799902</v>
      </c>
      <c r="G363" s="47">
        <f t="shared" si="86"/>
        <v>1.3315511269984923</v>
      </c>
      <c r="H363" s="47">
        <f t="shared" si="86"/>
        <v>1.4133668970229092</v>
      </c>
      <c r="I363" s="47">
        <f t="shared" si="86"/>
        <v>1.4607028777112825</v>
      </c>
      <c r="J363" s="47">
        <f t="shared" si="86"/>
        <v>1.4997765382036117</v>
      </c>
      <c r="K363" s="47">
        <f t="shared" si="86"/>
        <v>1.5368671937190439</v>
      </c>
      <c r="L363" s="38"/>
      <c r="M363" s="45"/>
      <c r="N363" s="53"/>
      <c r="O363" s="7"/>
      <c r="P363" s="7"/>
      <c r="Q363" s="7"/>
      <c r="R363" s="7"/>
      <c r="S363" s="7"/>
      <c r="T363" s="7"/>
      <c r="U363" s="7"/>
      <c r="V363" s="7"/>
      <c r="W363" s="7"/>
    </row>
    <row r="364" spans="1:26" ht="14.5">
      <c r="A364" s="16"/>
      <c r="B364" s="2"/>
      <c r="C364" s="2"/>
      <c r="D364" s="2"/>
      <c r="E364" s="2"/>
      <c r="F364" s="2"/>
      <c r="G364" s="2"/>
      <c r="H364" s="2"/>
      <c r="I364" s="2"/>
      <c r="J364" s="2"/>
      <c r="K364" s="2"/>
      <c r="L364" s="38"/>
      <c r="M364" s="45"/>
      <c r="N364" s="45"/>
    </row>
    <row r="365" spans="1:26" ht="14.5">
      <c r="A365" s="34" t="s">
        <v>56</v>
      </c>
      <c r="B365" s="35"/>
      <c r="C365" s="35"/>
      <c r="D365" s="35"/>
      <c r="E365" s="35"/>
      <c r="F365" s="35"/>
      <c r="G365" s="35"/>
      <c r="H365" s="35"/>
      <c r="I365" s="35"/>
      <c r="J365" s="35"/>
      <c r="K365" s="35"/>
      <c r="L365" s="35"/>
      <c r="M365" s="35"/>
      <c r="N365" s="35"/>
      <c r="O365" s="35"/>
      <c r="P365" s="35"/>
      <c r="Q365" s="35"/>
      <c r="R365" s="35"/>
      <c r="S365" s="35"/>
      <c r="T365" s="35"/>
    </row>
    <row r="367" spans="1:26" outlineLevel="1">
      <c r="A367" t="s">
        <v>236</v>
      </c>
    </row>
    <row r="368" spans="1:26" ht="14.5" outlineLevel="1">
      <c r="A368" t="s">
        <v>26</v>
      </c>
      <c r="K368" s="16"/>
      <c r="L368" s="38"/>
      <c r="M368" s="25" t="s">
        <v>224</v>
      </c>
      <c r="N368" s="25"/>
      <c r="O368" s="49"/>
    </row>
    <row r="369" spans="1:26" ht="13" outlineLevel="1">
      <c r="B369" s="4">
        <v>2010</v>
      </c>
      <c r="C369" s="4">
        <v>2020</v>
      </c>
      <c r="D369" s="4">
        <v>2030</v>
      </c>
      <c r="E369" s="4">
        <v>2040</v>
      </c>
      <c r="F369" s="4">
        <v>2050</v>
      </c>
      <c r="G369" s="4">
        <v>2060</v>
      </c>
      <c r="H369" s="4">
        <v>2070</v>
      </c>
      <c r="I369" s="4">
        <v>2080</v>
      </c>
      <c r="J369" s="4">
        <v>2090</v>
      </c>
      <c r="K369" s="4">
        <v>2100</v>
      </c>
      <c r="L369" s="50"/>
      <c r="N369" s="4">
        <v>2010</v>
      </c>
      <c r="O369" s="4">
        <v>2020</v>
      </c>
      <c r="P369" s="4">
        <v>2030</v>
      </c>
      <c r="Q369" s="4">
        <v>2040</v>
      </c>
      <c r="R369" s="4">
        <v>2050</v>
      </c>
      <c r="S369" s="4">
        <v>2060</v>
      </c>
      <c r="T369" s="4">
        <v>2070</v>
      </c>
      <c r="U369" s="4">
        <v>2080</v>
      </c>
      <c r="V369" s="4">
        <v>2090</v>
      </c>
      <c r="W369" s="4">
        <v>2100</v>
      </c>
      <c r="Y369" t="s">
        <v>225</v>
      </c>
    </row>
    <row r="370" spans="1:26" ht="14.5" outlineLevel="1">
      <c r="A370" s="4" t="s">
        <v>5</v>
      </c>
      <c r="B370" s="1">
        <v>56.883845778816735</v>
      </c>
      <c r="C370" s="1">
        <v>62.02343761264008</v>
      </c>
      <c r="D370" s="1">
        <v>72.623349836111302</v>
      </c>
      <c r="E370" s="1">
        <v>97.197029627817685</v>
      </c>
      <c r="F370" s="1">
        <v>126.20951584271597</v>
      </c>
      <c r="G370" s="1">
        <v>194.60943335173897</v>
      </c>
      <c r="H370" s="1">
        <v>279.64530790725314</v>
      </c>
      <c r="I370" s="1">
        <v>400.05732319686751</v>
      </c>
      <c r="J370" s="1">
        <v>848.6055359659448</v>
      </c>
      <c r="K370" s="1">
        <v>1633.3969273925702</v>
      </c>
      <c r="L370" s="50"/>
      <c r="M370" s="4" t="s">
        <v>5</v>
      </c>
      <c r="N370" s="29">
        <f t="shared" ref="N370:N379" si="87">B370*B10</f>
        <v>48.705992307982498</v>
      </c>
      <c r="O370" s="29">
        <f t="shared" ref="O370:O379" si="88">C370*C10</f>
        <v>66.798654376863794</v>
      </c>
      <c r="P370" s="29">
        <f t="shared" ref="P370:P379" si="89">D370*D10</f>
        <v>95.429246983958592</v>
      </c>
      <c r="Q370" s="29">
        <f t="shared" ref="Q370:Q379" si="90">E370*E10</f>
        <v>150.90028939407495</v>
      </c>
      <c r="R370" s="29">
        <f t="shared" ref="R370:R379" si="91">F370*F10</f>
        <v>224.3376818597506</v>
      </c>
      <c r="S370" s="29">
        <f t="shared" ref="S370:S379" si="92">G370*G10</f>
        <v>383.58897316169214</v>
      </c>
      <c r="T370" s="29">
        <f t="shared" ref="T370:T379" si="93">H370*H10</f>
        <v>596.40444312721513</v>
      </c>
      <c r="U370" s="29">
        <f t="shared" ref="U370:U379" si="94">I370*I10</f>
        <v>903.81903246359127</v>
      </c>
      <c r="V370" s="29">
        <f t="shared" ref="V370:V379" si="95">J370*J10</f>
        <v>1992.4192566849101</v>
      </c>
      <c r="W370" s="29">
        <f t="shared" ref="W370:W379" si="96">K370*K10</f>
        <v>3922.7565435284537</v>
      </c>
      <c r="Y370" t="s">
        <v>226</v>
      </c>
    </row>
    <row r="371" spans="1:26" ht="14.5" outlineLevel="1">
      <c r="A371" s="4" t="s">
        <v>6</v>
      </c>
      <c r="B371" s="1">
        <v>104.57796593719888</v>
      </c>
      <c r="C371" s="1">
        <v>215.8912637712186</v>
      </c>
      <c r="D371" s="1">
        <v>402.80124339868718</v>
      </c>
      <c r="E371" s="1">
        <v>655.94949222955859</v>
      </c>
      <c r="F371" s="1">
        <v>905.91646274577204</v>
      </c>
      <c r="G371" s="1">
        <v>1166.6161467361924</v>
      </c>
      <c r="H371" s="1">
        <v>1500.0201919380295</v>
      </c>
      <c r="I371" s="1">
        <v>1836.9058756820466</v>
      </c>
      <c r="J371" s="1">
        <v>2459.4266968257666</v>
      </c>
      <c r="K371" s="1">
        <v>3307.4353610853805</v>
      </c>
      <c r="L371" s="50"/>
      <c r="M371" s="4" t="s">
        <v>6</v>
      </c>
      <c r="N371" s="29">
        <f t="shared" si="87"/>
        <v>152.67081993272404</v>
      </c>
      <c r="O371" s="29">
        <f t="shared" si="88"/>
        <v>325.93439474301317</v>
      </c>
      <c r="P371" s="29">
        <f t="shared" si="89"/>
        <v>612.02123271539222</v>
      </c>
      <c r="Q371" s="29">
        <f t="shared" si="90"/>
        <v>972.76970657029494</v>
      </c>
      <c r="R371" s="29">
        <f t="shared" si="91"/>
        <v>1275.1414963331258</v>
      </c>
      <c r="S371" s="29">
        <f t="shared" si="92"/>
        <v>1523.1616127514612</v>
      </c>
      <c r="T371" s="29">
        <f t="shared" si="93"/>
        <v>1790.8018096316084</v>
      </c>
      <c r="U371" s="29">
        <f t="shared" si="94"/>
        <v>1986.988243963777</v>
      </c>
      <c r="V371" s="29">
        <f t="shared" si="95"/>
        <v>2396.9211172051396</v>
      </c>
      <c r="W371" s="29">
        <f t="shared" si="96"/>
        <v>2917.9398000479591</v>
      </c>
    </row>
    <row r="372" spans="1:26" ht="14.5" outlineLevel="1">
      <c r="A372" s="4" t="s">
        <v>11</v>
      </c>
      <c r="B372" s="1">
        <v>1889.6980274360933</v>
      </c>
      <c r="C372" s="1">
        <v>2793.0912655820762</v>
      </c>
      <c r="D372" s="1">
        <v>3958.336417986879</v>
      </c>
      <c r="E372" s="1">
        <v>5420.6196174258594</v>
      </c>
      <c r="F372" s="1">
        <v>7334.8887989156492</v>
      </c>
      <c r="G372" s="1">
        <v>9623.4845082044812</v>
      </c>
      <c r="H372" s="1">
        <v>12430.698531557642</v>
      </c>
      <c r="I372" s="1">
        <v>15613.560211297532</v>
      </c>
      <c r="J372" s="1">
        <v>19252.222428293302</v>
      </c>
      <c r="K372" s="1">
        <v>23360.002597772364</v>
      </c>
      <c r="L372" s="50"/>
      <c r="M372" s="4" t="s">
        <v>11</v>
      </c>
      <c r="N372" s="29">
        <f t="shared" si="87"/>
        <v>1152.6721125489228</v>
      </c>
      <c r="O372" s="29">
        <f t="shared" si="88"/>
        <v>1770.0310232431834</v>
      </c>
      <c r="P372" s="29">
        <f t="shared" si="89"/>
        <v>2580.3512764793873</v>
      </c>
      <c r="Q372" s="29">
        <f t="shared" si="90"/>
        <v>3604.0738602124275</v>
      </c>
      <c r="R372" s="29">
        <f t="shared" si="91"/>
        <v>4935.5515389158745</v>
      </c>
      <c r="S372" s="29">
        <f t="shared" si="92"/>
        <v>6492.1711062138929</v>
      </c>
      <c r="T372" s="29">
        <f t="shared" si="93"/>
        <v>8324.7411001749297</v>
      </c>
      <c r="U372" s="29">
        <f t="shared" si="94"/>
        <v>10311.451614706006</v>
      </c>
      <c r="V372" s="29">
        <f t="shared" si="95"/>
        <v>12467.791867432394</v>
      </c>
      <c r="W372" s="29">
        <f t="shared" si="96"/>
        <v>14726.538501487388</v>
      </c>
    </row>
    <row r="373" spans="1:26" ht="14.5" outlineLevel="1">
      <c r="A373" s="4" t="s">
        <v>2</v>
      </c>
      <c r="B373" s="1">
        <v>352.53291269352979</v>
      </c>
      <c r="C373" s="1">
        <v>436.68238054536874</v>
      </c>
      <c r="D373" s="1">
        <v>606.91723261229788</v>
      </c>
      <c r="E373" s="1">
        <v>873.60919869589043</v>
      </c>
      <c r="F373" s="1">
        <v>1275.9786682022702</v>
      </c>
      <c r="G373" s="1">
        <v>1751.6013583352637</v>
      </c>
      <c r="H373" s="1">
        <v>2425.2333590334647</v>
      </c>
      <c r="I373" s="1">
        <v>3067.1391227035256</v>
      </c>
      <c r="J373" s="1">
        <v>3817.4670086208253</v>
      </c>
      <c r="K373" s="1">
        <v>4748.2809072968757</v>
      </c>
      <c r="L373" s="50"/>
      <c r="M373" s="4" t="s">
        <v>2</v>
      </c>
      <c r="N373" s="29">
        <f t="shared" si="87"/>
        <v>98.333000181960543</v>
      </c>
      <c r="O373" s="29">
        <f t="shared" si="88"/>
        <v>122.88734646620958</v>
      </c>
      <c r="P373" s="29">
        <f t="shared" si="89"/>
        <v>170.40660415337456</v>
      </c>
      <c r="Q373" s="29">
        <f t="shared" si="90"/>
        <v>244.02342905135069</v>
      </c>
      <c r="R373" s="29">
        <f t="shared" si="91"/>
        <v>353.80025123354341</v>
      </c>
      <c r="S373" s="29">
        <f t="shared" si="92"/>
        <v>478.7380104795933</v>
      </c>
      <c r="T373" s="29">
        <f t="shared" si="93"/>
        <v>648.86462868802664</v>
      </c>
      <c r="U373" s="29">
        <f t="shared" si="94"/>
        <v>797.39581603381794</v>
      </c>
      <c r="V373" s="29">
        <f t="shared" si="95"/>
        <v>958.4828957974986</v>
      </c>
      <c r="W373" s="29">
        <f t="shared" si="96"/>
        <v>1147.0550345283236</v>
      </c>
    </row>
    <row r="374" spans="1:26" ht="14.5" outlineLevel="1">
      <c r="A374" s="4" t="s">
        <v>3</v>
      </c>
      <c r="B374" s="1">
        <v>325.27953980584402</v>
      </c>
      <c r="C374" s="1">
        <v>411.73096221948401</v>
      </c>
      <c r="D374" s="1">
        <v>529.13770780954223</v>
      </c>
      <c r="E374" s="1">
        <v>715.7970127395472</v>
      </c>
      <c r="F374" s="1">
        <v>969.82197128736948</v>
      </c>
      <c r="G374" s="1">
        <v>1139.5541594472452</v>
      </c>
      <c r="H374" s="1">
        <v>1684.9673734293187</v>
      </c>
      <c r="I374" s="1">
        <v>2601.8718928558787</v>
      </c>
      <c r="J374" s="1">
        <v>4016.3149625734823</v>
      </c>
      <c r="K374" s="1">
        <v>6159.929768918154</v>
      </c>
      <c r="L374" s="50"/>
      <c r="M374" s="4" t="s">
        <v>3</v>
      </c>
      <c r="N374" s="29">
        <f t="shared" si="87"/>
        <v>190.53752023879716</v>
      </c>
      <c r="O374" s="29">
        <f t="shared" si="88"/>
        <v>265.44739873723597</v>
      </c>
      <c r="P374" s="29">
        <f t="shared" si="89"/>
        <v>366.36915236364473</v>
      </c>
      <c r="Q374" s="29">
        <f t="shared" si="90"/>
        <v>519.12787551682788</v>
      </c>
      <c r="R374" s="29">
        <f t="shared" si="91"/>
        <v>720.34972449625263</v>
      </c>
      <c r="S374" s="29">
        <f t="shared" si="92"/>
        <v>848.74078487295935</v>
      </c>
      <c r="T374" s="29">
        <f t="shared" si="93"/>
        <v>1240.307101127587</v>
      </c>
      <c r="U374" s="29">
        <f t="shared" si="94"/>
        <v>1871.5689447418647</v>
      </c>
      <c r="V374" s="29">
        <f t="shared" si="95"/>
        <v>2797.7604348122122</v>
      </c>
      <c r="W374" s="29">
        <f t="shared" si="96"/>
        <v>4134.9591492536483</v>
      </c>
    </row>
    <row r="375" spans="1:26" ht="14.5" outlineLevel="1">
      <c r="A375" s="4" t="s">
        <v>4</v>
      </c>
      <c r="B375" s="1">
        <v>346.82524271807068</v>
      </c>
      <c r="C375" s="1">
        <v>384.07082219637203</v>
      </c>
      <c r="D375" s="1">
        <v>435.14751992565562</v>
      </c>
      <c r="E375" s="1">
        <v>521.98838622952769</v>
      </c>
      <c r="F375" s="1">
        <v>626.67373580088395</v>
      </c>
      <c r="G375" s="1">
        <v>817.44814894407659</v>
      </c>
      <c r="H375" s="1">
        <v>1067.5511132647146</v>
      </c>
      <c r="I375" s="1">
        <v>1200</v>
      </c>
      <c r="J375" s="1">
        <v>1400</v>
      </c>
      <c r="K375" s="1">
        <v>1740.7388413721969</v>
      </c>
      <c r="L375" s="50"/>
      <c r="M375" s="4" t="s">
        <v>4</v>
      </c>
      <c r="N375" s="29">
        <f t="shared" si="87"/>
        <v>132.09084609046849</v>
      </c>
      <c r="O375" s="29">
        <f t="shared" si="88"/>
        <v>173.56386881318784</v>
      </c>
      <c r="P375" s="29">
        <f t="shared" si="89"/>
        <v>223.8471015456021</v>
      </c>
      <c r="Q375" s="29">
        <f t="shared" si="90"/>
        <v>297.02521310880883</v>
      </c>
      <c r="R375" s="29">
        <f t="shared" si="91"/>
        <v>384.26035361016108</v>
      </c>
      <c r="S375" s="29">
        <f t="shared" si="92"/>
        <v>525.91849481435236</v>
      </c>
      <c r="T375" s="29">
        <f t="shared" si="93"/>
        <v>704.7065623818238</v>
      </c>
      <c r="U375" s="29">
        <f t="shared" si="94"/>
        <v>798.03018755999994</v>
      </c>
      <c r="V375" s="29">
        <f t="shared" si="95"/>
        <v>926.0987715</v>
      </c>
      <c r="W375" s="29">
        <f t="shared" si="96"/>
        <v>1135.4275424589982</v>
      </c>
    </row>
    <row r="376" spans="1:26" ht="14.5" outlineLevel="1">
      <c r="A376" s="4" t="s">
        <v>0</v>
      </c>
      <c r="B376" s="1">
        <v>5873.3445662835575</v>
      </c>
      <c r="C376" s="1">
        <v>7820.3766800359754</v>
      </c>
      <c r="D376" s="1">
        <v>10256.652380684538</v>
      </c>
      <c r="E376" s="1">
        <v>13120.391347632642</v>
      </c>
      <c r="F376" s="1">
        <v>16596.113333454337</v>
      </c>
      <c r="G376" s="1">
        <v>20488.850296618206</v>
      </c>
      <c r="H376" s="1">
        <v>25004.728983053603</v>
      </c>
      <c r="I376" s="1">
        <v>29855.580864331936</v>
      </c>
      <c r="J376" s="1">
        <v>35261.927564424288</v>
      </c>
      <c r="K376" s="1">
        <v>41198.508889834098</v>
      </c>
      <c r="L376" s="50"/>
      <c r="M376" s="4" t="s">
        <v>0</v>
      </c>
      <c r="N376" s="29">
        <f t="shared" si="87"/>
        <v>2045.4427912115862</v>
      </c>
      <c r="O376" s="29">
        <f t="shared" si="88"/>
        <v>2950.4106371713237</v>
      </c>
      <c r="P376" s="29">
        <f t="shared" si="89"/>
        <v>4164.2617422513986</v>
      </c>
      <c r="Q376" s="29">
        <f t="shared" si="90"/>
        <v>5656.6981311596301</v>
      </c>
      <c r="R376" s="29">
        <f t="shared" si="91"/>
        <v>7517.6487984902797</v>
      </c>
      <c r="S376" s="29">
        <f t="shared" si="92"/>
        <v>9715.5166996452117</v>
      </c>
      <c r="T376" s="29">
        <f t="shared" si="93"/>
        <v>12325.216789724976</v>
      </c>
      <c r="U376" s="29">
        <f t="shared" si="94"/>
        <v>15111.290255748332</v>
      </c>
      <c r="V376" s="29">
        <f t="shared" si="95"/>
        <v>18097.801862053679</v>
      </c>
      <c r="W376" s="29">
        <f t="shared" si="96"/>
        <v>21212.999786345186</v>
      </c>
    </row>
    <row r="377" spans="1:26" ht="14.5" outlineLevel="1">
      <c r="A377" s="4" t="s">
        <v>1</v>
      </c>
      <c r="B377" s="1">
        <v>3458.6525295500383</v>
      </c>
      <c r="C377" s="1">
        <v>4446.4943515349878</v>
      </c>
      <c r="D377" s="1">
        <v>5653.7798408731305</v>
      </c>
      <c r="E377" s="1">
        <v>6990.0317577321075</v>
      </c>
      <c r="F377" s="1">
        <v>8612.9532941242633</v>
      </c>
      <c r="G377" s="1">
        <v>10265.629792665766</v>
      </c>
      <c r="H377" s="1">
        <v>12196.885493269998</v>
      </c>
      <c r="I377" s="1">
        <v>14314.576674036609</v>
      </c>
      <c r="J377" s="1">
        <v>16741.172648126449</v>
      </c>
      <c r="K377" s="1">
        <v>19503.367297925306</v>
      </c>
      <c r="L377" s="50"/>
      <c r="M377" s="4" t="s">
        <v>1</v>
      </c>
      <c r="N377" s="29">
        <f t="shared" si="87"/>
        <v>437.64377978694125</v>
      </c>
      <c r="O377" s="29">
        <f t="shared" si="88"/>
        <v>554.97828968268959</v>
      </c>
      <c r="P377" s="29">
        <f t="shared" si="89"/>
        <v>680.7705750788374</v>
      </c>
      <c r="Q377" s="29">
        <f t="shared" si="90"/>
        <v>802.13696954080774</v>
      </c>
      <c r="R377" s="29">
        <f t="shared" si="91"/>
        <v>935.4416587129632</v>
      </c>
      <c r="S377" s="29">
        <f t="shared" si="92"/>
        <v>1051.3518246302519</v>
      </c>
      <c r="T377" s="29">
        <f t="shared" si="93"/>
        <v>1166.2554843184223</v>
      </c>
      <c r="U377" s="29">
        <f t="shared" si="94"/>
        <v>1269.5661032046062</v>
      </c>
      <c r="V377" s="29">
        <f t="shared" si="95"/>
        <v>1367.5254748419472</v>
      </c>
      <c r="W377" s="29">
        <f t="shared" si="96"/>
        <v>1461.608603665084</v>
      </c>
    </row>
    <row r="378" spans="1:26" ht="14.5" outlineLevel="1">
      <c r="A378" s="4" t="s">
        <v>7</v>
      </c>
      <c r="B378" s="1">
        <v>1137.1303557131846</v>
      </c>
      <c r="C378" s="1">
        <v>1774.7306248807022</v>
      </c>
      <c r="D378" s="1">
        <v>2548.033064622688</v>
      </c>
      <c r="E378" s="1">
        <v>3385.1056842961643</v>
      </c>
      <c r="F378" s="1">
        <v>4451.6654298902677</v>
      </c>
      <c r="G378" s="1">
        <v>5443.5518134335598</v>
      </c>
      <c r="H378" s="1">
        <v>6557.6262850083431</v>
      </c>
      <c r="I378" s="1">
        <v>8230.9552067407567</v>
      </c>
      <c r="J378" s="1">
        <v>10179.937341233392</v>
      </c>
      <c r="K378" s="1">
        <v>12449.981987709001</v>
      </c>
      <c r="L378" s="50"/>
      <c r="M378" s="4" t="s">
        <v>7</v>
      </c>
      <c r="N378" s="29">
        <f t="shared" si="87"/>
        <v>873.21058066793341</v>
      </c>
      <c r="O378" s="29">
        <f t="shared" si="88"/>
        <v>1502.6186924836934</v>
      </c>
      <c r="P378" s="29">
        <f t="shared" si="89"/>
        <v>2318.7070806497709</v>
      </c>
      <c r="Q378" s="29">
        <f t="shared" si="90"/>
        <v>3221.079879514507</v>
      </c>
      <c r="R378" s="29">
        <f t="shared" si="91"/>
        <v>4315.5571525200694</v>
      </c>
      <c r="S378" s="29">
        <f t="shared" si="92"/>
        <v>5262.1702294418874</v>
      </c>
      <c r="T378" s="29">
        <f t="shared" si="93"/>
        <v>6214.786731420164</v>
      </c>
      <c r="U378" s="29">
        <f t="shared" si="94"/>
        <v>7550.3687157686682</v>
      </c>
      <c r="V378" s="29">
        <f t="shared" si="95"/>
        <v>8954.7972443521976</v>
      </c>
      <c r="W378" s="29">
        <f t="shared" si="96"/>
        <v>10440.29434154523</v>
      </c>
    </row>
    <row r="379" spans="1:26" ht="14.5" outlineLevel="1">
      <c r="A379" s="4" t="s">
        <v>8</v>
      </c>
      <c r="B379" s="1">
        <v>66.986485407885539</v>
      </c>
      <c r="C379" s="1">
        <v>91.203629885464636</v>
      </c>
      <c r="D379" s="1">
        <v>130.20619249693846</v>
      </c>
      <c r="E379" s="1">
        <v>209.36459926241491</v>
      </c>
      <c r="F379" s="1">
        <v>335.83138887345433</v>
      </c>
      <c r="G379" s="1">
        <v>902.86266471918725</v>
      </c>
      <c r="H379" s="1">
        <v>1940.031327577577</v>
      </c>
      <c r="I379" s="1">
        <v>3300.9022509411811</v>
      </c>
      <c r="J379" s="1">
        <v>5584.8969235521254</v>
      </c>
      <c r="K379" s="1">
        <v>9220.9017831154706</v>
      </c>
      <c r="L379" s="50"/>
      <c r="M379" s="4" t="s">
        <v>8</v>
      </c>
      <c r="N379" s="29">
        <f t="shared" si="87"/>
        <v>95.765182620515148</v>
      </c>
      <c r="O379" s="29">
        <f t="shared" si="88"/>
        <v>149.2120784689906</v>
      </c>
      <c r="P379" s="29">
        <f t="shared" si="89"/>
        <v>236.97120983827372</v>
      </c>
      <c r="Q379" s="29">
        <f t="shared" si="90"/>
        <v>414.01055599863082</v>
      </c>
      <c r="R379" s="29">
        <f t="shared" si="91"/>
        <v>705.76114334118074</v>
      </c>
      <c r="S379" s="29">
        <f t="shared" si="92"/>
        <v>1963.8745078032609</v>
      </c>
      <c r="T379" s="29">
        <f t="shared" si="93"/>
        <v>4262.7721099799028</v>
      </c>
      <c r="U379" s="29">
        <f t="shared" si="94"/>
        <v>7188.3143494426658</v>
      </c>
      <c r="V379" s="29">
        <f t="shared" si="95"/>
        <v>11851.561147921318</v>
      </c>
      <c r="W379" s="29">
        <f t="shared" si="96"/>
        <v>18832.73454110662</v>
      </c>
      <c r="X379" s="1"/>
      <c r="Y379" s="1"/>
      <c r="Z379" s="1"/>
    </row>
    <row r="380" spans="1:26" ht="13" outlineLevel="1">
      <c r="M380" s="4" t="s">
        <v>10</v>
      </c>
      <c r="N380" s="1">
        <f>SUM(N370:N379)</f>
        <v>5227.0726255878326</v>
      </c>
      <c r="O380" s="1">
        <f t="shared" ref="O380:W380" si="97">SUM(O370:O379)</f>
        <v>7881.8823841863905</v>
      </c>
      <c r="P380" s="1">
        <f t="shared" si="97"/>
        <v>11449.13522205964</v>
      </c>
      <c r="Q380" s="1">
        <f t="shared" si="97"/>
        <v>15881.845910067363</v>
      </c>
      <c r="R380" s="1">
        <f t="shared" si="97"/>
        <v>21367.849799513202</v>
      </c>
      <c r="S380" s="1">
        <f t="shared" si="97"/>
        <v>28245.232243814564</v>
      </c>
      <c r="T380" s="1">
        <f t="shared" si="97"/>
        <v>37274.85676057465</v>
      </c>
      <c r="U380" s="1">
        <f t="shared" si="97"/>
        <v>47788.793263633328</v>
      </c>
      <c r="V380" s="1">
        <f t="shared" si="97"/>
        <v>61811.160072601291</v>
      </c>
      <c r="W380" s="1">
        <f t="shared" si="97"/>
        <v>79932.313843966898</v>
      </c>
    </row>
    <row r="381" spans="1:26" ht="13" outlineLevel="1">
      <c r="A381" t="s">
        <v>227</v>
      </c>
      <c r="M381" s="4"/>
      <c r="N381" s="1"/>
      <c r="O381" s="1"/>
      <c r="P381" s="1"/>
      <c r="Q381" s="1"/>
      <c r="R381" s="1"/>
      <c r="S381" s="1"/>
      <c r="T381" s="1"/>
      <c r="U381" s="1"/>
      <c r="V381" s="1"/>
      <c r="W381" s="1"/>
    </row>
    <row r="382" spans="1:26" ht="14.5" outlineLevel="1">
      <c r="A382" t="s">
        <v>26</v>
      </c>
      <c r="K382" s="16"/>
      <c r="M382" s="4"/>
      <c r="N382" s="1"/>
      <c r="O382" s="1"/>
      <c r="P382" s="1"/>
      <c r="Q382" s="1"/>
      <c r="R382" s="1"/>
      <c r="S382" s="1"/>
      <c r="T382" s="1"/>
      <c r="U382" s="1"/>
      <c r="V382" s="1"/>
      <c r="W382" s="1"/>
    </row>
    <row r="383" spans="1:26" ht="14.5" outlineLevel="1">
      <c r="B383" s="4">
        <v>2010</v>
      </c>
      <c r="C383" s="4">
        <v>2020</v>
      </c>
      <c r="D383" s="4">
        <v>2030</v>
      </c>
      <c r="E383" s="4">
        <v>2040</v>
      </c>
      <c r="F383" s="4">
        <v>2050</v>
      </c>
      <c r="G383" s="4">
        <v>2060</v>
      </c>
      <c r="H383" s="4">
        <v>2070</v>
      </c>
      <c r="I383" s="4">
        <v>2080</v>
      </c>
      <c r="J383" s="4">
        <v>2090</v>
      </c>
      <c r="K383" s="4">
        <v>2100</v>
      </c>
      <c r="M383" s="25" t="s">
        <v>237</v>
      </c>
      <c r="N383" s="1"/>
      <c r="O383" s="1"/>
      <c r="P383" s="1"/>
      <c r="Q383" s="1"/>
      <c r="R383" s="1"/>
      <c r="S383" s="1"/>
      <c r="T383" s="1"/>
      <c r="U383" s="1"/>
      <c r="V383" s="1"/>
      <c r="W383" s="1"/>
    </row>
    <row r="384" spans="1:26" ht="14.5" outlineLevel="1">
      <c r="A384" s="4" t="s">
        <v>5</v>
      </c>
      <c r="B384" s="1">
        <v>56.883845778816735</v>
      </c>
      <c r="C384" s="1">
        <v>62.02343761264008</v>
      </c>
      <c r="D384" s="1">
        <v>72.623349836111302</v>
      </c>
      <c r="E384" s="1">
        <v>97.197029627817685</v>
      </c>
      <c r="F384" s="1">
        <v>126.20951584271597</v>
      </c>
      <c r="G384" s="1">
        <v>194.60943335173897</v>
      </c>
      <c r="H384" s="1">
        <v>279.64530790725314</v>
      </c>
      <c r="I384" s="1">
        <v>400.05732319686751</v>
      </c>
      <c r="J384" s="1">
        <v>848.6055359659448</v>
      </c>
      <c r="K384" s="1">
        <v>1633.3969273925702</v>
      </c>
      <c r="M384" s="25" t="s">
        <v>238</v>
      </c>
      <c r="N384" s="1"/>
      <c r="O384" s="1"/>
      <c r="P384" s="1"/>
      <c r="Q384" s="1"/>
      <c r="R384" s="1"/>
      <c r="S384" s="1"/>
      <c r="T384" s="1"/>
      <c r="U384" s="1"/>
      <c r="V384" s="1"/>
      <c r="W384" s="1"/>
    </row>
    <row r="385" spans="1:26" ht="13" outlineLevel="1">
      <c r="A385" s="4" t="s">
        <v>6</v>
      </c>
      <c r="B385" s="1">
        <v>104.57796593719888</v>
      </c>
      <c r="C385" s="1">
        <v>215.8912637712186</v>
      </c>
      <c r="D385" s="1">
        <v>402.80124339868718</v>
      </c>
      <c r="E385" s="1">
        <v>655.94949222955859</v>
      </c>
      <c r="F385" s="1">
        <v>905.91646274577204</v>
      </c>
      <c r="G385" s="1">
        <v>1166.6161467361924</v>
      </c>
      <c r="H385" s="1">
        <v>1500.0201919380295</v>
      </c>
      <c r="I385" s="1">
        <v>1836.9058756820466</v>
      </c>
      <c r="J385" s="1">
        <v>2459.4266968257666</v>
      </c>
      <c r="K385" s="1">
        <v>3307.4353610853805</v>
      </c>
      <c r="M385" s="4"/>
      <c r="N385" s="1"/>
      <c r="O385" s="1"/>
      <c r="P385" s="1"/>
      <c r="Q385" s="1"/>
      <c r="R385" s="1"/>
      <c r="S385" s="1"/>
      <c r="T385" s="1"/>
      <c r="U385" s="1"/>
      <c r="V385" s="1"/>
      <c r="W385" s="1"/>
    </row>
    <row r="386" spans="1:26" ht="13" outlineLevel="1">
      <c r="A386" s="4" t="s">
        <v>11</v>
      </c>
      <c r="B386" s="1">
        <v>1889.6980274360933</v>
      </c>
      <c r="C386" s="1">
        <v>2793.0912655820762</v>
      </c>
      <c r="D386" s="1">
        <v>3958.336417986879</v>
      </c>
      <c r="E386" s="1">
        <v>5420.6196174258594</v>
      </c>
      <c r="F386" s="1">
        <v>7334.8887989156492</v>
      </c>
      <c r="G386" s="1">
        <v>9623.4845082044812</v>
      </c>
      <c r="H386" s="1">
        <v>12430.698531557642</v>
      </c>
      <c r="I386" s="74">
        <v>15000</v>
      </c>
      <c r="J386" s="74">
        <v>15000</v>
      </c>
      <c r="K386" s="74">
        <v>15000</v>
      </c>
      <c r="M386" s="4"/>
      <c r="N386" s="1"/>
      <c r="O386" s="1"/>
      <c r="P386" s="1"/>
      <c r="Q386" s="1"/>
      <c r="R386" s="1"/>
      <c r="S386" s="1"/>
      <c r="T386" s="1"/>
      <c r="U386" s="1"/>
      <c r="V386" s="1"/>
      <c r="W386" s="1"/>
    </row>
    <row r="387" spans="1:26" ht="13" outlineLevel="1">
      <c r="A387" s="4" t="s">
        <v>2</v>
      </c>
      <c r="B387" s="1">
        <v>352.53291269352979</v>
      </c>
      <c r="C387" s="1">
        <v>436.68238054536874</v>
      </c>
      <c r="D387" s="1">
        <v>606.91723261229788</v>
      </c>
      <c r="E387" s="1">
        <v>873.60919869589043</v>
      </c>
      <c r="F387" s="1">
        <v>1275.9786682022702</v>
      </c>
      <c r="G387" s="1">
        <v>1751.6013583352637</v>
      </c>
      <c r="H387" s="1">
        <v>2425.2333590334647</v>
      </c>
      <c r="I387" s="1">
        <v>3067.1391227035256</v>
      </c>
      <c r="J387" s="1">
        <v>3817.4670086208253</v>
      </c>
      <c r="K387" s="1">
        <v>4748.2809072968757</v>
      </c>
      <c r="M387" s="4"/>
      <c r="N387" s="1"/>
      <c r="O387" s="1"/>
      <c r="P387" s="1"/>
      <c r="Q387" s="1"/>
      <c r="R387" s="1"/>
      <c r="S387" s="1"/>
      <c r="T387" s="1"/>
      <c r="U387" s="1"/>
      <c r="V387" s="1"/>
      <c r="W387" s="1"/>
    </row>
    <row r="388" spans="1:26" ht="13" outlineLevel="1">
      <c r="A388" s="4" t="s">
        <v>3</v>
      </c>
      <c r="B388" s="1">
        <v>325.27953980584402</v>
      </c>
      <c r="C388" s="1">
        <v>411.73096221948401</v>
      </c>
      <c r="D388" s="1">
        <v>529.13770780954223</v>
      </c>
      <c r="E388" s="1">
        <v>715.7970127395472</v>
      </c>
      <c r="F388" s="1">
        <v>969.82197128736948</v>
      </c>
      <c r="G388" s="1">
        <v>1139.5541594472452</v>
      </c>
      <c r="H388" s="1">
        <v>1684.9673734293187</v>
      </c>
      <c r="I388" s="1">
        <v>2601.8718928558787</v>
      </c>
      <c r="J388" s="1">
        <v>4016.3149625734823</v>
      </c>
      <c r="K388" s="1">
        <v>6159.929768918154</v>
      </c>
      <c r="M388" s="4"/>
      <c r="N388" s="1"/>
      <c r="O388" s="1"/>
      <c r="P388" s="1"/>
      <c r="Q388" s="1"/>
      <c r="R388" s="1"/>
      <c r="S388" s="1"/>
      <c r="T388" s="1"/>
      <c r="U388" s="1"/>
      <c r="V388" s="1"/>
      <c r="W388" s="1"/>
    </row>
    <row r="389" spans="1:26" ht="13" outlineLevel="1">
      <c r="A389" s="4" t="s">
        <v>4</v>
      </c>
      <c r="B389" s="1">
        <v>346.82524271807068</v>
      </c>
      <c r="C389" s="1">
        <v>384.07082219637203</v>
      </c>
      <c r="D389" s="1">
        <v>435.14751992565562</v>
      </c>
      <c r="E389" s="1">
        <v>521.98838622952769</v>
      </c>
      <c r="F389" s="1">
        <v>626.67373580088395</v>
      </c>
      <c r="G389" s="1">
        <v>817.44814894407659</v>
      </c>
      <c r="H389" s="1">
        <v>1067.5511132647146</v>
      </c>
      <c r="I389" s="1">
        <v>1200</v>
      </c>
      <c r="J389" s="1">
        <v>1400</v>
      </c>
      <c r="K389" s="1">
        <v>1740.7388413721969</v>
      </c>
      <c r="M389" s="4"/>
      <c r="N389" s="1"/>
      <c r="O389" s="1"/>
      <c r="P389" s="1"/>
      <c r="Q389" s="1"/>
      <c r="R389" s="1"/>
      <c r="S389" s="1"/>
      <c r="T389" s="1"/>
      <c r="U389" s="1"/>
      <c r="V389" s="1"/>
      <c r="W389" s="1"/>
    </row>
    <row r="390" spans="1:26" ht="13" outlineLevel="1">
      <c r="A390" s="4" t="s">
        <v>0</v>
      </c>
      <c r="B390" s="1">
        <v>5873.3445662835575</v>
      </c>
      <c r="C390" s="1">
        <v>7820.3766800359754</v>
      </c>
      <c r="D390" s="1">
        <v>10256.652380684538</v>
      </c>
      <c r="E390" s="1">
        <v>13120.391347632642</v>
      </c>
      <c r="F390" s="74">
        <v>15000</v>
      </c>
      <c r="G390" s="74">
        <v>15000</v>
      </c>
      <c r="H390" s="74">
        <v>15000</v>
      </c>
      <c r="I390" s="74">
        <v>15000</v>
      </c>
      <c r="J390" s="74">
        <v>15000</v>
      </c>
      <c r="K390" s="74">
        <v>15000</v>
      </c>
      <c r="M390" s="4"/>
      <c r="N390" s="1"/>
      <c r="O390" s="1"/>
      <c r="P390" s="1"/>
      <c r="Q390" s="1"/>
      <c r="R390" s="1"/>
      <c r="S390" s="1"/>
      <c r="T390" s="1"/>
      <c r="U390" s="1"/>
      <c r="V390" s="1"/>
      <c r="W390" s="1"/>
    </row>
    <row r="391" spans="1:26" ht="13" outlineLevel="1">
      <c r="A391" s="4" t="s">
        <v>1</v>
      </c>
      <c r="B391" s="1">
        <v>3458.6525295500383</v>
      </c>
      <c r="C391" s="1">
        <v>4446.4943515349878</v>
      </c>
      <c r="D391" s="1">
        <v>5653.7798408731305</v>
      </c>
      <c r="E391" s="1">
        <v>6990.0317577321075</v>
      </c>
      <c r="F391" s="1">
        <v>8612.9532941242633</v>
      </c>
      <c r="G391" s="1">
        <v>10265.629792665766</v>
      </c>
      <c r="H391" s="1">
        <v>12196.885493269998</v>
      </c>
      <c r="I391" s="1">
        <v>14314.576674036609</v>
      </c>
      <c r="J391" s="74">
        <v>15000</v>
      </c>
      <c r="K391" s="74">
        <v>15000</v>
      </c>
      <c r="M391" s="4"/>
      <c r="N391" s="1"/>
      <c r="O391" s="1"/>
      <c r="P391" s="1"/>
      <c r="Q391" s="1"/>
      <c r="R391" s="1"/>
      <c r="S391" s="1"/>
      <c r="T391" s="1"/>
      <c r="U391" s="1"/>
      <c r="V391" s="1"/>
      <c r="W391" s="1"/>
    </row>
    <row r="392" spans="1:26" ht="13" outlineLevel="1">
      <c r="A392" s="4" t="s">
        <v>7</v>
      </c>
      <c r="B392" s="1">
        <v>1137.1303557131846</v>
      </c>
      <c r="C392" s="1">
        <v>1774.7306248807022</v>
      </c>
      <c r="D392" s="1">
        <v>2548.033064622688</v>
      </c>
      <c r="E392" s="1">
        <v>3385.1056842961643</v>
      </c>
      <c r="F392" s="1">
        <v>4451.6654298902677</v>
      </c>
      <c r="G392" s="1">
        <v>5443.5518134335598</v>
      </c>
      <c r="H392" s="1">
        <v>6557.6262850083431</v>
      </c>
      <c r="I392" s="1">
        <v>8230.9552067407567</v>
      </c>
      <c r="J392" s="1">
        <v>10179.937341233392</v>
      </c>
      <c r="K392" s="1">
        <v>12449.981987709001</v>
      </c>
      <c r="M392" s="4"/>
      <c r="N392" s="1"/>
      <c r="O392" s="1"/>
      <c r="P392" s="1"/>
      <c r="Q392" s="1"/>
      <c r="R392" s="1"/>
      <c r="S392" s="1"/>
      <c r="T392" s="1"/>
      <c r="U392" s="1"/>
      <c r="V392" s="1"/>
      <c r="W392" s="1"/>
    </row>
    <row r="393" spans="1:26" ht="13" outlineLevel="1">
      <c r="A393" s="4" t="s">
        <v>8</v>
      </c>
      <c r="B393" s="1">
        <v>66.986485407885539</v>
      </c>
      <c r="C393" s="1">
        <v>91.203629885464636</v>
      </c>
      <c r="D393" s="1">
        <v>130.20619249693846</v>
      </c>
      <c r="E393" s="1">
        <v>209.36459926241491</v>
      </c>
      <c r="F393" s="1">
        <v>335.83138887345433</v>
      </c>
      <c r="G393" s="1">
        <v>902.86266471918725</v>
      </c>
      <c r="H393" s="1">
        <v>1940.031327577577</v>
      </c>
      <c r="I393" s="1">
        <v>3300.9022509411811</v>
      </c>
      <c r="J393" s="1">
        <v>5584.8969235521254</v>
      </c>
      <c r="K393" s="1">
        <v>9220.9017831154706</v>
      </c>
      <c r="M393" s="4"/>
      <c r="N393" s="1"/>
      <c r="O393" s="1"/>
      <c r="P393" s="1"/>
      <c r="Q393" s="1"/>
      <c r="R393" s="1"/>
      <c r="S393" s="1"/>
      <c r="T393" s="1"/>
      <c r="U393" s="1"/>
      <c r="V393" s="1"/>
      <c r="W393" s="1"/>
    </row>
    <row r="394" spans="1:26" ht="13" outlineLevel="1">
      <c r="M394" s="4"/>
      <c r="N394" s="1"/>
      <c r="O394" s="1"/>
      <c r="P394" s="1"/>
      <c r="Q394" s="1"/>
      <c r="R394" s="1"/>
      <c r="S394" s="1"/>
      <c r="T394" s="1"/>
      <c r="U394" s="1"/>
      <c r="V394" s="1"/>
      <c r="W394" s="1"/>
    </row>
    <row r="395" spans="1:26" ht="14.5" outlineLevel="1">
      <c r="A395" t="s">
        <v>207</v>
      </c>
    </row>
    <row r="396" spans="1:26" ht="14.5" outlineLevel="1">
      <c r="A396" s="22" t="s">
        <v>45</v>
      </c>
      <c r="B396" s="21"/>
      <c r="C396" s="21"/>
      <c r="D396" s="21"/>
      <c r="E396" s="21"/>
      <c r="F396" s="21"/>
      <c r="G396" s="21"/>
      <c r="H396" s="21"/>
      <c r="I396" s="21"/>
      <c r="J396" s="21"/>
      <c r="K396" s="21"/>
      <c r="M396" s="26"/>
      <c r="N396" s="26"/>
    </row>
    <row r="397" spans="1:26" ht="14.5" outlineLevel="1">
      <c r="A397" s="21"/>
      <c r="B397" s="72">
        <v>2010</v>
      </c>
      <c r="C397" s="72">
        <v>2020</v>
      </c>
      <c r="D397" s="72">
        <v>2030</v>
      </c>
      <c r="E397" s="72">
        <v>2040</v>
      </c>
      <c r="F397" s="72">
        <v>2050</v>
      </c>
      <c r="G397" s="72">
        <v>2060</v>
      </c>
      <c r="H397" s="72">
        <v>2070</v>
      </c>
      <c r="I397" s="72">
        <v>2080</v>
      </c>
      <c r="J397" s="72">
        <v>2090</v>
      </c>
      <c r="K397" s="72">
        <v>2100</v>
      </c>
      <c r="L397" s="2"/>
      <c r="M397" s="36"/>
      <c r="N397" s="36"/>
      <c r="Q397" s="2"/>
      <c r="R397" s="2"/>
      <c r="S397" s="2"/>
      <c r="T397" s="2"/>
      <c r="U397" s="2"/>
      <c r="V397" s="2"/>
      <c r="W397" s="2"/>
      <c r="X397" s="2"/>
      <c r="Y397" s="2"/>
      <c r="Z397" s="2"/>
    </row>
    <row r="398" spans="1:26" ht="14.5" outlineLevel="1">
      <c r="A398" s="21" t="s">
        <v>5</v>
      </c>
      <c r="B398" s="44">
        <v>2.4081633929956068</v>
      </c>
      <c r="C398" s="44">
        <v>2.1778998063176096</v>
      </c>
      <c r="D398" s="44">
        <v>2.030160535540535</v>
      </c>
      <c r="E398" s="44">
        <v>1.8924432557046535</v>
      </c>
      <c r="F398" s="44">
        <v>1.764068118439948</v>
      </c>
      <c r="G398" s="44">
        <v>1.6444013933392816</v>
      </c>
      <c r="H398" s="44">
        <v>1.5328523395159479</v>
      </c>
      <c r="I398" s="44">
        <v>1.42887028938118</v>
      </c>
      <c r="J398" s="44">
        <v>1.3319419302455358</v>
      </c>
      <c r="K398" s="44">
        <v>1.2415887703246482</v>
      </c>
      <c r="L398" s="2"/>
      <c r="M398" s="36"/>
      <c r="N398" s="36"/>
      <c r="Q398" s="2"/>
      <c r="R398" s="2"/>
      <c r="S398" s="2"/>
      <c r="T398" s="2"/>
      <c r="U398" s="2"/>
      <c r="V398" s="2"/>
      <c r="W398" s="2"/>
      <c r="X398" s="2"/>
      <c r="Y398" s="2"/>
      <c r="Z398" s="2"/>
    </row>
    <row r="399" spans="1:26" ht="14.5" outlineLevel="1">
      <c r="A399" s="21" t="s">
        <v>6</v>
      </c>
      <c r="B399" s="44">
        <v>2.2320375102165686</v>
      </c>
      <c r="C399" s="44">
        <v>1.9189505957974871</v>
      </c>
      <c r="D399" s="44">
        <v>1.7887773156227196</v>
      </c>
      <c r="E399" s="44">
        <v>1.6674344258230709</v>
      </c>
      <c r="F399" s="44">
        <v>1.5543229110393804</v>
      </c>
      <c r="G399" s="44">
        <v>1.4488843905147268</v>
      </c>
      <c r="H399" s="44">
        <v>1.3505983616193666</v>
      </c>
      <c r="I399" s="44">
        <v>1.2589796303629766</v>
      </c>
      <c r="J399" s="44">
        <v>1.1735759162097956</v>
      </c>
      <c r="K399" s="44">
        <v>1.0939656193727116</v>
      </c>
      <c r="L399" s="2"/>
      <c r="M399" s="36"/>
      <c r="N399" s="36"/>
      <c r="Q399" s="2"/>
      <c r="R399" s="2"/>
      <c r="S399" s="2"/>
      <c r="T399" s="2"/>
      <c r="U399" s="2"/>
      <c r="V399" s="2"/>
      <c r="W399" s="2"/>
      <c r="X399" s="2"/>
      <c r="Y399" s="2"/>
      <c r="Z399" s="2"/>
    </row>
    <row r="400" spans="1:26" ht="14.5" outlineLevel="1">
      <c r="A400" s="21" t="s">
        <v>11</v>
      </c>
      <c r="B400" s="44">
        <v>2.1318423765457832</v>
      </c>
      <c r="C400" s="44">
        <v>1.9278994566661294</v>
      </c>
      <c r="D400" s="44">
        <v>1.7969932189137936</v>
      </c>
      <c r="E400" s="44">
        <v>1.6748873112611131</v>
      </c>
      <c r="F400" s="44">
        <v>1.5610798818439153</v>
      </c>
      <c r="G400" s="44">
        <v>1.4550336309432754</v>
      </c>
      <c r="H400" s="44">
        <v>1.3561907859891236</v>
      </c>
      <c r="I400" s="44">
        <v>1.2641493225968123</v>
      </c>
      <c r="J400" s="44">
        <v>1.1783535493771096</v>
      </c>
      <c r="K400" s="44">
        <v>1.0983819803640003</v>
      </c>
      <c r="L400" s="2"/>
      <c r="M400" s="36"/>
      <c r="N400" s="36" t="s">
        <v>9</v>
      </c>
      <c r="Q400" s="2"/>
      <c r="R400" s="2"/>
      <c r="S400" s="2"/>
      <c r="T400" s="2"/>
      <c r="U400" s="2"/>
      <c r="V400" s="2"/>
      <c r="W400" s="2"/>
      <c r="X400" s="2"/>
      <c r="Y400" s="2"/>
      <c r="Z400" s="2"/>
    </row>
    <row r="401" spans="1:26" ht="14.5" outlineLevel="1">
      <c r="A401" s="21" t="s">
        <v>2</v>
      </c>
      <c r="B401" s="44">
        <v>2.4372780387298314</v>
      </c>
      <c r="C401" s="44">
        <v>1.9914336082703579</v>
      </c>
      <c r="D401" s="44">
        <v>1.8563433951056503</v>
      </c>
      <c r="E401" s="44">
        <v>1.7304171157106134</v>
      </c>
      <c r="F401" s="44">
        <v>1.6130331285897785</v>
      </c>
      <c r="G401" s="44">
        <v>1.5036119617088057</v>
      </c>
      <c r="H401" s="44">
        <v>1.4016134519012566</v>
      </c>
      <c r="I401" s="44">
        <v>1.3065340783255963</v>
      </c>
      <c r="J401" s="44">
        <v>1.2179044768088994</v>
      </c>
      <c r="K401" s="44">
        <v>1.1352871228066916</v>
      </c>
      <c r="L401" s="2"/>
      <c r="M401" s="36"/>
      <c r="N401" s="36"/>
      <c r="Q401" s="2"/>
      <c r="R401" s="2"/>
      <c r="S401" s="2"/>
      <c r="T401" s="2"/>
      <c r="U401" s="2"/>
      <c r="V401" s="2"/>
      <c r="W401" s="2"/>
      <c r="X401" s="2"/>
      <c r="Y401" s="2"/>
      <c r="Z401" s="2"/>
    </row>
    <row r="402" spans="1:26" ht="14.5" outlineLevel="1">
      <c r="A402" s="21" t="s">
        <v>3</v>
      </c>
      <c r="B402" s="44">
        <v>2.1501458866032204</v>
      </c>
      <c r="C402" s="44">
        <v>1.9445533984978656</v>
      </c>
      <c r="D402" s="44">
        <v>1.8126433353040488</v>
      </c>
      <c r="E402" s="44">
        <v>1.6896814783077261</v>
      </c>
      <c r="F402" s="44">
        <v>1.5750608200356675</v>
      </c>
      <c r="G402" s="44">
        <v>1.4682155297672153</v>
      </c>
      <c r="H402" s="44">
        <v>1.3686181602820959</v>
      </c>
      <c r="I402" s="44">
        <v>1.2757770440903389</v>
      </c>
      <c r="J402" s="44">
        <v>1.1892338662906565</v>
      </c>
      <c r="K402" s="44">
        <v>1.1085614020755785</v>
      </c>
      <c r="L402" s="2"/>
      <c r="M402" s="36"/>
      <c r="N402" s="36"/>
      <c r="Q402" s="2"/>
      <c r="R402" s="2"/>
      <c r="S402" s="2"/>
      <c r="T402" s="2"/>
      <c r="U402" s="2"/>
      <c r="V402" s="2"/>
      <c r="W402" s="2"/>
      <c r="X402" s="2"/>
      <c r="Y402" s="2"/>
      <c r="Z402" s="2"/>
    </row>
    <row r="403" spans="1:26" ht="14.5" outlineLevel="1">
      <c r="A403" s="21" t="s">
        <v>4</v>
      </c>
      <c r="B403" s="44">
        <v>2.4081633929956068</v>
      </c>
      <c r="C403" s="44">
        <v>2.1778998063176096</v>
      </c>
      <c r="D403" s="44">
        <v>2.030160535540535</v>
      </c>
      <c r="E403" s="44">
        <v>1.8924432557046535</v>
      </c>
      <c r="F403" s="44">
        <v>1.764068118439948</v>
      </c>
      <c r="G403" s="44">
        <v>1.6444013933392816</v>
      </c>
      <c r="H403" s="44">
        <v>1.5328523395159479</v>
      </c>
      <c r="I403" s="44">
        <v>1.42887028938118</v>
      </c>
      <c r="J403" s="44">
        <v>1.3319419302455358</v>
      </c>
      <c r="K403" s="44">
        <v>1.2415887703246482</v>
      </c>
      <c r="L403" s="2"/>
      <c r="M403" s="36"/>
      <c r="N403" s="36"/>
      <c r="Q403" s="2"/>
      <c r="R403" s="2"/>
      <c r="S403" s="2"/>
      <c r="T403" s="2"/>
      <c r="U403" s="2"/>
      <c r="V403" s="2"/>
      <c r="W403" s="2"/>
      <c r="X403" s="2"/>
      <c r="Y403" s="2"/>
      <c r="Z403" s="2"/>
    </row>
    <row r="404" spans="1:26" ht="14.5" outlineLevel="1">
      <c r="A404" s="21" t="s">
        <v>0</v>
      </c>
      <c r="B404" s="44">
        <v>2.0641400511390917</v>
      </c>
      <c r="C404" s="44">
        <v>1.8667712625579511</v>
      </c>
      <c r="D404" s="44">
        <v>1.740137601891887</v>
      </c>
      <c r="E404" s="44">
        <v>1.6220942191754173</v>
      </c>
      <c r="F404" s="44">
        <v>1.5120583872342412</v>
      </c>
      <c r="G404" s="44">
        <v>1.4094869085765271</v>
      </c>
      <c r="H404" s="44">
        <v>1.3138734338708125</v>
      </c>
      <c r="I404" s="44">
        <v>1.2247459623267256</v>
      </c>
      <c r="J404" s="44">
        <v>1.1416645116390305</v>
      </c>
      <c r="K404" s="44">
        <v>1.0642189459925555</v>
      </c>
      <c r="L404" s="2"/>
      <c r="M404" s="36"/>
      <c r="N404" s="36"/>
      <c r="Q404" s="2"/>
      <c r="R404" s="2"/>
      <c r="S404" s="2"/>
      <c r="T404" s="2"/>
      <c r="U404" s="2"/>
      <c r="V404" s="2"/>
      <c r="W404" s="2"/>
      <c r="X404" s="2"/>
      <c r="Y404" s="2"/>
      <c r="Z404" s="2"/>
    </row>
    <row r="405" spans="1:26" ht="14.5" outlineLevel="1">
      <c r="A405" s="21" t="s">
        <v>1</v>
      </c>
      <c r="B405" s="44">
        <v>1.6341108738184476</v>
      </c>
      <c r="C405" s="44">
        <v>1.477860582858378</v>
      </c>
      <c r="D405" s="44">
        <v>1.3776089348310772</v>
      </c>
      <c r="E405" s="44">
        <v>1.284157923513872</v>
      </c>
      <c r="F405" s="44">
        <v>1.1970462232271075</v>
      </c>
      <c r="G405" s="44">
        <v>1.1158438026230839</v>
      </c>
      <c r="H405" s="44">
        <v>1.0401498018143931</v>
      </c>
      <c r="I405" s="44">
        <v>0.96959055350865775</v>
      </c>
      <c r="J405" s="44">
        <v>0.90381773838089918</v>
      </c>
      <c r="K405" s="44">
        <v>0.84250666557743981</v>
      </c>
      <c r="L405" s="2"/>
      <c r="M405" s="36"/>
      <c r="N405" s="36"/>
      <c r="Q405" s="2"/>
      <c r="R405" s="2"/>
      <c r="S405" s="2"/>
      <c r="T405" s="2"/>
      <c r="U405" s="2"/>
      <c r="V405" s="2"/>
      <c r="W405" s="2"/>
      <c r="X405" s="2"/>
      <c r="Y405" s="2"/>
      <c r="Z405" s="2"/>
    </row>
    <row r="406" spans="1:26" ht="14.5" outlineLevel="1">
      <c r="A406" s="21" t="s">
        <v>7</v>
      </c>
      <c r="B406" s="44">
        <v>2.2320375102165686</v>
      </c>
      <c r="C406" s="44">
        <v>1.9189505957974871</v>
      </c>
      <c r="D406" s="44">
        <v>1.7887773156227196</v>
      </c>
      <c r="E406" s="44">
        <v>1.6674344258230709</v>
      </c>
      <c r="F406" s="44">
        <v>1.5543229110393804</v>
      </c>
      <c r="G406" s="44">
        <v>1.4488843905147268</v>
      </c>
      <c r="H406" s="44">
        <v>1.3505983616193666</v>
      </c>
      <c r="I406" s="44">
        <v>1.2589796303629766</v>
      </c>
      <c r="J406" s="44">
        <v>1.1735759162097956</v>
      </c>
      <c r="K406" s="44">
        <v>1.0939656193727116</v>
      </c>
      <c r="L406" s="2"/>
      <c r="M406" s="36"/>
      <c r="N406" s="36"/>
      <c r="Q406" s="2"/>
      <c r="R406" s="2"/>
      <c r="S406" s="2"/>
      <c r="T406" s="2"/>
      <c r="U406" s="2"/>
      <c r="V406" s="2"/>
      <c r="W406" s="2"/>
      <c r="X406" s="2"/>
      <c r="Y406" s="2"/>
      <c r="Z406" s="2"/>
    </row>
    <row r="407" spans="1:26" ht="14.5" outlineLevel="1">
      <c r="A407" s="21" t="s">
        <v>8</v>
      </c>
      <c r="B407" s="44">
        <v>2.4081633929956068</v>
      </c>
      <c r="C407" s="44">
        <v>2.1778998063176096</v>
      </c>
      <c r="D407" s="44">
        <v>2.030160535540535</v>
      </c>
      <c r="E407" s="44">
        <v>1.8924432557046535</v>
      </c>
      <c r="F407" s="44">
        <v>1.764068118439948</v>
      </c>
      <c r="G407" s="44">
        <v>1.6444013933392816</v>
      </c>
      <c r="H407" s="44">
        <v>1.5328523395159479</v>
      </c>
      <c r="I407" s="44">
        <v>1.42887028938118</v>
      </c>
      <c r="J407" s="44">
        <v>1.3319419302455358</v>
      </c>
      <c r="K407" s="44">
        <v>1.2415887703246482</v>
      </c>
      <c r="L407" s="2"/>
      <c r="M407" s="36"/>
      <c r="N407" s="36"/>
      <c r="Q407" s="2"/>
      <c r="R407" s="2"/>
      <c r="S407" s="2"/>
      <c r="T407" s="2"/>
      <c r="U407" s="2"/>
      <c r="V407" s="2"/>
      <c r="W407" s="2"/>
      <c r="X407" s="2"/>
      <c r="Y407" s="2"/>
      <c r="Z407" s="2"/>
    </row>
    <row r="408" spans="1:26" outlineLevel="1"/>
    <row r="409" spans="1:26" outlineLevel="1">
      <c r="A409" t="s">
        <v>57</v>
      </c>
    </row>
    <row r="410" spans="1:26" ht="14.5" outlineLevel="1">
      <c r="A410" s="8" t="s">
        <v>47</v>
      </c>
      <c r="K410" s="16"/>
    </row>
    <row r="411" spans="1:26" ht="13" outlineLevel="1">
      <c r="B411" s="4">
        <v>2010</v>
      </c>
      <c r="C411" s="4">
        <v>2020</v>
      </c>
      <c r="D411" s="4">
        <v>2030</v>
      </c>
      <c r="E411" s="4">
        <v>2040</v>
      </c>
      <c r="F411" s="4">
        <v>2050</v>
      </c>
      <c r="G411" s="4">
        <v>2060</v>
      </c>
      <c r="H411" s="4">
        <v>2070</v>
      </c>
      <c r="I411" s="4">
        <v>2080</v>
      </c>
      <c r="J411" s="4">
        <v>2090</v>
      </c>
      <c r="K411" s="4">
        <v>2100</v>
      </c>
      <c r="N411" s="1"/>
      <c r="O411" s="1"/>
      <c r="P411" s="1"/>
      <c r="Q411" s="1"/>
      <c r="R411" s="1"/>
      <c r="S411" s="1"/>
      <c r="T411" s="1"/>
      <c r="U411" s="1"/>
      <c r="V411" s="1"/>
      <c r="W411" s="1"/>
      <c r="X411" s="1"/>
      <c r="Y411" s="1"/>
    </row>
    <row r="412" spans="1:26" ht="13" outlineLevel="1">
      <c r="A412" s="4" t="s">
        <v>5</v>
      </c>
      <c r="B412" s="1">
        <f t="shared" ref="B412:K412" si="98">B398*B370</f>
        <v>136.98559505735412</v>
      </c>
      <c r="C412" s="1">
        <f t="shared" si="98"/>
        <v>135.08083276372116</v>
      </c>
      <c r="D412" s="1">
        <f t="shared" si="98"/>
        <v>147.43705879602734</v>
      </c>
      <c r="E412" s="1">
        <f t="shared" si="98"/>
        <v>183.93986319368898</v>
      </c>
      <c r="F412" s="1">
        <f t="shared" si="98"/>
        <v>222.64218314187679</v>
      </c>
      <c r="G412" s="1">
        <f t="shared" si="98"/>
        <v>320.0160233605676</v>
      </c>
      <c r="H412" s="1">
        <f t="shared" si="98"/>
        <v>428.65496446029056</v>
      </c>
      <c r="I412" s="1">
        <f t="shared" si="98"/>
        <v>571.63002316536836</v>
      </c>
      <c r="J412" s="1">
        <f t="shared" si="98"/>
        <v>1130.293295591528</v>
      </c>
      <c r="K412" s="1">
        <f t="shared" si="98"/>
        <v>2028.0072825334</v>
      </c>
      <c r="N412" s="1"/>
      <c r="O412" s="1"/>
      <c r="P412" s="1"/>
      <c r="Q412" s="1"/>
      <c r="R412" s="1"/>
      <c r="S412" s="1"/>
      <c r="T412" s="1"/>
      <c r="U412" s="1"/>
      <c r="V412" s="1"/>
      <c r="W412" s="1"/>
      <c r="X412" s="1"/>
      <c r="Y412" s="1"/>
    </row>
    <row r="413" spans="1:26" ht="13" outlineLevel="1">
      <c r="A413" s="4" t="s">
        <v>6</v>
      </c>
      <c r="B413" s="1">
        <f t="shared" ref="B413:K413" si="99">B399*B371</f>
        <v>233.42194271397852</v>
      </c>
      <c r="C413" s="1">
        <f t="shared" si="99"/>
        <v>414.28466924125235</v>
      </c>
      <c r="D413" s="1">
        <f t="shared" si="99"/>
        <v>720.52172689619738</v>
      </c>
      <c r="E413" s="1">
        <f t="shared" si="99"/>
        <v>1093.7527649447288</v>
      </c>
      <c r="F413" s="1">
        <f t="shared" si="99"/>
        <v>1408.0867135335068</v>
      </c>
      <c r="G413" s="1">
        <f t="shared" si="99"/>
        <v>1690.2919247285072</v>
      </c>
      <c r="H413" s="1">
        <f t="shared" si="99"/>
        <v>2025.9248136274705</v>
      </c>
      <c r="I413" s="1">
        <f t="shared" si="99"/>
        <v>2312.6270803777629</v>
      </c>
      <c r="J413" s="1">
        <f t="shared" si="99"/>
        <v>2886.3239390781305</v>
      </c>
      <c r="K413" s="1">
        <f t="shared" si="99"/>
        <v>3618.2205733249766</v>
      </c>
      <c r="N413" s="1"/>
      <c r="O413" s="1"/>
      <c r="P413" s="1"/>
      <c r="Q413" s="1"/>
      <c r="R413" s="1"/>
      <c r="S413" s="1"/>
      <c r="T413" s="1"/>
      <c r="U413" s="1"/>
      <c r="V413" s="1"/>
      <c r="W413" s="1"/>
      <c r="X413" s="1"/>
      <c r="Y413" s="1"/>
    </row>
    <row r="414" spans="1:26" ht="13" outlineLevel="1">
      <c r="A414" s="4" t="s">
        <v>11</v>
      </c>
      <c r="B414" s="1">
        <f t="shared" ref="B414:K414" si="100">B400*B372</f>
        <v>4028.5383337632397</v>
      </c>
      <c r="C414" s="1">
        <f t="shared" si="100"/>
        <v>5384.7991333345963</v>
      </c>
      <c r="D414" s="1">
        <f t="shared" si="100"/>
        <v>7113.1037013019377</v>
      </c>
      <c r="E414" s="1">
        <f t="shared" si="100"/>
        <v>9078.9270163996407</v>
      </c>
      <c r="F414" s="1">
        <f t="shared" si="100"/>
        <v>11450.3473395495</v>
      </c>
      <c r="G414" s="1">
        <f t="shared" si="100"/>
        <v>14002.493606299127</v>
      </c>
      <c r="H414" s="1">
        <f t="shared" si="100"/>
        <v>16858.398811907002</v>
      </c>
      <c r="I414" s="1">
        <f t="shared" si="100"/>
        <v>19737.871564436318</v>
      </c>
      <c r="J414" s="1">
        <f t="shared" si="100"/>
        <v>22685.924631777008</v>
      </c>
      <c r="K414" s="1">
        <f t="shared" si="100"/>
        <v>25658.205914649399</v>
      </c>
      <c r="N414" s="1"/>
      <c r="O414" s="1"/>
      <c r="P414" s="1"/>
      <c r="Q414" s="1"/>
      <c r="R414" s="1"/>
      <c r="S414" s="1"/>
      <c r="T414" s="1"/>
      <c r="U414" s="1"/>
      <c r="V414" s="1"/>
      <c r="W414" s="1"/>
      <c r="X414" s="1"/>
      <c r="Y414" s="1"/>
    </row>
    <row r="415" spans="1:26" ht="13" outlineLevel="1">
      <c r="A415" s="4" t="s">
        <v>2</v>
      </c>
      <c r="B415" s="1">
        <f t="shared" ref="B415:K415" si="101">B401*B373</f>
        <v>859.22072603740116</v>
      </c>
      <c r="C415" s="1">
        <f t="shared" si="101"/>
        <v>869.62396875755326</v>
      </c>
      <c r="D415" s="1">
        <f t="shared" si="101"/>
        <v>1126.6467961356386</v>
      </c>
      <c r="E415" s="1">
        <f t="shared" si="101"/>
        <v>1511.7083098656028</v>
      </c>
      <c r="F415" s="1">
        <f t="shared" si="101"/>
        <v>2058.1958631841271</v>
      </c>
      <c r="G415" s="1">
        <f t="shared" si="101"/>
        <v>2633.7287545382947</v>
      </c>
      <c r="H415" s="1">
        <f t="shared" si="101"/>
        <v>3399.2397000209739</v>
      </c>
      <c r="I415" s="1">
        <f t="shared" si="101"/>
        <v>4007.3217867778289</v>
      </c>
      <c r="J415" s="1">
        <f t="shared" si="101"/>
        <v>4649.3101598695803</v>
      </c>
      <c r="K415" s="1">
        <f t="shared" si="101"/>
        <v>5390.6621695230169</v>
      </c>
      <c r="N415" s="1"/>
      <c r="O415" s="1"/>
      <c r="P415" s="1"/>
      <c r="Q415" s="1"/>
      <c r="R415" s="1"/>
      <c r="S415" s="1"/>
      <c r="T415" s="1"/>
      <c r="U415" s="1"/>
      <c r="V415" s="1"/>
      <c r="W415" s="1"/>
      <c r="X415" s="1"/>
      <c r="Y415" s="1"/>
    </row>
    <row r="416" spans="1:26" ht="13" outlineLevel="1">
      <c r="A416" s="4" t="s">
        <v>3</v>
      </c>
      <c r="B416" s="1">
        <f t="shared" ref="B416:K416" si="102">B402*B374</f>
        <v>699.39846450972402</v>
      </c>
      <c r="C416" s="1">
        <f t="shared" si="102"/>
        <v>800.63284185069392</v>
      </c>
      <c r="D416" s="1">
        <f t="shared" si="102"/>
        <v>959.1379395190279</v>
      </c>
      <c r="E416" s="1">
        <f t="shared" si="102"/>
        <v>1209.4689546540124</v>
      </c>
      <c r="F416" s="1">
        <f t="shared" si="102"/>
        <v>1527.5285893844919</v>
      </c>
      <c r="G416" s="1">
        <f t="shared" si="102"/>
        <v>1673.1111139112709</v>
      </c>
      <c r="H416" s="1">
        <f t="shared" si="102"/>
        <v>2306.0769467581895</v>
      </c>
      <c r="I416" s="1">
        <f t="shared" si="102"/>
        <v>3319.408432569408</v>
      </c>
      <c r="J416" s="1">
        <f t="shared" si="102"/>
        <v>4776.3377711822759</v>
      </c>
      <c r="K416" s="1">
        <f t="shared" si="102"/>
        <v>6828.6603813190031</v>
      </c>
      <c r="N416" s="1"/>
      <c r="O416" s="1"/>
      <c r="P416" s="1"/>
      <c r="Q416" s="1"/>
      <c r="R416" s="1"/>
      <c r="S416" s="1"/>
      <c r="T416" s="1"/>
      <c r="U416" s="1"/>
      <c r="V416" s="1"/>
      <c r="W416" s="1"/>
      <c r="X416" s="1"/>
      <c r="Y416" s="1"/>
    </row>
    <row r="417" spans="1:26" ht="13" outlineLevel="1">
      <c r="A417" s="4" t="s">
        <v>4</v>
      </c>
      <c r="B417" s="1">
        <f t="shared" ref="B417:K417" si="103">B403*B375</f>
        <v>835.21185328047397</v>
      </c>
      <c r="C417" s="1">
        <f t="shared" si="103"/>
        <v>836.46776927372377</v>
      </c>
      <c r="D417" s="1">
        <f t="shared" si="103"/>
        <v>883.41932209140464</v>
      </c>
      <c r="E417" s="1">
        <f t="shared" si="103"/>
        <v>987.83340107622553</v>
      </c>
      <c r="F417" s="1">
        <f t="shared" si="103"/>
        <v>1105.4951579899985</v>
      </c>
      <c r="G417" s="1">
        <f t="shared" si="103"/>
        <v>1344.2128751062562</v>
      </c>
      <c r="H417" s="1">
        <f t="shared" si="103"/>
        <v>1636.3982215206725</v>
      </c>
      <c r="I417" s="1">
        <f t="shared" si="103"/>
        <v>1714.644347257416</v>
      </c>
      <c r="J417" s="1">
        <f t="shared" si="103"/>
        <v>1864.71870234375</v>
      </c>
      <c r="K417" s="1">
        <f t="shared" si="103"/>
        <v>2161.281797515659</v>
      </c>
      <c r="N417" s="1"/>
      <c r="O417" s="1"/>
      <c r="P417" s="1"/>
      <c r="Q417" s="1"/>
      <c r="R417" s="1"/>
      <c r="S417" s="1"/>
      <c r="T417" s="1"/>
      <c r="U417" s="1"/>
      <c r="V417" s="1"/>
      <c r="W417" s="1"/>
      <c r="X417" s="1"/>
      <c r="Y417" s="1"/>
    </row>
    <row r="418" spans="1:26" ht="13" outlineLevel="1">
      <c r="A418" s="4" t="s">
        <v>0</v>
      </c>
      <c r="B418" s="1">
        <f t="shared" ref="B418:K418" si="104">B404*B376</f>
        <v>12123.405753406048</v>
      </c>
      <c r="C418" s="1">
        <f t="shared" si="104"/>
        <v>14598.854448669515</v>
      </c>
      <c r="D418" s="1">
        <f t="shared" si="104"/>
        <v>17847.986477163107</v>
      </c>
      <c r="E418" s="1">
        <f t="shared" si="104"/>
        <v>21282.510958314069</v>
      </c>
      <c r="F418" s="1">
        <f t="shared" si="104"/>
        <v>25094.292361339652</v>
      </c>
      <c r="G418" s="1">
        <f t="shared" si="104"/>
        <v>28878.766264867656</v>
      </c>
      <c r="H418" s="1">
        <f t="shared" si="104"/>
        <v>32853.049131973668</v>
      </c>
      <c r="I418" s="1">
        <f t="shared" si="104"/>
        <v>36565.50211650959</v>
      </c>
      <c r="J418" s="1">
        <f t="shared" si="104"/>
        <v>40257.291312289322</v>
      </c>
      <c r="K418" s="1">
        <f t="shared" si="104"/>
        <v>43844.23370720417</v>
      </c>
      <c r="L418" s="12" t="s">
        <v>93</v>
      </c>
      <c r="N418" s="1"/>
      <c r="O418" s="1"/>
      <c r="P418" s="1"/>
      <c r="Q418" s="1"/>
      <c r="R418" s="1"/>
      <c r="S418" s="1"/>
      <c r="T418" s="1"/>
      <c r="U418" s="1"/>
      <c r="V418" s="1"/>
      <c r="W418" s="1"/>
      <c r="X418" s="1"/>
      <c r="Y418" s="1"/>
    </row>
    <row r="419" spans="1:26" ht="13" outlineLevel="1">
      <c r="A419" s="4" t="s">
        <v>1</v>
      </c>
      <c r="B419" s="1">
        <f t="shared" ref="B419:K419" si="105">B405*B377</f>
        <v>5651.8217072973966</v>
      </c>
      <c r="C419" s="1">
        <f t="shared" si="105"/>
        <v>6571.2987340359823</v>
      </c>
      <c r="D419" s="1">
        <f t="shared" si="105"/>
        <v>7788.6976243546505</v>
      </c>
      <c r="E419" s="1">
        <f t="shared" si="105"/>
        <v>8976.304667305285</v>
      </c>
      <c r="F419" s="1">
        <f t="shared" si="105"/>
        <v>10310.103211562924</v>
      </c>
      <c r="G419" s="1">
        <f t="shared" si="105"/>
        <v>11454.839384168989</v>
      </c>
      <c r="H419" s="1">
        <f t="shared" si="105"/>
        <v>12686.588028577635</v>
      </c>
      <c r="I419" s="1">
        <f t="shared" si="105"/>
        <v>13879.278320621277</v>
      </c>
      <c r="J419" s="1">
        <f t="shared" si="105"/>
        <v>15130.968800673816</v>
      </c>
      <c r="K419" s="1">
        <f t="shared" si="105"/>
        <v>16431.71694970713</v>
      </c>
      <c r="N419" s="1"/>
      <c r="O419" s="1"/>
      <c r="P419" s="1"/>
      <c r="Q419" s="1"/>
      <c r="R419" s="1"/>
      <c r="S419" s="1"/>
      <c r="T419" s="1"/>
      <c r="U419" s="1"/>
      <c r="V419" s="1"/>
      <c r="W419" s="1"/>
      <c r="X419" s="1"/>
      <c r="Y419" s="1"/>
    </row>
    <row r="420" spans="1:26" ht="13" outlineLevel="1">
      <c r="A420" s="4" t="s">
        <v>7</v>
      </c>
      <c r="B420" s="1">
        <f t="shared" ref="B420:K420" si="106">B406*B378</f>
        <v>2538.1176079577376</v>
      </c>
      <c r="C420" s="1">
        <f t="shared" si="106"/>
        <v>3405.62038999487</v>
      </c>
      <c r="D420" s="1">
        <f t="shared" si="106"/>
        <v>4557.8637454537038</v>
      </c>
      <c r="E420" s="1">
        <f t="shared" si="106"/>
        <v>5644.4417530447881</v>
      </c>
      <c r="F420" s="1">
        <f t="shared" si="106"/>
        <v>6919.3255699604151</v>
      </c>
      <c r="G420" s="1">
        <f t="shared" si="106"/>
        <v>7887.0772514420196</v>
      </c>
      <c r="H420" s="1">
        <f t="shared" si="106"/>
        <v>8856.7193166443612</v>
      </c>
      <c r="I420" s="1">
        <f t="shared" si="106"/>
        <v>10362.604943716695</v>
      </c>
      <c r="J420" s="1">
        <f t="shared" si="106"/>
        <v>11946.929292196288</v>
      </c>
      <c r="K420" s="1">
        <f t="shared" si="106"/>
        <v>13619.852256363181</v>
      </c>
      <c r="N420" s="1"/>
      <c r="O420" s="1"/>
      <c r="P420" s="1"/>
      <c r="Q420" s="1"/>
      <c r="R420" s="1"/>
      <c r="S420" s="1"/>
      <c r="T420" s="1"/>
      <c r="U420" s="1"/>
      <c r="V420" s="1"/>
      <c r="W420" s="1"/>
      <c r="X420" s="1"/>
      <c r="Y420" s="1"/>
    </row>
    <row r="421" spans="1:26" ht="13" outlineLevel="1">
      <c r="A421" s="4" t="s">
        <v>8</v>
      </c>
      <c r="B421" s="1">
        <f t="shared" ref="B421:K421" si="107">B407*B379</f>
        <v>161.31440198470435</v>
      </c>
      <c r="C421" s="1">
        <f t="shared" si="107"/>
        <v>198.63236786301638</v>
      </c>
      <c r="D421" s="1">
        <f t="shared" si="107"/>
        <v>264.33947349027858</v>
      </c>
      <c r="E421" s="1">
        <f t="shared" si="107"/>
        <v>396.21062385746461</v>
      </c>
      <c r="F421" s="1">
        <f t="shared" si="107"/>
        <v>592.42944628306907</v>
      </c>
      <c r="G421" s="1">
        <f t="shared" si="107"/>
        <v>1484.6686238582481</v>
      </c>
      <c r="H421" s="1">
        <f t="shared" si="107"/>
        <v>2973.7815592115194</v>
      </c>
      <c r="I421" s="1">
        <f t="shared" si="107"/>
        <v>4716.5611545213142</v>
      </c>
      <c r="J421" s="1">
        <f t="shared" si="107"/>
        <v>7438.7583885783724</v>
      </c>
      <c r="K421" s="1">
        <f t="shared" si="107"/>
        <v>11448.568106182693</v>
      </c>
      <c r="N421" s="1"/>
      <c r="O421" s="1"/>
      <c r="P421" s="1"/>
      <c r="Q421" s="1"/>
      <c r="R421" s="1"/>
      <c r="S421" s="1"/>
      <c r="T421" s="1"/>
      <c r="U421" s="1"/>
      <c r="V421" s="1"/>
      <c r="W421" s="1"/>
    </row>
    <row r="422" spans="1:26" ht="14.5" outlineLevel="1">
      <c r="A422" s="16"/>
      <c r="B422" s="1"/>
      <c r="C422" s="1"/>
      <c r="D422" s="1"/>
      <c r="E422" s="1"/>
      <c r="F422" s="1"/>
      <c r="G422" s="1"/>
      <c r="H422" s="1"/>
      <c r="I422" s="1"/>
      <c r="J422" s="1"/>
      <c r="K422" s="1"/>
    </row>
    <row r="423" spans="1:26" ht="14.5" outlineLevel="1">
      <c r="A423" s="16" t="s">
        <v>58</v>
      </c>
      <c r="B423" s="3"/>
      <c r="C423" s="3"/>
      <c r="D423" s="3"/>
      <c r="E423" s="3"/>
      <c r="F423" s="3"/>
      <c r="G423" s="3"/>
      <c r="H423" s="3"/>
      <c r="I423" s="3"/>
      <c r="J423" s="3"/>
      <c r="K423" s="3"/>
    </row>
    <row r="424" spans="1:26" ht="14.5" outlineLevel="1">
      <c r="A424" s="24" t="s">
        <v>39</v>
      </c>
      <c r="B424" s="23"/>
      <c r="C424" s="23"/>
      <c r="D424" s="23"/>
      <c r="E424" s="23"/>
      <c r="F424" s="23"/>
      <c r="G424" s="23"/>
      <c r="H424" s="23"/>
      <c r="I424" s="23"/>
      <c r="J424" s="23"/>
      <c r="K424" s="23"/>
      <c r="L424" s="32"/>
    </row>
    <row r="425" spans="1:26" ht="14.5" outlineLevel="1">
      <c r="A425" s="23"/>
      <c r="B425" s="69">
        <v>2010</v>
      </c>
      <c r="C425" s="69">
        <v>2020</v>
      </c>
      <c r="D425" s="69">
        <v>2030</v>
      </c>
      <c r="E425" s="69">
        <v>2040</v>
      </c>
      <c r="F425" s="69">
        <v>2050</v>
      </c>
      <c r="G425" s="69">
        <v>2060</v>
      </c>
      <c r="H425" s="69">
        <v>2070</v>
      </c>
      <c r="I425" s="69">
        <v>2080</v>
      </c>
      <c r="J425" s="69">
        <v>2090</v>
      </c>
      <c r="K425" s="69">
        <v>2100</v>
      </c>
      <c r="L425" s="6"/>
      <c r="O425" s="1"/>
      <c r="P425" s="1"/>
      <c r="Q425" s="1"/>
      <c r="R425" s="1"/>
      <c r="S425" s="1"/>
      <c r="T425" s="1"/>
      <c r="U425" s="1"/>
      <c r="V425" s="1"/>
      <c r="W425" s="1"/>
      <c r="X425" s="1"/>
      <c r="Y425" s="1"/>
      <c r="Z425" s="1"/>
    </row>
    <row r="426" spans="1:26" ht="14.5" outlineLevel="1">
      <c r="A426" s="23" t="s">
        <v>5</v>
      </c>
      <c r="B426" s="46">
        <f t="shared" ref="B426:K426" si="108">B370*B10</f>
        <v>48.705992307982498</v>
      </c>
      <c r="C426" s="46">
        <f t="shared" si="108"/>
        <v>66.798654376863794</v>
      </c>
      <c r="D426" s="46">
        <f t="shared" si="108"/>
        <v>95.429246983958592</v>
      </c>
      <c r="E426" s="46">
        <f t="shared" si="108"/>
        <v>150.90028939407495</v>
      </c>
      <c r="F426" s="46">
        <f t="shared" si="108"/>
        <v>224.3376818597506</v>
      </c>
      <c r="G426" s="46">
        <f t="shared" si="108"/>
        <v>383.58897316169214</v>
      </c>
      <c r="H426" s="46">
        <f t="shared" si="108"/>
        <v>596.40444312721513</v>
      </c>
      <c r="I426" s="46">
        <f t="shared" si="108"/>
        <v>903.81903246359127</v>
      </c>
      <c r="J426" s="46">
        <f t="shared" si="108"/>
        <v>1992.4192566849101</v>
      </c>
      <c r="K426" s="46">
        <f t="shared" si="108"/>
        <v>3922.7565435284537</v>
      </c>
      <c r="L426" s="6"/>
      <c r="O426" s="1"/>
      <c r="P426" s="1"/>
      <c r="Q426" s="1"/>
      <c r="R426" s="1"/>
      <c r="S426" s="1"/>
      <c r="T426" s="1"/>
      <c r="U426" s="1"/>
      <c r="V426" s="1"/>
      <c r="W426" s="1"/>
      <c r="X426" s="1"/>
      <c r="Y426" s="1"/>
      <c r="Z426" s="1"/>
    </row>
    <row r="427" spans="1:26" ht="14.5" outlineLevel="1">
      <c r="A427" s="23" t="s">
        <v>6</v>
      </c>
      <c r="B427" s="46">
        <f t="shared" ref="B427:K427" si="109">B371*B11</f>
        <v>152.67081993272404</v>
      </c>
      <c r="C427" s="46">
        <f t="shared" si="109"/>
        <v>325.93439474301317</v>
      </c>
      <c r="D427" s="46">
        <f t="shared" si="109"/>
        <v>612.02123271539222</v>
      </c>
      <c r="E427" s="46">
        <f t="shared" si="109"/>
        <v>972.76970657029494</v>
      </c>
      <c r="F427" s="46">
        <f t="shared" si="109"/>
        <v>1275.1414963331258</v>
      </c>
      <c r="G427" s="46">
        <f t="shared" si="109"/>
        <v>1523.1616127514612</v>
      </c>
      <c r="H427" s="46">
        <f t="shared" si="109"/>
        <v>1790.8018096316084</v>
      </c>
      <c r="I427" s="46">
        <f t="shared" si="109"/>
        <v>1986.988243963777</v>
      </c>
      <c r="J427" s="46">
        <f t="shared" si="109"/>
        <v>2396.9211172051396</v>
      </c>
      <c r="K427" s="46">
        <f t="shared" si="109"/>
        <v>2917.9398000479591</v>
      </c>
      <c r="L427" s="6"/>
      <c r="O427" s="1"/>
      <c r="P427" s="1"/>
      <c r="Q427" s="1"/>
      <c r="R427" s="1"/>
      <c r="S427" s="1"/>
      <c r="T427" s="1"/>
      <c r="U427" s="1"/>
      <c r="V427" s="1"/>
      <c r="W427" s="1"/>
      <c r="X427" s="1"/>
      <c r="Y427" s="1"/>
      <c r="Z427" s="1"/>
    </row>
    <row r="428" spans="1:26" ht="14.5" outlineLevel="1">
      <c r="A428" s="23" t="s">
        <v>11</v>
      </c>
      <c r="B428" s="46">
        <f t="shared" ref="B428:K428" si="110">B372*B12</f>
        <v>1152.6721125489228</v>
      </c>
      <c r="C428" s="46">
        <f t="shared" si="110"/>
        <v>1770.0310232431834</v>
      </c>
      <c r="D428" s="46">
        <f t="shared" si="110"/>
        <v>2580.3512764793873</v>
      </c>
      <c r="E428" s="46">
        <f t="shared" si="110"/>
        <v>3604.0738602124275</v>
      </c>
      <c r="F428" s="46">
        <f t="shared" si="110"/>
        <v>4935.5515389158745</v>
      </c>
      <c r="G428" s="46">
        <f t="shared" si="110"/>
        <v>6492.1711062138929</v>
      </c>
      <c r="H428" s="46">
        <f t="shared" si="110"/>
        <v>8324.7411001749297</v>
      </c>
      <c r="I428" s="46">
        <f t="shared" si="110"/>
        <v>10311.451614706006</v>
      </c>
      <c r="J428" s="46">
        <f t="shared" si="110"/>
        <v>12467.791867432394</v>
      </c>
      <c r="K428" s="46">
        <f t="shared" si="110"/>
        <v>14726.538501487388</v>
      </c>
      <c r="L428" s="6"/>
      <c r="O428" s="1"/>
      <c r="P428" s="1"/>
      <c r="Q428" s="1"/>
      <c r="R428" s="1"/>
      <c r="S428" s="1"/>
      <c r="T428" s="1"/>
      <c r="U428" s="1"/>
      <c r="V428" s="1"/>
      <c r="W428" s="1"/>
      <c r="X428" s="1"/>
      <c r="Y428" s="1"/>
      <c r="Z428" s="1"/>
    </row>
    <row r="429" spans="1:26" ht="14.5" outlineLevel="1">
      <c r="A429" s="23" t="s">
        <v>2</v>
      </c>
      <c r="B429" s="46">
        <f t="shared" ref="B429:K429" si="111">B373*B13</f>
        <v>98.333000181960543</v>
      </c>
      <c r="C429" s="46">
        <f t="shared" si="111"/>
        <v>122.88734646620958</v>
      </c>
      <c r="D429" s="46">
        <f t="shared" si="111"/>
        <v>170.40660415337456</v>
      </c>
      <c r="E429" s="46">
        <f t="shared" si="111"/>
        <v>244.02342905135069</v>
      </c>
      <c r="F429" s="46">
        <f t="shared" si="111"/>
        <v>353.80025123354341</v>
      </c>
      <c r="G429" s="46">
        <f t="shared" si="111"/>
        <v>478.7380104795933</v>
      </c>
      <c r="H429" s="46">
        <f t="shared" si="111"/>
        <v>648.86462868802664</v>
      </c>
      <c r="I429" s="46">
        <f t="shared" si="111"/>
        <v>797.39581603381794</v>
      </c>
      <c r="J429" s="46">
        <f t="shared" si="111"/>
        <v>958.4828957974986</v>
      </c>
      <c r="K429" s="46">
        <f t="shared" si="111"/>
        <v>1147.0550345283236</v>
      </c>
      <c r="L429" s="6"/>
      <c r="O429" s="1"/>
      <c r="P429" s="1"/>
      <c r="Q429" s="1"/>
      <c r="R429" s="1"/>
      <c r="S429" s="1"/>
      <c r="T429" s="1"/>
      <c r="U429" s="1"/>
      <c r="V429" s="1"/>
      <c r="W429" s="1"/>
      <c r="X429" s="1"/>
      <c r="Y429" s="1"/>
      <c r="Z429" s="1"/>
    </row>
    <row r="430" spans="1:26" ht="14.5" outlineLevel="1">
      <c r="A430" s="23" t="s">
        <v>3</v>
      </c>
      <c r="B430" s="46">
        <f t="shared" ref="B430:K430" si="112">B374*B14</f>
        <v>190.53752023879716</v>
      </c>
      <c r="C430" s="46">
        <f t="shared" si="112"/>
        <v>265.44739873723597</v>
      </c>
      <c r="D430" s="46">
        <f t="shared" si="112"/>
        <v>366.36915236364473</v>
      </c>
      <c r="E430" s="46">
        <f t="shared" si="112"/>
        <v>519.12787551682788</v>
      </c>
      <c r="F430" s="46">
        <f t="shared" si="112"/>
        <v>720.34972449625263</v>
      </c>
      <c r="G430" s="46">
        <f t="shared" si="112"/>
        <v>848.74078487295935</v>
      </c>
      <c r="H430" s="46">
        <f t="shared" si="112"/>
        <v>1240.307101127587</v>
      </c>
      <c r="I430" s="46">
        <f t="shared" si="112"/>
        <v>1871.5689447418647</v>
      </c>
      <c r="J430" s="46">
        <f t="shared" si="112"/>
        <v>2797.7604348122122</v>
      </c>
      <c r="K430" s="46">
        <f t="shared" si="112"/>
        <v>4134.9591492536483</v>
      </c>
      <c r="L430" s="6"/>
      <c r="O430" s="1"/>
      <c r="P430" s="1"/>
      <c r="Q430" s="1"/>
      <c r="R430" s="1"/>
      <c r="S430" s="1"/>
      <c r="T430" s="1"/>
      <c r="U430" s="1"/>
      <c r="V430" s="1"/>
      <c r="W430" s="1"/>
      <c r="X430" s="1"/>
      <c r="Y430" s="1"/>
      <c r="Z430" s="1"/>
    </row>
    <row r="431" spans="1:26" ht="14.5" outlineLevel="1">
      <c r="A431" s="23" t="s">
        <v>4</v>
      </c>
      <c r="B431" s="46">
        <f t="shared" ref="B431:K431" si="113">B375*B15</f>
        <v>132.09084609046849</v>
      </c>
      <c r="C431" s="46">
        <f t="shared" si="113"/>
        <v>173.56386881318784</v>
      </c>
      <c r="D431" s="46">
        <f t="shared" si="113"/>
        <v>223.8471015456021</v>
      </c>
      <c r="E431" s="46">
        <f t="shared" si="113"/>
        <v>297.02521310880883</v>
      </c>
      <c r="F431" s="46">
        <f t="shared" si="113"/>
        <v>384.26035361016108</v>
      </c>
      <c r="G431" s="46">
        <f t="shared" si="113"/>
        <v>525.91849481435236</v>
      </c>
      <c r="H431" s="46">
        <f t="shared" si="113"/>
        <v>704.7065623818238</v>
      </c>
      <c r="I431" s="46">
        <f t="shared" si="113"/>
        <v>798.03018755999994</v>
      </c>
      <c r="J431" s="46">
        <f t="shared" si="113"/>
        <v>926.0987715</v>
      </c>
      <c r="K431" s="46">
        <f t="shared" si="113"/>
        <v>1135.4275424589982</v>
      </c>
      <c r="L431" s="6"/>
      <c r="O431" s="1"/>
      <c r="P431" s="1"/>
      <c r="Q431" s="1"/>
      <c r="R431" s="1"/>
      <c r="S431" s="1"/>
      <c r="T431" s="1"/>
      <c r="U431" s="1"/>
      <c r="V431" s="1"/>
      <c r="W431" s="1"/>
      <c r="X431" s="1"/>
      <c r="Y431" s="1"/>
      <c r="Z431" s="1"/>
    </row>
    <row r="432" spans="1:26" ht="14.5" outlineLevel="1">
      <c r="A432" s="23" t="s">
        <v>0</v>
      </c>
      <c r="B432" s="46">
        <f t="shared" ref="B432:K432" si="114">B376*B16</f>
        <v>2045.4427912115862</v>
      </c>
      <c r="C432" s="46">
        <f t="shared" si="114"/>
        <v>2950.4106371713237</v>
      </c>
      <c r="D432" s="46">
        <f t="shared" si="114"/>
        <v>4164.2617422513986</v>
      </c>
      <c r="E432" s="46">
        <f t="shared" si="114"/>
        <v>5656.6981311596301</v>
      </c>
      <c r="F432" s="46">
        <f t="shared" si="114"/>
        <v>7517.6487984902797</v>
      </c>
      <c r="G432" s="46">
        <f t="shared" si="114"/>
        <v>9715.5166996452117</v>
      </c>
      <c r="H432" s="46">
        <f t="shared" si="114"/>
        <v>12325.216789724976</v>
      </c>
      <c r="I432" s="46">
        <f t="shared" si="114"/>
        <v>15111.290255748332</v>
      </c>
      <c r="J432" s="46">
        <f t="shared" si="114"/>
        <v>18097.801862053679</v>
      </c>
      <c r="K432" s="46">
        <f t="shared" si="114"/>
        <v>21212.999786345186</v>
      </c>
      <c r="L432" s="6"/>
      <c r="O432" s="1"/>
      <c r="P432" s="1"/>
      <c r="Q432" s="1"/>
      <c r="R432" s="1"/>
      <c r="S432" s="1"/>
      <c r="T432" s="1"/>
      <c r="U432" s="1"/>
      <c r="V432" s="1"/>
      <c r="W432" s="1"/>
      <c r="X432" s="1"/>
      <c r="Y432" s="1"/>
      <c r="Z432" s="1"/>
    </row>
    <row r="433" spans="1:26" ht="14.5" outlineLevel="1">
      <c r="A433" s="23" t="s">
        <v>1</v>
      </c>
      <c r="B433" s="46">
        <f t="shared" ref="B433:K433" si="115">B377*B17</f>
        <v>437.64377978694125</v>
      </c>
      <c r="C433" s="46">
        <f t="shared" si="115"/>
        <v>554.97828968268959</v>
      </c>
      <c r="D433" s="46">
        <f t="shared" si="115"/>
        <v>680.7705750788374</v>
      </c>
      <c r="E433" s="46">
        <f t="shared" si="115"/>
        <v>802.13696954080774</v>
      </c>
      <c r="F433" s="46">
        <f t="shared" si="115"/>
        <v>935.4416587129632</v>
      </c>
      <c r="G433" s="46">
        <f t="shared" si="115"/>
        <v>1051.3518246302519</v>
      </c>
      <c r="H433" s="46">
        <f t="shared" si="115"/>
        <v>1166.2554843184223</v>
      </c>
      <c r="I433" s="46">
        <f t="shared" si="115"/>
        <v>1269.5661032046062</v>
      </c>
      <c r="J433" s="46">
        <f t="shared" si="115"/>
        <v>1367.5254748419472</v>
      </c>
      <c r="K433" s="46">
        <f t="shared" si="115"/>
        <v>1461.608603665084</v>
      </c>
      <c r="L433" s="6"/>
      <c r="O433" s="1"/>
      <c r="P433" s="1"/>
      <c r="Q433" s="1"/>
      <c r="R433" s="1"/>
      <c r="S433" s="1"/>
      <c r="T433" s="1"/>
      <c r="U433" s="1"/>
      <c r="V433" s="1"/>
      <c r="W433" s="1"/>
      <c r="X433" s="1"/>
      <c r="Y433" s="1"/>
      <c r="Z433" s="1"/>
    </row>
    <row r="434" spans="1:26" ht="14.5" outlineLevel="1">
      <c r="A434" s="23" t="s">
        <v>7</v>
      </c>
      <c r="B434" s="46">
        <f t="shared" ref="B434:K434" si="116">B378*B18</f>
        <v>873.21058066793341</v>
      </c>
      <c r="C434" s="46">
        <f t="shared" si="116"/>
        <v>1502.6186924836934</v>
      </c>
      <c r="D434" s="46">
        <f t="shared" si="116"/>
        <v>2318.7070806497709</v>
      </c>
      <c r="E434" s="46">
        <f t="shared" si="116"/>
        <v>3221.079879514507</v>
      </c>
      <c r="F434" s="46">
        <f t="shared" si="116"/>
        <v>4315.5571525200694</v>
      </c>
      <c r="G434" s="46">
        <f t="shared" si="116"/>
        <v>5262.1702294418874</v>
      </c>
      <c r="H434" s="46">
        <f t="shared" si="116"/>
        <v>6214.786731420164</v>
      </c>
      <c r="I434" s="46">
        <f t="shared" si="116"/>
        <v>7550.3687157686682</v>
      </c>
      <c r="J434" s="46">
        <f t="shared" si="116"/>
        <v>8954.7972443521976</v>
      </c>
      <c r="K434" s="46">
        <f t="shared" si="116"/>
        <v>10440.29434154523</v>
      </c>
      <c r="L434" s="6"/>
      <c r="O434" s="1"/>
      <c r="P434" s="1"/>
      <c r="Q434" s="1"/>
      <c r="R434" s="1"/>
      <c r="S434" s="1"/>
      <c r="T434" s="1"/>
      <c r="U434" s="1"/>
      <c r="V434" s="1"/>
      <c r="W434" s="1"/>
      <c r="X434" s="1"/>
      <c r="Y434" s="1"/>
      <c r="Z434" s="1"/>
    </row>
    <row r="435" spans="1:26" ht="14.5" outlineLevel="1">
      <c r="A435" s="23" t="s">
        <v>8</v>
      </c>
      <c r="B435" s="46">
        <f t="shared" ref="B435:K435" si="117">B379*B19</f>
        <v>95.765182620515148</v>
      </c>
      <c r="C435" s="46">
        <f t="shared" si="117"/>
        <v>149.2120784689906</v>
      </c>
      <c r="D435" s="46">
        <f t="shared" si="117"/>
        <v>236.97120983827372</v>
      </c>
      <c r="E435" s="46">
        <f t="shared" si="117"/>
        <v>414.01055599863082</v>
      </c>
      <c r="F435" s="46">
        <f t="shared" si="117"/>
        <v>705.76114334118074</v>
      </c>
      <c r="G435" s="46">
        <f t="shared" si="117"/>
        <v>1963.8745078032609</v>
      </c>
      <c r="H435" s="46">
        <f t="shared" si="117"/>
        <v>4262.7721099799028</v>
      </c>
      <c r="I435" s="46">
        <f t="shared" si="117"/>
        <v>7188.3143494426658</v>
      </c>
      <c r="J435" s="46">
        <f t="shared" si="117"/>
        <v>11851.561147921318</v>
      </c>
      <c r="K435" s="46">
        <f t="shared" si="117"/>
        <v>18832.73454110662</v>
      </c>
      <c r="L435" s="6"/>
      <c r="O435" s="1"/>
      <c r="P435" s="1"/>
      <c r="Q435" s="1"/>
      <c r="R435" s="1"/>
      <c r="S435" s="1"/>
      <c r="T435" s="1"/>
      <c r="U435" s="1"/>
      <c r="V435" s="1"/>
      <c r="W435" s="1"/>
      <c r="X435" s="1"/>
      <c r="Y435" s="1"/>
      <c r="Z435" s="1"/>
    </row>
    <row r="436" spans="1:26" ht="14.5" outlineLevel="1">
      <c r="A436" s="23" t="s">
        <v>89</v>
      </c>
      <c r="B436" s="46">
        <f>SUM(B426:B435)</f>
        <v>5227.0726255878326</v>
      </c>
      <c r="C436" s="46">
        <f t="shared" ref="C436:K436" si="118">SUM(C426:C435)</f>
        <v>7881.8823841863905</v>
      </c>
      <c r="D436" s="46">
        <f t="shared" si="118"/>
        <v>11449.13522205964</v>
      </c>
      <c r="E436" s="46">
        <f t="shared" si="118"/>
        <v>15881.845910067363</v>
      </c>
      <c r="F436" s="46">
        <f t="shared" si="118"/>
        <v>21367.849799513202</v>
      </c>
      <c r="G436" s="46">
        <f t="shared" si="118"/>
        <v>28245.232243814564</v>
      </c>
      <c r="H436" s="46">
        <f t="shared" si="118"/>
        <v>37274.85676057465</v>
      </c>
      <c r="I436" s="46">
        <f t="shared" si="118"/>
        <v>47788.793263633328</v>
      </c>
      <c r="J436" s="46">
        <f t="shared" si="118"/>
        <v>61811.160072601291</v>
      </c>
      <c r="K436" s="46">
        <f t="shared" si="118"/>
        <v>79932.313843966898</v>
      </c>
      <c r="L436" s="6"/>
      <c r="O436" s="1"/>
      <c r="P436" s="1"/>
      <c r="Q436" s="1"/>
      <c r="R436" s="1"/>
      <c r="S436" s="1"/>
      <c r="T436" s="1"/>
      <c r="U436" s="1"/>
      <c r="V436" s="1"/>
      <c r="W436" s="1"/>
      <c r="X436" s="1"/>
      <c r="Y436" s="1"/>
    </row>
    <row r="437" spans="1:26" outlineLevel="1"/>
    <row r="438" spans="1:26" outlineLevel="1">
      <c r="A438" t="s">
        <v>249</v>
      </c>
    </row>
    <row r="439" spans="1:26" ht="14.5" outlineLevel="1">
      <c r="A439" s="18" t="s">
        <v>41</v>
      </c>
      <c r="B439" s="17"/>
      <c r="C439" s="17"/>
      <c r="D439" s="17"/>
      <c r="E439" s="17"/>
      <c r="F439" s="17"/>
      <c r="G439" s="17"/>
      <c r="H439" s="17"/>
      <c r="I439" s="17"/>
      <c r="J439" s="17"/>
      <c r="K439" s="17"/>
    </row>
    <row r="440" spans="1:26" ht="14.5" outlineLevel="1">
      <c r="A440" s="17"/>
      <c r="B440" s="70">
        <v>2010</v>
      </c>
      <c r="C440" s="70">
        <v>2020</v>
      </c>
      <c r="D440" s="70">
        <v>2030</v>
      </c>
      <c r="E440" s="70">
        <v>2040</v>
      </c>
      <c r="F440" s="70">
        <v>2050</v>
      </c>
      <c r="G440" s="70">
        <v>2060</v>
      </c>
      <c r="H440" s="70">
        <v>2070</v>
      </c>
      <c r="I440" s="70">
        <v>2080</v>
      </c>
      <c r="J440" s="70">
        <v>2090</v>
      </c>
      <c r="K440" s="70">
        <v>2100</v>
      </c>
      <c r="O440" s="2"/>
      <c r="P440" s="2"/>
      <c r="Q440" s="2"/>
      <c r="R440" s="2"/>
      <c r="S440" s="2"/>
      <c r="T440" s="2"/>
      <c r="U440" s="2"/>
      <c r="V440" s="2"/>
      <c r="W440" s="2"/>
      <c r="X440" s="2"/>
      <c r="Y440" s="2"/>
      <c r="Z440" s="2"/>
    </row>
    <row r="441" spans="1:26" ht="14.5" outlineLevel="1">
      <c r="A441" s="17" t="s">
        <v>5</v>
      </c>
      <c r="B441" s="47">
        <f t="shared" ref="B441:K441" si="119">B412*B10/1000</f>
        <v>0.11729198769560906</v>
      </c>
      <c r="C441" s="47">
        <f t="shared" si="119"/>
        <v>0.14548077642964857</v>
      </c>
      <c r="D441" s="47">
        <f t="shared" si="119"/>
        <v>0.19373669116318337</v>
      </c>
      <c r="E441" s="47">
        <f t="shared" si="119"/>
        <v>0.28557023494769762</v>
      </c>
      <c r="F441" s="47">
        <f t="shared" si="119"/>
        <v>0.39574695233350993</v>
      </c>
      <c r="G441" s="47">
        <f t="shared" si="119"/>
        <v>0.63077424193667087</v>
      </c>
      <c r="H441" s="47">
        <f t="shared" si="119"/>
        <v>0.91419994594525777</v>
      </c>
      <c r="I441" s="47">
        <f t="shared" si="119"/>
        <v>1.2914401624644698</v>
      </c>
      <c r="J441" s="47">
        <f t="shared" si="119"/>
        <v>2.6537867506072752</v>
      </c>
      <c r="K441" s="47">
        <f t="shared" si="119"/>
        <v>4.8704504731624603</v>
      </c>
      <c r="L441" s="38"/>
      <c r="M441" s="39"/>
      <c r="O441" s="2"/>
      <c r="P441" s="2"/>
      <c r="Q441" s="2"/>
      <c r="R441" s="2"/>
      <c r="S441" s="2"/>
      <c r="T441" s="2"/>
      <c r="U441" s="2"/>
      <c r="V441" s="2"/>
      <c r="W441" s="2"/>
      <c r="X441" s="2"/>
      <c r="Y441" s="2"/>
      <c r="Z441" s="2"/>
    </row>
    <row r="442" spans="1:26" ht="14.5" outlineLevel="1">
      <c r="A442" s="17" t="s">
        <v>6</v>
      </c>
      <c r="B442" s="47">
        <f t="shared" ref="B442:K442" si="120">B413*B11/1000</f>
        <v>0.34076699680535949</v>
      </c>
      <c r="C442" s="47">
        <f t="shared" si="120"/>
        <v>0.62545200098299836</v>
      </c>
      <c r="D442" s="47">
        <f t="shared" si="120"/>
        <v>1.0947696977607471</v>
      </c>
      <c r="E442" s="47">
        <f t="shared" si="120"/>
        <v>1.6220296971331167</v>
      </c>
      <c r="F442" s="47">
        <f t="shared" si="120"/>
        <v>1.9819816425676156</v>
      </c>
      <c r="G442" s="47">
        <f t="shared" si="120"/>
        <v>2.2068850849468293</v>
      </c>
      <c r="H442" s="47">
        <f t="shared" si="120"/>
        <v>2.4186539900734476</v>
      </c>
      <c r="I442" s="47">
        <f t="shared" si="120"/>
        <v>2.5015777249210958</v>
      </c>
      <c r="J442" s="47">
        <f t="shared" si="120"/>
        <v>2.812968896206629</v>
      </c>
      <c r="K442" s="47">
        <f t="shared" si="120"/>
        <v>3.1921258206517522</v>
      </c>
      <c r="L442" s="38"/>
      <c r="M442" s="41"/>
      <c r="O442" s="2"/>
      <c r="P442" s="2"/>
      <c r="Q442" s="2"/>
      <c r="R442" s="2"/>
      <c r="S442" s="2"/>
      <c r="T442" s="2"/>
      <c r="U442" s="2"/>
      <c r="V442" s="2"/>
      <c r="W442" s="2"/>
      <c r="X442" s="2"/>
      <c r="Y442" s="2"/>
      <c r="Z442" s="2"/>
    </row>
    <row r="443" spans="1:26" ht="14.5" outlineLevel="1">
      <c r="A443" s="17" t="s">
        <v>11</v>
      </c>
      <c r="B443" s="47">
        <f t="shared" ref="B443:K443" si="121">B414*B12/1000</f>
        <v>2.4573152557943438</v>
      </c>
      <c r="C443" s="47">
        <f t="shared" si="121"/>
        <v>3.4124418479927261</v>
      </c>
      <c r="D443" s="47">
        <f t="shared" si="121"/>
        <v>4.6368737462490097</v>
      </c>
      <c r="E443" s="47">
        <f t="shared" si="121"/>
        <v>6.0364175773176534</v>
      </c>
      <c r="F443" s="47">
        <f t="shared" si="121"/>
        <v>7.7047902132053476</v>
      </c>
      <c r="G443" s="47">
        <f t="shared" si="121"/>
        <v>9.4463272973794208</v>
      </c>
      <c r="H443" s="47">
        <f t="shared" si="121"/>
        <v>11.2899371758022</v>
      </c>
      <c r="I443" s="47">
        <f t="shared" si="121"/>
        <v>13.035214573720404</v>
      </c>
      <c r="J443" s="47">
        <f t="shared" si="121"/>
        <v>14.691466799884024</v>
      </c>
      <c r="K443" s="47">
        <f t="shared" si="121"/>
        <v>16.175364523170416</v>
      </c>
      <c r="L443" s="38"/>
      <c r="M443" s="45"/>
      <c r="O443" s="2"/>
      <c r="P443" s="2"/>
      <c r="Q443" s="2"/>
      <c r="R443" s="2"/>
      <c r="S443" s="2"/>
      <c r="T443" s="2"/>
      <c r="U443" s="2"/>
      <c r="V443" s="2"/>
      <c r="W443" s="2"/>
      <c r="X443" s="2"/>
      <c r="Y443" s="2"/>
      <c r="Z443" s="2"/>
    </row>
    <row r="444" spans="1:26" ht="14.5" outlineLevel="1">
      <c r="A444" s="17" t="s">
        <v>2</v>
      </c>
      <c r="B444" s="47">
        <f t="shared" ref="B444:K444" si="122">B415*B13/1000</f>
        <v>0.23966486182590896</v>
      </c>
      <c r="C444" s="47">
        <f t="shared" si="122"/>
        <v>0.24472199178397339</v>
      </c>
      <c r="D444" s="47">
        <f t="shared" si="122"/>
        <v>0.31633317410249989</v>
      </c>
      <c r="E444" s="47">
        <f t="shared" si="122"/>
        <v>0.42226231826485178</v>
      </c>
      <c r="F444" s="47">
        <f t="shared" si="122"/>
        <v>0.57069152614309226</v>
      </c>
      <c r="G444" s="47">
        <f t="shared" si="122"/>
        <v>0.71983619908179208</v>
      </c>
      <c r="H444" s="47">
        <f t="shared" si="122"/>
        <v>0.90945739203205211</v>
      </c>
      <c r="I444" s="47">
        <f t="shared" si="122"/>
        <v>1.0418248075624312</v>
      </c>
      <c r="J444" s="47">
        <f t="shared" si="122"/>
        <v>1.1673406097365313</v>
      </c>
      <c r="K444" s="47">
        <f t="shared" si="122"/>
        <v>1.3022368098505908</v>
      </c>
      <c r="L444" s="38"/>
      <c r="M444" s="45"/>
      <c r="O444" s="2"/>
      <c r="P444" s="2"/>
      <c r="Q444" s="2"/>
      <c r="R444" s="2"/>
      <c r="S444" s="2"/>
      <c r="T444" s="2"/>
      <c r="U444" s="2"/>
      <c r="V444" s="2"/>
      <c r="W444" s="2"/>
      <c r="X444" s="2"/>
      <c r="Y444" s="2"/>
      <c r="Z444" s="2"/>
    </row>
    <row r="445" spans="1:26" ht="14.5" outlineLevel="1">
      <c r="A445" s="17" t="s">
        <v>3</v>
      </c>
      <c r="B445" s="47">
        <f t="shared" ref="B445:K445" si="123">B416*B14/1000</f>
        <v>0.40968346538502753</v>
      </c>
      <c r="C445" s="47">
        <f t="shared" si="123"/>
        <v>0.51617664133691032</v>
      </c>
      <c r="D445" s="47">
        <f t="shared" si="123"/>
        <v>0.6640966022929542</v>
      </c>
      <c r="E445" s="47">
        <f t="shared" si="123"/>
        <v>0.87716075613402289</v>
      </c>
      <c r="F445" s="47">
        <f t="shared" si="123"/>
        <v>1.1345946277775349</v>
      </c>
      <c r="G445" s="47">
        <f t="shared" si="123"/>
        <v>1.2461344010972941</v>
      </c>
      <c r="H445" s="47">
        <f t="shared" si="123"/>
        <v>1.6975068229300576</v>
      </c>
      <c r="I445" s="47">
        <f t="shared" si="123"/>
        <v>2.3877046961340511</v>
      </c>
      <c r="J445" s="47">
        <f t="shared" si="123"/>
        <v>3.3271914588467553</v>
      </c>
      <c r="K445" s="47">
        <f t="shared" si="123"/>
        <v>4.5838561120218655</v>
      </c>
      <c r="L445" s="38"/>
      <c r="M445" s="45"/>
      <c r="O445" s="2"/>
      <c r="P445" s="2"/>
      <c r="Q445" s="2"/>
      <c r="R445" s="2"/>
      <c r="S445" s="2"/>
      <c r="T445" s="2"/>
      <c r="U445" s="2"/>
      <c r="V445" s="2"/>
      <c r="W445" s="2"/>
      <c r="X445" s="2"/>
      <c r="Y445" s="2"/>
      <c r="Z445" s="2"/>
    </row>
    <row r="446" spans="1:26" ht="14.5" outlineLevel="1">
      <c r="A446" s="17" t="s">
        <v>4</v>
      </c>
      <c r="B446" s="47">
        <f t="shared" ref="B446:K446" si="124">B417*B15/1000</f>
        <v>0.31809634010488302</v>
      </c>
      <c r="C446" s="47">
        <f t="shared" si="124"/>
        <v>0.37800471627197679</v>
      </c>
      <c r="D446" s="47">
        <f t="shared" si="124"/>
        <v>0.45444555155301614</v>
      </c>
      <c r="E446" s="47">
        <f t="shared" si="124"/>
        <v>0.56210336132200267</v>
      </c>
      <c r="F446" s="47">
        <f t="shared" si="124"/>
        <v>0.67786143898414597</v>
      </c>
      <c r="G446" s="47">
        <f t="shared" si="124"/>
        <v>0.86482110565561865</v>
      </c>
      <c r="H446" s="47">
        <f t="shared" si="124"/>
        <v>1.0802111028192198</v>
      </c>
      <c r="I446" s="47">
        <f t="shared" si="124"/>
        <v>1.1402816250337744</v>
      </c>
      <c r="J446" s="47">
        <f t="shared" si="124"/>
        <v>1.2335097853097292</v>
      </c>
      <c r="K446" s="47">
        <f t="shared" si="124"/>
        <v>1.409734086234405</v>
      </c>
      <c r="L446" s="38"/>
      <c r="M446" s="45"/>
      <c r="O446" s="2"/>
      <c r="P446" s="2"/>
      <c r="Q446" s="2"/>
      <c r="R446" s="2"/>
      <c r="S446" s="2"/>
      <c r="T446" s="2"/>
      <c r="U446" s="2"/>
      <c r="V446" s="2"/>
      <c r="W446" s="2"/>
      <c r="X446" s="2"/>
      <c r="Y446" s="2"/>
      <c r="Z446" s="2"/>
    </row>
    <row r="447" spans="1:26" ht="14.5" outlineLevel="1">
      <c r="A447" s="17" t="s">
        <v>0</v>
      </c>
      <c r="B447" s="47">
        <f t="shared" ref="B447:K447" si="125">B418*B16/1000</f>
        <v>4.2220803876535697</v>
      </c>
      <c r="C447" s="47">
        <f t="shared" si="125"/>
        <v>5.5077417902167216</v>
      </c>
      <c r="D447" s="47">
        <f t="shared" si="125"/>
        <v>7.2463884418114803</v>
      </c>
      <c r="E447" s="47">
        <f t="shared" si="125"/>
        <v>9.1756973381744213</v>
      </c>
      <c r="F447" s="47">
        <f t="shared" si="125"/>
        <v>11.367123918038644</v>
      </c>
      <c r="G447" s="47">
        <f t="shared" si="125"/>
        <v>13.693893598206552</v>
      </c>
      <c r="H447" s="47">
        <f t="shared" si="125"/>
        <v>16.193774906718147</v>
      </c>
      <c r="I447" s="47">
        <f t="shared" si="125"/>
        <v>18.507491726274964</v>
      </c>
      <c r="J447" s="47">
        <f t="shared" si="125"/>
        <v>20.661618124581452</v>
      </c>
      <c r="K447" s="47">
        <f t="shared" si="125"/>
        <v>22.575276273964576</v>
      </c>
      <c r="L447" s="38"/>
      <c r="M447" s="45"/>
      <c r="O447" s="2"/>
      <c r="P447" s="2"/>
      <c r="Q447" s="2"/>
      <c r="R447" s="2"/>
      <c r="S447" s="2"/>
      <c r="T447" s="2"/>
      <c r="U447" s="2"/>
      <c r="V447" s="2"/>
      <c r="W447" s="2"/>
      <c r="X447" s="2"/>
      <c r="Y447" s="2"/>
      <c r="Z447" s="2"/>
    </row>
    <row r="448" spans="1:26" ht="14.5" outlineLevel="1">
      <c r="A448" s="17" t="s">
        <v>1</v>
      </c>
      <c r="B448" s="47">
        <f t="shared" ref="B448:K448" si="126">B419*B17/1000</f>
        <v>0.7151584594088467</v>
      </c>
      <c r="C448" s="47">
        <f t="shared" si="126"/>
        <v>0.82018053866420526</v>
      </c>
      <c r="D448" s="47">
        <f t="shared" si="126"/>
        <v>0.93783562679869703</v>
      </c>
      <c r="E448" s="47">
        <f t="shared" si="126"/>
        <v>1.0300705451792338</v>
      </c>
      <c r="F448" s="47">
        <f t="shared" si="126"/>
        <v>1.1197669046116534</v>
      </c>
      <c r="G448" s="47">
        <f t="shared" si="126"/>
        <v>1.1731444178901378</v>
      </c>
      <c r="H448" s="47">
        <f t="shared" si="126"/>
        <v>1.2130804108787561</v>
      </c>
      <c r="I448" s="47">
        <f t="shared" si="126"/>
        <v>1.2309593007219839</v>
      </c>
      <c r="J448" s="47">
        <f t="shared" si="126"/>
        <v>1.235993781849914</v>
      </c>
      <c r="K448" s="47">
        <f t="shared" si="126"/>
        <v>1.2314149910531675</v>
      </c>
      <c r="L448" s="38"/>
      <c r="M448" s="45"/>
      <c r="O448" s="2"/>
      <c r="P448" s="2"/>
      <c r="Q448" s="2"/>
      <c r="R448" s="2"/>
      <c r="S448" s="2"/>
      <c r="T448" s="2"/>
      <c r="U448" s="2"/>
      <c r="V448" s="2"/>
      <c r="W448" s="2"/>
      <c r="X448" s="2"/>
      <c r="Y448" s="2"/>
      <c r="Z448" s="2"/>
    </row>
    <row r="449" spans="1:26" ht="14.5" outlineLevel="1">
      <c r="A449" s="17" t="s">
        <v>7</v>
      </c>
      <c r="B449" s="47">
        <f t="shared" ref="B449:K449" si="127">B420*B18/1000</f>
        <v>1.9490387703688181</v>
      </c>
      <c r="C449" s="47">
        <f t="shared" si="127"/>
        <v>2.8834510351980249</v>
      </c>
      <c r="D449" s="47">
        <f t="shared" si="127"/>
        <v>4.1476506274400897</v>
      </c>
      <c r="E449" s="47">
        <f t="shared" si="127"/>
        <v>5.3709394794285181</v>
      </c>
      <c r="F449" s="47">
        <f t="shared" si="127"/>
        <v>6.7077693560618128</v>
      </c>
      <c r="G449" s="47">
        <f t="shared" si="127"/>
        <v>7.6242763056696496</v>
      </c>
      <c r="H449" s="47">
        <f t="shared" si="127"/>
        <v>8.3936807772698518</v>
      </c>
      <c r="I449" s="47">
        <f t="shared" si="127"/>
        <v>9.5057604148826194</v>
      </c>
      <c r="J449" s="47">
        <f t="shared" si="127"/>
        <v>10.509134380513583</v>
      </c>
      <c r="K449" s="47">
        <f t="shared" si="127"/>
        <v>11.421323065781944</v>
      </c>
      <c r="L449" s="38"/>
      <c r="M449" s="45"/>
      <c r="O449" s="2"/>
      <c r="P449" s="2"/>
      <c r="Q449" s="2"/>
      <c r="R449" s="2"/>
      <c r="S449" s="2"/>
      <c r="T449" s="2"/>
      <c r="U449" s="2"/>
      <c r="V449" s="2"/>
      <c r="W449" s="2"/>
      <c r="X449" s="2"/>
      <c r="Y449" s="2"/>
      <c r="Z449" s="2"/>
    </row>
    <row r="450" spans="1:26" ht="14.5" outlineLevel="1">
      <c r="A450" s="17" t="s">
        <v>8</v>
      </c>
      <c r="B450" s="47">
        <f t="shared" ref="B450:K450" si="128">B421*B19/1000</f>
        <v>0.23061820711026368</v>
      </c>
      <c r="C450" s="47">
        <f t="shared" si="128"/>
        <v>0.32496895679786258</v>
      </c>
      <c r="D450" s="47">
        <f t="shared" si="128"/>
        <v>0.48108959827295833</v>
      </c>
      <c r="E450" s="47">
        <f t="shared" si="128"/>
        <v>0.78349148449014272</v>
      </c>
      <c r="F450" s="47">
        <f t="shared" si="128"/>
        <v>1.2450107322019033</v>
      </c>
      <c r="G450" s="47">
        <f t="shared" si="128"/>
        <v>3.2293979769751777</v>
      </c>
      <c r="H450" s="47">
        <f t="shared" si="128"/>
        <v>6.5342002016060281</v>
      </c>
      <c r="I450" s="47">
        <f t="shared" si="128"/>
        <v>10.27116880465103</v>
      </c>
      <c r="J450" s="47">
        <f t="shared" si="128"/>
        <v>15.785591231785318</v>
      </c>
      <c r="K450" s="47">
        <f t="shared" si="128"/>
        <v>23.382511720743093</v>
      </c>
      <c r="L450" s="38"/>
      <c r="M450" s="45"/>
      <c r="N450" s="45"/>
      <c r="O450" s="2"/>
      <c r="P450" s="2"/>
      <c r="Q450" s="2"/>
      <c r="R450" s="2"/>
      <c r="S450" s="2"/>
      <c r="T450" s="2"/>
      <c r="U450" s="2"/>
      <c r="V450" s="2"/>
      <c r="W450" s="2"/>
      <c r="X450" s="2"/>
    </row>
    <row r="451" spans="1:26" ht="14.5" outlineLevel="1">
      <c r="A451" s="17" t="s">
        <v>89</v>
      </c>
      <c r="B451" s="47">
        <f>SUM(B441:B450)</f>
        <v>10.999714732152629</v>
      </c>
      <c r="C451" s="47">
        <f t="shared" ref="C451:K451" si="129">SUM(C441:C450)</f>
        <v>14.858620295675047</v>
      </c>
      <c r="D451" s="47">
        <f t="shared" si="129"/>
        <v>20.173219757444635</v>
      </c>
      <c r="E451" s="47">
        <f t="shared" si="129"/>
        <v>26.165742792391661</v>
      </c>
      <c r="F451" s="47">
        <f t="shared" si="129"/>
        <v>32.905337311925258</v>
      </c>
      <c r="G451" s="47">
        <f t="shared" si="129"/>
        <v>40.835490628839146</v>
      </c>
      <c r="H451" s="47">
        <f t="shared" si="129"/>
        <v>50.644702726075018</v>
      </c>
      <c r="I451" s="47">
        <f t="shared" si="129"/>
        <v>60.913423836366817</v>
      </c>
      <c r="J451" s="47">
        <f t="shared" si="129"/>
        <v>74.078601819321207</v>
      </c>
      <c r="K451" s="47">
        <f t="shared" si="129"/>
        <v>90.144293876634279</v>
      </c>
      <c r="L451" s="38"/>
      <c r="M451" s="45"/>
      <c r="N451" s="45"/>
      <c r="O451" s="2"/>
      <c r="P451" s="2"/>
      <c r="Q451" s="2"/>
      <c r="R451" s="2"/>
      <c r="S451" s="2"/>
      <c r="T451" s="2"/>
      <c r="U451" s="2"/>
      <c r="V451" s="2"/>
      <c r="W451" s="2"/>
      <c r="X451" s="2"/>
    </row>
    <row r="452" spans="1:26" ht="14.5" outlineLevel="1">
      <c r="A452" s="16"/>
      <c r="B452" s="2"/>
      <c r="C452" s="2"/>
      <c r="D452" s="2"/>
      <c r="E452" s="2"/>
      <c r="F452" s="2"/>
      <c r="G452" s="2"/>
      <c r="H452" s="2"/>
      <c r="I452" s="2"/>
      <c r="J452" s="2"/>
      <c r="K452" s="2"/>
      <c r="L452" s="38"/>
      <c r="M452" s="45" t="s">
        <v>211</v>
      </c>
      <c r="N452" s="45"/>
    </row>
    <row r="453" spans="1:26" ht="14.5" outlineLevel="1">
      <c r="A453" s="16"/>
      <c r="B453" s="2"/>
      <c r="C453" s="2"/>
      <c r="D453" s="2"/>
      <c r="E453" s="2"/>
      <c r="F453" s="2"/>
      <c r="G453" s="2"/>
      <c r="H453" s="2"/>
      <c r="I453" s="2"/>
      <c r="J453" s="2"/>
      <c r="K453" s="2"/>
      <c r="L453" s="38"/>
      <c r="M453" s="45" t="s">
        <v>212</v>
      </c>
      <c r="N453" s="45"/>
    </row>
    <row r="454" spans="1:26" ht="14.5" outlineLevel="1">
      <c r="A454" s="16" t="s">
        <v>244</v>
      </c>
      <c r="B454" s="2"/>
      <c r="C454" s="2"/>
      <c r="D454" s="2"/>
      <c r="E454" s="2"/>
      <c r="F454" s="2"/>
      <c r="G454" s="2"/>
      <c r="H454" s="2"/>
      <c r="I454" s="2"/>
      <c r="J454" s="2"/>
      <c r="K454" s="2"/>
      <c r="L454" s="38"/>
      <c r="M454" s="45" t="s">
        <v>243</v>
      </c>
      <c r="N454" s="45"/>
    </row>
    <row r="455" spans="1:26" ht="14.5" outlineLevel="1">
      <c r="A455" s="16" t="s">
        <v>643</v>
      </c>
      <c r="B455" s="2">
        <v>1.4999999999999999E-2</v>
      </c>
      <c r="C455" s="2"/>
      <c r="D455" s="2"/>
      <c r="E455" s="2"/>
      <c r="F455" s="2"/>
      <c r="G455" s="2"/>
      <c r="H455" s="2"/>
      <c r="I455" s="2"/>
      <c r="J455" s="2"/>
      <c r="K455" s="2"/>
      <c r="L455" s="38"/>
      <c r="M455" s="45"/>
      <c r="N455" s="45"/>
    </row>
    <row r="456" spans="1:26" ht="14.5" outlineLevel="1">
      <c r="A456" t="s">
        <v>208</v>
      </c>
      <c r="C456" s="7">
        <f>$B$455</f>
        <v>1.4999999999999999E-2</v>
      </c>
      <c r="D456" s="7">
        <f t="shared" ref="D456:K456" si="130">$B$455</f>
        <v>1.4999999999999999E-2</v>
      </c>
      <c r="E456" s="7">
        <f t="shared" si="130"/>
        <v>1.4999999999999999E-2</v>
      </c>
      <c r="F456" s="7">
        <f t="shared" si="130"/>
        <v>1.4999999999999999E-2</v>
      </c>
      <c r="G456" s="7">
        <f t="shared" si="130"/>
        <v>1.4999999999999999E-2</v>
      </c>
      <c r="H456" s="7">
        <f t="shared" si="130"/>
        <v>1.4999999999999999E-2</v>
      </c>
      <c r="I456" s="7">
        <f t="shared" si="130"/>
        <v>1.4999999999999999E-2</v>
      </c>
      <c r="J456" s="7">
        <f t="shared" si="130"/>
        <v>1.4999999999999999E-2</v>
      </c>
      <c r="K456" s="7">
        <f t="shared" si="130"/>
        <v>1.4999999999999999E-2</v>
      </c>
      <c r="L456" s="38"/>
      <c r="N456" s="45"/>
    </row>
    <row r="457" spans="1:26" ht="14.5" outlineLevel="1">
      <c r="A457" s="22" t="s">
        <v>45</v>
      </c>
      <c r="B457" s="21"/>
      <c r="C457" s="21"/>
      <c r="D457" s="21"/>
      <c r="E457" s="21"/>
      <c r="F457" s="21"/>
      <c r="G457" s="21"/>
      <c r="H457" s="21"/>
      <c r="I457" s="21"/>
      <c r="J457" s="21"/>
      <c r="K457" s="21"/>
      <c r="L457" s="38"/>
      <c r="M457" s="45" t="s">
        <v>642</v>
      </c>
      <c r="N457" s="45"/>
    </row>
    <row r="458" spans="1:26" ht="14.5" outlineLevel="1">
      <c r="A458" s="21"/>
      <c r="B458" s="72">
        <v>2010</v>
      </c>
      <c r="C458" s="72">
        <v>2020</v>
      </c>
      <c r="D458" s="72">
        <v>2030</v>
      </c>
      <c r="E458" s="72">
        <v>2040</v>
      </c>
      <c r="F458" s="72">
        <v>2050</v>
      </c>
      <c r="G458" s="72">
        <v>2060</v>
      </c>
      <c r="H458" s="72">
        <v>2070</v>
      </c>
      <c r="I458" s="72">
        <v>2080</v>
      </c>
      <c r="J458" s="72">
        <v>2090</v>
      </c>
      <c r="K458" s="72">
        <v>2100</v>
      </c>
      <c r="L458" s="38"/>
      <c r="M458" s="72">
        <v>2010</v>
      </c>
      <c r="N458" s="72">
        <v>2020</v>
      </c>
      <c r="O458" s="72">
        <v>2030</v>
      </c>
      <c r="P458" s="72">
        <v>2040</v>
      </c>
      <c r="Q458" s="72">
        <v>2050</v>
      </c>
      <c r="R458" s="72">
        <v>2060</v>
      </c>
      <c r="S458" s="72">
        <v>2070</v>
      </c>
      <c r="T458" s="72">
        <v>2080</v>
      </c>
      <c r="U458" s="72">
        <v>2090</v>
      </c>
      <c r="V458" s="72">
        <v>2100</v>
      </c>
    </row>
    <row r="459" spans="1:26" ht="14.5" outlineLevel="1">
      <c r="A459" s="21" t="s">
        <v>5</v>
      </c>
      <c r="B459" s="44">
        <v>3</v>
      </c>
      <c r="C459" s="44">
        <f>B459*(1-C$456)^10</f>
        <v>2.5791913267774293</v>
      </c>
      <c r="D459" s="44">
        <f t="shared" ref="D459:K459" si="131">C459*(1-D$456)^10</f>
        <v>2.2174093000413055</v>
      </c>
      <c r="E459" s="44">
        <f t="shared" si="131"/>
        <v>1.9063742781940485</v>
      </c>
      <c r="F459" s="44">
        <f t="shared" si="131"/>
        <v>1.638968001303224</v>
      </c>
      <c r="G459" s="44">
        <f t="shared" si="131"/>
        <v>1.4090706846090044</v>
      </c>
      <c r="H459" s="44">
        <f t="shared" si="131"/>
        <v>1.2114209628532928</v>
      </c>
      <c r="I459" s="44">
        <f t="shared" si="131"/>
        <v>1.0414954801558585</v>
      </c>
      <c r="J459" s="44">
        <f t="shared" si="131"/>
        <v>0.89540536976529472</v>
      </c>
      <c r="K459" s="44">
        <f t="shared" si="131"/>
        <v>0.76980725454952836</v>
      </c>
      <c r="L459" s="38"/>
      <c r="M459" s="44">
        <v>2.4081633929956068</v>
      </c>
      <c r="N459" s="44">
        <v>2.1778998063176096</v>
      </c>
      <c r="O459" s="44">
        <v>2.030160535540535</v>
      </c>
      <c r="P459" s="44">
        <v>1.8924432557046535</v>
      </c>
      <c r="Q459" s="44">
        <v>1.764068118439948</v>
      </c>
      <c r="R459" s="44">
        <v>1.6444013933392816</v>
      </c>
      <c r="S459" s="44">
        <v>1.5328523395159479</v>
      </c>
      <c r="T459" s="44">
        <v>1.42887028938118</v>
      </c>
      <c r="U459" s="44">
        <v>1.3319419302455358</v>
      </c>
      <c r="V459" s="44">
        <v>1.2415887703246482</v>
      </c>
    </row>
    <row r="460" spans="1:26" ht="14.5" outlineLevel="1">
      <c r="A460" s="21" t="s">
        <v>6</v>
      </c>
      <c r="B460" s="44">
        <v>3</v>
      </c>
      <c r="C460" s="44">
        <f t="shared" ref="C460:K460" si="132">B460*(1-C$456)^10</f>
        <v>2.5791913267774293</v>
      </c>
      <c r="D460" s="44">
        <f t="shared" si="132"/>
        <v>2.2174093000413055</v>
      </c>
      <c r="E460" s="44">
        <f t="shared" si="132"/>
        <v>1.9063742781940485</v>
      </c>
      <c r="F460" s="44">
        <f t="shared" si="132"/>
        <v>1.638968001303224</v>
      </c>
      <c r="G460" s="44">
        <f t="shared" si="132"/>
        <v>1.4090706846090044</v>
      </c>
      <c r="H460" s="44">
        <f t="shared" si="132"/>
        <v>1.2114209628532928</v>
      </c>
      <c r="I460" s="44">
        <f t="shared" si="132"/>
        <v>1.0414954801558585</v>
      </c>
      <c r="J460" s="44">
        <f t="shared" si="132"/>
        <v>0.89540536976529472</v>
      </c>
      <c r="K460" s="44">
        <f t="shared" si="132"/>
        <v>0.76980725454952836</v>
      </c>
      <c r="L460" s="38"/>
      <c r="M460" s="44">
        <v>2.2320375102165686</v>
      </c>
      <c r="N460" s="44">
        <v>1.9189505957974871</v>
      </c>
      <c r="O460" s="44">
        <v>1.7887773156227196</v>
      </c>
      <c r="P460" s="44">
        <v>1.6674344258230709</v>
      </c>
      <c r="Q460" s="44">
        <v>1.5543229110393804</v>
      </c>
      <c r="R460" s="44">
        <v>1.4488843905147268</v>
      </c>
      <c r="S460" s="44">
        <v>1.3505983616193666</v>
      </c>
      <c r="T460" s="44">
        <v>1.2589796303629766</v>
      </c>
      <c r="U460" s="44">
        <v>1.1735759162097956</v>
      </c>
      <c r="V460" s="44">
        <v>1.0939656193727116</v>
      </c>
    </row>
    <row r="461" spans="1:26" ht="14.5" outlineLevel="1">
      <c r="A461" s="21" t="s">
        <v>11</v>
      </c>
      <c r="B461" s="44">
        <v>3</v>
      </c>
      <c r="C461" s="44">
        <f t="shared" ref="C461:K461" si="133">B461*(1-C$456)^10</f>
        <v>2.5791913267774293</v>
      </c>
      <c r="D461" s="44">
        <f t="shared" si="133"/>
        <v>2.2174093000413055</v>
      </c>
      <c r="E461" s="44">
        <f t="shared" si="133"/>
        <v>1.9063742781940485</v>
      </c>
      <c r="F461" s="44">
        <f t="shared" si="133"/>
        <v>1.638968001303224</v>
      </c>
      <c r="G461" s="44">
        <f t="shared" si="133"/>
        <v>1.4090706846090044</v>
      </c>
      <c r="H461" s="44">
        <f t="shared" si="133"/>
        <v>1.2114209628532928</v>
      </c>
      <c r="I461" s="44">
        <f t="shared" si="133"/>
        <v>1.0414954801558585</v>
      </c>
      <c r="J461" s="44">
        <f t="shared" si="133"/>
        <v>0.89540536976529472</v>
      </c>
      <c r="K461" s="44">
        <f t="shared" si="133"/>
        <v>0.76980725454952836</v>
      </c>
      <c r="L461" s="38"/>
      <c r="M461" s="44">
        <v>2.1318423765457832</v>
      </c>
      <c r="N461" s="44">
        <v>1.9278994566661294</v>
      </c>
      <c r="O461" s="44">
        <v>1.7969932189137936</v>
      </c>
      <c r="P461" s="44">
        <v>1.6748873112611131</v>
      </c>
      <c r="Q461" s="44">
        <v>1.5610798818439153</v>
      </c>
      <c r="R461" s="44">
        <v>1.4550336309432754</v>
      </c>
      <c r="S461" s="44">
        <v>1.3561907859891236</v>
      </c>
      <c r="T461" s="44">
        <v>1.2641493225968123</v>
      </c>
      <c r="U461" s="44">
        <v>1.1783535493771096</v>
      </c>
      <c r="V461" s="44">
        <v>1.0983819803640003</v>
      </c>
    </row>
    <row r="462" spans="1:26" ht="14.5" outlineLevel="1">
      <c r="A462" s="21" t="s">
        <v>2</v>
      </c>
      <c r="B462" s="44">
        <v>3</v>
      </c>
      <c r="C462" s="44">
        <f t="shared" ref="C462:K462" si="134">B462*(1-C$456)^10</f>
        <v>2.5791913267774293</v>
      </c>
      <c r="D462" s="44">
        <f t="shared" si="134"/>
        <v>2.2174093000413055</v>
      </c>
      <c r="E462" s="44">
        <f t="shared" si="134"/>
        <v>1.9063742781940485</v>
      </c>
      <c r="F462" s="44">
        <f t="shared" si="134"/>
        <v>1.638968001303224</v>
      </c>
      <c r="G462" s="44">
        <f t="shared" si="134"/>
        <v>1.4090706846090044</v>
      </c>
      <c r="H462" s="44">
        <f t="shared" si="134"/>
        <v>1.2114209628532928</v>
      </c>
      <c r="I462" s="44">
        <f t="shared" si="134"/>
        <v>1.0414954801558585</v>
      </c>
      <c r="J462" s="44">
        <f t="shared" si="134"/>
        <v>0.89540536976529472</v>
      </c>
      <c r="K462" s="44">
        <f t="shared" si="134"/>
        <v>0.76980725454952836</v>
      </c>
      <c r="L462" s="38"/>
      <c r="M462" s="44">
        <v>2.4372780387298314</v>
      </c>
      <c r="N462" s="44">
        <v>1.9914336082703579</v>
      </c>
      <c r="O462" s="44">
        <v>1.8563433951056503</v>
      </c>
      <c r="P462" s="44">
        <v>1.7304171157106134</v>
      </c>
      <c r="Q462" s="44">
        <v>1.6130331285897785</v>
      </c>
      <c r="R462" s="44">
        <v>1.5036119617088057</v>
      </c>
      <c r="S462" s="44">
        <v>1.4016134519012566</v>
      </c>
      <c r="T462" s="44">
        <v>1.3065340783255963</v>
      </c>
      <c r="U462" s="44">
        <v>1.2179044768088994</v>
      </c>
      <c r="V462" s="44">
        <v>1.1352871228066916</v>
      </c>
    </row>
    <row r="463" spans="1:26" ht="14.5" outlineLevel="1">
      <c r="A463" s="21" t="s">
        <v>3</v>
      </c>
      <c r="B463" s="44">
        <v>3</v>
      </c>
      <c r="C463" s="44">
        <f t="shared" ref="C463:K463" si="135">B463*(1-C$456)^10</f>
        <v>2.5791913267774293</v>
      </c>
      <c r="D463" s="44">
        <f t="shared" si="135"/>
        <v>2.2174093000413055</v>
      </c>
      <c r="E463" s="44">
        <f t="shared" si="135"/>
        <v>1.9063742781940485</v>
      </c>
      <c r="F463" s="44">
        <f t="shared" si="135"/>
        <v>1.638968001303224</v>
      </c>
      <c r="G463" s="44">
        <f t="shared" si="135"/>
        <v>1.4090706846090044</v>
      </c>
      <c r="H463" s="44">
        <f t="shared" si="135"/>
        <v>1.2114209628532928</v>
      </c>
      <c r="I463" s="44">
        <f t="shared" si="135"/>
        <v>1.0414954801558585</v>
      </c>
      <c r="J463" s="44">
        <f t="shared" si="135"/>
        <v>0.89540536976529472</v>
      </c>
      <c r="K463" s="44">
        <f t="shared" si="135"/>
        <v>0.76980725454952836</v>
      </c>
      <c r="L463" s="38"/>
      <c r="M463" s="44">
        <v>2.1501458866032204</v>
      </c>
      <c r="N463" s="44">
        <v>1.9445533984978656</v>
      </c>
      <c r="O463" s="44">
        <v>1.8126433353040488</v>
      </c>
      <c r="P463" s="44">
        <v>1.6896814783077261</v>
      </c>
      <c r="Q463" s="44">
        <v>1.5750608200356675</v>
      </c>
      <c r="R463" s="44">
        <v>1.4682155297672153</v>
      </c>
      <c r="S463" s="44">
        <v>1.3686181602820959</v>
      </c>
      <c r="T463" s="44">
        <v>1.2757770440903389</v>
      </c>
      <c r="U463" s="44">
        <v>1.1892338662906565</v>
      </c>
      <c r="V463" s="44">
        <v>1.1085614020755785</v>
      </c>
    </row>
    <row r="464" spans="1:26" ht="14.5" outlineLevel="1">
      <c r="A464" s="21" t="s">
        <v>4</v>
      </c>
      <c r="B464" s="44">
        <v>3</v>
      </c>
      <c r="C464" s="44">
        <f t="shared" ref="C464:K464" si="136">B464*(1-C$456)^10</f>
        <v>2.5791913267774293</v>
      </c>
      <c r="D464" s="44">
        <f t="shared" si="136"/>
        <v>2.2174093000413055</v>
      </c>
      <c r="E464" s="44">
        <f t="shared" si="136"/>
        <v>1.9063742781940485</v>
      </c>
      <c r="F464" s="44">
        <f t="shared" si="136"/>
        <v>1.638968001303224</v>
      </c>
      <c r="G464" s="44">
        <f t="shared" si="136"/>
        <v>1.4090706846090044</v>
      </c>
      <c r="H464" s="44">
        <f t="shared" si="136"/>
        <v>1.2114209628532928</v>
      </c>
      <c r="I464" s="44">
        <f t="shared" si="136"/>
        <v>1.0414954801558585</v>
      </c>
      <c r="J464" s="44">
        <f t="shared" si="136"/>
        <v>0.89540536976529472</v>
      </c>
      <c r="K464" s="44">
        <f t="shared" si="136"/>
        <v>0.76980725454952836</v>
      </c>
      <c r="L464" s="38"/>
      <c r="M464" s="44">
        <v>2.4081633929956068</v>
      </c>
      <c r="N464" s="44">
        <v>2.1778998063176096</v>
      </c>
      <c r="O464" s="44">
        <v>2.030160535540535</v>
      </c>
      <c r="P464" s="44">
        <v>1.8924432557046535</v>
      </c>
      <c r="Q464" s="44">
        <v>1.764068118439948</v>
      </c>
      <c r="R464" s="44">
        <v>1.6444013933392816</v>
      </c>
      <c r="S464" s="44">
        <v>1.5328523395159479</v>
      </c>
      <c r="T464" s="44">
        <v>1.42887028938118</v>
      </c>
      <c r="U464" s="44">
        <v>1.3319419302455358</v>
      </c>
      <c r="V464" s="44">
        <v>1.2415887703246482</v>
      </c>
    </row>
    <row r="465" spans="1:22" ht="14.5" outlineLevel="1">
      <c r="A465" s="21" t="s">
        <v>0</v>
      </c>
      <c r="B465" s="44">
        <v>3</v>
      </c>
      <c r="C465" s="44">
        <f t="shared" ref="C465:K465" si="137">B465*(1-C$456)^10</f>
        <v>2.5791913267774293</v>
      </c>
      <c r="D465" s="44">
        <f t="shared" si="137"/>
        <v>2.2174093000413055</v>
      </c>
      <c r="E465" s="44">
        <f t="shared" si="137"/>
        <v>1.9063742781940485</v>
      </c>
      <c r="F465" s="44">
        <f t="shared" si="137"/>
        <v>1.638968001303224</v>
      </c>
      <c r="G465" s="44">
        <f t="shared" si="137"/>
        <v>1.4090706846090044</v>
      </c>
      <c r="H465" s="44">
        <f t="shared" si="137"/>
        <v>1.2114209628532928</v>
      </c>
      <c r="I465" s="44">
        <f t="shared" si="137"/>
        <v>1.0414954801558585</v>
      </c>
      <c r="J465" s="44">
        <f t="shared" si="137"/>
        <v>0.89540536976529472</v>
      </c>
      <c r="K465" s="44">
        <f t="shared" si="137"/>
        <v>0.76980725454952836</v>
      </c>
      <c r="L465" s="38"/>
      <c r="M465" s="44">
        <v>2.0641400511390917</v>
      </c>
      <c r="N465" s="44">
        <v>1.8667712625579511</v>
      </c>
      <c r="O465" s="44">
        <v>1.740137601891887</v>
      </c>
      <c r="P465" s="44">
        <v>1.6220942191754173</v>
      </c>
      <c r="Q465" s="44">
        <v>1.5120583872342412</v>
      </c>
      <c r="R465" s="44">
        <v>1.4094869085765271</v>
      </c>
      <c r="S465" s="44">
        <v>1.3138734338708125</v>
      </c>
      <c r="T465" s="44">
        <v>1.2247459623267256</v>
      </c>
      <c r="U465" s="44">
        <v>1.1416645116390305</v>
      </c>
      <c r="V465" s="44">
        <v>1.0642189459925555</v>
      </c>
    </row>
    <row r="466" spans="1:22" ht="14.5" outlineLevel="1">
      <c r="A466" s="21" t="s">
        <v>1</v>
      </c>
      <c r="B466" s="44">
        <v>3</v>
      </c>
      <c r="C466" s="44">
        <f t="shared" ref="C466:K466" si="138">B466*(1-C$456)^10</f>
        <v>2.5791913267774293</v>
      </c>
      <c r="D466" s="44">
        <f t="shared" si="138"/>
        <v>2.2174093000413055</v>
      </c>
      <c r="E466" s="44">
        <f t="shared" si="138"/>
        <v>1.9063742781940485</v>
      </c>
      <c r="F466" s="44">
        <f t="shared" si="138"/>
        <v>1.638968001303224</v>
      </c>
      <c r="G466" s="44">
        <f t="shared" si="138"/>
        <v>1.4090706846090044</v>
      </c>
      <c r="H466" s="44">
        <f t="shared" si="138"/>
        <v>1.2114209628532928</v>
      </c>
      <c r="I466" s="44">
        <f t="shared" si="138"/>
        <v>1.0414954801558585</v>
      </c>
      <c r="J466" s="44">
        <f t="shared" si="138"/>
        <v>0.89540536976529472</v>
      </c>
      <c r="K466" s="44">
        <f t="shared" si="138"/>
        <v>0.76980725454952836</v>
      </c>
      <c r="L466" s="38"/>
      <c r="M466" s="44">
        <v>1.6341108738184476</v>
      </c>
      <c r="N466" s="44">
        <v>1.477860582858378</v>
      </c>
      <c r="O466" s="44">
        <v>1.3776089348310772</v>
      </c>
      <c r="P466" s="44">
        <v>1.284157923513872</v>
      </c>
      <c r="Q466" s="44">
        <v>1.1970462232271075</v>
      </c>
      <c r="R466" s="44">
        <v>1.1158438026230839</v>
      </c>
      <c r="S466" s="44">
        <v>1.0401498018143931</v>
      </c>
      <c r="T466" s="44">
        <v>0.96959055350865775</v>
      </c>
      <c r="U466" s="44">
        <v>0.90381773838089918</v>
      </c>
      <c r="V466" s="44">
        <v>0.84250666557743981</v>
      </c>
    </row>
    <row r="467" spans="1:22" ht="14.5" outlineLevel="1">
      <c r="A467" s="21" t="s">
        <v>7</v>
      </c>
      <c r="B467" s="44">
        <v>3</v>
      </c>
      <c r="C467" s="44">
        <f t="shared" ref="C467:K467" si="139">B467*(1-C$456)^10</f>
        <v>2.5791913267774293</v>
      </c>
      <c r="D467" s="44">
        <f t="shared" si="139"/>
        <v>2.2174093000413055</v>
      </c>
      <c r="E467" s="44">
        <f t="shared" si="139"/>
        <v>1.9063742781940485</v>
      </c>
      <c r="F467" s="44">
        <f t="shared" si="139"/>
        <v>1.638968001303224</v>
      </c>
      <c r="G467" s="44">
        <f t="shared" si="139"/>
        <v>1.4090706846090044</v>
      </c>
      <c r="H467" s="44">
        <f t="shared" si="139"/>
        <v>1.2114209628532928</v>
      </c>
      <c r="I467" s="44">
        <f t="shared" si="139"/>
        <v>1.0414954801558585</v>
      </c>
      <c r="J467" s="44">
        <f t="shared" si="139"/>
        <v>0.89540536976529472</v>
      </c>
      <c r="K467" s="44">
        <f t="shared" si="139"/>
        <v>0.76980725454952836</v>
      </c>
      <c r="L467" s="38"/>
      <c r="M467" s="44">
        <v>2.2320375102165686</v>
      </c>
      <c r="N467" s="44">
        <v>1.9189505957974871</v>
      </c>
      <c r="O467" s="44">
        <v>1.7887773156227196</v>
      </c>
      <c r="P467" s="44">
        <v>1.6674344258230709</v>
      </c>
      <c r="Q467" s="44">
        <v>1.5543229110393804</v>
      </c>
      <c r="R467" s="44">
        <v>1.4488843905147268</v>
      </c>
      <c r="S467" s="44">
        <v>1.3505983616193666</v>
      </c>
      <c r="T467" s="44">
        <v>1.2589796303629766</v>
      </c>
      <c r="U467" s="44">
        <v>1.1735759162097956</v>
      </c>
      <c r="V467" s="44">
        <v>1.0939656193727116</v>
      </c>
    </row>
    <row r="468" spans="1:22" ht="14.5" outlineLevel="1">
      <c r="A468" s="21" t="s">
        <v>8</v>
      </c>
      <c r="B468" s="44">
        <v>3</v>
      </c>
      <c r="C468" s="44">
        <f t="shared" ref="C468:K468" si="140">B468*(1-C$456)^10</f>
        <v>2.5791913267774293</v>
      </c>
      <c r="D468" s="44">
        <f t="shared" si="140"/>
        <v>2.2174093000413055</v>
      </c>
      <c r="E468" s="44">
        <f t="shared" si="140"/>
        <v>1.9063742781940485</v>
      </c>
      <c r="F468" s="44">
        <f t="shared" si="140"/>
        <v>1.638968001303224</v>
      </c>
      <c r="G468" s="44">
        <f t="shared" si="140"/>
        <v>1.4090706846090044</v>
      </c>
      <c r="H468" s="44">
        <f t="shared" si="140"/>
        <v>1.2114209628532928</v>
      </c>
      <c r="I468" s="44">
        <f t="shared" si="140"/>
        <v>1.0414954801558585</v>
      </c>
      <c r="J468" s="44">
        <f t="shared" si="140"/>
        <v>0.89540536976529472</v>
      </c>
      <c r="K468" s="44">
        <f t="shared" si="140"/>
        <v>0.76980725454952836</v>
      </c>
      <c r="L468" s="38"/>
      <c r="M468" s="44">
        <v>2.4081633929956068</v>
      </c>
      <c r="N468" s="44">
        <v>2.1778998063176096</v>
      </c>
      <c r="O468" s="44">
        <v>2.030160535540535</v>
      </c>
      <c r="P468" s="44">
        <v>1.8924432557046535</v>
      </c>
      <c r="Q468" s="44">
        <v>1.764068118439948</v>
      </c>
      <c r="R468" s="44">
        <v>1.6444013933392816</v>
      </c>
      <c r="S468" s="44">
        <v>1.5328523395159479</v>
      </c>
      <c r="T468" s="44">
        <v>1.42887028938118</v>
      </c>
      <c r="U468" s="44">
        <v>1.3319419302455358</v>
      </c>
      <c r="V468" s="44">
        <v>1.2415887703246482</v>
      </c>
    </row>
    <row r="469" spans="1:22" ht="14.5" outlineLevel="1">
      <c r="A469" s="16"/>
      <c r="B469" s="2"/>
      <c r="C469" s="2"/>
      <c r="D469" s="2"/>
      <c r="E469" s="2"/>
      <c r="F469" s="2"/>
      <c r="G469" s="2"/>
      <c r="H469" s="2"/>
      <c r="I469" s="2"/>
      <c r="J469" s="2"/>
      <c r="K469" s="2"/>
      <c r="L469" s="38"/>
      <c r="M469" s="45"/>
      <c r="N469" s="45"/>
    </row>
    <row r="470" spans="1:22" ht="14.5" outlineLevel="1">
      <c r="A470" t="s">
        <v>209</v>
      </c>
      <c r="C470" s="7">
        <f>$B$455</f>
        <v>1.4999999999999999E-2</v>
      </c>
      <c r="D470" s="7">
        <f t="shared" ref="D470:K470" si="141">$B$455</f>
        <v>1.4999999999999999E-2</v>
      </c>
      <c r="E470" s="7">
        <f t="shared" si="141"/>
        <v>1.4999999999999999E-2</v>
      </c>
      <c r="F470" s="7">
        <f t="shared" si="141"/>
        <v>1.4999999999999999E-2</v>
      </c>
      <c r="G470" s="7">
        <f t="shared" si="141"/>
        <v>1.4999999999999999E-2</v>
      </c>
      <c r="H470" s="7">
        <f t="shared" si="141"/>
        <v>1.4999999999999999E-2</v>
      </c>
      <c r="I470" s="7">
        <f t="shared" si="141"/>
        <v>1.4999999999999999E-2</v>
      </c>
      <c r="J470" s="7">
        <f t="shared" si="141"/>
        <v>1.4999999999999999E-2</v>
      </c>
      <c r="K470" s="7">
        <f t="shared" si="141"/>
        <v>1.4999999999999999E-2</v>
      </c>
      <c r="L470" s="38"/>
      <c r="M470" s="45"/>
      <c r="N470" s="45"/>
    </row>
    <row r="471" spans="1:22" ht="14.5" outlineLevel="1">
      <c r="A471" s="22" t="s">
        <v>45</v>
      </c>
      <c r="B471" s="21"/>
      <c r="C471" s="21"/>
      <c r="D471" s="21"/>
      <c r="E471" s="21"/>
      <c r="F471" s="21"/>
      <c r="G471" s="21"/>
      <c r="H471" s="21"/>
      <c r="I471" s="21"/>
      <c r="J471" s="21"/>
      <c r="K471" s="21"/>
      <c r="L471" s="38"/>
      <c r="M471" s="45"/>
      <c r="N471" s="45"/>
    </row>
    <row r="472" spans="1:22" ht="14.5" outlineLevel="1">
      <c r="A472" s="21"/>
      <c r="B472" s="72">
        <v>2010</v>
      </c>
      <c r="C472" s="72">
        <v>2020</v>
      </c>
      <c r="D472" s="72">
        <v>2030</v>
      </c>
      <c r="E472" s="72">
        <v>2040</v>
      </c>
      <c r="F472" s="72">
        <v>2050</v>
      </c>
      <c r="G472" s="72">
        <v>2060</v>
      </c>
      <c r="H472" s="72">
        <v>2070</v>
      </c>
      <c r="I472" s="72">
        <v>2080</v>
      </c>
      <c r="J472" s="72">
        <v>2090</v>
      </c>
      <c r="K472" s="72">
        <v>2100</v>
      </c>
      <c r="L472" s="38"/>
      <c r="M472" s="72">
        <v>2010</v>
      </c>
      <c r="N472" s="72">
        <v>2020</v>
      </c>
      <c r="O472" s="72">
        <v>2030</v>
      </c>
      <c r="P472" s="72">
        <v>2040</v>
      </c>
      <c r="Q472" s="72">
        <v>2050</v>
      </c>
      <c r="R472" s="72">
        <v>2060</v>
      </c>
      <c r="S472" s="72">
        <v>2070</v>
      </c>
      <c r="T472" s="72">
        <v>2080</v>
      </c>
      <c r="U472" s="72">
        <v>2090</v>
      </c>
      <c r="V472" s="72">
        <v>2100</v>
      </c>
    </row>
    <row r="473" spans="1:22" ht="14.5" outlineLevel="1">
      <c r="A473" s="21" t="s">
        <v>5</v>
      </c>
      <c r="B473" s="44">
        <v>2.4500000000000002</v>
      </c>
      <c r="C473" s="44">
        <f>B473*(1-C$456)^10</f>
        <v>2.1063395835349006</v>
      </c>
      <c r="D473" s="44">
        <f t="shared" ref="D473:K473" si="142">C473*(1-D$456)^10</f>
        <v>1.8108842617003993</v>
      </c>
      <c r="E473" s="44">
        <f t="shared" si="142"/>
        <v>1.5568723271918061</v>
      </c>
      <c r="F473" s="44">
        <f t="shared" si="142"/>
        <v>1.3384905343976328</v>
      </c>
      <c r="G473" s="44">
        <f t="shared" si="142"/>
        <v>1.1507410590973537</v>
      </c>
      <c r="H473" s="44">
        <f t="shared" si="142"/>
        <v>0.9893271196635226</v>
      </c>
      <c r="I473" s="44">
        <f t="shared" si="142"/>
        <v>0.85055464212728449</v>
      </c>
      <c r="J473" s="44">
        <f t="shared" si="142"/>
        <v>0.7312477186416575</v>
      </c>
      <c r="K473" s="44">
        <f t="shared" si="142"/>
        <v>0.62867592454878163</v>
      </c>
      <c r="L473" s="38"/>
      <c r="M473" s="44">
        <v>2.4081633929956068</v>
      </c>
      <c r="N473" s="44">
        <v>2.1778998063176096</v>
      </c>
      <c r="O473" s="44">
        <v>2.030160535540535</v>
      </c>
      <c r="P473" s="44">
        <v>1.8924432557046535</v>
      </c>
      <c r="Q473" s="44">
        <v>1.764068118439948</v>
      </c>
      <c r="R473" s="44">
        <v>1.6444013933392816</v>
      </c>
      <c r="S473" s="44">
        <v>1.5328523395159479</v>
      </c>
      <c r="T473" s="44">
        <v>1.42887028938118</v>
      </c>
      <c r="U473" s="44">
        <v>1.3319419302455358</v>
      </c>
      <c r="V473" s="44">
        <v>1.2415887703246482</v>
      </c>
    </row>
    <row r="474" spans="1:22" ht="14.5" outlineLevel="1">
      <c r="A474" s="21" t="s">
        <v>6</v>
      </c>
      <c r="B474" s="44">
        <v>2.4500000000000002</v>
      </c>
      <c r="C474" s="44">
        <f t="shared" ref="C474:K474" si="143">B474*(1-C$456)^10</f>
        <v>2.1063395835349006</v>
      </c>
      <c r="D474" s="44">
        <f t="shared" si="143"/>
        <v>1.8108842617003993</v>
      </c>
      <c r="E474" s="44">
        <f t="shared" si="143"/>
        <v>1.5568723271918061</v>
      </c>
      <c r="F474" s="44">
        <f t="shared" si="143"/>
        <v>1.3384905343976328</v>
      </c>
      <c r="G474" s="44">
        <f t="shared" si="143"/>
        <v>1.1507410590973537</v>
      </c>
      <c r="H474" s="44">
        <f t="shared" si="143"/>
        <v>0.9893271196635226</v>
      </c>
      <c r="I474" s="44">
        <f t="shared" si="143"/>
        <v>0.85055464212728449</v>
      </c>
      <c r="J474" s="44">
        <f t="shared" si="143"/>
        <v>0.7312477186416575</v>
      </c>
      <c r="K474" s="44">
        <f t="shared" si="143"/>
        <v>0.62867592454878163</v>
      </c>
      <c r="L474" s="38"/>
      <c r="M474" s="44">
        <v>2.2320375102165686</v>
      </c>
      <c r="N474" s="44">
        <v>1.9189505957974871</v>
      </c>
      <c r="O474" s="44">
        <v>1.7887773156227196</v>
      </c>
      <c r="P474" s="44">
        <v>1.6674344258230709</v>
      </c>
      <c r="Q474" s="44">
        <v>1.5543229110393804</v>
      </c>
      <c r="R474" s="44">
        <v>1.4488843905147268</v>
      </c>
      <c r="S474" s="44">
        <v>1.3505983616193666</v>
      </c>
      <c r="T474" s="44">
        <v>1.2589796303629766</v>
      </c>
      <c r="U474" s="44">
        <v>1.1735759162097956</v>
      </c>
      <c r="V474" s="44">
        <v>1.0939656193727116</v>
      </c>
    </row>
    <row r="475" spans="1:22" ht="14.5" outlineLevel="1">
      <c r="A475" s="21" t="s">
        <v>11</v>
      </c>
      <c r="B475" s="44">
        <v>2.4500000000000002</v>
      </c>
      <c r="C475" s="44">
        <f t="shared" ref="C475:K475" si="144">B475*(1-C$456)^10</f>
        <v>2.1063395835349006</v>
      </c>
      <c r="D475" s="44">
        <f t="shared" si="144"/>
        <v>1.8108842617003993</v>
      </c>
      <c r="E475" s="44">
        <f t="shared" si="144"/>
        <v>1.5568723271918061</v>
      </c>
      <c r="F475" s="44">
        <f t="shared" si="144"/>
        <v>1.3384905343976328</v>
      </c>
      <c r="G475" s="44">
        <f t="shared" si="144"/>
        <v>1.1507410590973537</v>
      </c>
      <c r="H475" s="44">
        <f t="shared" si="144"/>
        <v>0.9893271196635226</v>
      </c>
      <c r="I475" s="44">
        <f t="shared" si="144"/>
        <v>0.85055464212728449</v>
      </c>
      <c r="J475" s="44">
        <f t="shared" si="144"/>
        <v>0.7312477186416575</v>
      </c>
      <c r="K475" s="44">
        <f t="shared" si="144"/>
        <v>0.62867592454878163</v>
      </c>
      <c r="L475" s="38"/>
      <c r="M475" s="44">
        <v>2.1318423765457832</v>
      </c>
      <c r="N475" s="44">
        <v>1.9278994566661294</v>
      </c>
      <c r="O475" s="44">
        <v>1.7969932189137936</v>
      </c>
      <c r="P475" s="44">
        <v>1.6748873112611131</v>
      </c>
      <c r="Q475" s="44">
        <v>1.5610798818439153</v>
      </c>
      <c r="R475" s="44">
        <v>1.4550336309432754</v>
      </c>
      <c r="S475" s="44">
        <v>1.3561907859891236</v>
      </c>
      <c r="T475" s="44">
        <v>1.2641493225968123</v>
      </c>
      <c r="U475" s="44">
        <v>1.1783535493771096</v>
      </c>
      <c r="V475" s="44">
        <v>1.0983819803640003</v>
      </c>
    </row>
    <row r="476" spans="1:22" ht="14.5" outlineLevel="1">
      <c r="A476" s="21" t="s">
        <v>2</v>
      </c>
      <c r="B476" s="44">
        <v>2.4500000000000002</v>
      </c>
      <c r="C476" s="44">
        <f t="shared" ref="C476:K476" si="145">B476*(1-C$456)^10</f>
        <v>2.1063395835349006</v>
      </c>
      <c r="D476" s="44">
        <f t="shared" si="145"/>
        <v>1.8108842617003993</v>
      </c>
      <c r="E476" s="44">
        <f t="shared" si="145"/>
        <v>1.5568723271918061</v>
      </c>
      <c r="F476" s="44">
        <f t="shared" si="145"/>
        <v>1.3384905343976328</v>
      </c>
      <c r="G476" s="44">
        <f t="shared" si="145"/>
        <v>1.1507410590973537</v>
      </c>
      <c r="H476" s="44">
        <f t="shared" si="145"/>
        <v>0.9893271196635226</v>
      </c>
      <c r="I476" s="44">
        <f t="shared" si="145"/>
        <v>0.85055464212728449</v>
      </c>
      <c r="J476" s="44">
        <f t="shared" si="145"/>
        <v>0.7312477186416575</v>
      </c>
      <c r="K476" s="44">
        <f t="shared" si="145"/>
        <v>0.62867592454878163</v>
      </c>
      <c r="L476" s="38"/>
      <c r="M476" s="44">
        <v>2.4372780387298314</v>
      </c>
      <c r="N476" s="44">
        <v>1.9914336082703579</v>
      </c>
      <c r="O476" s="44">
        <v>1.8563433951056503</v>
      </c>
      <c r="P476" s="44">
        <v>1.7304171157106134</v>
      </c>
      <c r="Q476" s="44">
        <v>1.6130331285897785</v>
      </c>
      <c r="R476" s="44">
        <v>1.5036119617088057</v>
      </c>
      <c r="S476" s="44">
        <v>1.4016134519012566</v>
      </c>
      <c r="T476" s="44">
        <v>1.3065340783255963</v>
      </c>
      <c r="U476" s="44">
        <v>1.2179044768088994</v>
      </c>
      <c r="V476" s="44">
        <v>1.1352871228066916</v>
      </c>
    </row>
    <row r="477" spans="1:22" ht="14.5" outlineLevel="1">
      <c r="A477" s="21" t="s">
        <v>3</v>
      </c>
      <c r="B477" s="44">
        <v>2.4500000000000002</v>
      </c>
      <c r="C477" s="44">
        <f t="shared" ref="C477:K477" si="146">B477*(1-C$456)^10</f>
        <v>2.1063395835349006</v>
      </c>
      <c r="D477" s="44">
        <f t="shared" si="146"/>
        <v>1.8108842617003993</v>
      </c>
      <c r="E477" s="44">
        <f t="shared" si="146"/>
        <v>1.5568723271918061</v>
      </c>
      <c r="F477" s="44">
        <f t="shared" si="146"/>
        <v>1.3384905343976328</v>
      </c>
      <c r="G477" s="44">
        <f t="shared" si="146"/>
        <v>1.1507410590973537</v>
      </c>
      <c r="H477" s="44">
        <f t="shared" si="146"/>
        <v>0.9893271196635226</v>
      </c>
      <c r="I477" s="44">
        <f t="shared" si="146"/>
        <v>0.85055464212728449</v>
      </c>
      <c r="J477" s="44">
        <f t="shared" si="146"/>
        <v>0.7312477186416575</v>
      </c>
      <c r="K477" s="44">
        <f t="shared" si="146"/>
        <v>0.62867592454878163</v>
      </c>
      <c r="L477" s="38"/>
      <c r="M477" s="44">
        <v>2.1501458866032204</v>
      </c>
      <c r="N477" s="44">
        <v>1.9445533984978656</v>
      </c>
      <c r="O477" s="44">
        <v>1.8126433353040488</v>
      </c>
      <c r="P477" s="44">
        <v>1.6896814783077261</v>
      </c>
      <c r="Q477" s="44">
        <v>1.5750608200356675</v>
      </c>
      <c r="R477" s="44">
        <v>1.4682155297672153</v>
      </c>
      <c r="S477" s="44">
        <v>1.3686181602820959</v>
      </c>
      <c r="T477" s="44">
        <v>1.2757770440903389</v>
      </c>
      <c r="U477" s="44">
        <v>1.1892338662906565</v>
      </c>
      <c r="V477" s="44">
        <v>1.1085614020755785</v>
      </c>
    </row>
    <row r="478" spans="1:22" ht="14.5" outlineLevel="1">
      <c r="A478" s="21" t="s">
        <v>4</v>
      </c>
      <c r="B478" s="44">
        <v>2.4500000000000002</v>
      </c>
      <c r="C478" s="44">
        <f t="shared" ref="C478:K478" si="147">B478*(1-C$456)^10</f>
        <v>2.1063395835349006</v>
      </c>
      <c r="D478" s="44">
        <f t="shared" si="147"/>
        <v>1.8108842617003993</v>
      </c>
      <c r="E478" s="44">
        <f t="shared" si="147"/>
        <v>1.5568723271918061</v>
      </c>
      <c r="F478" s="44">
        <f t="shared" si="147"/>
        <v>1.3384905343976328</v>
      </c>
      <c r="G478" s="44">
        <f t="shared" si="147"/>
        <v>1.1507410590973537</v>
      </c>
      <c r="H478" s="44">
        <f t="shared" si="147"/>
        <v>0.9893271196635226</v>
      </c>
      <c r="I478" s="44">
        <f t="shared" si="147"/>
        <v>0.85055464212728449</v>
      </c>
      <c r="J478" s="44">
        <f t="shared" si="147"/>
        <v>0.7312477186416575</v>
      </c>
      <c r="K478" s="44">
        <f t="shared" si="147"/>
        <v>0.62867592454878163</v>
      </c>
      <c r="L478" s="38"/>
      <c r="M478" s="44">
        <v>2.4081633929956068</v>
      </c>
      <c r="N478" s="44">
        <v>2.1778998063176096</v>
      </c>
      <c r="O478" s="44">
        <v>2.030160535540535</v>
      </c>
      <c r="P478" s="44">
        <v>1.8924432557046535</v>
      </c>
      <c r="Q478" s="44">
        <v>1.764068118439948</v>
      </c>
      <c r="R478" s="44">
        <v>1.6444013933392816</v>
      </c>
      <c r="S478" s="44">
        <v>1.5328523395159479</v>
      </c>
      <c r="T478" s="44">
        <v>1.42887028938118</v>
      </c>
      <c r="U478" s="44">
        <v>1.3319419302455358</v>
      </c>
      <c r="V478" s="44">
        <v>1.2415887703246482</v>
      </c>
    </row>
    <row r="479" spans="1:22" ht="14.5" outlineLevel="1">
      <c r="A479" s="21" t="s">
        <v>0</v>
      </c>
      <c r="B479" s="44">
        <v>2.4500000000000002</v>
      </c>
      <c r="C479" s="44">
        <f t="shared" ref="C479:K479" si="148">B479*(1-C$456)^10</f>
        <v>2.1063395835349006</v>
      </c>
      <c r="D479" s="44">
        <f t="shared" si="148"/>
        <v>1.8108842617003993</v>
      </c>
      <c r="E479" s="44">
        <f t="shared" si="148"/>
        <v>1.5568723271918061</v>
      </c>
      <c r="F479" s="44">
        <f t="shared" si="148"/>
        <v>1.3384905343976328</v>
      </c>
      <c r="G479" s="44">
        <f t="shared" si="148"/>
        <v>1.1507410590973537</v>
      </c>
      <c r="H479" s="44">
        <f t="shared" si="148"/>
        <v>0.9893271196635226</v>
      </c>
      <c r="I479" s="44">
        <f t="shared" si="148"/>
        <v>0.85055464212728449</v>
      </c>
      <c r="J479" s="44">
        <f t="shared" si="148"/>
        <v>0.7312477186416575</v>
      </c>
      <c r="K479" s="44">
        <f t="shared" si="148"/>
        <v>0.62867592454878163</v>
      </c>
      <c r="L479" s="38"/>
      <c r="M479" s="44">
        <v>2.0641400511390917</v>
      </c>
      <c r="N479" s="44">
        <v>1.8667712625579511</v>
      </c>
      <c r="O479" s="44">
        <v>1.740137601891887</v>
      </c>
      <c r="P479" s="44">
        <v>1.6220942191754173</v>
      </c>
      <c r="Q479" s="44">
        <v>1.5120583872342412</v>
      </c>
      <c r="R479" s="44">
        <v>1.4094869085765271</v>
      </c>
      <c r="S479" s="44">
        <v>1.3138734338708125</v>
      </c>
      <c r="T479" s="44">
        <v>1.2247459623267256</v>
      </c>
      <c r="U479" s="44">
        <v>1.1416645116390305</v>
      </c>
      <c r="V479" s="44">
        <v>1.0642189459925555</v>
      </c>
    </row>
    <row r="480" spans="1:22" ht="14.5" outlineLevel="1">
      <c r="A480" s="21" t="s">
        <v>1</v>
      </c>
      <c r="B480" s="44">
        <v>2.4500000000000002</v>
      </c>
      <c r="C480" s="44">
        <f t="shared" ref="C480:K480" si="149">B480*(1-C$456)^10</f>
        <v>2.1063395835349006</v>
      </c>
      <c r="D480" s="44">
        <f t="shared" si="149"/>
        <v>1.8108842617003993</v>
      </c>
      <c r="E480" s="44">
        <f t="shared" si="149"/>
        <v>1.5568723271918061</v>
      </c>
      <c r="F480" s="44">
        <f t="shared" si="149"/>
        <v>1.3384905343976328</v>
      </c>
      <c r="G480" s="44">
        <f t="shared" si="149"/>
        <v>1.1507410590973537</v>
      </c>
      <c r="H480" s="44">
        <f t="shared" si="149"/>
        <v>0.9893271196635226</v>
      </c>
      <c r="I480" s="44">
        <f t="shared" si="149"/>
        <v>0.85055464212728449</v>
      </c>
      <c r="J480" s="44">
        <f t="shared" si="149"/>
        <v>0.7312477186416575</v>
      </c>
      <c r="K480" s="44">
        <f t="shared" si="149"/>
        <v>0.62867592454878163</v>
      </c>
      <c r="L480" s="38"/>
      <c r="M480" s="44">
        <v>1.6341108738184476</v>
      </c>
      <c r="N480" s="44">
        <v>1.477860582858378</v>
      </c>
      <c r="O480" s="44">
        <v>1.3776089348310772</v>
      </c>
      <c r="P480" s="44">
        <v>1.284157923513872</v>
      </c>
      <c r="Q480" s="44">
        <v>1.1970462232271075</v>
      </c>
      <c r="R480" s="44">
        <v>1.1158438026230839</v>
      </c>
      <c r="S480" s="44">
        <v>1.0401498018143931</v>
      </c>
      <c r="T480" s="44">
        <v>0.96959055350865775</v>
      </c>
      <c r="U480" s="44">
        <v>0.90381773838089918</v>
      </c>
      <c r="V480" s="44">
        <v>0.84250666557743981</v>
      </c>
    </row>
    <row r="481" spans="1:22" ht="14.5" outlineLevel="1">
      <c r="A481" s="21" t="s">
        <v>7</v>
      </c>
      <c r="B481" s="44">
        <v>2.4500000000000002</v>
      </c>
      <c r="C481" s="44">
        <f t="shared" ref="C481:K481" si="150">B481*(1-C$456)^10</f>
        <v>2.1063395835349006</v>
      </c>
      <c r="D481" s="44">
        <f t="shared" si="150"/>
        <v>1.8108842617003993</v>
      </c>
      <c r="E481" s="44">
        <f t="shared" si="150"/>
        <v>1.5568723271918061</v>
      </c>
      <c r="F481" s="44">
        <f t="shared" si="150"/>
        <v>1.3384905343976328</v>
      </c>
      <c r="G481" s="44">
        <f t="shared" si="150"/>
        <v>1.1507410590973537</v>
      </c>
      <c r="H481" s="44">
        <f t="shared" si="150"/>
        <v>0.9893271196635226</v>
      </c>
      <c r="I481" s="44">
        <f t="shared" si="150"/>
        <v>0.85055464212728449</v>
      </c>
      <c r="J481" s="44">
        <f t="shared" si="150"/>
        <v>0.7312477186416575</v>
      </c>
      <c r="K481" s="44">
        <f t="shared" si="150"/>
        <v>0.62867592454878163</v>
      </c>
      <c r="L481" s="38"/>
      <c r="M481" s="44">
        <v>2.2320375102165686</v>
      </c>
      <c r="N481" s="44">
        <v>1.9189505957974871</v>
      </c>
      <c r="O481" s="44">
        <v>1.7887773156227196</v>
      </c>
      <c r="P481" s="44">
        <v>1.6674344258230709</v>
      </c>
      <c r="Q481" s="44">
        <v>1.5543229110393804</v>
      </c>
      <c r="R481" s="44">
        <v>1.4488843905147268</v>
      </c>
      <c r="S481" s="44">
        <v>1.3505983616193666</v>
      </c>
      <c r="T481" s="44">
        <v>1.2589796303629766</v>
      </c>
      <c r="U481" s="44">
        <v>1.1735759162097956</v>
      </c>
      <c r="V481" s="44">
        <v>1.0939656193727116</v>
      </c>
    </row>
    <row r="482" spans="1:22" ht="14.5" outlineLevel="1">
      <c r="A482" s="21" t="s">
        <v>8</v>
      </c>
      <c r="B482" s="44">
        <v>2.4500000000000002</v>
      </c>
      <c r="C482" s="44">
        <f t="shared" ref="C482:K482" si="151">B482*(1-C$456)^10</f>
        <v>2.1063395835349006</v>
      </c>
      <c r="D482" s="44">
        <f t="shared" si="151"/>
        <v>1.8108842617003993</v>
      </c>
      <c r="E482" s="44">
        <f t="shared" si="151"/>
        <v>1.5568723271918061</v>
      </c>
      <c r="F482" s="44">
        <f t="shared" si="151"/>
        <v>1.3384905343976328</v>
      </c>
      <c r="G482" s="44">
        <f t="shared" si="151"/>
        <v>1.1507410590973537</v>
      </c>
      <c r="H482" s="44">
        <f t="shared" si="151"/>
        <v>0.9893271196635226</v>
      </c>
      <c r="I482" s="44">
        <f t="shared" si="151"/>
        <v>0.85055464212728449</v>
      </c>
      <c r="J482" s="44">
        <f t="shared" si="151"/>
        <v>0.7312477186416575</v>
      </c>
      <c r="K482" s="44">
        <f t="shared" si="151"/>
        <v>0.62867592454878163</v>
      </c>
      <c r="L482" s="38"/>
      <c r="M482" s="44">
        <v>2.4081633929956068</v>
      </c>
      <c r="N482" s="44">
        <v>2.1778998063176096</v>
      </c>
      <c r="O482" s="44">
        <v>2.030160535540535</v>
      </c>
      <c r="P482" s="44">
        <v>1.8924432557046535</v>
      </c>
      <c r="Q482" s="44">
        <v>1.764068118439948</v>
      </c>
      <c r="R482" s="44">
        <v>1.6444013933392816</v>
      </c>
      <c r="S482" s="44">
        <v>1.5328523395159479</v>
      </c>
      <c r="T482" s="44">
        <v>1.42887028938118</v>
      </c>
      <c r="U482" s="44">
        <v>1.3319419302455358</v>
      </c>
      <c r="V482" s="44">
        <v>1.2415887703246482</v>
      </c>
    </row>
    <row r="483" spans="1:22" ht="14.5" outlineLevel="1">
      <c r="A483" s="16"/>
      <c r="B483" s="2"/>
      <c r="C483" s="2"/>
      <c r="D483" s="2"/>
      <c r="E483" s="2"/>
      <c r="F483" s="2"/>
      <c r="G483" s="2"/>
      <c r="H483" s="2"/>
      <c r="I483" s="2"/>
      <c r="J483" s="2"/>
      <c r="K483" s="2"/>
      <c r="L483" s="38"/>
      <c r="M483" s="45"/>
      <c r="N483" s="45"/>
    </row>
    <row r="484" spans="1:22" ht="14.5" outlineLevel="1">
      <c r="A484" t="s">
        <v>210</v>
      </c>
      <c r="C484" s="2">
        <f>$B$455</f>
        <v>1.4999999999999999E-2</v>
      </c>
      <c r="D484" s="2">
        <f t="shared" ref="D484:K484" si="152">$B$455</f>
        <v>1.4999999999999999E-2</v>
      </c>
      <c r="E484" s="2">
        <f t="shared" si="152"/>
        <v>1.4999999999999999E-2</v>
      </c>
      <c r="F484" s="2">
        <f t="shared" si="152"/>
        <v>1.4999999999999999E-2</v>
      </c>
      <c r="G484" s="2">
        <f t="shared" si="152"/>
        <v>1.4999999999999999E-2</v>
      </c>
      <c r="H484" s="2">
        <f t="shared" si="152"/>
        <v>1.4999999999999999E-2</v>
      </c>
      <c r="I484" s="2">
        <f t="shared" si="152"/>
        <v>1.4999999999999999E-2</v>
      </c>
      <c r="J484" s="2">
        <f t="shared" si="152"/>
        <v>1.4999999999999999E-2</v>
      </c>
      <c r="K484" s="2">
        <f t="shared" si="152"/>
        <v>1.4999999999999999E-2</v>
      </c>
      <c r="L484" s="38"/>
      <c r="M484" s="45"/>
      <c r="N484" s="45"/>
    </row>
    <row r="485" spans="1:22" ht="14.5" outlineLevel="1">
      <c r="A485" s="22" t="s">
        <v>45</v>
      </c>
      <c r="B485" s="21"/>
      <c r="C485" s="21"/>
      <c r="D485" s="21"/>
      <c r="E485" s="21"/>
      <c r="F485" s="21"/>
      <c r="G485" s="21"/>
      <c r="H485" s="21"/>
      <c r="I485" s="21"/>
      <c r="J485" s="21"/>
      <c r="K485" s="21"/>
      <c r="L485" s="38"/>
      <c r="M485" s="45"/>
      <c r="N485" s="45"/>
    </row>
    <row r="486" spans="1:22" ht="14.5" outlineLevel="1">
      <c r="A486" s="21"/>
      <c r="B486" s="72">
        <v>2010</v>
      </c>
      <c r="C486" s="72">
        <v>2020</v>
      </c>
      <c r="D486" s="72">
        <v>2030</v>
      </c>
      <c r="E486" s="72">
        <v>2040</v>
      </c>
      <c r="F486" s="72">
        <v>2050</v>
      </c>
      <c r="G486" s="72">
        <v>2060</v>
      </c>
      <c r="H486" s="72">
        <v>2070</v>
      </c>
      <c r="I486" s="72">
        <v>2080</v>
      </c>
      <c r="J486" s="72">
        <v>2090</v>
      </c>
      <c r="K486" s="72">
        <v>2100</v>
      </c>
      <c r="L486" s="38"/>
      <c r="M486" s="72">
        <v>2010</v>
      </c>
      <c r="N486" s="72">
        <v>2020</v>
      </c>
      <c r="O486" s="72">
        <v>2030</v>
      </c>
      <c r="P486" s="72">
        <v>2040</v>
      </c>
      <c r="Q486" s="72">
        <v>2050</v>
      </c>
      <c r="R486" s="72">
        <v>2060</v>
      </c>
      <c r="S486" s="72">
        <v>2070</v>
      </c>
      <c r="T486" s="72">
        <v>2080</v>
      </c>
      <c r="U486" s="72">
        <v>2090</v>
      </c>
      <c r="V486" s="72">
        <v>2100</v>
      </c>
    </row>
    <row r="487" spans="1:22" ht="14.5" outlineLevel="1">
      <c r="A487" s="21" t="s">
        <v>5</v>
      </c>
      <c r="B487" s="44">
        <v>2.4500000000000002</v>
      </c>
      <c r="C487" s="44">
        <f>B487*(1-C$456)^10</f>
        <v>2.1063395835349006</v>
      </c>
      <c r="D487" s="44">
        <f t="shared" ref="D487:K487" si="153">C487*(1-D$456)^10</f>
        <v>1.8108842617003993</v>
      </c>
      <c r="E487" s="44">
        <f t="shared" si="153"/>
        <v>1.5568723271918061</v>
      </c>
      <c r="F487" s="44">
        <f t="shared" si="153"/>
        <v>1.3384905343976328</v>
      </c>
      <c r="G487" s="44">
        <f t="shared" si="153"/>
        <v>1.1507410590973537</v>
      </c>
      <c r="H487" s="44">
        <f t="shared" si="153"/>
        <v>0.9893271196635226</v>
      </c>
      <c r="I487" s="44">
        <f t="shared" si="153"/>
        <v>0.85055464212728449</v>
      </c>
      <c r="J487" s="44">
        <f t="shared" si="153"/>
        <v>0.7312477186416575</v>
      </c>
      <c r="K487" s="44">
        <f t="shared" si="153"/>
        <v>0.62867592454878163</v>
      </c>
      <c r="L487" s="38"/>
      <c r="M487" s="44">
        <v>2.4081633929956068</v>
      </c>
      <c r="N487" s="44">
        <v>2.1778998063176096</v>
      </c>
      <c r="O487" s="44">
        <v>2.030160535540535</v>
      </c>
      <c r="P487" s="44">
        <v>1.8924432557046535</v>
      </c>
      <c r="Q487" s="44">
        <v>1.764068118439948</v>
      </c>
      <c r="R487" s="44">
        <v>1.6444013933392816</v>
      </c>
      <c r="S487" s="44">
        <v>1.5328523395159479</v>
      </c>
      <c r="T487" s="44">
        <v>1.42887028938118</v>
      </c>
      <c r="U487" s="44">
        <v>1.3319419302455358</v>
      </c>
      <c r="V487" s="44">
        <v>1.2415887703246482</v>
      </c>
    </row>
    <row r="488" spans="1:22" ht="14.5" outlineLevel="1">
      <c r="A488" s="21" t="s">
        <v>6</v>
      </c>
      <c r="B488" s="44">
        <v>2.4500000000000002</v>
      </c>
      <c r="C488" s="44">
        <f t="shared" ref="C488:K488" si="154">B488*(1-C$456)^10</f>
        <v>2.1063395835349006</v>
      </c>
      <c r="D488" s="44">
        <f t="shared" si="154"/>
        <v>1.8108842617003993</v>
      </c>
      <c r="E488" s="44">
        <f t="shared" si="154"/>
        <v>1.5568723271918061</v>
      </c>
      <c r="F488" s="44">
        <f t="shared" si="154"/>
        <v>1.3384905343976328</v>
      </c>
      <c r="G488" s="44">
        <f t="shared" si="154"/>
        <v>1.1507410590973537</v>
      </c>
      <c r="H488" s="44">
        <f t="shared" si="154"/>
        <v>0.9893271196635226</v>
      </c>
      <c r="I488" s="44">
        <f t="shared" si="154"/>
        <v>0.85055464212728449</v>
      </c>
      <c r="J488" s="44">
        <f t="shared" si="154"/>
        <v>0.7312477186416575</v>
      </c>
      <c r="K488" s="44">
        <f t="shared" si="154"/>
        <v>0.62867592454878163</v>
      </c>
      <c r="L488" s="38"/>
      <c r="M488" s="44">
        <v>2.2320375102165686</v>
      </c>
      <c r="N488" s="44">
        <v>1.9189505957974871</v>
      </c>
      <c r="O488" s="44">
        <v>1.7887773156227196</v>
      </c>
      <c r="P488" s="44">
        <v>1.6674344258230709</v>
      </c>
      <c r="Q488" s="44">
        <v>1.5543229110393804</v>
      </c>
      <c r="R488" s="44">
        <v>1.4488843905147268</v>
      </c>
      <c r="S488" s="44">
        <v>1.3505983616193666</v>
      </c>
      <c r="T488" s="44">
        <v>1.2589796303629766</v>
      </c>
      <c r="U488" s="44">
        <v>1.1735759162097956</v>
      </c>
      <c r="V488" s="44">
        <v>1.0939656193727116</v>
      </c>
    </row>
    <row r="489" spans="1:22" ht="14.5" outlineLevel="1">
      <c r="A489" s="21" t="s">
        <v>11</v>
      </c>
      <c r="B489" s="44">
        <v>2.4500000000000002</v>
      </c>
      <c r="C489" s="44">
        <f t="shared" ref="C489:K489" si="155">B489*(1-C$456)^10</f>
        <v>2.1063395835349006</v>
      </c>
      <c r="D489" s="44">
        <f t="shared" si="155"/>
        <v>1.8108842617003993</v>
      </c>
      <c r="E489" s="44">
        <f t="shared" si="155"/>
        <v>1.5568723271918061</v>
      </c>
      <c r="F489" s="44">
        <f t="shared" si="155"/>
        <v>1.3384905343976328</v>
      </c>
      <c r="G489" s="44">
        <f t="shared" si="155"/>
        <v>1.1507410590973537</v>
      </c>
      <c r="H489" s="44">
        <f t="shared" si="155"/>
        <v>0.9893271196635226</v>
      </c>
      <c r="I489" s="44">
        <f t="shared" si="155"/>
        <v>0.85055464212728449</v>
      </c>
      <c r="J489" s="44">
        <f t="shared" si="155"/>
        <v>0.7312477186416575</v>
      </c>
      <c r="K489" s="44">
        <f t="shared" si="155"/>
        <v>0.62867592454878163</v>
      </c>
      <c r="L489" s="38"/>
      <c r="M489" s="44">
        <v>2.1318423765457832</v>
      </c>
      <c r="N489" s="44">
        <v>1.9278994566661294</v>
      </c>
      <c r="O489" s="44">
        <v>1.7969932189137936</v>
      </c>
      <c r="P489" s="44">
        <v>1.6748873112611131</v>
      </c>
      <c r="Q489" s="44">
        <v>1.5610798818439153</v>
      </c>
      <c r="R489" s="44">
        <v>1.4550336309432754</v>
      </c>
      <c r="S489" s="44">
        <v>1.3561907859891236</v>
      </c>
      <c r="T489" s="44">
        <v>1.2641493225968123</v>
      </c>
      <c r="U489" s="44">
        <v>1.1783535493771096</v>
      </c>
      <c r="V489" s="44">
        <v>1.0983819803640003</v>
      </c>
    </row>
    <row r="490" spans="1:22" ht="14.5" outlineLevel="1">
      <c r="A490" s="21" t="s">
        <v>2</v>
      </c>
      <c r="B490" s="44">
        <v>2.4500000000000002</v>
      </c>
      <c r="C490" s="44">
        <f t="shared" ref="C490:K490" si="156">B490*(1-C$456)^10</f>
        <v>2.1063395835349006</v>
      </c>
      <c r="D490" s="44">
        <f t="shared" si="156"/>
        <v>1.8108842617003993</v>
      </c>
      <c r="E490" s="44">
        <f t="shared" si="156"/>
        <v>1.5568723271918061</v>
      </c>
      <c r="F490" s="44">
        <f t="shared" si="156"/>
        <v>1.3384905343976328</v>
      </c>
      <c r="G490" s="44">
        <f t="shared" si="156"/>
        <v>1.1507410590973537</v>
      </c>
      <c r="H490" s="44">
        <f t="shared" si="156"/>
        <v>0.9893271196635226</v>
      </c>
      <c r="I490" s="44">
        <f t="shared" si="156"/>
        <v>0.85055464212728449</v>
      </c>
      <c r="J490" s="44">
        <f t="shared" si="156"/>
        <v>0.7312477186416575</v>
      </c>
      <c r="K490" s="44">
        <f t="shared" si="156"/>
        <v>0.62867592454878163</v>
      </c>
      <c r="L490" s="38"/>
      <c r="M490" s="44">
        <v>2.4372780387298314</v>
      </c>
      <c r="N490" s="44">
        <v>1.9914336082703579</v>
      </c>
      <c r="O490" s="44">
        <v>1.8563433951056503</v>
      </c>
      <c r="P490" s="44">
        <v>1.7304171157106134</v>
      </c>
      <c r="Q490" s="44">
        <v>1.6130331285897785</v>
      </c>
      <c r="R490" s="44">
        <v>1.5036119617088057</v>
      </c>
      <c r="S490" s="44">
        <v>1.4016134519012566</v>
      </c>
      <c r="T490" s="44">
        <v>1.3065340783255963</v>
      </c>
      <c r="U490" s="44">
        <v>1.2179044768088994</v>
      </c>
      <c r="V490" s="44">
        <v>1.1352871228066916</v>
      </c>
    </row>
    <row r="491" spans="1:22" ht="14.5" outlineLevel="1">
      <c r="A491" s="21" t="s">
        <v>3</v>
      </c>
      <c r="B491" s="44">
        <v>2.4500000000000002</v>
      </c>
      <c r="C491" s="44">
        <f t="shared" ref="C491:K491" si="157">B491*(1-C$456)^10</f>
        <v>2.1063395835349006</v>
      </c>
      <c r="D491" s="44">
        <f t="shared" si="157"/>
        <v>1.8108842617003993</v>
      </c>
      <c r="E491" s="44">
        <f t="shared" si="157"/>
        <v>1.5568723271918061</v>
      </c>
      <c r="F491" s="44">
        <f t="shared" si="157"/>
        <v>1.3384905343976328</v>
      </c>
      <c r="G491" s="44">
        <f t="shared" si="157"/>
        <v>1.1507410590973537</v>
      </c>
      <c r="H491" s="44">
        <f t="shared" si="157"/>
        <v>0.9893271196635226</v>
      </c>
      <c r="I491" s="44">
        <f t="shared" si="157"/>
        <v>0.85055464212728449</v>
      </c>
      <c r="J491" s="44">
        <f t="shared" si="157"/>
        <v>0.7312477186416575</v>
      </c>
      <c r="K491" s="44">
        <f t="shared" si="157"/>
        <v>0.62867592454878163</v>
      </c>
      <c r="L491" s="38"/>
      <c r="M491" s="44">
        <v>2.1501458866032204</v>
      </c>
      <c r="N491" s="44">
        <v>1.9445533984978656</v>
      </c>
      <c r="O491" s="44">
        <v>1.8126433353040488</v>
      </c>
      <c r="P491" s="44">
        <v>1.6896814783077261</v>
      </c>
      <c r="Q491" s="44">
        <v>1.5750608200356675</v>
      </c>
      <c r="R491" s="44">
        <v>1.4682155297672153</v>
      </c>
      <c r="S491" s="44">
        <v>1.3686181602820959</v>
      </c>
      <c r="T491" s="44">
        <v>1.2757770440903389</v>
      </c>
      <c r="U491" s="44">
        <v>1.1892338662906565</v>
      </c>
      <c r="V491" s="44">
        <v>1.1085614020755785</v>
      </c>
    </row>
    <row r="492" spans="1:22" ht="14.5" outlineLevel="1">
      <c r="A492" s="21" t="s">
        <v>4</v>
      </c>
      <c r="B492" s="44">
        <v>2.4500000000000002</v>
      </c>
      <c r="C492" s="44">
        <f t="shared" ref="C492:K492" si="158">B492*(1-C$456)^10</f>
        <v>2.1063395835349006</v>
      </c>
      <c r="D492" s="44">
        <f t="shared" si="158"/>
        <v>1.8108842617003993</v>
      </c>
      <c r="E492" s="44">
        <f t="shared" si="158"/>
        <v>1.5568723271918061</v>
      </c>
      <c r="F492" s="44">
        <f t="shared" si="158"/>
        <v>1.3384905343976328</v>
      </c>
      <c r="G492" s="44">
        <f t="shared" si="158"/>
        <v>1.1507410590973537</v>
      </c>
      <c r="H492" s="44">
        <f t="shared" si="158"/>
        <v>0.9893271196635226</v>
      </c>
      <c r="I492" s="44">
        <f t="shared" si="158"/>
        <v>0.85055464212728449</v>
      </c>
      <c r="J492" s="44">
        <f t="shared" si="158"/>
        <v>0.7312477186416575</v>
      </c>
      <c r="K492" s="44">
        <f t="shared" si="158"/>
        <v>0.62867592454878163</v>
      </c>
      <c r="L492" s="38"/>
      <c r="M492" s="44">
        <v>2.4081633929956068</v>
      </c>
      <c r="N492" s="44">
        <v>2.1778998063176096</v>
      </c>
      <c r="O492" s="44">
        <v>2.030160535540535</v>
      </c>
      <c r="P492" s="44">
        <v>1.8924432557046535</v>
      </c>
      <c r="Q492" s="44">
        <v>1.764068118439948</v>
      </c>
      <c r="R492" s="44">
        <v>1.6444013933392816</v>
      </c>
      <c r="S492" s="44">
        <v>1.5328523395159479</v>
      </c>
      <c r="T492" s="44">
        <v>1.42887028938118</v>
      </c>
      <c r="U492" s="44">
        <v>1.3319419302455358</v>
      </c>
      <c r="V492" s="44">
        <v>1.2415887703246482</v>
      </c>
    </row>
    <row r="493" spans="1:22" ht="14.5" outlineLevel="1">
      <c r="A493" s="21" t="s">
        <v>0</v>
      </c>
      <c r="B493" s="44">
        <v>2.4500000000000002</v>
      </c>
      <c r="C493" s="44">
        <f t="shared" ref="C493:K493" si="159">B493*(1-C$456)^10</f>
        <v>2.1063395835349006</v>
      </c>
      <c r="D493" s="44">
        <f t="shared" si="159"/>
        <v>1.8108842617003993</v>
      </c>
      <c r="E493" s="44">
        <f t="shared" si="159"/>
        <v>1.5568723271918061</v>
      </c>
      <c r="F493" s="44">
        <f t="shared" si="159"/>
        <v>1.3384905343976328</v>
      </c>
      <c r="G493" s="44">
        <f t="shared" si="159"/>
        <v>1.1507410590973537</v>
      </c>
      <c r="H493" s="44">
        <f t="shared" si="159"/>
        <v>0.9893271196635226</v>
      </c>
      <c r="I493" s="44">
        <f t="shared" si="159"/>
        <v>0.85055464212728449</v>
      </c>
      <c r="J493" s="44">
        <f t="shared" si="159"/>
        <v>0.7312477186416575</v>
      </c>
      <c r="K493" s="44">
        <f t="shared" si="159"/>
        <v>0.62867592454878163</v>
      </c>
      <c r="L493" s="38"/>
      <c r="M493" s="44">
        <v>2.0641400511390917</v>
      </c>
      <c r="N493" s="44">
        <v>1.8667712625579511</v>
      </c>
      <c r="O493" s="44">
        <v>1.740137601891887</v>
      </c>
      <c r="P493" s="44">
        <v>1.6220942191754173</v>
      </c>
      <c r="Q493" s="44">
        <v>1.5120583872342412</v>
      </c>
      <c r="R493" s="44">
        <v>1.4094869085765271</v>
      </c>
      <c r="S493" s="44">
        <v>1.3138734338708125</v>
      </c>
      <c r="T493" s="44">
        <v>1.2247459623267256</v>
      </c>
      <c r="U493" s="44">
        <v>1.1416645116390305</v>
      </c>
      <c r="V493" s="44">
        <v>1.0642189459925555</v>
      </c>
    </row>
    <row r="494" spans="1:22" ht="14.5" outlineLevel="1">
      <c r="A494" s="21" t="s">
        <v>1</v>
      </c>
      <c r="B494" s="44">
        <v>2.4500000000000002</v>
      </c>
      <c r="C494" s="44">
        <f t="shared" ref="C494:K494" si="160">B494*(1-C$456)^10</f>
        <v>2.1063395835349006</v>
      </c>
      <c r="D494" s="44">
        <f t="shared" si="160"/>
        <v>1.8108842617003993</v>
      </c>
      <c r="E494" s="44">
        <f t="shared" si="160"/>
        <v>1.5568723271918061</v>
      </c>
      <c r="F494" s="44">
        <f t="shared" si="160"/>
        <v>1.3384905343976328</v>
      </c>
      <c r="G494" s="44">
        <f t="shared" si="160"/>
        <v>1.1507410590973537</v>
      </c>
      <c r="H494" s="44">
        <f t="shared" si="160"/>
        <v>0.9893271196635226</v>
      </c>
      <c r="I494" s="44">
        <f t="shared" si="160"/>
        <v>0.85055464212728449</v>
      </c>
      <c r="J494" s="44">
        <f t="shared" si="160"/>
        <v>0.7312477186416575</v>
      </c>
      <c r="K494" s="44">
        <f t="shared" si="160"/>
        <v>0.62867592454878163</v>
      </c>
      <c r="L494" s="38"/>
      <c r="M494" s="44">
        <v>1.6341108738184476</v>
      </c>
      <c r="N494" s="44">
        <v>1.477860582858378</v>
      </c>
      <c r="O494" s="44">
        <v>1.3776089348310772</v>
      </c>
      <c r="P494" s="44">
        <v>1.284157923513872</v>
      </c>
      <c r="Q494" s="44">
        <v>1.1970462232271075</v>
      </c>
      <c r="R494" s="44">
        <v>1.1158438026230839</v>
      </c>
      <c r="S494" s="44">
        <v>1.0401498018143931</v>
      </c>
      <c r="T494" s="44">
        <v>0.96959055350865775</v>
      </c>
      <c r="U494" s="44">
        <v>0.90381773838089918</v>
      </c>
      <c r="V494" s="44">
        <v>0.84250666557743981</v>
      </c>
    </row>
    <row r="495" spans="1:22" ht="14.5" outlineLevel="1">
      <c r="A495" s="21" t="s">
        <v>7</v>
      </c>
      <c r="B495" s="44">
        <v>2.4500000000000002</v>
      </c>
      <c r="C495" s="44">
        <f t="shared" ref="C495:K495" si="161">B495*(1-C$456)^10</f>
        <v>2.1063395835349006</v>
      </c>
      <c r="D495" s="44">
        <f t="shared" si="161"/>
        <v>1.8108842617003993</v>
      </c>
      <c r="E495" s="44">
        <f t="shared" si="161"/>
        <v>1.5568723271918061</v>
      </c>
      <c r="F495" s="44">
        <f t="shared" si="161"/>
        <v>1.3384905343976328</v>
      </c>
      <c r="G495" s="44">
        <f t="shared" si="161"/>
        <v>1.1507410590973537</v>
      </c>
      <c r="H495" s="44">
        <f t="shared" si="161"/>
        <v>0.9893271196635226</v>
      </c>
      <c r="I495" s="44">
        <f t="shared" si="161"/>
        <v>0.85055464212728449</v>
      </c>
      <c r="J495" s="44">
        <f t="shared" si="161"/>
        <v>0.7312477186416575</v>
      </c>
      <c r="K495" s="44">
        <f t="shared" si="161"/>
        <v>0.62867592454878163</v>
      </c>
      <c r="L495" s="38"/>
      <c r="M495" s="44">
        <v>2.2320375102165686</v>
      </c>
      <c r="N495" s="44">
        <v>1.9189505957974871</v>
      </c>
      <c r="O495" s="44">
        <v>1.7887773156227196</v>
      </c>
      <c r="P495" s="44">
        <v>1.6674344258230709</v>
      </c>
      <c r="Q495" s="44">
        <v>1.5543229110393804</v>
      </c>
      <c r="R495" s="44">
        <v>1.4488843905147268</v>
      </c>
      <c r="S495" s="44">
        <v>1.3505983616193666</v>
      </c>
      <c r="T495" s="44">
        <v>1.2589796303629766</v>
      </c>
      <c r="U495" s="44">
        <v>1.1735759162097956</v>
      </c>
      <c r="V495" s="44">
        <v>1.0939656193727116</v>
      </c>
    </row>
    <row r="496" spans="1:22" ht="14.5" outlineLevel="1">
      <c r="A496" s="21" t="s">
        <v>8</v>
      </c>
      <c r="B496" s="44">
        <v>2.4500000000000002</v>
      </c>
      <c r="C496" s="44">
        <f t="shared" ref="C496:K496" si="162">B496*(1-C$456)^10</f>
        <v>2.1063395835349006</v>
      </c>
      <c r="D496" s="44">
        <f t="shared" si="162"/>
        <v>1.8108842617003993</v>
      </c>
      <c r="E496" s="44">
        <f t="shared" si="162"/>
        <v>1.5568723271918061</v>
      </c>
      <c r="F496" s="44">
        <f t="shared" si="162"/>
        <v>1.3384905343976328</v>
      </c>
      <c r="G496" s="44">
        <f t="shared" si="162"/>
        <v>1.1507410590973537</v>
      </c>
      <c r="H496" s="44">
        <f t="shared" si="162"/>
        <v>0.9893271196635226</v>
      </c>
      <c r="I496" s="44">
        <f t="shared" si="162"/>
        <v>0.85055464212728449</v>
      </c>
      <c r="J496" s="44">
        <f t="shared" si="162"/>
        <v>0.7312477186416575</v>
      </c>
      <c r="K496" s="44">
        <f t="shared" si="162"/>
        <v>0.62867592454878163</v>
      </c>
      <c r="L496" s="38"/>
      <c r="M496" s="44">
        <v>2.4081633929956068</v>
      </c>
      <c r="N496" s="44">
        <v>2.1778998063176096</v>
      </c>
      <c r="O496" s="44">
        <v>2.030160535540535</v>
      </c>
      <c r="P496" s="44">
        <v>1.8924432557046535</v>
      </c>
      <c r="Q496" s="44">
        <v>1.764068118439948</v>
      </c>
      <c r="R496" s="44">
        <v>1.6444013933392816</v>
      </c>
      <c r="S496" s="44">
        <v>1.5328523395159479</v>
      </c>
      <c r="T496" s="44">
        <v>1.42887028938118</v>
      </c>
      <c r="U496" s="44">
        <v>1.3319419302455358</v>
      </c>
      <c r="V496" s="44">
        <v>1.2415887703246482</v>
      </c>
    </row>
    <row r="497" spans="1:14" ht="14.5" outlineLevel="1">
      <c r="A497" s="16"/>
      <c r="B497" s="2"/>
      <c r="C497" s="2"/>
      <c r="D497" s="2"/>
      <c r="E497" s="2"/>
      <c r="F497" s="2"/>
      <c r="G497" s="2"/>
      <c r="H497" s="2"/>
      <c r="I497" s="2"/>
      <c r="J497" s="2"/>
      <c r="K497" s="2"/>
      <c r="L497" s="38"/>
      <c r="M497" s="45"/>
      <c r="N497" s="45"/>
    </row>
    <row r="498" spans="1:14" ht="14.5" outlineLevel="1">
      <c r="A498" s="16"/>
      <c r="B498" s="2" t="s">
        <v>239</v>
      </c>
      <c r="C498" s="2"/>
      <c r="D498" s="2"/>
      <c r="E498" s="2"/>
      <c r="F498" s="2"/>
      <c r="G498" s="2"/>
      <c r="H498" s="2"/>
      <c r="I498" s="2"/>
      <c r="J498" s="2"/>
      <c r="K498" s="2"/>
      <c r="L498" s="38"/>
      <c r="M498" s="45"/>
      <c r="N498" s="45"/>
    </row>
    <row r="499" spans="1:14" ht="14.5" outlineLevel="1">
      <c r="A499" s="16" t="s">
        <v>228</v>
      </c>
      <c r="B499" s="4">
        <v>2010</v>
      </c>
      <c r="C499" s="4">
        <v>2020</v>
      </c>
      <c r="D499" s="4">
        <v>2030</v>
      </c>
      <c r="E499" s="4">
        <v>2040</v>
      </c>
      <c r="F499" s="4">
        <v>2050</v>
      </c>
      <c r="G499" s="4">
        <v>2060</v>
      </c>
      <c r="H499" s="4">
        <v>2070</v>
      </c>
      <c r="I499" s="4">
        <v>2080</v>
      </c>
      <c r="J499" s="4">
        <v>2090</v>
      </c>
      <c r="K499" s="4">
        <v>2100</v>
      </c>
      <c r="L499" s="38"/>
      <c r="M499" s="45"/>
      <c r="N499" s="45"/>
    </row>
    <row r="500" spans="1:14" ht="14.5" outlineLevel="1">
      <c r="A500" s="16" t="s">
        <v>229</v>
      </c>
      <c r="B500" s="2">
        <f>'[7]Number of aircrafts'!K33</f>
        <v>9.7316193053676142E-2</v>
      </c>
      <c r="C500" s="2">
        <f>B500</f>
        <v>9.7316193053676142E-2</v>
      </c>
      <c r="D500" s="2">
        <f t="shared" ref="D500:K500" si="163">C500</f>
        <v>9.7316193053676142E-2</v>
      </c>
      <c r="E500" s="2">
        <f t="shared" si="163"/>
        <v>9.7316193053676142E-2</v>
      </c>
      <c r="F500" s="2">
        <f t="shared" si="163"/>
        <v>9.7316193053676142E-2</v>
      </c>
      <c r="G500" s="2">
        <f t="shared" si="163"/>
        <v>9.7316193053676142E-2</v>
      </c>
      <c r="H500" s="2">
        <f t="shared" si="163"/>
        <v>9.7316193053676142E-2</v>
      </c>
      <c r="I500" s="2">
        <f t="shared" si="163"/>
        <v>9.7316193053676142E-2</v>
      </c>
      <c r="J500" s="2">
        <f t="shared" si="163"/>
        <v>9.7316193053676142E-2</v>
      </c>
      <c r="K500" s="2">
        <f t="shared" si="163"/>
        <v>9.7316193053676142E-2</v>
      </c>
      <c r="L500" s="2" t="s">
        <v>232</v>
      </c>
      <c r="M500" s="45"/>
      <c r="N500" s="45"/>
    </row>
    <row r="501" spans="1:14" ht="14.5" outlineLevel="1">
      <c r="A501" s="16" t="s">
        <v>230</v>
      </c>
      <c r="B501" s="2">
        <f>'[7]Number of aircrafts'!K34</f>
        <v>0.69639903773868594</v>
      </c>
      <c r="C501" s="14">
        <f>B501</f>
        <v>0.69639903773868594</v>
      </c>
      <c r="D501" s="14">
        <f t="shared" ref="D501:K501" si="164">C501</f>
        <v>0.69639903773868594</v>
      </c>
      <c r="E501" s="14">
        <f t="shared" si="164"/>
        <v>0.69639903773868594</v>
      </c>
      <c r="F501" s="14">
        <f t="shared" si="164"/>
        <v>0.69639903773868594</v>
      </c>
      <c r="G501" s="14">
        <f t="shared" si="164"/>
        <v>0.69639903773868594</v>
      </c>
      <c r="H501" s="14">
        <f t="shared" si="164"/>
        <v>0.69639903773868594</v>
      </c>
      <c r="I501" s="14">
        <f t="shared" si="164"/>
        <v>0.69639903773868594</v>
      </c>
      <c r="J501" s="14">
        <f t="shared" si="164"/>
        <v>0.69639903773868594</v>
      </c>
      <c r="K501" s="14">
        <f t="shared" si="164"/>
        <v>0.69639903773868594</v>
      </c>
      <c r="L501" s="38"/>
      <c r="M501" s="45"/>
      <c r="N501" s="45"/>
    </row>
    <row r="502" spans="1:14" ht="14.5" outlineLevel="1">
      <c r="A502" s="16" t="s">
        <v>231</v>
      </c>
      <c r="B502" s="2">
        <f>'[7]Number of aircrafts'!K35</f>
        <v>0.20628476920763794</v>
      </c>
      <c r="C502" s="2">
        <f>B502</f>
        <v>0.20628476920763794</v>
      </c>
      <c r="D502" s="2">
        <f t="shared" ref="D502:K502" si="165">C502</f>
        <v>0.20628476920763794</v>
      </c>
      <c r="E502" s="2">
        <f t="shared" si="165"/>
        <v>0.20628476920763794</v>
      </c>
      <c r="F502" s="2">
        <f t="shared" si="165"/>
        <v>0.20628476920763794</v>
      </c>
      <c r="G502" s="2">
        <f t="shared" si="165"/>
        <v>0.20628476920763794</v>
      </c>
      <c r="H502" s="2">
        <f t="shared" si="165"/>
        <v>0.20628476920763794</v>
      </c>
      <c r="I502" s="2">
        <f t="shared" si="165"/>
        <v>0.20628476920763794</v>
      </c>
      <c r="J502" s="2">
        <f t="shared" si="165"/>
        <v>0.20628476920763794</v>
      </c>
      <c r="K502" s="2">
        <f t="shared" si="165"/>
        <v>0.20628476920763794</v>
      </c>
      <c r="L502" s="38"/>
      <c r="M502" s="45"/>
      <c r="N502" s="45"/>
    </row>
    <row r="503" spans="1:14" ht="14.5" outlineLevel="1">
      <c r="A503" s="16"/>
      <c r="B503" s="2"/>
      <c r="C503" s="2"/>
      <c r="D503" s="2"/>
      <c r="E503" s="2"/>
      <c r="F503" s="2"/>
      <c r="G503" s="2"/>
      <c r="H503" s="2"/>
      <c r="I503" s="2"/>
      <c r="J503" s="2"/>
      <c r="K503" s="2"/>
      <c r="L503" s="38"/>
      <c r="M503" s="45"/>
      <c r="N503" s="45"/>
    </row>
    <row r="504" spans="1:14" ht="14.5" outlineLevel="1">
      <c r="A504" t="s">
        <v>233</v>
      </c>
      <c r="L504" s="38"/>
      <c r="M504" s="45"/>
      <c r="N504" s="45"/>
    </row>
    <row r="505" spans="1:14" ht="14.5" outlineLevel="1">
      <c r="A505" t="s">
        <v>26</v>
      </c>
      <c r="K505" s="16"/>
      <c r="L505" s="38"/>
      <c r="M505" s="45"/>
      <c r="N505" s="45"/>
    </row>
    <row r="506" spans="1:14" ht="14.5" outlineLevel="1">
      <c r="B506" s="4">
        <v>2010</v>
      </c>
      <c r="C506" s="4">
        <v>2020</v>
      </c>
      <c r="D506" s="4">
        <v>2030</v>
      </c>
      <c r="E506" s="4">
        <v>2040</v>
      </c>
      <c r="F506" s="4">
        <v>2050</v>
      </c>
      <c r="G506" s="4">
        <v>2060</v>
      </c>
      <c r="H506" s="4">
        <v>2070</v>
      </c>
      <c r="I506" s="4">
        <v>2080</v>
      </c>
      <c r="J506" s="4">
        <v>2090</v>
      </c>
      <c r="K506" s="4">
        <v>2100</v>
      </c>
      <c r="L506" s="38"/>
      <c r="M506" s="45"/>
      <c r="N506" s="45"/>
    </row>
    <row r="507" spans="1:14" ht="14.5" outlineLevel="1">
      <c r="A507" s="4" t="s">
        <v>5</v>
      </c>
      <c r="B507" s="1">
        <f>B$500*B384</f>
        <v>5.53571931744687</v>
      </c>
      <c r="C507" s="1">
        <f t="shared" ref="C507:J507" si="166">C$500*C384</f>
        <v>6.0358848285643205</v>
      </c>
      <c r="D507" s="1">
        <f t="shared" si="166"/>
        <v>7.0674279328556668</v>
      </c>
      <c r="E507" s="1">
        <f t="shared" si="166"/>
        <v>9.4588448995045855</v>
      </c>
      <c r="F507" s="1">
        <f t="shared" si="166"/>
        <v>12.282229608960746</v>
      </c>
      <c r="G507" s="1">
        <f t="shared" si="166"/>
        <v>18.938649186124351</v>
      </c>
      <c r="H507" s="1">
        <f t="shared" si="166"/>
        <v>27.214016770856954</v>
      </c>
      <c r="I507" s="1">
        <f t="shared" si="166"/>
        <v>38.932055696763271</v>
      </c>
      <c r="J507" s="1">
        <f t="shared" si="166"/>
        <v>82.583060164480202</v>
      </c>
      <c r="K507" s="1">
        <f>K$500*K384</f>
        <v>158.9559707194168</v>
      </c>
      <c r="L507" s="38"/>
      <c r="M507" s="45"/>
      <c r="N507" s="45"/>
    </row>
    <row r="508" spans="1:14" ht="14.5" outlineLevel="1">
      <c r="A508" s="4" t="s">
        <v>6</v>
      </c>
      <c r="B508" s="1">
        <f t="shared" ref="B508:K516" si="167">B$500*B385</f>
        <v>10.177129522305215</v>
      </c>
      <c r="C508" s="1">
        <f t="shared" si="167"/>
        <v>21.009715903762029</v>
      </c>
      <c r="D508" s="1">
        <f t="shared" si="167"/>
        <v>39.199083564847435</v>
      </c>
      <c r="E508" s="1">
        <f t="shared" si="167"/>
        <v>63.834507419272562</v>
      </c>
      <c r="F508" s="1">
        <f t="shared" si="167"/>
        <v>88.160341379070957</v>
      </c>
      <c r="G508" s="1">
        <f t="shared" si="167"/>
        <v>113.53064215531508</v>
      </c>
      <c r="H508" s="1">
        <f t="shared" si="167"/>
        <v>145.97625458305362</v>
      </c>
      <c r="I508" s="1">
        <f t="shared" si="167"/>
        <v>178.76068681930607</v>
      </c>
      <c r="J508" s="1">
        <f t="shared" si="167"/>
        <v>239.34204322966133</v>
      </c>
      <c r="K508" s="1">
        <f t="shared" si="167"/>
        <v>321.86701811193996</v>
      </c>
      <c r="L508" s="38"/>
      <c r="M508" s="45"/>
      <c r="N508" s="45"/>
    </row>
    <row r="509" spans="1:14" ht="14.5" outlineLevel="1">
      <c r="A509" s="4" t="s">
        <v>11</v>
      </c>
      <c r="B509" s="1">
        <f t="shared" si="167"/>
        <v>183.89821805112186</v>
      </c>
      <c r="C509" s="1">
        <f t="shared" si="167"/>
        <v>271.81300881792197</v>
      </c>
      <c r="D509" s="1">
        <f t="shared" si="167"/>
        <v>385.21023102420804</v>
      </c>
      <c r="E509" s="1">
        <f t="shared" si="167"/>
        <v>527.51406515995905</v>
      </c>
      <c r="F509" s="1">
        <f t="shared" si="167"/>
        <v>713.80345438252209</v>
      </c>
      <c r="G509" s="1">
        <f t="shared" si="167"/>
        <v>936.52087624948888</v>
      </c>
      <c r="H509" s="1">
        <f t="shared" si="167"/>
        <v>1209.708258089112</v>
      </c>
      <c r="I509" s="1">
        <f t="shared" si="167"/>
        <v>1459.7428958051421</v>
      </c>
      <c r="J509" s="1">
        <f t="shared" si="167"/>
        <v>1459.7428958051421</v>
      </c>
      <c r="K509" s="1">
        <f t="shared" si="167"/>
        <v>1459.7428958051421</v>
      </c>
      <c r="L509" s="38"/>
      <c r="M509" s="45"/>
      <c r="N509" s="45"/>
    </row>
    <row r="510" spans="1:14" ht="14.5" outlineLevel="1">
      <c r="A510" s="4" t="s">
        <v>2</v>
      </c>
      <c r="B510" s="1">
        <f t="shared" si="167"/>
        <v>34.307160989458303</v>
      </c>
      <c r="C510" s="1">
        <f t="shared" si="167"/>
        <v>42.496266848291974</v>
      </c>
      <c r="D510" s="1">
        <f t="shared" si="167"/>
        <v>59.062874576501251</v>
      </c>
      <c r="E510" s="1">
        <f t="shared" si="167"/>
        <v>85.016321433756588</v>
      </c>
      <c r="F510" s="1">
        <f t="shared" si="167"/>
        <v>124.1733864071447</v>
      </c>
      <c r="G510" s="1">
        <f t="shared" si="167"/>
        <v>170.45917594083588</v>
      </c>
      <c r="H510" s="1">
        <f t="shared" si="167"/>
        <v>236.01447776791611</v>
      </c>
      <c r="I510" s="1">
        <f t="shared" si="167"/>
        <v>298.48230298749917</v>
      </c>
      <c r="J510" s="1">
        <f t="shared" si="167"/>
        <v>371.50135638698379</v>
      </c>
      <c r="K510" s="1">
        <f t="shared" si="167"/>
        <v>462.08462144758727</v>
      </c>
      <c r="L510" s="38"/>
      <c r="M510" s="45"/>
      <c r="N510" s="45"/>
    </row>
    <row r="511" spans="1:14" ht="14.5" outlineLevel="1">
      <c r="A511" s="4" t="s">
        <v>3</v>
      </c>
      <c r="B511" s="1">
        <f t="shared" si="167"/>
        <v>31.654966492156451</v>
      </c>
      <c r="C511" s="1">
        <f t="shared" si="167"/>
        <v>40.068089805527144</v>
      </c>
      <c r="D511" s="1">
        <f t="shared" si="167"/>
        <v>51.493667325173092</v>
      </c>
      <c r="E511" s="1">
        <f t="shared" si="167"/>
        <v>69.658640279006462</v>
      </c>
      <c r="F511" s="1">
        <f t="shared" si="167"/>
        <v>94.379382185498415</v>
      </c>
      <c r="G511" s="1">
        <f t="shared" si="167"/>
        <v>110.89707257588776</v>
      </c>
      <c r="H511" s="1">
        <f t="shared" si="167"/>
        <v>163.97461020179321</v>
      </c>
      <c r="I511" s="1">
        <f t="shared" si="167"/>
        <v>253.20426742609646</v>
      </c>
      <c r="J511" s="1">
        <f t="shared" si="167"/>
        <v>390.85248226216908</v>
      </c>
      <c r="K511" s="1">
        <f t="shared" si="167"/>
        <v>599.46091458912576</v>
      </c>
      <c r="L511" s="38"/>
      <c r="M511" s="45"/>
      <c r="N511" s="45"/>
    </row>
    <row r="512" spans="1:14" ht="14.5" outlineLevel="1">
      <c r="A512" s="4" t="s">
        <v>4</v>
      </c>
      <c r="B512" s="1">
        <f t="shared" si="167"/>
        <v>33.75171227623985</v>
      </c>
      <c r="C512" s="1">
        <f t="shared" si="167"/>
        <v>37.376310279146267</v>
      </c>
      <c r="D512" s="1">
        <f t="shared" si="167"/>
        <v>42.346900055913487</v>
      </c>
      <c r="E512" s="1">
        <f t="shared" si="167"/>
        <v>50.797922566089582</v>
      </c>
      <c r="F512" s="1">
        <f t="shared" si="167"/>
        <v>60.985502254867264</v>
      </c>
      <c r="G512" s="1">
        <f t="shared" si="167"/>
        <v>79.550941874011968</v>
      </c>
      <c r="H512" s="1">
        <f t="shared" si="167"/>
        <v>103.89001023313585</v>
      </c>
      <c r="I512" s="1">
        <f t="shared" si="167"/>
        <v>116.77943166441138</v>
      </c>
      <c r="J512" s="1">
        <f t="shared" si="167"/>
        <v>136.24267027514659</v>
      </c>
      <c r="K512" s="1">
        <f t="shared" si="167"/>
        <v>169.40207714300925</v>
      </c>
      <c r="L512" s="38"/>
      <c r="M512" s="45"/>
      <c r="N512" s="45"/>
    </row>
    <row r="513" spans="1:14" ht="14.5" outlineLevel="1">
      <c r="A513" s="4" t="s">
        <v>0</v>
      </c>
      <c r="B513" s="1">
        <f t="shared" si="167"/>
        <v>571.57153368321042</v>
      </c>
      <c r="C513" s="1">
        <f t="shared" si="167"/>
        <v>761.04928674684788</v>
      </c>
      <c r="D513" s="1">
        <f t="shared" si="167"/>
        <v>998.13836316314348</v>
      </c>
      <c r="E513" s="1">
        <f t="shared" si="167"/>
        <v>1276.8265373260003</v>
      </c>
      <c r="F513" s="1">
        <f t="shared" si="167"/>
        <v>1459.7428958051421</v>
      </c>
      <c r="G513" s="1">
        <f t="shared" si="167"/>
        <v>1459.7428958051421</v>
      </c>
      <c r="H513" s="1">
        <f t="shared" si="167"/>
        <v>1459.7428958051421</v>
      </c>
      <c r="I513" s="1">
        <f t="shared" si="167"/>
        <v>1459.7428958051421</v>
      </c>
      <c r="J513" s="1">
        <f t="shared" si="167"/>
        <v>1459.7428958051421</v>
      </c>
      <c r="K513" s="1">
        <f t="shared" si="167"/>
        <v>1459.7428958051421</v>
      </c>
      <c r="L513" s="38"/>
      <c r="M513" s="45"/>
      <c r="N513" s="45"/>
    </row>
    <row r="514" spans="1:14" ht="14.5" outlineLevel="1">
      <c r="A514" s="4" t="s">
        <v>1</v>
      </c>
      <c r="B514" s="1">
        <f t="shared" si="167"/>
        <v>336.58289727127686</v>
      </c>
      <c r="C514" s="1">
        <f t="shared" si="167"/>
        <v>432.71590272605937</v>
      </c>
      <c r="D514" s="1">
        <f t="shared" si="167"/>
        <v>550.20433047739198</v>
      </c>
      <c r="E514" s="1">
        <f t="shared" si="167"/>
        <v>680.24327998678496</v>
      </c>
      <c r="F514" s="1">
        <f t="shared" si="167"/>
        <v>838.17982553329273</v>
      </c>
      <c r="G514" s="1">
        <f t="shared" si="167"/>
        <v>999.01201072063111</v>
      </c>
      <c r="H514" s="1">
        <f t="shared" si="167"/>
        <v>1186.9544633166452</v>
      </c>
      <c r="I514" s="1">
        <f t="shared" si="167"/>
        <v>1393.040107092196</v>
      </c>
      <c r="J514" s="1">
        <f t="shared" si="167"/>
        <v>1459.7428958051421</v>
      </c>
      <c r="K514" s="1">
        <f t="shared" si="167"/>
        <v>1459.7428958051421</v>
      </c>
      <c r="L514" s="38"/>
      <c r="M514" s="45"/>
      <c r="N514" s="45"/>
    </row>
    <row r="515" spans="1:14" ht="14.5" outlineLevel="1">
      <c r="A515" s="4" t="s">
        <v>7</v>
      </c>
      <c r="B515" s="1">
        <f t="shared" si="167"/>
        <v>110.66119722377969</v>
      </c>
      <c r="C515" s="1">
        <f t="shared" si="167"/>
        <v>172.7100281091617</v>
      </c>
      <c r="D515" s="1">
        <f t="shared" si="167"/>
        <v>247.96487762397157</v>
      </c>
      <c r="E515" s="1">
        <f t="shared" si="167"/>
        <v>329.42559828006199</v>
      </c>
      <c r="F515" s="1">
        <f t="shared" si="167"/>
        <v>433.2191323855775</v>
      </c>
      <c r="G515" s="1">
        <f t="shared" si="167"/>
        <v>529.74573917378916</v>
      </c>
      <c r="H515" s="1">
        <f t="shared" si="167"/>
        <v>638.16322552573297</v>
      </c>
      <c r="I515" s="1">
        <f t="shared" si="167"/>
        <v>801.00522591534434</v>
      </c>
      <c r="J515" s="1">
        <f t="shared" si="167"/>
        <v>990.67274757379539</v>
      </c>
      <c r="K515" s="1">
        <f t="shared" si="167"/>
        <v>1211.5848506306797</v>
      </c>
      <c r="L515" s="38"/>
      <c r="M515" s="45"/>
      <c r="N515" s="45"/>
    </row>
    <row r="516" spans="1:14" ht="14.5" outlineLevel="1">
      <c r="A516" s="4" t="s">
        <v>8</v>
      </c>
      <c r="B516" s="1">
        <f t="shared" si="167"/>
        <v>6.518869745941049</v>
      </c>
      <c r="C516" s="1">
        <f t="shared" si="167"/>
        <v>8.875590053129903</v>
      </c>
      <c r="D516" s="1">
        <f t="shared" si="167"/>
        <v>12.671170965816181</v>
      </c>
      <c r="E516" s="1">
        <f t="shared" si="167"/>
        <v>20.374565760426712</v>
      </c>
      <c r="F516" s="1">
        <f t="shared" si="167"/>
        <v>32.681832273093271</v>
      </c>
      <c r="G516" s="1">
        <f t="shared" si="167"/>
        <v>87.863157380768897</v>
      </c>
      <c r="H516" s="1">
        <f t="shared" si="167"/>
        <v>188.79646320471912</v>
      </c>
      <c r="I516" s="1">
        <f t="shared" si="167"/>
        <v>321.23124070390611</v>
      </c>
      <c r="J516" s="1">
        <f t="shared" si="167"/>
        <v>543.50090719728064</v>
      </c>
      <c r="K516" s="1">
        <f t="shared" si="167"/>
        <v>897.34305805465169</v>
      </c>
      <c r="L516" s="38"/>
      <c r="M516" s="45"/>
      <c r="N516" s="45"/>
    </row>
    <row r="517" spans="1:14" ht="14.5" outlineLevel="1">
      <c r="A517" s="16"/>
      <c r="B517" s="2"/>
      <c r="C517" s="2"/>
      <c r="D517" s="2"/>
      <c r="E517" s="2"/>
      <c r="F517" s="2"/>
      <c r="G517" s="2"/>
      <c r="H517" s="2"/>
      <c r="I517" s="2"/>
      <c r="J517" s="2"/>
      <c r="K517" s="2"/>
      <c r="L517" s="38"/>
      <c r="M517" s="45"/>
      <c r="N517" s="45"/>
    </row>
    <row r="518" spans="1:14" ht="14.5" outlineLevel="1">
      <c r="A518" t="s">
        <v>234</v>
      </c>
      <c r="L518" s="38"/>
      <c r="M518" s="45"/>
      <c r="N518" s="45"/>
    </row>
    <row r="519" spans="1:14" ht="14.5" outlineLevel="1">
      <c r="A519" t="s">
        <v>26</v>
      </c>
      <c r="K519" s="16"/>
      <c r="L519" s="38"/>
      <c r="M519" s="45"/>
      <c r="N519" s="45"/>
    </row>
    <row r="520" spans="1:14" ht="14.5" outlineLevel="1">
      <c r="B520" s="4">
        <v>2010</v>
      </c>
      <c r="C520" s="4">
        <v>2020</v>
      </c>
      <c r="D520" s="4">
        <v>2030</v>
      </c>
      <c r="E520" s="4">
        <v>2040</v>
      </c>
      <c r="F520" s="4">
        <v>2050</v>
      </c>
      <c r="G520" s="4">
        <v>2060</v>
      </c>
      <c r="H520" s="4">
        <v>2070</v>
      </c>
      <c r="I520" s="4">
        <v>2080</v>
      </c>
      <c r="J520" s="4">
        <v>2090</v>
      </c>
      <c r="K520" s="4">
        <v>2100</v>
      </c>
      <c r="L520" s="38"/>
      <c r="M520" s="45"/>
      <c r="N520" s="45"/>
    </row>
    <row r="521" spans="1:14" ht="14.5" outlineLevel="1">
      <c r="A521" s="4" t="s">
        <v>5</v>
      </c>
      <c r="B521" s="1">
        <f>B$501*B384</f>
        <v>39.613855463243787</v>
      </c>
      <c r="C521" s="1">
        <f t="shared" ref="C521:K521" si="168">C$501*C384</f>
        <v>43.193062270687975</v>
      </c>
      <c r="D521" s="1">
        <f t="shared" si="168"/>
        <v>50.574830943227866</v>
      </c>
      <c r="E521" s="1">
        <f t="shared" si="168"/>
        <v>67.687917903870783</v>
      </c>
      <c r="F521" s="1">
        <f t="shared" si="168"/>
        <v>87.892185386332841</v>
      </c>
      <c r="G521" s="1">
        <f t="shared" si="168"/>
        <v>135.52582212102195</v>
      </c>
      <c r="H521" s="1">
        <f t="shared" si="168"/>
        <v>194.74472333474964</v>
      </c>
      <c r="I521" s="1">
        <f t="shared" si="168"/>
        <v>278.599534914613</v>
      </c>
      <c r="J521" s="1">
        <f t="shared" si="168"/>
        <v>590.96807866640586</v>
      </c>
      <c r="K521" s="1">
        <f t="shared" si="168"/>
        <v>1137.4960484815122</v>
      </c>
      <c r="L521" s="38"/>
      <c r="M521" s="45"/>
      <c r="N521" s="45"/>
    </row>
    <row r="522" spans="1:14" ht="14.5" outlineLevel="1">
      <c r="A522" s="4" t="s">
        <v>6</v>
      </c>
      <c r="B522" s="1">
        <f t="shared" ref="B522:K522" si="169">B$501*B385</f>
        <v>72.827994847334381</v>
      </c>
      <c r="C522" s="1">
        <f t="shared" si="169"/>
        <v>150.34646834646546</v>
      </c>
      <c r="D522" s="1">
        <f t="shared" si="169"/>
        <v>280.510398302792</v>
      </c>
      <c r="E522" s="1">
        <f t="shared" si="169"/>
        <v>456.80259519384424</v>
      </c>
      <c r="F522" s="1">
        <f t="shared" si="169"/>
        <v>630.8793529277898</v>
      </c>
      <c r="G522" s="1">
        <f t="shared" si="169"/>
        <v>812.43036199749804</v>
      </c>
      <c r="H522" s="1">
        <f t="shared" si="169"/>
        <v>1044.6126182542428</v>
      </c>
      <c r="I522" s="1">
        <f t="shared" si="169"/>
        <v>1279.2194842415156</v>
      </c>
      <c r="J522" s="1">
        <f t="shared" si="169"/>
        <v>1712.7423850582989</v>
      </c>
      <c r="K522" s="1">
        <f t="shared" si="169"/>
        <v>2303.2948028427622</v>
      </c>
      <c r="L522" s="38"/>
      <c r="M522" s="45"/>
      <c r="N522" s="45"/>
    </row>
    <row r="523" spans="1:14" ht="14.5" outlineLevel="1">
      <c r="A523" s="4" t="s">
        <v>11</v>
      </c>
      <c r="B523" s="1">
        <f t="shared" ref="B523:K523" si="170">B$501*B386</f>
        <v>1315.9838879231884</v>
      </c>
      <c r="C523" s="1">
        <f t="shared" si="170"/>
        <v>1945.1060696676864</v>
      </c>
      <c r="D523" s="1">
        <f t="shared" si="170"/>
        <v>2756.5816725320597</v>
      </c>
      <c r="E523" s="1">
        <f t="shared" si="170"/>
        <v>3774.9142855228124</v>
      </c>
      <c r="F523" s="1">
        <f t="shared" si="170"/>
        <v>5108.009501485124</v>
      </c>
      <c r="G523" s="1">
        <f t="shared" si="170"/>
        <v>6701.7853512067522</v>
      </c>
      <c r="H523" s="1">
        <f t="shared" si="170"/>
        <v>8656.726495796438</v>
      </c>
      <c r="I523" s="1">
        <f t="shared" si="170"/>
        <v>10445.98556608029</v>
      </c>
      <c r="J523" s="1">
        <f t="shared" si="170"/>
        <v>10445.98556608029</v>
      </c>
      <c r="K523" s="1">
        <f t="shared" si="170"/>
        <v>10445.98556608029</v>
      </c>
      <c r="L523" s="38"/>
      <c r="M523" s="45"/>
      <c r="N523" s="45"/>
    </row>
    <row r="524" spans="1:14" ht="14.5" outlineLevel="1">
      <c r="A524" s="4" t="s">
        <v>2</v>
      </c>
      <c r="B524" s="1">
        <f t="shared" ref="B524:K524" si="171">B$501*B387</f>
        <v>245.50358117099034</v>
      </c>
      <c r="C524" s="1">
        <f t="shared" si="171"/>
        <v>304.10518960923349</v>
      </c>
      <c r="D524" s="1">
        <f t="shared" si="171"/>
        <v>422.65657677823049</v>
      </c>
      <c r="E524" s="1">
        <f t="shared" si="171"/>
        <v>608.38060533148257</v>
      </c>
      <c r="F524" s="1">
        <f t="shared" si="171"/>
        <v>888.59031671115099</v>
      </c>
      <c r="G524" s="1">
        <f t="shared" si="171"/>
        <v>1219.813500446453</v>
      </c>
      <c r="H524" s="1">
        <f t="shared" si="171"/>
        <v>1688.9301775226659</v>
      </c>
      <c r="I524" s="1">
        <f t="shared" si="171"/>
        <v>2135.9527336614128</v>
      </c>
      <c r="J524" s="1">
        <f t="shared" si="171"/>
        <v>2658.4803514027226</v>
      </c>
      <c r="K524" s="1">
        <f t="shared" si="171"/>
        <v>3306.698254754519</v>
      </c>
      <c r="L524" s="38"/>
      <c r="M524" s="45"/>
      <c r="N524" s="45"/>
    </row>
    <row r="525" spans="1:14" ht="14.5" outlineLevel="1">
      <c r="A525" s="4" t="s">
        <v>3</v>
      </c>
      <c r="B525" s="1">
        <f t="shared" ref="B525:K525" si="172">B$501*B388</f>
        <v>226.52435851687238</v>
      </c>
      <c r="C525" s="1">
        <f t="shared" si="172"/>
        <v>286.72904589687192</v>
      </c>
      <c r="D525" s="1">
        <f t="shared" si="172"/>
        <v>368.49099054981917</v>
      </c>
      <c r="E525" s="1">
        <f t="shared" si="172"/>
        <v>498.48035088804659</v>
      </c>
      <c r="F525" s="1">
        <f t="shared" si="172"/>
        <v>675.38308758235962</v>
      </c>
      <c r="G525" s="1">
        <f t="shared" si="172"/>
        <v>793.58442009017858</v>
      </c>
      <c r="H525" s="1">
        <f t="shared" si="172"/>
        <v>1173.4096574772586</v>
      </c>
      <c r="I525" s="1">
        <f t="shared" si="172"/>
        <v>1811.9410825041673</v>
      </c>
      <c r="J525" s="1">
        <f t="shared" si="172"/>
        <v>2796.9578751916597</v>
      </c>
      <c r="K525" s="1">
        <f t="shared" si="172"/>
        <v>4289.7691636124882</v>
      </c>
      <c r="L525" s="38"/>
      <c r="M525" s="45"/>
      <c r="N525" s="45"/>
    </row>
    <row r="526" spans="1:14" ht="14.5" outlineLevel="1">
      <c r="A526" s="4" t="s">
        <v>4</v>
      </c>
      <c r="B526" s="1">
        <f t="shared" ref="B526:K526" si="173">B$501*B389</f>
        <v>241.52876529235061</v>
      </c>
      <c r="C526" s="1">
        <f t="shared" si="173"/>
        <v>267.46655100105943</v>
      </c>
      <c r="D526" s="1">
        <f t="shared" si="173"/>
        <v>303.03631415060227</v>
      </c>
      <c r="E526" s="1">
        <f t="shared" si="173"/>
        <v>363.51220988101261</v>
      </c>
      <c r="F526" s="1">
        <f t="shared" si="173"/>
        <v>436.41498658784309</v>
      </c>
      <c r="G526" s="1">
        <f t="shared" si="173"/>
        <v>569.27010432592499</v>
      </c>
      <c r="H526" s="1">
        <f t="shared" si="173"/>
        <v>743.44156801441011</v>
      </c>
      <c r="I526" s="1">
        <f t="shared" si="173"/>
        <v>835.6788452864231</v>
      </c>
      <c r="J526" s="1">
        <f t="shared" si="173"/>
        <v>974.95865283416038</v>
      </c>
      <c r="K526" s="1">
        <f t="shared" si="173"/>
        <v>1212.2488540859531</v>
      </c>
      <c r="L526" s="38"/>
      <c r="M526" s="45"/>
      <c r="N526" s="45"/>
    </row>
    <row r="527" spans="1:14" ht="14.5" outlineLevel="1">
      <c r="A527" s="4" t="s">
        <v>0</v>
      </c>
      <c r="B527" s="1">
        <f t="shared" ref="B527:K527" si="174">B$501*B390</f>
        <v>4090.1915042676092</v>
      </c>
      <c r="C527" s="1">
        <f t="shared" si="174"/>
        <v>5446.1027947311131</v>
      </c>
      <c r="D527" s="1">
        <f t="shared" si="174"/>
        <v>7142.7228483289146</v>
      </c>
      <c r="E527" s="1">
        <f t="shared" si="174"/>
        <v>9137.0279092463534</v>
      </c>
      <c r="F527" s="1">
        <f t="shared" si="174"/>
        <v>10445.98556608029</v>
      </c>
      <c r="G527" s="1">
        <f t="shared" si="174"/>
        <v>10445.98556608029</v>
      </c>
      <c r="H527" s="1">
        <f t="shared" si="174"/>
        <v>10445.98556608029</v>
      </c>
      <c r="I527" s="1">
        <f t="shared" si="174"/>
        <v>10445.98556608029</v>
      </c>
      <c r="J527" s="1">
        <f t="shared" si="174"/>
        <v>10445.98556608029</v>
      </c>
      <c r="K527" s="1">
        <f t="shared" si="174"/>
        <v>10445.98556608029</v>
      </c>
      <c r="L527" s="38"/>
      <c r="M527" s="45"/>
      <c r="N527" s="45"/>
    </row>
    <row r="528" spans="1:14" ht="14.5" outlineLevel="1">
      <c r="A528" s="4" t="s">
        <v>1</v>
      </c>
      <c r="B528" s="1">
        <f t="shared" ref="B528:K528" si="175">B$501*B391</f>
        <v>2408.6022934511188</v>
      </c>
      <c r="C528" s="1">
        <f t="shared" si="175"/>
        <v>3096.5343877194678</v>
      </c>
      <c r="D528" s="1">
        <f t="shared" si="175"/>
        <v>3937.2868407704291</v>
      </c>
      <c r="E528" s="1">
        <f t="shared" si="175"/>
        <v>4867.8513898474948</v>
      </c>
      <c r="F528" s="1">
        <f t="shared" si="175"/>
        <v>5998.052386116382</v>
      </c>
      <c r="G528" s="1">
        <f t="shared" si="175"/>
        <v>7148.9747093940259</v>
      </c>
      <c r="H528" s="1">
        <f t="shared" si="175"/>
        <v>8493.8993209221644</v>
      </c>
      <c r="I528" s="1">
        <f t="shared" si="175"/>
        <v>9968.6574214357333</v>
      </c>
      <c r="J528" s="1">
        <f t="shared" si="175"/>
        <v>10445.98556608029</v>
      </c>
      <c r="K528" s="1">
        <f t="shared" si="175"/>
        <v>10445.98556608029</v>
      </c>
      <c r="L528" s="38"/>
      <c r="M528" s="45"/>
      <c r="N528" s="45"/>
    </row>
    <row r="529" spans="1:14" ht="14.5" outlineLevel="1">
      <c r="A529" s="4" t="s">
        <v>7</v>
      </c>
      <c r="B529" s="1">
        <f t="shared" ref="B529:K529" si="176">B$501*B392</f>
        <v>791.89648550211143</v>
      </c>
      <c r="C529" s="1">
        <f t="shared" si="176"/>
        <v>1235.9206994122978</v>
      </c>
      <c r="D529" s="1">
        <f t="shared" si="176"/>
        <v>1774.4477743295949</v>
      </c>
      <c r="E529" s="1">
        <f t="shared" si="176"/>
        <v>2357.3843411876051</v>
      </c>
      <c r="F529" s="1">
        <f t="shared" si="176"/>
        <v>3100.1355217101559</v>
      </c>
      <c r="G529" s="1">
        <f t="shared" si="176"/>
        <v>3790.88424475581</v>
      </c>
      <c r="H529" s="1">
        <f t="shared" si="176"/>
        <v>4566.7246347297241</v>
      </c>
      <c r="I529" s="1">
        <f t="shared" si="176"/>
        <v>5732.0292856444894</v>
      </c>
      <c r="J529" s="1">
        <f t="shared" si="176"/>
        <v>7089.2985686750508</v>
      </c>
      <c r="K529" s="1">
        <f t="shared" si="176"/>
        <v>8670.1554761045209</v>
      </c>
      <c r="L529" s="38"/>
      <c r="M529" s="45"/>
      <c r="N529" s="45"/>
    </row>
    <row r="530" spans="1:14" ht="14.5" outlineLevel="1">
      <c r="A530" s="4" t="s">
        <v>8</v>
      </c>
      <c r="B530" s="1">
        <f t="shared" ref="B530:K530" si="177">B$501*B393</f>
        <v>46.649323979548015</v>
      </c>
      <c r="C530" s="1">
        <f t="shared" si="177"/>
        <v>63.514120090512833</v>
      </c>
      <c r="D530" s="1">
        <f t="shared" si="177"/>
        <v>90.675467162486058</v>
      </c>
      <c r="E530" s="1">
        <f t="shared" si="177"/>
        <v>145.80130546289135</v>
      </c>
      <c r="F530" s="1">
        <f t="shared" si="177"/>
        <v>233.87265605392002</v>
      </c>
      <c r="G530" s="1">
        <f t="shared" si="177"/>
        <v>628.75269092062786</v>
      </c>
      <c r="H530" s="1">
        <f t="shared" si="177"/>
        <v>1351.0359497079301</v>
      </c>
      <c r="I530" s="1">
        <f t="shared" si="177"/>
        <v>2298.7451512249008</v>
      </c>
      <c r="J530" s="1">
        <f t="shared" si="177"/>
        <v>3889.3168434314475</v>
      </c>
      <c r="K530" s="1">
        <f t="shared" si="177"/>
        <v>6421.427128844547</v>
      </c>
      <c r="L530" s="38"/>
      <c r="M530" s="45"/>
      <c r="N530" s="45"/>
    </row>
    <row r="531" spans="1:14" ht="14.5" outlineLevel="1">
      <c r="A531" s="16"/>
      <c r="B531" s="2"/>
      <c r="C531" s="2"/>
      <c r="D531" s="2"/>
      <c r="E531" s="2"/>
      <c r="F531" s="2"/>
      <c r="G531" s="2"/>
      <c r="H531" s="2"/>
      <c r="I531" s="2"/>
      <c r="J531" s="2"/>
      <c r="K531" s="2"/>
      <c r="L531" s="38"/>
      <c r="M531" s="45"/>
      <c r="N531" s="45"/>
    </row>
    <row r="532" spans="1:14" ht="14.5" outlineLevel="1">
      <c r="A532" t="s">
        <v>235</v>
      </c>
      <c r="L532" s="38"/>
      <c r="M532" s="45"/>
      <c r="N532" s="45"/>
    </row>
    <row r="533" spans="1:14" ht="14.5" outlineLevel="1">
      <c r="A533" t="s">
        <v>26</v>
      </c>
      <c r="K533" s="16"/>
      <c r="L533" s="38"/>
      <c r="M533" s="45"/>
      <c r="N533" s="45"/>
    </row>
    <row r="534" spans="1:14" ht="14.5" outlineLevel="1">
      <c r="B534" s="4">
        <v>2010</v>
      </c>
      <c r="C534" s="4">
        <v>2020</v>
      </c>
      <c r="D534" s="4">
        <v>2030</v>
      </c>
      <c r="E534" s="4">
        <v>2040</v>
      </c>
      <c r="F534" s="4">
        <v>2050</v>
      </c>
      <c r="G534" s="4">
        <v>2060</v>
      </c>
      <c r="H534" s="4">
        <v>2070</v>
      </c>
      <c r="I534" s="4">
        <v>2080</v>
      </c>
      <c r="J534" s="4">
        <v>2090</v>
      </c>
      <c r="K534" s="4">
        <v>2100</v>
      </c>
      <c r="L534" s="38"/>
      <c r="M534" s="45"/>
      <c r="N534" s="45"/>
    </row>
    <row r="535" spans="1:14" ht="14.5" outlineLevel="1">
      <c r="A535" s="4" t="s">
        <v>5</v>
      </c>
      <c r="B535" s="1">
        <f>B$502*B384</f>
        <v>11.73427099812608</v>
      </c>
      <c r="C535" s="1">
        <f t="shared" ref="C535:K535" si="178">C$502*C384</f>
        <v>12.794490513387789</v>
      </c>
      <c r="D535" s="1">
        <f t="shared" si="178"/>
        <v>14.981090960027771</v>
      </c>
      <c r="E535" s="1">
        <f t="shared" si="178"/>
        <v>20.050266824442318</v>
      </c>
      <c r="F535" s="1">
        <f t="shared" si="178"/>
        <v>26.035100847422388</v>
      </c>
      <c r="G535" s="1">
        <f t="shared" si="178"/>
        <v>40.144962044592674</v>
      </c>
      <c r="H535" s="1">
        <f t="shared" si="178"/>
        <v>57.686567801646561</v>
      </c>
      <c r="I535" s="1">
        <f t="shared" si="178"/>
        <v>82.525732585491241</v>
      </c>
      <c r="J535" s="1">
        <f t="shared" si="178"/>
        <v>175.05439713505882</v>
      </c>
      <c r="K535" s="1">
        <f t="shared" si="178"/>
        <v>336.94490819164128</v>
      </c>
      <c r="L535" s="38"/>
      <c r="M535" s="45"/>
      <c r="N535" s="45"/>
    </row>
    <row r="536" spans="1:14" ht="14.5" outlineLevel="1">
      <c r="A536" s="4" t="s">
        <v>6</v>
      </c>
      <c r="B536" s="1">
        <f t="shared" ref="B536:K544" si="179">B$502*B385</f>
        <v>21.572841567559294</v>
      </c>
      <c r="C536" s="1">
        <f t="shared" si="179"/>
        <v>44.535079520991118</v>
      </c>
      <c r="D536" s="1">
        <f t="shared" si="179"/>
        <v>83.09176153104778</v>
      </c>
      <c r="E536" s="1">
        <f t="shared" si="179"/>
        <v>135.31238961644178</v>
      </c>
      <c r="F536" s="1">
        <f t="shared" si="179"/>
        <v>186.87676843891131</v>
      </c>
      <c r="G536" s="1">
        <f t="shared" si="179"/>
        <v>240.65514258337933</v>
      </c>
      <c r="H536" s="1">
        <f t="shared" si="179"/>
        <v>309.43131910073316</v>
      </c>
      <c r="I536" s="1">
        <f t="shared" si="179"/>
        <v>378.92570462122507</v>
      </c>
      <c r="J536" s="1">
        <f t="shared" si="179"/>
        <v>507.3422685378066</v>
      </c>
      <c r="K536" s="1">
        <f t="shared" si="179"/>
        <v>682.27354013067838</v>
      </c>
      <c r="L536" s="38"/>
      <c r="M536" s="45"/>
      <c r="N536" s="45"/>
    </row>
    <row r="537" spans="1:14" ht="14.5" outlineLevel="1">
      <c r="A537" s="4" t="s">
        <v>11</v>
      </c>
      <c r="B537" s="1">
        <f t="shared" si="179"/>
        <v>389.81592146178315</v>
      </c>
      <c r="C537" s="1">
        <f t="shared" si="179"/>
        <v>576.17218709646795</v>
      </c>
      <c r="D537" s="1">
        <f t="shared" si="179"/>
        <v>816.54451443061157</v>
      </c>
      <c r="E537" s="1">
        <f t="shared" si="179"/>
        <v>1118.1912667430881</v>
      </c>
      <c r="F537" s="1">
        <f t="shared" si="179"/>
        <v>1513.0758430480034</v>
      </c>
      <c r="G537" s="1">
        <f t="shared" si="179"/>
        <v>1985.1782807482405</v>
      </c>
      <c r="H537" s="1">
        <f t="shared" si="179"/>
        <v>2564.2637776720921</v>
      </c>
      <c r="I537" s="1">
        <f t="shared" si="179"/>
        <v>3094.271538114569</v>
      </c>
      <c r="J537" s="1">
        <f t="shared" si="179"/>
        <v>3094.271538114569</v>
      </c>
      <c r="K537" s="1">
        <f t="shared" si="179"/>
        <v>3094.271538114569</v>
      </c>
      <c r="L537" s="38"/>
      <c r="M537" s="45"/>
      <c r="N537" s="45"/>
    </row>
    <row r="538" spans="1:14" ht="14.5" outlineLevel="1">
      <c r="A538" s="4" t="s">
        <v>2</v>
      </c>
      <c r="B538" s="1">
        <f t="shared" si="179"/>
        <v>72.722170533081169</v>
      </c>
      <c r="C538" s="1">
        <f t="shared" si="179"/>
        <v>90.080924087843314</v>
      </c>
      <c r="D538" s="1">
        <f t="shared" si="179"/>
        <v>125.19778125756618</v>
      </c>
      <c r="E538" s="1">
        <f t="shared" si="179"/>
        <v>180.21227193065127</v>
      </c>
      <c r="F538" s="1">
        <f t="shared" si="179"/>
        <v>263.21496508397456</v>
      </c>
      <c r="G538" s="1">
        <f t="shared" si="179"/>
        <v>361.32868194797499</v>
      </c>
      <c r="H538" s="1">
        <f t="shared" si="179"/>
        <v>500.28870374288277</v>
      </c>
      <c r="I538" s="1">
        <f t="shared" si="179"/>
        <v>632.70408605461387</v>
      </c>
      <c r="J538" s="1">
        <f t="shared" si="179"/>
        <v>787.48530083111893</v>
      </c>
      <c r="K538" s="1">
        <f t="shared" si="179"/>
        <v>979.49803109476966</v>
      </c>
      <c r="L538" s="38"/>
      <c r="M538" s="45"/>
      <c r="N538" s="45"/>
    </row>
    <row r="539" spans="1:14" ht="14.5" outlineLevel="1">
      <c r="A539" s="4" t="s">
        <v>3</v>
      </c>
      <c r="B539" s="1">
        <f t="shared" si="179"/>
        <v>67.100214796815209</v>
      </c>
      <c r="C539" s="1">
        <f t="shared" si="179"/>
        <v>84.933826517084952</v>
      </c>
      <c r="D539" s="1">
        <f t="shared" si="179"/>
        <v>109.15304993454998</v>
      </c>
      <c r="E539" s="1">
        <f t="shared" si="179"/>
        <v>147.65802157249416</v>
      </c>
      <c r="F539" s="1">
        <f t="shared" si="179"/>
        <v>200.05950151951149</v>
      </c>
      <c r="G539" s="1">
        <f t="shared" si="179"/>
        <v>235.07266678117881</v>
      </c>
      <c r="H539" s="1">
        <f t="shared" si="179"/>
        <v>347.5831057502669</v>
      </c>
      <c r="I539" s="1">
        <f t="shared" si="179"/>
        <v>536.72654292561504</v>
      </c>
      <c r="J539" s="1">
        <f t="shared" si="179"/>
        <v>828.50460511965377</v>
      </c>
      <c r="K539" s="1">
        <f t="shared" si="179"/>
        <v>1270.6996907165399</v>
      </c>
      <c r="L539" s="38"/>
      <c r="M539" s="45"/>
      <c r="N539" s="45"/>
    </row>
    <row r="540" spans="1:14" ht="14.5" outlineLevel="1">
      <c r="A540" s="4" t="s">
        <v>4</v>
      </c>
      <c r="B540" s="1">
        <f t="shared" si="179"/>
        <v>71.544765149480227</v>
      </c>
      <c r="C540" s="1">
        <f t="shared" si="179"/>
        <v>79.227960916166353</v>
      </c>
      <c r="D540" s="1">
        <f t="shared" si="179"/>
        <v>89.764305719139898</v>
      </c>
      <c r="E540" s="1">
        <f t="shared" si="179"/>
        <v>107.6782537824255</v>
      </c>
      <c r="F540" s="1">
        <f t="shared" si="179"/>
        <v>129.27324695817362</v>
      </c>
      <c r="G540" s="1">
        <f t="shared" si="179"/>
        <v>168.62710274413968</v>
      </c>
      <c r="H540" s="1">
        <f t="shared" si="179"/>
        <v>220.2195350171686</v>
      </c>
      <c r="I540" s="1">
        <f t="shared" si="179"/>
        <v>247.54172304916554</v>
      </c>
      <c r="J540" s="1">
        <f t="shared" si="179"/>
        <v>288.79867689069312</v>
      </c>
      <c r="K540" s="1">
        <f t="shared" si="179"/>
        <v>359.08791014323469</v>
      </c>
      <c r="L540" s="38"/>
      <c r="M540" s="45"/>
      <c r="N540" s="45"/>
    </row>
    <row r="541" spans="1:14" ht="14.5" outlineLevel="1">
      <c r="A541" s="4" t="s">
        <v>0</v>
      </c>
      <c r="B541" s="1">
        <f t="shared" si="179"/>
        <v>1211.5815283327381</v>
      </c>
      <c r="C541" s="1">
        <f t="shared" si="179"/>
        <v>1613.224598558015</v>
      </c>
      <c r="D541" s="1">
        <f t="shared" si="179"/>
        <v>2115.7911691924801</v>
      </c>
      <c r="E541" s="1">
        <f t="shared" si="179"/>
        <v>2706.536901060289</v>
      </c>
      <c r="F541" s="1">
        <f t="shared" si="179"/>
        <v>3094.271538114569</v>
      </c>
      <c r="G541" s="1">
        <f t="shared" si="179"/>
        <v>3094.271538114569</v>
      </c>
      <c r="H541" s="1">
        <f t="shared" si="179"/>
        <v>3094.271538114569</v>
      </c>
      <c r="I541" s="1">
        <f t="shared" si="179"/>
        <v>3094.271538114569</v>
      </c>
      <c r="J541" s="1">
        <f t="shared" si="179"/>
        <v>3094.271538114569</v>
      </c>
      <c r="K541" s="1">
        <f t="shared" si="179"/>
        <v>3094.271538114569</v>
      </c>
      <c r="L541" s="38"/>
      <c r="M541" s="45"/>
      <c r="N541" s="45"/>
    </row>
    <row r="542" spans="1:14" ht="14.5" outlineLevel="1">
      <c r="A542" s="4" t="s">
        <v>1</v>
      </c>
      <c r="B542" s="1">
        <f t="shared" si="179"/>
        <v>713.46733882764283</v>
      </c>
      <c r="C542" s="1">
        <f t="shared" si="179"/>
        <v>917.24406108946073</v>
      </c>
      <c r="D542" s="1">
        <f t="shared" si="179"/>
        <v>1166.2886696253097</v>
      </c>
      <c r="E542" s="1">
        <f t="shared" si="179"/>
        <v>1441.9370878978275</v>
      </c>
      <c r="F542" s="1">
        <f t="shared" si="179"/>
        <v>1776.7210824745887</v>
      </c>
      <c r="G542" s="1">
        <f t="shared" si="179"/>
        <v>2117.6430725511095</v>
      </c>
      <c r="H542" s="1">
        <f t="shared" si="179"/>
        <v>2516.0317090311887</v>
      </c>
      <c r="I542" s="1">
        <f t="shared" si="179"/>
        <v>2952.8791455086794</v>
      </c>
      <c r="J542" s="1">
        <f t="shared" si="179"/>
        <v>3094.271538114569</v>
      </c>
      <c r="K542" s="1">
        <f t="shared" si="179"/>
        <v>3094.271538114569</v>
      </c>
      <c r="L542" s="38"/>
      <c r="M542" s="45"/>
      <c r="N542" s="45"/>
    </row>
    <row r="543" spans="1:14" ht="14.5" outlineLevel="1">
      <c r="A543" s="4" t="s">
        <v>7</v>
      </c>
      <c r="B543" s="1">
        <f t="shared" si="179"/>
        <v>234.57267298729352</v>
      </c>
      <c r="C543" s="1">
        <f t="shared" si="179"/>
        <v>366.09989735924273</v>
      </c>
      <c r="D543" s="1">
        <f t="shared" si="179"/>
        <v>525.62041266912161</v>
      </c>
      <c r="E543" s="1">
        <f t="shared" si="179"/>
        <v>698.29574482849762</v>
      </c>
      <c r="F543" s="1">
        <f t="shared" si="179"/>
        <v>918.31077579453415</v>
      </c>
      <c r="G543" s="1">
        <f t="shared" si="179"/>
        <v>1122.9218295039609</v>
      </c>
      <c r="H543" s="1">
        <f t="shared" si="179"/>
        <v>1352.7384247528862</v>
      </c>
      <c r="I543" s="1">
        <f t="shared" si="179"/>
        <v>1697.9206951809228</v>
      </c>
      <c r="J543" s="1">
        <f t="shared" si="179"/>
        <v>2099.9660249845456</v>
      </c>
      <c r="K543" s="1">
        <f t="shared" si="179"/>
        <v>2568.2416609738007</v>
      </c>
      <c r="L543" s="38"/>
      <c r="M543" s="45"/>
      <c r="N543" s="45"/>
    </row>
    <row r="544" spans="1:14" ht="14.5" outlineLevel="1">
      <c r="A544" s="4" t="s">
        <v>8</v>
      </c>
      <c r="B544" s="1">
        <f t="shared" si="179"/>
        <v>13.818291682396476</v>
      </c>
      <c r="C544" s="1">
        <f t="shared" si="179"/>
        <v>18.813919741821902</v>
      </c>
      <c r="D544" s="1">
        <f t="shared" si="179"/>
        <v>26.859554368636228</v>
      </c>
      <c r="E544" s="1">
        <f t="shared" si="179"/>
        <v>43.188728039096866</v>
      </c>
      <c r="F544" s="1">
        <f t="shared" si="179"/>
        <v>69.276900546441041</v>
      </c>
      <c r="G544" s="1">
        <f t="shared" si="179"/>
        <v>186.24681641779054</v>
      </c>
      <c r="H544" s="1">
        <f t="shared" si="179"/>
        <v>400.19891466492794</v>
      </c>
      <c r="I544" s="1">
        <f t="shared" si="179"/>
        <v>680.92585901237408</v>
      </c>
      <c r="J544" s="1">
        <f t="shared" si="179"/>
        <v>1152.0791729233974</v>
      </c>
      <c r="K544" s="1">
        <f t="shared" si="179"/>
        <v>1902.1315962162721</v>
      </c>
      <c r="L544" s="38"/>
      <c r="M544" s="45"/>
      <c r="N544" s="45"/>
    </row>
    <row r="545" spans="1:23" ht="14.5" outlineLevel="1">
      <c r="A545" s="16"/>
      <c r="B545" s="2"/>
      <c r="C545" s="2"/>
      <c r="D545" s="2"/>
      <c r="E545" s="2"/>
      <c r="F545" s="2"/>
      <c r="G545" s="2"/>
      <c r="H545" s="2"/>
      <c r="I545" s="2"/>
      <c r="J545" s="2"/>
      <c r="K545" s="2"/>
      <c r="L545" s="38"/>
      <c r="M545" s="45"/>
      <c r="N545" s="45"/>
    </row>
    <row r="546" spans="1:23" ht="14.5">
      <c r="A546" t="s">
        <v>240</v>
      </c>
      <c r="L546" s="38"/>
      <c r="M546" s="45" t="s">
        <v>245</v>
      </c>
      <c r="N546" s="45"/>
    </row>
    <row r="547" spans="1:23" ht="14.5">
      <c r="A547" s="18" t="s">
        <v>41</v>
      </c>
      <c r="B547" s="17"/>
      <c r="C547" s="17"/>
      <c r="D547" s="17"/>
      <c r="E547" s="17"/>
      <c r="F547" s="17"/>
      <c r="G547" s="17"/>
      <c r="H547" s="17"/>
      <c r="I547" s="17"/>
      <c r="J547" s="17"/>
      <c r="K547" s="17"/>
      <c r="L547" s="38"/>
      <c r="M547" s="123" t="s">
        <v>41</v>
      </c>
      <c r="N547" s="124"/>
      <c r="O547" s="124"/>
      <c r="P547" s="124"/>
      <c r="Q547" s="124"/>
      <c r="R547" s="124"/>
      <c r="S547" s="124"/>
      <c r="T547" s="124"/>
      <c r="U547" s="124"/>
      <c r="V547" s="124"/>
      <c r="W547" s="124"/>
    </row>
    <row r="548" spans="1:23" ht="14.5">
      <c r="A548" s="17"/>
      <c r="B548" s="70">
        <v>2010</v>
      </c>
      <c r="C548" s="70">
        <v>2020</v>
      </c>
      <c r="D548" s="70">
        <v>2030</v>
      </c>
      <c r="E548" s="70">
        <v>2040</v>
      </c>
      <c r="F548" s="70">
        <v>2050</v>
      </c>
      <c r="G548" s="70">
        <v>2060</v>
      </c>
      <c r="H548" s="70">
        <v>2070</v>
      </c>
      <c r="I548" s="70">
        <v>2080</v>
      </c>
      <c r="J548" s="70">
        <v>2090</v>
      </c>
      <c r="K548" s="70">
        <v>2100</v>
      </c>
      <c r="L548" s="38"/>
      <c r="M548" s="124"/>
      <c r="N548" s="125">
        <v>2010</v>
      </c>
      <c r="O548" s="125">
        <v>2020</v>
      </c>
      <c r="P548" s="125">
        <v>2030</v>
      </c>
      <c r="Q548" s="125">
        <v>2040</v>
      </c>
      <c r="R548" s="125">
        <v>2050</v>
      </c>
      <c r="S548" s="125">
        <v>2060</v>
      </c>
      <c r="T548" s="125">
        <v>2070</v>
      </c>
      <c r="U548" s="125">
        <v>2080</v>
      </c>
      <c r="V548" s="125">
        <v>2090</v>
      </c>
      <c r="W548" s="125">
        <v>2100</v>
      </c>
    </row>
    <row r="549" spans="1:23" ht="14.5">
      <c r="A549" s="17" t="s">
        <v>5</v>
      </c>
      <c r="B549" s="47">
        <f>B10*B507*B459/1000</f>
        <v>1.421964525094347E-2</v>
      </c>
      <c r="C549" s="47">
        <f t="shared" ref="C549:K549" si="180">C10*C507*C459/1000</f>
        <v>1.6766267268600411E-2</v>
      </c>
      <c r="D549" s="47">
        <f t="shared" si="180"/>
        <v>2.0592661128924158E-2</v>
      </c>
      <c r="E549" s="47">
        <f t="shared" si="180"/>
        <v>2.7995185760657983E-2</v>
      </c>
      <c r="F549" s="47">
        <f t="shared" si="180"/>
        <v>3.5781439942848853E-2</v>
      </c>
      <c r="G549" s="47">
        <f t="shared" si="180"/>
        <v>5.2599789374095325E-2</v>
      </c>
      <c r="H549" s="47">
        <f t="shared" si="180"/>
        <v>7.0310642423696543E-2</v>
      </c>
      <c r="I549" s="47">
        <f t="shared" si="180"/>
        <v>9.1606013339500053E-2</v>
      </c>
      <c r="J549" s="47">
        <f t="shared" si="180"/>
        <v>0.17361431707114364</v>
      </c>
      <c r="K549" s="47">
        <f t="shared" si="180"/>
        <v>0.29387217434251001</v>
      </c>
      <c r="L549" s="38"/>
      <c r="M549" s="124" t="s">
        <v>5</v>
      </c>
      <c r="N549" s="126">
        <f t="shared" ref="N549:N558" si="181">B549+B564+B579+B1095</f>
        <v>0.13418886204243663</v>
      </c>
      <c r="O549" s="126">
        <f t="shared" ref="O549:O558" si="182">C549+C564+C579+C1095</f>
        <v>0.16428933024199491</v>
      </c>
      <c r="P549" s="126">
        <f t="shared" ref="P549:P558" si="183">D549+D564+D579+D1095</f>
        <v>0.21716059512062205</v>
      </c>
      <c r="Q549" s="126">
        <f t="shared" ref="Q549:Q558" si="184">E549+E564+E579+E1095</f>
        <v>0.31566624306721286</v>
      </c>
      <c r="R549" s="126">
        <f t="shared" ref="R549:R558" si="185">F549+F564+F579+F1095</f>
        <v>0.43553803198518237</v>
      </c>
      <c r="S549" s="126">
        <f t="shared" ref="S549:S558" si="186">G549+G564+G579+G1095</f>
        <v>0.65302437007112613</v>
      </c>
      <c r="T549" s="126">
        <f t="shared" ref="T549:T558" si="187">H549+H564+H579+H1095</f>
        <v>0.89898336124477118</v>
      </c>
      <c r="U549" s="126">
        <f t="shared" ref="U549:U558" si="188">I549+I564+I579+I1095</f>
        <v>1.1961675596386132</v>
      </c>
      <c r="V549" s="126">
        <f t="shared" ref="V549:V558" si="189">J549+J564+J579+J1095</f>
        <v>2.0334701427437261</v>
      </c>
      <c r="W549" s="126">
        <f t="shared" ref="W549:W558" si="190">K549+K564+K579+K1095</f>
        <v>3.2159096399241096</v>
      </c>
    </row>
    <row r="550" spans="1:23" ht="14.5">
      <c r="A550" s="17" t="s">
        <v>6</v>
      </c>
      <c r="B550" s="47">
        <f t="shared" ref="B550:K550" si="191">B11*B508*B460/1000</f>
        <v>4.4572028958708002E-2</v>
      </c>
      <c r="C550" s="47">
        <f t="shared" si="191"/>
        <v>8.1808581703759709E-2</v>
      </c>
      <c r="D550" s="47">
        <f t="shared" si="191"/>
        <v>0.13206795869544125</v>
      </c>
      <c r="E550" s="47">
        <f t="shared" si="191"/>
        <v>0.1804692936450091</v>
      </c>
      <c r="F550" s="47">
        <f t="shared" si="191"/>
        <v>0.20338267959014777</v>
      </c>
      <c r="G550" s="47">
        <f t="shared" si="191"/>
        <v>0.20886413744657498</v>
      </c>
      <c r="H550" s="47">
        <f t="shared" si="191"/>
        <v>0.21111919459972758</v>
      </c>
      <c r="I550" s="47">
        <f t="shared" si="191"/>
        <v>0.20138995201930304</v>
      </c>
      <c r="J550" s="47">
        <f t="shared" si="191"/>
        <v>0.20886157441048214</v>
      </c>
      <c r="K550" s="47">
        <f t="shared" si="191"/>
        <v>0.21859661799692895</v>
      </c>
      <c r="L550" s="38"/>
      <c r="M550" s="124" t="s">
        <v>6</v>
      </c>
      <c r="N550" s="126">
        <f t="shared" si="181"/>
        <v>0.70234960867368468</v>
      </c>
      <c r="O550" s="126">
        <f t="shared" si="182"/>
        <v>1.0152716138424087</v>
      </c>
      <c r="P550" s="126">
        <f t="shared" si="183"/>
        <v>1.4939470309806211</v>
      </c>
      <c r="Q550" s="126">
        <f t="shared" si="184"/>
        <v>1.9677660574880811</v>
      </c>
      <c r="R550" s="126">
        <f t="shared" si="185"/>
        <v>2.2230647631562643</v>
      </c>
      <c r="S550" s="126">
        <f t="shared" si="186"/>
        <v>2.3230089884698613</v>
      </c>
      <c r="T550" s="126">
        <f t="shared" si="187"/>
        <v>2.3867165566098474</v>
      </c>
      <c r="U550" s="126">
        <f t="shared" si="188"/>
        <v>2.3384210842946209</v>
      </c>
      <c r="V550" s="126">
        <f t="shared" si="189"/>
        <v>2.4284151376244529</v>
      </c>
      <c r="W550" s="126">
        <f t="shared" si="190"/>
        <v>2.5296159663587492</v>
      </c>
    </row>
    <row r="551" spans="1:23" ht="14.5">
      <c r="A551" s="17" t="s">
        <v>11</v>
      </c>
      <c r="B551" s="47">
        <f t="shared" ref="B551:K551" si="192">B12*B509*B461/1000</f>
        <v>0.33652098549719911</v>
      </c>
      <c r="C551" s="47">
        <f t="shared" si="192"/>
        <v>0.44427262025338443</v>
      </c>
      <c r="D551" s="47">
        <f t="shared" si="192"/>
        <v>0.55681356721864295</v>
      </c>
      <c r="E551" s="47">
        <f t="shared" si="192"/>
        <v>0.66863170121753446</v>
      </c>
      <c r="F551" s="47">
        <f t="shared" si="192"/>
        <v>0.7872112233243076</v>
      </c>
      <c r="G551" s="47">
        <f t="shared" si="192"/>
        <v>0.89024152585192573</v>
      </c>
      <c r="H551" s="47">
        <f t="shared" si="192"/>
        <v>0.98141102318950912</v>
      </c>
      <c r="I551" s="47">
        <f t="shared" si="192"/>
        <v>1.0040414118760781</v>
      </c>
      <c r="J551" s="47">
        <f t="shared" si="192"/>
        <v>0.8464566825355474</v>
      </c>
      <c r="K551" s="47">
        <f t="shared" si="192"/>
        <v>0.70841240948768625</v>
      </c>
      <c r="L551" s="38"/>
      <c r="M551" s="124" t="s">
        <v>11</v>
      </c>
      <c r="N551" s="126">
        <f t="shared" si="181"/>
        <v>2.9873396780434476</v>
      </c>
      <c r="O551" s="126">
        <f t="shared" si="182"/>
        <v>3.9191860140845227</v>
      </c>
      <c r="P551" s="126">
        <f t="shared" si="183"/>
        <v>4.9175787956849311</v>
      </c>
      <c r="Q551" s="126">
        <f t="shared" si="184"/>
        <v>5.9277324468992321</v>
      </c>
      <c r="R551" s="126">
        <f t="shared" si="185"/>
        <v>7.0081138524247599</v>
      </c>
      <c r="S551" s="126">
        <f t="shared" si="186"/>
        <v>7.9631696756314172</v>
      </c>
      <c r="T551" s="126">
        <f t="shared" si="187"/>
        <v>8.8219841240529018</v>
      </c>
      <c r="U551" s="126">
        <f t="shared" si="188"/>
        <v>9.0955028939601963</v>
      </c>
      <c r="V551" s="126">
        <f t="shared" si="189"/>
        <v>7.8246378694377539</v>
      </c>
      <c r="W551" s="126">
        <f t="shared" si="190"/>
        <v>6.7205999417311864</v>
      </c>
    </row>
    <row r="552" spans="1:23" ht="14.5">
      <c r="A552" s="17" t="s">
        <v>2</v>
      </c>
      <c r="B552" s="47">
        <f t="shared" ref="B552:K552" si="193">B13*B510*B462/1000</f>
        <v>2.8708179687764533E-2</v>
      </c>
      <c r="C552" s="47">
        <f t="shared" si="193"/>
        <v>3.0844365264567217E-2</v>
      </c>
      <c r="D552" s="47">
        <f t="shared" si="193"/>
        <v>3.6772012400464987E-2</v>
      </c>
      <c r="E552" s="47">
        <f t="shared" si="193"/>
        <v>4.5271491881668603E-2</v>
      </c>
      <c r="F552" s="47">
        <f t="shared" si="193"/>
        <v>5.6430477199957023E-2</v>
      </c>
      <c r="G552" s="47">
        <f t="shared" si="193"/>
        <v>6.5647138678268047E-2</v>
      </c>
      <c r="H552" s="47">
        <f t="shared" si="193"/>
        <v>7.6495219669812417E-2</v>
      </c>
      <c r="I552" s="47">
        <f t="shared" si="193"/>
        <v>8.0819554730275051E-2</v>
      </c>
      <c r="J552" s="47">
        <f t="shared" si="193"/>
        <v>8.3519747573174083E-2</v>
      </c>
      <c r="K552" s="47">
        <f t="shared" si="193"/>
        <v>8.593129686915435E-2</v>
      </c>
      <c r="L552" s="38"/>
      <c r="M552" s="124" t="s">
        <v>2</v>
      </c>
      <c r="N552" s="126">
        <f t="shared" si="181"/>
        <v>0.25704593341989018</v>
      </c>
      <c r="O552" s="126">
        <f t="shared" si="182"/>
        <v>0.28280665630997415</v>
      </c>
      <c r="P552" s="126">
        <f t="shared" si="183"/>
        <v>0.34910344970114771</v>
      </c>
      <c r="Q552" s="126">
        <f t="shared" si="184"/>
        <v>0.43992267120986395</v>
      </c>
      <c r="R552" s="126">
        <f t="shared" si="185"/>
        <v>0.55405879014826553</v>
      </c>
      <c r="S552" s="126">
        <f t="shared" si="186"/>
        <v>0.65172736845768642</v>
      </c>
      <c r="T552" s="126">
        <f t="shared" si="187"/>
        <v>0.7637981816441759</v>
      </c>
      <c r="U552" s="126">
        <f t="shared" si="188"/>
        <v>0.82015547385105603</v>
      </c>
      <c r="V552" s="126">
        <f t="shared" si="189"/>
        <v>0.86251289781667384</v>
      </c>
      <c r="W552" s="126">
        <f t="shared" si="190"/>
        <v>0.9022093781445033</v>
      </c>
    </row>
    <row r="553" spans="1:23" ht="14.5">
      <c r="A553" s="17" t="s">
        <v>3</v>
      </c>
      <c r="B553" s="47">
        <f t="shared" ref="B553:K553" si="194">B14*B511*B463/1000</f>
        <v>5.5627158310582528E-2</v>
      </c>
      <c r="C553" s="47">
        <f t="shared" si="194"/>
        <v>6.6626522263070115E-2</v>
      </c>
      <c r="D553" s="47">
        <f t="shared" si="194"/>
        <v>7.9058737663348977E-2</v>
      </c>
      <c r="E553" s="47">
        <f t="shared" si="194"/>
        <v>9.6309167908063445E-2</v>
      </c>
      <c r="F553" s="47">
        <f t="shared" si="194"/>
        <v>0.11489443142692478</v>
      </c>
      <c r="G553" s="47">
        <f t="shared" si="194"/>
        <v>0.11638391518283728</v>
      </c>
      <c r="H553" s="47">
        <f t="shared" si="194"/>
        <v>0.14622089102101457</v>
      </c>
      <c r="I553" s="47">
        <f t="shared" si="194"/>
        <v>0.18969170105933097</v>
      </c>
      <c r="J553" s="47">
        <f t="shared" si="194"/>
        <v>0.24378968712979254</v>
      </c>
      <c r="K553" s="47">
        <f t="shared" si="194"/>
        <v>0.30976927130828735</v>
      </c>
      <c r="L553" s="38"/>
      <c r="M553" s="124" t="s">
        <v>3</v>
      </c>
      <c r="N553" s="126">
        <f t="shared" si="181"/>
        <v>0.50640323903788076</v>
      </c>
      <c r="O553" s="126">
        <f t="shared" si="182"/>
        <v>0.61882942049099188</v>
      </c>
      <c r="P553" s="126">
        <f t="shared" si="183"/>
        <v>0.76330139360243832</v>
      </c>
      <c r="Q553" s="126">
        <f t="shared" si="184"/>
        <v>0.96508542888920001</v>
      </c>
      <c r="R553" s="126">
        <f t="shared" si="185"/>
        <v>1.1949012041228526</v>
      </c>
      <c r="S553" s="126">
        <f t="shared" si="186"/>
        <v>1.2912660050178559</v>
      </c>
      <c r="T553" s="126">
        <f t="shared" si="187"/>
        <v>1.637686747701141</v>
      </c>
      <c r="U553" s="126">
        <f t="shared" si="188"/>
        <v>2.1048415096167479</v>
      </c>
      <c r="V553" s="126">
        <f t="shared" si="189"/>
        <v>2.6649341801862096</v>
      </c>
      <c r="W553" s="126">
        <f t="shared" si="190"/>
        <v>3.3270063098414528</v>
      </c>
    </row>
    <row r="554" spans="1:23" ht="14.5">
      <c r="A554" s="17" t="s">
        <v>4</v>
      </c>
      <c r="B554" s="47">
        <f t="shared" ref="B554:K554" si="195">B15*B512*B464/1000</f>
        <v>3.8563734836290352E-2</v>
      </c>
      <c r="C554" s="47">
        <f t="shared" si="195"/>
        <v>4.3564024452895471E-2</v>
      </c>
      <c r="D554" s="47">
        <f t="shared" si="195"/>
        <v>4.8303928329176918E-2</v>
      </c>
      <c r="E554" s="47">
        <f t="shared" si="195"/>
        <v>5.5104440488280629E-2</v>
      </c>
      <c r="F554" s="47">
        <f t="shared" si="195"/>
        <v>6.1288806459699273E-2</v>
      </c>
      <c r="G554" s="47">
        <f t="shared" si="195"/>
        <v>7.2116781218096851E-2</v>
      </c>
      <c r="H554" s="47">
        <f t="shared" si="195"/>
        <v>8.3078474166719082E-2</v>
      </c>
      <c r="I554" s="47">
        <f t="shared" si="195"/>
        <v>8.0883851059963111E-2</v>
      </c>
      <c r="J554" s="47">
        <f t="shared" si="195"/>
        <v>8.0697877826134995E-2</v>
      </c>
      <c r="K554" s="47">
        <f t="shared" si="195"/>
        <v>8.5060226656499913E-2</v>
      </c>
      <c r="L554" s="38"/>
      <c r="M554" s="124" t="s">
        <v>4</v>
      </c>
      <c r="N554" s="126">
        <f t="shared" si="181"/>
        <v>0.42651746458875389</v>
      </c>
      <c r="O554" s="126">
        <f t="shared" si="182"/>
        <v>0.47295820801594379</v>
      </c>
      <c r="P554" s="126">
        <f t="shared" si="183"/>
        <v>0.53423810985860853</v>
      </c>
      <c r="Q554" s="126">
        <f t="shared" si="184"/>
        <v>0.62876915086873331</v>
      </c>
      <c r="R554" s="126">
        <f t="shared" si="185"/>
        <v>0.73196862674922891</v>
      </c>
      <c r="S554" s="126">
        <f t="shared" si="186"/>
        <v>0.88585012635512705</v>
      </c>
      <c r="T554" s="126">
        <f t="shared" si="187"/>
        <v>1.0486420361461388</v>
      </c>
      <c r="U554" s="126">
        <f t="shared" si="188"/>
        <v>1.1041049132257146</v>
      </c>
      <c r="V554" s="126">
        <f t="shared" si="189"/>
        <v>1.1808686980738179</v>
      </c>
      <c r="W554" s="126">
        <f t="shared" si="190"/>
        <v>1.2990369391779535</v>
      </c>
    </row>
    <row r="555" spans="1:23" ht="14.5">
      <c r="A555" s="17" t="s">
        <v>0</v>
      </c>
      <c r="B555" s="47">
        <f t="shared" ref="B555:K555" si="196">B16*B513*B465/1000</f>
        <v>0.59716411664939073</v>
      </c>
      <c r="C555" s="47">
        <f t="shared" si="196"/>
        <v>0.74054445791455115</v>
      </c>
      <c r="D555" s="47">
        <f t="shared" si="196"/>
        <v>0.89860533977325896</v>
      </c>
      <c r="E555" s="47">
        <f t="shared" si="196"/>
        <v>1.049436787760055</v>
      </c>
      <c r="F555" s="47">
        <f t="shared" si="196"/>
        <v>1.0837334691366765</v>
      </c>
      <c r="G555" s="47">
        <f t="shared" si="196"/>
        <v>0.97534320633663041</v>
      </c>
      <c r="H555" s="47">
        <f t="shared" si="196"/>
        <v>0.87165348330312065</v>
      </c>
      <c r="I555" s="47">
        <f t="shared" si="196"/>
        <v>0.76950205196255772</v>
      </c>
      <c r="J555" s="47">
        <f t="shared" si="196"/>
        <v>0.6708352035098093</v>
      </c>
      <c r="K555" s="47">
        <f t="shared" si="196"/>
        <v>0.57860070656674811</v>
      </c>
      <c r="L555" s="38"/>
      <c r="M555" s="124" t="s">
        <v>0</v>
      </c>
      <c r="N555" s="126">
        <f t="shared" si="181"/>
        <v>5.2897559953721158</v>
      </c>
      <c r="O555" s="126">
        <f t="shared" si="182"/>
        <v>6.5203605823498334</v>
      </c>
      <c r="P555" s="126">
        <f t="shared" si="183"/>
        <v>7.9035929566303649</v>
      </c>
      <c r="Q555" s="126">
        <f t="shared" si="184"/>
        <v>9.2433267800303049</v>
      </c>
      <c r="R555" s="126">
        <f t="shared" si="185"/>
        <v>9.5987473197202871</v>
      </c>
      <c r="S555" s="126">
        <f t="shared" si="186"/>
        <v>8.7430941578611243</v>
      </c>
      <c r="T555" s="126">
        <f t="shared" si="187"/>
        <v>7.9383737069757556</v>
      </c>
      <c r="U555" s="126">
        <f t="shared" si="188"/>
        <v>7.1547309945608291</v>
      </c>
      <c r="V555" s="126">
        <f t="shared" si="189"/>
        <v>6.4055639821796806</v>
      </c>
      <c r="W555" s="126">
        <f t="shared" si="190"/>
        <v>5.7131712039483116</v>
      </c>
    </row>
    <row r="556" spans="1:23" ht="14.5">
      <c r="A556" s="17" t="s">
        <v>1</v>
      </c>
      <c r="B556" s="47">
        <f t="shared" ref="B556:K556" si="197">B17*B514*B466/1000</f>
        <v>0.12776947968745953</v>
      </c>
      <c r="C556" s="47">
        <f t="shared" si="197"/>
        <v>0.13929793077259267</v>
      </c>
      <c r="D556" s="47">
        <f t="shared" si="197"/>
        <v>0.14690336770128609</v>
      </c>
      <c r="E556" s="47">
        <f t="shared" si="197"/>
        <v>0.14881332274415038</v>
      </c>
      <c r="F556" s="47">
        <f t="shared" si="197"/>
        <v>0.14920119194332312</v>
      </c>
      <c r="G556" s="47">
        <f t="shared" si="197"/>
        <v>0.14416703399425246</v>
      </c>
      <c r="H556" s="47">
        <f t="shared" si="197"/>
        <v>0.13749088102466853</v>
      </c>
      <c r="I556" s="47">
        <f t="shared" si="197"/>
        <v>0.12867607917984752</v>
      </c>
      <c r="J556" s="47">
        <f t="shared" si="197"/>
        <v>0.10676910812645313</v>
      </c>
      <c r="K556" s="47">
        <f t="shared" si="197"/>
        <v>8.4213140003662396E-2</v>
      </c>
      <c r="L556" s="38"/>
      <c r="M556" s="124" t="s">
        <v>1</v>
      </c>
      <c r="N556" s="126">
        <f t="shared" si="181"/>
        <v>1.1191864923854136</v>
      </c>
      <c r="O556" s="126">
        <f t="shared" si="182"/>
        <v>1.216021638720983</v>
      </c>
      <c r="P556" s="126">
        <f t="shared" si="183"/>
        <v>1.2811977735838052</v>
      </c>
      <c r="Q556" s="126">
        <f t="shared" si="184"/>
        <v>1.2987454049219467</v>
      </c>
      <c r="R556" s="126">
        <f t="shared" si="185"/>
        <v>1.3040732771672134</v>
      </c>
      <c r="S556" s="126">
        <f t="shared" si="186"/>
        <v>1.2635431359719669</v>
      </c>
      <c r="T556" s="126">
        <f t="shared" si="187"/>
        <v>1.2093399785904151</v>
      </c>
      <c r="U556" s="126">
        <f t="shared" si="188"/>
        <v>1.1368800144330959</v>
      </c>
      <c r="V556" s="126">
        <f t="shared" si="189"/>
        <v>0.95213577726306409</v>
      </c>
      <c r="W556" s="126">
        <f t="shared" si="190"/>
        <v>0.7617943394683856</v>
      </c>
    </row>
    <row r="557" spans="1:23" ht="14.5">
      <c r="A557" s="17" t="s">
        <v>7</v>
      </c>
      <c r="B557" s="47">
        <f t="shared" ref="B557:K557" si="198">B18*B515*B467/1000</f>
        <v>0.25493258833437976</v>
      </c>
      <c r="C557" s="47">
        <f t="shared" si="198"/>
        <v>0.37715290578820981</v>
      </c>
      <c r="D557" s="47">
        <f t="shared" si="198"/>
        <v>0.50035341028190361</v>
      </c>
      <c r="E557" s="47">
        <f t="shared" si="198"/>
        <v>0.59757824149320116</v>
      </c>
      <c r="F557" s="47">
        <f t="shared" si="198"/>
        <v>0.68832328030101342</v>
      </c>
      <c r="G557" s="47">
        <f t="shared" si="198"/>
        <v>0.72157717005750532</v>
      </c>
      <c r="H557" s="47">
        <f t="shared" si="198"/>
        <v>0.73266665372446038</v>
      </c>
      <c r="I557" s="47">
        <f t="shared" si="198"/>
        <v>0.7652629038022728</v>
      </c>
      <c r="J557" s="47">
        <f t="shared" si="198"/>
        <v>0.78029812393779208</v>
      </c>
      <c r="K557" s="47">
        <f t="shared" si="198"/>
        <v>0.78213163750559589</v>
      </c>
      <c r="L557" s="38"/>
      <c r="M557" s="124" t="s">
        <v>7</v>
      </c>
      <c r="N557" s="126">
        <f t="shared" si="181"/>
        <v>2.2078946146470835</v>
      </c>
      <c r="O557" s="126">
        <f t="shared" si="182"/>
        <v>3.2678409704406417</v>
      </c>
      <c r="P557" s="126">
        <f t="shared" si="183"/>
        <v>4.3536226665651956</v>
      </c>
      <c r="Q557" s="126">
        <f t="shared" si="184"/>
        <v>5.2301114427641524</v>
      </c>
      <c r="R557" s="126">
        <f t="shared" si="185"/>
        <v>6.0622570282681574</v>
      </c>
      <c r="S557" s="126">
        <f t="shared" si="186"/>
        <v>6.4117380359915348</v>
      </c>
      <c r="T557" s="126">
        <f t="shared" si="187"/>
        <v>6.5766210731749783</v>
      </c>
      <c r="U557" s="126">
        <f t="shared" si="188"/>
        <v>6.9284860308560541</v>
      </c>
      <c r="V557" s="126">
        <f t="shared" si="189"/>
        <v>7.1311550175454679</v>
      </c>
      <c r="W557" s="126">
        <f t="shared" si="190"/>
        <v>7.2200289123230297</v>
      </c>
    </row>
    <row r="558" spans="1:23" ht="14.5">
      <c r="A558" s="17" t="s">
        <v>8</v>
      </c>
      <c r="B558" s="47">
        <f t="shared" ref="B558:K558" si="199">B19*B516*B468/1000</f>
        <v>2.7958508999155814E-2</v>
      </c>
      <c r="C558" s="47">
        <f t="shared" si="199"/>
        <v>3.7451796157453227E-2</v>
      </c>
      <c r="D558" s="47">
        <f t="shared" si="199"/>
        <v>5.113597744652687E-2</v>
      </c>
      <c r="E558" s="47">
        <f t="shared" si="199"/>
        <v>7.6807688498111357E-2</v>
      </c>
      <c r="F558" s="47">
        <f t="shared" si="199"/>
        <v>0.11256758006551185</v>
      </c>
      <c r="G558" s="47">
        <f t="shared" si="199"/>
        <v>0.26929706716064389</v>
      </c>
      <c r="H558" s="47">
        <f t="shared" si="199"/>
        <v>0.50254193947138726</v>
      </c>
      <c r="I558" s="47">
        <f t="shared" si="199"/>
        <v>0.72856710971074912</v>
      </c>
      <c r="J558" s="47">
        <f t="shared" si="199"/>
        <v>1.0327147200669002</v>
      </c>
      <c r="K558" s="47">
        <f t="shared" si="199"/>
        <v>1.4108488729795554</v>
      </c>
      <c r="L558" s="38"/>
      <c r="M558" s="124" t="s">
        <v>8</v>
      </c>
      <c r="N558" s="126">
        <f t="shared" si="181"/>
        <v>0.25836630520203946</v>
      </c>
      <c r="O558" s="126">
        <f t="shared" si="182"/>
        <v>0.35649119011879959</v>
      </c>
      <c r="P558" s="126">
        <f t="shared" si="183"/>
        <v>0.51507961120135115</v>
      </c>
      <c r="Q558" s="126">
        <f t="shared" si="184"/>
        <v>0.79396459645878559</v>
      </c>
      <c r="R558" s="126">
        <f t="shared" si="185"/>
        <v>1.1699731883430469</v>
      </c>
      <c r="S558" s="126">
        <f t="shared" si="186"/>
        <v>2.5913707885836232</v>
      </c>
      <c r="T558" s="126">
        <f t="shared" si="187"/>
        <v>4.674694987121681</v>
      </c>
      <c r="U558" s="126">
        <f t="shared" si="188"/>
        <v>6.6979829653133578</v>
      </c>
      <c r="V558" s="126">
        <f t="shared" si="189"/>
        <v>9.390209906801287</v>
      </c>
      <c r="W558" s="126">
        <f t="shared" si="190"/>
        <v>12.713867678545409</v>
      </c>
    </row>
    <row r="559" spans="1:23" ht="14.5">
      <c r="A559" s="17" t="s">
        <v>89</v>
      </c>
      <c r="B559" s="47">
        <f>SUM(B549:B558)</f>
        <v>1.526036426211874</v>
      </c>
      <c r="C559" s="47">
        <f t="shared" ref="C559:K559" si="200">SUM(C549:C558)</f>
        <v>1.9783294718390843</v>
      </c>
      <c r="D559" s="47">
        <f t="shared" si="200"/>
        <v>2.4706069606389747</v>
      </c>
      <c r="E559" s="47">
        <f t="shared" si="200"/>
        <v>2.9464173213967317</v>
      </c>
      <c r="F559" s="47">
        <f t="shared" si="200"/>
        <v>3.2928145793904102</v>
      </c>
      <c r="G559" s="47">
        <f t="shared" si="200"/>
        <v>3.5162377653008305</v>
      </c>
      <c r="H559" s="47">
        <f t="shared" si="200"/>
        <v>3.8129884025941161</v>
      </c>
      <c r="I559" s="47">
        <f t="shared" si="200"/>
        <v>4.0404406287398773</v>
      </c>
      <c r="J559" s="47">
        <f t="shared" si="200"/>
        <v>4.2275570421872288</v>
      </c>
      <c r="K559" s="47">
        <f t="shared" si="200"/>
        <v>4.5574363537166285</v>
      </c>
      <c r="L559" s="38"/>
      <c r="M559" s="124" t="s">
        <v>89</v>
      </c>
      <c r="N559" s="126">
        <f>SUM(N549:N558)</f>
        <v>13.889048193412746</v>
      </c>
      <c r="O559" s="126">
        <f t="shared" ref="O559:W559" si="201">SUM(O549:O558)</f>
        <v>17.834055624616095</v>
      </c>
      <c r="P559" s="126">
        <f t="shared" si="201"/>
        <v>22.328822382929083</v>
      </c>
      <c r="Q559" s="126">
        <f t="shared" si="201"/>
        <v>26.81109022259751</v>
      </c>
      <c r="R559" s="126">
        <f t="shared" si="201"/>
        <v>30.282696082085256</v>
      </c>
      <c r="S559" s="126">
        <f t="shared" si="201"/>
        <v>32.777792652411328</v>
      </c>
      <c r="T559" s="126">
        <f t="shared" si="201"/>
        <v>35.956840753261808</v>
      </c>
      <c r="U559" s="126">
        <f t="shared" si="201"/>
        <v>38.577273439750286</v>
      </c>
      <c r="V559" s="126">
        <f t="shared" si="201"/>
        <v>40.873903609672134</v>
      </c>
      <c r="W559" s="126">
        <f t="shared" si="201"/>
        <v>44.403240309463087</v>
      </c>
    </row>
    <row r="560" spans="1:23" ht="14.5">
      <c r="A560" s="16"/>
      <c r="B560" s="2"/>
      <c r="C560" s="2"/>
      <c r="D560" s="2"/>
      <c r="E560" s="2"/>
      <c r="F560" s="2"/>
      <c r="G560" s="2"/>
      <c r="H560" s="2"/>
      <c r="I560" s="2"/>
      <c r="J560" s="2"/>
      <c r="K560" s="2"/>
      <c r="L560" s="38"/>
      <c r="M560" s="127" t="s">
        <v>246</v>
      </c>
      <c r="N560" s="126">
        <f>11202.2899443/1000</f>
        <v>11.2022899443</v>
      </c>
      <c r="O560" s="126">
        <f>14433.8048578/1000</f>
        <v>14.4338048578</v>
      </c>
      <c r="P560" t="s">
        <v>247</v>
      </c>
    </row>
    <row r="561" spans="1:14" ht="14.5">
      <c r="A561" t="s">
        <v>644</v>
      </c>
      <c r="L561" s="38"/>
      <c r="M561" s="45" t="s">
        <v>248</v>
      </c>
      <c r="N561" s="45"/>
    </row>
    <row r="562" spans="1:14" ht="14.5">
      <c r="A562" s="18" t="s">
        <v>41</v>
      </c>
      <c r="B562" s="17"/>
      <c r="C562" s="17"/>
      <c r="D562" s="17"/>
      <c r="E562" s="17"/>
      <c r="F562" s="17"/>
      <c r="G562" s="17"/>
      <c r="H562" s="17"/>
      <c r="I562" s="17"/>
      <c r="J562" s="17"/>
      <c r="K562" s="17"/>
      <c r="L562" s="38"/>
      <c r="M562" s="45"/>
      <c r="N562" s="45"/>
    </row>
    <row r="563" spans="1:14" ht="14.5">
      <c r="A563" s="17"/>
      <c r="B563" s="70">
        <v>2010</v>
      </c>
      <c r="C563" s="70">
        <v>2020</v>
      </c>
      <c r="D563" s="70">
        <v>2030</v>
      </c>
      <c r="E563" s="70">
        <v>2040</v>
      </c>
      <c r="F563" s="70">
        <v>2050</v>
      </c>
      <c r="G563" s="70">
        <v>2060</v>
      </c>
      <c r="H563" s="70">
        <v>2070</v>
      </c>
      <c r="I563" s="70">
        <v>2080</v>
      </c>
      <c r="J563" s="70">
        <v>2090</v>
      </c>
      <c r="K563" s="70">
        <v>2100</v>
      </c>
      <c r="L563" s="38"/>
      <c r="M563" s="45"/>
      <c r="N563" s="45"/>
    </row>
    <row r="564" spans="1:14" ht="14.5">
      <c r="A564" s="17" t="s">
        <v>5</v>
      </c>
      <c r="B564" s="47">
        <f t="shared" ref="B564:K564" si="202">B10*B521*B473/1000</f>
        <v>8.3101075129697805E-2</v>
      </c>
      <c r="C564" s="47">
        <f t="shared" si="202"/>
        <v>9.7983797158379252E-2</v>
      </c>
      <c r="D564" s="47">
        <f t="shared" si="202"/>
        <v>0.12034563798148135</v>
      </c>
      <c r="E564" s="47">
        <f t="shared" si="202"/>
        <v>0.16360675629456553</v>
      </c>
      <c r="F564" s="47">
        <f t="shared" si="202"/>
        <v>0.20911042972342522</v>
      </c>
      <c r="G564" s="47">
        <f t="shared" si="202"/>
        <v>0.30739860041817518</v>
      </c>
      <c r="H564" s="47">
        <f t="shared" si="202"/>
        <v>0.41090265441616763</v>
      </c>
      <c r="I564" s="47">
        <f t="shared" si="202"/>
        <v>0.53535500095213695</v>
      </c>
      <c r="J564" s="47">
        <f t="shared" si="202"/>
        <v>1.0146199959216999</v>
      </c>
      <c r="K564" s="47">
        <f t="shared" si="202"/>
        <v>1.7174193313257404</v>
      </c>
      <c r="L564" s="38"/>
      <c r="M564" s="45"/>
      <c r="N564" s="45"/>
    </row>
    <row r="565" spans="1:14" ht="14.5">
      <c r="A565" s="17" t="s">
        <v>6</v>
      </c>
      <c r="B565" s="47">
        <f t="shared" ref="B565:K565" si="203">B11*B522*B474/1000</f>
        <v>0.26048353962521686</v>
      </c>
      <c r="C565" s="47">
        <f t="shared" si="203"/>
        <v>0.47809779881583786</v>
      </c>
      <c r="D565" s="47">
        <f t="shared" si="203"/>
        <v>0.77181878760635725</v>
      </c>
      <c r="E565" s="47">
        <f t="shared" si="203"/>
        <v>1.0546811868462282</v>
      </c>
      <c r="F565" s="47">
        <f t="shared" si="203"/>
        <v>1.1885893802856102</v>
      </c>
      <c r="G565" s="47">
        <f t="shared" si="203"/>
        <v>1.2206235859994978</v>
      </c>
      <c r="H565" s="47">
        <f t="shared" si="203"/>
        <v>1.2338023728537952</v>
      </c>
      <c r="I565" s="47">
        <f t="shared" si="203"/>
        <v>1.1769436745977842</v>
      </c>
      <c r="J565" s="47">
        <f t="shared" si="203"/>
        <v>1.2206086073519196</v>
      </c>
      <c r="K565" s="47">
        <f t="shared" si="203"/>
        <v>1.2775012072861212</v>
      </c>
      <c r="L565" s="38"/>
      <c r="M565" s="45"/>
      <c r="N565" s="45"/>
    </row>
    <row r="566" spans="1:14" ht="14.5">
      <c r="A566" s="17" t="s">
        <v>11</v>
      </c>
      <c r="B566" s="47">
        <f t="shared" ref="B566:K566" si="204">B12*B523*B475/1000</f>
        <v>1.9666633875178563</v>
      </c>
      <c r="C566" s="47">
        <f t="shared" si="204"/>
        <v>2.5963750671835215</v>
      </c>
      <c r="D566" s="47">
        <f t="shared" si="204"/>
        <v>3.2540759819307969</v>
      </c>
      <c r="E566" s="47">
        <f t="shared" si="204"/>
        <v>3.907552703066858</v>
      </c>
      <c r="F566" s="47">
        <f t="shared" si="204"/>
        <v>4.6005436744685397</v>
      </c>
      <c r="G566" s="47">
        <f t="shared" si="204"/>
        <v>5.2026634010781052</v>
      </c>
      <c r="H566" s="47">
        <f t="shared" si="204"/>
        <v>5.7354673574415473</v>
      </c>
      <c r="I566" s="47">
        <f t="shared" si="204"/>
        <v>5.8677216856802952</v>
      </c>
      <c r="J566" s="47">
        <f t="shared" si="204"/>
        <v>4.9467802556293838</v>
      </c>
      <c r="K566" s="47">
        <f t="shared" si="204"/>
        <v>4.1400352698489762</v>
      </c>
      <c r="L566" s="38"/>
      <c r="M566" s="45"/>
      <c r="N566" s="45"/>
    </row>
    <row r="567" spans="1:14" ht="14.5">
      <c r="A567" s="17" t="s">
        <v>2</v>
      </c>
      <c r="B567" s="47">
        <f t="shared" ref="B567:K567" si="205">B13*B524*B476/1000</f>
        <v>0.16777356642645463</v>
      </c>
      <c r="C567" s="47">
        <f t="shared" si="205"/>
        <v>0.18025765551419601</v>
      </c>
      <c r="D567" s="47">
        <f t="shared" si="205"/>
        <v>0.2148994374496416</v>
      </c>
      <c r="E567" s="47">
        <f t="shared" si="205"/>
        <v>0.26457127317170104</v>
      </c>
      <c r="F567" s="47">
        <f t="shared" si="205"/>
        <v>0.32978553561926471</v>
      </c>
      <c r="G567" s="47">
        <f t="shared" si="205"/>
        <v>0.38364865698674749</v>
      </c>
      <c r="H567" s="47">
        <f t="shared" si="205"/>
        <v>0.44704596244565553</v>
      </c>
      <c r="I567" s="47">
        <f t="shared" si="205"/>
        <v>0.47231782305846853</v>
      </c>
      <c r="J567" s="47">
        <f t="shared" si="205"/>
        <v>0.48809802884718451</v>
      </c>
      <c r="K567" s="47">
        <f t="shared" si="205"/>
        <v>0.50219137194313335</v>
      </c>
      <c r="L567" s="38"/>
      <c r="M567" s="45"/>
      <c r="N567" s="45"/>
    </row>
    <row r="568" spans="1:14" ht="14.5">
      <c r="A568" s="17" t="s">
        <v>3</v>
      </c>
      <c r="B568" s="47">
        <f t="shared" ref="B568:K568" si="206">B14*B525*B477/1000</f>
        <v>0.3250908570811637</v>
      </c>
      <c r="C568" s="47">
        <f t="shared" si="206"/>
        <v>0.3893722757849048</v>
      </c>
      <c r="D568" s="47">
        <f t="shared" si="206"/>
        <v>0.46202742630201132</v>
      </c>
      <c r="E568" s="47">
        <f t="shared" si="206"/>
        <v>0.56284072188619727</v>
      </c>
      <c r="F568" s="47">
        <f t="shared" si="206"/>
        <v>0.67145492095587178</v>
      </c>
      <c r="G568" s="47">
        <f t="shared" si="206"/>
        <v>0.68015961782560097</v>
      </c>
      <c r="H568" s="47">
        <f t="shared" si="206"/>
        <v>0.85452998551159087</v>
      </c>
      <c r="I568" s="47">
        <f t="shared" si="206"/>
        <v>1.1085778880570685</v>
      </c>
      <c r="J568" s="47">
        <f t="shared" si="206"/>
        <v>1.4247321046686605</v>
      </c>
      <c r="K568" s="47">
        <f t="shared" si="206"/>
        <v>1.810323607486181</v>
      </c>
      <c r="L568" s="38"/>
      <c r="M568" s="45"/>
      <c r="N568" s="45"/>
    </row>
    <row r="569" spans="1:14" ht="14.5">
      <c r="A569" s="17" t="s">
        <v>4</v>
      </c>
      <c r="B569" s="47">
        <f t="shared" ref="B569:K569" si="207">B15*B526*B478/1000</f>
        <v>0.2253704483731532</v>
      </c>
      <c r="C569" s="47">
        <f t="shared" si="207"/>
        <v>0.2545926572093532</v>
      </c>
      <c r="D569" s="47">
        <f t="shared" si="207"/>
        <v>0.28229314489235474</v>
      </c>
      <c r="E569" s="47">
        <f t="shared" si="207"/>
        <v>0.32203604015316323</v>
      </c>
      <c r="F569" s="47">
        <f t="shared" si="207"/>
        <v>0.35817811347150491</v>
      </c>
      <c r="G569" s="47">
        <f t="shared" si="207"/>
        <v>0.42145791602778637</v>
      </c>
      <c r="H569" s="47">
        <f t="shared" si="207"/>
        <v>0.48551918149512951</v>
      </c>
      <c r="I569" s="47">
        <f t="shared" si="207"/>
        <v>0.47269357744823542</v>
      </c>
      <c r="J569" s="47">
        <f t="shared" si="207"/>
        <v>0.47160673066663689</v>
      </c>
      <c r="K569" s="47">
        <f t="shared" si="207"/>
        <v>0.49710074767596069</v>
      </c>
      <c r="L569" s="38"/>
      <c r="M569" s="45"/>
      <c r="N569" s="45"/>
    </row>
    <row r="570" spans="1:14" ht="14.5">
      <c r="A570" s="17" t="s">
        <v>0</v>
      </c>
      <c r="B570" s="47">
        <f t="shared" ref="B570:K570" si="208">B16*B527*B479/1000</f>
        <v>3.4898887592957371</v>
      </c>
      <c r="C570" s="47">
        <f t="shared" si="208"/>
        <v>4.3278182787264177</v>
      </c>
      <c r="D570" s="47">
        <f t="shared" si="208"/>
        <v>5.2515423932598111</v>
      </c>
      <c r="E570" s="47">
        <f t="shared" si="208"/>
        <v>6.1330169497534204</v>
      </c>
      <c r="F570" s="47">
        <f t="shared" si="208"/>
        <v>6.3334502971035471</v>
      </c>
      <c r="G570" s="47">
        <f t="shared" si="208"/>
        <v>5.7000064092065079</v>
      </c>
      <c r="H570" s="47">
        <f t="shared" si="208"/>
        <v>5.0940329610704849</v>
      </c>
      <c r="I570" s="47">
        <f t="shared" si="208"/>
        <v>4.4970494484279975</v>
      </c>
      <c r="J570" s="47">
        <f t="shared" si="208"/>
        <v>3.920430197990767</v>
      </c>
      <c r="K570" s="47">
        <f t="shared" si="208"/>
        <v>3.3814022739638547</v>
      </c>
      <c r="L570" s="38"/>
      <c r="M570" s="45"/>
      <c r="N570" s="45"/>
    </row>
    <row r="571" spans="1:14" ht="14.5">
      <c r="A571" s="17" t="s">
        <v>1</v>
      </c>
      <c r="B571" s="47">
        <f t="shared" ref="B571:K571" si="209">B17*B528*B480/1000</f>
        <v>0.74669803243407096</v>
      </c>
      <c r="C571" s="47">
        <f t="shared" si="209"/>
        <v>0.8140714909731388</v>
      </c>
      <c r="D571" s="47">
        <f t="shared" si="209"/>
        <v>0.85851844970184532</v>
      </c>
      <c r="E571" s="47">
        <f t="shared" si="209"/>
        <v>0.86968042418928027</v>
      </c>
      <c r="F571" s="47">
        <f t="shared" si="209"/>
        <v>0.87194717183959969</v>
      </c>
      <c r="G571" s="47">
        <f t="shared" si="209"/>
        <v>0.84252703297131615</v>
      </c>
      <c r="H571" s="47">
        <f t="shared" si="209"/>
        <v>0.80351090565506422</v>
      </c>
      <c r="I571" s="47">
        <f t="shared" si="209"/>
        <v>0.75199629348066654</v>
      </c>
      <c r="J571" s="47">
        <f t="shared" si="209"/>
        <v>0.62396969258839385</v>
      </c>
      <c r="K571" s="47">
        <f t="shared" si="209"/>
        <v>0.49215028580883757</v>
      </c>
      <c r="L571" s="38"/>
      <c r="M571" s="45"/>
      <c r="N571" s="45"/>
    </row>
    <row r="572" spans="1:14" ht="14.5">
      <c r="A572" s="17" t="s">
        <v>7</v>
      </c>
      <c r="B572" s="47">
        <f t="shared" ref="B572:K572" si="210">B18*B529*B481/1000</f>
        <v>1.4898523698949506</v>
      </c>
      <c r="C572" s="47">
        <f t="shared" si="210"/>
        <v>2.2041205252437881</v>
      </c>
      <c r="D572" s="47">
        <f t="shared" si="210"/>
        <v>2.9241169948651247</v>
      </c>
      <c r="E572" s="47">
        <f t="shared" si="210"/>
        <v>3.4923089476444082</v>
      </c>
      <c r="F572" s="47">
        <f t="shared" si="210"/>
        <v>4.0226323245313935</v>
      </c>
      <c r="G572" s="47">
        <f t="shared" si="210"/>
        <v>4.2169714899775625</v>
      </c>
      <c r="H572" s="47">
        <f t="shared" si="210"/>
        <v>4.2817795775981775</v>
      </c>
      <c r="I572" s="47">
        <f t="shared" si="210"/>
        <v>4.4722754288559985</v>
      </c>
      <c r="J572" s="47">
        <f t="shared" si="210"/>
        <v>4.5601428078252759</v>
      </c>
      <c r="K572" s="47">
        <f t="shared" si="210"/>
        <v>4.5708580504393117</v>
      </c>
      <c r="L572" s="38"/>
      <c r="M572" s="45"/>
      <c r="N572" s="45"/>
    </row>
    <row r="573" spans="1:14" ht="14.5">
      <c r="A573" s="17" t="s">
        <v>8</v>
      </c>
      <c r="B573" s="47">
        <f t="shared" ref="B573:K573" si="211">B19*B530*B482/1000</f>
        <v>0.16339241351320088</v>
      </c>
      <c r="C573" s="47">
        <f t="shared" si="211"/>
        <v>0.21887216391816444</v>
      </c>
      <c r="D573" s="47">
        <f t="shared" si="211"/>
        <v>0.29884393236409396</v>
      </c>
      <c r="E573" s="47">
        <f t="shared" si="211"/>
        <v>0.44887206254294415</v>
      </c>
      <c r="F573" s="47">
        <f t="shared" si="211"/>
        <v>0.65785656133522052</v>
      </c>
      <c r="G573" s="47">
        <f t="shared" si="211"/>
        <v>1.5737998673939568</v>
      </c>
      <c r="H573" s="47">
        <f t="shared" si="211"/>
        <v>2.9369069854302388</v>
      </c>
      <c r="I573" s="47">
        <f t="shared" si="211"/>
        <v>4.2578214190739114</v>
      </c>
      <c r="J573" s="47">
        <f t="shared" si="211"/>
        <v>6.0352914594778797</v>
      </c>
      <c r="K573" s="47">
        <f t="shared" si="211"/>
        <v>8.2451464942379236</v>
      </c>
      <c r="L573" s="38"/>
      <c r="M573" s="45"/>
      <c r="N573" s="45"/>
    </row>
    <row r="574" spans="1:14" ht="14.5">
      <c r="A574" s="17" t="s">
        <v>89</v>
      </c>
      <c r="B574" s="47">
        <f>SUM(B564:B573)</f>
        <v>8.9183144492915005</v>
      </c>
      <c r="C574" s="47">
        <f t="shared" ref="C574:K574" si="212">SUM(C564:C573)</f>
        <v>11.561561710527702</v>
      </c>
      <c r="D574" s="47">
        <f t="shared" si="212"/>
        <v>14.438482186353518</v>
      </c>
      <c r="E574" s="47">
        <f t="shared" si="212"/>
        <v>17.219167065548763</v>
      </c>
      <c r="F574" s="47">
        <f t="shared" si="212"/>
        <v>19.243548409333972</v>
      </c>
      <c r="G574" s="47">
        <f t="shared" si="212"/>
        <v>20.549256577885259</v>
      </c>
      <c r="H574" s="47">
        <f t="shared" si="212"/>
        <v>22.283497943917851</v>
      </c>
      <c r="I574" s="47">
        <f t="shared" si="212"/>
        <v>23.612752239632563</v>
      </c>
      <c r="J574" s="47">
        <f t="shared" si="212"/>
        <v>24.706279880967802</v>
      </c>
      <c r="K574" s="47">
        <f t="shared" si="212"/>
        <v>26.634128640016037</v>
      </c>
      <c r="L574" s="38"/>
      <c r="M574" s="45"/>
      <c r="N574" s="45"/>
    </row>
    <row r="576" spans="1:14">
      <c r="A576" t="s">
        <v>645</v>
      </c>
    </row>
    <row r="577" spans="1:29" ht="14.5">
      <c r="A577" s="18" t="s">
        <v>41</v>
      </c>
      <c r="B577" s="17"/>
      <c r="C577" s="17"/>
      <c r="D577" s="17"/>
      <c r="E577" s="17"/>
      <c r="F577" s="17"/>
      <c r="G577" s="17"/>
      <c r="H577" s="17"/>
      <c r="I577" s="17"/>
      <c r="J577" s="17"/>
      <c r="K577" s="17"/>
    </row>
    <row r="578" spans="1:29" ht="14.5">
      <c r="A578" s="17"/>
      <c r="B578" s="70">
        <v>2010</v>
      </c>
      <c r="C578" s="70">
        <v>2020</v>
      </c>
      <c r="D578" s="70">
        <v>2030</v>
      </c>
      <c r="E578" s="70">
        <v>2040</v>
      </c>
      <c r="F578" s="70">
        <v>2050</v>
      </c>
      <c r="G578" s="70">
        <v>2060</v>
      </c>
      <c r="H578" s="70">
        <v>2070</v>
      </c>
      <c r="I578" s="70">
        <v>2080</v>
      </c>
      <c r="J578" s="70">
        <v>2090</v>
      </c>
      <c r="K578" s="70">
        <v>2100</v>
      </c>
    </row>
    <row r="579" spans="1:29" ht="14.5">
      <c r="A579" s="17" t="s">
        <v>5</v>
      </c>
      <c r="B579" s="47">
        <f t="shared" ref="B579:K579" si="213">B10*B535*B487/1000</f>
        <v>2.4615895736588841E-2</v>
      </c>
      <c r="C579" s="47">
        <f t="shared" si="213"/>
        <v>2.9024401079785461E-2</v>
      </c>
      <c r="D579" s="47">
        <f t="shared" si="213"/>
        <v>3.5648343565734854E-2</v>
      </c>
      <c r="E579" s="47">
        <f t="shared" si="213"/>
        <v>4.8462993390434264E-2</v>
      </c>
      <c r="F579" s="47">
        <f t="shared" si="213"/>
        <v>6.1941924667898607E-2</v>
      </c>
      <c r="G579" s="47">
        <f t="shared" si="213"/>
        <v>9.1056486160465563E-2</v>
      </c>
      <c r="H579" s="47">
        <f t="shared" si="213"/>
        <v>0.12171607747805516</v>
      </c>
      <c r="I579" s="47">
        <f t="shared" si="213"/>
        <v>0.1585808951921697</v>
      </c>
      <c r="J579" s="47">
        <f t="shared" si="213"/>
        <v>0.3005470144987471</v>
      </c>
      <c r="K579" s="47">
        <f t="shared" si="213"/>
        <v>0.50872765641040985</v>
      </c>
    </row>
    <row r="580" spans="1:29" ht="14.5">
      <c r="A580" s="17" t="s">
        <v>6</v>
      </c>
      <c r="B580" s="47">
        <f t="shared" ref="B580:K580" si="214">B11*B536*B488/1000</f>
        <v>7.715947889367894E-2</v>
      </c>
      <c r="C580" s="47">
        <f t="shared" si="214"/>
        <v>0.14162037674212327</v>
      </c>
      <c r="D580" s="47">
        <f t="shared" si="214"/>
        <v>0.22862533094314716</v>
      </c>
      <c r="E580" s="47">
        <f t="shared" si="214"/>
        <v>0.31241379356679977</v>
      </c>
      <c r="F580" s="47">
        <f t="shared" si="214"/>
        <v>0.35207958757529173</v>
      </c>
      <c r="G580" s="47">
        <f t="shared" si="214"/>
        <v>0.3615686425198491</v>
      </c>
      <c r="H580" s="47">
        <f t="shared" si="214"/>
        <v>0.36547241443415701</v>
      </c>
      <c r="I580" s="47">
        <f t="shared" si="214"/>
        <v>0.34862993934218378</v>
      </c>
      <c r="J580" s="47">
        <f t="shared" si="214"/>
        <v>0.3615642055997913</v>
      </c>
      <c r="K580" s="47">
        <f t="shared" si="214"/>
        <v>0.37841672292255801</v>
      </c>
    </row>
    <row r="581" spans="1:29" ht="14.5">
      <c r="A581" s="17" t="s">
        <v>11</v>
      </c>
      <c r="B581" s="47">
        <f t="shared" ref="B581:K581" si="215">B12*B537*B489/1000</f>
        <v>0.58255781673762574</v>
      </c>
      <c r="C581" s="47">
        <f t="shared" si="215"/>
        <v>0.76908870128478235</v>
      </c>
      <c r="D581" s="47">
        <f t="shared" si="215"/>
        <v>0.963910454409036</v>
      </c>
      <c r="E581" s="47">
        <f t="shared" si="215"/>
        <v>1.1574809323922339</v>
      </c>
      <c r="F581" s="47">
        <f t="shared" si="215"/>
        <v>1.3627561766871776</v>
      </c>
      <c r="G581" s="47">
        <f t="shared" si="215"/>
        <v>1.541113874081969</v>
      </c>
      <c r="H581" s="47">
        <f t="shared" si="215"/>
        <v>1.6989391082009615</v>
      </c>
      <c r="I581" s="47">
        <f t="shared" si="215"/>
        <v>1.738115000324578</v>
      </c>
      <c r="J581" s="47">
        <f t="shared" si="215"/>
        <v>1.4653171070812356</v>
      </c>
      <c r="K581" s="47">
        <f t="shared" si="215"/>
        <v>1.226346065792151</v>
      </c>
    </row>
    <row r="582" spans="1:29" ht="14.5">
      <c r="A582" s="17" t="s">
        <v>2</v>
      </c>
      <c r="B582" s="47">
        <f t="shared" ref="B582:K582" si="216">B13*B538*B490/1000</f>
        <v>4.9697270607674364E-2</v>
      </c>
      <c r="C582" s="47">
        <f t="shared" si="216"/>
        <v>5.3395261697085736E-2</v>
      </c>
      <c r="D582" s="47">
        <f t="shared" si="216"/>
        <v>6.36567233078012E-2</v>
      </c>
      <c r="E582" s="47">
        <f t="shared" si="216"/>
        <v>7.8370332334770615E-2</v>
      </c>
      <c r="F582" s="47">
        <f t="shared" si="216"/>
        <v>9.7687862011039267E-2</v>
      </c>
      <c r="G582" s="47">
        <f t="shared" si="216"/>
        <v>0.11364299830211419</v>
      </c>
      <c r="H582" s="47">
        <f t="shared" si="216"/>
        <v>0.13242231564213081</v>
      </c>
      <c r="I582" s="47">
        <f t="shared" si="216"/>
        <v>0.13990825351891159</v>
      </c>
      <c r="J582" s="47">
        <f t="shared" si="216"/>
        <v>0.14458260821036045</v>
      </c>
      <c r="K582" s="47">
        <f t="shared" si="216"/>
        <v>0.14875728662081911</v>
      </c>
    </row>
    <row r="583" spans="1:29" ht="14.5">
      <c r="A583" s="17" t="s">
        <v>3</v>
      </c>
      <c r="B583" s="47">
        <f t="shared" ref="B583:K583" si="217">B14*B539*B491/1000</f>
        <v>9.6297221550246975E-2</v>
      </c>
      <c r="C583" s="47">
        <f t="shared" si="217"/>
        <v>0.11533842767353361</v>
      </c>
      <c r="D583" s="47">
        <f t="shared" si="217"/>
        <v>0.13686006992742691</v>
      </c>
      <c r="E583" s="47">
        <f t="shared" si="217"/>
        <v>0.16672261465490634</v>
      </c>
      <c r="F583" s="47">
        <f t="shared" si="217"/>
        <v>0.1988959144063164</v>
      </c>
      <c r="G583" s="47">
        <f t="shared" si="217"/>
        <v>0.20147438779224366</v>
      </c>
      <c r="H583" s="47">
        <f t="shared" si="217"/>
        <v>0.25312573867801641</v>
      </c>
      <c r="I583" s="47">
        <f t="shared" si="217"/>
        <v>0.32837887675593413</v>
      </c>
      <c r="J583" s="47">
        <f t="shared" si="217"/>
        <v>0.4220289194376643</v>
      </c>
      <c r="K583" s="47">
        <f t="shared" si="217"/>
        <v>0.53624742040719819</v>
      </c>
    </row>
    <row r="584" spans="1:29" ht="14.5">
      <c r="A584" s="17" t="s">
        <v>4</v>
      </c>
      <c r="B584" s="47">
        <f t="shared" ref="B584:K584" si="218">B15*B540*B492/1000</f>
        <v>6.6758407765524094E-2</v>
      </c>
      <c r="C584" s="47">
        <f t="shared" si="218"/>
        <v>7.5414503306791711E-2</v>
      </c>
      <c r="D584" s="47">
        <f t="shared" si="218"/>
        <v>8.3619840188332836E-2</v>
      </c>
      <c r="E584" s="47">
        <f t="shared" si="218"/>
        <v>9.539233488209424E-2</v>
      </c>
      <c r="F584" s="47">
        <f t="shared" si="218"/>
        <v>0.1060982073045619</v>
      </c>
      <c r="G584" s="47">
        <f t="shared" si="218"/>
        <v>0.12484271836565507</v>
      </c>
      <c r="H584" s="47">
        <f t="shared" si="218"/>
        <v>0.14381871150457551</v>
      </c>
      <c r="I584" s="47">
        <f t="shared" si="218"/>
        <v>0.1400195581063268</v>
      </c>
      <c r="J584" s="47">
        <f t="shared" si="218"/>
        <v>0.13969761633823624</v>
      </c>
      <c r="K584" s="47">
        <f t="shared" si="218"/>
        <v>0.14724936056812607</v>
      </c>
    </row>
    <row r="585" spans="1:29" ht="14.5">
      <c r="A585" s="17" t="s">
        <v>0</v>
      </c>
      <c r="B585" s="47">
        <f t="shared" ref="B585:K585" si="219">B16*B541*B493/1000</f>
        <v>1.0337620505756469</v>
      </c>
      <c r="C585" s="47">
        <f t="shared" si="219"/>
        <v>1.2819704600664206</v>
      </c>
      <c r="D585" s="47">
        <f t="shared" si="219"/>
        <v>1.5555926299028358</v>
      </c>
      <c r="E585" s="47">
        <f t="shared" si="219"/>
        <v>1.8166997905892353</v>
      </c>
      <c r="F585" s="47">
        <f t="shared" si="219"/>
        <v>1.876071421736075</v>
      </c>
      <c r="G585" s="47">
        <f t="shared" si="219"/>
        <v>1.6884349961529286</v>
      </c>
      <c r="H585" s="47">
        <f t="shared" si="219"/>
        <v>1.5089357634994771</v>
      </c>
      <c r="I585" s="47">
        <f t="shared" si="219"/>
        <v>1.3320994965711042</v>
      </c>
      <c r="J585" s="47">
        <f t="shared" si="219"/>
        <v>1.1612954567157838</v>
      </c>
      <c r="K585" s="47">
        <f t="shared" si="219"/>
        <v>1.0016265817193089</v>
      </c>
    </row>
    <row r="586" spans="1:29" ht="14.5">
      <c r="A586" s="17" t="s">
        <v>1</v>
      </c>
      <c r="B586" s="47">
        <f t="shared" ref="B586:K586" si="220">B17*B542*B494/1000</f>
        <v>0.2211841529658434</v>
      </c>
      <c r="C586" s="47">
        <f t="shared" si="220"/>
        <v>0.2411412717903916</v>
      </c>
      <c r="D586" s="47">
        <f t="shared" si="220"/>
        <v>0.25430718691443438</v>
      </c>
      <c r="E586" s="47">
        <f t="shared" si="220"/>
        <v>0.25761354606524373</v>
      </c>
      <c r="F586" s="47">
        <f t="shared" si="220"/>
        <v>0.25828499374187525</v>
      </c>
      <c r="G586" s="47">
        <f t="shared" si="220"/>
        <v>0.24957026809232916</v>
      </c>
      <c r="H586" s="47">
        <f t="shared" si="220"/>
        <v>0.23801305393398781</v>
      </c>
      <c r="I586" s="47">
        <f t="shared" si="220"/>
        <v>0.22275358442391632</v>
      </c>
      <c r="J586" s="47">
        <f t="shared" si="220"/>
        <v>0.18483001419145598</v>
      </c>
      <c r="K586" s="47">
        <f t="shared" si="220"/>
        <v>0.14578295290758891</v>
      </c>
    </row>
    <row r="587" spans="1:29" ht="14.5">
      <c r="A587" s="17" t="s">
        <v>7</v>
      </c>
      <c r="B587" s="47">
        <f t="shared" ref="B587:K587" si="221">B18*B543*B495/1000</f>
        <v>0.44131860560174285</v>
      </c>
      <c r="C587" s="47">
        <f t="shared" si="221"/>
        <v>0.65289649930036753</v>
      </c>
      <c r="D587" s="47">
        <f t="shared" si="221"/>
        <v>0.8661712132466024</v>
      </c>
      <c r="E587" s="47">
        <f t="shared" si="221"/>
        <v>1.0344789498932643</v>
      </c>
      <c r="F587" s="47">
        <f t="shared" si="221"/>
        <v>1.1915693958562255</v>
      </c>
      <c r="G587" s="47">
        <f t="shared" si="221"/>
        <v>1.2491358307873299</v>
      </c>
      <c r="H587" s="47">
        <f t="shared" si="221"/>
        <v>1.2683330448458356</v>
      </c>
      <c r="I587" s="47">
        <f t="shared" si="221"/>
        <v>1.3247610273418102</v>
      </c>
      <c r="J587" s="47">
        <f t="shared" si="221"/>
        <v>1.3507887801233396</v>
      </c>
      <c r="K587" s="47">
        <f t="shared" si="221"/>
        <v>1.3539628099968124</v>
      </c>
    </row>
    <row r="588" spans="1:29" ht="14.5">
      <c r="A588" s="17" t="s">
        <v>8</v>
      </c>
      <c r="B588" s="47">
        <f t="shared" ref="B588:K588" si="222">B19*B544*B496/1000</f>
        <v>4.839950155775067E-2</v>
      </c>
      <c r="C588" s="47">
        <f t="shared" si="222"/>
        <v>6.4833509773999362E-2</v>
      </c>
      <c r="D588" s="47">
        <f t="shared" si="222"/>
        <v>8.8522453760141825E-2</v>
      </c>
      <c r="E588" s="47">
        <f t="shared" si="222"/>
        <v>0.13296323631649359</v>
      </c>
      <c r="F588" s="47">
        <f t="shared" si="222"/>
        <v>0.19486785818576619</v>
      </c>
      <c r="G588" s="47">
        <f t="shared" si="222"/>
        <v>0.4661852254686692</v>
      </c>
      <c r="H588" s="47">
        <f t="shared" si="222"/>
        <v>0.86995981734987582</v>
      </c>
      <c r="I588" s="47">
        <f t="shared" si="222"/>
        <v>1.2612362469842728</v>
      </c>
      <c r="J588" s="47">
        <f t="shared" si="222"/>
        <v>1.7877519042270527</v>
      </c>
      <c r="K588" s="47">
        <f t="shared" si="222"/>
        <v>2.4423470589074174</v>
      </c>
      <c r="L588" s="38"/>
      <c r="M588" s="45"/>
      <c r="N588" s="45"/>
    </row>
    <row r="589" spans="1:29" ht="14.5">
      <c r="A589" s="17" t="s">
        <v>89</v>
      </c>
      <c r="B589" s="47">
        <f>SUM(B579:B588)</f>
        <v>2.641750401992323</v>
      </c>
      <c r="C589" s="47">
        <f t="shared" ref="C589:K589" si="223">SUM(C579:C588)</f>
        <v>3.4247234127152808</v>
      </c>
      <c r="D589" s="47">
        <f t="shared" si="223"/>
        <v>4.276914246165493</v>
      </c>
      <c r="E589" s="47">
        <f t="shared" si="223"/>
        <v>5.1005985240854761</v>
      </c>
      <c r="F589" s="47">
        <f t="shared" si="223"/>
        <v>5.7002533421722275</v>
      </c>
      <c r="G589" s="47">
        <f t="shared" si="223"/>
        <v>6.0870254277235532</v>
      </c>
      <c r="H589" s="47">
        <f t="shared" si="223"/>
        <v>6.6007360455670723</v>
      </c>
      <c r="I589" s="47">
        <f t="shared" si="223"/>
        <v>6.9944828785612074</v>
      </c>
      <c r="J589" s="47">
        <f t="shared" si="223"/>
        <v>7.3184036264236676</v>
      </c>
      <c r="K589" s="47">
        <f t="shared" si="223"/>
        <v>7.8894639162523905</v>
      </c>
      <c r="L589" s="38"/>
      <c r="M589" s="45"/>
      <c r="N589" s="45"/>
    </row>
    <row r="590" spans="1:29" ht="14.5">
      <c r="A590" s="16"/>
      <c r="B590" s="2"/>
      <c r="C590" s="2"/>
      <c r="D590" s="2"/>
      <c r="E590" s="2"/>
      <c r="F590" s="2"/>
      <c r="G590" s="2"/>
      <c r="H590" s="2"/>
      <c r="I590" s="2"/>
      <c r="J590" s="2"/>
      <c r="K590" s="2"/>
      <c r="L590" s="38"/>
      <c r="M590" s="45"/>
      <c r="N590" s="45"/>
    </row>
    <row r="591" spans="1:29">
      <c r="A591" s="54" t="s">
        <v>250</v>
      </c>
      <c r="S591" t="s">
        <v>640</v>
      </c>
    </row>
    <row r="592" spans="1:29" ht="14.5">
      <c r="A592" s="204" t="s">
        <v>649</v>
      </c>
      <c r="B592" s="129"/>
      <c r="C592" s="129"/>
      <c r="D592" s="129"/>
      <c r="E592" s="129"/>
      <c r="F592" s="129"/>
      <c r="G592" s="129"/>
      <c r="H592" s="129"/>
      <c r="I592" s="129"/>
      <c r="J592" s="129"/>
      <c r="K592" s="129"/>
      <c r="M592" t="s">
        <v>253</v>
      </c>
      <c r="S592" s="199"/>
      <c r="T592" s="199">
        <v>2010</v>
      </c>
      <c r="U592" s="199">
        <v>2020</v>
      </c>
      <c r="V592" s="199">
        <v>2030</v>
      </c>
      <c r="W592" s="199">
        <v>2040</v>
      </c>
      <c r="X592" s="199">
        <v>2050</v>
      </c>
      <c r="Y592" s="199">
        <v>2060</v>
      </c>
      <c r="Z592" s="199">
        <v>2070</v>
      </c>
      <c r="AA592" s="199">
        <v>2080</v>
      </c>
      <c r="AB592" s="199">
        <v>2090</v>
      </c>
      <c r="AC592" s="199">
        <v>2100</v>
      </c>
    </row>
    <row r="593" spans="1:29" ht="14.5">
      <c r="A593" s="129"/>
      <c r="B593" s="140">
        <v>2010</v>
      </c>
      <c r="C593" s="140">
        <v>2020</v>
      </c>
      <c r="D593" s="140">
        <v>2030</v>
      </c>
      <c r="E593" s="140">
        <v>2040</v>
      </c>
      <c r="F593" s="140">
        <v>2050</v>
      </c>
      <c r="G593" s="140">
        <v>2060</v>
      </c>
      <c r="H593" s="140">
        <v>2070</v>
      </c>
      <c r="I593" s="140">
        <v>2080</v>
      </c>
      <c r="J593" s="140">
        <v>2090</v>
      </c>
      <c r="K593" s="140">
        <v>2100</v>
      </c>
      <c r="M593">
        <f>SUM(C384:C393)/'[7]Number of aircrafts'!$K$14</f>
        <v>0.67060582781406552</v>
      </c>
      <c r="N593" t="s">
        <v>255</v>
      </c>
      <c r="S593" s="199" t="s">
        <v>5</v>
      </c>
      <c r="T593" s="202">
        <f>B549/B594</f>
        <v>74.840238162860359</v>
      </c>
      <c r="U593" s="202">
        <f t="shared" ref="U593:AC603" si="224">C549/C594</f>
        <v>76.210305766365494</v>
      </c>
      <c r="V593" s="202">
        <f t="shared" si="224"/>
        <v>76.269115292311696</v>
      </c>
      <c r="W593" s="202">
        <f t="shared" si="224"/>
        <v>75.662664217994546</v>
      </c>
      <c r="X593" s="202">
        <f t="shared" si="224"/>
        <v>76.130723282657129</v>
      </c>
      <c r="Y593" s="202">
        <f t="shared" si="224"/>
        <v>76.231578803036712</v>
      </c>
      <c r="Z593" s="202">
        <f t="shared" si="224"/>
        <v>76.424611330104938</v>
      </c>
      <c r="AA593" s="202">
        <f t="shared" si="224"/>
        <v>76.338344449583388</v>
      </c>
      <c r="AB593" s="202">
        <f t="shared" si="224"/>
        <v>76.482078004909098</v>
      </c>
      <c r="AC593" s="202">
        <f t="shared" si="224"/>
        <v>76.330434894158444</v>
      </c>
    </row>
    <row r="594" spans="1:29" ht="14.5">
      <c r="A594" s="129" t="s">
        <v>5</v>
      </c>
      <c r="B594" s="203">
        <f>ROUND(B549/$M$597,0)/10^5</f>
        <v>1.9000000000000001E-4</v>
      </c>
      <c r="C594" s="203">
        <f t="shared" ref="C594:K594" si="225">ROUND(C549/$M$597,0)/10^5</f>
        <v>2.2000000000000001E-4</v>
      </c>
      <c r="D594" s="203">
        <f t="shared" si="225"/>
        <v>2.7E-4</v>
      </c>
      <c r="E594" s="203">
        <f t="shared" si="225"/>
        <v>3.6999999999999999E-4</v>
      </c>
      <c r="F594" s="203">
        <f t="shared" si="225"/>
        <v>4.6999999999999999E-4</v>
      </c>
      <c r="G594" s="203">
        <f t="shared" si="225"/>
        <v>6.8999999999999997E-4</v>
      </c>
      <c r="H594" s="203">
        <f t="shared" si="225"/>
        <v>9.2000000000000003E-4</v>
      </c>
      <c r="I594" s="203">
        <f t="shared" si="225"/>
        <v>1.1999999999999999E-3</v>
      </c>
      <c r="J594" s="203">
        <f t="shared" si="225"/>
        <v>2.2699999999999999E-3</v>
      </c>
      <c r="K594" s="203">
        <f t="shared" si="225"/>
        <v>3.8500000000000001E-3</v>
      </c>
      <c r="M594" t="s">
        <v>254</v>
      </c>
      <c r="S594" s="199" t="s">
        <v>6</v>
      </c>
      <c r="T594" s="202">
        <f t="shared" ref="T594:T603" si="226">B550/B595</f>
        <v>76.848325790875862</v>
      </c>
      <c r="U594" s="202">
        <f t="shared" si="224"/>
        <v>76.456618414728695</v>
      </c>
      <c r="V594" s="202">
        <f t="shared" si="224"/>
        <v>76.339860517596094</v>
      </c>
      <c r="W594" s="202">
        <f t="shared" si="224"/>
        <v>76.470039680088604</v>
      </c>
      <c r="X594" s="202">
        <f t="shared" si="224"/>
        <v>76.459653981258555</v>
      </c>
      <c r="Y594" s="202">
        <f t="shared" si="224"/>
        <v>76.507010053690479</v>
      </c>
      <c r="Z594" s="202">
        <f t="shared" si="224"/>
        <v>76.492461811495502</v>
      </c>
      <c r="AA594" s="202">
        <f t="shared" si="224"/>
        <v>76.284072734584484</v>
      </c>
      <c r="AB594" s="202">
        <f t="shared" si="224"/>
        <v>76.506071212630829</v>
      </c>
      <c r="AC594" s="202">
        <f t="shared" si="224"/>
        <v>76.432383915010121</v>
      </c>
    </row>
    <row r="595" spans="1:29" ht="14.5">
      <c r="A595" s="129" t="s">
        <v>6</v>
      </c>
      <c r="B595" s="203">
        <f t="shared" ref="B595:K603" si="227">ROUND(B550/$M$597,0)/10^5</f>
        <v>5.8E-4</v>
      </c>
      <c r="C595" s="203">
        <f t="shared" si="227"/>
        <v>1.07E-3</v>
      </c>
      <c r="D595" s="203">
        <f t="shared" si="227"/>
        <v>1.73E-3</v>
      </c>
      <c r="E595" s="203">
        <f t="shared" si="227"/>
        <v>2.3600000000000001E-3</v>
      </c>
      <c r="F595" s="203">
        <f t="shared" si="227"/>
        <v>2.66E-3</v>
      </c>
      <c r="G595" s="203">
        <f t="shared" si="227"/>
        <v>2.7299999999999998E-3</v>
      </c>
      <c r="H595" s="203">
        <f t="shared" si="227"/>
        <v>2.7599999999999999E-3</v>
      </c>
      <c r="I595" s="203">
        <f t="shared" si="227"/>
        <v>2.64E-3</v>
      </c>
      <c r="J595" s="203">
        <f t="shared" si="227"/>
        <v>2.7299999999999998E-3</v>
      </c>
      <c r="K595" s="203">
        <f t="shared" si="227"/>
        <v>2.8600000000000001E-3</v>
      </c>
      <c r="S595" s="199" t="s">
        <v>11</v>
      </c>
      <c r="T595" s="202">
        <f t="shared" si="226"/>
        <v>76.482042158454334</v>
      </c>
      <c r="U595" s="202">
        <f t="shared" si="224"/>
        <v>76.466888167536041</v>
      </c>
      <c r="V595" s="202">
        <f t="shared" si="224"/>
        <v>76.380461895561453</v>
      </c>
      <c r="W595" s="202">
        <f t="shared" si="224"/>
        <v>76.415051567718223</v>
      </c>
      <c r="X595" s="202">
        <f t="shared" si="224"/>
        <v>76.428274109156078</v>
      </c>
      <c r="Y595" s="202">
        <f t="shared" si="224"/>
        <v>76.415581618191041</v>
      </c>
      <c r="Z595" s="202">
        <f t="shared" si="224"/>
        <v>76.433880310709426</v>
      </c>
      <c r="AA595" s="202">
        <f t="shared" si="224"/>
        <v>76.411066352821763</v>
      </c>
      <c r="AB595" s="202">
        <f t="shared" si="224"/>
        <v>76.395007449056621</v>
      </c>
      <c r="AC595" s="202">
        <f t="shared" si="224"/>
        <v>76.419893148617717</v>
      </c>
    </row>
    <row r="596" spans="1:29" ht="14.5">
      <c r="A596" s="129" t="s">
        <v>11</v>
      </c>
      <c r="B596" s="203">
        <f t="shared" si="227"/>
        <v>4.4000000000000003E-3</v>
      </c>
      <c r="C596" s="203">
        <f t="shared" si="227"/>
        <v>5.8100000000000001E-3</v>
      </c>
      <c r="D596" s="203">
        <f t="shared" si="227"/>
        <v>7.2899999999999996E-3</v>
      </c>
      <c r="E596" s="203">
        <f t="shared" si="227"/>
        <v>8.7500000000000008E-3</v>
      </c>
      <c r="F596" s="203">
        <f t="shared" si="227"/>
        <v>1.03E-2</v>
      </c>
      <c r="G596" s="203">
        <f t="shared" si="227"/>
        <v>1.1650000000000001E-2</v>
      </c>
      <c r="H596" s="203">
        <f t="shared" si="227"/>
        <v>1.2840000000000001E-2</v>
      </c>
      <c r="I596" s="203">
        <f t="shared" si="227"/>
        <v>1.3140000000000001E-2</v>
      </c>
      <c r="J596" s="203">
        <f t="shared" si="227"/>
        <v>1.108E-2</v>
      </c>
      <c r="K596" s="203">
        <f t="shared" si="227"/>
        <v>9.2700000000000005E-3</v>
      </c>
      <c r="M596" t="s">
        <v>646</v>
      </c>
      <c r="S596" s="199" t="s">
        <v>2</v>
      </c>
      <c r="T596" s="202">
        <f t="shared" si="226"/>
        <v>75.54784128359087</v>
      </c>
      <c r="U596" s="202">
        <f t="shared" si="224"/>
        <v>77.11091316141804</v>
      </c>
      <c r="V596" s="202">
        <f t="shared" si="224"/>
        <v>76.608359167635385</v>
      </c>
      <c r="W596" s="202">
        <f t="shared" si="224"/>
        <v>76.731342172319657</v>
      </c>
      <c r="X596" s="202">
        <f t="shared" si="224"/>
        <v>76.257401621563545</v>
      </c>
      <c r="Y596" s="202">
        <f t="shared" si="224"/>
        <v>76.333882184032618</v>
      </c>
      <c r="Z596" s="202">
        <f t="shared" si="224"/>
        <v>76.495219669812414</v>
      </c>
      <c r="AA596" s="202">
        <f t="shared" si="224"/>
        <v>76.24486295308968</v>
      </c>
      <c r="AB596" s="202">
        <f t="shared" si="224"/>
        <v>76.623621626765214</v>
      </c>
      <c r="AC596" s="202">
        <f t="shared" si="224"/>
        <v>76.724372204602105</v>
      </c>
    </row>
    <row r="597" spans="1:29" ht="14.5">
      <c r="A597" s="129" t="s">
        <v>2</v>
      </c>
      <c r="B597" s="203">
        <f t="shared" si="227"/>
        <v>3.8000000000000002E-4</v>
      </c>
      <c r="C597" s="203">
        <f t="shared" si="227"/>
        <v>4.0000000000000002E-4</v>
      </c>
      <c r="D597" s="203">
        <f t="shared" si="227"/>
        <v>4.8000000000000001E-4</v>
      </c>
      <c r="E597" s="203">
        <f t="shared" si="227"/>
        <v>5.9000000000000003E-4</v>
      </c>
      <c r="F597" s="203">
        <f t="shared" si="227"/>
        <v>7.3999999999999999E-4</v>
      </c>
      <c r="G597" s="203">
        <f t="shared" si="227"/>
        <v>8.5999999999999998E-4</v>
      </c>
      <c r="H597" s="203">
        <f t="shared" si="227"/>
        <v>1E-3</v>
      </c>
      <c r="I597" s="203">
        <f t="shared" si="227"/>
        <v>1.06E-3</v>
      </c>
      <c r="J597" s="203">
        <f t="shared" si="227"/>
        <v>1.09E-3</v>
      </c>
      <c r="K597" s="203">
        <f t="shared" si="227"/>
        <v>1.1199999999999999E-3</v>
      </c>
      <c r="M597" s="11">
        <f>C559/'[7]Number of aircrafts'!$K$26</f>
        <v>7.6412880333684213E-4</v>
      </c>
      <c r="N597" t="s">
        <v>647</v>
      </c>
      <c r="S597" s="199" t="s">
        <v>3</v>
      </c>
      <c r="T597" s="202">
        <f t="shared" si="226"/>
        <v>76.201586726825383</v>
      </c>
      <c r="U597" s="202">
        <f t="shared" si="224"/>
        <v>76.582209497781747</v>
      </c>
      <c r="V597" s="202">
        <f t="shared" si="224"/>
        <v>76.756055983833946</v>
      </c>
      <c r="W597" s="202">
        <f t="shared" si="224"/>
        <v>76.435847546082101</v>
      </c>
      <c r="X597" s="202">
        <f t="shared" si="224"/>
        <v>76.596287617949855</v>
      </c>
      <c r="Y597" s="202">
        <f t="shared" si="224"/>
        <v>76.568365251866624</v>
      </c>
      <c r="Z597" s="202">
        <f t="shared" si="224"/>
        <v>76.55544032513852</v>
      </c>
      <c r="AA597" s="202">
        <f t="shared" si="224"/>
        <v>76.488589136827002</v>
      </c>
      <c r="AB597" s="202">
        <f t="shared" si="224"/>
        <v>76.423099413728067</v>
      </c>
      <c r="AC597" s="202">
        <f t="shared" si="224"/>
        <v>76.486239829206752</v>
      </c>
    </row>
    <row r="598" spans="1:29" ht="14.5">
      <c r="A598" s="129" t="s">
        <v>3</v>
      </c>
      <c r="B598" s="203">
        <f t="shared" si="227"/>
        <v>7.2999999999999996E-4</v>
      </c>
      <c r="C598" s="203">
        <f t="shared" si="227"/>
        <v>8.7000000000000001E-4</v>
      </c>
      <c r="D598" s="203">
        <f t="shared" si="227"/>
        <v>1.0300000000000001E-3</v>
      </c>
      <c r="E598" s="203">
        <f t="shared" si="227"/>
        <v>1.2600000000000001E-3</v>
      </c>
      <c r="F598" s="203">
        <f t="shared" si="227"/>
        <v>1.5E-3</v>
      </c>
      <c r="G598" s="203">
        <f t="shared" si="227"/>
        <v>1.5200000000000001E-3</v>
      </c>
      <c r="H598" s="203">
        <f t="shared" si="227"/>
        <v>1.91E-3</v>
      </c>
      <c r="I598" s="203">
        <f t="shared" si="227"/>
        <v>2.48E-3</v>
      </c>
      <c r="J598" s="203">
        <f t="shared" si="227"/>
        <v>3.1900000000000001E-3</v>
      </c>
      <c r="K598" s="203">
        <f t="shared" si="227"/>
        <v>4.0499999999999998E-3</v>
      </c>
      <c r="M598" t="s">
        <v>648</v>
      </c>
      <c r="S598" s="199" t="s">
        <v>4</v>
      </c>
      <c r="T598" s="202">
        <f t="shared" si="226"/>
        <v>77.127469672580702</v>
      </c>
      <c r="U598" s="202">
        <f t="shared" si="224"/>
        <v>76.428113075255212</v>
      </c>
      <c r="V598" s="202">
        <f t="shared" si="224"/>
        <v>76.672902109804625</v>
      </c>
      <c r="W598" s="202">
        <f t="shared" si="224"/>
        <v>76.533945122611982</v>
      </c>
      <c r="X598" s="202">
        <f t="shared" si="224"/>
        <v>76.611008074624081</v>
      </c>
      <c r="Y598" s="202">
        <f t="shared" si="224"/>
        <v>76.719980019251977</v>
      </c>
      <c r="Z598" s="202">
        <f t="shared" si="224"/>
        <v>76.218783639191813</v>
      </c>
      <c r="AA598" s="202">
        <f t="shared" si="224"/>
        <v>76.305519867889728</v>
      </c>
      <c r="AB598" s="202">
        <f t="shared" si="224"/>
        <v>76.13007342088207</v>
      </c>
      <c r="AC598" s="202">
        <f t="shared" si="224"/>
        <v>76.630834825675592</v>
      </c>
    </row>
    <row r="599" spans="1:29" ht="14.5">
      <c r="A599" s="129" t="s">
        <v>4</v>
      </c>
      <c r="B599" s="203">
        <f t="shared" si="227"/>
        <v>5.0000000000000001E-4</v>
      </c>
      <c r="C599" s="203">
        <f t="shared" si="227"/>
        <v>5.6999999999999998E-4</v>
      </c>
      <c r="D599" s="203">
        <f t="shared" si="227"/>
        <v>6.3000000000000003E-4</v>
      </c>
      <c r="E599" s="203">
        <f t="shared" si="227"/>
        <v>7.2000000000000005E-4</v>
      </c>
      <c r="F599" s="203">
        <f t="shared" si="227"/>
        <v>8.0000000000000004E-4</v>
      </c>
      <c r="G599" s="203">
        <f t="shared" si="227"/>
        <v>9.3999999999999997E-4</v>
      </c>
      <c r="H599" s="203">
        <f t="shared" si="227"/>
        <v>1.09E-3</v>
      </c>
      <c r="I599" s="203">
        <f t="shared" si="227"/>
        <v>1.06E-3</v>
      </c>
      <c r="J599" s="203">
        <f t="shared" si="227"/>
        <v>1.06E-3</v>
      </c>
      <c r="K599" s="203">
        <f t="shared" si="227"/>
        <v>1.1100000000000001E-3</v>
      </c>
      <c r="S599" s="199" t="s">
        <v>0</v>
      </c>
      <c r="T599" s="202">
        <f t="shared" si="226"/>
        <v>76.461474602994969</v>
      </c>
      <c r="U599" s="202">
        <f t="shared" si="224"/>
        <v>76.423576668168323</v>
      </c>
      <c r="V599" s="202">
        <f t="shared" si="224"/>
        <v>76.412018688202295</v>
      </c>
      <c r="W599" s="202">
        <f t="shared" si="224"/>
        <v>76.433851985437371</v>
      </c>
      <c r="X599" s="202">
        <f t="shared" si="224"/>
        <v>76.42690191372894</v>
      </c>
      <c r="Y599" s="202">
        <f t="shared" si="224"/>
        <v>76.437555355535295</v>
      </c>
      <c r="Z599" s="202">
        <f t="shared" si="224"/>
        <v>76.393819746110481</v>
      </c>
      <c r="AA599" s="202">
        <f t="shared" si="224"/>
        <v>76.415298109489342</v>
      </c>
      <c r="AB599" s="202">
        <f t="shared" si="224"/>
        <v>76.404920673099014</v>
      </c>
      <c r="AC599" s="202">
        <f t="shared" si="224"/>
        <v>76.433382637615338</v>
      </c>
    </row>
    <row r="600" spans="1:29" ht="14.5">
      <c r="A600" s="129" t="s">
        <v>0</v>
      </c>
      <c r="B600" s="203">
        <f t="shared" si="227"/>
        <v>7.8100000000000001E-3</v>
      </c>
      <c r="C600" s="203">
        <f t="shared" si="227"/>
        <v>9.6900000000000007E-3</v>
      </c>
      <c r="D600" s="203">
        <f t="shared" si="227"/>
        <v>1.176E-2</v>
      </c>
      <c r="E600" s="203">
        <f t="shared" si="227"/>
        <v>1.3729999999999999E-2</v>
      </c>
      <c r="F600" s="203">
        <f t="shared" si="227"/>
        <v>1.418E-2</v>
      </c>
      <c r="G600" s="203">
        <f t="shared" si="227"/>
        <v>1.2760000000000001E-2</v>
      </c>
      <c r="H600" s="203">
        <f t="shared" si="227"/>
        <v>1.141E-2</v>
      </c>
      <c r="I600" s="203">
        <f t="shared" si="227"/>
        <v>1.0070000000000001E-2</v>
      </c>
      <c r="J600" s="203">
        <f t="shared" si="227"/>
        <v>8.7799999999999996E-3</v>
      </c>
      <c r="K600" s="203">
        <f t="shared" si="227"/>
        <v>7.5700000000000003E-3</v>
      </c>
      <c r="S600" s="199" t="s">
        <v>1</v>
      </c>
      <c r="T600" s="202">
        <f t="shared" si="226"/>
        <v>76.508670471532653</v>
      </c>
      <c r="U600" s="202">
        <f t="shared" si="224"/>
        <v>76.537324600325647</v>
      </c>
      <c r="V600" s="202">
        <f t="shared" si="224"/>
        <v>76.512170677753176</v>
      </c>
      <c r="W600" s="202">
        <f t="shared" si="224"/>
        <v>76.314524484179685</v>
      </c>
      <c r="X600" s="202">
        <f t="shared" si="224"/>
        <v>76.513431765806729</v>
      </c>
      <c r="Y600" s="202">
        <f t="shared" si="224"/>
        <v>76.278853965212946</v>
      </c>
      <c r="Z600" s="202">
        <f t="shared" si="224"/>
        <v>76.383822791482515</v>
      </c>
      <c r="AA600" s="202">
        <f t="shared" si="224"/>
        <v>76.592904273718759</v>
      </c>
      <c r="AB600" s="202">
        <f t="shared" si="224"/>
        <v>76.263648661752228</v>
      </c>
      <c r="AC600" s="202">
        <f t="shared" si="224"/>
        <v>76.557400003329448</v>
      </c>
    </row>
    <row r="601" spans="1:29" ht="14.5">
      <c r="A601" s="129" t="s">
        <v>1</v>
      </c>
      <c r="B601" s="203">
        <f t="shared" si="227"/>
        <v>1.67E-3</v>
      </c>
      <c r="C601" s="203">
        <f t="shared" si="227"/>
        <v>1.82E-3</v>
      </c>
      <c r="D601" s="203">
        <f t="shared" si="227"/>
        <v>1.92E-3</v>
      </c>
      <c r="E601" s="203">
        <f t="shared" si="227"/>
        <v>1.9499999999999999E-3</v>
      </c>
      <c r="F601" s="203">
        <f t="shared" si="227"/>
        <v>1.9499999999999999E-3</v>
      </c>
      <c r="G601" s="203">
        <f t="shared" si="227"/>
        <v>1.89E-3</v>
      </c>
      <c r="H601" s="203">
        <f t="shared" si="227"/>
        <v>1.8E-3</v>
      </c>
      <c r="I601" s="203">
        <f t="shared" si="227"/>
        <v>1.6800000000000001E-3</v>
      </c>
      <c r="J601" s="203">
        <f t="shared" si="227"/>
        <v>1.4E-3</v>
      </c>
      <c r="K601" s="203">
        <f t="shared" si="227"/>
        <v>1.1000000000000001E-3</v>
      </c>
      <c r="S601" s="199" t="s">
        <v>7</v>
      </c>
      <c r="T601" s="202">
        <f t="shared" si="226"/>
        <v>76.327122255802323</v>
      </c>
      <c r="U601" s="202">
        <f t="shared" si="224"/>
        <v>76.346742062390646</v>
      </c>
      <c r="V601" s="202">
        <f t="shared" si="224"/>
        <v>76.389833630824981</v>
      </c>
      <c r="W601" s="202">
        <f t="shared" si="224"/>
        <v>76.416654922404234</v>
      </c>
      <c r="X601" s="202">
        <f t="shared" si="224"/>
        <v>76.39548061054532</v>
      </c>
      <c r="Y601" s="202">
        <f t="shared" si="224"/>
        <v>76.438259539989971</v>
      </c>
      <c r="Z601" s="202">
        <f t="shared" si="224"/>
        <v>76.399025414438</v>
      </c>
      <c r="AA601" s="202">
        <f t="shared" si="224"/>
        <v>76.4498405396876</v>
      </c>
      <c r="AB601" s="202">
        <f t="shared" si="224"/>
        <v>76.424889709871891</v>
      </c>
      <c r="AC601" s="202">
        <f t="shared" si="224"/>
        <v>76.380042725155846</v>
      </c>
    </row>
    <row r="602" spans="1:29" ht="14.5">
      <c r="A602" s="129" t="s">
        <v>7</v>
      </c>
      <c r="B602" s="203">
        <f t="shared" si="227"/>
        <v>3.3400000000000001E-3</v>
      </c>
      <c r="C602" s="203">
        <f t="shared" si="227"/>
        <v>4.9399999999999999E-3</v>
      </c>
      <c r="D602" s="203">
        <f t="shared" si="227"/>
        <v>6.5500000000000003E-3</v>
      </c>
      <c r="E602" s="203">
        <f t="shared" si="227"/>
        <v>7.8200000000000006E-3</v>
      </c>
      <c r="F602" s="203">
        <f t="shared" si="227"/>
        <v>9.0100000000000006E-3</v>
      </c>
      <c r="G602" s="203">
        <f t="shared" si="227"/>
        <v>9.4400000000000005E-3</v>
      </c>
      <c r="H602" s="203">
        <f t="shared" si="227"/>
        <v>9.5899999999999996E-3</v>
      </c>
      <c r="I602" s="203">
        <f t="shared" si="227"/>
        <v>1.001E-2</v>
      </c>
      <c r="J602" s="203">
        <f t="shared" si="227"/>
        <v>1.021E-2</v>
      </c>
      <c r="K602" s="203">
        <f t="shared" si="227"/>
        <v>1.0240000000000001E-2</v>
      </c>
      <c r="S602" s="199" t="s">
        <v>8</v>
      </c>
      <c r="T602" s="202">
        <f t="shared" si="226"/>
        <v>75.563537835556261</v>
      </c>
      <c r="U602" s="202">
        <f t="shared" si="224"/>
        <v>76.432237056026992</v>
      </c>
      <c r="V602" s="202">
        <f t="shared" si="224"/>
        <v>76.322354397801291</v>
      </c>
      <c r="W602" s="202">
        <f t="shared" si="224"/>
        <v>76.047216334763718</v>
      </c>
      <c r="X602" s="202">
        <f t="shared" si="224"/>
        <v>76.576585078579484</v>
      </c>
      <c r="Y602" s="202">
        <f t="shared" si="224"/>
        <v>76.504848625182916</v>
      </c>
      <c r="Z602" s="202">
        <f t="shared" si="224"/>
        <v>76.374154934861281</v>
      </c>
      <c r="AA602" s="202">
        <f t="shared" si="224"/>
        <v>76.449854114454254</v>
      </c>
      <c r="AB602" s="202">
        <f t="shared" si="224"/>
        <v>76.440763883560351</v>
      </c>
      <c r="AC602" s="202">
        <f t="shared" si="224"/>
        <v>76.427349565523045</v>
      </c>
    </row>
    <row r="603" spans="1:29" ht="14.5">
      <c r="A603" s="129" t="s">
        <v>8</v>
      </c>
      <c r="B603" s="203">
        <f t="shared" si="227"/>
        <v>3.6999999999999999E-4</v>
      </c>
      <c r="C603" s="203">
        <f t="shared" si="227"/>
        <v>4.8999999999999998E-4</v>
      </c>
      <c r="D603" s="203">
        <f t="shared" si="227"/>
        <v>6.7000000000000002E-4</v>
      </c>
      <c r="E603" s="203">
        <f t="shared" si="227"/>
        <v>1.01E-3</v>
      </c>
      <c r="F603" s="203">
        <f t="shared" si="227"/>
        <v>1.47E-3</v>
      </c>
      <c r="G603" s="203">
        <f t="shared" si="227"/>
        <v>3.5200000000000001E-3</v>
      </c>
      <c r="H603" s="203">
        <f t="shared" si="227"/>
        <v>6.5799999999999999E-3</v>
      </c>
      <c r="I603" s="203">
        <f t="shared" si="227"/>
        <v>9.5300000000000003E-3</v>
      </c>
      <c r="J603" s="203">
        <f t="shared" si="227"/>
        <v>1.3509999999999999E-2</v>
      </c>
      <c r="K603" s="203">
        <f t="shared" si="227"/>
        <v>1.8460000000000001E-2</v>
      </c>
      <c r="S603" s="201" t="s">
        <v>89</v>
      </c>
      <c r="T603" s="202">
        <f t="shared" si="226"/>
        <v>76.416445979563051</v>
      </c>
      <c r="U603" s="202">
        <f t="shared" si="224"/>
        <v>76.44240617616245</v>
      </c>
      <c r="V603" s="202">
        <f t="shared" si="224"/>
        <v>76.418402741694237</v>
      </c>
      <c r="W603" s="202">
        <f t="shared" si="224"/>
        <v>76.41123758808952</v>
      </c>
      <c r="X603" s="202">
        <f t="shared" si="224"/>
        <v>76.434878815933402</v>
      </c>
      <c r="Y603" s="202">
        <f t="shared" si="224"/>
        <v>76.439951419583267</v>
      </c>
      <c r="Z603" s="202">
        <f t="shared" si="224"/>
        <v>76.412593238359023</v>
      </c>
      <c r="AA603" s="202">
        <f t="shared" si="224"/>
        <v>76.422179473044778</v>
      </c>
      <c r="AB603" s="202">
        <f t="shared" si="224"/>
        <v>76.420047761880497</v>
      </c>
      <c r="AC603" s="202">
        <f t="shared" si="224"/>
        <v>76.428582151880406</v>
      </c>
    </row>
    <row r="604" spans="1:29" ht="14.5">
      <c r="A604" s="129" t="s">
        <v>89</v>
      </c>
      <c r="B604" s="137">
        <f>SUM(B594:B603)</f>
        <v>1.9969999999999998E-2</v>
      </c>
      <c r="C604" s="137">
        <f t="shared" ref="C604:K604" si="228">SUM(C594:C603)</f>
        <v>2.588E-2</v>
      </c>
      <c r="D604" s="137">
        <f t="shared" si="228"/>
        <v>3.2329999999999998E-2</v>
      </c>
      <c r="E604" s="137">
        <f t="shared" si="228"/>
        <v>3.8559999999999997E-2</v>
      </c>
      <c r="F604" s="137">
        <f t="shared" si="228"/>
        <v>4.3079999999999993E-2</v>
      </c>
      <c r="G604" s="137">
        <f t="shared" si="228"/>
        <v>4.6000000000000006E-2</v>
      </c>
      <c r="H604" s="137">
        <f t="shared" si="228"/>
        <v>4.9900000000000007E-2</v>
      </c>
      <c r="I604" s="137">
        <f t="shared" si="228"/>
        <v>5.287E-2</v>
      </c>
      <c r="J604" s="137">
        <f t="shared" si="228"/>
        <v>5.5320000000000001E-2</v>
      </c>
      <c r="K604" s="137">
        <f t="shared" si="228"/>
        <v>5.9630000000000002E-2</v>
      </c>
      <c r="S604" s="206" t="s">
        <v>656</v>
      </c>
      <c r="X604" s="205">
        <f>(T603-AC603)/T603/91</f>
        <v>-1.7452333624048944E-6</v>
      </c>
    </row>
    <row r="605" spans="1:29" ht="14.5">
      <c r="A605" s="16"/>
      <c r="B605" s="2"/>
      <c r="C605" s="2"/>
      <c r="D605" s="2"/>
      <c r="E605" s="2"/>
      <c r="F605" s="2"/>
      <c r="G605" s="2"/>
      <c r="H605" s="2"/>
      <c r="I605" s="2"/>
      <c r="J605" s="2"/>
      <c r="K605" s="2"/>
      <c r="L605" s="38"/>
      <c r="M605" s="45"/>
      <c r="N605" s="45"/>
    </row>
    <row r="606" spans="1:29">
      <c r="A606" s="54" t="s">
        <v>251</v>
      </c>
      <c r="S606" t="s">
        <v>640</v>
      </c>
    </row>
    <row r="607" spans="1:29" ht="14.5">
      <c r="A607" s="204" t="s">
        <v>649</v>
      </c>
      <c r="B607" s="129"/>
      <c r="C607" s="129"/>
      <c r="D607" s="129"/>
      <c r="E607" s="129"/>
      <c r="F607" s="129"/>
      <c r="G607" s="129"/>
      <c r="H607" s="129"/>
      <c r="I607" s="129"/>
      <c r="J607" s="129"/>
      <c r="K607" s="129"/>
      <c r="M607" t="s">
        <v>646</v>
      </c>
      <c r="S607" s="199"/>
      <c r="T607" s="199">
        <v>2010</v>
      </c>
      <c r="U607" s="199">
        <v>2020</v>
      </c>
      <c r="V607" s="199">
        <v>2030</v>
      </c>
      <c r="W607" s="199">
        <v>2040</v>
      </c>
      <c r="X607" s="199">
        <v>2050</v>
      </c>
      <c r="Y607" s="199">
        <v>2060</v>
      </c>
      <c r="Z607" s="199">
        <v>2070</v>
      </c>
      <c r="AA607" s="199">
        <v>2080</v>
      </c>
      <c r="AB607" s="199">
        <v>2090</v>
      </c>
      <c r="AC607" s="199">
        <v>2100</v>
      </c>
    </row>
    <row r="608" spans="1:29" ht="14.5">
      <c r="A608" s="129"/>
      <c r="B608" s="140">
        <v>2010</v>
      </c>
      <c r="C608" s="140">
        <v>2020</v>
      </c>
      <c r="D608" s="140">
        <v>2030</v>
      </c>
      <c r="E608" s="140">
        <v>2040</v>
      </c>
      <c r="F608" s="140">
        <v>2050</v>
      </c>
      <c r="G608" s="140">
        <v>2060</v>
      </c>
      <c r="H608" s="140">
        <v>2070</v>
      </c>
      <c r="I608" s="140">
        <v>2080</v>
      </c>
      <c r="J608" s="140">
        <v>2090</v>
      </c>
      <c r="K608" s="140">
        <v>2100</v>
      </c>
      <c r="M608" s="11">
        <f>C574/'[7]Number of aircrafts'!$K$27</f>
        <v>6.2403852272508776E-4</v>
      </c>
      <c r="S608" s="199" t="s">
        <v>5</v>
      </c>
      <c r="T608" s="202">
        <f>B564/B609</f>
        <v>62.482011375712631</v>
      </c>
      <c r="U608" s="202">
        <f t="shared" ref="U608:U618" si="229">C564/C609</f>
        <v>62.410061884317997</v>
      </c>
      <c r="V608" s="202">
        <f t="shared" ref="V608:V618" si="230">D564/D609</f>
        <v>62.355252840145774</v>
      </c>
      <c r="W608" s="202">
        <f t="shared" ref="W608:W618" si="231">E564/E609</f>
        <v>62.445326829986847</v>
      </c>
      <c r="X608" s="202">
        <f t="shared" ref="X608:X618" si="232">F564/F609</f>
        <v>62.421023798037375</v>
      </c>
      <c r="Y608" s="202">
        <f t="shared" ref="Y608:Y618" si="233">G564/G609</f>
        <v>62.35265728563391</v>
      </c>
      <c r="Z608" s="202">
        <f t="shared" ref="Z608:Z618" si="234">H564/H609</f>
        <v>62.447211917350707</v>
      </c>
      <c r="AA608" s="202">
        <f t="shared" ref="AA608:AA618" si="235">I564/I609</f>
        <v>62.395687756659314</v>
      </c>
      <c r="AB608" s="202">
        <f t="shared" ref="AB608:AB618" si="236">J564/J609</f>
        <v>62.399753746722013</v>
      </c>
      <c r="AC608" s="202">
        <f t="shared" ref="AC608:AC618" si="237">K564/K609</f>
        <v>62.406225702243475</v>
      </c>
    </row>
    <row r="609" spans="1:29" ht="14.5">
      <c r="A609" s="129" t="s">
        <v>5</v>
      </c>
      <c r="B609" s="203">
        <f>ROUND(B564/$M$608,0)/10^5</f>
        <v>1.33E-3</v>
      </c>
      <c r="C609" s="203">
        <f t="shared" ref="C609:K609" si="238">ROUND(C564/$M$608,0)/10^5</f>
        <v>1.57E-3</v>
      </c>
      <c r="D609" s="203">
        <f t="shared" si="238"/>
        <v>1.9300000000000001E-3</v>
      </c>
      <c r="E609" s="203">
        <f t="shared" si="238"/>
        <v>2.6199999999999999E-3</v>
      </c>
      <c r="F609" s="203">
        <f t="shared" si="238"/>
        <v>3.3500000000000001E-3</v>
      </c>
      <c r="G609" s="203">
        <f t="shared" si="238"/>
        <v>4.9300000000000004E-3</v>
      </c>
      <c r="H609" s="203">
        <f t="shared" si="238"/>
        <v>6.5799999999999999E-3</v>
      </c>
      <c r="I609" s="203">
        <f t="shared" si="238"/>
        <v>8.5800000000000008E-3</v>
      </c>
      <c r="J609" s="203">
        <f t="shared" si="238"/>
        <v>1.626E-2</v>
      </c>
      <c r="K609" s="203">
        <f t="shared" si="238"/>
        <v>2.7519999999999999E-2</v>
      </c>
      <c r="M609" t="s">
        <v>648</v>
      </c>
      <c r="S609" s="199" t="s">
        <v>6</v>
      </c>
      <c r="T609" s="202">
        <f t="shared" ref="T609:T618" si="239">B565/B610</f>
        <v>62.466076648733058</v>
      </c>
      <c r="U609" s="202">
        <f t="shared" si="229"/>
        <v>62.414856242276478</v>
      </c>
      <c r="V609" s="202">
        <f t="shared" si="230"/>
        <v>62.394404818622249</v>
      </c>
      <c r="W609" s="202">
        <f t="shared" si="231"/>
        <v>62.407170819303452</v>
      </c>
      <c r="X609" s="202">
        <f t="shared" si="232"/>
        <v>62.393143322079275</v>
      </c>
      <c r="Y609" s="202">
        <f t="shared" si="233"/>
        <v>62.404068813880251</v>
      </c>
      <c r="Z609" s="202">
        <f t="shared" si="234"/>
        <v>62.407808439746852</v>
      </c>
      <c r="AA609" s="202">
        <f t="shared" si="235"/>
        <v>62.404224527984319</v>
      </c>
      <c r="AB609" s="202">
        <f t="shared" si="236"/>
        <v>62.403303034351715</v>
      </c>
      <c r="AC609" s="202">
        <f t="shared" si="237"/>
        <v>62.408461518618523</v>
      </c>
    </row>
    <row r="610" spans="1:29" ht="14.5">
      <c r="A610" s="129" t="s">
        <v>6</v>
      </c>
      <c r="B610" s="203">
        <f t="shared" ref="B610:K618" si="240">ROUND(B565/$M$608,0)/10^5</f>
        <v>4.1700000000000001E-3</v>
      </c>
      <c r="C610" s="203">
        <f t="shared" si="240"/>
        <v>7.6600000000000001E-3</v>
      </c>
      <c r="D610" s="203">
        <f t="shared" si="240"/>
        <v>1.2370000000000001E-2</v>
      </c>
      <c r="E610" s="203">
        <f t="shared" si="240"/>
        <v>1.6899999999999998E-2</v>
      </c>
      <c r="F610" s="203">
        <f t="shared" si="240"/>
        <v>1.9050000000000001E-2</v>
      </c>
      <c r="G610" s="203">
        <f t="shared" si="240"/>
        <v>1.9560000000000001E-2</v>
      </c>
      <c r="H610" s="203">
        <f t="shared" si="240"/>
        <v>1.9769999999999999E-2</v>
      </c>
      <c r="I610" s="203">
        <f t="shared" si="240"/>
        <v>1.8859999999999998E-2</v>
      </c>
      <c r="J610" s="203">
        <f t="shared" si="240"/>
        <v>1.9560000000000001E-2</v>
      </c>
      <c r="K610" s="203">
        <f t="shared" si="240"/>
        <v>2.0469999999999999E-2</v>
      </c>
      <c r="S610" s="199" t="s">
        <v>11</v>
      </c>
      <c r="T610" s="202">
        <f t="shared" si="239"/>
        <v>62.394143005008132</v>
      </c>
      <c r="U610" s="202">
        <f t="shared" si="229"/>
        <v>62.397862705684247</v>
      </c>
      <c r="V610" s="202">
        <f t="shared" si="230"/>
        <v>62.398388915259765</v>
      </c>
      <c r="W610" s="202">
        <f t="shared" si="231"/>
        <v>62.401033265200546</v>
      </c>
      <c r="X610" s="202">
        <f t="shared" si="232"/>
        <v>62.405638557630766</v>
      </c>
      <c r="Y610" s="202">
        <f t="shared" si="233"/>
        <v>62.404502831691318</v>
      </c>
      <c r="Z610" s="202">
        <f t="shared" si="234"/>
        <v>62.403082988157401</v>
      </c>
      <c r="AA610" s="202">
        <f t="shared" si="235"/>
        <v>62.402655383178718</v>
      </c>
      <c r="AB610" s="202">
        <f t="shared" si="236"/>
        <v>62.404191442278091</v>
      </c>
      <c r="AC610" s="202">
        <f t="shared" si="237"/>
        <v>62.406320015812128</v>
      </c>
    </row>
    <row r="611" spans="1:29" ht="14.5">
      <c r="A611" s="129" t="s">
        <v>11</v>
      </c>
      <c r="B611" s="203">
        <f t="shared" si="240"/>
        <v>3.1519999999999999E-2</v>
      </c>
      <c r="C611" s="203">
        <f t="shared" si="240"/>
        <v>4.1610000000000001E-2</v>
      </c>
      <c r="D611" s="203">
        <f t="shared" si="240"/>
        <v>5.2150000000000002E-2</v>
      </c>
      <c r="E611" s="203">
        <f t="shared" si="240"/>
        <v>6.2619999999999995E-2</v>
      </c>
      <c r="F611" s="203">
        <f t="shared" si="240"/>
        <v>7.3719999999999994E-2</v>
      </c>
      <c r="G611" s="203">
        <f t="shared" si="240"/>
        <v>8.337E-2</v>
      </c>
      <c r="H611" s="203">
        <f t="shared" si="240"/>
        <v>9.1910000000000006E-2</v>
      </c>
      <c r="I611" s="203">
        <f t="shared" si="240"/>
        <v>9.4030000000000002E-2</v>
      </c>
      <c r="J611" s="203">
        <f t="shared" si="240"/>
        <v>7.9269999999999993E-2</v>
      </c>
      <c r="K611" s="203">
        <f t="shared" si="240"/>
        <v>6.6339999999999996E-2</v>
      </c>
      <c r="S611" s="199" t="s">
        <v>2</v>
      </c>
      <c r="T611" s="202">
        <f t="shared" si="239"/>
        <v>62.369355548867894</v>
      </c>
      <c r="U611" s="202">
        <f t="shared" si="229"/>
        <v>62.372891181382698</v>
      </c>
      <c r="V611" s="202">
        <f t="shared" si="230"/>
        <v>62.470766700477213</v>
      </c>
      <c r="W611" s="202">
        <f t="shared" si="231"/>
        <v>62.398885182004967</v>
      </c>
      <c r="X611" s="202">
        <f t="shared" si="232"/>
        <v>62.459381746072864</v>
      </c>
      <c r="Y611" s="202">
        <f t="shared" si="233"/>
        <v>62.381895444999593</v>
      </c>
      <c r="Z611" s="202">
        <f t="shared" si="234"/>
        <v>62.436586933750775</v>
      </c>
      <c r="AA611" s="202">
        <f t="shared" si="235"/>
        <v>62.393371606138508</v>
      </c>
      <c r="AB611" s="202">
        <f t="shared" si="236"/>
        <v>62.416627729818984</v>
      </c>
      <c r="AC611" s="202">
        <f t="shared" si="237"/>
        <v>62.384021359395447</v>
      </c>
    </row>
    <row r="612" spans="1:29" ht="14.5">
      <c r="A612" s="129" t="s">
        <v>2</v>
      </c>
      <c r="B612" s="203">
        <f t="shared" si="240"/>
        <v>2.6900000000000001E-3</v>
      </c>
      <c r="C612" s="203">
        <f t="shared" si="240"/>
        <v>2.8900000000000002E-3</v>
      </c>
      <c r="D612" s="203">
        <f t="shared" si="240"/>
        <v>3.4399999999999999E-3</v>
      </c>
      <c r="E612" s="203">
        <f t="shared" si="240"/>
        <v>4.2399999999999998E-3</v>
      </c>
      <c r="F612" s="203">
        <f t="shared" si="240"/>
        <v>5.28E-3</v>
      </c>
      <c r="G612" s="203">
        <f t="shared" si="240"/>
        <v>6.1500000000000001E-3</v>
      </c>
      <c r="H612" s="203">
        <f t="shared" si="240"/>
        <v>7.1599999999999997E-3</v>
      </c>
      <c r="I612" s="203">
        <f t="shared" si="240"/>
        <v>7.5700000000000003E-3</v>
      </c>
      <c r="J612" s="203">
        <f t="shared" si="240"/>
        <v>7.8200000000000006E-3</v>
      </c>
      <c r="K612" s="203">
        <f t="shared" si="240"/>
        <v>8.0499999999999999E-3</v>
      </c>
      <c r="S612" s="199" t="s">
        <v>3</v>
      </c>
      <c r="T612" s="202">
        <f t="shared" si="239"/>
        <v>62.397477366826045</v>
      </c>
      <c r="U612" s="202">
        <f t="shared" si="229"/>
        <v>62.39940317065782</v>
      </c>
      <c r="V612" s="202">
        <f t="shared" si="230"/>
        <v>62.436138689460989</v>
      </c>
      <c r="W612" s="202">
        <f t="shared" si="231"/>
        <v>62.399193113769094</v>
      </c>
      <c r="X612" s="202">
        <f t="shared" si="232"/>
        <v>62.402873694783622</v>
      </c>
      <c r="Y612" s="202">
        <f t="shared" si="233"/>
        <v>62.399964938128527</v>
      </c>
      <c r="Z612" s="202">
        <f t="shared" si="234"/>
        <v>62.420013550883183</v>
      </c>
      <c r="AA612" s="202">
        <f t="shared" si="235"/>
        <v>62.419926129339437</v>
      </c>
      <c r="AB612" s="202">
        <f t="shared" si="236"/>
        <v>62.406136866783207</v>
      </c>
      <c r="AC612" s="202">
        <f t="shared" si="237"/>
        <v>62.403433556917648</v>
      </c>
    </row>
    <row r="613" spans="1:29" ht="14.5">
      <c r="A613" s="129" t="s">
        <v>3</v>
      </c>
      <c r="B613" s="203">
        <f t="shared" si="240"/>
        <v>5.2100000000000002E-3</v>
      </c>
      <c r="C613" s="203">
        <f t="shared" si="240"/>
        <v>6.2399999999999999E-3</v>
      </c>
      <c r="D613" s="203">
        <f t="shared" si="240"/>
        <v>7.4000000000000003E-3</v>
      </c>
      <c r="E613" s="203">
        <f t="shared" si="240"/>
        <v>9.0200000000000002E-3</v>
      </c>
      <c r="F613" s="203">
        <f t="shared" si="240"/>
        <v>1.076E-2</v>
      </c>
      <c r="G613" s="203">
        <f t="shared" si="240"/>
        <v>1.09E-2</v>
      </c>
      <c r="H613" s="203">
        <f t="shared" si="240"/>
        <v>1.3690000000000001E-2</v>
      </c>
      <c r="I613" s="203">
        <f t="shared" si="240"/>
        <v>1.7760000000000001E-2</v>
      </c>
      <c r="J613" s="203">
        <f t="shared" si="240"/>
        <v>2.283E-2</v>
      </c>
      <c r="K613" s="203">
        <f t="shared" si="240"/>
        <v>2.9010000000000001E-2</v>
      </c>
      <c r="S613" s="199" t="s">
        <v>4</v>
      </c>
      <c r="T613" s="202">
        <f t="shared" si="239"/>
        <v>62.429487083975957</v>
      </c>
      <c r="U613" s="202">
        <f t="shared" si="229"/>
        <v>62.400161080723819</v>
      </c>
      <c r="V613" s="202">
        <f t="shared" si="230"/>
        <v>62.454235595653707</v>
      </c>
      <c r="W613" s="202">
        <f t="shared" si="231"/>
        <v>62.410085301000628</v>
      </c>
      <c r="X613" s="202">
        <f t="shared" si="232"/>
        <v>62.400368200610608</v>
      </c>
      <c r="Y613" s="202">
        <f t="shared" si="233"/>
        <v>62.43820978189428</v>
      </c>
      <c r="Z613" s="202">
        <f t="shared" si="234"/>
        <v>62.406064459528217</v>
      </c>
      <c r="AA613" s="202">
        <f t="shared" si="235"/>
        <v>62.443008909938627</v>
      </c>
      <c r="AB613" s="202">
        <f t="shared" si="236"/>
        <v>62.381842680772074</v>
      </c>
      <c r="AC613" s="202">
        <f t="shared" si="237"/>
        <v>62.371486533997576</v>
      </c>
    </row>
    <row r="614" spans="1:29" ht="14.5">
      <c r="A614" s="129" t="s">
        <v>4</v>
      </c>
      <c r="B614" s="203">
        <f t="shared" si="240"/>
        <v>3.6099999999999999E-3</v>
      </c>
      <c r="C614" s="203">
        <f t="shared" si="240"/>
        <v>4.0800000000000003E-3</v>
      </c>
      <c r="D614" s="203">
        <f t="shared" si="240"/>
        <v>4.5199999999999997E-3</v>
      </c>
      <c r="E614" s="203">
        <f t="shared" si="240"/>
        <v>5.1599999999999997E-3</v>
      </c>
      <c r="F614" s="203">
        <f t="shared" si="240"/>
        <v>5.7400000000000003E-3</v>
      </c>
      <c r="G614" s="203">
        <f t="shared" si="240"/>
        <v>6.7499999999999999E-3</v>
      </c>
      <c r="H614" s="203">
        <f t="shared" si="240"/>
        <v>7.7799999999999996E-3</v>
      </c>
      <c r="I614" s="203">
        <f t="shared" si="240"/>
        <v>7.5700000000000003E-3</v>
      </c>
      <c r="J614" s="203">
        <f t="shared" si="240"/>
        <v>7.5599999999999999E-3</v>
      </c>
      <c r="K614" s="203">
        <f t="shared" si="240"/>
        <v>7.9699999999999997E-3</v>
      </c>
      <c r="S614" s="199" t="s">
        <v>0</v>
      </c>
      <c r="T614" s="202">
        <f t="shared" si="239"/>
        <v>62.408597269237077</v>
      </c>
      <c r="U614" s="202">
        <f t="shared" si="229"/>
        <v>62.405454631959884</v>
      </c>
      <c r="V614" s="202">
        <f t="shared" si="230"/>
        <v>62.406920894353071</v>
      </c>
      <c r="W614" s="202">
        <f t="shared" si="231"/>
        <v>62.403509867250918</v>
      </c>
      <c r="X614" s="202">
        <f t="shared" si="232"/>
        <v>62.404673338294877</v>
      </c>
      <c r="Y614" s="202">
        <f t="shared" si="233"/>
        <v>62.404274241367503</v>
      </c>
      <c r="Z614" s="202">
        <f t="shared" si="234"/>
        <v>62.403931900900226</v>
      </c>
      <c r="AA614" s="202">
        <f t="shared" si="235"/>
        <v>62.407014271828999</v>
      </c>
      <c r="AB614" s="202">
        <f t="shared" si="236"/>
        <v>62.407357497465249</v>
      </c>
      <c r="AC614" s="202">
        <f t="shared" si="237"/>
        <v>62.399008561798389</v>
      </c>
    </row>
    <row r="615" spans="1:29" ht="14.5">
      <c r="A615" s="129" t="s">
        <v>0</v>
      </c>
      <c r="B615" s="203">
        <f t="shared" si="240"/>
        <v>5.5919999999999997E-2</v>
      </c>
      <c r="C615" s="203">
        <f t="shared" si="240"/>
        <v>6.9349999999999995E-2</v>
      </c>
      <c r="D615" s="203">
        <f t="shared" si="240"/>
        <v>8.4150000000000003E-2</v>
      </c>
      <c r="E615" s="203">
        <f t="shared" si="240"/>
        <v>9.8280000000000006E-2</v>
      </c>
      <c r="F615" s="203">
        <f t="shared" si="240"/>
        <v>0.10149</v>
      </c>
      <c r="G615" s="203">
        <f t="shared" si="240"/>
        <v>9.1340000000000005E-2</v>
      </c>
      <c r="H615" s="203">
        <f t="shared" si="240"/>
        <v>8.1629999999999994E-2</v>
      </c>
      <c r="I615" s="203">
        <f t="shared" si="240"/>
        <v>7.2059999999999999E-2</v>
      </c>
      <c r="J615" s="203">
        <f t="shared" si="240"/>
        <v>6.2820000000000001E-2</v>
      </c>
      <c r="K615" s="203">
        <f t="shared" si="240"/>
        <v>5.4190000000000002E-2</v>
      </c>
      <c r="S615" s="199" t="s">
        <v>1</v>
      </c>
      <c r="T615" s="202">
        <f t="shared" si="239"/>
        <v>62.380788006188048</v>
      </c>
      <c r="U615" s="202">
        <f t="shared" si="229"/>
        <v>62.380957162692624</v>
      </c>
      <c r="V615" s="202">
        <f t="shared" si="230"/>
        <v>62.392329193448063</v>
      </c>
      <c r="W615" s="202">
        <f t="shared" si="231"/>
        <v>62.387404891626993</v>
      </c>
      <c r="X615" s="202">
        <f t="shared" si="232"/>
        <v>62.415688750150302</v>
      </c>
      <c r="Y615" s="202">
        <f t="shared" si="233"/>
        <v>62.409409849727126</v>
      </c>
      <c r="Z615" s="202">
        <f t="shared" si="234"/>
        <v>62.384387085020514</v>
      </c>
      <c r="AA615" s="202">
        <f t="shared" si="235"/>
        <v>62.406331409183949</v>
      </c>
      <c r="AB615" s="202">
        <f t="shared" si="236"/>
        <v>62.396969258839384</v>
      </c>
      <c r="AC615" s="202">
        <f t="shared" si="237"/>
        <v>62.376462079700588</v>
      </c>
    </row>
    <row r="616" spans="1:29" ht="14.5">
      <c r="A616" s="129" t="s">
        <v>1</v>
      </c>
      <c r="B616" s="203">
        <f t="shared" si="240"/>
        <v>1.197E-2</v>
      </c>
      <c r="C616" s="203">
        <f t="shared" si="240"/>
        <v>1.3050000000000001E-2</v>
      </c>
      <c r="D616" s="203">
        <f t="shared" si="240"/>
        <v>1.376E-2</v>
      </c>
      <c r="E616" s="203">
        <f t="shared" si="240"/>
        <v>1.3939999999999999E-2</v>
      </c>
      <c r="F616" s="203">
        <f t="shared" si="240"/>
        <v>1.397E-2</v>
      </c>
      <c r="G616" s="203">
        <f t="shared" si="240"/>
        <v>1.35E-2</v>
      </c>
      <c r="H616" s="203">
        <f t="shared" si="240"/>
        <v>1.2880000000000001E-2</v>
      </c>
      <c r="I616" s="203">
        <f t="shared" si="240"/>
        <v>1.205E-2</v>
      </c>
      <c r="J616" s="203">
        <f t="shared" si="240"/>
        <v>0.01</v>
      </c>
      <c r="K616" s="203">
        <f t="shared" si="240"/>
        <v>7.8899999999999994E-3</v>
      </c>
      <c r="S616" s="199" t="s">
        <v>7</v>
      </c>
      <c r="T616" s="202">
        <f t="shared" si="239"/>
        <v>62.415264763089681</v>
      </c>
      <c r="U616" s="202">
        <f t="shared" si="229"/>
        <v>62.40431838176071</v>
      </c>
      <c r="V616" s="202">
        <f t="shared" si="230"/>
        <v>62.401130919016744</v>
      </c>
      <c r="W616" s="202">
        <f t="shared" si="231"/>
        <v>62.40723637677641</v>
      </c>
      <c r="X616" s="202">
        <f t="shared" si="232"/>
        <v>62.405093461548141</v>
      </c>
      <c r="Y616" s="202">
        <f t="shared" si="233"/>
        <v>62.399696507510541</v>
      </c>
      <c r="Z616" s="202">
        <f t="shared" si="234"/>
        <v>62.407514613003606</v>
      </c>
      <c r="AA616" s="202">
        <f t="shared" si="235"/>
        <v>62.400940823998866</v>
      </c>
      <c r="AB616" s="202">
        <f t="shared" si="236"/>
        <v>62.407866536544084</v>
      </c>
      <c r="AC616" s="202">
        <f t="shared" si="237"/>
        <v>62.400792497465012</v>
      </c>
    </row>
    <row r="617" spans="1:29" ht="14.5">
      <c r="A617" s="129" t="s">
        <v>7</v>
      </c>
      <c r="B617" s="203">
        <f t="shared" si="240"/>
        <v>2.3869999999999999E-2</v>
      </c>
      <c r="C617" s="203">
        <f t="shared" si="240"/>
        <v>3.5319999999999997E-2</v>
      </c>
      <c r="D617" s="203">
        <f t="shared" si="240"/>
        <v>4.6859999999999999E-2</v>
      </c>
      <c r="E617" s="203">
        <f t="shared" si="240"/>
        <v>5.5960000000000003E-2</v>
      </c>
      <c r="F617" s="203">
        <f t="shared" si="240"/>
        <v>6.4460000000000003E-2</v>
      </c>
      <c r="G617" s="203">
        <f t="shared" si="240"/>
        <v>6.7580000000000001E-2</v>
      </c>
      <c r="H617" s="203">
        <f t="shared" si="240"/>
        <v>6.8610000000000004E-2</v>
      </c>
      <c r="I617" s="203">
        <f t="shared" si="240"/>
        <v>7.1669999999999998E-2</v>
      </c>
      <c r="J617" s="203">
        <f t="shared" si="240"/>
        <v>7.3069999999999996E-2</v>
      </c>
      <c r="K617" s="203">
        <f t="shared" si="240"/>
        <v>7.3249999999999996E-2</v>
      </c>
      <c r="S617" s="199" t="s">
        <v>8</v>
      </c>
      <c r="T617" s="202">
        <f t="shared" si="239"/>
        <v>62.363516608091942</v>
      </c>
      <c r="U617" s="202">
        <f t="shared" si="229"/>
        <v>62.356741857026904</v>
      </c>
      <c r="V617" s="202">
        <f t="shared" si="230"/>
        <v>62.389129929873476</v>
      </c>
      <c r="W617" s="202">
        <f t="shared" si="231"/>
        <v>62.430050423218937</v>
      </c>
      <c r="X617" s="202">
        <f t="shared" si="232"/>
        <v>62.415233523265698</v>
      </c>
      <c r="Y617" s="202">
        <f t="shared" si="233"/>
        <v>62.402849619110107</v>
      </c>
      <c r="Z617" s="202">
        <f t="shared" si="234"/>
        <v>62.407713247561389</v>
      </c>
      <c r="AA617" s="202">
        <f t="shared" si="235"/>
        <v>62.403948689343565</v>
      </c>
      <c r="AB617" s="202">
        <f t="shared" si="236"/>
        <v>62.406074443985929</v>
      </c>
      <c r="AC617" s="202">
        <f t="shared" si="237"/>
        <v>62.401774723665511</v>
      </c>
    </row>
    <row r="618" spans="1:29" ht="14.5">
      <c r="A618" s="129" t="s">
        <v>8</v>
      </c>
      <c r="B618" s="203">
        <f t="shared" si="240"/>
        <v>2.6199999999999999E-3</v>
      </c>
      <c r="C618" s="203">
        <f t="shared" si="240"/>
        <v>3.5100000000000001E-3</v>
      </c>
      <c r="D618" s="203">
        <f t="shared" si="240"/>
        <v>4.79E-3</v>
      </c>
      <c r="E618" s="203">
        <f t="shared" si="240"/>
        <v>7.1900000000000002E-3</v>
      </c>
      <c r="F618" s="203">
        <f t="shared" si="240"/>
        <v>1.0540000000000001E-2</v>
      </c>
      <c r="G618" s="203">
        <f t="shared" si="240"/>
        <v>2.5219999999999999E-2</v>
      </c>
      <c r="H618" s="203">
        <f t="shared" si="240"/>
        <v>4.7059999999999998E-2</v>
      </c>
      <c r="I618" s="203">
        <f t="shared" si="240"/>
        <v>6.8229999999999999E-2</v>
      </c>
      <c r="J618" s="203">
        <f t="shared" si="240"/>
        <v>9.6710000000000004E-2</v>
      </c>
      <c r="K618" s="203">
        <f t="shared" si="240"/>
        <v>0.13213</v>
      </c>
      <c r="S618" s="201" t="s">
        <v>89</v>
      </c>
      <c r="T618" s="202">
        <f t="shared" si="239"/>
        <v>62.405111253876576</v>
      </c>
      <c r="U618" s="202">
        <f t="shared" si="229"/>
        <v>62.400484188944851</v>
      </c>
      <c r="V618" s="202">
        <f t="shared" si="230"/>
        <v>62.40429695446047</v>
      </c>
      <c r="W618" s="202">
        <f t="shared" si="231"/>
        <v>62.404113599640368</v>
      </c>
      <c r="X618" s="202">
        <f t="shared" si="232"/>
        <v>62.406111069315003</v>
      </c>
      <c r="Y618" s="202">
        <f t="shared" si="233"/>
        <v>62.402844147844689</v>
      </c>
      <c r="Z618" s="202">
        <f t="shared" si="234"/>
        <v>62.406525174105504</v>
      </c>
      <c r="AA618" s="202">
        <f t="shared" si="235"/>
        <v>62.40486346961405</v>
      </c>
      <c r="AB618" s="202">
        <f t="shared" si="236"/>
        <v>62.405354586935601</v>
      </c>
      <c r="AC618" s="202">
        <f t="shared" si="237"/>
        <v>62.401313527988471</v>
      </c>
    </row>
    <row r="619" spans="1:29" ht="14.5">
      <c r="A619" s="129" t="s">
        <v>89</v>
      </c>
      <c r="B619" s="137">
        <f>SUM(B609:B618)</f>
        <v>0.14290999999999998</v>
      </c>
      <c r="C619" s="137">
        <f t="shared" ref="C619" si="241">SUM(C609:C618)</f>
        <v>0.18528</v>
      </c>
      <c r="D619" s="137">
        <f t="shared" ref="D619" si="242">SUM(D609:D618)</f>
        <v>0.23136999999999999</v>
      </c>
      <c r="E619" s="137">
        <f t="shared" ref="E619" si="243">SUM(E609:E618)</f>
        <v>0.27592999999999995</v>
      </c>
      <c r="F619" s="137">
        <f t="shared" ref="F619" si="244">SUM(F609:F618)</f>
        <v>0.30835999999999997</v>
      </c>
      <c r="G619" s="137">
        <f t="shared" ref="G619" si="245">SUM(G609:G618)</f>
        <v>0.32930000000000004</v>
      </c>
      <c r="H619" s="137">
        <f t="shared" ref="H619" si="246">SUM(H609:H618)</f>
        <v>0.35707</v>
      </c>
      <c r="I619" s="137">
        <f t="shared" ref="I619" si="247">SUM(I609:I618)</f>
        <v>0.37837999999999999</v>
      </c>
      <c r="J619" s="137">
        <f t="shared" ref="J619" si="248">SUM(J609:J618)</f>
        <v>0.39589999999999997</v>
      </c>
      <c r="K619" s="137">
        <f t="shared" ref="K619" si="249">SUM(K609:K618)</f>
        <v>0.42681999999999998</v>
      </c>
      <c r="S619" s="206" t="s">
        <v>656</v>
      </c>
      <c r="X619" s="205">
        <f>(T618-AC618)/T618/91</f>
        <v>6.6874732981190416E-7</v>
      </c>
    </row>
    <row r="620" spans="1:29" ht="14.5">
      <c r="A620" s="16"/>
      <c r="B620" s="2"/>
      <c r="C620" s="2"/>
      <c r="D620" s="2"/>
      <c r="E620" s="2"/>
      <c r="F620" s="2"/>
      <c r="G620" s="2"/>
      <c r="H620" s="2"/>
      <c r="I620" s="2"/>
      <c r="J620" s="2"/>
      <c r="K620" s="2"/>
      <c r="L620" s="38"/>
      <c r="M620" s="45"/>
      <c r="N620" s="45"/>
    </row>
    <row r="621" spans="1:29">
      <c r="A621" s="54" t="s">
        <v>252</v>
      </c>
      <c r="S621" t="s">
        <v>640</v>
      </c>
    </row>
    <row r="622" spans="1:29" ht="14.5">
      <c r="A622" s="204" t="s">
        <v>649</v>
      </c>
      <c r="B622" s="129"/>
      <c r="C622" s="129"/>
      <c r="D622" s="129"/>
      <c r="E622" s="129"/>
      <c r="F622" s="129"/>
      <c r="G622" s="129"/>
      <c r="H622" s="129"/>
      <c r="I622" s="129"/>
      <c r="J622" s="129"/>
      <c r="K622" s="129"/>
      <c r="M622" t="s">
        <v>646</v>
      </c>
      <c r="S622" s="199"/>
      <c r="T622" s="199">
        <v>2010</v>
      </c>
      <c r="U622" s="199">
        <v>2020</v>
      </c>
      <c r="V622" s="199">
        <v>2030</v>
      </c>
      <c r="W622" s="199">
        <v>2040</v>
      </c>
      <c r="X622" s="199">
        <v>2050</v>
      </c>
      <c r="Y622" s="199">
        <v>2060</v>
      </c>
      <c r="Z622" s="199">
        <v>2070</v>
      </c>
      <c r="AA622" s="199">
        <v>2080</v>
      </c>
      <c r="AB622" s="199">
        <v>2090</v>
      </c>
      <c r="AC622" s="199">
        <v>2100</v>
      </c>
    </row>
    <row r="623" spans="1:29" ht="14.5">
      <c r="A623" s="129"/>
      <c r="B623" s="140">
        <v>2010</v>
      </c>
      <c r="C623" s="140">
        <v>2020</v>
      </c>
      <c r="D623" s="140">
        <v>2030</v>
      </c>
      <c r="E623" s="140">
        <v>2040</v>
      </c>
      <c r="F623" s="140">
        <v>2050</v>
      </c>
      <c r="G623" s="140">
        <v>2060</v>
      </c>
      <c r="H623" s="140">
        <v>2070</v>
      </c>
      <c r="I623" s="140">
        <v>2080</v>
      </c>
      <c r="J623" s="140">
        <v>2090</v>
      </c>
      <c r="K623" s="140">
        <v>2100</v>
      </c>
      <c r="M623" s="11">
        <f>C589/'[7]Number of aircrafts'!$K$28</f>
        <v>6.2403852272508765E-4</v>
      </c>
      <c r="S623" s="199" t="s">
        <v>5</v>
      </c>
      <c r="T623" s="202">
        <f>B579/B624</f>
        <v>63.117681375868827</v>
      </c>
      <c r="U623" s="202">
        <f t="shared" ref="U623:U633" si="250">C579/C624</f>
        <v>61.754044850607364</v>
      </c>
      <c r="V623" s="202">
        <f t="shared" ref="V623:V633" si="251">D579/D624</f>
        <v>62.54095362409624</v>
      </c>
      <c r="W623" s="202">
        <f t="shared" ref="W623:W633" si="252">E579/E624</f>
        <v>62.132042808249061</v>
      </c>
      <c r="X623" s="202">
        <f t="shared" ref="X623:X633" si="253">F579/F624</f>
        <v>62.567600674645057</v>
      </c>
      <c r="Y623" s="202">
        <f t="shared" ref="Y623:Y633" si="254">G579/G624</f>
        <v>62.367456274291484</v>
      </c>
      <c r="Z623" s="202">
        <f t="shared" ref="Z623:Z633" si="255">H579/H624</f>
        <v>62.41850127079752</v>
      </c>
      <c r="AA623" s="202">
        <f t="shared" ref="AA623:AA633" si="256">I579/I624</f>
        <v>62.433423304003817</v>
      </c>
      <c r="AB623" s="202">
        <f t="shared" ref="AB623:AB633" si="257">J579/J624</f>
        <v>62.354152385632183</v>
      </c>
      <c r="AC623" s="202">
        <f t="shared" ref="AC623:AC633" si="258">K579/K624</f>
        <v>62.420571338700597</v>
      </c>
    </row>
    <row r="624" spans="1:29" ht="14.5">
      <c r="A624" s="129" t="s">
        <v>5</v>
      </c>
      <c r="B624" s="203">
        <f>ROUND(B579/$M$623,0)/10^5</f>
        <v>3.8999999999999999E-4</v>
      </c>
      <c r="C624" s="203">
        <f t="shared" ref="C624:K624" si="259">ROUND(C579/$M$623,0)/10^5</f>
        <v>4.6999999999999999E-4</v>
      </c>
      <c r="D624" s="203">
        <f t="shared" si="259"/>
        <v>5.6999999999999998E-4</v>
      </c>
      <c r="E624" s="203">
        <f t="shared" si="259"/>
        <v>7.7999999999999999E-4</v>
      </c>
      <c r="F624" s="203">
        <f t="shared" si="259"/>
        <v>9.8999999999999999E-4</v>
      </c>
      <c r="G624" s="203">
        <f t="shared" si="259"/>
        <v>1.4599999999999999E-3</v>
      </c>
      <c r="H624" s="203">
        <f t="shared" si="259"/>
        <v>1.9499999999999999E-3</v>
      </c>
      <c r="I624" s="203">
        <f t="shared" si="259"/>
        <v>2.5400000000000002E-3</v>
      </c>
      <c r="J624" s="203">
        <f t="shared" si="259"/>
        <v>4.8199999999999996E-3</v>
      </c>
      <c r="K624" s="203">
        <f t="shared" si="259"/>
        <v>8.1499999999999993E-3</v>
      </c>
      <c r="M624" t="s">
        <v>648</v>
      </c>
      <c r="S624" s="199" t="s">
        <v>6</v>
      </c>
      <c r="T624" s="202">
        <f t="shared" ref="T624:T633" si="260">B580/B625</f>
        <v>62.225386204579792</v>
      </c>
      <c r="U624" s="202">
        <f t="shared" si="250"/>
        <v>62.387831163930962</v>
      </c>
      <c r="V624" s="202">
        <f t="shared" si="251"/>
        <v>62.465937416160422</v>
      </c>
      <c r="W624" s="202">
        <f t="shared" si="252"/>
        <v>62.358042628103753</v>
      </c>
      <c r="X624" s="202">
        <f t="shared" si="253"/>
        <v>62.425458789945338</v>
      </c>
      <c r="Y624" s="202">
        <f t="shared" si="254"/>
        <v>62.44708851810865</v>
      </c>
      <c r="Z624" s="202">
        <f t="shared" si="255"/>
        <v>62.36730621743294</v>
      </c>
      <c r="AA624" s="202">
        <f t="shared" si="256"/>
        <v>62.366715445828937</v>
      </c>
      <c r="AB624" s="202">
        <f t="shared" si="257"/>
        <v>62.446322210672072</v>
      </c>
      <c r="AC624" s="202">
        <f t="shared" si="258"/>
        <v>62.445003782600331</v>
      </c>
    </row>
    <row r="625" spans="1:29" ht="14.5">
      <c r="A625" s="129" t="s">
        <v>6</v>
      </c>
      <c r="B625" s="203">
        <f t="shared" ref="B625:K633" si="261">ROUND(B580/$M$623,0)/10^5</f>
        <v>1.24E-3</v>
      </c>
      <c r="C625" s="203">
        <f t="shared" si="261"/>
        <v>2.2699999999999999E-3</v>
      </c>
      <c r="D625" s="203">
        <f t="shared" si="261"/>
        <v>3.6600000000000001E-3</v>
      </c>
      <c r="E625" s="203">
        <f t="shared" si="261"/>
        <v>5.0099999999999997E-3</v>
      </c>
      <c r="F625" s="203">
        <f t="shared" si="261"/>
        <v>5.64E-3</v>
      </c>
      <c r="G625" s="203">
        <f t="shared" si="261"/>
        <v>5.79E-3</v>
      </c>
      <c r="H625" s="203">
        <f t="shared" si="261"/>
        <v>5.8599999999999998E-3</v>
      </c>
      <c r="I625" s="203">
        <f t="shared" si="261"/>
        <v>5.5900000000000004E-3</v>
      </c>
      <c r="J625" s="203">
        <f t="shared" si="261"/>
        <v>5.79E-3</v>
      </c>
      <c r="K625" s="203">
        <f t="shared" si="261"/>
        <v>6.0600000000000003E-3</v>
      </c>
      <c r="S625" s="199" t="s">
        <v>11</v>
      </c>
      <c r="T625" s="202">
        <f t="shared" si="260"/>
        <v>62.372357252422461</v>
      </c>
      <c r="U625" s="202">
        <f t="shared" si="250"/>
        <v>62.426030948440129</v>
      </c>
      <c r="V625" s="202">
        <f t="shared" si="251"/>
        <v>62.389026175342138</v>
      </c>
      <c r="W625" s="202">
        <f t="shared" si="252"/>
        <v>62.397893929500476</v>
      </c>
      <c r="X625" s="202">
        <f t="shared" si="253"/>
        <v>62.397260837324986</v>
      </c>
      <c r="Y625" s="202">
        <f t="shared" si="254"/>
        <v>62.393274254330727</v>
      </c>
      <c r="Z625" s="202">
        <f t="shared" si="255"/>
        <v>62.415103166824444</v>
      </c>
      <c r="AA625" s="202">
        <f t="shared" si="256"/>
        <v>62.409874338404954</v>
      </c>
      <c r="AB625" s="202">
        <f t="shared" si="257"/>
        <v>62.407031817769827</v>
      </c>
      <c r="AC625" s="202">
        <f t="shared" si="258"/>
        <v>62.409468997056031</v>
      </c>
    </row>
    <row r="626" spans="1:29" ht="14.5">
      <c r="A626" s="129" t="s">
        <v>11</v>
      </c>
      <c r="B626" s="203">
        <f t="shared" si="261"/>
        <v>9.3399999999999993E-3</v>
      </c>
      <c r="C626" s="203">
        <f t="shared" si="261"/>
        <v>1.2319999999999999E-2</v>
      </c>
      <c r="D626" s="203">
        <f t="shared" si="261"/>
        <v>1.545E-2</v>
      </c>
      <c r="E626" s="203">
        <f t="shared" si="261"/>
        <v>1.8550000000000001E-2</v>
      </c>
      <c r="F626" s="203">
        <f t="shared" si="261"/>
        <v>2.1839999999999998E-2</v>
      </c>
      <c r="G626" s="203">
        <f t="shared" si="261"/>
        <v>2.47E-2</v>
      </c>
      <c r="H626" s="203">
        <f t="shared" si="261"/>
        <v>2.7220000000000001E-2</v>
      </c>
      <c r="I626" s="203">
        <f t="shared" si="261"/>
        <v>2.785E-2</v>
      </c>
      <c r="J626" s="203">
        <f t="shared" si="261"/>
        <v>2.3480000000000001E-2</v>
      </c>
      <c r="K626" s="203">
        <f t="shared" si="261"/>
        <v>1.9650000000000001E-2</v>
      </c>
      <c r="S626" s="199" t="s">
        <v>2</v>
      </c>
      <c r="T626" s="202">
        <f t="shared" si="260"/>
        <v>62.121588259592954</v>
      </c>
      <c r="U626" s="202">
        <f t="shared" si="250"/>
        <v>62.087513601262486</v>
      </c>
      <c r="V626" s="202">
        <f t="shared" si="251"/>
        <v>62.408552262550188</v>
      </c>
      <c r="W626" s="202">
        <f t="shared" si="252"/>
        <v>62.198676456167149</v>
      </c>
      <c r="X626" s="202">
        <f t="shared" si="253"/>
        <v>62.221568159897622</v>
      </c>
      <c r="Y626" s="202">
        <f t="shared" si="254"/>
        <v>62.441207858304502</v>
      </c>
      <c r="Z626" s="202">
        <f t="shared" si="255"/>
        <v>62.463356434967366</v>
      </c>
      <c r="AA626" s="202">
        <f t="shared" si="256"/>
        <v>62.459041749514107</v>
      </c>
      <c r="AB626" s="202">
        <f t="shared" si="257"/>
        <v>62.320089745845024</v>
      </c>
      <c r="AC626" s="202">
        <f t="shared" si="258"/>
        <v>62.503061605386172</v>
      </c>
    </row>
    <row r="627" spans="1:29" ht="14.5">
      <c r="A627" s="129" t="s">
        <v>2</v>
      </c>
      <c r="B627" s="203">
        <f t="shared" si="261"/>
        <v>8.0000000000000004E-4</v>
      </c>
      <c r="C627" s="203">
        <f t="shared" si="261"/>
        <v>8.5999999999999998E-4</v>
      </c>
      <c r="D627" s="203">
        <f t="shared" si="261"/>
        <v>1.0200000000000001E-3</v>
      </c>
      <c r="E627" s="203">
        <f t="shared" si="261"/>
        <v>1.2600000000000001E-3</v>
      </c>
      <c r="F627" s="203">
        <f t="shared" si="261"/>
        <v>1.57E-3</v>
      </c>
      <c r="G627" s="203">
        <f t="shared" si="261"/>
        <v>1.82E-3</v>
      </c>
      <c r="H627" s="203">
        <f t="shared" si="261"/>
        <v>2.1199999999999999E-3</v>
      </c>
      <c r="I627" s="203">
        <f t="shared" si="261"/>
        <v>2.2399999999999998E-3</v>
      </c>
      <c r="J627" s="203">
        <f t="shared" si="261"/>
        <v>2.32E-3</v>
      </c>
      <c r="K627" s="203">
        <f t="shared" si="261"/>
        <v>2.3800000000000002E-3</v>
      </c>
      <c r="S627" s="199" t="s">
        <v>3</v>
      </c>
      <c r="T627" s="202">
        <f t="shared" si="260"/>
        <v>62.530663344316224</v>
      </c>
      <c r="U627" s="202">
        <f t="shared" si="250"/>
        <v>62.345096039747894</v>
      </c>
      <c r="V627" s="202">
        <f t="shared" si="251"/>
        <v>62.493182615263429</v>
      </c>
      <c r="W627" s="202">
        <f t="shared" si="252"/>
        <v>62.442926837043572</v>
      </c>
      <c r="X627" s="202">
        <f t="shared" si="253"/>
        <v>62.349816428312351</v>
      </c>
      <c r="Y627" s="202">
        <f t="shared" si="254"/>
        <v>62.37597145270702</v>
      </c>
      <c r="Z627" s="202">
        <f t="shared" si="255"/>
        <v>62.34624105369862</v>
      </c>
      <c r="AA627" s="202">
        <f t="shared" si="256"/>
        <v>62.429444250177596</v>
      </c>
      <c r="AB627" s="202">
        <f t="shared" si="257"/>
        <v>62.430313526281694</v>
      </c>
      <c r="AC627" s="202">
        <f t="shared" si="258"/>
        <v>62.426940676041696</v>
      </c>
    </row>
    <row r="628" spans="1:29" ht="14.5">
      <c r="A628" s="129" t="s">
        <v>3</v>
      </c>
      <c r="B628" s="203">
        <f t="shared" si="261"/>
        <v>1.5399999999999999E-3</v>
      </c>
      <c r="C628" s="203">
        <f t="shared" si="261"/>
        <v>1.8500000000000001E-3</v>
      </c>
      <c r="D628" s="203">
        <f t="shared" si="261"/>
        <v>2.1900000000000001E-3</v>
      </c>
      <c r="E628" s="203">
        <f t="shared" si="261"/>
        <v>2.6700000000000001E-3</v>
      </c>
      <c r="F628" s="203">
        <f t="shared" si="261"/>
        <v>3.1900000000000001E-3</v>
      </c>
      <c r="G628" s="203">
        <f t="shared" si="261"/>
        <v>3.2299999999999998E-3</v>
      </c>
      <c r="H628" s="203">
        <f t="shared" si="261"/>
        <v>4.0600000000000002E-3</v>
      </c>
      <c r="I628" s="203">
        <f t="shared" si="261"/>
        <v>5.2599999999999999E-3</v>
      </c>
      <c r="J628" s="203">
        <f t="shared" si="261"/>
        <v>6.7600000000000004E-3</v>
      </c>
      <c r="K628" s="203">
        <f t="shared" si="261"/>
        <v>8.5900000000000004E-3</v>
      </c>
      <c r="S628" s="199" t="s">
        <v>4</v>
      </c>
      <c r="T628" s="202">
        <f t="shared" si="260"/>
        <v>62.391035294882329</v>
      </c>
      <c r="U628" s="202">
        <f t="shared" si="250"/>
        <v>62.326035790736952</v>
      </c>
      <c r="V628" s="202">
        <f t="shared" si="251"/>
        <v>62.402865812188679</v>
      </c>
      <c r="W628" s="202">
        <f t="shared" si="252"/>
        <v>62.347931295486433</v>
      </c>
      <c r="X628" s="202">
        <f t="shared" si="253"/>
        <v>62.410710179154066</v>
      </c>
      <c r="Y628" s="202">
        <f t="shared" si="254"/>
        <v>62.42135918282753</v>
      </c>
      <c r="Z628" s="202">
        <f t="shared" si="255"/>
        <v>62.529874567206747</v>
      </c>
      <c r="AA628" s="202">
        <f t="shared" si="256"/>
        <v>62.508731297467328</v>
      </c>
      <c r="AB628" s="202">
        <f t="shared" si="257"/>
        <v>62.36500729385547</v>
      </c>
      <c r="AC628" s="202">
        <f t="shared" si="258"/>
        <v>62.393796850900877</v>
      </c>
    </row>
    <row r="629" spans="1:29" ht="14.5">
      <c r="A629" s="129" t="s">
        <v>4</v>
      </c>
      <c r="B629" s="203">
        <f t="shared" si="261"/>
        <v>1.07E-3</v>
      </c>
      <c r="C629" s="203">
        <f t="shared" si="261"/>
        <v>1.2099999999999999E-3</v>
      </c>
      <c r="D629" s="203">
        <f t="shared" si="261"/>
        <v>1.34E-3</v>
      </c>
      <c r="E629" s="203">
        <f t="shared" si="261"/>
        <v>1.5299999999999999E-3</v>
      </c>
      <c r="F629" s="203">
        <f t="shared" si="261"/>
        <v>1.6999999999999999E-3</v>
      </c>
      <c r="G629" s="203">
        <f t="shared" si="261"/>
        <v>2E-3</v>
      </c>
      <c r="H629" s="203">
        <f t="shared" si="261"/>
        <v>2.3E-3</v>
      </c>
      <c r="I629" s="203">
        <f t="shared" si="261"/>
        <v>2.2399999999999998E-3</v>
      </c>
      <c r="J629" s="203">
        <f t="shared" si="261"/>
        <v>2.2399999999999998E-3</v>
      </c>
      <c r="K629" s="203">
        <f t="shared" si="261"/>
        <v>2.3600000000000001E-3</v>
      </c>
      <c r="S629" s="199" t="s">
        <v>0</v>
      </c>
      <c r="T629" s="202">
        <f t="shared" si="260"/>
        <v>62.387570946025754</v>
      </c>
      <c r="U629" s="202">
        <f t="shared" si="250"/>
        <v>62.41336222329214</v>
      </c>
      <c r="V629" s="202">
        <f t="shared" si="251"/>
        <v>62.398420774281419</v>
      </c>
      <c r="W629" s="202">
        <f t="shared" si="252"/>
        <v>62.408099985889223</v>
      </c>
      <c r="X629" s="202">
        <f t="shared" si="253"/>
        <v>62.410892273322524</v>
      </c>
      <c r="Y629" s="202">
        <f t="shared" si="254"/>
        <v>62.395971772096395</v>
      </c>
      <c r="Z629" s="202">
        <f t="shared" si="255"/>
        <v>62.404291294436604</v>
      </c>
      <c r="AA629" s="202">
        <f t="shared" si="256"/>
        <v>62.393419043143048</v>
      </c>
      <c r="AB629" s="202">
        <f t="shared" si="257"/>
        <v>62.401690312508528</v>
      </c>
      <c r="AC629" s="202">
        <f t="shared" si="258"/>
        <v>62.406640605564419</v>
      </c>
    </row>
    <row r="630" spans="1:29" ht="14.5">
      <c r="A630" s="129" t="s">
        <v>0</v>
      </c>
      <c r="B630" s="203">
        <f t="shared" si="261"/>
        <v>1.6570000000000001E-2</v>
      </c>
      <c r="C630" s="203">
        <f t="shared" si="261"/>
        <v>2.0539999999999999E-2</v>
      </c>
      <c r="D630" s="203">
        <f t="shared" si="261"/>
        <v>2.4930000000000001E-2</v>
      </c>
      <c r="E630" s="203">
        <f t="shared" si="261"/>
        <v>2.911E-2</v>
      </c>
      <c r="F630" s="203">
        <f t="shared" si="261"/>
        <v>3.006E-2</v>
      </c>
      <c r="G630" s="203">
        <f t="shared" si="261"/>
        <v>2.7060000000000001E-2</v>
      </c>
      <c r="H630" s="203">
        <f t="shared" si="261"/>
        <v>2.418E-2</v>
      </c>
      <c r="I630" s="203">
        <f t="shared" si="261"/>
        <v>2.1350000000000001E-2</v>
      </c>
      <c r="J630" s="203">
        <f t="shared" si="261"/>
        <v>1.8610000000000002E-2</v>
      </c>
      <c r="K630" s="203">
        <f t="shared" si="261"/>
        <v>1.6049999999999998E-2</v>
      </c>
      <c r="S630" s="199" t="s">
        <v>1</v>
      </c>
      <c r="T630" s="202">
        <f t="shared" si="260"/>
        <v>62.481399142893615</v>
      </c>
      <c r="U630" s="202">
        <f t="shared" si="250"/>
        <v>62.471832070049636</v>
      </c>
      <c r="V630" s="202">
        <f t="shared" si="251"/>
        <v>62.330192871184892</v>
      </c>
      <c r="W630" s="202">
        <f t="shared" si="252"/>
        <v>62.376161274877418</v>
      </c>
      <c r="X630" s="202">
        <f t="shared" si="253"/>
        <v>62.387679647795963</v>
      </c>
      <c r="Y630" s="202">
        <f t="shared" si="254"/>
        <v>62.392567023082286</v>
      </c>
      <c r="Z630" s="202">
        <f t="shared" si="255"/>
        <v>62.470617830442997</v>
      </c>
      <c r="AA630" s="202">
        <f t="shared" si="256"/>
        <v>62.395962023505973</v>
      </c>
      <c r="AB630" s="202">
        <f t="shared" si="257"/>
        <v>62.442572361978371</v>
      </c>
      <c r="AC630" s="202">
        <f t="shared" si="258"/>
        <v>62.300407225465349</v>
      </c>
    </row>
    <row r="631" spans="1:29" ht="14.5">
      <c r="A631" s="129" t="s">
        <v>1</v>
      </c>
      <c r="B631" s="203">
        <f t="shared" si="261"/>
        <v>3.5400000000000002E-3</v>
      </c>
      <c r="C631" s="203">
        <f t="shared" si="261"/>
        <v>3.8600000000000001E-3</v>
      </c>
      <c r="D631" s="203">
        <f t="shared" si="261"/>
        <v>4.0800000000000003E-3</v>
      </c>
      <c r="E631" s="203">
        <f t="shared" si="261"/>
        <v>4.13E-3</v>
      </c>
      <c r="F631" s="203">
        <f t="shared" si="261"/>
        <v>4.1399999999999996E-3</v>
      </c>
      <c r="G631" s="203">
        <f t="shared" si="261"/>
        <v>4.0000000000000001E-3</v>
      </c>
      <c r="H631" s="203">
        <f t="shared" si="261"/>
        <v>3.81E-3</v>
      </c>
      <c r="I631" s="203">
        <f t="shared" si="261"/>
        <v>3.5699999999999998E-3</v>
      </c>
      <c r="J631" s="203">
        <f t="shared" si="261"/>
        <v>2.96E-3</v>
      </c>
      <c r="K631" s="203">
        <f t="shared" si="261"/>
        <v>2.3400000000000001E-3</v>
      </c>
      <c r="S631" s="199" t="s">
        <v>7</v>
      </c>
      <c r="T631" s="202">
        <f t="shared" si="260"/>
        <v>62.421302065310165</v>
      </c>
      <c r="U631" s="202">
        <f t="shared" si="250"/>
        <v>62.418403374796128</v>
      </c>
      <c r="V631" s="202">
        <f t="shared" si="251"/>
        <v>62.404266084049162</v>
      </c>
      <c r="W631" s="202">
        <f t="shared" si="252"/>
        <v>62.393181537591325</v>
      </c>
      <c r="X631" s="202">
        <f t="shared" si="253"/>
        <v>62.418512093044811</v>
      </c>
      <c r="Y631" s="202">
        <f t="shared" si="254"/>
        <v>62.394397142224271</v>
      </c>
      <c r="Z631" s="202">
        <f t="shared" si="255"/>
        <v>62.41796480540529</v>
      </c>
      <c r="AA631" s="202">
        <f t="shared" si="256"/>
        <v>62.40042521628876</v>
      </c>
      <c r="AB631" s="202">
        <f t="shared" si="257"/>
        <v>62.392091460662336</v>
      </c>
      <c r="AC631" s="202">
        <f t="shared" si="258"/>
        <v>62.394599539023609</v>
      </c>
    </row>
    <row r="632" spans="1:29" ht="14.5">
      <c r="A632" s="129" t="s">
        <v>7</v>
      </c>
      <c r="B632" s="203">
        <f t="shared" si="261"/>
        <v>7.0699999999999999E-3</v>
      </c>
      <c r="C632" s="203">
        <f t="shared" si="261"/>
        <v>1.0460000000000001E-2</v>
      </c>
      <c r="D632" s="203">
        <f t="shared" si="261"/>
        <v>1.388E-2</v>
      </c>
      <c r="E632" s="203">
        <f t="shared" si="261"/>
        <v>1.6580000000000001E-2</v>
      </c>
      <c r="F632" s="203">
        <f t="shared" si="261"/>
        <v>1.9089999999999999E-2</v>
      </c>
      <c r="G632" s="203">
        <f t="shared" si="261"/>
        <v>2.002E-2</v>
      </c>
      <c r="H632" s="203">
        <f t="shared" si="261"/>
        <v>2.0320000000000001E-2</v>
      </c>
      <c r="I632" s="203">
        <f t="shared" si="261"/>
        <v>2.1229999999999999E-2</v>
      </c>
      <c r="J632" s="203">
        <f t="shared" si="261"/>
        <v>2.1649999999999999E-2</v>
      </c>
      <c r="K632" s="203">
        <f t="shared" si="261"/>
        <v>2.1700000000000001E-2</v>
      </c>
      <c r="S632" s="199" t="s">
        <v>8</v>
      </c>
      <c r="T632" s="202">
        <f t="shared" si="260"/>
        <v>62.050643022757271</v>
      </c>
      <c r="U632" s="202">
        <f t="shared" si="250"/>
        <v>62.339913244230161</v>
      </c>
      <c r="V632" s="202">
        <f t="shared" si="251"/>
        <v>62.339756169113961</v>
      </c>
      <c r="W632" s="202">
        <f t="shared" si="252"/>
        <v>62.424054608682439</v>
      </c>
      <c r="X632" s="202">
        <f t="shared" si="253"/>
        <v>62.457646854412239</v>
      </c>
      <c r="Y632" s="202">
        <f t="shared" si="254"/>
        <v>62.407660705310469</v>
      </c>
      <c r="Z632" s="202">
        <f t="shared" si="255"/>
        <v>62.407447442602283</v>
      </c>
      <c r="AA632" s="202">
        <f t="shared" si="256"/>
        <v>62.406543640983323</v>
      </c>
      <c r="AB632" s="202">
        <f t="shared" si="257"/>
        <v>62.399717425028022</v>
      </c>
      <c r="AC632" s="202">
        <f t="shared" si="258"/>
        <v>62.400282547455731</v>
      </c>
    </row>
    <row r="633" spans="1:29" ht="14.5">
      <c r="A633" s="129" t="s">
        <v>8</v>
      </c>
      <c r="B633" s="203">
        <f t="shared" si="261"/>
        <v>7.7999999999999999E-4</v>
      </c>
      <c r="C633" s="203">
        <f t="shared" si="261"/>
        <v>1.0399999999999999E-3</v>
      </c>
      <c r="D633" s="203">
        <f t="shared" si="261"/>
        <v>1.42E-3</v>
      </c>
      <c r="E633" s="203">
        <f t="shared" si="261"/>
        <v>2.1299999999999999E-3</v>
      </c>
      <c r="F633" s="203">
        <f t="shared" si="261"/>
        <v>3.1199999999999999E-3</v>
      </c>
      <c r="G633" s="203">
        <f t="shared" si="261"/>
        <v>7.4700000000000001E-3</v>
      </c>
      <c r="H633" s="203">
        <f t="shared" si="261"/>
        <v>1.3939999999999999E-2</v>
      </c>
      <c r="I633" s="203">
        <f t="shared" si="261"/>
        <v>2.0209999999999999E-2</v>
      </c>
      <c r="J633" s="203">
        <f t="shared" si="261"/>
        <v>2.8649999999999998E-2</v>
      </c>
      <c r="K633" s="203">
        <f t="shared" si="261"/>
        <v>3.9140000000000001E-2</v>
      </c>
      <c r="S633" s="201" t="s">
        <v>89</v>
      </c>
      <c r="T633" s="202">
        <f t="shared" si="260"/>
        <v>62.393727019185711</v>
      </c>
      <c r="U633" s="202">
        <f t="shared" si="250"/>
        <v>62.403852272508765</v>
      </c>
      <c r="V633" s="202">
        <f t="shared" si="251"/>
        <v>62.400266211927239</v>
      </c>
      <c r="W633" s="202">
        <f t="shared" si="252"/>
        <v>62.392642496458429</v>
      </c>
      <c r="X633" s="202">
        <f t="shared" si="253"/>
        <v>62.406977689645586</v>
      </c>
      <c r="Y633" s="202">
        <f t="shared" si="254"/>
        <v>62.399030525100486</v>
      </c>
      <c r="Z633" s="202">
        <f t="shared" si="255"/>
        <v>62.412405877147059</v>
      </c>
      <c r="AA633" s="202">
        <f t="shared" si="256"/>
        <v>62.406164155613922</v>
      </c>
      <c r="AB633" s="202">
        <f t="shared" si="257"/>
        <v>62.401122326259099</v>
      </c>
      <c r="AC633" s="202">
        <f t="shared" si="258"/>
        <v>62.406770418069847</v>
      </c>
    </row>
    <row r="634" spans="1:29" ht="14.5">
      <c r="A634" s="129" t="s">
        <v>89</v>
      </c>
      <c r="B634" s="137">
        <f>SUM(B624:B633)</f>
        <v>4.2340000000000003E-2</v>
      </c>
      <c r="C634" s="137">
        <f t="shared" ref="C634" si="262">SUM(C624:C633)</f>
        <v>5.4879999999999998E-2</v>
      </c>
      <c r="D634" s="137">
        <f t="shared" ref="D634" si="263">SUM(D624:D633)</f>
        <v>6.8540000000000004E-2</v>
      </c>
      <c r="E634" s="137">
        <f t="shared" ref="E634" si="264">SUM(E624:E633)</f>
        <v>8.1749999999999989E-2</v>
      </c>
      <c r="F634" s="137">
        <f t="shared" ref="F634" si="265">SUM(F624:F633)</f>
        <v>9.1339999999999991E-2</v>
      </c>
      <c r="G634" s="137">
        <f t="shared" ref="G634" si="266">SUM(G624:G633)</f>
        <v>9.7550000000000012E-2</v>
      </c>
      <c r="H634" s="137">
        <f t="shared" ref="H634" si="267">SUM(H624:H633)</f>
        <v>0.10575999999999999</v>
      </c>
      <c r="I634" s="137">
        <f t="shared" ref="I634" si="268">SUM(I624:I633)</f>
        <v>0.11207999999999999</v>
      </c>
      <c r="J634" s="137">
        <f t="shared" ref="J634" si="269">SUM(J624:J633)</f>
        <v>0.11728000000000001</v>
      </c>
      <c r="K634" s="137">
        <f t="shared" ref="K634" si="270">SUM(K624:K633)</f>
        <v>0.12642</v>
      </c>
      <c r="M634" t="s">
        <v>256</v>
      </c>
      <c r="Q634" s="6">
        <f>SUM(C634,C619,C604)*10^5</f>
        <v>26604</v>
      </c>
      <c r="R634" s="5"/>
      <c r="S634" s="206" t="s">
        <v>656</v>
      </c>
      <c r="X634" s="205">
        <f>(T633-AC633)/T633/91</f>
        <v>-2.2972510301837024E-6</v>
      </c>
    </row>
    <row r="635" spans="1:29" ht="14.5">
      <c r="A635" s="16"/>
      <c r="B635" s="2"/>
      <c r="C635" s="2"/>
      <c r="D635" s="2"/>
      <c r="E635" s="2"/>
      <c r="F635" s="2"/>
      <c r="G635" s="2"/>
      <c r="H635" s="2"/>
      <c r="I635" s="2"/>
      <c r="J635" s="2"/>
      <c r="K635" s="2"/>
      <c r="L635" s="38"/>
      <c r="M635" t="s">
        <v>650</v>
      </c>
      <c r="N635" s="45"/>
      <c r="Q635">
        <f>(K604+K619+K634)*10^5</f>
        <v>61287</v>
      </c>
    </row>
    <row r="636" spans="1:29" ht="14.5">
      <c r="A636" s="16"/>
      <c r="B636" s="2"/>
      <c r="C636" s="2"/>
      <c r="D636" s="2"/>
      <c r="E636" s="2"/>
      <c r="F636" s="2"/>
      <c r="G636" s="2"/>
      <c r="H636" s="2"/>
      <c r="I636" s="2"/>
      <c r="J636" s="2"/>
      <c r="K636" s="2"/>
      <c r="L636" s="38"/>
      <c r="M636" s="45"/>
      <c r="N636" s="45"/>
    </row>
    <row r="637" spans="1:29" ht="14.5">
      <c r="A637" s="34" t="s">
        <v>59</v>
      </c>
      <c r="B637" s="35"/>
      <c r="C637" s="35"/>
      <c r="D637" s="35"/>
      <c r="E637" s="35"/>
      <c r="F637" s="35"/>
      <c r="G637" s="35"/>
      <c r="H637" s="35"/>
      <c r="I637" s="35"/>
      <c r="J637" s="35"/>
      <c r="K637" s="35"/>
      <c r="L637" s="35"/>
      <c r="M637" s="35"/>
      <c r="N637" s="35"/>
      <c r="O637" s="35"/>
      <c r="P637" s="35"/>
      <c r="Q637" s="35"/>
      <c r="R637" s="35"/>
      <c r="S637" s="35"/>
      <c r="T637" s="35"/>
    </row>
    <row r="638" spans="1:29" ht="14.5" hidden="1" outlineLevel="1">
      <c r="A638" s="32"/>
      <c r="B638" s="5"/>
      <c r="C638" s="5"/>
      <c r="D638" s="5"/>
      <c r="E638" s="5"/>
      <c r="F638" s="5"/>
      <c r="G638" s="5"/>
      <c r="H638" s="5"/>
      <c r="I638" s="5"/>
      <c r="J638" s="5"/>
      <c r="K638" s="5"/>
      <c r="L638" s="5"/>
      <c r="M638" s="5"/>
      <c r="N638" s="5"/>
      <c r="O638" s="5"/>
      <c r="P638" s="5"/>
      <c r="Q638" s="5"/>
      <c r="R638" s="5"/>
      <c r="S638" s="5"/>
      <c r="T638" s="5"/>
    </row>
    <row r="639" spans="1:29" hidden="1" outlineLevel="1">
      <c r="A639" s="10" t="s">
        <v>60</v>
      </c>
      <c r="B639" s="5"/>
      <c r="C639" s="5"/>
      <c r="D639" s="5"/>
      <c r="E639" s="5"/>
      <c r="F639" s="5"/>
      <c r="G639" s="5"/>
      <c r="H639" s="5"/>
      <c r="I639" s="5"/>
      <c r="J639" s="5"/>
      <c r="K639" s="5"/>
      <c r="L639" s="5"/>
      <c r="M639" s="5"/>
      <c r="N639" s="5"/>
      <c r="O639" s="5"/>
      <c r="P639" s="5"/>
      <c r="Q639" s="5"/>
      <c r="R639" s="5"/>
      <c r="S639" s="5"/>
      <c r="T639" s="5"/>
    </row>
    <row r="640" spans="1:29" ht="14.5" hidden="1" outlineLevel="1">
      <c r="A640" s="32" t="s">
        <v>61</v>
      </c>
      <c r="B640" s="5"/>
      <c r="D640" s="5"/>
      <c r="E640" s="5"/>
      <c r="F640" s="5"/>
      <c r="G640" s="5"/>
      <c r="H640" s="5"/>
      <c r="I640" s="5"/>
      <c r="J640" s="5"/>
      <c r="K640" s="5"/>
      <c r="L640" s="5"/>
      <c r="M640" s="5"/>
      <c r="N640" s="5"/>
      <c r="O640" s="5"/>
      <c r="P640" s="30"/>
      <c r="Q640" s="30"/>
      <c r="R640" s="5"/>
      <c r="T640" s="5"/>
      <c r="U640" s="5"/>
      <c r="V640" s="5"/>
      <c r="W640" s="5"/>
      <c r="X640" s="5"/>
      <c r="Y640" s="5"/>
      <c r="Z640" s="5"/>
      <c r="AA640" s="5"/>
      <c r="AB640" s="5"/>
      <c r="AC640" s="5"/>
    </row>
    <row r="641" spans="1:31" ht="14.5" hidden="1" outlineLevel="1">
      <c r="B641" s="73">
        <v>2010</v>
      </c>
      <c r="C641" s="73">
        <v>2020</v>
      </c>
      <c r="D641" s="73">
        <v>2030</v>
      </c>
      <c r="E641" s="73">
        <v>2040</v>
      </c>
      <c r="F641" s="73">
        <v>2050</v>
      </c>
      <c r="G641" s="73">
        <v>2060</v>
      </c>
      <c r="H641" s="73">
        <v>2070</v>
      </c>
      <c r="I641" s="73">
        <v>2080</v>
      </c>
      <c r="J641" s="73">
        <v>2090</v>
      </c>
      <c r="K641" s="73">
        <v>2100</v>
      </c>
      <c r="L641" s="55"/>
      <c r="M641" s="55"/>
      <c r="O641" s="5"/>
      <c r="P641" s="53"/>
      <c r="Q641" s="53"/>
      <c r="R641" s="5"/>
      <c r="S641" s="5"/>
      <c r="T641" s="55"/>
      <c r="U641" s="55"/>
      <c r="V641" s="55"/>
      <c r="W641" s="55"/>
      <c r="X641" s="55"/>
      <c r="Y641" s="55"/>
      <c r="Z641" s="55"/>
      <c r="AA641" s="55"/>
      <c r="AB641" s="55"/>
      <c r="AC641" s="55"/>
    </row>
    <row r="642" spans="1:31" ht="14.5" hidden="1" outlineLevel="1">
      <c r="A642" s="4" t="s">
        <v>5</v>
      </c>
      <c r="B642" s="7">
        <v>0.49271201229213124</v>
      </c>
      <c r="C642" s="7">
        <v>0.47846970625794999</v>
      </c>
      <c r="D642" s="7">
        <v>0.45369191479434973</v>
      </c>
      <c r="E642" s="7">
        <v>0.41166833692432664</v>
      </c>
      <c r="F642" s="7">
        <v>0.37353722669459283</v>
      </c>
      <c r="G642" s="7">
        <v>0.3232328657264143</v>
      </c>
      <c r="H642" s="7">
        <v>0.27970300687361871</v>
      </c>
      <c r="I642" s="7">
        <v>0.23219875747736091</v>
      </c>
      <c r="J642" s="7">
        <v>0.19276254330148065</v>
      </c>
      <c r="K642" s="7">
        <v>0.16002410393465608</v>
      </c>
      <c r="L642" s="55"/>
      <c r="M642" s="55"/>
      <c r="O642" s="5"/>
      <c r="P642" s="53"/>
      <c r="Q642" s="53"/>
      <c r="R642" s="5"/>
      <c r="T642" s="7"/>
      <c r="U642" s="7"/>
      <c r="V642" s="7"/>
      <c r="W642" s="7"/>
      <c r="X642" s="7"/>
      <c r="Y642" s="7"/>
      <c r="Z642" s="7"/>
      <c r="AA642" s="7"/>
      <c r="AB642" s="7"/>
      <c r="AC642" s="7"/>
    </row>
    <row r="643" spans="1:31" ht="14.5" hidden="1" outlineLevel="1">
      <c r="A643" s="4" t="s">
        <v>6</v>
      </c>
      <c r="B643" s="7">
        <v>0.9026480745660278</v>
      </c>
      <c r="C643" s="7">
        <v>0.78970725509681283</v>
      </c>
      <c r="D643" s="7">
        <v>0.70072080813827664</v>
      </c>
      <c r="E643" s="7">
        <v>0.63611799523691959</v>
      </c>
      <c r="F643" s="7">
        <v>0.57747122557888542</v>
      </c>
      <c r="G643" s="7">
        <v>0.53793260913309049</v>
      </c>
      <c r="H643" s="7">
        <v>0.50110114435339037</v>
      </c>
      <c r="I643" s="7">
        <v>0.47323978570837244</v>
      </c>
      <c r="J643" s="7">
        <v>0.44692752611110859</v>
      </c>
      <c r="K643" s="7">
        <v>0.42207823523714738</v>
      </c>
      <c r="L643" s="55"/>
      <c r="M643" s="55"/>
      <c r="O643" s="5"/>
      <c r="P643" s="53"/>
      <c r="Q643" s="53"/>
      <c r="R643" s="5"/>
      <c r="T643" s="7"/>
      <c r="U643" s="7"/>
      <c r="V643" s="7"/>
      <c r="W643" s="7"/>
      <c r="X643" s="7"/>
      <c r="Y643" s="7"/>
      <c r="Z643" s="7"/>
      <c r="AA643" s="7"/>
      <c r="AB643" s="7"/>
      <c r="AC643" s="7"/>
    </row>
    <row r="644" spans="1:31" ht="14.5" hidden="1" outlineLevel="1">
      <c r="A644" s="4" t="s">
        <v>11</v>
      </c>
      <c r="B644" s="7">
        <v>0.29992594867057987</v>
      </c>
      <c r="C644" s="7">
        <v>0.27976166356175713</v>
      </c>
      <c r="D644" s="7">
        <v>0.2564542895672019</v>
      </c>
      <c r="E644" s="7">
        <v>0.23690395007730447</v>
      </c>
      <c r="F644" s="7">
        <v>0.21898635830316532</v>
      </c>
      <c r="G644" s="7">
        <v>0.20752427621323388</v>
      </c>
      <c r="H644" s="7">
        <v>0.19665293229882025</v>
      </c>
      <c r="I644" s="7">
        <v>0.18578338287512519</v>
      </c>
      <c r="J644" s="7">
        <v>0.17553556065230586</v>
      </c>
      <c r="K644" s="7">
        <v>0.16586629374728268</v>
      </c>
      <c r="L644" s="55"/>
      <c r="M644" s="55"/>
      <c r="O644" s="5"/>
      <c r="P644" s="53"/>
      <c r="Q644" s="53"/>
      <c r="R644" s="5"/>
      <c r="T644" s="7"/>
      <c r="U644" s="7"/>
      <c r="V644" s="7"/>
      <c r="W644" s="7"/>
      <c r="X644" s="7"/>
      <c r="Y644" s="7"/>
      <c r="Z644" s="7"/>
      <c r="AA644" s="7"/>
      <c r="AB644" s="7"/>
      <c r="AC644" s="7"/>
    </row>
    <row r="645" spans="1:31" ht="14.5" hidden="1" outlineLevel="1">
      <c r="A645" s="4" t="s">
        <v>2</v>
      </c>
      <c r="B645" s="7">
        <v>0.60164882413159981</v>
      </c>
      <c r="C645" s="7">
        <v>0.55781692074887368</v>
      </c>
      <c r="D645" s="7">
        <v>0.4981491048582331</v>
      </c>
      <c r="E645" s="7">
        <v>0.44159890889948455</v>
      </c>
      <c r="F645" s="7">
        <v>0.39146832632914702</v>
      </c>
      <c r="G645" s="7">
        <v>0.35522653607478621</v>
      </c>
      <c r="H645" s="7">
        <v>0.32233997860045044</v>
      </c>
      <c r="I645" s="7">
        <v>0.30083308426107752</v>
      </c>
      <c r="J645" s="7">
        <v>0.28076115466338281</v>
      </c>
      <c r="K645" s="7">
        <v>0.26202844730836261</v>
      </c>
      <c r="L645" s="55"/>
      <c r="M645" s="55"/>
      <c r="O645" s="5"/>
      <c r="P645" s="53"/>
      <c r="Q645" s="53"/>
      <c r="R645" s="5"/>
      <c r="T645" s="7"/>
      <c r="U645" s="7"/>
      <c r="V645" s="7"/>
      <c r="W645" s="7"/>
      <c r="X645" s="7"/>
      <c r="Y645" s="7"/>
      <c r="Z645" s="7"/>
      <c r="AA645" s="7"/>
      <c r="AB645" s="7"/>
      <c r="AC645" s="7"/>
    </row>
    <row r="646" spans="1:31" ht="14.5" hidden="1" outlineLevel="1">
      <c r="A646" s="4" t="s">
        <v>3</v>
      </c>
      <c r="B646" s="7">
        <v>0.62446578598233182</v>
      </c>
      <c r="C646" s="7">
        <v>0.589574732004012</v>
      </c>
      <c r="D646" s="7">
        <v>0.5546702363508248</v>
      </c>
      <c r="E646" s="7">
        <v>0.51545002099011572</v>
      </c>
      <c r="F646" s="7">
        <v>0.47900303049732168</v>
      </c>
      <c r="G646" s="7">
        <v>0.44428037024551209</v>
      </c>
      <c r="H646" s="7">
        <v>0.41207473610460377</v>
      </c>
      <c r="I646" s="7">
        <v>0.37932069147473557</v>
      </c>
      <c r="J646" s="7">
        <v>0.34917012467453723</v>
      </c>
      <c r="K646" s="7">
        <v>0.32141609647295571</v>
      </c>
      <c r="L646" s="55"/>
      <c r="M646" s="55"/>
      <c r="O646" s="5"/>
      <c r="P646" s="53"/>
      <c r="Q646" s="53"/>
      <c r="R646" s="5"/>
      <c r="T646" s="7"/>
      <c r="U646" s="7"/>
      <c r="V646" s="7"/>
      <c r="W646" s="7"/>
      <c r="X646" s="7"/>
      <c r="Y646" s="7"/>
      <c r="Z646" s="7"/>
      <c r="AA646" s="7"/>
      <c r="AB646" s="7"/>
      <c r="AC646" s="7"/>
    </row>
    <row r="647" spans="1:31" ht="14.5" hidden="1" outlineLevel="1">
      <c r="A647" s="4" t="s">
        <v>4</v>
      </c>
      <c r="B647" s="7">
        <v>0.50222976611742087</v>
      </c>
      <c r="C647" s="7">
        <v>0.48765731287120179</v>
      </c>
      <c r="D647" s="7">
        <v>0.47042206781128504</v>
      </c>
      <c r="E647" s="7">
        <v>0.4464338961971433</v>
      </c>
      <c r="F647" s="7">
        <v>0.42366895031317792</v>
      </c>
      <c r="G647" s="7">
        <v>0.39266565791991553</v>
      </c>
      <c r="H647" s="7">
        <v>0.3639311278197398</v>
      </c>
      <c r="I647" s="7">
        <v>0.33737348792226179</v>
      </c>
      <c r="J647" s="7">
        <v>0.31275387470897958</v>
      </c>
      <c r="K647" s="7">
        <v>0.28993086192955031</v>
      </c>
      <c r="L647" s="55"/>
      <c r="M647" s="55"/>
      <c r="O647" s="5"/>
      <c r="P647" s="53"/>
      <c r="Q647" s="53"/>
      <c r="R647" s="5"/>
      <c r="T647" s="7"/>
      <c r="U647" s="7"/>
      <c r="V647" s="7"/>
      <c r="W647" s="7"/>
      <c r="X647" s="7"/>
      <c r="Y647" s="7"/>
      <c r="Z647" s="7"/>
      <c r="AA647" s="7"/>
      <c r="AB647" s="7"/>
      <c r="AC647" s="7"/>
    </row>
    <row r="648" spans="1:31" ht="14.5" hidden="1" outlineLevel="1">
      <c r="A648" s="73" t="s">
        <v>0</v>
      </c>
      <c r="B648" s="55">
        <v>0.78614357533419321</v>
      </c>
      <c r="C648" s="55">
        <v>0.74770764462097805</v>
      </c>
      <c r="D648" s="55">
        <v>0.71177466532287859</v>
      </c>
      <c r="E648" s="55">
        <v>0.67934198898211418</v>
      </c>
      <c r="F648" s="55">
        <v>0.64838713778162449</v>
      </c>
      <c r="G648" s="55">
        <v>0.62045208730160939</v>
      </c>
      <c r="H648" s="55">
        <v>0.59372058790990068</v>
      </c>
      <c r="I648" s="55">
        <v>0.56951224931221101</v>
      </c>
      <c r="J648" s="55">
        <v>0.54629098050727265</v>
      </c>
      <c r="K648" s="55">
        <v>0.52401653475234311</v>
      </c>
      <c r="L648" s="55"/>
      <c r="M648" s="55"/>
      <c r="O648" s="5"/>
      <c r="P648" s="53"/>
      <c r="Q648" s="53"/>
      <c r="R648" s="5"/>
      <c r="T648" s="7"/>
      <c r="U648" s="7"/>
      <c r="V648" s="7"/>
      <c r="W648" s="7"/>
      <c r="X648" s="7"/>
      <c r="Y648" s="7"/>
      <c r="Z648" s="7"/>
      <c r="AA648" s="7"/>
      <c r="AB648" s="7"/>
      <c r="AC648" s="7"/>
    </row>
    <row r="649" spans="1:31" ht="14.5" hidden="1" outlineLevel="1">
      <c r="A649" s="4" t="s">
        <v>1</v>
      </c>
      <c r="B649" s="7">
        <v>0.22230190148374504</v>
      </c>
      <c r="C649" s="7">
        <v>0.21058909170359563</v>
      </c>
      <c r="D649" s="7">
        <v>0.19983724972850408</v>
      </c>
      <c r="E649" s="7">
        <v>0.19068343550261821</v>
      </c>
      <c r="F649" s="7">
        <v>0.18194892405935104</v>
      </c>
      <c r="G649" s="7">
        <v>0.17481337050098408</v>
      </c>
      <c r="H649" s="7">
        <v>0.16795765440165983</v>
      </c>
      <c r="I649" s="7">
        <v>0.16171562837931314</v>
      </c>
      <c r="J649" s="7">
        <v>0.15570558278681024</v>
      </c>
      <c r="K649" s="7">
        <v>0.14991889623749916</v>
      </c>
      <c r="L649" s="55"/>
      <c r="M649" s="55"/>
      <c r="O649" s="5"/>
      <c r="P649" s="53"/>
      <c r="Q649" s="53"/>
      <c r="R649" s="5"/>
      <c r="T649" s="7"/>
      <c r="U649" s="7"/>
      <c r="V649" s="7"/>
      <c r="W649" s="7"/>
      <c r="X649" s="7"/>
      <c r="Y649" s="7"/>
      <c r="Z649" s="7"/>
      <c r="AA649" s="7"/>
      <c r="AB649" s="7"/>
      <c r="AC649" s="7"/>
    </row>
    <row r="650" spans="1:31" ht="14.5" hidden="1" outlineLevel="1">
      <c r="A650" s="4" t="s">
        <v>7</v>
      </c>
      <c r="B650" s="7">
        <v>0.38099605612578025</v>
      </c>
      <c r="C650" s="7">
        <v>0.34191678872834785</v>
      </c>
      <c r="D650" s="7">
        <v>0.31230982855805128</v>
      </c>
      <c r="E650" s="7">
        <v>0.29037486263817042</v>
      </c>
      <c r="F650" s="7">
        <v>0.2699804909804932</v>
      </c>
      <c r="G650" s="7">
        <v>0.25461543609131138</v>
      </c>
      <c r="H650" s="7">
        <v>0.24012483294821751</v>
      </c>
      <c r="I650" s="7">
        <v>0.2223008896438636</v>
      </c>
      <c r="J650" s="7">
        <v>0.20579997882647172</v>
      </c>
      <c r="K650" s="7">
        <v>0.19052389467639425</v>
      </c>
      <c r="L650" s="55"/>
      <c r="M650" s="55"/>
      <c r="O650" s="5"/>
      <c r="P650" s="53"/>
      <c r="Q650" s="53"/>
      <c r="R650" s="5"/>
      <c r="T650" s="7"/>
      <c r="U650" s="7"/>
      <c r="V650" s="7"/>
      <c r="W650" s="7"/>
      <c r="X650" s="7"/>
      <c r="Y650" s="7"/>
      <c r="Z650" s="7"/>
      <c r="AA650" s="7"/>
      <c r="AB650" s="7"/>
      <c r="AC650" s="7"/>
    </row>
    <row r="651" spans="1:31" ht="14.5" hidden="1" outlineLevel="1">
      <c r="A651" s="4" t="s">
        <v>8</v>
      </c>
      <c r="B651" s="7">
        <v>0.40950072025603379</v>
      </c>
      <c r="C651" s="7">
        <v>0.37859661512385234</v>
      </c>
      <c r="D651" s="7">
        <v>0.34504808492120964</v>
      </c>
      <c r="E651" s="7">
        <v>0.30437888902299898</v>
      </c>
      <c r="F651" s="7">
        <v>0.26850318008294582</v>
      </c>
      <c r="G651" s="7">
        <v>0.22653887895270117</v>
      </c>
      <c r="H651" s="7">
        <v>0.19113316893041227</v>
      </c>
      <c r="I651" s="7">
        <v>0.16816246348014743</v>
      </c>
      <c r="J651" s="7">
        <v>0.14795241601423764</v>
      </c>
      <c r="K651" s="7">
        <v>0.13017124601670857</v>
      </c>
      <c r="L651" s="55"/>
      <c r="M651" s="55"/>
      <c r="O651" s="5"/>
      <c r="P651" s="53"/>
      <c r="Q651" s="53"/>
      <c r="R651" s="5"/>
      <c r="T651" s="7"/>
      <c r="U651" s="7"/>
      <c r="V651" s="7"/>
      <c r="W651" s="7"/>
      <c r="X651" s="7"/>
      <c r="Y651" s="7"/>
      <c r="Z651" s="7"/>
      <c r="AA651" s="7"/>
      <c r="AB651" s="7"/>
      <c r="AC651" s="7"/>
    </row>
    <row r="652" spans="1:31" ht="14.5" hidden="1" outlineLevel="1">
      <c r="A652" s="4" t="s">
        <v>152</v>
      </c>
      <c r="B652" s="7"/>
      <c r="C652" s="7"/>
      <c r="D652" s="7"/>
      <c r="E652" s="7"/>
      <c r="F652" s="7"/>
      <c r="G652" s="7"/>
      <c r="H652" s="7"/>
      <c r="I652" s="7"/>
      <c r="J652" s="7"/>
      <c r="K652" s="7"/>
      <c r="L652" s="55"/>
      <c r="M652" s="55"/>
      <c r="O652" s="5"/>
      <c r="P652" s="53"/>
      <c r="Q652" s="53"/>
      <c r="R652" s="5"/>
      <c r="S652" s="5"/>
      <c r="T652" s="55"/>
      <c r="U652" s="7"/>
      <c r="V652" s="7"/>
      <c r="W652" s="7"/>
      <c r="X652" s="7"/>
      <c r="Y652" s="7"/>
      <c r="Z652" s="7"/>
      <c r="AA652" s="7"/>
      <c r="AB652" s="7"/>
      <c r="AC652" s="7"/>
      <c r="AD652" s="7"/>
    </row>
    <row r="653" spans="1:31" ht="14.5" hidden="1" outlineLevel="1">
      <c r="A653" s="32"/>
      <c r="B653" s="5"/>
      <c r="C653" s="5"/>
      <c r="D653" s="5"/>
      <c r="E653" s="5"/>
      <c r="F653" s="5"/>
      <c r="G653" s="5"/>
      <c r="H653" s="5"/>
      <c r="I653" s="5"/>
      <c r="J653" s="5"/>
      <c r="K653" s="5"/>
      <c r="L653" s="5"/>
      <c r="M653" s="5"/>
      <c r="N653" s="5"/>
      <c r="O653" s="5"/>
      <c r="P653" s="5"/>
      <c r="Q653" s="5"/>
      <c r="R653" s="5"/>
      <c r="S653" s="5"/>
      <c r="T653" s="5"/>
    </row>
    <row r="654" spans="1:31" hidden="1" outlineLevel="1">
      <c r="A654" s="54" t="s">
        <v>62</v>
      </c>
      <c r="B654" s="5"/>
      <c r="C654" s="5"/>
      <c r="D654" s="5"/>
      <c r="E654" s="5"/>
      <c r="F654" s="5"/>
      <c r="G654" s="5"/>
      <c r="H654" s="5"/>
      <c r="I654" s="5"/>
      <c r="J654" s="5"/>
      <c r="K654" s="5"/>
      <c r="L654" s="5"/>
      <c r="M654" s="5"/>
      <c r="N654" s="5"/>
      <c r="O654" s="5"/>
      <c r="P654" s="5"/>
      <c r="Q654" s="5"/>
      <c r="R654" s="5"/>
      <c r="S654" s="5"/>
      <c r="T654" s="5"/>
    </row>
    <row r="655" spans="1:31" ht="14.5" hidden="1" outlineLevel="1">
      <c r="A655" s="19" t="s">
        <v>63</v>
      </c>
      <c r="B655" s="20"/>
      <c r="C655" s="20"/>
      <c r="D655" s="20"/>
      <c r="E655" s="20"/>
      <c r="F655" s="20"/>
      <c r="G655" s="20"/>
      <c r="H655" s="20"/>
      <c r="I655" s="20"/>
      <c r="J655" s="20"/>
      <c r="K655" s="20"/>
      <c r="L655" s="5"/>
      <c r="M655" s="5"/>
      <c r="N655" s="5"/>
      <c r="O655" s="5"/>
      <c r="R655" s="5"/>
      <c r="T655" s="5"/>
      <c r="U655" s="5"/>
      <c r="V655" s="5"/>
      <c r="W655" s="5"/>
      <c r="X655" s="5"/>
      <c r="Y655" s="5"/>
      <c r="Z655" s="5"/>
      <c r="AA655" s="5"/>
      <c r="AB655" s="5"/>
      <c r="AC655" s="5"/>
      <c r="AD655" s="5"/>
      <c r="AE655" s="5"/>
    </row>
    <row r="656" spans="1:31" ht="14.5" hidden="1" outlineLevel="1">
      <c r="A656" s="20"/>
      <c r="B656" s="19">
        <v>2010</v>
      </c>
      <c r="C656" s="19">
        <v>2020</v>
      </c>
      <c r="D656" s="19">
        <v>2030</v>
      </c>
      <c r="E656" s="19">
        <v>2040</v>
      </c>
      <c r="F656" s="19">
        <v>2050</v>
      </c>
      <c r="G656" s="19">
        <v>2060</v>
      </c>
      <c r="H656" s="19">
        <v>2070</v>
      </c>
      <c r="I656" s="19">
        <v>2080</v>
      </c>
      <c r="J656" s="19">
        <v>2090</v>
      </c>
      <c r="K656" s="19">
        <v>2100</v>
      </c>
      <c r="L656" s="6"/>
      <c r="M656" s="6"/>
      <c r="N656" s="5"/>
      <c r="O656" s="5"/>
      <c r="R656" s="5"/>
      <c r="S656" s="5"/>
      <c r="T656" s="6"/>
      <c r="U656" s="6"/>
      <c r="V656" s="6"/>
      <c r="W656" s="6"/>
      <c r="X656" s="6"/>
      <c r="Y656" s="6"/>
      <c r="Z656" s="6"/>
      <c r="AA656" s="6"/>
      <c r="AB656" s="6"/>
      <c r="AC656" s="6"/>
      <c r="AD656" s="6"/>
      <c r="AE656" s="6"/>
    </row>
    <row r="657" spans="1:31" ht="14.5" hidden="1" outlineLevel="1">
      <c r="A657" s="19" t="s">
        <v>5</v>
      </c>
      <c r="B657" s="33">
        <f>B642*B53/CPI!$G$2*10^12/10^9</f>
        <v>400.03531183690887</v>
      </c>
      <c r="C657" s="33">
        <f>C642*C53/CPI!$G$2*10^12/10^9</f>
        <v>700.66243415942017</v>
      </c>
      <c r="D657" s="33">
        <f>D642*D53/CPI!$G$2*10^12/10^9</f>
        <v>1090.4140869519413</v>
      </c>
      <c r="E657" s="33">
        <f>E642*E53/CPI!$G$2*10^12/10^9</f>
        <v>1572.1297533664606</v>
      </c>
      <c r="F657" s="33">
        <f>F642*F53/CPI!$G$2*10^12/10^9</f>
        <v>2160.5506814786281</v>
      </c>
      <c r="G657" s="33">
        <f>G642*G53/CPI!$G$2*10^12/10^9</f>
        <v>2690.1652728047748</v>
      </c>
      <c r="H657" s="33">
        <f>H642*H53/CPI!$G$2*10^12/10^9</f>
        <v>3189.5781666522148</v>
      </c>
      <c r="I657" s="33">
        <f>I642*I53/CPI!$G$2*10^12/10^9</f>
        <v>3484.5352909320518</v>
      </c>
      <c r="J657" s="33">
        <f>J642*J53/CPI!$G$2*10^12/10^9</f>
        <v>3686.1686303095616</v>
      </c>
      <c r="K657" s="33">
        <f>K642*K53/CPI!$G$2*10^12/10^9</f>
        <v>3782.6274455336106</v>
      </c>
      <c r="L657" s="6"/>
      <c r="M657" s="6"/>
      <c r="N657" s="5"/>
      <c r="O657" s="5"/>
      <c r="R657" s="5"/>
      <c r="T657" s="1"/>
      <c r="U657" s="1"/>
      <c r="V657" s="1"/>
      <c r="W657" s="1"/>
      <c r="X657" s="1"/>
      <c r="Y657" s="1"/>
      <c r="Z657" s="1"/>
      <c r="AA657" s="1"/>
      <c r="AB657" s="1"/>
      <c r="AC657" s="1"/>
      <c r="AD657" s="1"/>
      <c r="AE657" s="1"/>
    </row>
    <row r="658" spans="1:31" ht="14.5" hidden="1" outlineLevel="1">
      <c r="A658" s="19" t="s">
        <v>6</v>
      </c>
      <c r="B658" s="33">
        <f>B643*B54/CPI!$G$2*10^12/10^9</f>
        <v>5233.005562823917</v>
      </c>
      <c r="C658" s="33">
        <f>C643*C54/CPI!$G$2*10^12/10^9</f>
        <v>11924.284902179619</v>
      </c>
      <c r="D658" s="33">
        <f>D643*D54/CPI!$G$2*10^12/10^9</f>
        <v>16584.689557569836</v>
      </c>
      <c r="E658" s="33">
        <f>E643*E54/CPI!$G$2*10^12/10^9</f>
        <v>18413.394362270221</v>
      </c>
      <c r="F658" s="33">
        <f>F643*F54/CPI!$G$2*10^12/10^9</f>
        <v>18382.682332844761</v>
      </c>
      <c r="G658" s="33">
        <f>G643*G54/CPI!$G$2*10^12/10^9</f>
        <v>17819.358859345277</v>
      </c>
      <c r="H658" s="33">
        <f>H643*H54/CPI!$G$2*10^12/10^9</f>
        <v>16739.794735341584</v>
      </c>
      <c r="I658" s="33">
        <f>I643*I54/CPI!$G$2*10^12/10^9</f>
        <v>15675.3663037027</v>
      </c>
      <c r="J658" s="33">
        <f>J643*J54/CPI!$G$2*10^12/10^9</f>
        <v>14487.374205320089</v>
      </c>
      <c r="K658" s="33">
        <f>K643*K54/CPI!$G$2*10^12/10^9</f>
        <v>13347.165983520057</v>
      </c>
      <c r="L658" s="6"/>
      <c r="M658" s="6"/>
      <c r="N658" s="5"/>
      <c r="O658" s="5"/>
      <c r="R658" s="5"/>
      <c r="T658" s="1"/>
      <c r="U658" s="1"/>
      <c r="V658" s="1"/>
      <c r="W658" s="1"/>
      <c r="X658" s="1"/>
      <c r="Y658" s="1"/>
      <c r="Z658" s="1"/>
      <c r="AA658" s="1"/>
      <c r="AB658" s="1"/>
      <c r="AC658" s="1"/>
      <c r="AD658" s="1"/>
      <c r="AE658" s="1"/>
    </row>
    <row r="659" spans="1:31" ht="14.5" hidden="1" outlineLevel="1">
      <c r="A659" s="19" t="s">
        <v>11</v>
      </c>
      <c r="B659" s="33">
        <f>B644*B55/CPI!$G$2*10^12/10^9</f>
        <v>2785.0404276610002</v>
      </c>
      <c r="C659" s="33">
        <f>C644*C55/CPI!$G$2*10^12/10^9</f>
        <v>3289.0753539066131</v>
      </c>
      <c r="D659" s="33">
        <f>D644*D55/CPI!$G$2*10^12/10^9</f>
        <v>3959.1085493702149</v>
      </c>
      <c r="E659" s="33">
        <f>E644*E55/CPI!$G$2*10^12/10^9</f>
        <v>4531.8324324933565</v>
      </c>
      <c r="F659" s="33">
        <f>F644*F55/CPI!$G$2*10^12/10^9</f>
        <v>4936.4908820116416</v>
      </c>
      <c r="G659" s="33">
        <f>G644*G55/CPI!$G$2*10^12/10^9</f>
        <v>5347.9562497007182</v>
      </c>
      <c r="H659" s="33">
        <f>H644*H55/CPI!$G$2*10^12/10^9</f>
        <v>5698.887293786458</v>
      </c>
      <c r="I659" s="33">
        <f>I644*I55/CPI!$G$2*10^12/10^9</f>
        <v>5962.9891857836228</v>
      </c>
      <c r="J659" s="33">
        <f>J644*J55/CPI!$G$2*10^12/10^9</f>
        <v>6178.4815530121659</v>
      </c>
      <c r="K659" s="33">
        <f>K644*K55/CPI!$G$2*10^12/10^9</f>
        <v>6339.791052385538</v>
      </c>
      <c r="L659" s="6"/>
      <c r="M659" s="6"/>
      <c r="N659" s="5"/>
      <c r="O659" s="5"/>
      <c r="R659" s="5"/>
      <c r="T659" s="1"/>
      <c r="U659" s="1"/>
      <c r="V659" s="1"/>
      <c r="W659" s="1"/>
      <c r="X659" s="1"/>
      <c r="Y659" s="1"/>
      <c r="Z659" s="1"/>
      <c r="AA659" s="1"/>
      <c r="AB659" s="1"/>
      <c r="AC659" s="1"/>
      <c r="AD659" s="1"/>
      <c r="AE659" s="1"/>
    </row>
    <row r="660" spans="1:31" ht="14.5" hidden="1" outlineLevel="1">
      <c r="A660" s="19" t="s">
        <v>2</v>
      </c>
      <c r="B660" s="33">
        <f>B645*B56/CPI!$G$2*10^12/10^9</f>
        <v>1047.5953820937334</v>
      </c>
      <c r="C660" s="33">
        <f>C645*C56/CPI!$G$2*10^12/10^9</f>
        <v>1661.9625795107768</v>
      </c>
      <c r="D660" s="33">
        <f>D645*D56/CPI!$G$2*10^12/10^9</f>
        <v>2039.7206641475389</v>
      </c>
      <c r="E660" s="33">
        <f>E645*E56/CPI!$G$2*10^12/10^9</f>
        <v>2118.5166045738424</v>
      </c>
      <c r="F660" s="33">
        <f>F645*F56/CPI!$G$2*10^12/10^9</f>
        <v>2074.7165659772809</v>
      </c>
      <c r="G660" s="33">
        <f>G645*G56/CPI!$G$2*10^12/10^9</f>
        <v>2063.5604934484854</v>
      </c>
      <c r="H660" s="33">
        <f>H645*H56/CPI!$G$2*10^12/10^9</f>
        <v>2068.7532098567635</v>
      </c>
      <c r="I660" s="33">
        <f>I645*I56/CPI!$G$2*10^12/10^9</f>
        <v>2124.6831591712807</v>
      </c>
      <c r="J660" s="33">
        <f>J645*J56/CPI!$G$2*10^12/10^9</f>
        <v>2166.0935396685936</v>
      </c>
      <c r="K660" s="33">
        <f>K645*K56/CPI!$G$2*10^12/10^9</f>
        <v>2202.8833781939829</v>
      </c>
      <c r="L660" s="6"/>
      <c r="M660" s="6"/>
      <c r="N660" s="5"/>
      <c r="O660" s="5"/>
      <c r="R660" s="5"/>
      <c r="T660" s="1"/>
      <c r="U660" s="1"/>
      <c r="V660" s="1"/>
      <c r="W660" s="1"/>
      <c r="X660" s="1"/>
      <c r="Y660" s="1"/>
      <c r="Z660" s="1"/>
      <c r="AA660" s="1"/>
      <c r="AB660" s="1"/>
      <c r="AC660" s="1"/>
      <c r="AD660" s="1"/>
      <c r="AE660" s="1"/>
    </row>
    <row r="661" spans="1:31" ht="14.5" hidden="1" outlineLevel="1">
      <c r="A661" s="19" t="s">
        <v>3</v>
      </c>
      <c r="B661" s="33">
        <f>B646*B57/CPI!$G$2*10^12/10^9</f>
        <v>2018.2012913178696</v>
      </c>
      <c r="C661" s="33">
        <f>C646*C57/CPI!$G$2*10^12/10^9</f>
        <v>2758.2286581595513</v>
      </c>
      <c r="D661" s="33">
        <f>D646*D57/CPI!$G$2*10^12/10^9</f>
        <v>3483.3984283036048</v>
      </c>
      <c r="E661" s="33">
        <f>E646*E57/CPI!$G$2*10^12/10^9</f>
        <v>4113.0160205837656</v>
      </c>
      <c r="F661" s="33">
        <f>F646*F57/CPI!$G$2*10^12/10^9</f>
        <v>4815.4437749400677</v>
      </c>
      <c r="G661" s="33">
        <f>G646*G57/CPI!$G$2*10^12/10^9</f>
        <v>5416.4933018344927</v>
      </c>
      <c r="H661" s="33">
        <f>H646*H57/CPI!$G$2*10^12/10^9</f>
        <v>5804.3794994194068</v>
      </c>
      <c r="I661" s="33">
        <f>I646*I57/CPI!$G$2*10^12/10^9</f>
        <v>6041.058388361349</v>
      </c>
      <c r="J661" s="33">
        <f>J646*J57/CPI!$G$2*10^12/10^9</f>
        <v>6207.624788554569</v>
      </c>
      <c r="K661" s="33">
        <f>K646*K57/CPI!$G$2*10^12/10^9</f>
        <v>6312.4774277052811</v>
      </c>
      <c r="L661" s="6"/>
      <c r="M661" s="6"/>
      <c r="N661" s="5"/>
      <c r="O661" s="5"/>
      <c r="R661" s="5"/>
      <c r="T661" s="1"/>
      <c r="U661" s="1"/>
      <c r="V661" s="1"/>
      <c r="W661" s="1"/>
      <c r="X661" s="1"/>
      <c r="Y661" s="1"/>
      <c r="Z661" s="1"/>
      <c r="AA661" s="1"/>
      <c r="AB661" s="1"/>
      <c r="AC661" s="1"/>
      <c r="AD661" s="1"/>
      <c r="AE661" s="1"/>
    </row>
    <row r="662" spans="1:31" ht="14.5" hidden="1" outlineLevel="1">
      <c r="A662" s="19" t="s">
        <v>4</v>
      </c>
      <c r="B662" s="33">
        <f>B647*B58/CPI!$G$2*10^12/10^9</f>
        <v>899.88412737903809</v>
      </c>
      <c r="C662" s="33">
        <f>C647*C58/CPI!$G$2*10^12/10^9</f>
        <v>1302.9397104842622</v>
      </c>
      <c r="D662" s="33">
        <f>D647*D58/CPI!$G$2*10^12/10^9</f>
        <v>1798.3903677363196</v>
      </c>
      <c r="E662" s="33">
        <f>E647*E58/CPI!$G$2*10^12/10^9</f>
        <v>2376.0521459952884</v>
      </c>
      <c r="F662" s="33">
        <f>F647*F58/CPI!$G$2*10^12/10^9</f>
        <v>2957.3298207282196</v>
      </c>
      <c r="G662" s="33">
        <f>G647*G58/CPI!$G$2*10^12/10^9</f>
        <v>3402.2688533176511</v>
      </c>
      <c r="H662" s="33">
        <f>H647*H58/CPI!$G$2*10^12/10^9</f>
        <v>3761.0137277880135</v>
      </c>
      <c r="I662" s="33">
        <f>I647*I58/CPI!$G$2*10^12/10^9</f>
        <v>4057.4813323983153</v>
      </c>
      <c r="J662" s="33">
        <f>J647*J58/CPI!$G$2*10^12/10^9</f>
        <v>4316.7277173561533</v>
      </c>
      <c r="K662" s="33">
        <f>K647*K58/CPI!$G$2*10^12/10^9</f>
        <v>4526.5643747878812</v>
      </c>
      <c r="L662" s="6"/>
      <c r="M662" s="6"/>
      <c r="N662" s="5"/>
      <c r="O662" s="5"/>
      <c r="R662" s="5"/>
      <c r="T662" s="1"/>
      <c r="U662" s="1"/>
      <c r="V662" s="1"/>
      <c r="W662" s="1"/>
      <c r="X662" s="1"/>
      <c r="Y662" s="1"/>
      <c r="Z662" s="1"/>
      <c r="AA662" s="1"/>
      <c r="AB662" s="1"/>
      <c r="AC662" s="1"/>
      <c r="AD662" s="1"/>
      <c r="AE662" s="1"/>
    </row>
    <row r="663" spans="1:31" ht="14.5" hidden="1" outlineLevel="1">
      <c r="A663" s="19" t="s">
        <v>0</v>
      </c>
      <c r="B663" s="33">
        <f>B648*B59/CPI!$G$2*10^12/10^9</f>
        <v>6568.3411220748303</v>
      </c>
      <c r="C663" s="33">
        <f>C648*C59/CPI!$G$2*10^12/10^9</f>
        <v>7495.3404872454321</v>
      </c>
      <c r="D663" s="33">
        <f>D648*D59/CPI!$G$2*10^12/10^9</f>
        <v>8856.9307510102244</v>
      </c>
      <c r="E663" s="33">
        <f>E648*E59/CPI!$G$2*10^12/10^9</f>
        <v>10198.456219470316</v>
      </c>
      <c r="F663" s="33">
        <f>F648*F59/CPI!$G$2*10^12/10^9</f>
        <v>11453.896866882851</v>
      </c>
      <c r="G663" s="33">
        <f>G648*G59/CPI!$G$2*10^12/10^9</f>
        <v>12706.2087334184</v>
      </c>
      <c r="H663" s="33">
        <f>H648*H59/CPI!$G$2*10^12/10^9</f>
        <v>13959.405763068668</v>
      </c>
      <c r="I663" s="33">
        <f>I648*I59/CPI!$G$2*10^12/10^9</f>
        <v>15162.705268026897</v>
      </c>
      <c r="J663" s="33">
        <f>J648*J59/CPI!$G$2*10^12/10^9</f>
        <v>16209.830268060286</v>
      </c>
      <c r="K663" s="33">
        <f>K648*K59/CPI!$G$2*10^12/10^9</f>
        <v>17090.745037430963</v>
      </c>
      <c r="L663" s="6"/>
      <c r="M663" s="6"/>
      <c r="N663" s="5"/>
      <c r="O663" s="5"/>
      <c r="R663" s="5"/>
      <c r="T663" s="1"/>
      <c r="U663" s="1"/>
      <c r="V663" s="1"/>
      <c r="W663" s="1"/>
      <c r="X663" s="1"/>
      <c r="Y663" s="1"/>
      <c r="Z663" s="1"/>
      <c r="AA663" s="1"/>
      <c r="AB663" s="1"/>
      <c r="AC663" s="1"/>
      <c r="AD663" s="1"/>
      <c r="AE663" s="1"/>
    </row>
    <row r="664" spans="1:31" ht="14.5" hidden="1" outlineLevel="1">
      <c r="A664" s="19" t="s">
        <v>1</v>
      </c>
      <c r="B664" s="33">
        <f>B649*B60/CPI!$G$2*10^12/10^9</f>
        <v>541.52404344073398</v>
      </c>
      <c r="C664" s="33">
        <f>C649*C60/CPI!$G$2*10^12/10^9</f>
        <v>518.76407202162943</v>
      </c>
      <c r="D664" s="33">
        <f>D649*D60/CPI!$G$2*10^12/10^9</f>
        <v>523.56801878743988</v>
      </c>
      <c r="E664" s="33">
        <f>E649*E60/CPI!$G$2*10^12/10^9</f>
        <v>534.24034108684657</v>
      </c>
      <c r="F664" s="33">
        <f>F649*F60/CPI!$G$2*10^12/10^9</f>
        <v>539.40071420280537</v>
      </c>
      <c r="G664" s="33">
        <f>G649*G60/CPI!$G$2*10^12/10^9</f>
        <v>546.62889557949802</v>
      </c>
      <c r="H664" s="33">
        <f>H649*H60/CPI!$G$2*10^12/10^9</f>
        <v>550.57544652384115</v>
      </c>
      <c r="I664" s="33">
        <f>I649*I60/CPI!$G$2*10^12/10^9</f>
        <v>548.65228494533119</v>
      </c>
      <c r="J664" s="33">
        <f>J649*J60/CPI!$G$2*10^12/10^9</f>
        <v>545.14957357709829</v>
      </c>
      <c r="K664" s="33">
        <f>K649*K60/CPI!$G$2*10^12/10^9</f>
        <v>542.21599133911548</v>
      </c>
      <c r="L664" s="6"/>
      <c r="M664" s="6"/>
      <c r="N664" s="5"/>
      <c r="O664" s="5"/>
      <c r="R664" s="5"/>
      <c r="T664" s="1"/>
      <c r="U664" s="1"/>
      <c r="V664" s="1"/>
      <c r="W664" s="1"/>
      <c r="X664" s="1"/>
      <c r="Y664" s="1"/>
      <c r="Z664" s="1"/>
      <c r="AA664" s="1"/>
      <c r="AB664" s="1"/>
      <c r="AC664" s="1"/>
      <c r="AD664" s="1"/>
      <c r="AE664" s="1"/>
    </row>
    <row r="665" spans="1:31" ht="14.5" hidden="1" outlineLevel="1">
      <c r="A665" s="19" t="s">
        <v>7</v>
      </c>
      <c r="B665" s="33">
        <f>B650*B61/CPI!$G$2*10^12/10^9</f>
        <v>891.42276323115891</v>
      </c>
      <c r="C665" s="33">
        <f>C650*C61/CPI!$G$2*10^12/10^9</f>
        <v>1211.141622714247</v>
      </c>
      <c r="D665" s="33">
        <f>D650*D61/CPI!$G$2*10^12/10^9</f>
        <v>1582.8948104009032</v>
      </c>
      <c r="E665" s="33">
        <f>E650*E61/CPI!$G$2*10^12/10^9</f>
        <v>1944.8343676797037</v>
      </c>
      <c r="F665" s="33">
        <f>F650*F61/CPI!$G$2*10^12/10^9</f>
        <v>2272.8489056311428</v>
      </c>
      <c r="G665" s="33">
        <f>G650*G61/CPI!$G$2*10^12/10^9</f>
        <v>2636.1300016580499</v>
      </c>
      <c r="H665" s="33">
        <f>H650*H61/CPI!$G$2*10^12/10^9</f>
        <v>2896.1354047761233</v>
      </c>
      <c r="I665" s="33">
        <f>I650*I61/CPI!$G$2*10^12/10^9</f>
        <v>3037.3047749781749</v>
      </c>
      <c r="J665" s="33">
        <f>J650*J61/CPI!$G$2*10^12/10^9</f>
        <v>3152.1469365810976</v>
      </c>
      <c r="K665" s="33">
        <f>K650*K61/CPI!$G$2*10^12/10^9</f>
        <v>3216.8683039051525</v>
      </c>
      <c r="L665" s="6"/>
      <c r="M665" s="6"/>
      <c r="N665" s="5"/>
      <c r="O665" s="5"/>
      <c r="R665" s="5"/>
      <c r="T665" s="1"/>
      <c r="U665" s="1"/>
      <c r="V665" s="1"/>
      <c r="W665" s="1"/>
      <c r="X665" s="1"/>
      <c r="Y665" s="1"/>
      <c r="Z665" s="1"/>
      <c r="AA665" s="1"/>
      <c r="AB665" s="1"/>
      <c r="AC665" s="1"/>
      <c r="AD665" s="1"/>
      <c r="AE665" s="1"/>
    </row>
    <row r="666" spans="1:31" ht="14.5" hidden="1" outlineLevel="1">
      <c r="A666" s="19" t="s">
        <v>8</v>
      </c>
      <c r="B666" s="33">
        <f>B651*B62/CPI!$G$2*10^12/10^9</f>
        <v>1058.4736997519988</v>
      </c>
      <c r="C666" s="33">
        <f>C651*C62/CPI!$G$2*10^12/10^9</f>
        <v>2431.6465504970038</v>
      </c>
      <c r="D666" s="33">
        <f>D651*D62/CPI!$G$2*10^12/10^9</f>
        <v>4243.5343184050862</v>
      </c>
      <c r="E666" s="33">
        <f>E651*E62/CPI!$G$2*10^12/10^9</f>
        <v>5433.8255744643639</v>
      </c>
      <c r="F666" s="33">
        <f>F651*F62/CPI!$G$2*10^12/10^9</f>
        <v>6095.8694265872018</v>
      </c>
      <c r="G666" s="33">
        <f>G651*G62/CPI!$G$2*10^12/10^9</f>
        <v>6268.7134085335538</v>
      </c>
      <c r="H666" s="33">
        <f>H651*H62/CPI!$G$2*10^12/10^9</f>
        <v>6260.0327607723684</v>
      </c>
      <c r="I666" s="33">
        <f>I651*I62/CPI!$G$2*10^12/10^9</f>
        <v>6276.687759495846</v>
      </c>
      <c r="J666" s="33">
        <f>J651*J62/CPI!$G$2*10^12/10^9</f>
        <v>6136.951492482016</v>
      </c>
      <c r="K666" s="33">
        <f>K651*K62/CPI!$G$2*10^12/10^9</f>
        <v>5895.0170116705967</v>
      </c>
      <c r="L666" s="6"/>
      <c r="M666" s="6"/>
      <c r="N666" s="5"/>
      <c r="O666" s="5"/>
      <c r="R666" s="5"/>
      <c r="T666" s="1"/>
      <c r="U666" s="1"/>
      <c r="V666" s="1"/>
      <c r="W666" s="1"/>
      <c r="X666" s="1"/>
      <c r="Y666" s="1"/>
      <c r="Z666" s="1"/>
      <c r="AA666" s="1"/>
      <c r="AB666" s="1"/>
      <c r="AC666" s="1"/>
      <c r="AD666" s="1"/>
      <c r="AE666" s="1"/>
    </row>
    <row r="667" spans="1:31" ht="14.5" hidden="1" outlineLevel="1">
      <c r="A667" s="19" t="s">
        <v>15</v>
      </c>
      <c r="B667" s="33">
        <f>SUM(B658:B666)</f>
        <v>21043.488419774283</v>
      </c>
      <c r="C667" s="33">
        <f t="shared" ref="C667:K667" si="271">SUM(C658:C666)</f>
        <v>32593.383936719132</v>
      </c>
      <c r="D667" s="33">
        <f t="shared" si="271"/>
        <v>43072.235465731166</v>
      </c>
      <c r="E667" s="33">
        <f t="shared" si="271"/>
        <v>49664.168068617706</v>
      </c>
      <c r="F667" s="33">
        <f t="shared" si="271"/>
        <v>53528.679289805979</v>
      </c>
      <c r="G667" s="33">
        <f t="shared" si="271"/>
        <v>56207.318796836124</v>
      </c>
      <c r="H667" s="33">
        <f t="shared" si="271"/>
        <v>57738.977841333231</v>
      </c>
      <c r="I667" s="33">
        <f t="shared" si="271"/>
        <v>58886.928456863519</v>
      </c>
      <c r="J667" s="33">
        <f t="shared" si="271"/>
        <v>59400.380074612069</v>
      </c>
      <c r="K667" s="33">
        <f t="shared" si="271"/>
        <v>59473.728560938573</v>
      </c>
      <c r="L667" s="6"/>
      <c r="M667" s="6"/>
      <c r="N667" s="5"/>
      <c r="O667" s="5"/>
      <c r="R667" s="5"/>
      <c r="T667" s="1"/>
      <c r="U667" s="1"/>
      <c r="V667" s="1"/>
      <c r="W667" s="1"/>
      <c r="X667" s="1"/>
      <c r="Y667" s="1"/>
      <c r="Z667" s="1"/>
      <c r="AA667" s="1"/>
      <c r="AB667" s="1"/>
      <c r="AC667" s="1"/>
      <c r="AD667" s="1"/>
      <c r="AE667" s="1"/>
    </row>
    <row r="668" spans="1:31" ht="14.5" hidden="1" outlineLevel="1">
      <c r="A668" s="19" t="s">
        <v>152</v>
      </c>
      <c r="B668" s="33"/>
      <c r="C668" s="33"/>
      <c r="D668" s="33"/>
      <c r="E668" s="33"/>
      <c r="F668" s="33"/>
      <c r="G668" s="33"/>
      <c r="H668" s="33"/>
      <c r="I668" s="33"/>
      <c r="J668" s="33"/>
      <c r="K668" s="33"/>
      <c r="L668" s="55"/>
      <c r="M668" s="5"/>
      <c r="N668" s="5"/>
      <c r="O668" s="5"/>
      <c r="P668" s="5"/>
      <c r="Q668" s="5"/>
      <c r="R668" s="5"/>
      <c r="S668" s="5"/>
      <c r="T668" s="5"/>
    </row>
    <row r="669" spans="1:31" ht="14.5" collapsed="1">
      <c r="A669" s="32"/>
      <c r="B669" s="6"/>
      <c r="C669" s="6"/>
      <c r="D669" s="6"/>
      <c r="E669" s="6"/>
      <c r="F669" s="6"/>
      <c r="G669" s="6"/>
      <c r="H669" s="6"/>
      <c r="I669" s="6"/>
      <c r="J669" s="6"/>
      <c r="K669" s="6"/>
      <c r="L669" s="55"/>
      <c r="M669" s="5"/>
      <c r="N669" s="5"/>
      <c r="O669" s="5"/>
      <c r="P669" s="5"/>
      <c r="Q669" s="5"/>
      <c r="R669" s="5"/>
      <c r="S669" s="5"/>
      <c r="T669" s="5"/>
    </row>
    <row r="670" spans="1:31" ht="14.5">
      <c r="A670" s="34" t="s">
        <v>64</v>
      </c>
      <c r="B670" s="35"/>
      <c r="C670" s="35"/>
      <c r="D670" s="35"/>
      <c r="E670" s="35"/>
      <c r="F670" s="35"/>
      <c r="G670" s="35"/>
      <c r="H670" s="35"/>
      <c r="I670" s="35"/>
      <c r="J670" s="35"/>
      <c r="K670" s="35"/>
      <c r="L670" s="35"/>
      <c r="M670" s="35"/>
      <c r="N670" s="35"/>
      <c r="O670" s="35"/>
      <c r="P670" s="35"/>
      <c r="Q670" s="35"/>
      <c r="R670" s="35"/>
      <c r="S670" s="35"/>
      <c r="T670" s="35"/>
      <c r="U670" s="35"/>
    </row>
    <row r="671" spans="1:31" ht="14.5" hidden="1" outlineLevel="1">
      <c r="A671" s="32"/>
      <c r="B671" s="6"/>
      <c r="C671" s="6"/>
      <c r="D671" s="6"/>
      <c r="E671" s="6"/>
      <c r="F671" s="6"/>
      <c r="G671" s="6"/>
      <c r="H671" s="6"/>
      <c r="I671" s="6"/>
      <c r="J671" s="6"/>
      <c r="K671" s="6"/>
      <c r="L671" s="55"/>
      <c r="M671" s="5"/>
      <c r="N671" s="5"/>
      <c r="O671" s="5"/>
      <c r="P671" s="5"/>
      <c r="Q671" s="5"/>
      <c r="R671" s="5"/>
      <c r="S671" s="5"/>
      <c r="T671" s="5"/>
    </row>
    <row r="672" spans="1:31" hidden="1" outlineLevel="1">
      <c r="A672" s="54" t="s">
        <v>65</v>
      </c>
      <c r="B672" s="6"/>
      <c r="C672" s="6"/>
      <c r="D672" s="6"/>
      <c r="E672" s="6"/>
      <c r="F672" s="6"/>
      <c r="G672" s="6"/>
      <c r="H672" s="6"/>
      <c r="I672" s="6"/>
      <c r="J672" s="6"/>
      <c r="K672" s="6"/>
      <c r="L672" s="55"/>
      <c r="M672" s="5"/>
      <c r="N672" s="5"/>
      <c r="O672" s="5"/>
      <c r="P672" s="5" t="s">
        <v>66</v>
      </c>
      <c r="Q672" s="5"/>
      <c r="R672" s="5"/>
      <c r="S672" s="5"/>
      <c r="T672" s="5"/>
    </row>
    <row r="673" spans="1:26" ht="14.5" hidden="1" outlineLevel="1">
      <c r="A673" s="32" t="s">
        <v>66</v>
      </c>
      <c r="B673" s="56"/>
      <c r="C673" s="16"/>
      <c r="D673" s="56"/>
      <c r="E673" s="56"/>
      <c r="F673" s="56"/>
      <c r="G673" s="56"/>
      <c r="H673" s="56"/>
      <c r="I673" s="56"/>
      <c r="J673" s="56"/>
      <c r="K673" s="57"/>
      <c r="M673" s="58"/>
      <c r="N673" s="58"/>
      <c r="Q673" s="5"/>
      <c r="R673" s="5"/>
      <c r="S673" s="5"/>
      <c r="T673" s="5"/>
      <c r="U673" s="5"/>
      <c r="V673" s="5"/>
      <c r="W673" s="5"/>
      <c r="X673" s="5"/>
      <c r="Y673" s="5"/>
      <c r="Z673" s="5"/>
    </row>
    <row r="674" spans="1:26" ht="14.5" hidden="1" outlineLevel="1">
      <c r="B674" s="73">
        <v>2010</v>
      </c>
      <c r="C674" s="73">
        <v>2020</v>
      </c>
      <c r="D674" s="73">
        <v>2030</v>
      </c>
      <c r="E674" s="73">
        <v>2040</v>
      </c>
      <c r="F674" s="73">
        <v>2050</v>
      </c>
      <c r="G674" s="73">
        <v>2060</v>
      </c>
      <c r="H674" s="73">
        <v>2070</v>
      </c>
      <c r="I674" s="73">
        <v>2080</v>
      </c>
      <c r="J674" s="73">
        <v>2090</v>
      </c>
      <c r="K674" s="73">
        <v>2100</v>
      </c>
      <c r="M674" s="31"/>
      <c r="N674" s="31"/>
      <c r="P674" s="5"/>
      <c r="Q674" s="6"/>
      <c r="R674" s="6"/>
      <c r="S674" s="6"/>
      <c r="T674" s="6"/>
      <c r="U674" s="6"/>
      <c r="V674" s="6"/>
      <c r="W674" s="6"/>
      <c r="X674" s="6"/>
      <c r="Y674" s="6"/>
      <c r="Z674" s="6"/>
    </row>
    <row r="675" spans="1:26" ht="14.5" hidden="1" outlineLevel="1">
      <c r="A675" s="4" t="s">
        <v>5</v>
      </c>
      <c r="B675" s="1">
        <v>20.80604104631621</v>
      </c>
      <c r="C675" s="1">
        <v>19.788836414038016</v>
      </c>
      <c r="D675" s="1">
        <v>18.821362783521518</v>
      </c>
      <c r="E675" s="1">
        <v>17.901188812578777</v>
      </c>
      <c r="F675" s="1">
        <v>17.026002027024219</v>
      </c>
      <c r="G675" s="1">
        <v>16.193603009233502</v>
      </c>
      <c r="H675" s="1">
        <v>15.401899870822994</v>
      </c>
      <c r="I675" s="1">
        <v>14.648902995559215</v>
      </c>
      <c r="J675" s="1">
        <v>13.932720039286764</v>
      </c>
      <c r="K675" s="1">
        <v>13.25155117430911</v>
      </c>
      <c r="M675" s="31"/>
      <c r="N675" s="31"/>
      <c r="P675" s="5"/>
      <c r="Q675" s="6"/>
      <c r="R675" s="6"/>
      <c r="S675" s="6"/>
      <c r="T675" s="6"/>
      <c r="U675" s="6"/>
      <c r="V675" s="6"/>
      <c r="W675" s="6"/>
      <c r="X675" s="6"/>
      <c r="Y675" s="6"/>
      <c r="Z675" s="6"/>
    </row>
    <row r="676" spans="1:26" ht="14.5" hidden="1" outlineLevel="1">
      <c r="A676" s="4" t="s">
        <v>6</v>
      </c>
      <c r="B676" s="1">
        <v>56.990460257300924</v>
      </c>
      <c r="C676" s="1">
        <v>54.204204090625872</v>
      </c>
      <c r="D676" s="1">
        <v>51.554167624428501</v>
      </c>
      <c r="E676" s="1">
        <v>49.033691095324471</v>
      </c>
      <c r="F676" s="1">
        <v>46.63644033489242</v>
      </c>
      <c r="G676" s="1">
        <v>44.35639085137872</v>
      </c>
      <c r="H676" s="1">
        <v>42.18781268964559</v>
      </c>
      <c r="I676" s="1">
        <v>40.125256031314365</v>
      </c>
      <c r="J676" s="1">
        <v>38.163537498915908</v>
      </c>
      <c r="K676" s="1">
        <v>36.297727129629287</v>
      </c>
      <c r="M676" s="31"/>
      <c r="N676" s="31"/>
      <c r="P676" s="5"/>
      <c r="Q676" s="6"/>
      <c r="R676" s="6"/>
      <c r="S676" s="6"/>
      <c r="T676" s="6"/>
      <c r="U676" s="6"/>
      <c r="V676" s="6"/>
      <c r="W676" s="6"/>
      <c r="X676" s="6"/>
      <c r="Y676" s="6"/>
      <c r="Z676" s="6"/>
    </row>
    <row r="677" spans="1:26" ht="14.5" hidden="1" outlineLevel="1">
      <c r="A677" s="73" t="s">
        <v>11</v>
      </c>
      <c r="B677" s="6">
        <v>20.629050611938361</v>
      </c>
      <c r="C677" s="6">
        <v>19.666524155792327</v>
      </c>
      <c r="D677" s="6">
        <v>18.763818114284422</v>
      </c>
      <c r="E677" s="6">
        <v>17.94444843324084</v>
      </c>
      <c r="F677" s="6">
        <v>17.159670948742132</v>
      </c>
      <c r="G677" s="6">
        <v>16.394818513457658</v>
      </c>
      <c r="H677" s="6">
        <v>15.66396239320323</v>
      </c>
      <c r="I677" s="6">
        <v>14.920544954795686</v>
      </c>
      <c r="J677" s="6">
        <v>14.212876243944182</v>
      </c>
      <c r="K677" s="6">
        <v>13.537995343651792</v>
      </c>
      <c r="M677" s="31"/>
      <c r="N677" s="31"/>
      <c r="P677" s="5"/>
      <c r="Q677" s="6"/>
      <c r="R677" s="6"/>
      <c r="S677" s="6"/>
      <c r="T677" s="6"/>
      <c r="U677" s="6"/>
      <c r="V677" s="6"/>
      <c r="W677" s="6"/>
      <c r="X677" s="6"/>
      <c r="Y677" s="6"/>
      <c r="Z677" s="6"/>
    </row>
    <row r="678" spans="1:26" ht="14.5" hidden="1" outlineLevel="1">
      <c r="A678" s="73" t="s">
        <v>2</v>
      </c>
      <c r="B678" s="6">
        <v>37.102758752733124</v>
      </c>
      <c r="C678" s="6">
        <v>35.288809717952063</v>
      </c>
      <c r="D678" s="6">
        <v>33.563544414823191</v>
      </c>
      <c r="E678" s="6">
        <v>31.922627107276217</v>
      </c>
      <c r="F678" s="6">
        <v>30.361934032811671</v>
      </c>
      <c r="G678" s="6">
        <v>28.877543039140672</v>
      </c>
      <c r="H678" s="6">
        <v>27.465723727488029</v>
      </c>
      <c r="I678" s="6">
        <v>26.122928077787989</v>
      </c>
      <c r="J678" s="6">
        <v>24.845781532212911</v>
      </c>
      <c r="K678" s="6">
        <v>23.631074514627091</v>
      </c>
      <c r="M678" s="31"/>
      <c r="N678" s="31"/>
      <c r="Q678" s="1"/>
      <c r="R678" s="1"/>
      <c r="S678" s="1"/>
      <c r="T678" s="1"/>
      <c r="U678" s="1"/>
      <c r="V678" s="1"/>
      <c r="W678" s="1"/>
      <c r="X678" s="1"/>
      <c r="Y678" s="1"/>
      <c r="Z678" s="1"/>
    </row>
    <row r="679" spans="1:26" ht="14.5" hidden="1" outlineLevel="1">
      <c r="A679" s="4" t="s">
        <v>3</v>
      </c>
      <c r="B679" s="1">
        <v>18.996820085766974</v>
      </c>
      <c r="C679" s="1">
        <v>18.068068030208625</v>
      </c>
      <c r="D679" s="1">
        <v>17.18472254147617</v>
      </c>
      <c r="E679" s="1">
        <v>16.34456369844149</v>
      </c>
      <c r="F679" s="1">
        <v>15.545480111630807</v>
      </c>
      <c r="G679" s="1">
        <v>14.78546361712624</v>
      </c>
      <c r="H679" s="1">
        <v>14.062604229881863</v>
      </c>
      <c r="I679" s="1">
        <v>13.375085343771456</v>
      </c>
      <c r="J679" s="1">
        <v>12.721179166305305</v>
      </c>
      <c r="K679" s="1">
        <v>12.099242376543099</v>
      </c>
      <c r="M679" s="31"/>
      <c r="N679" s="31"/>
      <c r="Q679" s="1"/>
      <c r="R679" s="1"/>
      <c r="S679" s="1"/>
      <c r="T679" s="1"/>
      <c r="U679" s="1"/>
      <c r="V679" s="1"/>
      <c r="W679" s="1"/>
      <c r="X679" s="1"/>
      <c r="Y679" s="1"/>
      <c r="Z679" s="1"/>
    </row>
    <row r="680" spans="1:26" ht="14.5" hidden="1" outlineLevel="1">
      <c r="A680" s="4" t="s">
        <v>4</v>
      </c>
      <c r="B680" s="1">
        <v>6.3322733619223239</v>
      </c>
      <c r="C680" s="1">
        <v>6.0226893434028739</v>
      </c>
      <c r="D680" s="1">
        <v>5.7282408471587223</v>
      </c>
      <c r="E680" s="1">
        <v>5.4481878994804962</v>
      </c>
      <c r="F680" s="1">
        <v>5.1818267038769346</v>
      </c>
      <c r="G680" s="1">
        <v>4.9284878723754124</v>
      </c>
      <c r="H680" s="1">
        <v>4.6875347432939538</v>
      </c>
      <c r="I680" s="1">
        <v>4.4583617812571514</v>
      </c>
      <c r="J680" s="1">
        <v>4.240393055435101</v>
      </c>
      <c r="K680" s="1">
        <v>4.0330807921810328</v>
      </c>
      <c r="M680" s="31"/>
      <c r="N680" s="31"/>
      <c r="Q680" s="1"/>
      <c r="R680" s="1"/>
      <c r="S680" s="1"/>
      <c r="T680" s="1"/>
      <c r="U680" s="1"/>
      <c r="V680" s="1"/>
      <c r="W680" s="1"/>
      <c r="X680" s="1"/>
      <c r="Y680" s="1"/>
      <c r="Z680" s="1"/>
    </row>
    <row r="681" spans="1:26" ht="14.5" hidden="1" outlineLevel="1">
      <c r="A681" s="73" t="s">
        <v>0</v>
      </c>
      <c r="B681" s="6">
        <v>42.51669257290704</v>
      </c>
      <c r="C681" s="6">
        <v>40.43805701999073</v>
      </c>
      <c r="D681" s="6">
        <v>38.46104568806571</v>
      </c>
      <c r="E681" s="6">
        <v>36.580690182226192</v>
      </c>
      <c r="F681" s="6">
        <v>34.792265011745137</v>
      </c>
      <c r="G681" s="6">
        <v>33.091275714520627</v>
      </c>
      <c r="H681" s="6">
        <v>31.473447562116544</v>
      </c>
      <c r="I681" s="6">
        <v>29.934714817012299</v>
      </c>
      <c r="J681" s="6">
        <v>28.471210515064246</v>
      </c>
      <c r="K681" s="6">
        <v>27.079256747501216</v>
      </c>
      <c r="M681" s="31"/>
      <c r="N681" s="31"/>
      <c r="Q681" s="1"/>
      <c r="R681" s="1"/>
      <c r="S681" s="1"/>
      <c r="T681" s="1"/>
      <c r="U681" s="1"/>
      <c r="V681" s="1"/>
      <c r="W681" s="1"/>
      <c r="X681" s="1"/>
      <c r="Y681" s="1"/>
      <c r="Z681" s="1"/>
    </row>
    <row r="682" spans="1:26" ht="14.5" hidden="1" outlineLevel="1">
      <c r="A682" s="73" t="s">
        <v>1</v>
      </c>
      <c r="B682" s="6">
        <v>12.664546723844648</v>
      </c>
      <c r="C682" s="6">
        <v>12.045378686805748</v>
      </c>
      <c r="D682" s="6">
        <v>11.456481694317445</v>
      </c>
      <c r="E682" s="6">
        <v>10.896375798960992</v>
      </c>
      <c r="F682" s="6">
        <v>10.363653407753869</v>
      </c>
      <c r="G682" s="6">
        <v>9.8569757447508248</v>
      </c>
      <c r="H682" s="6">
        <v>9.3750694865879076</v>
      </c>
      <c r="I682" s="6">
        <v>8.9167235625143029</v>
      </c>
      <c r="J682" s="6">
        <v>8.4807861108702021</v>
      </c>
      <c r="K682" s="6">
        <v>8.0661615843620655</v>
      </c>
      <c r="M682" s="31"/>
      <c r="N682" s="31"/>
      <c r="Q682" s="1"/>
      <c r="R682" s="1"/>
      <c r="S682" s="1"/>
      <c r="T682" s="1"/>
      <c r="U682" s="1"/>
      <c r="V682" s="1"/>
      <c r="W682" s="1"/>
      <c r="X682" s="1"/>
      <c r="Y682" s="1"/>
      <c r="Z682" s="1"/>
    </row>
    <row r="683" spans="1:26" ht="14.5" hidden="1" outlineLevel="1">
      <c r="A683" s="4" t="s">
        <v>7</v>
      </c>
      <c r="B683" s="1">
        <v>34.375198250435474</v>
      </c>
      <c r="C683" s="1">
        <v>32.694599292758461</v>
      </c>
      <c r="D683" s="1">
        <v>31.096164598861638</v>
      </c>
      <c r="E683" s="1">
        <v>29.575877168608411</v>
      </c>
      <c r="F683" s="1">
        <v>28.129916392474794</v>
      </c>
      <c r="G683" s="1">
        <v>26.754648450037958</v>
      </c>
      <c r="H683" s="1">
        <v>25.446617177881468</v>
      </c>
      <c r="I683" s="1">
        <v>24.202535383967398</v>
      </c>
      <c r="J683" s="1">
        <v>23.019276586647695</v>
      </c>
      <c r="K683" s="1">
        <v>21.89386715755418</v>
      </c>
      <c r="M683" s="31"/>
      <c r="N683" s="31"/>
      <c r="Q683" s="1"/>
      <c r="R683" s="1"/>
      <c r="S683" s="1"/>
      <c r="T683" s="1"/>
      <c r="U683" s="1"/>
      <c r="V683" s="1"/>
      <c r="W683" s="1"/>
      <c r="X683" s="1"/>
      <c r="Y683" s="1"/>
      <c r="Z683" s="1"/>
    </row>
    <row r="684" spans="1:26" ht="14.5" hidden="1" outlineLevel="1">
      <c r="A684" s="4" t="s">
        <v>8</v>
      </c>
      <c r="B684" s="1">
        <v>34.375198250435474</v>
      </c>
      <c r="C684" s="1">
        <v>32.694599292758461</v>
      </c>
      <c r="D684" s="1">
        <v>31.096164598861638</v>
      </c>
      <c r="E684" s="1">
        <v>29.575877168608411</v>
      </c>
      <c r="F684" s="1">
        <v>28.129916392474794</v>
      </c>
      <c r="G684" s="1">
        <v>26.754648450037958</v>
      </c>
      <c r="H684" s="1">
        <v>25.446617177881468</v>
      </c>
      <c r="I684" s="1">
        <v>24.202535383967398</v>
      </c>
      <c r="J684" s="1">
        <v>23.019276586647695</v>
      </c>
      <c r="K684" s="1">
        <v>21.89386715755418</v>
      </c>
      <c r="M684" s="31"/>
      <c r="N684" s="31"/>
      <c r="P684" s="5"/>
      <c r="Q684" s="6"/>
      <c r="R684" s="6"/>
      <c r="S684" s="6"/>
      <c r="T684" s="6"/>
      <c r="U684" s="1"/>
      <c r="V684" s="1"/>
      <c r="W684" s="1"/>
      <c r="X684" s="1"/>
      <c r="Y684" s="1"/>
      <c r="Z684" s="1"/>
    </row>
    <row r="685" spans="1:26" ht="14.5" hidden="1" outlineLevel="1">
      <c r="A685" s="32"/>
      <c r="B685" s="5"/>
      <c r="C685" s="5"/>
      <c r="D685" s="5"/>
      <c r="E685" s="5"/>
      <c r="F685" s="5"/>
      <c r="G685" s="5"/>
      <c r="H685" s="5"/>
      <c r="I685" s="5"/>
      <c r="J685" s="5"/>
      <c r="K685" s="5"/>
      <c r="L685" s="5"/>
      <c r="M685" s="5"/>
      <c r="N685" s="5"/>
      <c r="O685" s="5"/>
      <c r="P685" s="5"/>
      <c r="Q685" s="5"/>
      <c r="R685" s="5"/>
      <c r="S685" s="5"/>
      <c r="T685" s="5"/>
    </row>
    <row r="686" spans="1:26" ht="14.5" hidden="1" outlineLevel="1">
      <c r="A686" s="54" t="s">
        <v>67</v>
      </c>
      <c r="B686" s="5"/>
      <c r="C686" s="5"/>
      <c r="D686" s="5"/>
      <c r="E686" s="5"/>
      <c r="F686" s="5"/>
      <c r="G686" s="5"/>
      <c r="H686" s="5"/>
      <c r="I686" s="5"/>
      <c r="J686" s="5"/>
      <c r="K686" s="5"/>
      <c r="L686" s="5"/>
      <c r="M686" s="5"/>
      <c r="N686" s="5"/>
      <c r="O686" s="5"/>
      <c r="Q686" s="5"/>
      <c r="R686" s="5"/>
      <c r="S686" s="5"/>
      <c r="T686" s="5"/>
    </row>
    <row r="687" spans="1:26" ht="14.5" hidden="1" outlineLevel="1">
      <c r="A687" s="23" t="s">
        <v>63</v>
      </c>
      <c r="B687" s="59"/>
      <c r="C687" s="23"/>
      <c r="D687" s="59"/>
      <c r="E687" s="59"/>
      <c r="F687" s="59"/>
      <c r="G687" s="59"/>
      <c r="H687" s="59"/>
      <c r="I687" s="59"/>
      <c r="J687" s="59"/>
      <c r="K687" s="75"/>
      <c r="L687" s="76"/>
    </row>
    <row r="688" spans="1:26" ht="14.5" hidden="1" outlineLevel="1">
      <c r="A688" s="23"/>
      <c r="B688" s="69">
        <v>2010</v>
      </c>
      <c r="C688" s="69">
        <v>2020</v>
      </c>
      <c r="D688" s="69">
        <v>2030</v>
      </c>
      <c r="E688" s="69">
        <v>2040</v>
      </c>
      <c r="F688" s="69">
        <v>2050</v>
      </c>
      <c r="G688" s="69">
        <v>2060</v>
      </c>
      <c r="H688" s="69">
        <v>2070</v>
      </c>
      <c r="I688" s="69">
        <v>2080</v>
      </c>
      <c r="J688" s="69">
        <v>2090</v>
      </c>
      <c r="K688" s="69">
        <v>2100</v>
      </c>
      <c r="L688" s="77"/>
      <c r="Q688" s="1"/>
      <c r="R688" s="1"/>
      <c r="S688" s="1"/>
      <c r="T688" s="1"/>
      <c r="U688" s="1"/>
      <c r="V688" s="1"/>
      <c r="W688" s="1"/>
      <c r="X688" s="1"/>
      <c r="Y688" s="1"/>
      <c r="Z688" s="1"/>
    </row>
    <row r="689" spans="1:28" ht="14.5" hidden="1" outlineLevel="1">
      <c r="A689" s="23" t="s">
        <v>5</v>
      </c>
      <c r="B689" s="46">
        <f>B675/100*B657</f>
        <v>83.231511180546306</v>
      </c>
      <c r="C689" s="46">
        <f t="shared" ref="C689:K689" si="272">C675/100*C657</f>
        <v>138.65294291042449</v>
      </c>
      <c r="D689" s="46">
        <f t="shared" si="272"/>
        <v>205.23079114784866</v>
      </c>
      <c r="E689" s="46">
        <f t="shared" si="272"/>
        <v>281.42991552885917</v>
      </c>
      <c r="F689" s="46">
        <f t="shared" si="272"/>
        <v>367.8554028234368</v>
      </c>
      <c r="G689" s="46">
        <f t="shared" si="272"/>
        <v>435.63468457026869</v>
      </c>
      <c r="H689" s="46">
        <f t="shared" si="272"/>
        <v>491.25563552940588</v>
      </c>
      <c r="I689" s="46">
        <f t="shared" si="272"/>
        <v>510.44619461466334</v>
      </c>
      <c r="J689" s="46">
        <f t="shared" si="272"/>
        <v>513.58355543704272</v>
      </c>
      <c r="K689" s="46">
        <f t="shared" si="272"/>
        <v>501.25681167834784</v>
      </c>
      <c r="L689" s="77"/>
      <c r="Q689" s="1"/>
      <c r="R689" s="1"/>
      <c r="S689" s="1"/>
      <c r="T689" s="1"/>
      <c r="U689" s="1"/>
      <c r="V689" s="1"/>
      <c r="W689" s="1"/>
      <c r="X689" s="1"/>
      <c r="Y689" s="1"/>
      <c r="Z689" s="1"/>
    </row>
    <row r="690" spans="1:28" ht="14.5" hidden="1" outlineLevel="1">
      <c r="A690" s="23" t="s">
        <v>6</v>
      </c>
      <c r="B690" s="46">
        <f t="shared" ref="B690:K698" si="273">B676/100*B658</f>
        <v>2982.3139555435109</v>
      </c>
      <c r="C690" s="46">
        <f t="shared" si="273"/>
        <v>6463.4637247251285</v>
      </c>
      <c r="D690" s="46">
        <f t="shared" si="273"/>
        <v>8550.0986545006435</v>
      </c>
      <c r="E690" s="46">
        <f t="shared" si="273"/>
        <v>9028.7669117594724</v>
      </c>
      <c r="F690" s="46">
        <f t="shared" si="273"/>
        <v>8573.0286781099567</v>
      </c>
      <c r="G690" s="46">
        <f t="shared" si="273"/>
        <v>7904.0244628609717</v>
      </c>
      <c r="H690" s="46">
        <f t="shared" si="273"/>
        <v>7062.1532475770609</v>
      </c>
      <c r="I690" s="46">
        <f t="shared" si="273"/>
        <v>6289.7808632070874</v>
      </c>
      <c r="J690" s="46">
        <f t="shared" si="273"/>
        <v>5528.8944874556028</v>
      </c>
      <c r="K690" s="46">
        <f t="shared" si="273"/>
        <v>4844.7178882368116</v>
      </c>
      <c r="L690" s="77"/>
      <c r="Q690" s="1"/>
      <c r="R690" s="1"/>
      <c r="S690" s="1"/>
      <c r="T690" s="1"/>
      <c r="U690" s="1"/>
      <c r="V690" s="1"/>
      <c r="W690" s="1"/>
      <c r="X690" s="1"/>
      <c r="Y690" s="1"/>
      <c r="Z690" s="1"/>
    </row>
    <row r="691" spans="1:28" ht="14.5" hidden="1" outlineLevel="1">
      <c r="A691" s="23" t="s">
        <v>11</v>
      </c>
      <c r="B691" s="46">
        <f t="shared" si="273"/>
        <v>574.5273993851323</v>
      </c>
      <c r="C691" s="46">
        <f t="shared" si="273"/>
        <v>646.84679897825606</v>
      </c>
      <c r="D691" s="46">
        <f t="shared" si="273"/>
        <v>742.87992715091161</v>
      </c>
      <c r="E691" s="46">
        <f t="shared" si="273"/>
        <v>813.21233392965428</v>
      </c>
      <c r="F691" s="46">
        <f t="shared" si="273"/>
        <v>847.08559176785582</v>
      </c>
      <c r="G691" s="46">
        <f t="shared" si="273"/>
        <v>876.7877213175492</v>
      </c>
      <c r="H691" s="46">
        <f t="shared" si="273"/>
        <v>892.67156252974803</v>
      </c>
      <c r="I691" s="46">
        <f t="shared" si="273"/>
        <v>889.71048211445077</v>
      </c>
      <c r="J691" s="46">
        <f t="shared" si="273"/>
        <v>878.13993688453957</v>
      </c>
      <c r="K691" s="46">
        <f t="shared" si="273"/>
        <v>858.28061746920719</v>
      </c>
      <c r="L691" s="77"/>
      <c r="Q691" s="1"/>
      <c r="R691" s="1"/>
      <c r="S691" s="1"/>
      <c r="T691" s="1"/>
      <c r="U691" s="1"/>
      <c r="V691" s="1"/>
      <c r="W691" s="1"/>
      <c r="X691" s="1"/>
      <c r="Y691" s="1"/>
      <c r="Z691" s="1"/>
    </row>
    <row r="692" spans="1:28" ht="14.5" hidden="1" outlineLevel="1">
      <c r="A692" s="23" t="s">
        <v>2</v>
      </c>
      <c r="B692" s="46">
        <f t="shared" si="273"/>
        <v>388.68678732301066</v>
      </c>
      <c r="C692" s="46">
        <f t="shared" si="273"/>
        <v>586.48681226712574</v>
      </c>
      <c r="D692" s="46">
        <f t="shared" si="273"/>
        <v>684.60255104948578</v>
      </c>
      <c r="E692" s="46">
        <f t="shared" si="273"/>
        <v>676.28615588383718</v>
      </c>
      <c r="F692" s="46">
        <f t="shared" si="273"/>
        <v>629.92407512983766</v>
      </c>
      <c r="G692" s="46">
        <f t="shared" si="273"/>
        <v>595.90556963429003</v>
      </c>
      <c r="H692" s="46">
        <f t="shared" si="273"/>
        <v>568.19804122279936</v>
      </c>
      <c r="I692" s="46">
        <f t="shared" si="273"/>
        <v>555.02945355118732</v>
      </c>
      <c r="J692" s="46">
        <f t="shared" si="273"/>
        <v>538.18286864943639</v>
      </c>
      <c r="K692" s="46">
        <f t="shared" si="273"/>
        <v>520.5650125713546</v>
      </c>
      <c r="L692" s="77"/>
      <c r="Q692" s="1"/>
      <c r="R692" s="1"/>
      <c r="S692" s="1"/>
      <c r="T692" s="1"/>
      <c r="U692" s="1"/>
      <c r="V692" s="1"/>
      <c r="W692" s="1"/>
      <c r="X692" s="1"/>
      <c r="Y692" s="1"/>
      <c r="Z692" s="1"/>
    </row>
    <row r="693" spans="1:28" ht="14.5" hidden="1" outlineLevel="1">
      <c r="A693" s="23" t="s">
        <v>3</v>
      </c>
      <c r="B693" s="46">
        <f t="shared" si="273"/>
        <v>383.39406828028149</v>
      </c>
      <c r="C693" s="46">
        <f t="shared" si="273"/>
        <v>498.35863038497826</v>
      </c>
      <c r="D693" s="46">
        <f t="shared" si="273"/>
        <v>598.61235491811613</v>
      </c>
      <c r="E693" s="46">
        <f t="shared" si="273"/>
        <v>672.25452341141693</v>
      </c>
      <c r="F693" s="46">
        <f t="shared" si="273"/>
        <v>748.58385432007196</v>
      </c>
      <c r="G693" s="46">
        <f t="shared" si="273"/>
        <v>800.85364646681876</v>
      </c>
      <c r="H693" s="46">
        <f t="shared" si="273"/>
        <v>816.24691700374933</v>
      </c>
      <c r="I693" s="46">
        <f t="shared" si="273"/>
        <v>807.99671511039492</v>
      </c>
      <c r="J693" s="46">
        <f t="shared" si="273"/>
        <v>789.68307132400753</v>
      </c>
      <c r="K693" s="46">
        <f t="shared" si="273"/>
        <v>763.76194394263518</v>
      </c>
      <c r="L693" s="77"/>
      <c r="Q693" s="1"/>
      <c r="R693" s="1"/>
      <c r="S693" s="1"/>
      <c r="T693" s="1"/>
      <c r="U693" s="1"/>
      <c r="V693" s="1"/>
      <c r="W693" s="1"/>
      <c r="X693" s="1"/>
      <c r="Y693" s="1"/>
      <c r="Z693" s="1"/>
    </row>
    <row r="694" spans="1:28" ht="14.5" hidden="1" outlineLevel="1">
      <c r="A694" s="23" t="s">
        <v>4</v>
      </c>
      <c r="B694" s="46">
        <f t="shared" si="273"/>
        <v>56.983122886189982</v>
      </c>
      <c r="C694" s="46">
        <f t="shared" si="273"/>
        <v>78.472011094299916</v>
      </c>
      <c r="D694" s="46">
        <f t="shared" si="273"/>
        <v>103.01613163603982</v>
      </c>
      <c r="E694" s="46">
        <f t="shared" si="273"/>
        <v>129.45178550346196</v>
      </c>
      <c r="F694" s="46">
        <f t="shared" si="273"/>
        <v>153.24370637221074</v>
      </c>
      <c r="G694" s="46">
        <f t="shared" si="273"/>
        <v>167.68040782136643</v>
      </c>
      <c r="H694" s="46">
        <f t="shared" si="273"/>
        <v>176.29882519011821</v>
      </c>
      <c r="I694" s="46">
        <f t="shared" si="273"/>
        <v>180.89719700528994</v>
      </c>
      <c r="J694" s="46">
        <f t="shared" si="273"/>
        <v>183.04622234881248</v>
      </c>
      <c r="K694" s="46">
        <f t="shared" si="273"/>
        <v>182.5599983452795</v>
      </c>
      <c r="L694" s="77"/>
      <c r="Q694" s="1"/>
      <c r="R694" s="1"/>
      <c r="S694" s="1"/>
      <c r="T694" s="1"/>
      <c r="U694" s="1"/>
      <c r="V694" s="1"/>
      <c r="W694" s="1"/>
      <c r="X694" s="1"/>
      <c r="Y694" s="1"/>
      <c r="Z694" s="1"/>
    </row>
    <row r="695" spans="1:28" ht="14.5" hidden="1" outlineLevel="1">
      <c r="A695" s="23" t="s">
        <v>0</v>
      </c>
      <c r="B695" s="46">
        <f t="shared" si="273"/>
        <v>2792.6414020123884</v>
      </c>
      <c r="C695" s="46">
        <f t="shared" si="273"/>
        <v>3030.9700600747587</v>
      </c>
      <c r="D695" s="46">
        <f t="shared" si="273"/>
        <v>3406.4681827063837</v>
      </c>
      <c r="E695" s="46">
        <f t="shared" si="273"/>
        <v>3730.6656730144146</v>
      </c>
      <c r="F695" s="46">
        <f t="shared" si="273"/>
        <v>3985.0701520978546</v>
      </c>
      <c r="G695" s="46">
        <f t="shared" si="273"/>
        <v>4204.6465648379826</v>
      </c>
      <c r="H695" s="46">
        <f t="shared" si="273"/>
        <v>4393.5062528224917</v>
      </c>
      <c r="I695" s="46">
        <f t="shared" si="273"/>
        <v>4538.9125805279518</v>
      </c>
      <c r="J695" s="46">
        <f t="shared" si="273"/>
        <v>4615.1348997540481</v>
      </c>
      <c r="K695" s="46">
        <f t="shared" si="273"/>
        <v>4628.0467287467536</v>
      </c>
      <c r="L695" s="77"/>
      <c r="Q695" s="1"/>
      <c r="R695" s="1"/>
      <c r="S695" s="1"/>
      <c r="T695" s="1"/>
      <c r="U695" s="1"/>
      <c r="V695" s="1"/>
      <c r="W695" s="1"/>
      <c r="X695" s="1"/>
      <c r="Y695" s="1"/>
      <c r="Z695" s="1"/>
    </row>
    <row r="696" spans="1:28" ht="14.5" hidden="1" outlineLevel="1">
      <c r="A696" s="23" t="s">
        <v>1</v>
      </c>
      <c r="B696" s="46">
        <f t="shared" si="273"/>
        <v>68.581565502404544</v>
      </c>
      <c r="C696" s="46">
        <f t="shared" si="273"/>
        <v>62.487096966098974</v>
      </c>
      <c r="D696" s="46">
        <f t="shared" si="273"/>
        <v>59.982474229683568</v>
      </c>
      <c r="E696" s="46">
        <f t="shared" si="273"/>
        <v>58.212835234473815</v>
      </c>
      <c r="F696" s="46">
        <f t="shared" si="273"/>
        <v>55.901620498927748</v>
      </c>
      <c r="G696" s="46">
        <f t="shared" si="273"/>
        <v>53.881077651070434</v>
      </c>
      <c r="H696" s="46">
        <f t="shared" si="273"/>
        <v>51.61683068770175</v>
      </c>
      <c r="I696" s="46">
        <f t="shared" si="273"/>
        <v>48.921807567993461</v>
      </c>
      <c r="J696" s="46">
        <f t="shared" si="273"/>
        <v>46.232969319394684</v>
      </c>
      <c r="K696" s="46">
        <f t="shared" si="273"/>
        <v>43.736017997663673</v>
      </c>
      <c r="L696" s="77"/>
      <c r="Q696" s="1"/>
      <c r="R696" s="1"/>
      <c r="S696" s="1"/>
      <c r="T696" s="1"/>
      <c r="U696" s="1"/>
      <c r="V696" s="1"/>
      <c r="W696" s="1"/>
      <c r="X696" s="1"/>
      <c r="Y696" s="1"/>
      <c r="Z696" s="1"/>
    </row>
    <row r="697" spans="1:28" ht="14.5" hidden="1" outlineLevel="1">
      <c r="A697" s="23" t="s">
        <v>7</v>
      </c>
      <c r="B697" s="46">
        <f t="shared" si="273"/>
        <v>306.42834211022091</v>
      </c>
      <c r="C697" s="46">
        <f t="shared" si="273"/>
        <v>395.97790041423559</v>
      </c>
      <c r="D697" s="46">
        <f t="shared" si="273"/>
        <v>492.21957566910368</v>
      </c>
      <c r="E697" s="46">
        <f t="shared" si="273"/>
        <v>575.2018237178313</v>
      </c>
      <c r="F697" s="46">
        <f t="shared" si="273"/>
        <v>639.3504968813188</v>
      </c>
      <c r="G697" s="46">
        <f t="shared" si="273"/>
        <v>705.28731462959104</v>
      </c>
      <c r="H697" s="46">
        <f t="shared" si="273"/>
        <v>736.96848940646805</v>
      </c>
      <c r="I697" s="46">
        <f t="shared" si="273"/>
        <v>735.10476288302414</v>
      </c>
      <c r="J697" s="46">
        <f t="shared" si="273"/>
        <v>725.60142174914517</v>
      </c>
      <c r="K697" s="46">
        <f t="shared" si="273"/>
        <v>704.29687309046039</v>
      </c>
      <c r="L697" s="77"/>
      <c r="Q697" s="1"/>
      <c r="R697" s="1"/>
      <c r="S697" s="1"/>
      <c r="T697" s="1"/>
      <c r="U697" s="1"/>
      <c r="V697" s="1"/>
      <c r="W697" s="1"/>
      <c r="X697" s="1"/>
      <c r="Y697" s="1"/>
      <c r="Z697" s="1"/>
    </row>
    <row r="698" spans="1:28" ht="14.5" hidden="1" outlineLevel="1">
      <c r="A698" s="23" t="s">
        <v>8</v>
      </c>
      <c r="B698" s="46">
        <f t="shared" si="273"/>
        <v>363.85243271846872</v>
      </c>
      <c r="C698" s="46">
        <f t="shared" si="273"/>
        <v>795.017095901179</v>
      </c>
      <c r="D698" s="46">
        <f t="shared" si="273"/>
        <v>1319.5764164604268</v>
      </c>
      <c r="E698" s="46">
        <f t="shared" si="273"/>
        <v>1607.1015774600107</v>
      </c>
      <c r="F698" s="46">
        <f t="shared" si="273"/>
        <v>1714.7629730934127</v>
      </c>
      <c r="G698" s="46">
        <f t="shared" si="273"/>
        <v>1677.1722347935442</v>
      </c>
      <c r="H698" s="46">
        <f t="shared" si="273"/>
        <v>1592.9665718437091</v>
      </c>
      <c r="I698" s="46">
        <f t="shared" si="273"/>
        <v>1519.1175759331325</v>
      </c>
      <c r="J698" s="46">
        <f t="shared" si="273"/>
        <v>1412.681838042839</v>
      </c>
      <c r="K698" s="46">
        <f t="shared" si="273"/>
        <v>1290.6471934503807</v>
      </c>
      <c r="L698" s="77"/>
      <c r="P698" s="8"/>
      <c r="Q698" s="1"/>
      <c r="R698" s="1"/>
      <c r="S698" s="1"/>
      <c r="T698" s="1"/>
      <c r="U698" s="1"/>
      <c r="V698" s="1"/>
      <c r="W698" s="1"/>
      <c r="X698" s="1"/>
      <c r="Y698" s="1"/>
      <c r="Z698" s="1"/>
    </row>
    <row r="699" spans="1:28" ht="14.5" hidden="1" outlineLevel="1">
      <c r="A699" s="23" t="s">
        <v>89</v>
      </c>
      <c r="B699" s="46">
        <f>SUM(B689:B698)</f>
        <v>8000.6405869421551</v>
      </c>
      <c r="C699" s="46">
        <f t="shared" ref="C699:K699" si="274">SUM(C689:C698)</f>
        <v>12696.733073716487</v>
      </c>
      <c r="D699" s="46">
        <f t="shared" si="274"/>
        <v>16162.687059468642</v>
      </c>
      <c r="E699" s="46">
        <f t="shared" si="274"/>
        <v>17572.583535443431</v>
      </c>
      <c r="F699" s="46">
        <f t="shared" si="274"/>
        <v>17714.806551094884</v>
      </c>
      <c r="G699" s="46">
        <f t="shared" si="274"/>
        <v>17421.873684583454</v>
      </c>
      <c r="H699" s="46">
        <f t="shared" si="274"/>
        <v>16781.882373813252</v>
      </c>
      <c r="I699" s="46">
        <f t="shared" si="274"/>
        <v>16075.917632515177</v>
      </c>
      <c r="J699" s="46">
        <f t="shared" si="274"/>
        <v>15231.181270964868</v>
      </c>
      <c r="K699" s="46">
        <f t="shared" si="274"/>
        <v>14337.869085528893</v>
      </c>
      <c r="L699" s="77"/>
      <c r="Q699" s="1"/>
      <c r="R699" s="1"/>
      <c r="S699" s="1"/>
      <c r="T699" s="1"/>
      <c r="U699" s="1"/>
      <c r="V699" s="1"/>
      <c r="W699" s="1"/>
      <c r="X699" s="1"/>
      <c r="Y699" s="1"/>
      <c r="Z699" s="1"/>
      <c r="AA699" s="1"/>
    </row>
    <row r="700" spans="1:28" ht="14.5" hidden="1" outlineLevel="1">
      <c r="A700" s="32"/>
      <c r="B700" s="6"/>
      <c r="C700" s="6"/>
      <c r="D700" s="6"/>
      <c r="E700" s="6"/>
      <c r="F700" s="6"/>
      <c r="G700" s="6"/>
      <c r="H700" s="6"/>
      <c r="I700" s="6"/>
      <c r="J700" s="6"/>
      <c r="K700" s="6"/>
    </row>
    <row r="701" spans="1:28" ht="14.5" hidden="1" outlineLevel="1">
      <c r="A701" s="10" t="s">
        <v>68</v>
      </c>
      <c r="B701" s="6"/>
      <c r="C701" s="6"/>
      <c r="D701" s="6"/>
      <c r="E701" s="6"/>
      <c r="F701" s="6"/>
      <c r="G701" s="6"/>
      <c r="H701" s="6"/>
      <c r="I701" s="6"/>
      <c r="J701" s="6"/>
      <c r="K701" s="6"/>
    </row>
    <row r="702" spans="1:28" ht="14.5" hidden="1" outlineLevel="1">
      <c r="A702" s="21" t="s">
        <v>69</v>
      </c>
      <c r="B702" s="60"/>
      <c r="C702" s="22"/>
      <c r="D702" s="60"/>
      <c r="E702" s="60"/>
      <c r="F702" s="60"/>
      <c r="G702" s="60"/>
      <c r="H702" s="60"/>
      <c r="I702" s="60"/>
      <c r="J702" s="60"/>
      <c r="K702" s="22"/>
      <c r="M702" s="31"/>
      <c r="N702" s="31"/>
    </row>
    <row r="703" spans="1:28" ht="14.5" hidden="1" outlineLevel="1">
      <c r="A703" s="22"/>
      <c r="B703" s="72">
        <v>2010</v>
      </c>
      <c r="C703" s="72">
        <v>2020</v>
      </c>
      <c r="D703" s="72">
        <v>2030</v>
      </c>
      <c r="E703" s="72">
        <v>2040</v>
      </c>
      <c r="F703" s="72">
        <v>2050</v>
      </c>
      <c r="G703" s="72">
        <v>2060</v>
      </c>
      <c r="H703" s="72">
        <v>2070</v>
      </c>
      <c r="I703" s="72">
        <v>2080</v>
      </c>
      <c r="J703" s="72">
        <v>2090</v>
      </c>
      <c r="K703" s="72">
        <v>2100</v>
      </c>
      <c r="M703" s="27"/>
      <c r="N703" s="27"/>
      <c r="Q703" s="7"/>
      <c r="R703" s="7"/>
      <c r="S703" s="7"/>
      <c r="T703" s="7"/>
      <c r="U703" s="7"/>
      <c r="V703" s="7"/>
      <c r="W703" s="7"/>
      <c r="X703" s="7"/>
      <c r="Y703" s="7"/>
      <c r="Z703" s="7"/>
      <c r="AA703" s="7"/>
      <c r="AB703" s="7"/>
    </row>
    <row r="704" spans="1:28" ht="14.5" hidden="1" outlineLevel="1">
      <c r="A704" s="78" t="s">
        <v>5</v>
      </c>
      <c r="B704" s="61">
        <v>0.46148413230070157</v>
      </c>
      <c r="C704" s="61">
        <v>0.44335351607649193</v>
      </c>
      <c r="D704" s="61">
        <v>0.42593520873066287</v>
      </c>
      <c r="E704" s="61">
        <v>0.40920122533805003</v>
      </c>
      <c r="F704" s="61">
        <v>0.39312468043477633</v>
      </c>
      <c r="G704" s="61">
        <v>0.37767974482302774</v>
      </c>
      <c r="H704" s="61">
        <v>0.3628416040728667</v>
      </c>
      <c r="I704" s="61">
        <v>0.3485864186544107</v>
      </c>
      <c r="J704" s="61">
        <v>0.3348912856363232</v>
      </c>
      <c r="K704" s="61">
        <v>0.32173420188907964</v>
      </c>
      <c r="M704" s="27"/>
      <c r="N704" s="27"/>
      <c r="Q704" s="7"/>
      <c r="R704" s="7"/>
      <c r="S704" s="7"/>
      <c r="T704" s="7"/>
      <c r="U704" s="7"/>
      <c r="V704" s="7"/>
      <c r="W704" s="7"/>
      <c r="X704" s="7"/>
      <c r="Y704" s="7"/>
      <c r="Z704" s="7"/>
      <c r="AA704" s="7"/>
      <c r="AB704" s="7"/>
    </row>
    <row r="705" spans="1:28" ht="14.5" hidden="1" outlineLevel="1">
      <c r="A705" s="78" t="s">
        <v>6</v>
      </c>
      <c r="B705" s="61">
        <v>0.46148413230070157</v>
      </c>
      <c r="C705" s="61">
        <v>0.44335351607649193</v>
      </c>
      <c r="D705" s="61">
        <v>0.42593520873066287</v>
      </c>
      <c r="E705" s="61">
        <v>0.40920122533805003</v>
      </c>
      <c r="F705" s="61">
        <v>0.39312468043477633</v>
      </c>
      <c r="G705" s="61">
        <v>0.37767974482302774</v>
      </c>
      <c r="H705" s="61">
        <v>0.3628416040728667</v>
      </c>
      <c r="I705" s="61">
        <v>0.3485864186544107</v>
      </c>
      <c r="J705" s="61">
        <v>0.3348912856363232</v>
      </c>
      <c r="K705" s="61">
        <v>0.32173420188907964</v>
      </c>
      <c r="M705" s="27"/>
      <c r="N705" s="27"/>
      <c r="Q705" s="7"/>
      <c r="R705" s="7"/>
      <c r="S705" s="7"/>
      <c r="T705" s="7"/>
      <c r="U705" s="7"/>
      <c r="V705" s="7"/>
      <c r="W705" s="7"/>
      <c r="X705" s="7"/>
      <c r="Y705" s="7"/>
      <c r="Z705" s="7"/>
      <c r="AA705" s="7"/>
      <c r="AB705" s="7"/>
    </row>
    <row r="706" spans="1:28" ht="14.5" hidden="1" outlineLevel="1">
      <c r="A706" s="78" t="s">
        <v>11</v>
      </c>
      <c r="B706" s="61">
        <v>0.46148413230070157</v>
      </c>
      <c r="C706" s="61">
        <v>0.44335351607649187</v>
      </c>
      <c r="D706" s="61">
        <v>0.42593520873066287</v>
      </c>
      <c r="E706" s="61">
        <v>0.40920122533805003</v>
      </c>
      <c r="F706" s="61">
        <v>0.39312468043477639</v>
      </c>
      <c r="G706" s="61">
        <v>0.37767974482302774</v>
      </c>
      <c r="H706" s="61">
        <v>0.3628416040728667</v>
      </c>
      <c r="I706" s="61">
        <v>0.3485864186544107</v>
      </c>
      <c r="J706" s="61">
        <v>0.3348912856363232</v>
      </c>
      <c r="K706" s="61">
        <v>0.32173420188907964</v>
      </c>
      <c r="M706" s="27"/>
      <c r="N706" s="27"/>
      <c r="Q706" s="7"/>
      <c r="R706" s="7"/>
      <c r="S706" s="7"/>
      <c r="T706" s="7"/>
      <c r="U706" s="7"/>
      <c r="V706" s="7"/>
      <c r="W706" s="7"/>
      <c r="X706" s="7"/>
      <c r="Y706" s="7"/>
      <c r="Z706" s="7"/>
      <c r="AA706" s="7"/>
      <c r="AB706" s="7"/>
    </row>
    <row r="707" spans="1:28" ht="14.5" hidden="1" outlineLevel="1">
      <c r="A707" s="78" t="s">
        <v>2</v>
      </c>
      <c r="B707" s="61">
        <v>0.46148413230070157</v>
      </c>
      <c r="C707" s="61">
        <v>0.44335351607649193</v>
      </c>
      <c r="D707" s="61">
        <v>0.42593520873066287</v>
      </c>
      <c r="E707" s="61">
        <v>0.40920122533805003</v>
      </c>
      <c r="F707" s="61">
        <v>0.39312468043477633</v>
      </c>
      <c r="G707" s="61">
        <v>0.37767974482302774</v>
      </c>
      <c r="H707" s="61">
        <v>0.3628416040728667</v>
      </c>
      <c r="I707" s="61">
        <v>0.3485864186544107</v>
      </c>
      <c r="J707" s="61">
        <v>0.3348912856363232</v>
      </c>
      <c r="K707" s="61">
        <v>0.32173420188907964</v>
      </c>
      <c r="M707" s="27"/>
      <c r="N707" s="27"/>
      <c r="Q707" s="7"/>
      <c r="R707" s="7"/>
      <c r="S707" s="7"/>
      <c r="T707" s="7"/>
      <c r="U707" s="7"/>
      <c r="V707" s="7"/>
      <c r="W707" s="7"/>
      <c r="X707" s="7"/>
      <c r="Y707" s="7"/>
      <c r="Z707" s="7"/>
      <c r="AA707" s="7"/>
      <c r="AB707" s="7"/>
    </row>
    <row r="708" spans="1:28" ht="14.5" hidden="1" outlineLevel="1">
      <c r="A708" s="78" t="s">
        <v>3</v>
      </c>
      <c r="B708" s="61">
        <v>0.46148413230070157</v>
      </c>
      <c r="C708" s="61">
        <v>0.44335351607649193</v>
      </c>
      <c r="D708" s="61">
        <v>0.42593520873066287</v>
      </c>
      <c r="E708" s="61">
        <v>0.40920122533805003</v>
      </c>
      <c r="F708" s="61">
        <v>0.39312468043477633</v>
      </c>
      <c r="G708" s="61">
        <v>0.37767974482302774</v>
      </c>
      <c r="H708" s="61">
        <v>0.3628416040728667</v>
      </c>
      <c r="I708" s="61">
        <v>0.3485864186544107</v>
      </c>
      <c r="J708" s="61">
        <v>0.3348912856363232</v>
      </c>
      <c r="K708" s="61">
        <v>0.32173420188907964</v>
      </c>
      <c r="M708" s="27"/>
      <c r="N708" s="27"/>
      <c r="Q708" s="7"/>
      <c r="R708" s="7"/>
      <c r="S708" s="7"/>
      <c r="T708" s="7"/>
      <c r="U708" s="7"/>
      <c r="V708" s="7"/>
      <c r="W708" s="7"/>
      <c r="X708" s="7"/>
      <c r="Y708" s="7"/>
      <c r="Z708" s="7"/>
      <c r="AA708" s="7"/>
      <c r="AB708" s="7"/>
    </row>
    <row r="709" spans="1:28" ht="14.5" hidden="1" outlineLevel="1">
      <c r="A709" s="78" t="s">
        <v>4</v>
      </c>
      <c r="B709" s="61">
        <v>0.46148413230070157</v>
      </c>
      <c r="C709" s="61">
        <v>0.44335351607649193</v>
      </c>
      <c r="D709" s="61">
        <v>0.42593520873066287</v>
      </c>
      <c r="E709" s="61">
        <v>0.40920122533805003</v>
      </c>
      <c r="F709" s="61">
        <v>0.39312468043477633</v>
      </c>
      <c r="G709" s="61">
        <v>0.37767974482302774</v>
      </c>
      <c r="H709" s="61">
        <v>0.3628416040728667</v>
      </c>
      <c r="I709" s="61">
        <v>0.3485864186544107</v>
      </c>
      <c r="J709" s="61">
        <v>0.3348912856363232</v>
      </c>
      <c r="K709" s="61">
        <v>0.32173420188907964</v>
      </c>
      <c r="M709" s="27"/>
      <c r="N709" s="27"/>
      <c r="Q709" s="7"/>
      <c r="R709" s="7"/>
      <c r="S709" s="7"/>
      <c r="T709" s="7"/>
      <c r="U709" s="7"/>
      <c r="V709" s="7"/>
      <c r="W709" s="7"/>
      <c r="X709" s="7"/>
      <c r="Y709" s="7"/>
      <c r="Z709" s="7"/>
      <c r="AA709" s="7"/>
      <c r="AB709" s="7"/>
    </row>
    <row r="710" spans="1:28" ht="14.5" hidden="1" outlineLevel="1">
      <c r="A710" s="78" t="s">
        <v>0</v>
      </c>
      <c r="B710" s="61">
        <v>0.46148413230070157</v>
      </c>
      <c r="C710" s="61">
        <v>0.44335351607649193</v>
      </c>
      <c r="D710" s="61">
        <v>0.42593520873066287</v>
      </c>
      <c r="E710" s="61">
        <v>0.40920122533805003</v>
      </c>
      <c r="F710" s="61">
        <v>0.39312468043477633</v>
      </c>
      <c r="G710" s="61">
        <v>0.37767974482302774</v>
      </c>
      <c r="H710" s="61">
        <v>0.3628416040728667</v>
      </c>
      <c r="I710" s="61">
        <v>0.3485864186544107</v>
      </c>
      <c r="J710" s="61">
        <v>0.3348912856363232</v>
      </c>
      <c r="K710" s="61">
        <v>0.32173420188907964</v>
      </c>
      <c r="M710" s="27"/>
      <c r="N710" s="27"/>
      <c r="Q710" s="7"/>
      <c r="R710" s="7"/>
      <c r="S710" s="7"/>
      <c r="T710" s="7"/>
      <c r="U710" s="7"/>
      <c r="V710" s="7"/>
      <c r="W710" s="7"/>
      <c r="X710" s="7"/>
      <c r="Y710" s="7"/>
      <c r="Z710" s="7"/>
      <c r="AA710" s="7"/>
      <c r="AB710" s="7"/>
    </row>
    <row r="711" spans="1:28" ht="14.5" hidden="1" outlineLevel="1">
      <c r="A711" s="78" t="s">
        <v>1</v>
      </c>
      <c r="B711" s="61">
        <v>0.27689047938042094</v>
      </c>
      <c r="C711" s="61">
        <v>0.26601210964589517</v>
      </c>
      <c r="D711" s="61">
        <v>0.25556112523839775</v>
      </c>
      <c r="E711" s="61">
        <v>0.24552073520283005</v>
      </c>
      <c r="F711" s="61">
        <v>0.23587480826086582</v>
      </c>
      <c r="G711" s="61">
        <v>0.22660784689381669</v>
      </c>
      <c r="H711" s="61">
        <v>0.21770496244372006</v>
      </c>
      <c r="I711" s="61">
        <v>0.20915185119264645</v>
      </c>
      <c r="J711" s="61">
        <v>0.20093477138179394</v>
      </c>
      <c r="K711" s="61">
        <v>0.1930405211334478</v>
      </c>
      <c r="M711" s="27"/>
      <c r="N711" s="27"/>
      <c r="Q711" s="7"/>
      <c r="R711" s="7"/>
      <c r="S711" s="7"/>
      <c r="T711" s="7"/>
      <c r="U711" s="7"/>
      <c r="V711" s="7"/>
      <c r="W711" s="7"/>
      <c r="X711" s="7"/>
      <c r="Y711" s="7"/>
      <c r="Z711" s="7"/>
      <c r="AA711" s="7"/>
      <c r="AB711" s="7"/>
    </row>
    <row r="712" spans="1:28" ht="14.5" hidden="1" outlineLevel="1">
      <c r="A712" s="78" t="s">
        <v>7</v>
      </c>
      <c r="B712" s="61">
        <v>0.46148413230070157</v>
      </c>
      <c r="C712" s="61">
        <v>0.44335351607649193</v>
      </c>
      <c r="D712" s="61">
        <v>0.42593520873066287</v>
      </c>
      <c r="E712" s="61">
        <v>0.40920122533805003</v>
      </c>
      <c r="F712" s="61">
        <v>0.39312468043477633</v>
      </c>
      <c r="G712" s="61">
        <v>0.37767974482302774</v>
      </c>
      <c r="H712" s="61">
        <v>0.3628416040728667</v>
      </c>
      <c r="I712" s="61">
        <v>0.3485864186544107</v>
      </c>
      <c r="J712" s="61">
        <v>0.3348912856363232</v>
      </c>
      <c r="K712" s="61">
        <v>0.32173420188907964</v>
      </c>
      <c r="M712" s="27"/>
      <c r="N712" s="27"/>
      <c r="Q712" s="7"/>
      <c r="R712" s="7"/>
      <c r="S712" s="7"/>
      <c r="T712" s="7"/>
      <c r="U712" s="7"/>
      <c r="V712" s="7"/>
      <c r="W712" s="7"/>
      <c r="X712" s="7"/>
      <c r="Y712" s="7"/>
      <c r="Z712" s="7"/>
      <c r="AA712" s="7"/>
      <c r="AB712" s="7"/>
    </row>
    <row r="713" spans="1:28" ht="14.5" hidden="1" outlineLevel="1">
      <c r="A713" s="78" t="s">
        <v>8</v>
      </c>
      <c r="B713" s="61">
        <v>0.46148413230070157</v>
      </c>
      <c r="C713" s="61">
        <v>0.44335351607649193</v>
      </c>
      <c r="D713" s="61">
        <v>0.42593520873066287</v>
      </c>
      <c r="E713" s="61">
        <v>0.40920122533805003</v>
      </c>
      <c r="F713" s="61">
        <v>0.39312468043477633</v>
      </c>
      <c r="G713" s="61">
        <v>0.37767974482302774</v>
      </c>
      <c r="H713" s="61">
        <v>0.3628416040728667</v>
      </c>
      <c r="I713" s="61">
        <v>0.3485864186544107</v>
      </c>
      <c r="J713" s="61">
        <v>0.3348912856363232</v>
      </c>
      <c r="K713" s="61">
        <v>0.32173420188907964</v>
      </c>
      <c r="M713" s="27"/>
      <c r="N713" s="27"/>
      <c r="Q713" s="7"/>
      <c r="R713" s="7"/>
      <c r="S713" s="7"/>
      <c r="T713" s="7"/>
      <c r="U713" s="7"/>
      <c r="V713" s="7"/>
      <c r="W713" s="7"/>
      <c r="X713" s="7"/>
      <c r="Y713" s="7"/>
      <c r="Z713" s="7"/>
    </row>
    <row r="714" spans="1:28" hidden="1" outlineLevel="1"/>
    <row r="715" spans="1:28" collapsed="1">
      <c r="A715" t="s">
        <v>70</v>
      </c>
    </row>
    <row r="716" spans="1:28" ht="14.5">
      <c r="A716" s="18" t="s">
        <v>41</v>
      </c>
      <c r="B716" s="17"/>
      <c r="C716" s="17"/>
      <c r="D716" s="17"/>
      <c r="E716" s="17"/>
      <c r="F716" s="17"/>
      <c r="G716" s="17"/>
      <c r="H716" s="17"/>
      <c r="I716" s="17"/>
      <c r="J716" s="17"/>
      <c r="K716" s="17"/>
    </row>
    <row r="717" spans="1:28" ht="14.5">
      <c r="A717" s="17"/>
      <c r="B717" s="70">
        <v>2010</v>
      </c>
      <c r="C717" s="70">
        <v>2020</v>
      </c>
      <c r="D717" s="70">
        <v>2030</v>
      </c>
      <c r="E717" s="70">
        <v>2040</v>
      </c>
      <c r="F717" s="70">
        <v>2050</v>
      </c>
      <c r="G717" s="70">
        <v>2060</v>
      </c>
      <c r="H717" s="70">
        <v>2070</v>
      </c>
      <c r="I717" s="70">
        <v>2080</v>
      </c>
      <c r="J717" s="70">
        <v>2090</v>
      </c>
      <c r="K717" s="70">
        <v>2100</v>
      </c>
      <c r="Q717" s="2"/>
      <c r="R717" s="2"/>
      <c r="S717" s="2"/>
      <c r="T717" s="2"/>
      <c r="U717" s="2"/>
      <c r="V717" s="2"/>
      <c r="W717" s="2"/>
      <c r="X717" s="2"/>
      <c r="Y717" s="2"/>
      <c r="Z717" s="2"/>
      <c r="AA717" s="2"/>
      <c r="AB717" s="2"/>
    </row>
    <row r="718" spans="1:28" ht="14.5">
      <c r="A718" s="17" t="s">
        <v>5</v>
      </c>
      <c r="B718" s="47">
        <f>B704*B689/1000</f>
        <v>3.8410021717230555E-2</v>
      </c>
      <c r="C718" s="47">
        <f t="shared" ref="C718:K718" si="275">C704*C689/1000</f>
        <v>6.1472269753689801E-2</v>
      </c>
      <c r="D718" s="47">
        <f t="shared" si="275"/>
        <v>8.7415019865518001E-2</v>
      </c>
      <c r="E718" s="47">
        <f t="shared" si="275"/>
        <v>0.11516146628119309</v>
      </c>
      <c r="F718" s="47">
        <f t="shared" si="275"/>
        <v>0.14461303768116951</v>
      </c>
      <c r="G718" s="47">
        <f t="shared" si="275"/>
        <v>0.16453039650455925</v>
      </c>
      <c r="H718" s="47">
        <f t="shared" si="275"/>
        <v>0.17824798280532519</v>
      </c>
      <c r="I718" s="47">
        <f t="shared" si="275"/>
        <v>0.17793461089649784</v>
      </c>
      <c r="J718" s="47">
        <f t="shared" si="275"/>
        <v>0.17199465716198512</v>
      </c>
      <c r="K718" s="47">
        <f t="shared" si="275"/>
        <v>0.16127146024679795</v>
      </c>
      <c r="Q718" s="2"/>
      <c r="R718" s="2"/>
      <c r="S718" s="2"/>
      <c r="T718" s="2"/>
      <c r="U718" s="2"/>
      <c r="V718" s="2"/>
      <c r="W718" s="2"/>
      <c r="X718" s="2"/>
      <c r="Y718" s="2"/>
      <c r="Z718" s="2"/>
      <c r="AA718" s="2"/>
      <c r="AB718" s="2"/>
    </row>
    <row r="719" spans="1:28" ht="14.5">
      <c r="A719" s="17" t="s">
        <v>6</v>
      </c>
      <c r="B719" s="47">
        <f t="shared" ref="B719:K727" si="276">B705*B690/1000</f>
        <v>1.3762905680222703</v>
      </c>
      <c r="C719" s="47">
        <f t="shared" si="276"/>
        <v>2.8655993683897445</v>
      </c>
      <c r="D719" s="47">
        <f t="shared" si="276"/>
        <v>3.6417880550724915</v>
      </c>
      <c r="E719" s="47">
        <f t="shared" si="276"/>
        <v>3.6945824835836181</v>
      </c>
      <c r="F719" s="47">
        <f t="shared" si="276"/>
        <v>3.3702691594401495</v>
      </c>
      <c r="G719" s="47">
        <f t="shared" si="276"/>
        <v>2.9851899422083008</v>
      </c>
      <c r="H719" s="47">
        <f t="shared" si="276"/>
        <v>2.5624430125592657</v>
      </c>
      <c r="I719" s="47">
        <f t="shared" si="276"/>
        <v>2.1925321852264066</v>
      </c>
      <c r="J719" s="47">
        <f t="shared" si="276"/>
        <v>1.851578583051587</v>
      </c>
      <c r="K719" s="47">
        <f t="shared" si="276"/>
        <v>1.5587114431496178</v>
      </c>
      <c r="Q719" s="2"/>
      <c r="R719" s="2"/>
      <c r="S719" s="2"/>
      <c r="T719" s="2"/>
      <c r="U719" s="2"/>
      <c r="V719" s="2"/>
      <c r="W719" s="2"/>
      <c r="X719" s="2"/>
      <c r="Y719" s="2"/>
      <c r="Z719" s="2"/>
      <c r="AA719" s="2"/>
      <c r="AB719" s="2"/>
    </row>
    <row r="720" spans="1:28" ht="14.5">
      <c r="A720" s="17" t="s">
        <v>11</v>
      </c>
      <c r="B720" s="47">
        <f t="shared" si="276"/>
        <v>0.26513527838822643</v>
      </c>
      <c r="C720" s="47">
        <f t="shared" si="276"/>
        <v>0.28678180268983355</v>
      </c>
      <c r="D720" s="47">
        <f t="shared" si="276"/>
        <v>0.31641871683284317</v>
      </c>
      <c r="E720" s="47">
        <f t="shared" si="276"/>
        <v>0.33276748350403007</v>
      </c>
      <c r="F720" s="47">
        <f t="shared" si="276"/>
        <v>0.33301025256464173</v>
      </c>
      <c r="G720" s="47">
        <f t="shared" si="276"/>
        <v>0.33114496285117595</v>
      </c>
      <c r="H720" s="47">
        <f t="shared" si="276"/>
        <v>0.32389838165852608</v>
      </c>
      <c r="I720" s="47">
        <f t="shared" si="276"/>
        <v>0.31014099059956551</v>
      </c>
      <c r="J720" s="47">
        <f t="shared" si="276"/>
        <v>0.29408141243186314</v>
      </c>
      <c r="K720" s="47">
        <f t="shared" si="276"/>
        <v>0.27613822945832184</v>
      </c>
      <c r="Q720" s="2"/>
      <c r="R720" s="2"/>
      <c r="S720" s="2"/>
      <c r="T720" s="2"/>
      <c r="U720" s="2"/>
      <c r="V720" s="2"/>
      <c r="W720" s="2"/>
      <c r="X720" s="2"/>
      <c r="Y720" s="2"/>
      <c r="Z720" s="2"/>
      <c r="AA720" s="2"/>
      <c r="AB720" s="2"/>
    </row>
    <row r="721" spans="1:33" ht="14.5">
      <c r="A721" s="17" t="s">
        <v>2</v>
      </c>
      <c r="B721" s="47">
        <f t="shared" si="276"/>
        <v>0.17937278478450691</v>
      </c>
      <c r="C721" s="47">
        <f t="shared" si="276"/>
        <v>0.26002099035112364</v>
      </c>
      <c r="D721" s="47">
        <f t="shared" si="276"/>
        <v>0.29159633047880701</v>
      </c>
      <c r="E721" s="47">
        <f t="shared" si="276"/>
        <v>0.27673712366682574</v>
      </c>
      <c r="F721" s="47">
        <f t="shared" si="276"/>
        <v>0.24763870073358948</v>
      </c>
      <c r="G721" s="47">
        <f t="shared" si="276"/>
        <v>0.22506146347809966</v>
      </c>
      <c r="H721" s="47">
        <f t="shared" si="276"/>
        <v>0.20616588870834135</v>
      </c>
      <c r="I721" s="47">
        <f t="shared" si="276"/>
        <v>0.19347572946112296</v>
      </c>
      <c r="J721" s="47">
        <f t="shared" si="276"/>
        <v>0.18023275278945422</v>
      </c>
      <c r="K721" s="47">
        <f t="shared" si="276"/>
        <v>0.16748356885102347</v>
      </c>
      <c r="Q721" s="2"/>
      <c r="R721" s="2"/>
      <c r="S721" s="2"/>
      <c r="T721" s="2"/>
      <c r="U721" s="2"/>
      <c r="V721" s="2"/>
      <c r="W721" s="2"/>
      <c r="X721" s="2"/>
      <c r="Y721" s="2"/>
      <c r="Z721" s="2"/>
      <c r="AA721" s="2"/>
      <c r="AB721" s="2"/>
    </row>
    <row r="722" spans="1:33" ht="14.5">
      <c r="A722" s="17" t="s">
        <v>3</v>
      </c>
      <c r="B722" s="47">
        <f t="shared" si="276"/>
        <v>0.17693027892956165</v>
      </c>
      <c r="C722" s="47">
        <f t="shared" si="276"/>
        <v>0.22094905104824497</v>
      </c>
      <c r="D722" s="47">
        <f t="shared" si="276"/>
        <v>0.25497007834080143</v>
      </c>
      <c r="E722" s="47">
        <f t="shared" si="276"/>
        <v>0.27508737471899863</v>
      </c>
      <c r="F722" s="47">
        <f t="shared" si="276"/>
        <v>0.29428678850821144</v>
      </c>
      <c r="G722" s="47">
        <f t="shared" si="276"/>
        <v>0.30246620083817938</v>
      </c>
      <c r="H722" s="47">
        <f t="shared" si="276"/>
        <v>0.2961683406851725</v>
      </c>
      <c r="I722" s="47">
        <f t="shared" si="276"/>
        <v>0.2816566812048607</v>
      </c>
      <c r="J722" s="47">
        <f t="shared" si="276"/>
        <v>0.2644579790009372</v>
      </c>
      <c r="K722" s="47">
        <f t="shared" si="276"/>
        <v>0.24572833946763573</v>
      </c>
      <c r="Q722" s="2"/>
      <c r="R722" s="2"/>
      <c r="S722" s="2"/>
      <c r="T722" s="2"/>
      <c r="U722" s="2"/>
      <c r="V722" s="2"/>
      <c r="W722" s="2"/>
      <c r="X722" s="2"/>
      <c r="Y722" s="2"/>
      <c r="Z722" s="2"/>
      <c r="AA722" s="2"/>
      <c r="AB722" s="2"/>
    </row>
    <row r="723" spans="1:33" ht="14.5">
      <c r="A723" s="17" t="s">
        <v>4</v>
      </c>
      <c r="B723" s="47">
        <f t="shared" si="276"/>
        <v>2.6296807020917634E-2</v>
      </c>
      <c r="C723" s="47">
        <f t="shared" si="276"/>
        <v>3.479084203225135E-2</v>
      </c>
      <c r="D723" s="47">
        <f t="shared" si="276"/>
        <v>4.387819753102206E-2</v>
      </c>
      <c r="E723" s="47">
        <f t="shared" si="276"/>
        <v>5.2971829250215062E-2</v>
      </c>
      <c r="F723" s="47">
        <f t="shared" si="276"/>
        <v>6.0243883096216047E-2</v>
      </c>
      <c r="G723" s="47">
        <f t="shared" si="276"/>
        <v>6.3329493637794901E-2</v>
      </c>
      <c r="H723" s="47">
        <f t="shared" si="276"/>
        <v>6.3968548528144403E-2</v>
      </c>
      <c r="I723" s="47">
        <f t="shared" si="276"/>
        <v>6.3058306048695403E-2</v>
      </c>
      <c r="J723" s="47">
        <f t="shared" si="276"/>
        <v>6.1300584733266085E-2</v>
      </c>
      <c r="K723" s="47">
        <f t="shared" si="276"/>
        <v>5.8735795364490202E-2</v>
      </c>
      <c r="Q723" s="2"/>
      <c r="R723" s="2"/>
      <c r="S723" s="2"/>
      <c r="T723" s="2"/>
      <c r="U723" s="2"/>
      <c r="V723" s="2"/>
      <c r="W723" s="2"/>
      <c r="X723" s="2"/>
      <c r="Y723" s="2"/>
      <c r="Z723" s="2"/>
      <c r="AA723" s="2"/>
      <c r="AB723" s="2"/>
    </row>
    <row r="724" spans="1:33" ht="14.5">
      <c r="A724" s="17" t="s">
        <v>0</v>
      </c>
      <c r="B724" s="47">
        <f t="shared" si="276"/>
        <v>1.2887596942347017</v>
      </c>
      <c r="C724" s="47">
        <f t="shared" si="276"/>
        <v>1.3437912332567203</v>
      </c>
      <c r="D724" s="47">
        <f t="shared" si="276"/>
        <v>1.4509347364354053</v>
      </c>
      <c r="E724" s="47">
        <f t="shared" si="276"/>
        <v>1.5265929647240997</v>
      </c>
      <c r="F724" s="47">
        <f t="shared" si="276"/>
        <v>1.5666294300536348</v>
      </c>
      <c r="G724" s="47">
        <f t="shared" si="276"/>
        <v>1.5880098416790296</v>
      </c>
      <c r="H724" s="47">
        <f t="shared" si="276"/>
        <v>1.5941468562782828</v>
      </c>
      <c r="I724" s="47">
        <f t="shared" si="276"/>
        <v>1.5822032810316882</v>
      </c>
      <c r="J724" s="47">
        <f t="shared" si="276"/>
        <v>1.5455684599636967</v>
      </c>
      <c r="K724" s="47">
        <f t="shared" si="276"/>
        <v>1.4890009205787025</v>
      </c>
      <c r="Q724" s="2"/>
      <c r="R724" s="2"/>
      <c r="S724" s="2"/>
      <c r="T724" s="2"/>
      <c r="U724" s="2"/>
      <c r="V724" s="2"/>
      <c r="W724" s="2"/>
      <c r="X724" s="2"/>
      <c r="Y724" s="2"/>
      <c r="Z724" s="2"/>
      <c r="AA724" s="2"/>
      <c r="AB724" s="2"/>
    </row>
    <row r="725" spans="1:33" ht="14.5">
      <c r="A725" s="17" t="s">
        <v>1</v>
      </c>
      <c r="B725" s="47">
        <f t="shared" si="276"/>
        <v>1.8989582548620532E-2</v>
      </c>
      <c r="C725" s="47">
        <f t="shared" si="276"/>
        <v>1.6622324489599601E-2</v>
      </c>
      <c r="D725" s="47">
        <f t="shared" si="276"/>
        <v>1.5329188608721128E-2</v>
      </c>
      <c r="E725" s="47">
        <f t="shared" si="276"/>
        <v>1.4292458105009221E-2</v>
      </c>
      <c r="F725" s="47">
        <f t="shared" si="276"/>
        <v>1.3185784016656269E-2</v>
      </c>
      <c r="G725" s="47">
        <f t="shared" si="276"/>
        <v>1.2209874994827617E-2</v>
      </c>
      <c r="H725" s="47">
        <f t="shared" si="276"/>
        <v>1.1237240186329966E-2</v>
      </c>
      <c r="I725" s="47">
        <f t="shared" si="276"/>
        <v>1.0232086616536254E-2</v>
      </c>
      <c r="J725" s="47">
        <f t="shared" si="276"/>
        <v>9.2898111204940646E-3</v>
      </c>
      <c r="K725" s="47">
        <f t="shared" si="276"/>
        <v>8.4428237065708473E-3</v>
      </c>
      <c r="Q725" s="2"/>
      <c r="R725" s="2"/>
      <c r="S725" s="2"/>
      <c r="T725" s="2"/>
      <c r="U725" s="2"/>
      <c r="V725" s="2"/>
      <c r="W725" s="2"/>
      <c r="X725" s="2"/>
      <c r="Y725" s="2"/>
      <c r="Z725" s="2"/>
      <c r="AA725" s="2"/>
      <c r="AB725" s="2"/>
    </row>
    <row r="726" spans="1:33" ht="14.5">
      <c r="A726" s="17" t="s">
        <v>7</v>
      </c>
      <c r="B726" s="47">
        <f t="shared" si="276"/>
        <v>0.14141181757107782</v>
      </c>
      <c r="C726" s="47">
        <f t="shared" si="276"/>
        <v>0.1755581944372383</v>
      </c>
      <c r="D726" s="47">
        <f t="shared" si="276"/>
        <v>0.20965364770393799</v>
      </c>
      <c r="E726" s="47">
        <f t="shared" si="276"/>
        <v>0.23537329108201763</v>
      </c>
      <c r="F726" s="47">
        <f t="shared" si="276"/>
        <v>0.25134445977228392</v>
      </c>
      <c r="G726" s="47">
        <f t="shared" si="276"/>
        <v>0.26637273301622238</v>
      </c>
      <c r="H726" s="47">
        <f t="shared" si="276"/>
        <v>0.2674028288474003</v>
      </c>
      <c r="I726" s="47">
        <f t="shared" si="276"/>
        <v>0.2562475366291932</v>
      </c>
      <c r="J726" s="47">
        <f t="shared" si="276"/>
        <v>0.24299759298911519</v>
      </c>
      <c r="K726" s="47">
        <f t="shared" si="276"/>
        <v>0.22659639235673368</v>
      </c>
      <c r="Q726" s="2"/>
      <c r="R726" s="2"/>
      <c r="S726" s="2"/>
      <c r="T726" s="2"/>
      <c r="U726" s="2"/>
      <c r="V726" s="2"/>
      <c r="W726" s="2"/>
      <c r="X726" s="2"/>
      <c r="Y726" s="2"/>
      <c r="Z726" s="2"/>
      <c r="AA726" s="2"/>
      <c r="AB726" s="2"/>
    </row>
    <row r="727" spans="1:33" ht="14.5">
      <c r="A727" s="17" t="s">
        <v>8</v>
      </c>
      <c r="B727" s="47">
        <f t="shared" si="276"/>
        <v>0.16791212419858192</v>
      </c>
      <c r="C727" s="47">
        <f t="shared" si="276"/>
        <v>0.35247362480870931</v>
      </c>
      <c r="D727" s="47">
        <f t="shared" si="276"/>
        <v>0.56205405638113204</v>
      </c>
      <c r="E727" s="47">
        <f t="shared" si="276"/>
        <v>0.65762793473934944</v>
      </c>
      <c r="F727" s="47">
        <f t="shared" si="276"/>
        <v>0.67411564581873484</v>
      </c>
      <c r="G727" s="47">
        <f t="shared" si="276"/>
        <v>0.63343398166109299</v>
      </c>
      <c r="H727" s="47">
        <f t="shared" si="276"/>
        <v>0.57799454616222679</v>
      </c>
      <c r="I727" s="47">
        <f t="shared" si="276"/>
        <v>0.52954375530950037</v>
      </c>
      <c r="J727" s="47">
        <f t="shared" si="276"/>
        <v>0.47309483693725046</v>
      </c>
      <c r="K727" s="47">
        <f t="shared" si="276"/>
        <v>0.4152453447051388</v>
      </c>
      <c r="Q727" s="2"/>
      <c r="R727" s="2"/>
      <c r="S727" s="2"/>
      <c r="T727" s="2"/>
      <c r="U727" s="2"/>
      <c r="V727" s="2"/>
      <c r="W727" s="2"/>
      <c r="X727" s="2"/>
      <c r="Y727" s="2"/>
      <c r="Z727" s="2"/>
    </row>
    <row r="728" spans="1:33" ht="14.5">
      <c r="A728" s="17" t="s">
        <v>89</v>
      </c>
      <c r="B728" s="47">
        <f>SUM(B718:B727)</f>
        <v>3.6795089574156954</v>
      </c>
      <c r="C728" s="47">
        <f t="shared" ref="C728:K728" si="277">SUM(C718:C727)</f>
        <v>5.6180597012571551</v>
      </c>
      <c r="D728" s="47">
        <f t="shared" si="277"/>
        <v>6.8740380272506805</v>
      </c>
      <c r="E728" s="47">
        <f t="shared" si="277"/>
        <v>7.1811944096553573</v>
      </c>
      <c r="F728" s="47">
        <f t="shared" si="277"/>
        <v>6.9553371416852867</v>
      </c>
      <c r="G728" s="47">
        <f t="shared" si="277"/>
        <v>6.5717488908692827</v>
      </c>
      <c r="H728" s="47">
        <f t="shared" si="277"/>
        <v>6.0816736264190148</v>
      </c>
      <c r="I728" s="47">
        <f t="shared" si="277"/>
        <v>5.5970251630240675</v>
      </c>
      <c r="J728" s="47">
        <f t="shared" si="277"/>
        <v>5.0945966701796497</v>
      </c>
      <c r="K728" s="47">
        <f t="shared" si="277"/>
        <v>4.6073543178850338</v>
      </c>
      <c r="Q728" s="2"/>
      <c r="R728" s="2"/>
      <c r="S728" s="2"/>
      <c r="T728" s="2"/>
      <c r="U728" s="2"/>
      <c r="V728" s="2"/>
      <c r="W728" s="2"/>
      <c r="X728" s="2"/>
      <c r="Y728" s="2"/>
      <c r="Z728" s="2"/>
    </row>
    <row r="730" spans="1:33" ht="14.5">
      <c r="A730" s="34" t="s">
        <v>97</v>
      </c>
      <c r="B730" s="35"/>
      <c r="C730" s="35"/>
      <c r="D730" s="35"/>
      <c r="E730" s="35"/>
      <c r="F730" s="35"/>
      <c r="G730" s="35"/>
      <c r="H730" s="35"/>
      <c r="I730" s="35"/>
      <c r="J730" s="35"/>
      <c r="K730" s="35"/>
      <c r="L730" s="35"/>
      <c r="M730" s="35"/>
      <c r="N730" s="35"/>
      <c r="O730" s="35"/>
      <c r="P730" s="35"/>
      <c r="Q730" s="35"/>
      <c r="R730" s="35"/>
      <c r="S730" s="35"/>
      <c r="T730" s="35"/>
    </row>
    <row r="731" spans="1:33" ht="14.5" hidden="1" outlineLevel="1">
      <c r="A731" s="32"/>
      <c r="B731" s="6"/>
      <c r="C731" s="6"/>
      <c r="D731" s="6"/>
      <c r="E731" s="6"/>
      <c r="F731" s="6"/>
      <c r="G731" s="6"/>
      <c r="H731" s="6"/>
      <c r="I731" s="6"/>
      <c r="J731" s="6"/>
      <c r="K731" s="6"/>
      <c r="L731" s="55"/>
      <c r="M731" s="5"/>
      <c r="N731" s="5"/>
      <c r="O731" s="5"/>
      <c r="P731" s="5"/>
      <c r="Q731" s="5"/>
      <c r="R731" s="5"/>
      <c r="S731" s="5"/>
      <c r="T731" s="5"/>
    </row>
    <row r="732" spans="1:33" hidden="1" outlineLevel="1">
      <c r="A732" s="10" t="s">
        <v>98</v>
      </c>
      <c r="B732" s="6"/>
      <c r="C732" s="6"/>
      <c r="D732" s="6"/>
      <c r="E732" s="6"/>
      <c r="F732" s="6"/>
      <c r="G732" s="6"/>
      <c r="H732" s="6"/>
      <c r="I732" s="6"/>
      <c r="J732" s="9" t="s">
        <v>105</v>
      </c>
      <c r="K732" s="6"/>
      <c r="L732" s="55"/>
      <c r="M732" s="5"/>
      <c r="N732" s="5"/>
      <c r="O732" s="5"/>
      <c r="P732" s="5"/>
      <c r="Q732" s="5"/>
      <c r="R732" s="5"/>
      <c r="S732" s="5"/>
      <c r="T732" s="5"/>
    </row>
    <row r="733" spans="1:33" ht="14.5" hidden="1" outlineLevel="1">
      <c r="A733" s="21"/>
      <c r="B733" s="21">
        <v>2010</v>
      </c>
      <c r="C733" s="21">
        <v>2020</v>
      </c>
      <c r="D733" s="21">
        <v>2030</v>
      </c>
      <c r="E733" s="21">
        <v>2040</v>
      </c>
      <c r="F733" s="21">
        <v>2050</v>
      </c>
      <c r="G733" s="21">
        <v>2060</v>
      </c>
      <c r="H733" s="21">
        <v>2070</v>
      </c>
      <c r="I733" s="21">
        <v>2080</v>
      </c>
      <c r="J733" s="21">
        <v>2090</v>
      </c>
      <c r="K733" s="21">
        <v>2100</v>
      </c>
      <c r="M733" s="32"/>
      <c r="N733" s="56"/>
      <c r="O733" s="16"/>
      <c r="P733" s="56"/>
      <c r="Q733" s="56"/>
      <c r="R733" s="56"/>
      <c r="S733" s="56"/>
      <c r="T733" s="56"/>
      <c r="U733" s="56"/>
      <c r="V733" s="56"/>
      <c r="W733" s="57"/>
    </row>
    <row r="734" spans="1:33" ht="14.5" hidden="1" outlineLevel="1">
      <c r="A734" s="21" t="s">
        <v>89</v>
      </c>
      <c r="B734" s="88">
        <f>'[4]Container data'!$C$45</f>
        <v>0.11523204376466689</v>
      </c>
      <c r="C734" s="87">
        <f>'[4]Container data'!$C$51</f>
        <v>0.14000000000000001</v>
      </c>
      <c r="D734" s="87">
        <f>'[4]Container data'!$C$52</f>
        <v>0.14000000000000001</v>
      </c>
      <c r="E734" s="87">
        <f>'[4]Container data'!$C$53</f>
        <v>0.14000000000000001</v>
      </c>
      <c r="F734" s="87">
        <f>'[4]Container data'!$C$54</f>
        <v>0.14000000000000001</v>
      </c>
      <c r="G734" s="87">
        <f>'[4]Container data'!$C$55</f>
        <v>0.14000000000000001</v>
      </c>
      <c r="H734" s="87">
        <f>'[4]Container data'!$C$56</f>
        <v>0.14000000000000001</v>
      </c>
      <c r="I734" s="87">
        <f>'[4]Container data'!$C$56</f>
        <v>0.14000000000000001</v>
      </c>
      <c r="J734" s="87">
        <f>'[4]Container data'!$C$58</f>
        <v>0.14000000000000001</v>
      </c>
      <c r="K734" s="87">
        <f>'[4]Container data'!$C$59</f>
        <v>0.14000000000000001</v>
      </c>
      <c r="M734" s="32"/>
      <c r="N734" s="6"/>
      <c r="O734" s="1"/>
      <c r="P734" s="6"/>
      <c r="Q734" s="6"/>
      <c r="R734" s="1"/>
      <c r="S734" s="1"/>
      <c r="T734" s="1"/>
      <c r="U734" s="1"/>
      <c r="V734" s="1"/>
      <c r="W734" s="1"/>
      <c r="X734" s="3"/>
      <c r="Y734" s="3"/>
      <c r="Z734" s="3"/>
      <c r="AA734" s="3"/>
      <c r="AB734" s="3"/>
      <c r="AC734" s="3"/>
      <c r="AD734" s="3"/>
      <c r="AE734" s="3"/>
      <c r="AF734" s="3"/>
      <c r="AG734" s="3"/>
    </row>
    <row r="735" spans="1:33" ht="14.5" hidden="1" outlineLevel="1">
      <c r="A735" s="79" t="s">
        <v>9</v>
      </c>
      <c r="B735" s="86"/>
      <c r="C735" s="2"/>
      <c r="D735" s="2"/>
      <c r="E735" s="2"/>
      <c r="F735" s="2"/>
      <c r="G735" s="2"/>
      <c r="H735" s="2"/>
      <c r="I735" s="2"/>
      <c r="J735" s="2"/>
      <c r="K735" s="2"/>
      <c r="M735" s="32"/>
      <c r="N735" s="6"/>
      <c r="O735" s="1"/>
      <c r="P735" s="6"/>
      <c r="Q735" s="6"/>
      <c r="R735" s="1"/>
      <c r="S735" s="1"/>
      <c r="T735" s="1"/>
      <c r="U735" s="1"/>
      <c r="V735" s="1"/>
      <c r="W735" s="1"/>
      <c r="X735" s="3"/>
      <c r="Y735" s="3"/>
      <c r="Z735" s="3"/>
      <c r="AA735" s="3"/>
      <c r="AB735" s="3"/>
      <c r="AC735" s="3"/>
      <c r="AD735" s="3"/>
      <c r="AE735" s="3"/>
      <c r="AF735" s="3"/>
      <c r="AG735" s="3"/>
    </row>
    <row r="736" spans="1:33" hidden="1" outlineLevel="1">
      <c r="A736" s="10" t="s">
        <v>103</v>
      </c>
      <c r="B736" s="6"/>
      <c r="C736" s="6"/>
      <c r="D736" s="6"/>
      <c r="E736" s="6"/>
      <c r="F736" s="6"/>
      <c r="G736" s="6"/>
      <c r="H736" s="6"/>
      <c r="I736" s="6"/>
      <c r="J736" s="9" t="s">
        <v>104</v>
      </c>
      <c r="K736" s="6"/>
      <c r="L736" s="55"/>
      <c r="M736" s="5"/>
      <c r="N736" s="5"/>
      <c r="O736" s="5"/>
      <c r="P736" s="5"/>
      <c r="Q736" s="5"/>
      <c r="R736" s="5"/>
      <c r="S736" s="5"/>
      <c r="T736" s="5"/>
    </row>
    <row r="737" spans="1:35" ht="14.5" hidden="1" outlineLevel="1">
      <c r="A737" s="23"/>
      <c r="B737" s="23">
        <v>2010</v>
      </c>
      <c r="C737" s="23">
        <v>2020</v>
      </c>
      <c r="D737" s="23">
        <v>2030</v>
      </c>
      <c r="E737" s="23">
        <v>2040</v>
      </c>
      <c r="F737" s="23">
        <v>2050</v>
      </c>
      <c r="G737" s="23">
        <v>2060</v>
      </c>
      <c r="H737" s="23">
        <v>2070</v>
      </c>
      <c r="I737" s="23">
        <v>2080</v>
      </c>
      <c r="J737" s="23">
        <v>2090</v>
      </c>
      <c r="K737" s="23">
        <v>2100</v>
      </c>
      <c r="M737" s="32"/>
      <c r="N737" s="56"/>
      <c r="O737" s="16"/>
      <c r="P737" s="56"/>
      <c r="Q737" s="56"/>
      <c r="R737" s="56"/>
      <c r="S737" s="56"/>
      <c r="T737" s="56"/>
      <c r="U737" s="56"/>
      <c r="V737" s="56"/>
      <c r="W737" s="57"/>
    </row>
    <row r="738" spans="1:35" ht="14.5" hidden="1" outlineLevel="1">
      <c r="A738" s="23" t="s">
        <v>5</v>
      </c>
      <c r="B738" s="89">
        <f t="shared" ref="B738:K738" si="278">B$734*B53*1000</f>
        <v>156.08849626862201</v>
      </c>
      <c r="C738" s="89">
        <f t="shared" si="278"/>
        <v>342.03840822060005</v>
      </c>
      <c r="D738" s="89">
        <f t="shared" si="278"/>
        <v>561.37220130599997</v>
      </c>
      <c r="E738" s="89">
        <f t="shared" si="278"/>
        <v>891.99292837200016</v>
      </c>
      <c r="F738" s="89">
        <f t="shared" si="278"/>
        <v>1350.9866500200001</v>
      </c>
      <c r="G738" s="89">
        <f t="shared" si="278"/>
        <v>1943.9448454579999</v>
      </c>
      <c r="H738" s="89">
        <f t="shared" si="278"/>
        <v>2663.5239357300002</v>
      </c>
      <c r="I738" s="89">
        <f t="shared" si="278"/>
        <v>3505.1407765500007</v>
      </c>
      <c r="J738" s="89">
        <f t="shared" si="278"/>
        <v>4466.5586437360007</v>
      </c>
      <c r="K738" s="89">
        <f t="shared" si="278"/>
        <v>5521.1386633760012</v>
      </c>
      <c r="M738" s="32"/>
      <c r="N738" s="6"/>
      <c r="O738" s="1"/>
      <c r="P738" s="6"/>
      <c r="Q738" s="6"/>
      <c r="R738" s="1"/>
      <c r="S738" s="1"/>
      <c r="T738" s="1"/>
      <c r="U738" s="1"/>
      <c r="V738" s="1"/>
      <c r="W738" s="1"/>
      <c r="X738" s="3"/>
      <c r="Y738" s="3"/>
      <c r="Z738" s="3"/>
      <c r="AA738" s="3"/>
      <c r="AB738" s="3"/>
      <c r="AC738" s="3"/>
      <c r="AD738" s="3"/>
      <c r="AE738" s="3"/>
      <c r="AF738" s="3"/>
      <c r="AG738" s="3"/>
      <c r="AH738" s="3"/>
      <c r="AI738" s="3"/>
    </row>
    <row r="739" spans="1:35" ht="14.5" hidden="1" outlineLevel="1">
      <c r="A739" s="23" t="s">
        <v>6</v>
      </c>
      <c r="B739" s="89">
        <f t="shared" ref="B739:K739" si="279">B$734*B54*1000</f>
        <v>1114.5471727128804</v>
      </c>
      <c r="C739" s="89">
        <f t="shared" si="279"/>
        <v>3526.8476945380007</v>
      </c>
      <c r="D739" s="89">
        <f t="shared" si="279"/>
        <v>5528.1882252799996</v>
      </c>
      <c r="E739" s="89">
        <f t="shared" si="279"/>
        <v>6761.0891472600006</v>
      </c>
      <c r="F739" s="89">
        <f t="shared" si="279"/>
        <v>7435.3090135800012</v>
      </c>
      <c r="G739" s="89">
        <f t="shared" si="279"/>
        <v>7737.2154718600004</v>
      </c>
      <c r="H739" s="89">
        <f t="shared" si="279"/>
        <v>7802.7056357599995</v>
      </c>
      <c r="I739" s="89">
        <f t="shared" si="279"/>
        <v>7736.7210496799999</v>
      </c>
      <c r="J739" s="89">
        <f t="shared" si="279"/>
        <v>7571.3454843600002</v>
      </c>
      <c r="K739" s="89">
        <f t="shared" si="279"/>
        <v>7386.1239684400016</v>
      </c>
      <c r="M739" s="32"/>
      <c r="N739" s="6"/>
      <c r="O739" s="1"/>
      <c r="P739" s="6"/>
      <c r="Q739" s="6"/>
      <c r="R739" s="1"/>
      <c r="S739" s="1"/>
      <c r="T739" s="1"/>
      <c r="U739" s="1"/>
      <c r="V739" s="1"/>
      <c r="W739" s="1"/>
      <c r="X739" s="3"/>
      <c r="Y739" s="3"/>
      <c r="Z739" s="3"/>
      <c r="AA739" s="3"/>
      <c r="AB739" s="3"/>
      <c r="AC739" s="3"/>
      <c r="AD739" s="3"/>
      <c r="AE739" s="3"/>
      <c r="AF739" s="3"/>
      <c r="AG739" s="3"/>
      <c r="AH739" s="3"/>
      <c r="AI739" s="3"/>
    </row>
    <row r="740" spans="1:35" ht="14.5" hidden="1" outlineLevel="1">
      <c r="A740" s="23" t="s">
        <v>11</v>
      </c>
      <c r="B740" s="89">
        <f t="shared" ref="B740:K740" si="280">B$734*B55*1000</f>
        <v>1785.1848016964163</v>
      </c>
      <c r="C740" s="89">
        <f t="shared" si="280"/>
        <v>2746.0352695020001</v>
      </c>
      <c r="D740" s="89">
        <f t="shared" si="280"/>
        <v>3605.8522776360005</v>
      </c>
      <c r="E740" s="89">
        <f t="shared" si="280"/>
        <v>4468.0912126480007</v>
      </c>
      <c r="F740" s="89">
        <f t="shared" si="280"/>
        <v>5265.283585365999</v>
      </c>
      <c r="G740" s="89">
        <f t="shared" si="280"/>
        <v>6019.2090546000018</v>
      </c>
      <c r="H740" s="89">
        <f t="shared" si="280"/>
        <v>6768.7758220880014</v>
      </c>
      <c r="I740" s="89">
        <f t="shared" si="280"/>
        <v>7496.8296831960006</v>
      </c>
      <c r="J740" s="89">
        <f t="shared" si="280"/>
        <v>8221.2363328760002</v>
      </c>
      <c r="K740" s="89">
        <f t="shared" si="280"/>
        <v>8927.6528262740012</v>
      </c>
      <c r="M740" s="32"/>
      <c r="N740" s="6"/>
      <c r="O740" s="1"/>
      <c r="P740" s="6"/>
      <c r="Q740" s="6"/>
      <c r="R740" s="1"/>
      <c r="S740" s="1"/>
      <c r="T740" s="1"/>
      <c r="U740" s="1"/>
      <c r="V740" s="1"/>
      <c r="W740" s="1"/>
      <c r="X740" s="3"/>
      <c r="Y740" s="3"/>
      <c r="Z740" s="3"/>
      <c r="AA740" s="3"/>
      <c r="AB740" s="3"/>
      <c r="AC740" s="3"/>
      <c r="AD740" s="3"/>
      <c r="AE740" s="3"/>
      <c r="AF740" s="3"/>
      <c r="AG740" s="3"/>
      <c r="AH740" s="3"/>
      <c r="AI740" s="3"/>
    </row>
    <row r="741" spans="1:35" ht="14.5" hidden="1" outlineLevel="1">
      <c r="A741" s="23" t="s">
        <v>2</v>
      </c>
      <c r="B741" s="89">
        <f t="shared" ref="B741:K741" si="281">B$734*B56*1000</f>
        <v>334.74663600098484</v>
      </c>
      <c r="C741" s="89">
        <f t="shared" si="281"/>
        <v>695.90514338800017</v>
      </c>
      <c r="D741" s="89">
        <f t="shared" si="281"/>
        <v>956.38296236000008</v>
      </c>
      <c r="E741" s="89">
        <f t="shared" si="281"/>
        <v>1120.5322742600001</v>
      </c>
      <c r="F741" s="89">
        <f t="shared" si="281"/>
        <v>1237.8916538800001</v>
      </c>
      <c r="G741" s="89">
        <f t="shared" si="281"/>
        <v>1356.85141886</v>
      </c>
      <c r="H741" s="89">
        <f t="shared" si="281"/>
        <v>1499.04614356</v>
      </c>
      <c r="I741" s="89">
        <f t="shared" si="281"/>
        <v>1649.6395815200003</v>
      </c>
      <c r="J741" s="89">
        <f t="shared" si="281"/>
        <v>1802.0244387600001</v>
      </c>
      <c r="K741" s="89">
        <f t="shared" si="281"/>
        <v>1963.6476034000002</v>
      </c>
      <c r="M741" s="32"/>
      <c r="N741" s="6"/>
      <c r="O741" s="1"/>
      <c r="P741" s="6"/>
      <c r="Q741" s="6"/>
      <c r="R741" s="1"/>
      <c r="S741" s="1"/>
      <c r="T741" s="1"/>
      <c r="U741" s="1"/>
      <c r="V741" s="1"/>
      <c r="W741" s="1"/>
      <c r="X741" s="3"/>
      <c r="Y741" s="3"/>
      <c r="Z741" s="3"/>
      <c r="AA741" s="3"/>
      <c r="AB741" s="3"/>
      <c r="AC741" s="3"/>
      <c r="AD741" s="3"/>
      <c r="AE741" s="3"/>
      <c r="AF741" s="3"/>
      <c r="AG741" s="3"/>
      <c r="AH741" s="3"/>
      <c r="AI741" s="3"/>
    </row>
    <row r="742" spans="1:35" ht="14.5" hidden="1" outlineLevel="1">
      <c r="A742" s="23" t="s">
        <v>3</v>
      </c>
      <c r="B742" s="89">
        <f t="shared" ref="B742:K742" si="282">B$734*B57*1000</f>
        <v>621.32889246169032</v>
      </c>
      <c r="C742" s="89">
        <f t="shared" si="282"/>
        <v>1092.7275520140001</v>
      </c>
      <c r="D742" s="89">
        <f t="shared" si="282"/>
        <v>1466.8603805940002</v>
      </c>
      <c r="E742" s="89">
        <f t="shared" si="282"/>
        <v>1863.7786339480001</v>
      </c>
      <c r="F742" s="89">
        <f t="shared" si="282"/>
        <v>2348.1105758880003</v>
      </c>
      <c r="G742" s="89">
        <f t="shared" si="282"/>
        <v>2847.6169842400004</v>
      </c>
      <c r="H742" s="89">
        <f t="shared" si="282"/>
        <v>3290.0333451440001</v>
      </c>
      <c r="I742" s="89">
        <f t="shared" si="282"/>
        <v>3719.8633733800002</v>
      </c>
      <c r="J742" s="89">
        <f t="shared" si="282"/>
        <v>4152.4926268000008</v>
      </c>
      <c r="K742" s="89">
        <f t="shared" si="282"/>
        <v>4587.253123460001</v>
      </c>
      <c r="M742" s="32"/>
      <c r="N742" s="6"/>
      <c r="O742" s="1"/>
      <c r="P742" s="6"/>
      <c r="Q742" s="6"/>
      <c r="R742" s="1"/>
      <c r="S742" s="1"/>
      <c r="T742" s="1"/>
      <c r="U742" s="1"/>
      <c r="V742" s="1"/>
      <c r="W742" s="1"/>
      <c r="X742" s="3"/>
      <c r="Y742" s="3"/>
      <c r="Z742" s="3"/>
      <c r="AA742" s="3"/>
      <c r="AB742" s="3"/>
      <c r="AC742" s="3"/>
      <c r="AD742" s="3"/>
      <c r="AE742" s="3"/>
      <c r="AF742" s="3"/>
      <c r="AG742" s="3"/>
      <c r="AH742" s="3"/>
      <c r="AI742" s="3"/>
    </row>
    <row r="743" spans="1:35" ht="14.5" hidden="1" outlineLevel="1">
      <c r="A743" s="23" t="s">
        <v>4</v>
      </c>
      <c r="B743" s="89">
        <f t="shared" ref="B743:K743" si="283">B$734*B58*1000</f>
        <v>344.46877524098539</v>
      </c>
      <c r="C743" s="89">
        <f t="shared" si="283"/>
        <v>624.06534805999991</v>
      </c>
      <c r="D743" s="89">
        <f t="shared" si="283"/>
        <v>892.92867622000006</v>
      </c>
      <c r="E743" s="89">
        <f t="shared" si="283"/>
        <v>1243.1378659000004</v>
      </c>
      <c r="F743" s="89">
        <f t="shared" si="283"/>
        <v>1630.3979293000002</v>
      </c>
      <c r="G743" s="89">
        <f t="shared" si="283"/>
        <v>2023.7935086600003</v>
      </c>
      <c r="H743" s="89">
        <f t="shared" si="283"/>
        <v>2413.8273542600004</v>
      </c>
      <c r="I743" s="89">
        <f t="shared" si="283"/>
        <v>2809.0926833199997</v>
      </c>
      <c r="J743" s="89">
        <f t="shared" si="283"/>
        <v>3223.8323300400007</v>
      </c>
      <c r="K743" s="89">
        <f t="shared" si="283"/>
        <v>3646.65555296</v>
      </c>
      <c r="M743" s="32"/>
      <c r="N743" s="6"/>
      <c r="O743" s="1"/>
      <c r="P743" s="6"/>
      <c r="Q743" s="6"/>
      <c r="R743" s="1"/>
      <c r="S743" s="1"/>
      <c r="T743" s="1"/>
      <c r="U743" s="1"/>
      <c r="V743" s="1"/>
      <c r="W743" s="1"/>
      <c r="X743" s="3"/>
      <c r="Y743" s="3"/>
      <c r="Z743" s="3"/>
      <c r="AA743" s="3"/>
      <c r="AB743" s="3"/>
      <c r="AC743" s="3"/>
      <c r="AD743" s="3"/>
      <c r="AE743" s="3"/>
      <c r="AF743" s="3"/>
      <c r="AG743" s="3"/>
      <c r="AH743" s="3"/>
      <c r="AI743" s="3"/>
    </row>
    <row r="744" spans="1:35" ht="14.5" hidden="1" outlineLevel="1">
      <c r="A744" s="23" t="s">
        <v>0</v>
      </c>
      <c r="B744" s="89">
        <f t="shared" ref="B744:K744" si="284">B$734*B59*1000</f>
        <v>1606.273698334852</v>
      </c>
      <c r="C744" s="89">
        <f t="shared" si="284"/>
        <v>2341.4238318800003</v>
      </c>
      <c r="D744" s="89">
        <f t="shared" si="284"/>
        <v>2906.4390006400004</v>
      </c>
      <c r="E744" s="89">
        <f t="shared" si="284"/>
        <v>3506.4404422600005</v>
      </c>
      <c r="F744" s="89">
        <f t="shared" si="284"/>
        <v>4126.0963633400006</v>
      </c>
      <c r="G744" s="89">
        <f t="shared" si="284"/>
        <v>4783.306662680001</v>
      </c>
      <c r="H744" s="89">
        <f t="shared" si="284"/>
        <v>5491.6811215000007</v>
      </c>
      <c r="I744" s="89">
        <f t="shared" si="284"/>
        <v>6218.6213422200017</v>
      </c>
      <c r="J744" s="89">
        <f t="shared" si="284"/>
        <v>6930.6653054800017</v>
      </c>
      <c r="K744" s="89">
        <f t="shared" si="284"/>
        <v>7617.9215112000011</v>
      </c>
      <c r="M744" s="32"/>
      <c r="N744" s="6"/>
      <c r="O744" s="1"/>
      <c r="P744" s="6"/>
      <c r="Q744" s="6"/>
      <c r="R744" s="1"/>
      <c r="S744" s="1"/>
      <c r="T744" s="1"/>
      <c r="U744" s="1"/>
      <c r="V744" s="1"/>
      <c r="W744" s="1"/>
      <c r="X744" s="3"/>
      <c r="Y744" s="3"/>
      <c r="Z744" s="3"/>
      <c r="AA744" s="3"/>
      <c r="AB744" s="3"/>
      <c r="AC744" s="3"/>
      <c r="AD744" s="3"/>
      <c r="AE744" s="3"/>
      <c r="AF744" s="3"/>
      <c r="AG744" s="3"/>
      <c r="AH744" s="3"/>
      <c r="AI744" s="3"/>
    </row>
    <row r="745" spans="1:35" ht="14.5" hidden="1" outlineLevel="1">
      <c r="A745" s="23" t="s">
        <v>1</v>
      </c>
      <c r="B745" s="89">
        <f t="shared" ref="B745:K745" si="285">B$734*B60*1000</f>
        <v>468.31738987955754</v>
      </c>
      <c r="C745" s="89">
        <f t="shared" si="285"/>
        <v>575.37966416000017</v>
      </c>
      <c r="D745" s="89">
        <f t="shared" si="285"/>
        <v>611.9517143600001</v>
      </c>
      <c r="E745" s="89">
        <f t="shared" si="285"/>
        <v>654.40137070000003</v>
      </c>
      <c r="F745" s="89">
        <f t="shared" si="285"/>
        <v>692.4405850600001</v>
      </c>
      <c r="G745" s="89">
        <f t="shared" si="285"/>
        <v>730.36243574000002</v>
      </c>
      <c r="H745" s="89">
        <f t="shared" si="285"/>
        <v>765.66276612000001</v>
      </c>
      <c r="I745" s="89">
        <f t="shared" si="285"/>
        <v>792.43872190000002</v>
      </c>
      <c r="J745" s="89">
        <f t="shared" si="285"/>
        <v>817.77152002000014</v>
      </c>
      <c r="K745" s="89">
        <f t="shared" si="285"/>
        <v>844.76601733999996</v>
      </c>
      <c r="M745" s="32"/>
      <c r="N745" s="6"/>
      <c r="O745" s="1"/>
      <c r="P745" s="6"/>
      <c r="Q745" s="6"/>
      <c r="R745" s="1"/>
      <c r="S745" s="1"/>
      <c r="T745" s="1"/>
      <c r="U745" s="1"/>
      <c r="V745" s="1"/>
      <c r="W745" s="1"/>
      <c r="X745" s="3"/>
      <c r="Y745" s="3"/>
      <c r="Z745" s="3"/>
      <c r="AA745" s="3"/>
      <c r="AB745" s="3"/>
      <c r="AC745" s="3"/>
      <c r="AD745" s="3"/>
      <c r="AE745" s="3"/>
      <c r="AF745" s="3"/>
      <c r="AG745" s="3"/>
      <c r="AH745" s="3"/>
      <c r="AI745" s="3"/>
    </row>
    <row r="746" spans="1:35" ht="14.5" hidden="1" outlineLevel="1">
      <c r="A746" s="23" t="s">
        <v>7</v>
      </c>
      <c r="B746" s="89">
        <f t="shared" ref="B746:K746" si="286">B$734*B61*1000</f>
        <v>449.80984651116466</v>
      </c>
      <c r="C746" s="89">
        <f t="shared" si="286"/>
        <v>827.36090004399989</v>
      </c>
      <c r="D746" s="89">
        <f t="shared" si="286"/>
        <v>1183.8233247400003</v>
      </c>
      <c r="E746" s="89">
        <f t="shared" si="286"/>
        <v>1564.3866182000004</v>
      </c>
      <c r="F746" s="89">
        <f t="shared" si="286"/>
        <v>1966.3402637200004</v>
      </c>
      <c r="G746" s="89">
        <f t="shared" si="286"/>
        <v>2418.2577252400001</v>
      </c>
      <c r="H746" s="89">
        <f t="shared" si="286"/>
        <v>2817.1000825800002</v>
      </c>
      <c r="I746" s="89">
        <f t="shared" si="286"/>
        <v>3191.3002146200006</v>
      </c>
      <c r="J746" s="89">
        <f t="shared" si="286"/>
        <v>3577.5162683400004</v>
      </c>
      <c r="K746" s="89">
        <f t="shared" si="286"/>
        <v>3943.7040832000007</v>
      </c>
      <c r="M746" s="32"/>
      <c r="N746" s="6"/>
      <c r="O746" s="1"/>
      <c r="P746" s="6"/>
      <c r="Q746" s="6"/>
      <c r="R746" s="1"/>
      <c r="S746" s="1"/>
      <c r="T746" s="1"/>
      <c r="U746" s="1"/>
      <c r="V746" s="1"/>
      <c r="W746" s="1"/>
      <c r="X746" s="3"/>
      <c r="Y746" s="3"/>
      <c r="Z746" s="3"/>
      <c r="AA746" s="3"/>
      <c r="AB746" s="3"/>
      <c r="AC746" s="3"/>
      <c r="AD746" s="3"/>
      <c r="AE746" s="3"/>
      <c r="AF746" s="3"/>
      <c r="AG746" s="3"/>
    </row>
    <row r="747" spans="1:35" ht="14.5" hidden="1" outlineLevel="1">
      <c r="A747" s="23" t="s">
        <v>8</v>
      </c>
      <c r="B747" s="89">
        <f t="shared" ref="B747:K747" si="287">B$734*B62*1000</f>
        <v>496.92531270655564</v>
      </c>
      <c r="C747" s="89">
        <f t="shared" si="287"/>
        <v>1500.1829014480002</v>
      </c>
      <c r="D747" s="89">
        <f t="shared" si="287"/>
        <v>2872.5565473080001</v>
      </c>
      <c r="E747" s="89">
        <f t="shared" si="287"/>
        <v>4169.7657252999998</v>
      </c>
      <c r="F747" s="89">
        <f t="shared" si="287"/>
        <v>5302.8178728000003</v>
      </c>
      <c r="G747" s="89">
        <f t="shared" si="287"/>
        <v>6463.3274279000007</v>
      </c>
      <c r="H747" s="89">
        <f t="shared" si="287"/>
        <v>7649.9929504600013</v>
      </c>
      <c r="I747" s="89">
        <f t="shared" si="287"/>
        <v>8718.1021456200015</v>
      </c>
      <c r="J747" s="89">
        <f t="shared" si="287"/>
        <v>9688.3789717400014</v>
      </c>
      <c r="K747" s="89">
        <f t="shared" si="287"/>
        <v>10577.681596160002</v>
      </c>
      <c r="M747" s="32"/>
      <c r="N747" s="9" t="s">
        <v>9</v>
      </c>
      <c r="O747" s="1"/>
      <c r="P747" s="6"/>
      <c r="Q747" s="6"/>
      <c r="R747" s="1"/>
      <c r="S747" s="1"/>
      <c r="T747" s="1"/>
      <c r="U747" s="1"/>
      <c r="V747" s="1"/>
      <c r="W747" s="1"/>
      <c r="X747" s="3"/>
      <c r="Y747" s="3"/>
      <c r="Z747" s="3"/>
      <c r="AA747" s="3"/>
      <c r="AB747" s="3"/>
      <c r="AC747" s="3"/>
      <c r="AD747" s="3"/>
      <c r="AE747" s="3"/>
      <c r="AF747" s="3"/>
      <c r="AG747" s="3"/>
    </row>
    <row r="748" spans="1:35" ht="14.5" hidden="1" outlineLevel="1">
      <c r="A748" s="23" t="s">
        <v>89</v>
      </c>
      <c r="B748" s="89">
        <f>SUM(B738:B747)</f>
        <v>7377.6910218137091</v>
      </c>
      <c r="C748" s="89">
        <f t="shared" ref="C748:K748" si="288">SUM(C738:C747)</f>
        <v>14271.9667132546</v>
      </c>
      <c r="D748" s="89">
        <f t="shared" si="288"/>
        <v>20586.355310444</v>
      </c>
      <c r="E748" s="89">
        <f t="shared" si="288"/>
        <v>26243.616218848008</v>
      </c>
      <c r="F748" s="89">
        <f t="shared" si="288"/>
        <v>31355.674492954007</v>
      </c>
      <c r="G748" s="89">
        <f t="shared" si="288"/>
        <v>36323.885535238005</v>
      </c>
      <c r="H748" s="89">
        <f t="shared" si="288"/>
        <v>41162.349157202007</v>
      </c>
      <c r="I748" s="89">
        <f t="shared" si="288"/>
        <v>45837.749572006011</v>
      </c>
      <c r="J748" s="89">
        <f t="shared" si="288"/>
        <v>50451.821922152005</v>
      </c>
      <c r="K748" s="89">
        <f t="shared" si="288"/>
        <v>55016.544945810012</v>
      </c>
      <c r="M748" s="32"/>
      <c r="N748" s="9"/>
      <c r="O748" s="1"/>
      <c r="P748" s="6"/>
      <c r="Q748" s="6"/>
      <c r="R748" s="1"/>
      <c r="S748" s="1"/>
      <c r="T748" s="1"/>
      <c r="U748" s="1"/>
      <c r="V748" s="1"/>
      <c r="W748" s="1"/>
      <c r="X748" s="3"/>
      <c r="Y748" s="3"/>
      <c r="Z748" s="3"/>
      <c r="AA748" s="3"/>
      <c r="AB748" s="3"/>
      <c r="AC748" s="3"/>
      <c r="AD748" s="3"/>
      <c r="AE748" s="3"/>
      <c r="AF748" s="3"/>
      <c r="AG748" s="3"/>
    </row>
    <row r="749" spans="1:35" ht="14.5" hidden="1" outlineLevel="1">
      <c r="A749" s="32"/>
      <c r="B749" s="5"/>
      <c r="C749" s="5"/>
      <c r="D749" s="5"/>
      <c r="E749" s="5"/>
      <c r="F749" s="5"/>
      <c r="G749" s="5"/>
      <c r="H749" s="5"/>
      <c r="I749" s="5"/>
      <c r="J749" s="5"/>
      <c r="K749" s="5"/>
      <c r="L749" s="5"/>
      <c r="M749" s="10" t="s">
        <v>9</v>
      </c>
      <c r="N749" s="5"/>
      <c r="O749" s="5"/>
      <c r="P749" s="5"/>
      <c r="Q749" s="5"/>
      <c r="R749" s="5"/>
      <c r="S749" s="5"/>
      <c r="T749" s="5"/>
    </row>
    <row r="750" spans="1:35" hidden="1" outlineLevel="1">
      <c r="A750" s="10" t="s">
        <v>99</v>
      </c>
      <c r="B750" s="6"/>
      <c r="C750" s="6"/>
      <c r="D750" s="6"/>
      <c r="E750" s="6"/>
      <c r="F750" s="6"/>
      <c r="G750" s="6"/>
      <c r="H750" s="6"/>
      <c r="I750" s="6"/>
      <c r="J750" s="9" t="s">
        <v>102</v>
      </c>
      <c r="K750" s="6"/>
      <c r="L750" s="55"/>
      <c r="M750" s="5"/>
      <c r="N750" s="5"/>
      <c r="O750" s="5"/>
      <c r="P750" s="5"/>
      <c r="Q750" s="5"/>
      <c r="R750" s="5"/>
      <c r="S750" s="5"/>
      <c r="T750" s="5"/>
    </row>
    <row r="751" spans="1:35" ht="14.5" hidden="1" outlineLevel="1">
      <c r="A751" s="21"/>
      <c r="B751" s="21">
        <v>2010</v>
      </c>
      <c r="C751" s="21">
        <v>2020</v>
      </c>
      <c r="D751" s="21">
        <v>2030</v>
      </c>
      <c r="E751" s="21">
        <v>2040</v>
      </c>
      <c r="F751" s="21">
        <v>2050</v>
      </c>
      <c r="G751" s="21">
        <v>2060</v>
      </c>
      <c r="H751" s="21">
        <v>2070</v>
      </c>
      <c r="I751" s="21">
        <v>2080</v>
      </c>
      <c r="J751" s="21">
        <v>2090</v>
      </c>
      <c r="K751" s="21">
        <v>2100</v>
      </c>
      <c r="M751" s="32"/>
      <c r="N751" s="56"/>
      <c r="O751" s="16"/>
      <c r="P751" s="56"/>
      <c r="Q751" s="56"/>
      <c r="R751" s="56"/>
      <c r="S751" s="56"/>
      <c r="T751" s="56"/>
      <c r="U751" s="56"/>
      <c r="V751" s="56"/>
      <c r="W751" s="57"/>
    </row>
    <row r="752" spans="1:35" ht="14.5" hidden="1" outlineLevel="1">
      <c r="A752" s="21" t="s">
        <v>89</v>
      </c>
      <c r="B752" s="87">
        <f>'[4]Container data'!$H$46</f>
        <v>3.9252292421518119E-4</v>
      </c>
      <c r="C752" s="87">
        <f>'[4]Container data'!$H$51</f>
        <v>3.4260295150494397E-4</v>
      </c>
      <c r="D752" s="87">
        <f>'[4]Container data'!$H$52</f>
        <v>2.9454618701663327E-4</v>
      </c>
      <c r="E752" s="87">
        <f>'[4]Container data'!$H$53</f>
        <v>2.5323032362955432E-4</v>
      </c>
      <c r="F752" s="87">
        <f>'[4]Container data'!$H$54</f>
        <v>2.1770981812746271E-4</v>
      </c>
      <c r="G752" s="87">
        <f>'[4]Container data'!$H$55</f>
        <v>1.871717582228811E-4</v>
      </c>
      <c r="H752" s="87">
        <f>'[4]Container data'!$H$56</f>
        <v>1.6334475517693094E-4</v>
      </c>
      <c r="I752" s="87">
        <f>'[4]Container data'!$H$56</f>
        <v>1.6334475517693094E-4</v>
      </c>
      <c r="J752" s="87">
        <f>'[4]Container data'!$H$58</f>
        <v>1.2631097848279306E-4</v>
      </c>
      <c r="K752" s="87">
        <f>'[4]Container data'!$H$59</f>
        <v>1.1192070969008277E-4</v>
      </c>
      <c r="M752" s="32"/>
      <c r="N752" s="6"/>
      <c r="O752" s="1"/>
      <c r="P752" s="6"/>
      <c r="Q752" s="6"/>
      <c r="R752" s="1"/>
      <c r="S752" s="1"/>
      <c r="T752" s="1"/>
      <c r="U752" s="1"/>
      <c r="V752" s="1"/>
      <c r="W752" s="1"/>
      <c r="X752" s="3"/>
      <c r="Y752" s="3"/>
      <c r="Z752" s="3"/>
      <c r="AA752" s="3"/>
      <c r="AB752" s="3"/>
      <c r="AC752" s="3"/>
      <c r="AD752" s="3"/>
      <c r="AE752" s="3"/>
      <c r="AF752" s="3"/>
      <c r="AG752" s="3"/>
    </row>
    <row r="753" spans="1:35" ht="14.5" hidden="1" outlineLevel="1">
      <c r="A753" s="79"/>
      <c r="B753" s="86"/>
      <c r="C753" s="2"/>
      <c r="D753" s="2"/>
      <c r="E753" s="2"/>
      <c r="F753" s="2"/>
      <c r="G753" s="2"/>
      <c r="H753" s="2"/>
      <c r="I753" s="2"/>
      <c r="J753" s="2"/>
      <c r="K753" s="2"/>
      <c r="M753" s="32"/>
      <c r="N753" s="6"/>
      <c r="O753" s="1"/>
      <c r="P753" s="6"/>
      <c r="Q753" s="6"/>
      <c r="R753" s="1"/>
      <c r="S753" s="1"/>
      <c r="T753" s="1"/>
      <c r="U753" s="1"/>
      <c r="V753" s="1"/>
      <c r="W753" s="1"/>
      <c r="X753" s="3"/>
      <c r="Y753" s="3"/>
      <c r="Z753" s="3"/>
      <c r="AA753" s="3"/>
      <c r="AB753" s="3"/>
      <c r="AC753" s="3"/>
      <c r="AD753" s="3"/>
      <c r="AE753" s="3"/>
      <c r="AF753" s="3"/>
      <c r="AG753" s="3"/>
    </row>
    <row r="754" spans="1:35" collapsed="1">
      <c r="A754" s="10" t="s">
        <v>100</v>
      </c>
      <c r="B754" s="6"/>
      <c r="C754" s="6"/>
      <c r="D754" s="6"/>
      <c r="E754" s="6"/>
      <c r="F754" s="6"/>
      <c r="G754" s="6"/>
      <c r="H754" s="6"/>
      <c r="I754" s="6"/>
      <c r="J754" s="9" t="s">
        <v>104</v>
      </c>
      <c r="K754" s="6"/>
      <c r="L754" s="55"/>
      <c r="M754" s="5"/>
      <c r="N754" s="5"/>
      <c r="O754" s="5"/>
      <c r="P754" s="5"/>
      <c r="Q754" s="5"/>
      <c r="R754" s="5"/>
      <c r="S754" s="5"/>
      <c r="T754" s="5"/>
    </row>
    <row r="755" spans="1:35" ht="14.5">
      <c r="A755" s="84"/>
      <c r="B755" s="84">
        <v>2010</v>
      </c>
      <c r="C755" s="84">
        <v>2020</v>
      </c>
      <c r="D755" s="84">
        <v>2030</v>
      </c>
      <c r="E755" s="84">
        <v>2040</v>
      </c>
      <c r="F755" s="84">
        <v>2050</v>
      </c>
      <c r="G755" s="84">
        <v>2060</v>
      </c>
      <c r="H755" s="84">
        <v>2070</v>
      </c>
      <c r="I755" s="84">
        <v>2080</v>
      </c>
      <c r="J755" s="84">
        <v>2090</v>
      </c>
      <c r="K755" s="84">
        <v>2100</v>
      </c>
      <c r="Q755" s="56"/>
      <c r="R755" s="56"/>
      <c r="S755" s="56"/>
      <c r="T755" s="56"/>
      <c r="U755" s="56"/>
      <c r="V755" s="56"/>
      <c r="W755" s="57"/>
    </row>
    <row r="756" spans="1:35" ht="13">
      <c r="A756" s="84" t="s">
        <v>5</v>
      </c>
      <c r="B756" s="90">
        <f>B738*B$752</f>
        <v>6.1268312991709907E-2</v>
      </c>
      <c r="C756" s="90">
        <f t="shared" ref="C756:K756" si="289">C738*C$752</f>
        <v>0.11718336818443047</v>
      </c>
      <c r="D756" s="90">
        <f t="shared" si="289"/>
        <v>0.16535004139181617</v>
      </c>
      <c r="E756" s="90">
        <f t="shared" si="289"/>
        <v>0.22587965792691547</v>
      </c>
      <c r="F756" s="90">
        <f t="shared" si="289"/>
        <v>0.29412305786848431</v>
      </c>
      <c r="G756" s="90">
        <f t="shared" si="289"/>
        <v>0.36385157461268075</v>
      </c>
      <c r="H756" s="90">
        <f t="shared" si="289"/>
        <v>0.43507266518971244</v>
      </c>
      <c r="I756" s="90">
        <f t="shared" si="289"/>
        <v>0.57254636200623743</v>
      </c>
      <c r="J756" s="90">
        <f t="shared" si="289"/>
        <v>0.56417539274107131</v>
      </c>
      <c r="K756" s="90">
        <f t="shared" si="289"/>
        <v>0.61792975750239709</v>
      </c>
      <c r="Q756" s="6"/>
      <c r="R756" s="1"/>
      <c r="S756" s="1"/>
      <c r="T756" s="1"/>
      <c r="U756" s="1"/>
      <c r="V756" s="1"/>
      <c r="W756" s="1"/>
      <c r="X756" s="3"/>
      <c r="Y756" s="3"/>
      <c r="Z756" s="3"/>
      <c r="AA756" s="3"/>
      <c r="AB756" s="3"/>
      <c r="AC756" s="3"/>
      <c r="AD756" s="3"/>
      <c r="AE756" s="3"/>
      <c r="AF756" s="3"/>
      <c r="AG756" s="3"/>
      <c r="AH756" s="3"/>
      <c r="AI756" s="3"/>
    </row>
    <row r="757" spans="1:35" ht="13">
      <c r="A757" s="84" t="s">
        <v>6</v>
      </c>
      <c r="B757" s="90">
        <f t="shared" ref="B757:K765" si="290">B739*B$752</f>
        <v>0.43748531540902241</v>
      </c>
      <c r="C757" s="90">
        <f t="shared" si="290"/>
        <v>1.208308429657126</v>
      </c>
      <c r="D757" s="90">
        <f t="shared" si="290"/>
        <v>1.6283067628664727</v>
      </c>
      <c r="E757" s="90">
        <f t="shared" si="290"/>
        <v>1.7121127928489175</v>
      </c>
      <c r="F757" s="90">
        <f t="shared" si="290"/>
        <v>1.6187397730679862</v>
      </c>
      <c r="G757" s="90">
        <f t="shared" si="290"/>
        <v>1.4481882236173149</v>
      </c>
      <c r="H757" s="90">
        <f t="shared" si="290"/>
        <v>1.2745310417908764</v>
      </c>
      <c r="I757" s="90">
        <f t="shared" si="290"/>
        <v>1.2637528057321878</v>
      </c>
      <c r="J757" s="90">
        <f t="shared" si="290"/>
        <v>0.95634405656078836</v>
      </c>
      <c r="K757" s="90">
        <f t="shared" si="290"/>
        <v>0.82666023640673547</v>
      </c>
      <c r="Q757" s="6"/>
      <c r="R757" s="1"/>
      <c r="S757" s="1"/>
      <c r="T757" s="1"/>
      <c r="U757" s="1"/>
      <c r="V757" s="1"/>
      <c r="W757" s="1"/>
      <c r="X757" s="3"/>
      <c r="Y757" s="3"/>
      <c r="Z757" s="3"/>
      <c r="AA757" s="3"/>
      <c r="AB757" s="3"/>
      <c r="AC757" s="3"/>
      <c r="AD757" s="3"/>
      <c r="AE757" s="3"/>
      <c r="AF757" s="3"/>
      <c r="AG757" s="3"/>
      <c r="AH757" s="3"/>
      <c r="AI757" s="3"/>
    </row>
    <row r="758" spans="1:35" ht="13">
      <c r="A758" s="84" t="s">
        <v>11</v>
      </c>
      <c r="B758" s="90">
        <f t="shared" si="290"/>
        <v>0.70072595862637566</v>
      </c>
      <c r="C758" s="90">
        <f t="shared" si="290"/>
        <v>0.94079978826805943</v>
      </c>
      <c r="D758" s="90">
        <f t="shared" si="290"/>
        <v>1.0620900393229264</v>
      </c>
      <c r="E758" s="90">
        <f t="shared" si="290"/>
        <v>1.1314561837852211</v>
      </c>
      <c r="F758" s="90">
        <f t="shared" si="290"/>
        <v>1.1463039317595465</v>
      </c>
      <c r="G758" s="90">
        <f t="shared" si="290"/>
        <v>1.1266259418605682</v>
      </c>
      <c r="H758" s="90">
        <f t="shared" si="290"/>
        <v>1.105644029506494</v>
      </c>
      <c r="I758" s="90">
        <f t="shared" si="290"/>
        <v>1.2245678092047996</v>
      </c>
      <c r="J758" s="90">
        <f t="shared" si="290"/>
        <v>1.038432405543857</v>
      </c>
      <c r="K758" s="90">
        <f t="shared" si="290"/>
        <v>0.99918924018325939</v>
      </c>
      <c r="Q758" s="6"/>
      <c r="R758" s="1"/>
      <c r="S758" s="1"/>
      <c r="T758" s="1"/>
      <c r="U758" s="1"/>
      <c r="V758" s="1"/>
      <c r="W758" s="1"/>
      <c r="X758" s="3"/>
      <c r="Y758" s="3"/>
      <c r="Z758" s="3"/>
      <c r="AA758" s="3"/>
      <c r="AB758" s="3"/>
      <c r="AC758" s="3"/>
      <c r="AD758" s="3"/>
      <c r="AE758" s="3"/>
      <c r="AF758" s="3"/>
      <c r="AG758" s="3"/>
      <c r="AH758" s="3"/>
      <c r="AI758" s="3"/>
    </row>
    <row r="759" spans="1:35" ht="13">
      <c r="A759" s="84" t="s">
        <v>2</v>
      </c>
      <c r="B759" s="90">
        <f t="shared" si="290"/>
        <v>0.13139572843430142</v>
      </c>
      <c r="C759" s="90">
        <f t="shared" si="290"/>
        <v>0.2384191560922001</v>
      </c>
      <c r="D759" s="90">
        <f t="shared" si="290"/>
        <v>0.28169895489081032</v>
      </c>
      <c r="E759" s="90">
        <f t="shared" si="290"/>
        <v>0.28375275044822035</v>
      </c>
      <c r="F759" s="90">
        <f t="shared" si="290"/>
        <v>0.26950116682771885</v>
      </c>
      <c r="G759" s="90">
        <f t="shared" si="290"/>
        <v>0.25396426571523711</v>
      </c>
      <c r="H759" s="90">
        <f t="shared" si="290"/>
        <v>0.24486132531873067</v>
      </c>
      <c r="I759" s="90">
        <f t="shared" si="290"/>
        <v>0.26945997357355927</v>
      </c>
      <c r="J759" s="90">
        <f t="shared" si="290"/>
        <v>0.22761547010968161</v>
      </c>
      <c r="K759" s="90">
        <f t="shared" si="290"/>
        <v>0.21977283335375822</v>
      </c>
      <c r="Q759" s="6"/>
      <c r="R759" s="1"/>
      <c r="S759" s="1"/>
      <c r="T759" s="1"/>
      <c r="U759" s="1"/>
      <c r="V759" s="1"/>
      <c r="W759" s="1"/>
      <c r="X759" s="3"/>
      <c r="Y759" s="3"/>
      <c r="Z759" s="3"/>
      <c r="AA759" s="3"/>
      <c r="AB759" s="3"/>
      <c r="AC759" s="3"/>
      <c r="AD759" s="3"/>
      <c r="AE759" s="3"/>
      <c r="AF759" s="3"/>
      <c r="AG759" s="3"/>
      <c r="AH759" s="3"/>
      <c r="AI759" s="3"/>
    </row>
    <row r="760" spans="1:35" ht="13">
      <c r="A760" s="84" t="s">
        <v>3</v>
      </c>
      <c r="B760" s="90">
        <f t="shared" si="290"/>
        <v>0.24388583376844253</v>
      </c>
      <c r="C760" s="90">
        <f t="shared" si="290"/>
        <v>0.37437168451076863</v>
      </c>
      <c r="D760" s="90">
        <f t="shared" si="290"/>
        <v>0.4320581319897302</v>
      </c>
      <c r="E760" s="90">
        <f t="shared" si="290"/>
        <v>0.47196526664850075</v>
      </c>
      <c r="F760" s="90">
        <f t="shared" si="290"/>
        <v>0.51120672641974829</v>
      </c>
      <c r="G760" s="90">
        <f t="shared" si="290"/>
        <v>0.53299347768553917</v>
      </c>
      <c r="H760" s="90">
        <f t="shared" si="290"/>
        <v>0.53740969128648586</v>
      </c>
      <c r="I760" s="90">
        <f t="shared" si="290"/>
        <v>0.60762017201638863</v>
      </c>
      <c r="J760" s="90">
        <f t="shared" si="290"/>
        <v>0.52450540683369173</v>
      </c>
      <c r="K760" s="90">
        <f t="shared" si="290"/>
        <v>0.51340862510569218</v>
      </c>
      <c r="Q760" s="6"/>
      <c r="R760" s="1"/>
      <c r="S760" s="1"/>
      <c r="T760" s="1"/>
      <c r="U760" s="1"/>
      <c r="V760" s="1"/>
      <c r="W760" s="1"/>
      <c r="X760" s="3"/>
      <c r="Y760" s="3"/>
      <c r="Z760" s="3"/>
      <c r="AA760" s="3"/>
      <c r="AB760" s="3"/>
      <c r="AC760" s="3"/>
      <c r="AD760" s="3"/>
      <c r="AE760" s="3"/>
      <c r="AF760" s="3"/>
      <c r="AG760" s="3"/>
      <c r="AH760" s="3"/>
      <c r="AI760" s="3"/>
    </row>
    <row r="761" spans="1:35" ht="13">
      <c r="A761" s="84" t="s">
        <v>4</v>
      </c>
      <c r="B761" s="90">
        <f t="shared" si="290"/>
        <v>0.1352118909584136</v>
      </c>
      <c r="C761" s="90">
        <f t="shared" si="290"/>
        <v>0.21380663017731613</v>
      </c>
      <c r="D761" s="90">
        <f t="shared" si="290"/>
        <v>0.26300873685841092</v>
      </c>
      <c r="E761" s="90">
        <f t="shared" si="290"/>
        <v>0.31480020409801063</v>
      </c>
      <c r="F761" s="90">
        <f t="shared" si="290"/>
        <v>0.35495363666329482</v>
      </c>
      <c r="G761" s="90">
        <f t="shared" si="290"/>
        <v>0.3787969892959458</v>
      </c>
      <c r="H761" s="90">
        <f t="shared" si="290"/>
        <v>0.39428603822097874</v>
      </c>
      <c r="I761" s="90">
        <f t="shared" si="290"/>
        <v>0.45885055662621332</v>
      </c>
      <c r="J761" s="90">
        <f t="shared" si="290"/>
        <v>0.40720541607181515</v>
      </c>
      <c r="K761" s="90">
        <f t="shared" si="290"/>
        <v>0.40813627748256442</v>
      </c>
      <c r="Q761" s="6"/>
      <c r="R761" s="1"/>
      <c r="S761" s="1"/>
      <c r="T761" s="1"/>
      <c r="U761" s="1"/>
      <c r="V761" s="1"/>
      <c r="W761" s="1"/>
      <c r="X761" s="3"/>
      <c r="Y761" s="3"/>
      <c r="Z761" s="3"/>
      <c r="AA761" s="3"/>
      <c r="AB761" s="3"/>
      <c r="AC761" s="3"/>
      <c r="AD761" s="3"/>
      <c r="AE761" s="3"/>
      <c r="AF761" s="3"/>
      <c r="AG761" s="3"/>
      <c r="AH761" s="3"/>
      <c r="AI761" s="3"/>
    </row>
    <row r="762" spans="1:35" ht="13">
      <c r="A762" s="84" t="s">
        <v>0</v>
      </c>
      <c r="B762" s="90">
        <f t="shared" si="290"/>
        <v>0.63049924916032996</v>
      </c>
      <c r="C762" s="90">
        <f t="shared" si="290"/>
        <v>0.80217871552610387</v>
      </c>
      <c r="D762" s="90">
        <f t="shared" si="290"/>
        <v>0.85608052543494628</v>
      </c>
      <c r="E762" s="90">
        <f t="shared" si="290"/>
        <v>0.8879370479812575</v>
      </c>
      <c r="F762" s="90">
        <f t="shared" si="290"/>
        <v>0.89829168883913679</v>
      </c>
      <c r="G762" s="90">
        <f t="shared" si="290"/>
        <v>0.89529991817303745</v>
      </c>
      <c r="H762" s="90">
        <f t="shared" si="290"/>
        <v>0.89703730830119122</v>
      </c>
      <c r="I762" s="90">
        <f t="shared" si="290"/>
        <v>1.0157791806829639</v>
      </c>
      <c r="J762" s="90">
        <f t="shared" si="290"/>
        <v>0.87541911627192481</v>
      </c>
      <c r="K762" s="90">
        <f t="shared" si="290"/>
        <v>0.85260318189685191</v>
      </c>
      <c r="Q762" s="6"/>
      <c r="R762" s="1"/>
      <c r="S762" s="1"/>
      <c r="T762" s="1"/>
      <c r="U762" s="1"/>
      <c r="V762" s="1"/>
      <c r="W762" s="1"/>
      <c r="X762" s="3"/>
      <c r="Y762" s="3"/>
      <c r="Z762" s="3"/>
      <c r="AA762" s="3"/>
      <c r="AB762" s="3"/>
      <c r="AC762" s="3"/>
      <c r="AD762" s="3"/>
      <c r="AE762" s="3"/>
      <c r="AF762" s="3"/>
      <c r="AG762" s="3"/>
      <c r="AH762" s="3"/>
      <c r="AI762" s="3"/>
    </row>
    <row r="763" spans="1:35" ht="13">
      <c r="A763" s="84" t="s">
        <v>1</v>
      </c>
      <c r="B763" s="90">
        <f t="shared" si="290"/>
        <v>0.18382531133634503</v>
      </c>
      <c r="C763" s="90">
        <f t="shared" si="290"/>
        <v>0.19712677117713948</v>
      </c>
      <c r="D763" s="90">
        <f t="shared" si="290"/>
        <v>0.18024804410302994</v>
      </c>
      <c r="E763" s="90">
        <f t="shared" si="290"/>
        <v>0.16571427088598495</v>
      </c>
      <c r="F763" s="90">
        <f t="shared" si="290"/>
        <v>0.15075111383748649</v>
      </c>
      <c r="G763" s="90">
        <f t="shared" si="290"/>
        <v>0.13670322123740181</v>
      </c>
      <c r="H763" s="90">
        <f t="shared" si="290"/>
        <v>0.12506699707996313</v>
      </c>
      <c r="I763" s="90">
        <f t="shared" si="290"/>
        <v>0.12944070902147556</v>
      </c>
      <c r="J763" s="90">
        <f t="shared" si="290"/>
        <v>0.1032935208690872</v>
      </c>
      <c r="K763" s="90">
        <f t="shared" si="290"/>
        <v>9.4546812182757567E-2</v>
      </c>
      <c r="Q763" s="6"/>
      <c r="R763" s="1"/>
      <c r="S763" s="1"/>
      <c r="T763" s="1"/>
      <c r="U763" s="1"/>
      <c r="V763" s="1"/>
      <c r="W763" s="1"/>
      <c r="X763" s="3"/>
      <c r="Y763" s="3"/>
      <c r="Z763" s="3"/>
      <c r="AA763" s="3"/>
      <c r="AB763" s="3"/>
      <c r="AC763" s="3"/>
      <c r="AD763" s="3"/>
      <c r="AE763" s="3"/>
      <c r="AF763" s="3"/>
      <c r="AG763" s="3"/>
      <c r="AH763" s="3"/>
      <c r="AI763" s="3"/>
    </row>
    <row r="764" spans="1:35" ht="13">
      <c r="A764" s="84" t="s">
        <v>7</v>
      </c>
      <c r="B764" s="90">
        <f t="shared" si="290"/>
        <v>0.17656067629334418</v>
      </c>
      <c r="C764" s="90">
        <f t="shared" si="290"/>
        <v>0.28345628631486131</v>
      </c>
      <c r="D764" s="90">
        <f t="shared" si="290"/>
        <v>0.34869064640352071</v>
      </c>
      <c r="E764" s="90">
        <f t="shared" si="290"/>
        <v>0.39615012960853013</v>
      </c>
      <c r="F764" s="90">
        <f t="shared" si="290"/>
        <v>0.42809158119118834</v>
      </c>
      <c r="G764" s="90">
        <f t="shared" si="290"/>
        <v>0.45262955026923574</v>
      </c>
      <c r="H764" s="90">
        <f t="shared" si="290"/>
        <v>0.46015852329794205</v>
      </c>
      <c r="I764" s="90">
        <f t="shared" si="290"/>
        <v>0.52128215225319119</v>
      </c>
      <c r="J764" s="90">
        <f t="shared" si="290"/>
        <v>0.45187958039213588</v>
      </c>
      <c r="K764" s="90">
        <f t="shared" si="290"/>
        <v>0.4413821597994213</v>
      </c>
      <c r="Q764" s="6"/>
      <c r="R764" s="1"/>
      <c r="S764" s="1"/>
      <c r="T764" s="1"/>
      <c r="U764" s="1"/>
      <c r="V764" s="1"/>
      <c r="W764" s="1"/>
      <c r="X764" s="3"/>
      <c r="Y764" s="3"/>
      <c r="Z764" s="3"/>
      <c r="AA764" s="3"/>
      <c r="AB764" s="3"/>
      <c r="AC764" s="3"/>
      <c r="AD764" s="3"/>
      <c r="AE764" s="3"/>
      <c r="AF764" s="3"/>
      <c r="AG764" s="3"/>
    </row>
    <row r="765" spans="1:35" ht="13">
      <c r="A765" s="84" t="s">
        <v>8</v>
      </c>
      <c r="B765" s="90">
        <f t="shared" si="290"/>
        <v>0.19505457686012057</v>
      </c>
      <c r="C765" s="90">
        <f t="shared" si="290"/>
        <v>0.51396708983333528</v>
      </c>
      <c r="D765" s="90">
        <f t="shared" si="290"/>
        <v>0.84610057799923655</v>
      </c>
      <c r="E765" s="90">
        <f t="shared" si="290"/>
        <v>1.0559111240771422</v>
      </c>
      <c r="F765" s="90">
        <f t="shared" si="290"/>
        <v>1.1544755146503467</v>
      </c>
      <c r="G765" s="90">
        <f t="shared" si="290"/>
        <v>1.2097523586502148</v>
      </c>
      <c r="H765" s="90">
        <f t="shared" si="290"/>
        <v>1.2495862255981365</v>
      </c>
      <c r="I765" s="90">
        <f t="shared" si="290"/>
        <v>1.4240562605837754</v>
      </c>
      <c r="J765" s="90">
        <f t="shared" si="290"/>
        <v>1.223748627832596</v>
      </c>
      <c r="K765" s="90">
        <f t="shared" si="290"/>
        <v>1.1838616311179548</v>
      </c>
      <c r="Q765" s="6"/>
      <c r="R765" s="1"/>
      <c r="S765" s="1"/>
      <c r="T765" s="1"/>
      <c r="U765" s="1"/>
      <c r="V765" s="1"/>
      <c r="W765" s="1"/>
      <c r="X765" s="3"/>
      <c r="Y765" s="3"/>
      <c r="Z765" s="3"/>
      <c r="AA765" s="3"/>
      <c r="AB765" s="3"/>
      <c r="AC765" s="3"/>
      <c r="AD765" s="3"/>
      <c r="AE765" s="3"/>
      <c r="AF765" s="3"/>
      <c r="AG765" s="3"/>
    </row>
    <row r="766" spans="1:35" ht="13">
      <c r="A766" s="84" t="s">
        <v>89</v>
      </c>
      <c r="B766" s="90">
        <f>SUM(B756:B765)</f>
        <v>2.8959128538384054</v>
      </c>
      <c r="C766" s="90">
        <f t="shared" ref="C766:K766" si="291">SUM(C756:C765)</f>
        <v>4.8896179197413412</v>
      </c>
      <c r="D766" s="90">
        <f t="shared" si="291"/>
        <v>6.0636324612609007</v>
      </c>
      <c r="E766" s="90">
        <f t="shared" si="291"/>
        <v>6.6456794283087008</v>
      </c>
      <c r="F766" s="90">
        <f t="shared" si="291"/>
        <v>6.8264381911249385</v>
      </c>
      <c r="G766" s="90">
        <f t="shared" si="291"/>
        <v>6.7988055211171758</v>
      </c>
      <c r="H766" s="90">
        <f t="shared" si="291"/>
        <v>6.7236538455905102</v>
      </c>
      <c r="I766" s="90">
        <f t="shared" si="291"/>
        <v>7.4873559817007926</v>
      </c>
      <c r="J766" s="90">
        <f t="shared" si="291"/>
        <v>6.3726189932266486</v>
      </c>
      <c r="K766" s="90">
        <f t="shared" si="291"/>
        <v>6.1574907550313922</v>
      </c>
      <c r="Q766" s="6"/>
      <c r="R766" s="1"/>
      <c r="S766" s="1"/>
      <c r="T766" s="1"/>
      <c r="U766" s="1"/>
      <c r="V766" s="1"/>
      <c r="W766" s="1"/>
      <c r="X766" s="3"/>
      <c r="Y766" s="3"/>
      <c r="Z766" s="3"/>
      <c r="AA766" s="3"/>
      <c r="AB766" s="3"/>
      <c r="AC766" s="3"/>
      <c r="AD766" s="3"/>
      <c r="AE766" s="3"/>
      <c r="AF766" s="3"/>
      <c r="AG766" s="3"/>
    </row>
    <row r="767" spans="1:35" ht="14.5">
      <c r="A767" s="79"/>
      <c r="B767" s="1"/>
      <c r="C767" s="1"/>
      <c r="D767" s="1"/>
      <c r="E767" s="1"/>
      <c r="F767" s="1"/>
      <c r="G767" s="1"/>
      <c r="H767" s="1"/>
      <c r="I767" s="1"/>
      <c r="J767" s="1"/>
      <c r="K767" s="1"/>
      <c r="M767" s="32"/>
      <c r="N767" s="9"/>
      <c r="O767" s="1"/>
      <c r="P767" s="6"/>
      <c r="Q767" s="6"/>
      <c r="R767" s="1"/>
      <c r="S767" s="1"/>
      <c r="T767" s="1"/>
      <c r="U767" s="1"/>
      <c r="V767" s="1"/>
      <c r="W767" s="1"/>
      <c r="X767" s="3"/>
      <c r="Y767" s="3"/>
      <c r="Z767" s="3"/>
      <c r="AA767" s="3"/>
      <c r="AB767" s="3"/>
      <c r="AC767" s="3"/>
      <c r="AD767" s="3"/>
      <c r="AE767" s="3"/>
      <c r="AF767" s="3"/>
      <c r="AG767" s="3"/>
    </row>
    <row r="768" spans="1:35">
      <c r="A768" s="8" t="s">
        <v>651</v>
      </c>
      <c r="O768" t="s">
        <v>640</v>
      </c>
    </row>
    <row r="769" spans="1:27" ht="14.5">
      <c r="A769" s="129"/>
      <c r="B769" s="129">
        <v>2010</v>
      </c>
      <c r="C769" s="129">
        <v>2020</v>
      </c>
      <c r="D769" s="129">
        <v>2030</v>
      </c>
      <c r="E769" s="129">
        <v>2040</v>
      </c>
      <c r="F769" s="129">
        <v>2050</v>
      </c>
      <c r="G769" s="129">
        <v>2060</v>
      </c>
      <c r="H769" s="129">
        <v>2070</v>
      </c>
      <c r="I769" s="129">
        <v>2080</v>
      </c>
      <c r="J769" s="129">
        <v>2090</v>
      </c>
      <c r="K769" s="129">
        <v>2100</v>
      </c>
      <c r="O769" s="199"/>
      <c r="P769" s="199">
        <v>2010</v>
      </c>
      <c r="Q769" s="199">
        <v>2020</v>
      </c>
      <c r="R769" s="199">
        <v>2030</v>
      </c>
      <c r="S769" s="199">
        <v>2040</v>
      </c>
      <c r="T769" s="199">
        <v>2050</v>
      </c>
      <c r="U769" s="199">
        <v>2060</v>
      </c>
      <c r="V769" s="199">
        <v>2070</v>
      </c>
      <c r="W769" s="199">
        <v>2080</v>
      </c>
      <c r="X769" s="199">
        <v>2090</v>
      </c>
      <c r="Y769" s="199">
        <v>2100</v>
      </c>
    </row>
    <row r="770" spans="1:27" ht="14.5">
      <c r="A770" s="129" t="s">
        <v>5</v>
      </c>
      <c r="B770" s="137">
        <f>B$780*B53/B$63</f>
        <v>1.0385861747967255E-3</v>
      </c>
      <c r="C770" s="137">
        <f>C$780*C53/C$63</f>
        <v>1.9875153709422223E-3</v>
      </c>
      <c r="D770" s="137">
        <f t="shared" ref="D770:K770" si="292">D$780*D53/D$63</f>
        <v>2.8057114830313729E-3</v>
      </c>
      <c r="E770" s="137">
        <f t="shared" si="292"/>
        <v>3.8326009264141271E-3</v>
      </c>
      <c r="F770" s="137">
        <f t="shared" si="292"/>
        <v>4.9896557411504639E-3</v>
      </c>
      <c r="G770" s="137">
        <f t="shared" si="292"/>
        <v>6.1717633442176069E-3</v>
      </c>
      <c r="H770" s="137">
        <f t="shared" si="292"/>
        <v>7.3792459169686611E-3</v>
      </c>
      <c r="I770" s="137">
        <f t="shared" si="292"/>
        <v>9.7114855007096983E-3</v>
      </c>
      <c r="J770" s="137">
        <f t="shared" si="292"/>
        <v>9.5718638832810333E-3</v>
      </c>
      <c r="K770" s="137">
        <f t="shared" si="292"/>
        <v>1.0488413182509294E-2</v>
      </c>
      <c r="O770" s="199" t="s">
        <v>5</v>
      </c>
      <c r="P770" s="202">
        <f>B756/B770</f>
        <v>58.992035979779423</v>
      </c>
      <c r="Q770" s="202">
        <f t="shared" ref="Q770:Y779" si="293">C756/C770</f>
        <v>58.959729266836966</v>
      </c>
      <c r="R770" s="202">
        <f t="shared" si="293"/>
        <v>58.93337301138574</v>
      </c>
      <c r="S770" s="202">
        <f t="shared" si="293"/>
        <v>58.936388698902149</v>
      </c>
      <c r="T770" s="202">
        <f t="shared" si="293"/>
        <v>58.946563275459241</v>
      </c>
      <c r="U770" s="202">
        <f t="shared" si="293"/>
        <v>58.954233064295522</v>
      </c>
      <c r="V770" s="202">
        <f t="shared" si="293"/>
        <v>58.958960046209846</v>
      </c>
      <c r="W770" s="202">
        <f t="shared" si="293"/>
        <v>58.955590467019363</v>
      </c>
      <c r="X770" s="202">
        <f t="shared" si="293"/>
        <v>58.941017091405179</v>
      </c>
      <c r="Y770" s="202">
        <f t="shared" si="293"/>
        <v>58.915466691650764</v>
      </c>
    </row>
    <row r="771" spans="1:27" ht="14.5">
      <c r="A771" s="129" t="s">
        <v>6</v>
      </c>
      <c r="B771" s="137">
        <f t="shared" ref="B771:B779" si="294">B$780*B54/B$63</f>
        <v>7.4160063836240259E-3</v>
      </c>
      <c r="C771" s="137">
        <f t="shared" ref="C771:K771" si="295">C$780*C54/C$63</f>
        <v>2.0493792028600147E-2</v>
      </c>
      <c r="D771" s="137">
        <f t="shared" si="295"/>
        <v>2.7629621039201156E-2</v>
      </c>
      <c r="E771" s="137">
        <f t="shared" si="295"/>
        <v>2.9050181571114997E-2</v>
      </c>
      <c r="F771" s="137">
        <f t="shared" si="295"/>
        <v>2.746113909140999E-2</v>
      </c>
      <c r="G771" s="137">
        <f t="shared" si="295"/>
        <v>2.4564618151132932E-2</v>
      </c>
      <c r="H771" s="137">
        <f t="shared" si="295"/>
        <v>2.1617257848373622E-2</v>
      </c>
      <c r="I771" s="137">
        <f t="shared" si="295"/>
        <v>2.1435673796518923E-2</v>
      </c>
      <c r="J771" s="137">
        <f t="shared" si="295"/>
        <v>1.6225442039415422E-2</v>
      </c>
      <c r="K771" s="137">
        <f t="shared" si="295"/>
        <v>1.4031294035796648E-2</v>
      </c>
      <c r="O771" s="199" t="s">
        <v>6</v>
      </c>
      <c r="P771" s="202">
        <f t="shared" ref="P771:P779" si="296">B757/B771</f>
        <v>58.992035979779423</v>
      </c>
      <c r="Q771" s="202">
        <f t="shared" si="293"/>
        <v>58.959729266836959</v>
      </c>
      <c r="R771" s="202">
        <f t="shared" si="293"/>
        <v>58.933373011385726</v>
      </c>
      <c r="S771" s="202">
        <f t="shared" si="293"/>
        <v>58.936388698902149</v>
      </c>
      <c r="T771" s="202">
        <f t="shared" si="293"/>
        <v>58.946563275459241</v>
      </c>
      <c r="U771" s="202">
        <f t="shared" si="293"/>
        <v>58.954233064295515</v>
      </c>
      <c r="V771" s="202">
        <f t="shared" si="293"/>
        <v>58.958960046209839</v>
      </c>
      <c r="W771" s="202">
        <f t="shared" si="293"/>
        <v>58.95559046701937</v>
      </c>
      <c r="X771" s="202">
        <f t="shared" si="293"/>
        <v>58.941017091405172</v>
      </c>
      <c r="Y771" s="202">
        <f t="shared" si="293"/>
        <v>58.915466691650764</v>
      </c>
    </row>
    <row r="772" spans="1:27" ht="14.5">
      <c r="A772" s="129" t="s">
        <v>11</v>
      </c>
      <c r="B772" s="137">
        <f t="shared" si="294"/>
        <v>1.1878314538365178E-2</v>
      </c>
      <c r="C772" s="137">
        <f t="shared" ref="C772:K772" si="297">C$780*C55/C$63</f>
        <v>1.5956650411507751E-2</v>
      </c>
      <c r="D772" s="137">
        <f t="shared" si="297"/>
        <v>1.8021877673923978E-2</v>
      </c>
      <c r="E772" s="137">
        <f t="shared" si="297"/>
        <v>1.9197921840200867E-2</v>
      </c>
      <c r="F772" s="137">
        <f t="shared" si="297"/>
        <v>1.944649302797909E-2</v>
      </c>
      <c r="G772" s="137">
        <f t="shared" si="297"/>
        <v>1.911017891848189E-2</v>
      </c>
      <c r="H772" s="137">
        <f t="shared" si="297"/>
        <v>1.8752773601161402E-2</v>
      </c>
      <c r="I772" s="137">
        <f t="shared" si="297"/>
        <v>2.0771021026239081E-2</v>
      </c>
      <c r="J772" s="137">
        <f t="shared" si="297"/>
        <v>1.7618162305096736E-2</v>
      </c>
      <c r="K772" s="137">
        <f t="shared" si="297"/>
        <v>1.695971017954883E-2</v>
      </c>
      <c r="O772" s="199" t="s">
        <v>11</v>
      </c>
      <c r="P772" s="202">
        <f t="shared" si="296"/>
        <v>58.99203597977943</v>
      </c>
      <c r="Q772" s="202">
        <f t="shared" si="293"/>
        <v>58.959729266836952</v>
      </c>
      <c r="R772" s="202">
        <f t="shared" si="293"/>
        <v>58.933373011385733</v>
      </c>
      <c r="S772" s="202">
        <f t="shared" si="293"/>
        <v>58.936388698902142</v>
      </c>
      <c r="T772" s="202">
        <f t="shared" si="293"/>
        <v>58.946563275459248</v>
      </c>
      <c r="U772" s="202">
        <f t="shared" si="293"/>
        <v>58.954233064295515</v>
      </c>
      <c r="V772" s="202">
        <f t="shared" si="293"/>
        <v>58.958960046209853</v>
      </c>
      <c r="W772" s="202">
        <f t="shared" si="293"/>
        <v>58.955590467019363</v>
      </c>
      <c r="X772" s="202">
        <f t="shared" si="293"/>
        <v>58.941017091405165</v>
      </c>
      <c r="Y772" s="202">
        <f t="shared" si="293"/>
        <v>58.915466691650757</v>
      </c>
    </row>
    <row r="773" spans="1:27" ht="14.5">
      <c r="A773" s="129" t="s">
        <v>2</v>
      </c>
      <c r="B773" s="137">
        <f t="shared" si="294"/>
        <v>2.2273468994923255E-3</v>
      </c>
      <c r="C773" s="137">
        <f t="shared" ref="C773:K773" si="298">C$780*C56/C$63</f>
        <v>4.0437627352930125E-3</v>
      </c>
      <c r="D773" s="137">
        <f t="shared" si="298"/>
        <v>4.7799564236105574E-3</v>
      </c>
      <c r="E773" s="137">
        <f t="shared" si="298"/>
        <v>4.8145595058067415E-3</v>
      </c>
      <c r="F773" s="137">
        <f t="shared" si="298"/>
        <v>4.5719572414821032E-3</v>
      </c>
      <c r="G773" s="137">
        <f t="shared" si="298"/>
        <v>4.3078207028537461E-3</v>
      </c>
      <c r="H773" s="137">
        <f t="shared" si="298"/>
        <v>4.1530808061542726E-3</v>
      </c>
      <c r="I773" s="137">
        <f t="shared" si="298"/>
        <v>4.5705584735734129E-3</v>
      </c>
      <c r="J773" s="137">
        <f t="shared" si="298"/>
        <v>3.8617499551576741E-3</v>
      </c>
      <c r="K773" s="137">
        <f t="shared" si="298"/>
        <v>3.7303079428021137E-3</v>
      </c>
      <c r="O773" s="199" t="s">
        <v>2</v>
      </c>
      <c r="P773" s="202">
        <f t="shared" si="296"/>
        <v>58.992035979779423</v>
      </c>
      <c r="Q773" s="202">
        <f t="shared" si="293"/>
        <v>58.959729266836959</v>
      </c>
      <c r="R773" s="202">
        <f t="shared" si="293"/>
        <v>58.93337301138574</v>
      </c>
      <c r="S773" s="202">
        <f t="shared" si="293"/>
        <v>58.936388698902149</v>
      </c>
      <c r="T773" s="202">
        <f t="shared" si="293"/>
        <v>58.946563275459233</v>
      </c>
      <c r="U773" s="202">
        <f t="shared" si="293"/>
        <v>58.954233064295529</v>
      </c>
      <c r="V773" s="202">
        <f t="shared" si="293"/>
        <v>58.958960046209832</v>
      </c>
      <c r="W773" s="202">
        <f t="shared" si="293"/>
        <v>58.955590467019363</v>
      </c>
      <c r="X773" s="202">
        <f t="shared" si="293"/>
        <v>58.941017091405165</v>
      </c>
      <c r="Y773" s="202">
        <f t="shared" si="293"/>
        <v>58.915466691650764</v>
      </c>
    </row>
    <row r="774" spans="1:27" ht="14.5">
      <c r="A774" s="129" t="s">
        <v>3</v>
      </c>
      <c r="B774" s="137">
        <f t="shared" si="294"/>
        <v>4.1342162500043016E-3</v>
      </c>
      <c r="C774" s="137">
        <f t="shared" ref="C774:K774" si="299">C$780*C57/C$63</f>
        <v>6.3496167497048067E-3</v>
      </c>
      <c r="D774" s="137">
        <f t="shared" si="299"/>
        <v>7.3312982086780939E-3</v>
      </c>
      <c r="E774" s="137">
        <f t="shared" si="299"/>
        <v>8.0080452343238399E-3</v>
      </c>
      <c r="F774" s="137">
        <f t="shared" si="299"/>
        <v>8.6723754195959183E-3</v>
      </c>
      <c r="G774" s="137">
        <f t="shared" si="299"/>
        <v>9.0408008039771504E-3</v>
      </c>
      <c r="H774" s="137">
        <f t="shared" si="299"/>
        <v>9.1149791459225905E-3</v>
      </c>
      <c r="I774" s="137">
        <f t="shared" si="299"/>
        <v>1.0306404654810478E-2</v>
      </c>
      <c r="J774" s="137">
        <f t="shared" si="299"/>
        <v>8.8988183902611265E-3</v>
      </c>
      <c r="K774" s="137">
        <f t="shared" si="299"/>
        <v>8.7143267114007314E-3</v>
      </c>
      <c r="N774" s="8" t="s">
        <v>9</v>
      </c>
      <c r="O774" s="199" t="s">
        <v>3</v>
      </c>
      <c r="P774" s="202">
        <f t="shared" si="296"/>
        <v>58.992035979779423</v>
      </c>
      <c r="Q774" s="202">
        <f t="shared" si="293"/>
        <v>58.959729266836952</v>
      </c>
      <c r="R774" s="202">
        <f t="shared" si="293"/>
        <v>58.93337301138574</v>
      </c>
      <c r="S774" s="202">
        <f t="shared" si="293"/>
        <v>58.936388698902149</v>
      </c>
      <c r="T774" s="202">
        <f t="shared" si="293"/>
        <v>58.946563275459255</v>
      </c>
      <c r="U774" s="202">
        <f t="shared" si="293"/>
        <v>58.954233064295515</v>
      </c>
      <c r="V774" s="202">
        <f t="shared" si="293"/>
        <v>58.958960046209832</v>
      </c>
      <c r="W774" s="202">
        <f t="shared" si="293"/>
        <v>58.955590467019363</v>
      </c>
      <c r="X774" s="202">
        <f t="shared" si="293"/>
        <v>58.941017091405172</v>
      </c>
      <c r="Y774" s="202">
        <f t="shared" si="293"/>
        <v>58.915466691650749</v>
      </c>
    </row>
    <row r="775" spans="1:27" ht="14.5">
      <c r="A775" s="129" t="s">
        <v>4</v>
      </c>
      <c r="B775" s="137">
        <f t="shared" si="294"/>
        <v>2.2920363522418502E-3</v>
      </c>
      <c r="C775" s="137">
        <f t="shared" ref="C775:K775" si="300">C$780*C58/C$63</f>
        <v>3.6263163490741442E-3</v>
      </c>
      <c r="D775" s="137">
        <f t="shared" si="300"/>
        <v>4.4628149284378898E-3</v>
      </c>
      <c r="E775" s="137">
        <f t="shared" si="300"/>
        <v>5.3413555029012943E-3</v>
      </c>
      <c r="F775" s="137">
        <f t="shared" si="300"/>
        <v>6.0216171552628902E-3</v>
      </c>
      <c r="G775" s="137">
        <f t="shared" si="300"/>
        <v>6.4252721069720234E-3</v>
      </c>
      <c r="H775" s="137">
        <f t="shared" si="300"/>
        <v>6.6874659578790401E-3</v>
      </c>
      <c r="I775" s="137">
        <f t="shared" si="300"/>
        <v>7.7829863629794577E-3</v>
      </c>
      <c r="J775" s="137">
        <f t="shared" si="300"/>
        <v>6.9086934051430567E-3</v>
      </c>
      <c r="K775" s="137">
        <f t="shared" si="300"/>
        <v>6.9274895099898058E-3</v>
      </c>
      <c r="O775" s="199" t="s">
        <v>4</v>
      </c>
      <c r="P775" s="202">
        <f t="shared" si="296"/>
        <v>58.992035979779416</v>
      </c>
      <c r="Q775" s="202">
        <f t="shared" si="293"/>
        <v>58.959729266836945</v>
      </c>
      <c r="R775" s="202">
        <f t="shared" si="293"/>
        <v>58.93337301138574</v>
      </c>
      <c r="S775" s="202">
        <f t="shared" si="293"/>
        <v>58.936388698902142</v>
      </c>
      <c r="T775" s="202">
        <f t="shared" si="293"/>
        <v>58.946563275459241</v>
      </c>
      <c r="U775" s="202">
        <f t="shared" si="293"/>
        <v>58.954233064295522</v>
      </c>
      <c r="V775" s="202">
        <f t="shared" si="293"/>
        <v>58.958960046209839</v>
      </c>
      <c r="W775" s="202">
        <f t="shared" si="293"/>
        <v>58.955590467019348</v>
      </c>
      <c r="X775" s="202">
        <f t="shared" si="293"/>
        <v>58.941017091405179</v>
      </c>
      <c r="Y775" s="202">
        <f t="shared" si="293"/>
        <v>58.915466691650757</v>
      </c>
    </row>
    <row r="776" spans="1:27" ht="14.5">
      <c r="A776" s="129" t="s">
        <v>0</v>
      </c>
      <c r="B776" s="137">
        <f t="shared" si="294"/>
        <v>1.0687870636918598E-2</v>
      </c>
      <c r="C776" s="137">
        <f t="shared" ref="C776:K776" si="301">C$780*C59/C$63</f>
        <v>1.3605535939550264E-2</v>
      </c>
      <c r="D776" s="137">
        <f t="shared" si="301"/>
        <v>1.4526243479557062E-2</v>
      </c>
      <c r="E776" s="137">
        <f t="shared" si="301"/>
        <v>1.5066024023249967E-2</v>
      </c>
      <c r="F776" s="137">
        <f t="shared" si="301"/>
        <v>1.5239085010628864E-2</v>
      </c>
      <c r="G776" s="137">
        <f t="shared" si="301"/>
        <v>1.5186355103570304E-2</v>
      </c>
      <c r="H776" s="137">
        <f t="shared" si="301"/>
        <v>1.5214605339004058E-2</v>
      </c>
      <c r="I776" s="137">
        <f t="shared" si="301"/>
        <v>1.7229565044407549E-2</v>
      </c>
      <c r="J776" s="137">
        <f t="shared" si="301"/>
        <v>1.4852460297967595E-2</v>
      </c>
      <c r="K776" s="137">
        <f t="shared" si="301"/>
        <v>1.4471635883989005E-2</v>
      </c>
      <c r="O776" s="199" t="s">
        <v>0</v>
      </c>
      <c r="P776" s="202">
        <f t="shared" si="296"/>
        <v>58.992035979779423</v>
      </c>
      <c r="Q776" s="202">
        <f t="shared" si="293"/>
        <v>58.959729266836966</v>
      </c>
      <c r="R776" s="202">
        <f t="shared" si="293"/>
        <v>58.93337301138574</v>
      </c>
      <c r="S776" s="202">
        <f t="shared" si="293"/>
        <v>58.936388698902142</v>
      </c>
      <c r="T776" s="202">
        <f t="shared" si="293"/>
        <v>58.946563275459241</v>
      </c>
      <c r="U776" s="202">
        <f t="shared" si="293"/>
        <v>58.954233064295522</v>
      </c>
      <c r="V776" s="202">
        <f t="shared" si="293"/>
        <v>58.958960046209839</v>
      </c>
      <c r="W776" s="202">
        <f t="shared" si="293"/>
        <v>58.95559046701937</v>
      </c>
      <c r="X776" s="202">
        <f t="shared" si="293"/>
        <v>58.941017091405179</v>
      </c>
      <c r="Y776" s="202">
        <f t="shared" si="293"/>
        <v>58.915466691650742</v>
      </c>
    </row>
    <row r="777" spans="1:27" ht="14.5">
      <c r="A777" s="129" t="s">
        <v>1</v>
      </c>
      <c r="B777" s="137">
        <f t="shared" si="294"/>
        <v>3.1161038652633465E-3</v>
      </c>
      <c r="C777" s="137">
        <f t="shared" ref="C777:K777" si="302">C$780*C60/C$63</f>
        <v>3.343413777987228E-3</v>
      </c>
      <c r="D777" s="137">
        <f t="shared" si="302"/>
        <v>3.058505476484548E-3</v>
      </c>
      <c r="E777" s="137">
        <f t="shared" si="302"/>
        <v>2.8117479632591034E-3</v>
      </c>
      <c r="F777" s="137">
        <f t="shared" si="302"/>
        <v>2.5574198979679535E-3</v>
      </c>
      <c r="G777" s="137">
        <f t="shared" si="302"/>
        <v>2.3188024698466217E-3</v>
      </c>
      <c r="H777" s="137">
        <f t="shared" si="302"/>
        <v>2.1212551405577758E-3</v>
      </c>
      <c r="I777" s="137">
        <f t="shared" si="302"/>
        <v>2.1955629312861622E-3</v>
      </c>
      <c r="J777" s="137">
        <f t="shared" si="302"/>
        <v>1.752489623803074E-3</v>
      </c>
      <c r="K777" s="137">
        <f t="shared" si="302"/>
        <v>1.6047876303448912E-3</v>
      </c>
      <c r="O777" s="199" t="s">
        <v>1</v>
      </c>
      <c r="P777" s="202">
        <f t="shared" si="296"/>
        <v>58.992035979779409</v>
      </c>
      <c r="Q777" s="202">
        <f t="shared" si="293"/>
        <v>58.959729266836952</v>
      </c>
      <c r="R777" s="202">
        <f t="shared" si="293"/>
        <v>58.93337301138574</v>
      </c>
      <c r="S777" s="202">
        <f t="shared" si="293"/>
        <v>58.936388698902149</v>
      </c>
      <c r="T777" s="202">
        <f t="shared" si="293"/>
        <v>58.946563275459241</v>
      </c>
      <c r="U777" s="202">
        <f t="shared" si="293"/>
        <v>58.954233064295515</v>
      </c>
      <c r="V777" s="202">
        <f t="shared" si="293"/>
        <v>58.958960046209839</v>
      </c>
      <c r="W777" s="202">
        <f t="shared" si="293"/>
        <v>58.955590467019363</v>
      </c>
      <c r="X777" s="202">
        <f t="shared" si="293"/>
        <v>58.941017091405172</v>
      </c>
      <c r="Y777" s="202">
        <f t="shared" si="293"/>
        <v>58.915466691650749</v>
      </c>
    </row>
    <row r="778" spans="1:27" ht="14.5">
      <c r="A778" s="129" t="s">
        <v>7</v>
      </c>
      <c r="B778" s="137">
        <f t="shared" si="294"/>
        <v>2.9929578350857988E-3</v>
      </c>
      <c r="C778" s="137">
        <f t="shared" ref="C778:K778" si="303">C$780*C61/C$63</f>
        <v>4.807625303569648E-3</v>
      </c>
      <c r="D778" s="137">
        <f t="shared" si="303"/>
        <v>5.9166925052152501E-3</v>
      </c>
      <c r="E778" s="137">
        <f t="shared" si="303"/>
        <v>6.7216559812038421E-3</v>
      </c>
      <c r="F778" s="137">
        <f t="shared" si="303"/>
        <v>7.2623670898454623E-3</v>
      </c>
      <c r="G778" s="137">
        <f t="shared" si="303"/>
        <v>7.6776429230382432E-3</v>
      </c>
      <c r="H778" s="137">
        <f t="shared" si="303"/>
        <v>7.80472591336901E-3</v>
      </c>
      <c r="I778" s="137">
        <f t="shared" si="303"/>
        <v>8.8419460838884169E-3</v>
      </c>
      <c r="J778" s="137">
        <f t="shared" si="303"/>
        <v>7.666640358298624E-3</v>
      </c>
      <c r="K778" s="137">
        <f t="shared" si="303"/>
        <v>7.4917875489217169E-3</v>
      </c>
      <c r="O778" s="199" t="s">
        <v>7</v>
      </c>
      <c r="P778" s="202">
        <f t="shared" si="296"/>
        <v>58.99203597977943</v>
      </c>
      <c r="Q778" s="202">
        <f t="shared" si="293"/>
        <v>58.959729266836959</v>
      </c>
      <c r="R778" s="202">
        <f t="shared" si="293"/>
        <v>58.93337301138574</v>
      </c>
      <c r="S778" s="202">
        <f t="shared" si="293"/>
        <v>58.936388698902142</v>
      </c>
      <c r="T778" s="202">
        <f t="shared" si="293"/>
        <v>58.946563275459241</v>
      </c>
      <c r="U778" s="202">
        <f t="shared" si="293"/>
        <v>58.954233064295522</v>
      </c>
      <c r="V778" s="202">
        <f t="shared" si="293"/>
        <v>58.958960046209839</v>
      </c>
      <c r="W778" s="202">
        <f t="shared" si="293"/>
        <v>58.95559046701937</v>
      </c>
      <c r="X778" s="202">
        <f t="shared" si="293"/>
        <v>58.941017091405172</v>
      </c>
      <c r="Y778" s="202">
        <f t="shared" si="293"/>
        <v>58.915466691650764</v>
      </c>
    </row>
    <row r="779" spans="1:27" ht="14.5">
      <c r="A779" s="129" t="s">
        <v>8</v>
      </c>
      <c r="B779" s="137">
        <f t="shared" si="294"/>
        <v>3.3064560939544282E-3</v>
      </c>
      <c r="C779" s="137">
        <f t="shared" ref="C779:K779" si="304">C$780*C62/C$63</f>
        <v>8.7172566126830237E-3</v>
      </c>
      <c r="D779" s="137">
        <f t="shared" si="304"/>
        <v>1.4356900594095856E-2</v>
      </c>
      <c r="E779" s="137">
        <f t="shared" si="304"/>
        <v>1.7916115109659094E-2</v>
      </c>
      <c r="F779" s="137">
        <f t="shared" si="304"/>
        <v>1.9585119988343416E-2</v>
      </c>
      <c r="G779" s="137">
        <f t="shared" si="304"/>
        <v>2.0520195001618599E-2</v>
      </c>
      <c r="H779" s="137">
        <f t="shared" si="304"/>
        <v>2.1194170056913441E-2</v>
      </c>
      <c r="I779" s="137">
        <f t="shared" si="304"/>
        <v>2.4154728148815908E-2</v>
      </c>
      <c r="J779" s="137">
        <f t="shared" si="304"/>
        <v>2.076225841055335E-2</v>
      </c>
      <c r="K779" s="137">
        <f t="shared" si="304"/>
        <v>2.0094241760215518E-2</v>
      </c>
      <c r="L779" s="8" t="s">
        <v>140</v>
      </c>
      <c r="M779" s="11">
        <f>MIN(B770:K779)</f>
        <v>1.0385861747967255E-3</v>
      </c>
      <c r="O779" s="199" t="s">
        <v>8</v>
      </c>
      <c r="P779" s="202">
        <f t="shared" si="296"/>
        <v>58.992035979779423</v>
      </c>
      <c r="Q779" s="202">
        <f t="shared" si="293"/>
        <v>58.959729266836959</v>
      </c>
      <c r="R779" s="202">
        <f t="shared" si="293"/>
        <v>58.933373011385733</v>
      </c>
      <c r="S779" s="202">
        <f t="shared" si="293"/>
        <v>58.936388698902142</v>
      </c>
      <c r="T779" s="202">
        <f t="shared" si="293"/>
        <v>58.946563275459241</v>
      </c>
      <c r="U779" s="202">
        <f t="shared" si="293"/>
        <v>58.954233064295515</v>
      </c>
      <c r="V779" s="202">
        <f t="shared" si="293"/>
        <v>58.958960046209839</v>
      </c>
      <c r="W779" s="202">
        <f t="shared" si="293"/>
        <v>58.955590467019363</v>
      </c>
      <c r="X779" s="202">
        <f t="shared" si="293"/>
        <v>58.941017091405179</v>
      </c>
      <c r="Y779" s="202">
        <f t="shared" si="293"/>
        <v>58.915466691650749</v>
      </c>
    </row>
    <row r="780" spans="1:27" ht="14.5">
      <c r="A780" s="129" t="s">
        <v>89</v>
      </c>
      <c r="B780" s="137">
        <f>'[8]3rd GHG Study'!$D$61/10^5</f>
        <v>4.9849999999999998E-2</v>
      </c>
      <c r="C780" s="137">
        <f>$B$780*C$766/$B$766</f>
        <v>8.416947111375582E-2</v>
      </c>
      <c r="D780" s="137">
        <f t="shared" ref="D780:K780" si="305">$B$780*D$766/$B$766</f>
        <v>0.10437885856724159</v>
      </c>
      <c r="E780" s="137">
        <f t="shared" si="305"/>
        <v>0.11439816604359561</v>
      </c>
      <c r="F780" s="137">
        <f t="shared" si="305"/>
        <v>0.11750973216494695</v>
      </c>
      <c r="G780" s="137">
        <f t="shared" si="305"/>
        <v>0.11703406571039146</v>
      </c>
      <c r="H780" s="137">
        <f t="shared" si="305"/>
        <v>0.11574041109642796</v>
      </c>
      <c r="I780" s="137">
        <f t="shared" si="305"/>
        <v>0.12888671535576945</v>
      </c>
      <c r="J780" s="137">
        <f t="shared" si="305"/>
        <v>0.10969772670862112</v>
      </c>
      <c r="K780" s="137">
        <f t="shared" si="305"/>
        <v>0.10599452733236255</v>
      </c>
      <c r="L780" s="8" t="s">
        <v>141</v>
      </c>
      <c r="M780" s="11">
        <f>MAX(B770:K779)</f>
        <v>2.9050181571114997E-2</v>
      </c>
      <c r="O780" s="201" t="s">
        <v>89</v>
      </c>
      <c r="P780" s="202">
        <f>B766/B780</f>
        <v>58.092534680810537</v>
      </c>
      <c r="Q780" s="202">
        <f t="shared" ref="Q780:Y780" si="306">C766/C780</f>
        <v>58.092534680810545</v>
      </c>
      <c r="R780" s="202">
        <f t="shared" si="306"/>
        <v>58.092534680810545</v>
      </c>
      <c r="S780" s="202">
        <f t="shared" si="306"/>
        <v>58.092534680810545</v>
      </c>
      <c r="T780" s="202">
        <f t="shared" si="306"/>
        <v>58.092534680810537</v>
      </c>
      <c r="U780" s="202">
        <f t="shared" si="306"/>
        <v>58.092534680810545</v>
      </c>
      <c r="V780" s="202">
        <f t="shared" si="306"/>
        <v>58.092534680810537</v>
      </c>
      <c r="W780" s="202">
        <f t="shared" si="306"/>
        <v>58.092534680810537</v>
      </c>
      <c r="X780" s="202">
        <f t="shared" si="306"/>
        <v>58.092534680810537</v>
      </c>
      <c r="Y780" s="202">
        <f t="shared" si="306"/>
        <v>58.092534680810545</v>
      </c>
    </row>
    <row r="781" spans="1:27" ht="14.5">
      <c r="O781" s="206" t="s">
        <v>656</v>
      </c>
      <c r="T781" s="205">
        <f>(P780-Y780)/P780/91</f>
        <v>-1.3440904195920562E-18</v>
      </c>
    </row>
    <row r="782" spans="1:27" ht="14.5">
      <c r="A782" s="34" t="s">
        <v>106</v>
      </c>
      <c r="B782" s="35"/>
      <c r="C782" s="35"/>
      <c r="D782" s="35"/>
      <c r="E782" s="35"/>
      <c r="F782" s="35"/>
      <c r="G782" s="35"/>
      <c r="H782" s="35"/>
      <c r="I782" s="35"/>
      <c r="J782" s="35"/>
      <c r="K782" s="35"/>
      <c r="L782" s="35"/>
      <c r="M782" s="35"/>
      <c r="N782" s="35"/>
      <c r="O782" s="35"/>
      <c r="P782" s="35"/>
      <c r="Q782" s="35"/>
      <c r="R782" s="35"/>
      <c r="S782" s="35"/>
      <c r="T782" s="35"/>
    </row>
    <row r="783" spans="1:27" s="10" customFormat="1" ht="14.5" hidden="1" outlineLevel="1">
      <c r="A783" s="99" t="s">
        <v>132</v>
      </c>
      <c r="B783" s="96"/>
      <c r="C783" s="92"/>
      <c r="D783" s="96"/>
      <c r="E783" s="96"/>
      <c r="F783" s="96"/>
      <c r="G783" s="96"/>
      <c r="H783" s="96"/>
      <c r="I783" s="96"/>
      <c r="J783" s="96"/>
      <c r="K783" s="97"/>
      <c r="L783" s="92"/>
    </row>
    <row r="784" spans="1:27" s="5" customFormat="1" ht="14.5" hidden="1" outlineLevel="1">
      <c r="A784" s="32"/>
      <c r="B784" s="6"/>
      <c r="C784" s="6"/>
      <c r="D784" s="6"/>
      <c r="E784" s="6"/>
      <c r="F784" s="6"/>
      <c r="G784" s="6"/>
      <c r="H784" s="6"/>
      <c r="I784" s="6"/>
      <c r="J784" s="6"/>
      <c r="K784" s="6"/>
      <c r="L784" s="6"/>
      <c r="P784" s="6"/>
      <c r="Q784" s="6"/>
      <c r="R784" s="6"/>
      <c r="S784" s="6"/>
      <c r="T784" s="6"/>
      <c r="U784" s="6"/>
      <c r="V784" s="6"/>
      <c r="W784" s="6"/>
      <c r="X784" s="6"/>
      <c r="Y784" s="6"/>
      <c r="Z784" s="6"/>
      <c r="AA784" s="6"/>
    </row>
    <row r="785" spans="1:33" hidden="1" outlineLevel="1">
      <c r="A785" s="10" t="s">
        <v>113</v>
      </c>
      <c r="B785" s="6"/>
      <c r="C785" s="6"/>
      <c r="D785" s="6"/>
      <c r="E785" s="6"/>
      <c r="F785" s="6"/>
      <c r="G785" s="6"/>
      <c r="H785" s="6"/>
      <c r="I785" s="6"/>
      <c r="J785" s="9" t="s">
        <v>101</v>
      </c>
      <c r="K785" s="6"/>
      <c r="L785" s="55"/>
      <c r="M785" s="5"/>
      <c r="N785" s="5"/>
      <c r="O785" s="5"/>
      <c r="P785" s="5"/>
      <c r="Q785" s="5"/>
      <c r="R785" s="5"/>
      <c r="S785" s="5"/>
      <c r="T785" s="5"/>
    </row>
    <row r="786" spans="1:33" ht="14.5" hidden="1" outlineLevel="1">
      <c r="A786" s="21"/>
      <c r="B786" s="21">
        <v>2010</v>
      </c>
      <c r="C786" s="21">
        <v>2020</v>
      </c>
      <c r="D786" s="21">
        <v>2030</v>
      </c>
      <c r="E786" s="21">
        <v>2040</v>
      </c>
      <c r="F786" s="21">
        <v>2050</v>
      </c>
      <c r="G786" s="21">
        <v>2060</v>
      </c>
      <c r="H786" s="21">
        <v>2070</v>
      </c>
      <c r="I786" s="21">
        <v>2080</v>
      </c>
      <c r="J786" s="21">
        <v>2090</v>
      </c>
      <c r="K786" s="21">
        <v>2100</v>
      </c>
      <c r="M786" s="32"/>
      <c r="N786" s="56"/>
      <c r="O786" s="16"/>
      <c r="P786" s="56"/>
      <c r="Q786" s="56"/>
      <c r="R786" s="56"/>
      <c r="S786" s="56"/>
      <c r="T786" s="56"/>
      <c r="U786" s="56"/>
      <c r="V786" s="56"/>
      <c r="W786" s="57"/>
    </row>
    <row r="787" spans="1:33" ht="14.5" hidden="1" outlineLevel="1">
      <c r="A787" s="21" t="s">
        <v>114</v>
      </c>
      <c r="B787" s="93">
        <f>'Transport demand all'!B72</f>
        <v>173.11800000000011</v>
      </c>
      <c r="C787" s="93">
        <f>'Transport demand all'!C72</f>
        <v>207.35400000000001</v>
      </c>
      <c r="D787" s="93">
        <f>'Transport demand all'!D72</f>
        <v>205.36600000000001</v>
      </c>
      <c r="E787" s="93">
        <f>'Transport demand all'!E72</f>
        <v>191.53700000000001</v>
      </c>
      <c r="F787" s="93">
        <f>'Transport demand all'!F72</f>
        <v>141.239</v>
      </c>
      <c r="G787" s="93">
        <f>'Transport demand all'!G72</f>
        <v>95.578999999999994</v>
      </c>
      <c r="H787" s="93">
        <f>'Transport demand all'!H72</f>
        <v>41.281000000000013</v>
      </c>
      <c r="I787" s="93">
        <f>'Transport demand all'!I72</f>
        <v>13.4</v>
      </c>
      <c r="J787" s="93">
        <f>'Transport demand all'!J72</f>
        <v>5.25</v>
      </c>
      <c r="K787" s="93">
        <f>'Transport demand all'!K72</f>
        <v>2.3879999999999999</v>
      </c>
      <c r="M787" s="32"/>
      <c r="N787" s="56"/>
      <c r="O787" s="16"/>
      <c r="P787" s="56"/>
      <c r="Q787" s="56"/>
      <c r="R787" s="56"/>
      <c r="S787" s="56"/>
      <c r="T787" s="56"/>
      <c r="U787" s="56"/>
      <c r="V787" s="56"/>
      <c r="W787" s="79"/>
    </row>
    <row r="788" spans="1:33" ht="14.5" hidden="1" outlineLevel="1">
      <c r="A788" s="21" t="s">
        <v>115</v>
      </c>
      <c r="B788" s="93">
        <f>'Transport demand all'!B73</f>
        <v>105.705</v>
      </c>
      <c r="C788" s="93">
        <f>'Transport demand all'!C73</f>
        <v>121.491</v>
      </c>
      <c r="D788" s="93">
        <f>'Transport demand all'!D73</f>
        <v>152.869</v>
      </c>
      <c r="E788" s="93">
        <f>'Transport demand all'!E73</f>
        <v>191.38399999999999</v>
      </c>
      <c r="F788" s="93">
        <f>'Transport demand all'!F73</f>
        <v>214.69399999999999</v>
      </c>
      <c r="G788" s="93">
        <f>'Transport demand all'!G73</f>
        <v>216.82900000000001</v>
      </c>
      <c r="H788" s="93">
        <f>'Transport demand all'!H73</f>
        <v>196.965</v>
      </c>
      <c r="I788" s="93">
        <f>'Transport demand all'!I73</f>
        <v>167.89099999999999</v>
      </c>
      <c r="J788" s="93">
        <f>'Transport demand all'!J73</f>
        <v>134.285</v>
      </c>
      <c r="K788" s="93">
        <f>'Transport demand all'!K73</f>
        <v>107.215</v>
      </c>
      <c r="M788" s="32"/>
      <c r="N788" s="56"/>
      <c r="O788" s="16"/>
      <c r="P788" s="56"/>
      <c r="Q788" s="56"/>
      <c r="R788" s="56"/>
      <c r="S788" s="56"/>
      <c r="T788" s="56"/>
      <c r="U788" s="56"/>
      <c r="V788" s="56"/>
      <c r="W788" s="79"/>
    </row>
    <row r="789" spans="1:33" ht="14.5" hidden="1" outlineLevel="1">
      <c r="A789" s="21" t="s">
        <v>116</v>
      </c>
      <c r="B789" s="93">
        <f>'Transport demand all'!B74</f>
        <v>139.727</v>
      </c>
      <c r="C789" s="93">
        <f>'Transport demand all'!C74</f>
        <v>135.20400000000001</v>
      </c>
      <c r="D789" s="93">
        <f>'Transport demand all'!D74</f>
        <v>82.915999999999997</v>
      </c>
      <c r="E789" s="93">
        <f>'Transport demand all'!E74</f>
        <v>47.033999999999999</v>
      </c>
      <c r="F789" s="93">
        <f>'Transport demand all'!F74</f>
        <v>55.597000000000001</v>
      </c>
      <c r="G789" s="93">
        <f>'Transport demand all'!G74</f>
        <v>87.217999999999975</v>
      </c>
      <c r="H789" s="93">
        <f>'Transport demand all'!H74</f>
        <v>129.21</v>
      </c>
      <c r="I789" s="93">
        <f>'Transport demand all'!I74</f>
        <v>132.43600000000001</v>
      </c>
      <c r="J789" s="93">
        <f>'Transport demand all'!J74</f>
        <v>111.742</v>
      </c>
      <c r="K789" s="93">
        <f>'Transport demand all'!K74</f>
        <v>86.657999999999987</v>
      </c>
      <c r="M789" s="32"/>
      <c r="N789" s="56"/>
      <c r="O789" s="16"/>
      <c r="P789" s="56"/>
      <c r="Q789" s="56"/>
      <c r="R789" s="56"/>
      <c r="S789" s="56"/>
      <c r="T789" s="56"/>
      <c r="U789" s="56"/>
      <c r="V789" s="56"/>
      <c r="W789" s="79"/>
    </row>
    <row r="790" spans="1:33" ht="14.5" hidden="1" outlineLevel="1">
      <c r="A790" s="21" t="s">
        <v>117</v>
      </c>
      <c r="B790" s="93">
        <f>'Transport demand all'!B75</f>
        <v>54.988</v>
      </c>
      <c r="C790" s="93">
        <f>'Transport demand all'!C75</f>
        <v>64.072000000000003</v>
      </c>
      <c r="D790" s="93">
        <f>'Transport demand all'!D75</f>
        <v>69.826000000000008</v>
      </c>
      <c r="E790" s="93">
        <f>'Transport demand all'!E75</f>
        <v>75.619</v>
      </c>
      <c r="F790" s="93">
        <f>'Transport demand all'!F75</f>
        <v>87.283999999999978</v>
      </c>
      <c r="G790" s="93">
        <f>'Transport demand all'!G75</f>
        <v>102.91800000000001</v>
      </c>
      <c r="H790" s="93">
        <f>'Transport demand all'!H75</f>
        <v>128.494</v>
      </c>
      <c r="I790" s="93">
        <f>'Transport demand all'!I75</f>
        <v>156.72200000000001</v>
      </c>
      <c r="J790" s="93">
        <f>'Transport demand all'!J75</f>
        <v>183.922</v>
      </c>
      <c r="K790" s="93">
        <f>'Transport demand all'!K75</f>
        <v>206.10599999999999</v>
      </c>
      <c r="M790" s="32"/>
      <c r="N790" s="6"/>
      <c r="O790" s="1"/>
      <c r="P790" s="6"/>
      <c r="Q790" s="6"/>
      <c r="R790" s="1"/>
      <c r="S790" s="1"/>
      <c r="T790" s="1"/>
      <c r="U790" s="1"/>
      <c r="V790" s="1"/>
      <c r="W790" s="1"/>
      <c r="X790" s="3"/>
      <c r="Y790" s="3"/>
      <c r="Z790" s="3"/>
      <c r="AA790" s="3"/>
      <c r="AB790" s="3"/>
      <c r="AC790" s="3"/>
      <c r="AD790" s="3"/>
      <c r="AE790" s="3"/>
      <c r="AF790" s="3"/>
      <c r="AG790" s="3"/>
    </row>
    <row r="791" spans="1:33" ht="14.5" hidden="1" outlineLevel="1">
      <c r="A791" s="79" t="s">
        <v>9</v>
      </c>
      <c r="B791" s="86"/>
      <c r="C791" s="2"/>
      <c r="D791" s="2"/>
      <c r="E791" s="2"/>
      <c r="F791" s="2"/>
      <c r="G791" s="2"/>
      <c r="H791" s="2"/>
      <c r="I791" s="2"/>
      <c r="J791" s="2"/>
      <c r="K791" s="2"/>
      <c r="M791" s="32"/>
      <c r="N791" s="6"/>
      <c r="O791" s="1"/>
      <c r="P791" s="6"/>
      <c r="Q791" s="6"/>
      <c r="R791" s="1"/>
      <c r="S791" s="1"/>
      <c r="T791" s="1"/>
      <c r="U791" s="1"/>
      <c r="V791" s="1"/>
      <c r="W791" s="1"/>
      <c r="X791" s="3"/>
      <c r="Y791" s="3"/>
      <c r="Z791" s="3"/>
      <c r="AA791" s="3"/>
      <c r="AB791" s="3"/>
      <c r="AC791" s="3"/>
      <c r="AD791" s="3"/>
      <c r="AE791" s="3"/>
      <c r="AF791" s="3"/>
      <c r="AG791" s="3"/>
    </row>
    <row r="792" spans="1:33" hidden="1" outlineLevel="1">
      <c r="A792" s="10" t="s">
        <v>118</v>
      </c>
      <c r="B792" s="6"/>
      <c r="C792" s="6"/>
      <c r="D792" s="6"/>
      <c r="E792" s="6"/>
      <c r="F792" s="6"/>
      <c r="G792" s="6"/>
      <c r="H792" s="6"/>
      <c r="I792" s="6"/>
      <c r="J792" s="9" t="s">
        <v>119</v>
      </c>
      <c r="K792" s="6"/>
      <c r="L792" s="55"/>
      <c r="M792" s="5"/>
      <c r="N792" s="5"/>
      <c r="O792" s="5"/>
      <c r="P792" s="5"/>
      <c r="Q792" s="5"/>
      <c r="R792" s="5"/>
      <c r="S792" s="5"/>
      <c r="T792" s="5"/>
    </row>
    <row r="793" spans="1:33" ht="14.5" hidden="1" outlineLevel="1">
      <c r="A793" s="21"/>
      <c r="B793" s="21">
        <v>2010</v>
      </c>
      <c r="C793" s="21">
        <v>2020</v>
      </c>
      <c r="D793" s="21">
        <v>2030</v>
      </c>
      <c r="E793" s="21">
        <v>2040</v>
      </c>
      <c r="F793" s="21">
        <v>2050</v>
      </c>
      <c r="G793" s="21">
        <v>2060</v>
      </c>
      <c r="H793" s="21">
        <v>2070</v>
      </c>
      <c r="I793" s="21">
        <v>2080</v>
      </c>
      <c r="J793" s="21">
        <v>2090</v>
      </c>
      <c r="K793" s="21">
        <v>2100</v>
      </c>
      <c r="M793" s="32"/>
      <c r="N793" s="56"/>
      <c r="O793" s="16"/>
      <c r="P793" s="56"/>
      <c r="Q793" s="56"/>
      <c r="R793" s="56"/>
      <c r="S793" s="56"/>
      <c r="T793" s="56"/>
      <c r="U793" s="56"/>
      <c r="V793" s="56"/>
      <c r="W793" s="57"/>
    </row>
    <row r="794" spans="1:33" ht="14.5" hidden="1" outlineLevel="1">
      <c r="A794" s="21" t="s">
        <v>124</v>
      </c>
      <c r="B794" s="93">
        <f>'[4]Oil tankers data'!$B$45</f>
        <v>65.488120005412966</v>
      </c>
      <c r="C794" s="93">
        <f>'[4]Oil tankers data'!$B$51</f>
        <v>66</v>
      </c>
      <c r="D794" s="93">
        <f>'[4]Oil tankers data'!$B$52</f>
        <v>66</v>
      </c>
      <c r="E794" s="93">
        <f>'[4]Oil tankers data'!$B$53</f>
        <v>66</v>
      </c>
      <c r="F794" s="93">
        <f>'[4]Oil tankers data'!$B$54</f>
        <v>66</v>
      </c>
      <c r="G794" s="93">
        <f>'[4]Oil tankers data'!$B$55</f>
        <v>66</v>
      </c>
      <c r="H794" s="93">
        <f>'[4]Oil tankers data'!$B$56</f>
        <v>66</v>
      </c>
      <c r="I794" s="93">
        <f>'[4]Oil tankers data'!$B$57</f>
        <v>66</v>
      </c>
      <c r="J794" s="93">
        <f>'[4]Oil tankers data'!$B$58</f>
        <v>66</v>
      </c>
      <c r="K794" s="93">
        <f>'[4]Oil tankers data'!$B$59</f>
        <v>66</v>
      </c>
      <c r="M794" s="32"/>
      <c r="N794" s="56"/>
      <c r="O794" s="16"/>
      <c r="P794" s="56"/>
      <c r="Q794" s="56"/>
      <c r="R794" s="56"/>
      <c r="S794" s="56"/>
      <c r="T794" s="56"/>
      <c r="U794" s="56"/>
      <c r="V794" s="56"/>
      <c r="W794" s="79"/>
    </row>
    <row r="795" spans="1:33" ht="14.5" hidden="1" outlineLevel="1">
      <c r="A795" s="21" t="s">
        <v>123</v>
      </c>
      <c r="B795" s="93">
        <f>'[4]Gas and chemicals data'!$B$45</f>
        <v>17.485865693028746</v>
      </c>
      <c r="C795" s="93">
        <f>'[4]Gas and chemicals data'!$B$51</f>
        <v>19</v>
      </c>
      <c r="D795" s="93">
        <f>'[4]Gas and chemicals data'!$B$52</f>
        <v>19</v>
      </c>
      <c r="E795" s="93">
        <f>'[4]Gas and chemicals data'!$B$53</f>
        <v>19</v>
      </c>
      <c r="F795" s="93">
        <f>'[4]Gas and chemicals data'!$B$54</f>
        <v>19</v>
      </c>
      <c r="G795" s="93">
        <f>'[4]Gas and chemicals data'!$B$55</f>
        <v>19</v>
      </c>
      <c r="H795" s="93">
        <f>'[4]Gas and chemicals data'!$B$56</f>
        <v>19</v>
      </c>
      <c r="I795" s="93">
        <f>'[4]Gas and chemicals data'!$B$57</f>
        <v>19</v>
      </c>
      <c r="J795" s="93">
        <f>'[4]Gas and chemicals data'!$B$58</f>
        <v>19</v>
      </c>
      <c r="K795" s="93">
        <f>'[4]Gas and chemicals data'!$B$59</f>
        <v>19</v>
      </c>
      <c r="M795" s="32"/>
      <c r="N795" s="56"/>
      <c r="O795" s="16"/>
      <c r="P795" s="56"/>
      <c r="Q795" s="56"/>
      <c r="R795" s="56"/>
      <c r="S795" s="56"/>
      <c r="T795" s="56"/>
      <c r="U795" s="56"/>
      <c r="V795" s="56"/>
      <c r="W795" s="79"/>
    </row>
    <row r="796" spans="1:33" ht="14.5" hidden="1" outlineLevel="1">
      <c r="A796" s="21" t="s">
        <v>121</v>
      </c>
      <c r="B796" s="88">
        <f>'[4]Gas and chemicals data'!$C$45</f>
        <v>3.3235805851006453E-2</v>
      </c>
      <c r="C796" s="88">
        <f>'[4]Gas and chemicals data'!$C$51</f>
        <v>0.04</v>
      </c>
      <c r="D796" s="88">
        <f>'[4]Gas and chemicals data'!$C$52</f>
        <v>0.04</v>
      </c>
      <c r="E796" s="88">
        <f>'[4]Gas and chemicals data'!$C$53</f>
        <v>0.04</v>
      </c>
      <c r="F796" s="88">
        <f>'[4]Gas and chemicals data'!$C$54</f>
        <v>0.04</v>
      </c>
      <c r="G796" s="88">
        <f>'[4]Gas and chemicals data'!$C$55</f>
        <v>0.04</v>
      </c>
      <c r="H796" s="88">
        <f>'[4]Gas and chemicals data'!$C$56</f>
        <v>0.04</v>
      </c>
      <c r="I796" s="88">
        <f>'[4]Gas and chemicals data'!$C$57</f>
        <v>0.04</v>
      </c>
      <c r="J796" s="88">
        <f>'[4]Gas and chemicals data'!$C$58</f>
        <v>0.04</v>
      </c>
      <c r="K796" s="88">
        <f>'[4]Gas and chemicals data'!$C$59</f>
        <v>0.04</v>
      </c>
      <c r="M796" s="32"/>
      <c r="N796" s="56"/>
      <c r="O796" s="16"/>
      <c r="P796" s="56"/>
      <c r="Q796" s="56"/>
      <c r="R796" s="56"/>
      <c r="S796" s="56"/>
      <c r="T796" s="56"/>
      <c r="U796" s="56"/>
      <c r="V796" s="56"/>
      <c r="W796" s="79"/>
    </row>
    <row r="797" spans="1:33" ht="14.5" hidden="1" outlineLevel="1">
      <c r="A797" s="21" t="s">
        <v>120</v>
      </c>
      <c r="B797" s="93">
        <f>'[4]Bulk data'!$B$45</f>
        <v>26</v>
      </c>
      <c r="C797" s="93">
        <f>'[4]Bulk data'!$B$51</f>
        <v>26</v>
      </c>
      <c r="D797" s="93">
        <f>'[4]Bulk data'!$B$52</f>
        <v>26</v>
      </c>
      <c r="E797" s="93">
        <f>'[4]Bulk data'!$B$53</f>
        <v>26</v>
      </c>
      <c r="F797" s="93">
        <f>'[4]Bulk data'!$B$54</f>
        <v>26</v>
      </c>
      <c r="G797" s="93">
        <f>'[4]Bulk data'!$B$55</f>
        <v>26</v>
      </c>
      <c r="H797" s="93">
        <f>'[4]Bulk data'!$B$56</f>
        <v>26</v>
      </c>
      <c r="I797" s="93">
        <f>'[4]Bulk data'!$B$57</f>
        <v>26</v>
      </c>
      <c r="J797" s="93">
        <f>'[4]Bulk data'!$B$58</f>
        <v>26</v>
      </c>
      <c r="K797" s="93">
        <f>'[4]Bulk data'!$C$59</f>
        <v>5</v>
      </c>
      <c r="M797" s="32"/>
      <c r="N797" s="56"/>
      <c r="O797" s="16"/>
      <c r="P797" s="56"/>
      <c r="Q797" s="56"/>
      <c r="R797" s="56"/>
      <c r="S797" s="56"/>
      <c r="T797" s="56"/>
      <c r="U797" s="56"/>
      <c r="V797" s="56"/>
      <c r="W797" s="79"/>
    </row>
    <row r="798" spans="1:33" ht="14.5" hidden="1" outlineLevel="1">
      <c r="A798" s="21" t="s">
        <v>122</v>
      </c>
      <c r="B798" s="88">
        <f>'[4]Bulk data'!$G$45</f>
        <v>0.14899999999999999</v>
      </c>
      <c r="C798" s="88">
        <f>'[4]Bulk data'!$G$51</f>
        <v>0.17</v>
      </c>
      <c r="D798" s="88">
        <f>'[4]Bulk data'!$G$52</f>
        <v>0.17</v>
      </c>
      <c r="E798" s="88">
        <f>'[4]Bulk data'!$G$53</f>
        <v>0.17</v>
      </c>
      <c r="F798" s="88">
        <f>'[4]Bulk data'!$G$54</f>
        <v>0.17</v>
      </c>
      <c r="G798" s="88">
        <f>'[4]Bulk data'!$G$55</f>
        <v>0.17</v>
      </c>
      <c r="H798" s="88">
        <f>'[4]Bulk data'!$G$56</f>
        <v>0.17</v>
      </c>
      <c r="I798" s="88">
        <f>'[4]Bulk data'!$G$57</f>
        <v>0.17</v>
      </c>
      <c r="J798" s="88">
        <f>'[4]Bulk data'!$G$58</f>
        <v>0.17</v>
      </c>
      <c r="K798" s="88">
        <f>'[4]Bulk data'!$G$59</f>
        <v>0.17</v>
      </c>
      <c r="M798" s="32"/>
      <c r="N798" s="6"/>
      <c r="O798" s="1"/>
      <c r="P798" s="6"/>
      <c r="Q798" s="6"/>
      <c r="R798" s="1"/>
      <c r="S798" s="1"/>
      <c r="T798" s="1"/>
      <c r="U798" s="1"/>
      <c r="V798" s="1"/>
      <c r="W798" s="1"/>
      <c r="X798" s="3"/>
      <c r="Y798" s="3"/>
      <c r="Z798" s="3"/>
      <c r="AA798" s="3"/>
      <c r="AB798" s="3"/>
      <c r="AC798" s="3"/>
      <c r="AD798" s="3"/>
      <c r="AE798" s="3"/>
      <c r="AF798" s="3"/>
      <c r="AG798" s="3"/>
    </row>
    <row r="799" spans="1:33" s="5" customFormat="1" ht="14.5" hidden="1" outlineLevel="1">
      <c r="A799" s="32"/>
      <c r="B799" s="98"/>
      <c r="C799" s="98"/>
      <c r="D799" s="98"/>
      <c r="E799" s="98"/>
      <c r="F799" s="98"/>
      <c r="G799" s="98"/>
      <c r="H799" s="98"/>
      <c r="I799" s="98"/>
      <c r="J799" s="98"/>
      <c r="K799" s="98"/>
      <c r="M799" s="32"/>
      <c r="N799" s="91"/>
      <c r="O799" s="32"/>
      <c r="P799" s="91"/>
      <c r="Q799" s="91"/>
      <c r="R799" s="91"/>
      <c r="S799" s="91"/>
      <c r="T799" s="91"/>
      <c r="U799" s="91"/>
      <c r="V799" s="91"/>
      <c r="W799" s="80"/>
    </row>
    <row r="800" spans="1:33" hidden="1" outlineLevel="1">
      <c r="A800" s="10" t="s">
        <v>125</v>
      </c>
      <c r="B800" s="6"/>
      <c r="C800" s="6"/>
      <c r="D800" s="6"/>
      <c r="E800" s="6"/>
      <c r="F800" s="6"/>
      <c r="G800" s="6"/>
      <c r="H800" s="6"/>
      <c r="I800" s="6"/>
      <c r="J800" s="9" t="s">
        <v>104</v>
      </c>
      <c r="K800" s="6"/>
      <c r="L800" s="55"/>
      <c r="M800" s="5"/>
      <c r="N800" s="5"/>
      <c r="O800" s="5"/>
      <c r="P800" s="5"/>
      <c r="Q800" s="5"/>
      <c r="R800" s="5"/>
      <c r="S800" s="5"/>
      <c r="T800" s="5"/>
    </row>
    <row r="801" spans="1:35" ht="14.5" hidden="1" outlineLevel="1">
      <c r="A801" s="23"/>
      <c r="B801" s="23">
        <v>2010</v>
      </c>
      <c r="C801" s="23">
        <v>2020</v>
      </c>
      <c r="D801" s="23">
        <v>2030</v>
      </c>
      <c r="E801" s="23">
        <v>2040</v>
      </c>
      <c r="F801" s="23">
        <v>2050</v>
      </c>
      <c r="G801" s="23">
        <v>2060</v>
      </c>
      <c r="H801" s="23">
        <v>2070</v>
      </c>
      <c r="I801" s="23">
        <v>2080</v>
      </c>
      <c r="J801" s="23">
        <v>2090</v>
      </c>
      <c r="K801" s="23">
        <v>2100</v>
      </c>
      <c r="M801" s="32"/>
      <c r="N801" s="56"/>
      <c r="O801" s="16"/>
      <c r="P801" s="56"/>
      <c r="Q801" s="56"/>
      <c r="R801" s="56"/>
      <c r="S801" s="56"/>
      <c r="T801" s="56"/>
      <c r="U801" s="56"/>
      <c r="V801" s="56"/>
      <c r="W801" s="57"/>
    </row>
    <row r="802" spans="1:35" ht="14.5" hidden="1" outlineLevel="1">
      <c r="A802" s="23" t="s">
        <v>5</v>
      </c>
      <c r="B802" s="89">
        <f t="shared" ref="B802:K802" si="307">B$794*B$787*(B53/B$63)</f>
        <v>236.20121310824098</v>
      </c>
      <c r="C802" s="89">
        <f t="shared" si="307"/>
        <v>323.15602019381186</v>
      </c>
      <c r="D802" s="89">
        <f t="shared" si="307"/>
        <v>364.33672157374667</v>
      </c>
      <c r="E802" s="89">
        <f t="shared" si="307"/>
        <v>423.5172992366588</v>
      </c>
      <c r="F802" s="89">
        <f t="shared" si="307"/>
        <v>395.8177956828136</v>
      </c>
      <c r="G802" s="89">
        <f t="shared" si="307"/>
        <v>332.66215008732695</v>
      </c>
      <c r="H802" s="89">
        <f t="shared" si="307"/>
        <v>173.70851507813416</v>
      </c>
      <c r="I802" s="89">
        <f t="shared" si="307"/>
        <v>66.638658244332305</v>
      </c>
      <c r="J802" s="89">
        <f t="shared" si="307"/>
        <v>30.234453667089742</v>
      </c>
      <c r="K802" s="89">
        <f t="shared" si="307"/>
        <v>15.595690329232768</v>
      </c>
      <c r="M802" s="32"/>
      <c r="N802" s="6"/>
      <c r="O802" s="1"/>
      <c r="P802" s="6"/>
      <c r="Q802" s="6"/>
      <c r="R802" s="1"/>
      <c r="S802" s="1"/>
      <c r="T802" s="1"/>
      <c r="U802" s="1"/>
      <c r="V802" s="1"/>
      <c r="W802" s="1"/>
      <c r="X802" s="3"/>
      <c r="Y802" s="3"/>
      <c r="Z802" s="3"/>
      <c r="AA802" s="3"/>
      <c r="AB802" s="3"/>
      <c r="AC802" s="3"/>
      <c r="AD802" s="3"/>
      <c r="AE802" s="3"/>
      <c r="AF802" s="3"/>
      <c r="AG802" s="3"/>
      <c r="AH802" s="3"/>
      <c r="AI802" s="3"/>
    </row>
    <row r="803" spans="1:35" ht="14.5" hidden="1" outlineLevel="1">
      <c r="A803" s="23" t="s">
        <v>6</v>
      </c>
      <c r="B803" s="89">
        <f t="shared" ref="B803:K803" si="308">B$794*B$787*(B54/B$63)</f>
        <v>1686.5906236170483</v>
      </c>
      <c r="C803" s="89">
        <f t="shared" si="308"/>
        <v>3332.1464414649868</v>
      </c>
      <c r="D803" s="89">
        <f t="shared" si="308"/>
        <v>3587.854848450575</v>
      </c>
      <c r="E803" s="89">
        <f t="shared" si="308"/>
        <v>3210.1579782386575</v>
      </c>
      <c r="F803" s="89">
        <f t="shared" si="308"/>
        <v>2178.4283537755337</v>
      </c>
      <c r="G803" s="89">
        <f t="shared" si="308"/>
        <v>1324.0492602306654</v>
      </c>
      <c r="H803" s="89">
        <f t="shared" si="308"/>
        <v>508.8733731270865</v>
      </c>
      <c r="I803" s="89">
        <f t="shared" si="308"/>
        <v>147.08816074109623</v>
      </c>
      <c r="J803" s="89">
        <f t="shared" si="308"/>
        <v>51.250976983241372</v>
      </c>
      <c r="K803" s="89">
        <f t="shared" si="308"/>
        <v>20.86375821517187</v>
      </c>
      <c r="M803" s="32"/>
      <c r="N803" s="6"/>
      <c r="O803" s="1"/>
      <c r="P803" s="6"/>
      <c r="Q803" s="6"/>
      <c r="R803" s="1"/>
      <c r="S803" s="1"/>
      <c r="T803" s="1"/>
      <c r="U803" s="1"/>
      <c r="V803" s="1"/>
      <c r="W803" s="1"/>
      <c r="X803" s="3"/>
      <c r="Y803" s="3"/>
      <c r="Z803" s="3"/>
      <c r="AA803" s="3"/>
      <c r="AB803" s="3"/>
      <c r="AC803" s="3"/>
      <c r="AD803" s="3"/>
      <c r="AE803" s="3"/>
      <c r="AF803" s="3"/>
      <c r="AG803" s="3"/>
      <c r="AH803" s="3"/>
      <c r="AI803" s="3"/>
    </row>
    <row r="804" spans="1:35" ht="14.5" hidden="1" outlineLevel="1">
      <c r="A804" s="23" t="s">
        <v>11</v>
      </c>
      <c r="B804" s="89">
        <f t="shared" ref="B804:K804" si="309">B$794*B$787*(B55/B$63)</f>
        <v>2701.4342880043091</v>
      </c>
      <c r="C804" s="89">
        <f t="shared" si="309"/>
        <v>2594.4391263561683</v>
      </c>
      <c r="D804" s="89">
        <f t="shared" si="309"/>
        <v>2340.2377144019201</v>
      </c>
      <c r="E804" s="89">
        <f t="shared" si="309"/>
        <v>2121.4449834007555</v>
      </c>
      <c r="F804" s="89">
        <f t="shared" si="309"/>
        <v>1542.6451048747365</v>
      </c>
      <c r="G804" s="89">
        <f t="shared" si="309"/>
        <v>1030.051356964595</v>
      </c>
      <c r="H804" s="89">
        <f t="shared" si="309"/>
        <v>441.44300007179396</v>
      </c>
      <c r="I804" s="89">
        <f t="shared" si="309"/>
        <v>142.52741987332783</v>
      </c>
      <c r="J804" s="89">
        <f t="shared" si="309"/>
        <v>55.650134436525676</v>
      </c>
      <c r="K804" s="89">
        <f t="shared" si="309"/>
        <v>25.218151061674753</v>
      </c>
      <c r="M804" s="32"/>
      <c r="N804" s="6"/>
      <c r="O804" s="1"/>
      <c r="P804" s="6"/>
      <c r="Q804" s="6"/>
      <c r="R804" s="1"/>
      <c r="S804" s="1"/>
      <c r="T804" s="1"/>
      <c r="U804" s="1"/>
      <c r="V804" s="1"/>
      <c r="W804" s="1"/>
      <c r="X804" s="3"/>
      <c r="Y804" s="3"/>
      <c r="Z804" s="3"/>
      <c r="AA804" s="3"/>
      <c r="AB804" s="3"/>
      <c r="AC804" s="3"/>
      <c r="AD804" s="3"/>
      <c r="AE804" s="3"/>
      <c r="AF804" s="3"/>
      <c r="AG804" s="3"/>
      <c r="AH804" s="3"/>
      <c r="AI804" s="3"/>
    </row>
    <row r="805" spans="1:35" ht="14.5" hidden="1" outlineLevel="1">
      <c r="A805" s="23" t="s">
        <v>2</v>
      </c>
      <c r="B805" s="89">
        <f t="shared" ref="B805:K805" si="310">B$794*B$787*(B56/B$63)</f>
        <v>506.55598200692066</v>
      </c>
      <c r="C805" s="89">
        <f t="shared" si="310"/>
        <v>657.48737909173155</v>
      </c>
      <c r="D805" s="89">
        <f t="shared" si="310"/>
        <v>620.70304205408149</v>
      </c>
      <c r="E805" s="89">
        <f t="shared" si="310"/>
        <v>532.02753901675771</v>
      </c>
      <c r="F805" s="89">
        <f t="shared" si="310"/>
        <v>362.68274429335071</v>
      </c>
      <c r="G805" s="89">
        <f t="shared" si="310"/>
        <v>232.19440170930511</v>
      </c>
      <c r="H805" s="89">
        <f t="shared" si="310"/>
        <v>97.764122236071927</v>
      </c>
      <c r="I805" s="89">
        <f t="shared" si="310"/>
        <v>31.362440286188754</v>
      </c>
      <c r="J805" s="89">
        <f t="shared" si="310"/>
        <v>12.19803180622314</v>
      </c>
      <c r="K805" s="89">
        <f t="shared" si="310"/>
        <v>5.5467616021874395</v>
      </c>
      <c r="M805" s="32"/>
      <c r="N805" s="6"/>
      <c r="O805" s="1"/>
      <c r="P805" s="6"/>
      <c r="Q805" s="6"/>
      <c r="R805" s="1"/>
      <c r="S805" s="1"/>
      <c r="T805" s="1"/>
      <c r="U805" s="1"/>
      <c r="V805" s="1"/>
      <c r="W805" s="1"/>
      <c r="X805" s="3"/>
      <c r="Y805" s="3"/>
      <c r="Z805" s="3"/>
      <c r="AA805" s="3"/>
      <c r="AB805" s="3"/>
      <c r="AC805" s="3"/>
      <c r="AD805" s="3"/>
      <c r="AE805" s="3"/>
      <c r="AF805" s="3"/>
      <c r="AG805" s="3"/>
      <c r="AH805" s="3"/>
      <c r="AI805" s="3"/>
    </row>
    <row r="806" spans="1:35" ht="14.5" hidden="1" outlineLevel="1">
      <c r="A806" s="23" t="s">
        <v>3</v>
      </c>
      <c r="B806" s="89">
        <f t="shared" ref="B806:K806" si="311">B$794*B$787*(B57/B$63)</f>
        <v>940.22712529746821</v>
      </c>
      <c r="C806" s="89">
        <f t="shared" si="311"/>
        <v>1032.4030236897333</v>
      </c>
      <c r="D806" s="89">
        <f t="shared" si="311"/>
        <v>952.00849067465981</v>
      </c>
      <c r="E806" s="89">
        <f t="shared" si="311"/>
        <v>884.92012472037879</v>
      </c>
      <c r="F806" s="89">
        <f t="shared" si="311"/>
        <v>687.95939038607901</v>
      </c>
      <c r="G806" s="89">
        <f t="shared" si="311"/>
        <v>487.30517782734859</v>
      </c>
      <c r="H806" s="89">
        <f t="shared" si="311"/>
        <v>214.56792607567695</v>
      </c>
      <c r="I806" s="89">
        <f t="shared" si="311"/>
        <v>70.720898205482641</v>
      </c>
      <c r="J806" s="89">
        <f t="shared" si="311"/>
        <v>28.108518423683556</v>
      </c>
      <c r="K806" s="89">
        <f t="shared" si="311"/>
        <v>12.957721864486313</v>
      </c>
      <c r="M806" s="32"/>
      <c r="N806" s="6"/>
      <c r="O806" s="1"/>
      <c r="P806" s="6"/>
      <c r="Q806" s="6"/>
      <c r="R806" s="1"/>
      <c r="S806" s="1"/>
      <c r="T806" s="1"/>
      <c r="U806" s="1"/>
      <c r="V806" s="1"/>
      <c r="W806" s="1"/>
      <c r="X806" s="3"/>
      <c r="Y806" s="3"/>
      <c r="Z806" s="3"/>
      <c r="AA806" s="3"/>
      <c r="AB806" s="3"/>
      <c r="AC806" s="3"/>
      <c r="AD806" s="3"/>
      <c r="AE806" s="3"/>
      <c r="AF806" s="3"/>
      <c r="AG806" s="3"/>
      <c r="AH806" s="3"/>
      <c r="AI806" s="3"/>
    </row>
    <row r="807" spans="1:35" ht="14.5" hidden="1" outlineLevel="1">
      <c r="A807" s="23" t="s">
        <v>4</v>
      </c>
      <c r="B807" s="89">
        <f t="shared" ref="B807:K807" si="312">B$794*B$787*(B58/B$63)</f>
        <v>521.26802765661023</v>
      </c>
      <c r="C807" s="89">
        <f t="shared" si="312"/>
        <v>589.61353278742547</v>
      </c>
      <c r="D807" s="89">
        <f t="shared" si="312"/>
        <v>579.52051372748167</v>
      </c>
      <c r="E807" s="89">
        <f t="shared" si="312"/>
        <v>590.24054428963177</v>
      </c>
      <c r="F807" s="89">
        <f t="shared" si="312"/>
        <v>477.68089673705975</v>
      </c>
      <c r="G807" s="89">
        <f t="shared" si="312"/>
        <v>346.32644104930529</v>
      </c>
      <c r="H807" s="89">
        <f t="shared" si="312"/>
        <v>157.42391488911721</v>
      </c>
      <c r="I807" s="89">
        <f t="shared" si="312"/>
        <v>53.405606003837931</v>
      </c>
      <c r="J807" s="89">
        <f t="shared" si="312"/>
        <v>21.82235071507581</v>
      </c>
      <c r="K807" s="89">
        <f t="shared" si="312"/>
        <v>10.30079376897333</v>
      </c>
      <c r="M807" s="32"/>
      <c r="N807" s="6"/>
      <c r="O807" s="1"/>
      <c r="P807" s="6"/>
      <c r="Q807" s="6"/>
      <c r="R807" s="1"/>
      <c r="S807" s="1"/>
      <c r="T807" s="1"/>
      <c r="U807" s="1"/>
      <c r="V807" s="1"/>
      <c r="W807" s="1"/>
      <c r="X807" s="3"/>
      <c r="Y807" s="3"/>
      <c r="Z807" s="3"/>
      <c r="AA807" s="3"/>
      <c r="AB807" s="3"/>
      <c r="AC807" s="3"/>
      <c r="AD807" s="3"/>
      <c r="AE807" s="3"/>
      <c r="AF807" s="3"/>
      <c r="AG807" s="3"/>
      <c r="AH807" s="3"/>
      <c r="AI807" s="3"/>
    </row>
    <row r="808" spans="1:35" ht="14.5" hidden="1" outlineLevel="1">
      <c r="A808" s="23" t="s">
        <v>0</v>
      </c>
      <c r="B808" s="89">
        <f t="shared" ref="B808:K808" si="313">B$794*B$787*(B59/B$63)</f>
        <v>2430.6967214138199</v>
      </c>
      <c r="C808" s="89">
        <f t="shared" si="313"/>
        <v>2212.1644496991171</v>
      </c>
      <c r="D808" s="89">
        <f t="shared" si="313"/>
        <v>1886.3108192456496</v>
      </c>
      <c r="E808" s="89">
        <f t="shared" si="313"/>
        <v>1664.8542144280598</v>
      </c>
      <c r="F808" s="89">
        <f t="shared" si="313"/>
        <v>1208.8812034433761</v>
      </c>
      <c r="G808" s="89">
        <f t="shared" si="313"/>
        <v>818.55464297356002</v>
      </c>
      <c r="H808" s="89">
        <f t="shared" si="313"/>
        <v>358.15400796724401</v>
      </c>
      <c r="I808" s="89">
        <f t="shared" si="313"/>
        <v>118.22651607819049</v>
      </c>
      <c r="J808" s="89">
        <f t="shared" si="313"/>
        <v>46.914167208911898</v>
      </c>
      <c r="K808" s="89">
        <f t="shared" si="313"/>
        <v>21.518522189846539</v>
      </c>
      <c r="M808" s="32"/>
      <c r="N808" s="6"/>
      <c r="O808" s="1"/>
      <c r="P808" s="6"/>
      <c r="Q808" s="6"/>
      <c r="R808" s="1"/>
      <c r="S808" s="1"/>
      <c r="T808" s="1"/>
      <c r="U808" s="1"/>
      <c r="V808" s="1"/>
      <c r="W808" s="1"/>
      <c r="X808" s="3"/>
      <c r="Y808" s="3"/>
      <c r="Z808" s="3"/>
      <c r="AA808" s="3"/>
      <c r="AB808" s="3"/>
      <c r="AC808" s="3"/>
      <c r="AD808" s="3"/>
      <c r="AE808" s="3"/>
      <c r="AF808" s="3"/>
      <c r="AG808" s="3"/>
      <c r="AH808" s="3"/>
      <c r="AI808" s="3"/>
    </row>
    <row r="809" spans="1:35" ht="14.5" hidden="1" outlineLevel="1">
      <c r="A809" s="23" t="s">
        <v>1</v>
      </c>
      <c r="B809" s="89">
        <f t="shared" ref="B809:K809" si="314">B$794*B$787*(B60/B$63)</f>
        <v>708.68217872295304</v>
      </c>
      <c r="C809" s="89">
        <f t="shared" si="314"/>
        <v>543.61556451425213</v>
      </c>
      <c r="D809" s="89">
        <f t="shared" si="314"/>
        <v>397.16338082409669</v>
      </c>
      <c r="E809" s="89">
        <f t="shared" si="314"/>
        <v>310.70907887292998</v>
      </c>
      <c r="F809" s="89">
        <f t="shared" si="314"/>
        <v>202.87417793189113</v>
      </c>
      <c r="G809" s="89">
        <f t="shared" si="314"/>
        <v>124.98499573378712</v>
      </c>
      <c r="H809" s="89">
        <f t="shared" si="314"/>
        <v>49.934652498953284</v>
      </c>
      <c r="I809" s="89">
        <f t="shared" si="314"/>
        <v>15.065601222512353</v>
      </c>
      <c r="J809" s="89">
        <f t="shared" si="314"/>
        <v>5.5355536788898876</v>
      </c>
      <c r="K809" s="89">
        <f t="shared" si="314"/>
        <v>2.3862304517883639</v>
      </c>
      <c r="M809" s="32"/>
      <c r="N809" s="6"/>
      <c r="O809" s="1"/>
      <c r="P809" s="6"/>
      <c r="Q809" s="6"/>
      <c r="R809" s="1"/>
      <c r="S809" s="1"/>
      <c r="T809" s="1"/>
      <c r="U809" s="1"/>
      <c r="V809" s="1"/>
      <c r="W809" s="1"/>
      <c r="X809" s="3"/>
      <c r="Y809" s="3"/>
      <c r="Z809" s="3"/>
      <c r="AA809" s="3"/>
      <c r="AB809" s="3"/>
      <c r="AC809" s="3"/>
      <c r="AD809" s="3"/>
      <c r="AE809" s="3"/>
      <c r="AF809" s="3"/>
      <c r="AG809" s="3"/>
      <c r="AH809" s="3"/>
      <c r="AI809" s="3"/>
    </row>
    <row r="810" spans="1:35" ht="14.5" hidden="1" outlineLevel="1">
      <c r="A810" s="23" t="s">
        <v>7</v>
      </c>
      <c r="B810" s="89">
        <f t="shared" ref="B810:K810" si="315">B$794*B$787*(B61/B$63)</f>
        <v>680.67560360838081</v>
      </c>
      <c r="C810" s="89">
        <f t="shared" si="315"/>
        <v>781.68606009226085</v>
      </c>
      <c r="D810" s="89">
        <f t="shared" si="315"/>
        <v>768.31433415278866</v>
      </c>
      <c r="E810" s="89">
        <f t="shared" si="315"/>
        <v>742.76911220727072</v>
      </c>
      <c r="F810" s="89">
        <f t="shared" si="315"/>
        <v>576.10670596670286</v>
      </c>
      <c r="G810" s="89">
        <f t="shared" si="315"/>
        <v>413.8300611888464</v>
      </c>
      <c r="H810" s="89">
        <f t="shared" si="315"/>
        <v>183.72437566901087</v>
      </c>
      <c r="I810" s="89">
        <f t="shared" si="315"/>
        <v>60.672018019899603</v>
      </c>
      <c r="J810" s="89">
        <f t="shared" si="315"/>
        <v>24.216462490664362</v>
      </c>
      <c r="K810" s="89">
        <f t="shared" si="315"/>
        <v>11.139873743745063</v>
      </c>
      <c r="M810" s="32"/>
      <c r="N810" s="6"/>
      <c r="O810" s="1"/>
      <c r="P810" s="6"/>
      <c r="Q810" s="6"/>
      <c r="R810" s="1"/>
      <c r="S810" s="1"/>
      <c r="T810" s="1"/>
      <c r="U810" s="1"/>
      <c r="V810" s="1"/>
      <c r="W810" s="1"/>
      <c r="X810" s="3"/>
      <c r="Y810" s="3"/>
      <c r="Z810" s="3"/>
      <c r="AA810" s="3"/>
      <c r="AB810" s="3"/>
      <c r="AC810" s="3"/>
      <c r="AD810" s="3"/>
      <c r="AE810" s="3"/>
      <c r="AF810" s="3"/>
      <c r="AG810" s="3"/>
    </row>
    <row r="811" spans="1:35" ht="14.5" hidden="1" outlineLevel="1">
      <c r="A811" s="23" t="s">
        <v>8</v>
      </c>
      <c r="B811" s="89">
        <f t="shared" ref="B811:K811" si="316">B$794*B$787*(B62/B$63)</f>
        <v>751.97317221561229</v>
      </c>
      <c r="C811" s="89">
        <f t="shared" si="316"/>
        <v>1417.3646126959827</v>
      </c>
      <c r="D811" s="89">
        <f t="shared" si="316"/>
        <v>1864.3207350606162</v>
      </c>
      <c r="E811" s="89">
        <f t="shared" si="316"/>
        <v>1979.8003574442664</v>
      </c>
      <c r="F811" s="89">
        <f t="shared" si="316"/>
        <v>1553.6420595185377</v>
      </c>
      <c r="G811" s="89">
        <f t="shared" si="316"/>
        <v>1106.0521618744974</v>
      </c>
      <c r="H811" s="89">
        <f t="shared" si="316"/>
        <v>498.91382538613982</v>
      </c>
      <c r="I811" s="89">
        <f t="shared" si="316"/>
        <v>165.74587625920537</v>
      </c>
      <c r="J811" s="89">
        <f t="shared" si="316"/>
        <v>65.581327481523388</v>
      </c>
      <c r="K811" s="89">
        <f t="shared" si="316"/>
        <v>29.879026163429906</v>
      </c>
      <c r="M811" s="32"/>
      <c r="N811" s="9" t="s">
        <v>9</v>
      </c>
      <c r="O811" s="1"/>
      <c r="P811" s="6"/>
      <c r="Q811" s="6"/>
      <c r="R811" s="1"/>
      <c r="S811" s="1"/>
      <c r="T811" s="1"/>
      <c r="U811" s="1"/>
      <c r="V811" s="1"/>
      <c r="W811" s="1"/>
      <c r="X811" s="3"/>
      <c r="Y811" s="3"/>
      <c r="Z811" s="3"/>
      <c r="AA811" s="3"/>
      <c r="AB811" s="3"/>
      <c r="AC811" s="3"/>
      <c r="AD811" s="3"/>
      <c r="AE811" s="3"/>
      <c r="AF811" s="3"/>
      <c r="AG811" s="3"/>
    </row>
    <row r="812" spans="1:35" ht="14.5" hidden="1" outlineLevel="1">
      <c r="A812" s="23" t="s">
        <v>89</v>
      </c>
      <c r="B812" s="89">
        <f>SUM(B802:B811)</f>
        <v>11164.304935651362</v>
      </c>
      <c r="C812" s="89">
        <f t="shared" ref="C812:K812" si="317">SUM(C802:C811)</f>
        <v>13484.076210585472</v>
      </c>
      <c r="D812" s="89">
        <f t="shared" si="317"/>
        <v>13360.770600165615</v>
      </c>
      <c r="E812" s="89">
        <f t="shared" si="317"/>
        <v>12460.441231855366</v>
      </c>
      <c r="F812" s="89">
        <f t="shared" si="317"/>
        <v>9186.7184326100796</v>
      </c>
      <c r="G812" s="89">
        <f t="shared" si="317"/>
        <v>6216.0106496392382</v>
      </c>
      <c r="H812" s="89">
        <f t="shared" si="317"/>
        <v>2684.5077129992283</v>
      </c>
      <c r="I812" s="89">
        <f t="shared" si="317"/>
        <v>871.45319493407351</v>
      </c>
      <c r="J812" s="89">
        <f t="shared" si="317"/>
        <v>341.51197689182879</v>
      </c>
      <c r="K812" s="89">
        <f t="shared" si="317"/>
        <v>155.40652939053635</v>
      </c>
      <c r="M812" s="32"/>
      <c r="N812" s="9"/>
      <c r="O812" s="1"/>
      <c r="P812" s="6"/>
      <c r="Q812" s="6"/>
      <c r="R812" s="1"/>
      <c r="S812" s="1"/>
      <c r="T812" s="1"/>
      <c r="U812" s="1"/>
      <c r="V812" s="1"/>
      <c r="W812" s="1"/>
      <c r="X812" s="3"/>
      <c r="Y812" s="3"/>
      <c r="Z812" s="3"/>
      <c r="AA812" s="3"/>
      <c r="AB812" s="3"/>
      <c r="AC812" s="3"/>
      <c r="AD812" s="3"/>
      <c r="AE812" s="3"/>
      <c r="AF812" s="3"/>
      <c r="AG812" s="3"/>
    </row>
    <row r="813" spans="1:35" ht="14.5" hidden="1" outlineLevel="1">
      <c r="A813" s="32"/>
      <c r="B813" s="5"/>
      <c r="C813" s="5"/>
      <c r="D813" s="5"/>
      <c r="E813" s="5"/>
      <c r="F813" s="5"/>
      <c r="G813" s="5"/>
      <c r="H813" s="5"/>
      <c r="I813" s="5"/>
      <c r="J813" s="5"/>
      <c r="K813" s="5"/>
      <c r="L813" s="5"/>
      <c r="M813" s="10" t="s">
        <v>9</v>
      </c>
      <c r="N813" s="5"/>
      <c r="O813" s="5"/>
      <c r="P813" s="5"/>
      <c r="Q813" s="5"/>
      <c r="R813" s="5"/>
      <c r="S813" s="5"/>
      <c r="T813" s="5"/>
    </row>
    <row r="814" spans="1:35" hidden="1" outlineLevel="1">
      <c r="A814" s="10" t="s">
        <v>126</v>
      </c>
      <c r="B814" s="6"/>
      <c r="C814" s="6"/>
      <c r="D814" s="6"/>
      <c r="E814" s="6"/>
      <c r="F814" s="6"/>
      <c r="G814" s="6"/>
      <c r="H814" s="6"/>
      <c r="I814" s="6"/>
      <c r="J814" s="9" t="s">
        <v>102</v>
      </c>
      <c r="K814" s="6"/>
      <c r="L814" s="55"/>
      <c r="M814" s="5"/>
      <c r="N814" s="5"/>
      <c r="O814" s="5"/>
      <c r="P814" s="5"/>
      <c r="Q814" s="5"/>
      <c r="R814" s="5"/>
      <c r="S814" s="5"/>
      <c r="T814" s="5"/>
    </row>
    <row r="815" spans="1:35" ht="14.5" hidden="1" outlineLevel="1">
      <c r="A815" s="21"/>
      <c r="B815" s="21">
        <v>2010</v>
      </c>
      <c r="C815" s="21">
        <v>2020</v>
      </c>
      <c r="D815" s="21">
        <v>2030</v>
      </c>
      <c r="E815" s="21">
        <v>2040</v>
      </c>
      <c r="F815" s="21">
        <v>2050</v>
      </c>
      <c r="G815" s="21">
        <v>2060</v>
      </c>
      <c r="H815" s="21">
        <v>2070</v>
      </c>
      <c r="I815" s="21">
        <v>2080</v>
      </c>
      <c r="J815" s="21">
        <v>2090</v>
      </c>
      <c r="K815" s="21">
        <v>2100</v>
      </c>
      <c r="M815" s="32"/>
      <c r="N815" s="56"/>
      <c r="O815" s="16"/>
      <c r="P815" s="56"/>
      <c r="Q815" s="56"/>
      <c r="R815" s="56"/>
      <c r="S815" s="56"/>
      <c r="T815" s="56"/>
      <c r="U815" s="56"/>
      <c r="V815" s="56"/>
      <c r="W815" s="57"/>
    </row>
    <row r="816" spans="1:35" ht="14.5" hidden="1" outlineLevel="1">
      <c r="A816" s="21" t="s">
        <v>89</v>
      </c>
      <c r="B816" s="94">
        <f>'[4]Oil tankers data'!$G$46</f>
        <v>1.5080599986402388E-4</v>
      </c>
      <c r="C816" s="87">
        <f>'[4]Oil tankers data'!$G$51</f>
        <v>1.316269126481518E-4</v>
      </c>
      <c r="D816" s="87">
        <f>'[4]Oil tankers data'!$G$52</f>
        <v>1.1316366382420115E-4</v>
      </c>
      <c r="E816" s="87">
        <f>'[4]Oil tankers data'!$G$53</f>
        <v>9.7290246747245424E-5</v>
      </c>
      <c r="F816" s="87">
        <f>'[4]Oil tankers data'!$G$54</f>
        <v>8.3643386863510477E-5</v>
      </c>
      <c r="G816" s="87">
        <f>'[4]Oil tankers data'!$G$55</f>
        <v>7.1910765980218457E-5</v>
      </c>
      <c r="H816" s="87">
        <f>'[4]Oil tankers data'!$G$56</f>
        <v>6.2756510785335029E-5</v>
      </c>
      <c r="I816" s="87">
        <f>'[4]Oil tankers data'!$G$57</f>
        <v>5.5046029036851558E-5</v>
      </c>
      <c r="J816" s="87">
        <f>'[4]Oil tankers data'!$G$58</f>
        <v>4.852825715080642E-5</v>
      </c>
      <c r="K816" s="87">
        <f>'[4]Oil tankers data'!$G$59</f>
        <v>4.2999563819236659E-5</v>
      </c>
      <c r="M816" s="32"/>
      <c r="N816" s="6"/>
      <c r="O816" s="1"/>
      <c r="P816" s="6"/>
      <c r="Q816" s="6"/>
      <c r="R816" s="1"/>
      <c r="S816" s="1"/>
      <c r="T816" s="1"/>
      <c r="U816" s="1"/>
      <c r="V816" s="1"/>
      <c r="W816" s="1"/>
      <c r="X816" s="3"/>
      <c r="Y816" s="3"/>
      <c r="Z816" s="3"/>
      <c r="AA816" s="3"/>
      <c r="AB816" s="3"/>
      <c r="AC816" s="3"/>
      <c r="AD816" s="3"/>
      <c r="AE816" s="3"/>
      <c r="AF816" s="3"/>
      <c r="AG816" s="3"/>
    </row>
    <row r="817" spans="1:35" ht="14.5" hidden="1" outlineLevel="1">
      <c r="A817" s="79"/>
      <c r="B817" s="86"/>
      <c r="C817" s="2"/>
      <c r="D817" s="2"/>
      <c r="E817" s="2"/>
      <c r="F817" s="2"/>
      <c r="G817" s="2"/>
      <c r="H817" s="2"/>
      <c r="I817" s="2"/>
      <c r="J817" s="2"/>
      <c r="K817" s="2"/>
      <c r="M817" s="32"/>
      <c r="N817" s="6"/>
      <c r="O817" s="1"/>
      <c r="P817" s="6"/>
      <c r="Q817" s="6"/>
      <c r="R817" s="1"/>
      <c r="S817" s="1"/>
      <c r="T817" s="1"/>
      <c r="U817" s="1"/>
      <c r="V817" s="1"/>
      <c r="W817" s="1"/>
      <c r="X817" s="3"/>
      <c r="Y817" s="3"/>
      <c r="Z817" s="3"/>
      <c r="AA817" s="3"/>
      <c r="AB817" s="3"/>
      <c r="AC817" s="3"/>
      <c r="AD817" s="3"/>
      <c r="AE817" s="3"/>
      <c r="AF817" s="3"/>
      <c r="AG817" s="3"/>
    </row>
    <row r="818" spans="1:35" hidden="1" outlineLevel="1">
      <c r="A818" s="10" t="s">
        <v>127</v>
      </c>
      <c r="B818" s="6"/>
      <c r="C818" s="6"/>
      <c r="D818" s="6"/>
      <c r="E818" s="6"/>
      <c r="F818" s="6"/>
      <c r="G818" s="6"/>
      <c r="H818" s="6"/>
      <c r="I818" s="6"/>
      <c r="J818" s="9" t="s">
        <v>101</v>
      </c>
      <c r="K818" s="6"/>
      <c r="L818" s="55"/>
      <c r="M818" s="5"/>
      <c r="N818" s="5"/>
      <c r="O818" s="5"/>
      <c r="P818" s="5"/>
      <c r="Q818" s="5"/>
      <c r="R818" s="5"/>
      <c r="S818" s="5"/>
      <c r="T818" s="5"/>
    </row>
    <row r="819" spans="1:35" ht="14.5" hidden="1" outlineLevel="1">
      <c r="A819" s="20"/>
      <c r="B819" s="100">
        <v>2010</v>
      </c>
      <c r="C819" s="100">
        <v>2020</v>
      </c>
      <c r="D819" s="100">
        <v>2030</v>
      </c>
      <c r="E819" s="100">
        <v>2040</v>
      </c>
      <c r="F819" s="100">
        <v>2050</v>
      </c>
      <c r="G819" s="100">
        <v>2060</v>
      </c>
      <c r="H819" s="100">
        <v>2070</v>
      </c>
      <c r="I819" s="100">
        <v>2080</v>
      </c>
      <c r="J819" s="100">
        <v>2090</v>
      </c>
      <c r="K819" s="100">
        <v>2100</v>
      </c>
      <c r="M819" s="32"/>
      <c r="N819" s="56"/>
      <c r="O819" s="16"/>
      <c r="P819" s="56"/>
      <c r="Q819" s="56"/>
      <c r="R819" s="56"/>
      <c r="S819" s="56"/>
      <c r="T819" s="56"/>
      <c r="U819" s="56"/>
      <c r="V819" s="56"/>
      <c r="W819" s="57"/>
    </row>
    <row r="820" spans="1:35" ht="14.5" hidden="1" outlineLevel="1">
      <c r="A820" s="100" t="s">
        <v>5</v>
      </c>
      <c r="B820" s="101">
        <f>B$816*B802</f>
        <v>3.5620560111883665E-2</v>
      </c>
      <c r="C820" s="101">
        <f t="shared" ref="C820:K820" si="318">C$816*C802</f>
        <v>4.2536029241775249E-2</v>
      </c>
      <c r="D820" s="101">
        <f t="shared" si="318"/>
        <v>4.1229678278983044E-2</v>
      </c>
      <c r="E820" s="101">
        <f t="shared" si="318"/>
        <v>4.120410254446151E-2</v>
      </c>
      <c r="F820" s="101">
        <f t="shared" si="318"/>
        <v>3.3107541011759528E-2</v>
      </c>
      <c r="G820" s="101">
        <f t="shared" si="318"/>
        <v>2.3921990025406077E-2</v>
      </c>
      <c r="H820" s="101">
        <f t="shared" si="318"/>
        <v>1.0901340300005459E-2</v>
      </c>
      <c r="I820" s="101">
        <f t="shared" si="318"/>
        <v>3.6681935166943437E-3</v>
      </c>
      <c r="J820" s="101">
        <f t="shared" si="318"/>
        <v>1.4672253423706732E-3</v>
      </c>
      <c r="K820" s="101">
        <f t="shared" si="318"/>
        <v>6.7060788161689639E-4</v>
      </c>
      <c r="M820" s="32"/>
      <c r="N820" s="6"/>
      <c r="O820" s="1"/>
      <c r="P820" s="6"/>
      <c r="Q820" s="6"/>
      <c r="R820" s="1"/>
      <c r="S820" s="1"/>
      <c r="T820" s="1"/>
      <c r="U820" s="1"/>
      <c r="V820" s="1"/>
      <c r="W820" s="1"/>
      <c r="X820" s="3"/>
      <c r="Y820" s="3"/>
      <c r="Z820" s="3"/>
      <c r="AA820" s="3"/>
      <c r="AB820" s="3"/>
      <c r="AC820" s="3"/>
      <c r="AD820" s="3"/>
      <c r="AE820" s="3"/>
      <c r="AF820" s="3"/>
      <c r="AG820" s="3"/>
      <c r="AH820" s="3"/>
      <c r="AI820" s="3"/>
    </row>
    <row r="821" spans="1:35" ht="14.5" hidden="1" outlineLevel="1">
      <c r="A821" s="100" t="s">
        <v>6</v>
      </c>
      <c r="B821" s="101">
        <f t="shared" ref="B821:K829" si="319">B$816*B803</f>
        <v>0.25434798535585657</v>
      </c>
      <c r="C821" s="101">
        <f t="shared" si="319"/>
        <v>0.43860014858156166</v>
      </c>
      <c r="D821" s="101">
        <f t="shared" si="319"/>
        <v>0.40601479992009104</v>
      </c>
      <c r="E821" s="101">
        <f t="shared" si="319"/>
        <v>0.31231706180047747</v>
      </c>
      <c r="F821" s="101">
        <f t="shared" si="319"/>
        <v>0.18221112554928723</v>
      </c>
      <c r="G821" s="101">
        <f t="shared" si="319"/>
        <v>9.5213396498728745E-2</v>
      </c>
      <c r="H821" s="101">
        <f t="shared" si="319"/>
        <v>3.1935117329019817E-2</v>
      </c>
      <c r="I821" s="101">
        <f t="shared" si="319"/>
        <v>8.0966191671314729E-3</v>
      </c>
      <c r="J821" s="101">
        <f t="shared" si="319"/>
        <v>2.4871205902727983E-3</v>
      </c>
      <c r="K821" s="101">
        <f t="shared" si="319"/>
        <v>8.9713250288240599E-4</v>
      </c>
      <c r="M821" s="32"/>
      <c r="N821" s="6"/>
      <c r="O821" s="1"/>
      <c r="P821" s="6"/>
      <c r="Q821" s="6"/>
      <c r="R821" s="1"/>
      <c r="S821" s="1"/>
      <c r="T821" s="1"/>
      <c r="U821" s="1"/>
      <c r="V821" s="1"/>
      <c r="W821" s="1"/>
      <c r="X821" s="3"/>
      <c r="Y821" s="3"/>
      <c r="Z821" s="3"/>
      <c r="AA821" s="3"/>
      <c r="AB821" s="3"/>
      <c r="AC821" s="3"/>
      <c r="AD821" s="3"/>
      <c r="AE821" s="3"/>
      <c r="AF821" s="3"/>
      <c r="AG821" s="3"/>
      <c r="AH821" s="3"/>
      <c r="AI821" s="3"/>
    </row>
    <row r="822" spans="1:35" ht="14.5" hidden="1" outlineLevel="1">
      <c r="A822" s="100" t="s">
        <v>11</v>
      </c>
      <c r="B822" s="101">
        <f t="shared" si="319"/>
        <v>0.40739249886944728</v>
      </c>
      <c r="C822" s="101">
        <f t="shared" si="319"/>
        <v>0.34149801225583065</v>
      </c>
      <c r="D822" s="101">
        <f t="shared" si="319"/>
        <v>0.26482987398129576</v>
      </c>
      <c r="E822" s="101">
        <f t="shared" si="319"/>
        <v>0.20639590589576548</v>
      </c>
      <c r="F822" s="101">
        <f t="shared" si="319"/>
        <v>0.12903206130013828</v>
      </c>
      <c r="G822" s="101">
        <f t="shared" si="319"/>
        <v>7.4071782078287463E-2</v>
      </c>
      <c r="H822" s="101">
        <f t="shared" si="319"/>
        <v>2.7703422395116188E-2</v>
      </c>
      <c r="I822" s="101">
        <f t="shared" si="319"/>
        <v>7.8455684928947379E-3</v>
      </c>
      <c r="J822" s="101">
        <f t="shared" si="319"/>
        <v>2.7006040344126655E-3</v>
      </c>
      <c r="K822" s="101">
        <f t="shared" si="319"/>
        <v>1.0843694959796343E-3</v>
      </c>
      <c r="M822" s="32"/>
      <c r="N822" s="6"/>
      <c r="O822" s="1"/>
      <c r="P822" s="6"/>
      <c r="Q822" s="6"/>
      <c r="R822" s="1"/>
      <c r="S822" s="1"/>
      <c r="T822" s="1"/>
      <c r="U822" s="1"/>
      <c r="V822" s="1"/>
      <c r="W822" s="1"/>
      <c r="X822" s="3"/>
      <c r="Y822" s="3"/>
      <c r="Z822" s="3"/>
      <c r="AA822" s="3"/>
      <c r="AB822" s="3"/>
      <c r="AC822" s="3"/>
      <c r="AD822" s="3"/>
      <c r="AE822" s="3"/>
      <c r="AF822" s="3"/>
      <c r="AG822" s="3"/>
      <c r="AH822" s="3"/>
      <c r="AI822" s="3"/>
    </row>
    <row r="823" spans="1:35" ht="14.5" hidden="1" outlineLevel="1">
      <c r="A823" s="100" t="s">
        <v>2</v>
      </c>
      <c r="B823" s="101">
        <f t="shared" si="319"/>
        <v>7.6391681353656163E-2</v>
      </c>
      <c r="C823" s="101">
        <f t="shared" si="319"/>
        <v>8.6543033814969611E-2</v>
      </c>
      <c r="D823" s="101">
        <f t="shared" si="319"/>
        <v>7.0241030385667064E-2</v>
      </c>
      <c r="E823" s="101">
        <f t="shared" si="319"/>
        <v>5.17610905472701E-2</v>
      </c>
      <c r="F823" s="101">
        <f t="shared" si="319"/>
        <v>3.0336013089648381E-2</v>
      </c>
      <c r="G823" s="101">
        <f t="shared" si="319"/>
        <v>1.6697277283234675E-2</v>
      </c>
      <c r="H823" s="101">
        <f t="shared" si="319"/>
        <v>6.1353351915268599E-3</v>
      </c>
      <c r="I823" s="101">
        <f t="shared" si="319"/>
        <v>1.7263777986600691E-3</v>
      </c>
      <c r="J823" s="101">
        <f t="shared" si="319"/>
        <v>5.9194922422611221E-4</v>
      </c>
      <c r="K823" s="101">
        <f t="shared" si="319"/>
        <v>2.3850832950335018E-4</v>
      </c>
      <c r="M823" s="32"/>
      <c r="N823" s="6"/>
      <c r="O823" s="1"/>
      <c r="P823" s="6"/>
      <c r="Q823" s="6"/>
      <c r="R823" s="1"/>
      <c r="S823" s="1"/>
      <c r="T823" s="1"/>
      <c r="U823" s="1"/>
      <c r="V823" s="1"/>
      <c r="W823" s="1"/>
      <c r="X823" s="3"/>
      <c r="Y823" s="3"/>
      <c r="Z823" s="3"/>
      <c r="AA823" s="3"/>
      <c r="AB823" s="3"/>
      <c r="AC823" s="3"/>
      <c r="AD823" s="3"/>
      <c r="AE823" s="3"/>
      <c r="AF823" s="3"/>
      <c r="AG823" s="3"/>
      <c r="AH823" s="3"/>
      <c r="AI823" s="3"/>
    </row>
    <row r="824" spans="1:35" ht="14.5" hidden="1" outlineLevel="1">
      <c r="A824" s="100" t="s">
        <v>3</v>
      </c>
      <c r="B824" s="101">
        <f t="shared" si="319"/>
        <v>0.14179189172976156</v>
      </c>
      <c r="C824" s="101">
        <f t="shared" si="319"/>
        <v>0.13589202261689631</v>
      </c>
      <c r="D824" s="101">
        <f t="shared" si="319"/>
        <v>0.10773276879649234</v>
      </c>
      <c r="E824" s="101">
        <f t="shared" si="319"/>
        <v>8.6094097285648846E-2</v>
      </c>
      <c r="F824" s="101">
        <f t="shared" si="319"/>
        <v>5.7543253436447638E-2</v>
      </c>
      <c r="G824" s="101">
        <f t="shared" si="319"/>
        <v>3.5042488603691205E-2</v>
      </c>
      <c r="H824" s="101">
        <f t="shared" si="319"/>
        <v>1.346553436695519E-2</v>
      </c>
      <c r="I824" s="101">
        <f t="shared" si="319"/>
        <v>3.8929046161312207E-3</v>
      </c>
      <c r="J824" s="101">
        <f t="shared" si="319"/>
        <v>1.3640574101926955E-3</v>
      </c>
      <c r="K824" s="101">
        <f t="shared" si="319"/>
        <v>5.5717638826389743E-4</v>
      </c>
      <c r="M824" s="32"/>
      <c r="N824" s="6"/>
      <c r="O824" s="1"/>
      <c r="P824" s="6"/>
      <c r="Q824" s="6"/>
      <c r="R824" s="1"/>
      <c r="S824" s="1"/>
      <c r="T824" s="1"/>
      <c r="U824" s="1"/>
      <c r="V824" s="1"/>
      <c r="W824" s="1"/>
      <c r="X824" s="3"/>
      <c r="Y824" s="3"/>
      <c r="Z824" s="3"/>
      <c r="AA824" s="3"/>
      <c r="AB824" s="3"/>
      <c r="AC824" s="3"/>
      <c r="AD824" s="3"/>
      <c r="AE824" s="3"/>
      <c r="AF824" s="3"/>
      <c r="AG824" s="3"/>
      <c r="AH824" s="3"/>
      <c r="AI824" s="3"/>
    </row>
    <row r="825" spans="1:35" ht="14.5" hidden="1" outlineLevel="1">
      <c r="A825" s="100" t="s">
        <v>4</v>
      </c>
      <c r="B825" s="101">
        <f t="shared" si="319"/>
        <v>7.8610346107902754E-2</v>
      </c>
      <c r="C825" s="101">
        <f t="shared" si="319"/>
        <v>7.7609008976378638E-2</v>
      </c>
      <c r="D825" s="101">
        <f t="shared" si="319"/>
        <v>6.5580664594685076E-2</v>
      </c>
      <c r="E825" s="101">
        <f t="shared" si="319"/>
        <v>5.7424648194166719E-2</v>
      </c>
      <c r="F825" s="101">
        <f t="shared" si="319"/>
        <v>3.9954848043086487E-2</v>
      </c>
      <c r="G825" s="101">
        <f t="shared" si="319"/>
        <v>2.4904599655058514E-2</v>
      </c>
      <c r="H825" s="101">
        <f t="shared" si="319"/>
        <v>9.8793756126085482E-3</v>
      </c>
      <c r="I825" s="101">
        <f t="shared" si="319"/>
        <v>2.9397665388179168E-3</v>
      </c>
      <c r="J825" s="101">
        <f t="shared" si="319"/>
        <v>1.0590006471362832E-3</v>
      </c>
      <c r="K825" s="101">
        <f t="shared" si="319"/>
        <v>4.4292963905776401E-4</v>
      </c>
      <c r="M825" s="32"/>
      <c r="N825" s="6"/>
      <c r="O825" s="1"/>
      <c r="P825" s="6"/>
      <c r="Q825" s="6"/>
      <c r="R825" s="1"/>
      <c r="S825" s="1"/>
      <c r="T825" s="1"/>
      <c r="U825" s="1"/>
      <c r="V825" s="1"/>
      <c r="W825" s="1"/>
      <c r="X825" s="3"/>
      <c r="Y825" s="3"/>
      <c r="Z825" s="3"/>
      <c r="AA825" s="3"/>
      <c r="AB825" s="3"/>
      <c r="AC825" s="3"/>
      <c r="AD825" s="3"/>
      <c r="AE825" s="3"/>
      <c r="AF825" s="3"/>
      <c r="AG825" s="3"/>
      <c r="AH825" s="3"/>
      <c r="AI825" s="3"/>
    </row>
    <row r="826" spans="1:35" ht="14.5" hidden="1" outlineLevel="1">
      <c r="A826" s="100" t="s">
        <v>0</v>
      </c>
      <c r="B826" s="101">
        <f t="shared" si="319"/>
        <v>0.36656364943901582</v>
      </c>
      <c r="C826" s="101">
        <f t="shared" si="319"/>
        <v>0.29118037678389247</v>
      </c>
      <c r="D826" s="101">
        <f t="shared" si="319"/>
        <v>0.21346184341706814</v>
      </c>
      <c r="E826" s="101">
        <f t="shared" si="319"/>
        <v>0.16197407731989738</v>
      </c>
      <c r="F826" s="101">
        <f t="shared" si="319"/>
        <v>0.10111491817164042</v>
      </c>
      <c r="G826" s="101">
        <f t="shared" si="319"/>
        <v>5.8862891372892946E-2</v>
      </c>
      <c r="H826" s="101">
        <f t="shared" si="319"/>
        <v>2.2476495863807316E-2</v>
      </c>
      <c r="I826" s="101">
        <f t="shared" si="319"/>
        <v>6.507900236965871E-3</v>
      </c>
      <c r="J826" s="101">
        <f t="shared" si="319"/>
        <v>2.2766627703300069E-3</v>
      </c>
      <c r="K826" s="101">
        <f t="shared" si="319"/>
        <v>9.2528706819796649E-4</v>
      </c>
      <c r="M826" s="32"/>
      <c r="N826" s="6"/>
      <c r="O826" s="1"/>
      <c r="P826" s="6"/>
      <c r="Q826" s="6"/>
      <c r="R826" s="1"/>
      <c r="S826" s="1"/>
      <c r="T826" s="1"/>
      <c r="U826" s="1"/>
      <c r="V826" s="1"/>
      <c r="W826" s="1"/>
      <c r="X826" s="3"/>
      <c r="Y826" s="3"/>
      <c r="Z826" s="3"/>
      <c r="AA826" s="3"/>
      <c r="AB826" s="3"/>
      <c r="AC826" s="3"/>
      <c r="AD826" s="3"/>
      <c r="AE826" s="3"/>
      <c r="AF826" s="3"/>
      <c r="AG826" s="3"/>
      <c r="AH826" s="3"/>
      <c r="AI826" s="3"/>
    </row>
    <row r="827" spans="1:35" ht="14.5" hidden="1" outlineLevel="1">
      <c r="A827" s="100" t="s">
        <v>1</v>
      </c>
      <c r="B827" s="101">
        <f t="shared" si="319"/>
        <v>0.1068735245481298</v>
      </c>
      <c r="C827" s="101">
        <f t="shared" si="319"/>
        <v>7.1554438424493189E-2</v>
      </c>
      <c r="D827" s="101">
        <f t="shared" si="319"/>
        <v>4.4944463310861257E-2</v>
      </c>
      <c r="E827" s="101">
        <f t="shared" si="319"/>
        <v>3.0228962950156698E-2</v>
      </c>
      <c r="F827" s="101">
        <f t="shared" si="319"/>
        <v>1.6969083349373828E-2</v>
      </c>
      <c r="G827" s="101">
        <f t="shared" si="319"/>
        <v>8.987766779250967E-3</v>
      </c>
      <c r="H827" s="101">
        <f t="shared" si="319"/>
        <v>3.1337245581125185E-3</v>
      </c>
      <c r="I827" s="101">
        <f t="shared" si="319"/>
        <v>8.2930152235204124E-4</v>
      </c>
      <c r="J827" s="101">
        <f t="shared" si="319"/>
        <v>2.6863077240126096E-4</v>
      </c>
      <c r="K827" s="101">
        <f t="shared" si="319"/>
        <v>1.0260686859907968E-4</v>
      </c>
      <c r="M827" s="32"/>
      <c r="N827" s="6"/>
      <c r="O827" s="1"/>
      <c r="P827" s="6"/>
      <c r="Q827" s="6"/>
      <c r="R827" s="1"/>
      <c r="S827" s="1"/>
      <c r="T827" s="1"/>
      <c r="U827" s="1"/>
      <c r="V827" s="1"/>
      <c r="W827" s="1"/>
      <c r="X827" s="3"/>
      <c r="Y827" s="3"/>
      <c r="Z827" s="3"/>
      <c r="AA827" s="3"/>
      <c r="AB827" s="3"/>
      <c r="AC827" s="3"/>
      <c r="AD827" s="3"/>
      <c r="AE827" s="3"/>
      <c r="AF827" s="3"/>
      <c r="AG827" s="3"/>
      <c r="AH827" s="3"/>
      <c r="AI827" s="3"/>
    </row>
    <row r="828" spans="1:35" ht="14.5" hidden="1" outlineLevel="1">
      <c r="A828" s="100" t="s">
        <v>7</v>
      </c>
      <c r="B828" s="101">
        <f t="shared" si="319"/>
        <v>0.10264996498520985</v>
      </c>
      <c r="C828" s="101">
        <f t="shared" si="319"/>
        <v>0.10289092275004195</v>
      </c>
      <c r="D828" s="101">
        <f t="shared" si="319"/>
        <v>8.6945265021381127E-2</v>
      </c>
      <c r="E828" s="101">
        <f t="shared" si="319"/>
        <v>7.226419020287779E-2</v>
      </c>
      <c r="F828" s="101">
        <f t="shared" si="319"/>
        <v>4.8187516081835607E-2</v>
      </c>
      <c r="G828" s="101">
        <f t="shared" si="319"/>
        <v>2.9758836685730618E-2</v>
      </c>
      <c r="H828" s="101">
        <f t="shared" si="319"/>
        <v>1.1529900763201225E-2</v>
      </c>
      <c r="I828" s="101">
        <f t="shared" si="319"/>
        <v>3.3397536656477747E-3</v>
      </c>
      <c r="J828" s="101">
        <f t="shared" si="319"/>
        <v>1.1751827190298182E-3</v>
      </c>
      <c r="K828" s="101">
        <f t="shared" si="319"/>
        <v>4.7900971198240464E-4</v>
      </c>
      <c r="M828" s="32"/>
      <c r="N828" s="6"/>
      <c r="O828" s="1"/>
      <c r="P828" s="6"/>
      <c r="Q828" s="6"/>
      <c r="R828" s="1"/>
      <c r="S828" s="1"/>
      <c r="T828" s="1"/>
      <c r="U828" s="1"/>
      <c r="V828" s="1"/>
      <c r="W828" s="1"/>
      <c r="X828" s="3"/>
      <c r="Y828" s="3"/>
      <c r="Z828" s="3"/>
      <c r="AA828" s="3"/>
      <c r="AB828" s="3"/>
      <c r="AC828" s="3"/>
      <c r="AD828" s="3"/>
      <c r="AE828" s="3"/>
      <c r="AF828" s="3"/>
      <c r="AG828" s="3"/>
    </row>
    <row r="829" spans="1:35" ht="14.5" hidden="1" outlineLevel="1">
      <c r="A829" s="100" t="s">
        <v>8</v>
      </c>
      <c r="B829" s="101">
        <f t="shared" si="319"/>
        <v>0.11340206610689724</v>
      </c>
      <c r="C829" s="101">
        <f t="shared" si="319"/>
        <v>0.18656332806591563</v>
      </c>
      <c r="D829" s="101">
        <f t="shared" si="319"/>
        <v>0.21097336492288715</v>
      </c>
      <c r="E829" s="101">
        <f t="shared" si="319"/>
        <v>0.19261526528603737</v>
      </c>
      <c r="F829" s="101">
        <f t="shared" si="319"/>
        <v>0.12995188383173023</v>
      </c>
      <c r="G829" s="101">
        <f t="shared" si="319"/>
        <v>7.9537058174471681E-2</v>
      </c>
      <c r="H829" s="101">
        <f t="shared" si="319"/>
        <v>3.1310090863798039E-2</v>
      </c>
      <c r="I829" s="101">
        <f t="shared" si="319"/>
        <v>9.1236523173026246E-3</v>
      </c>
      <c r="J829" s="101">
        <f t="shared" si="319"/>
        <v>3.1825475243146151E-3</v>
      </c>
      <c r="K829" s="101">
        <f t="shared" si="319"/>
        <v>1.284785092371046E-3</v>
      </c>
      <c r="M829" s="32"/>
      <c r="N829" s="9" t="s">
        <v>9</v>
      </c>
      <c r="O829" s="1"/>
      <c r="P829" s="6"/>
      <c r="Q829" s="6"/>
      <c r="R829" s="1"/>
      <c r="S829" s="1"/>
      <c r="T829" s="1"/>
      <c r="U829" s="1"/>
      <c r="V829" s="1"/>
      <c r="W829" s="1"/>
      <c r="X829" s="3"/>
      <c r="Y829" s="3"/>
      <c r="Z829" s="3"/>
      <c r="AA829" s="3"/>
      <c r="AB829" s="3"/>
      <c r="AC829" s="3"/>
      <c r="AD829" s="3"/>
      <c r="AE829" s="3"/>
      <c r="AF829" s="3"/>
      <c r="AG829" s="3"/>
    </row>
    <row r="830" spans="1:35" ht="14.5" hidden="1" outlineLevel="1">
      <c r="A830" s="100" t="s">
        <v>89</v>
      </c>
      <c r="B830" s="101">
        <f>SUM(B820:B829)</f>
        <v>1.6836441686077608</v>
      </c>
      <c r="C830" s="101">
        <f t="shared" ref="C830:K830" si="320">SUM(C820:C829)</f>
        <v>1.7748673215117554</v>
      </c>
      <c r="D830" s="101">
        <f t="shared" si="320"/>
        <v>1.511953752629412</v>
      </c>
      <c r="E830" s="101">
        <f t="shared" si="320"/>
        <v>1.2122794020267593</v>
      </c>
      <c r="F830" s="101">
        <f t="shared" si="320"/>
        <v>0.76840824386494755</v>
      </c>
      <c r="G830" s="101">
        <f t="shared" si="320"/>
        <v>0.44699808715675293</v>
      </c>
      <c r="H830" s="101">
        <f t="shared" si="320"/>
        <v>0.16847033724415117</v>
      </c>
      <c r="I830" s="101">
        <f t="shared" si="320"/>
        <v>4.797003787259807E-2</v>
      </c>
      <c r="J830" s="101">
        <f t="shared" si="320"/>
        <v>1.6572981034686927E-2</v>
      </c>
      <c r="K830" s="101">
        <f t="shared" si="320"/>
        <v>6.6824129784544446E-3</v>
      </c>
      <c r="M830" s="32"/>
      <c r="N830" s="9"/>
      <c r="O830" s="1"/>
      <c r="P830" s="6"/>
      <c r="Q830" s="6"/>
      <c r="R830" s="1"/>
      <c r="S830" s="1"/>
      <c r="T830" s="1"/>
      <c r="U830" s="1"/>
      <c r="V830" s="1"/>
      <c r="W830" s="1"/>
      <c r="X830" s="3"/>
      <c r="Y830" s="3"/>
      <c r="Z830" s="3"/>
      <c r="AA830" s="3"/>
      <c r="AB830" s="3"/>
      <c r="AC830" s="3"/>
      <c r="AD830" s="3"/>
      <c r="AE830" s="3"/>
      <c r="AF830" s="3"/>
      <c r="AG830" s="3"/>
    </row>
    <row r="831" spans="1:35" ht="14.5" hidden="1" outlineLevel="1">
      <c r="A831" s="79"/>
      <c r="B831" s="1"/>
      <c r="C831" s="1"/>
      <c r="D831" s="1"/>
      <c r="E831" s="1"/>
      <c r="F831" s="1"/>
      <c r="G831" s="1"/>
      <c r="H831" s="1"/>
      <c r="I831" s="1"/>
      <c r="J831" s="1"/>
      <c r="K831" s="1"/>
      <c r="M831" s="32"/>
      <c r="N831" s="9"/>
      <c r="O831" s="1"/>
      <c r="P831" s="6"/>
      <c r="Q831" s="6"/>
      <c r="R831" s="1"/>
      <c r="S831" s="1"/>
      <c r="T831" s="1"/>
      <c r="U831" s="1"/>
      <c r="V831" s="1"/>
      <c r="W831" s="1"/>
      <c r="X831" s="3"/>
      <c r="Y831" s="3"/>
      <c r="Z831" s="3"/>
      <c r="AA831" s="3"/>
      <c r="AB831" s="3"/>
      <c r="AC831" s="3"/>
      <c r="AD831" s="3"/>
      <c r="AE831" s="3"/>
      <c r="AF831" s="3"/>
      <c r="AG831" s="3"/>
    </row>
    <row r="832" spans="1:35" hidden="1" outlineLevel="1">
      <c r="A832" s="10" t="s">
        <v>128</v>
      </c>
      <c r="B832" s="6"/>
      <c r="C832" s="6"/>
      <c r="D832" s="6"/>
      <c r="E832" s="6"/>
      <c r="F832" s="6"/>
      <c r="G832" s="6"/>
      <c r="H832" s="6"/>
      <c r="I832" s="6"/>
      <c r="J832" s="9" t="s">
        <v>104</v>
      </c>
      <c r="K832" s="6"/>
      <c r="L832" s="55"/>
      <c r="M832" s="5"/>
      <c r="N832" s="5"/>
      <c r="O832" s="5"/>
      <c r="P832" s="5"/>
      <c r="Q832" s="5"/>
      <c r="R832" s="5"/>
      <c r="S832" s="5"/>
      <c r="T832" s="5"/>
    </row>
    <row r="833" spans="1:35" ht="14.5" hidden="1" outlineLevel="1">
      <c r="A833" s="23"/>
      <c r="B833" s="23">
        <v>2010</v>
      </c>
      <c r="C833" s="23">
        <v>2020</v>
      </c>
      <c r="D833" s="23">
        <v>2030</v>
      </c>
      <c r="E833" s="23">
        <v>2040</v>
      </c>
      <c r="F833" s="23">
        <v>2050</v>
      </c>
      <c r="G833" s="23">
        <v>2060</v>
      </c>
      <c r="H833" s="23">
        <v>2070</v>
      </c>
      <c r="I833" s="23">
        <v>2080</v>
      </c>
      <c r="J833" s="23">
        <v>2090</v>
      </c>
      <c r="K833" s="23">
        <v>2100</v>
      </c>
      <c r="M833" s="32"/>
      <c r="N833" s="56"/>
      <c r="O833" s="16"/>
      <c r="P833" s="56"/>
      <c r="Q833" s="56"/>
      <c r="R833" s="56"/>
      <c r="S833" s="56"/>
      <c r="T833" s="56"/>
      <c r="U833" s="56"/>
      <c r="V833" s="56"/>
      <c r="W833" s="57"/>
    </row>
    <row r="834" spans="1:35" ht="14.5" hidden="1" outlineLevel="1">
      <c r="A834" s="23" t="s">
        <v>5</v>
      </c>
      <c r="B834" s="89">
        <f t="shared" ref="B834:K834" si="321">B$797*(B$789+B$790)*(B85/B$63)+B$798*B53*2*1000</f>
        <v>590.83970184650479</v>
      </c>
      <c r="C834" s="89">
        <f t="shared" si="321"/>
        <v>948.63577456375708</v>
      </c>
      <c r="D834" s="89">
        <f t="shared" si="321"/>
        <v>1424.7687288309801</v>
      </c>
      <c r="E834" s="89">
        <f t="shared" si="321"/>
        <v>2204.1595811290636</v>
      </c>
      <c r="F834" s="89">
        <f t="shared" si="321"/>
        <v>3317.1191754491933</v>
      </c>
      <c r="G834" s="89">
        <f t="shared" si="321"/>
        <v>4761.6290663092004</v>
      </c>
      <c r="H834" s="89">
        <f t="shared" si="321"/>
        <v>6516.0586298457993</v>
      </c>
      <c r="I834" s="89">
        <f t="shared" si="321"/>
        <v>8559.2617155564003</v>
      </c>
      <c r="J834" s="89">
        <f t="shared" si="321"/>
        <v>10889.812064063884</v>
      </c>
      <c r="K834" s="89">
        <f t="shared" si="321"/>
        <v>13415.71992577643</v>
      </c>
      <c r="M834" s="32"/>
      <c r="N834" s="6"/>
      <c r="O834" s="1"/>
      <c r="P834" s="6"/>
      <c r="Q834" s="6"/>
      <c r="R834" s="1"/>
      <c r="S834" s="1"/>
      <c r="T834" s="1"/>
      <c r="U834" s="1"/>
      <c r="V834" s="1"/>
      <c r="W834" s="1"/>
      <c r="X834" s="3"/>
      <c r="Y834" s="3"/>
      <c r="Z834" s="3"/>
      <c r="AA834" s="3"/>
      <c r="AB834" s="3"/>
      <c r="AC834" s="3"/>
      <c r="AD834" s="3"/>
      <c r="AE834" s="3"/>
      <c r="AF834" s="3"/>
      <c r="AG834" s="3"/>
      <c r="AH834" s="3"/>
      <c r="AI834" s="3"/>
    </row>
    <row r="835" spans="1:35" ht="14.5" hidden="1" outlineLevel="1">
      <c r="A835" s="23" t="s">
        <v>6</v>
      </c>
      <c r="B835" s="89">
        <f t="shared" ref="B835:K835" si="322">B$797*(B$789+B$790)*(B86/B$63)+B$798*B54*2*1000</f>
        <v>3071.2351492826137</v>
      </c>
      <c r="C835" s="89">
        <f t="shared" si="322"/>
        <v>8684.849851116518</v>
      </c>
      <c r="D835" s="89">
        <f t="shared" si="322"/>
        <v>13488.22508883123</v>
      </c>
      <c r="E835" s="89">
        <f t="shared" si="322"/>
        <v>16458.615019362223</v>
      </c>
      <c r="F835" s="89">
        <f t="shared" si="322"/>
        <v>18094.425616730972</v>
      </c>
      <c r="G835" s="89">
        <f t="shared" si="322"/>
        <v>18832.467867370513</v>
      </c>
      <c r="H835" s="89">
        <f t="shared" si="322"/>
        <v>18998.93395592631</v>
      </c>
      <c r="I835" s="89">
        <f t="shared" si="322"/>
        <v>18838.230124381993</v>
      </c>
      <c r="J835" s="89">
        <f t="shared" si="322"/>
        <v>18419.090069265396</v>
      </c>
      <c r="K835" s="89">
        <f t="shared" si="322"/>
        <v>17943.239042171685</v>
      </c>
      <c r="M835" s="32"/>
      <c r="N835" s="6"/>
      <c r="O835" s="1"/>
      <c r="P835" s="6"/>
      <c r="Q835" s="6"/>
      <c r="R835" s="1"/>
      <c r="S835" s="1"/>
      <c r="T835" s="1"/>
      <c r="U835" s="1"/>
      <c r="V835" s="1"/>
      <c r="W835" s="1"/>
      <c r="X835" s="3"/>
      <c r="Y835" s="3"/>
      <c r="Z835" s="3"/>
      <c r="AA835" s="3"/>
      <c r="AB835" s="3"/>
      <c r="AC835" s="3"/>
      <c r="AD835" s="3"/>
      <c r="AE835" s="3"/>
      <c r="AF835" s="3"/>
      <c r="AG835" s="3"/>
      <c r="AH835" s="3"/>
      <c r="AI835" s="3"/>
    </row>
    <row r="836" spans="1:35" ht="14.5" hidden="1" outlineLevel="1">
      <c r="A836" s="23" t="s">
        <v>11</v>
      </c>
      <c r="B836" s="89">
        <f t="shared" ref="B836:K836" si="323">B$797*(B$789+B$790)*(B87/B$63)+B$798*B55*2*1000</f>
        <v>4741.7277500718274</v>
      </c>
      <c r="C836" s="89">
        <f t="shared" si="323"/>
        <v>6749.4191263667117</v>
      </c>
      <c r="D836" s="89">
        <f t="shared" si="323"/>
        <v>8799.8758271662718</v>
      </c>
      <c r="E836" s="89">
        <f t="shared" si="323"/>
        <v>10877.699497505917</v>
      </c>
      <c r="F836" s="89">
        <f t="shared" si="323"/>
        <v>12812.725079435906</v>
      </c>
      <c r="G836" s="89">
        <f t="shared" si="323"/>
        <v>14647.084380461001</v>
      </c>
      <c r="H836" s="89">
        <f t="shared" si="323"/>
        <v>16472.646222674764</v>
      </c>
      <c r="I836" s="89">
        <f t="shared" si="323"/>
        <v>18240.525440531954</v>
      </c>
      <c r="J836" s="89">
        <f t="shared" si="323"/>
        <v>19997.396415661395</v>
      </c>
      <c r="K836" s="89">
        <f t="shared" si="323"/>
        <v>21686.95198262568</v>
      </c>
      <c r="M836" s="32"/>
      <c r="N836" s="6"/>
      <c r="O836" s="1"/>
      <c r="P836" s="6"/>
      <c r="Q836" s="6"/>
      <c r="R836" s="1"/>
      <c r="S836" s="1"/>
      <c r="T836" s="1"/>
      <c r="U836" s="1"/>
      <c r="V836" s="1"/>
      <c r="W836" s="1"/>
      <c r="X836" s="3"/>
      <c r="Y836" s="3"/>
      <c r="Z836" s="3"/>
      <c r="AA836" s="3"/>
      <c r="AB836" s="3"/>
      <c r="AC836" s="3"/>
      <c r="AD836" s="3"/>
      <c r="AE836" s="3"/>
      <c r="AF836" s="3"/>
      <c r="AG836" s="3"/>
      <c r="AH836" s="3"/>
      <c r="AI836" s="3"/>
    </row>
    <row r="837" spans="1:35" ht="14.5" hidden="1" outlineLevel="1">
      <c r="A837" s="23" t="s">
        <v>2</v>
      </c>
      <c r="B837" s="89">
        <f t="shared" ref="B837:K837" si="324">B$797*(B$789+B$790)*(B88/B$63)+B$798*B56*2*1000</f>
        <v>1021.4173228314401</v>
      </c>
      <c r="C837" s="89">
        <f t="shared" si="324"/>
        <v>1790.2091403537495</v>
      </c>
      <c r="D837" s="89">
        <f t="shared" si="324"/>
        <v>2375.8881827905921</v>
      </c>
      <c r="E837" s="89">
        <f t="shared" si="324"/>
        <v>2754.8295479366016</v>
      </c>
      <c r="F837" s="89">
        <f t="shared" si="324"/>
        <v>3039.0010594913242</v>
      </c>
      <c r="G837" s="89">
        <f t="shared" si="324"/>
        <v>3330.8829921159791</v>
      </c>
      <c r="H837" s="89">
        <f t="shared" si="324"/>
        <v>3680.9577584264075</v>
      </c>
      <c r="I837" s="89">
        <f t="shared" si="324"/>
        <v>4044.7318311167514</v>
      </c>
      <c r="J837" s="89">
        <f t="shared" si="324"/>
        <v>4409.9842656724231</v>
      </c>
      <c r="K837" s="89">
        <f t="shared" si="324"/>
        <v>4774.3678699316815</v>
      </c>
      <c r="M837" s="32"/>
      <c r="N837" s="6"/>
      <c r="O837" s="1"/>
      <c r="P837" s="6"/>
      <c r="Q837" s="6"/>
      <c r="R837" s="1"/>
      <c r="S837" s="1"/>
      <c r="T837" s="1"/>
      <c r="U837" s="1"/>
      <c r="V837" s="1"/>
      <c r="W837" s="1"/>
      <c r="X837" s="3"/>
      <c r="Y837" s="3"/>
      <c r="Z837" s="3"/>
      <c r="AA837" s="3"/>
      <c r="AB837" s="3"/>
      <c r="AC837" s="3"/>
      <c r="AD837" s="3"/>
      <c r="AE837" s="3"/>
      <c r="AF837" s="3"/>
      <c r="AG837" s="3"/>
      <c r="AH837" s="3"/>
      <c r="AI837" s="3"/>
    </row>
    <row r="838" spans="1:35" ht="14.5" hidden="1" outlineLevel="1">
      <c r="A838" s="23" t="s">
        <v>3</v>
      </c>
      <c r="B838" s="89">
        <f t="shared" ref="B838:K838" si="325">B$797*(B$789+B$790)*(B89/B$63)+B$798*B57*2*1000</f>
        <v>1752.6688544133383</v>
      </c>
      <c r="C838" s="89">
        <f t="shared" si="325"/>
        <v>2744.394749802183</v>
      </c>
      <c r="D838" s="89">
        <f t="shared" si="325"/>
        <v>3608.8667941803892</v>
      </c>
      <c r="E838" s="89">
        <f t="shared" si="325"/>
        <v>4554.5400841385936</v>
      </c>
      <c r="F838" s="89">
        <f t="shared" si="325"/>
        <v>5729.027983057219</v>
      </c>
      <c r="G838" s="89">
        <f t="shared" si="325"/>
        <v>6944.8576609704014</v>
      </c>
      <c r="H838" s="89">
        <f t="shared" si="325"/>
        <v>8023.598660524246</v>
      </c>
      <c r="I838" s="89">
        <f t="shared" si="325"/>
        <v>9067.8929738359584</v>
      </c>
      <c r="J838" s="89">
        <f t="shared" si="325"/>
        <v>10116.161700905397</v>
      </c>
      <c r="K838" s="89">
        <f t="shared" si="325"/>
        <v>11145.981275791682</v>
      </c>
      <c r="M838" s="32"/>
      <c r="N838" s="6"/>
      <c r="O838" s="1"/>
      <c r="P838" s="6"/>
      <c r="Q838" s="6"/>
      <c r="R838" s="1"/>
      <c r="S838" s="1"/>
      <c r="T838" s="1"/>
      <c r="U838" s="1"/>
      <c r="V838" s="1"/>
      <c r="W838" s="1"/>
      <c r="X838" s="3"/>
      <c r="Y838" s="3"/>
      <c r="Z838" s="3"/>
      <c r="AA838" s="3"/>
      <c r="AB838" s="3"/>
      <c r="AC838" s="3"/>
      <c r="AD838" s="3"/>
      <c r="AE838" s="3"/>
      <c r="AF838" s="3"/>
      <c r="AG838" s="3"/>
      <c r="AH838" s="3"/>
      <c r="AI838" s="3"/>
    </row>
    <row r="839" spans="1:35" ht="14.5" hidden="1" outlineLevel="1">
      <c r="A839" s="23" t="s">
        <v>4</v>
      </c>
      <c r="B839" s="89">
        <f t="shared" ref="B839:K839" si="326">B$797*(B$789+B$790)*(B90/B$63)+B$798*B58*2*1000</f>
        <v>1079.5044814082498</v>
      </c>
      <c r="C839" s="89">
        <f t="shared" si="326"/>
        <v>1635.002576999563</v>
      </c>
      <c r="D839" s="89">
        <f t="shared" si="326"/>
        <v>2231.0010241836317</v>
      </c>
      <c r="E839" s="89">
        <f t="shared" si="326"/>
        <v>3057.7461560068018</v>
      </c>
      <c r="F839" s="89">
        <f t="shared" si="326"/>
        <v>3996.6322950661861</v>
      </c>
      <c r="G839" s="89">
        <f t="shared" si="326"/>
        <v>4956.8106917826399</v>
      </c>
      <c r="H839" s="89">
        <f t="shared" si="326"/>
        <v>5911.379525139977</v>
      </c>
      <c r="I839" s="89">
        <f t="shared" si="326"/>
        <v>6870.8168312771031</v>
      </c>
      <c r="J839" s="89">
        <f t="shared" si="326"/>
        <v>7873.7836235534414</v>
      </c>
      <c r="K839" s="89">
        <f t="shared" si="326"/>
        <v>8863.7922057135693</v>
      </c>
      <c r="M839" s="32"/>
      <c r="N839" s="6"/>
      <c r="O839" s="1"/>
      <c r="P839" s="6"/>
      <c r="Q839" s="6"/>
      <c r="R839" s="1"/>
      <c r="S839" s="1"/>
      <c r="T839" s="1"/>
      <c r="U839" s="1"/>
      <c r="V839" s="1"/>
      <c r="W839" s="1"/>
      <c r="X839" s="3"/>
      <c r="Y839" s="3"/>
      <c r="Z839" s="3"/>
      <c r="AA839" s="3"/>
      <c r="AB839" s="3"/>
      <c r="AC839" s="3"/>
      <c r="AD839" s="3"/>
      <c r="AE839" s="3"/>
      <c r="AF839" s="3"/>
      <c r="AG839" s="3"/>
      <c r="AH839" s="3"/>
      <c r="AI839" s="3"/>
    </row>
    <row r="840" spans="1:35" ht="14.5" hidden="1" outlineLevel="1">
      <c r="A840" s="23" t="s">
        <v>0</v>
      </c>
      <c r="B840" s="89">
        <f t="shared" ref="B840:K840" si="327">B$797*(B$789+B$790)*(B91/B$63)+B$798*B59*2*1000</f>
        <v>4270.7625163491302</v>
      </c>
      <c r="C840" s="89">
        <f t="shared" si="327"/>
        <v>5761.4303643743124</v>
      </c>
      <c r="D840" s="89">
        <f t="shared" si="327"/>
        <v>7098.4276000629443</v>
      </c>
      <c r="E840" s="89">
        <f t="shared" si="327"/>
        <v>8540.7937354674505</v>
      </c>
      <c r="F840" s="89">
        <f t="shared" si="327"/>
        <v>10045.039307448495</v>
      </c>
      <c r="G840" s="89">
        <f t="shared" si="327"/>
        <v>11644.764318861038</v>
      </c>
      <c r="H840" s="89">
        <f t="shared" si="327"/>
        <v>13370.620803222009</v>
      </c>
      <c r="I840" s="89">
        <f t="shared" si="327"/>
        <v>15136.30518387596</v>
      </c>
      <c r="J840" s="89">
        <f t="shared" si="327"/>
        <v>16863.152491985398</v>
      </c>
      <c r="K840" s="89">
        <f t="shared" si="327"/>
        <v>18506.175931731683</v>
      </c>
      <c r="M840" s="32"/>
      <c r="N840" s="6"/>
      <c r="O840" s="1"/>
      <c r="P840" s="6"/>
      <c r="Q840" s="6"/>
      <c r="R840" s="1"/>
      <c r="S840" s="1"/>
      <c r="T840" s="1"/>
      <c r="U840" s="1"/>
      <c r="V840" s="1"/>
      <c r="W840" s="1"/>
      <c r="X840" s="3"/>
      <c r="Y840" s="3"/>
      <c r="Z840" s="3"/>
      <c r="AA840" s="3"/>
      <c r="AB840" s="3"/>
      <c r="AC840" s="3"/>
      <c r="AD840" s="3"/>
      <c r="AE840" s="3"/>
      <c r="AF840" s="3"/>
      <c r="AG840" s="3"/>
      <c r="AH840" s="3"/>
      <c r="AI840" s="3"/>
    </row>
    <row r="841" spans="1:35" ht="14.5" hidden="1" outlineLevel="1">
      <c r="A841" s="23" t="s">
        <v>1</v>
      </c>
      <c r="B841" s="89">
        <f t="shared" ref="B841:K841" si="328">B$797*(B$789+B$790)*(B92/B$63)+B$798*B60*2*1000</f>
        <v>1327.9093928531299</v>
      </c>
      <c r="C841" s="89">
        <f t="shared" si="328"/>
        <v>1472.4659570543124</v>
      </c>
      <c r="D841" s="89">
        <f t="shared" si="328"/>
        <v>1526.1013333829437</v>
      </c>
      <c r="E841" s="89">
        <f t="shared" si="328"/>
        <v>1614.4131331074509</v>
      </c>
      <c r="F841" s="89">
        <f t="shared" si="328"/>
        <v>1706.1609887684931</v>
      </c>
      <c r="G841" s="89">
        <f t="shared" si="328"/>
        <v>1801.8997677210359</v>
      </c>
      <c r="H841" s="89">
        <f t="shared" si="328"/>
        <v>1893.1476544420063</v>
      </c>
      <c r="I841" s="89">
        <f t="shared" si="328"/>
        <v>1958.4331059559563</v>
      </c>
      <c r="J841" s="89">
        <f t="shared" si="328"/>
        <v>2017.553298725396</v>
      </c>
      <c r="K841" s="89">
        <f t="shared" si="328"/>
        <v>2057.0840180716809</v>
      </c>
      <c r="M841" s="32"/>
      <c r="N841" s="6"/>
      <c r="O841" s="1"/>
      <c r="P841" s="6"/>
      <c r="Q841" s="6"/>
      <c r="R841" s="1"/>
      <c r="S841" s="1"/>
      <c r="T841" s="1"/>
      <c r="U841" s="1"/>
      <c r="V841" s="1"/>
      <c r="W841" s="1"/>
      <c r="X841" s="3"/>
      <c r="Y841" s="3"/>
      <c r="Z841" s="3"/>
      <c r="AA841" s="3"/>
      <c r="AB841" s="3"/>
      <c r="AC841" s="3"/>
      <c r="AD841" s="3"/>
      <c r="AE841" s="3"/>
      <c r="AF841" s="3"/>
      <c r="AG841" s="3"/>
      <c r="AH841" s="3"/>
      <c r="AI841" s="3"/>
    </row>
    <row r="842" spans="1:35" ht="14.5" hidden="1" outlineLevel="1">
      <c r="A842" s="23" t="s">
        <v>7</v>
      </c>
      <c r="B842" s="89">
        <f t="shared" ref="B842:K842" si="329">B$797*(B$789+B$790)*(B93/B$63)+B$798*B61*2*1000</f>
        <v>1335.7478417363507</v>
      </c>
      <c r="C842" s="89">
        <f t="shared" si="329"/>
        <v>2118.1219567675344</v>
      </c>
      <c r="D842" s="89">
        <f t="shared" si="329"/>
        <v>2931.7218179455131</v>
      </c>
      <c r="E842" s="89">
        <f t="shared" si="329"/>
        <v>3834.2426371548831</v>
      </c>
      <c r="F842" s="89">
        <f t="shared" si="329"/>
        <v>4808.8423555584513</v>
      </c>
      <c r="G842" s="89">
        <f t="shared" si="329"/>
        <v>5910.5301996544549</v>
      </c>
      <c r="H842" s="89">
        <f t="shared" si="329"/>
        <v>6885.5682510766301</v>
      </c>
      <c r="I842" s="89">
        <f t="shared" si="329"/>
        <v>7784.2395882759565</v>
      </c>
      <c r="J842" s="89">
        <f t="shared" si="329"/>
        <v>8719.7905446453951</v>
      </c>
      <c r="K842" s="89">
        <f t="shared" si="329"/>
        <v>9583.0764637316825</v>
      </c>
      <c r="M842" s="32"/>
      <c r="N842" s="6"/>
      <c r="O842" s="1"/>
      <c r="P842" s="6"/>
      <c r="Q842" s="6"/>
      <c r="R842" s="1"/>
      <c r="S842" s="1"/>
      <c r="T842" s="1"/>
      <c r="U842" s="1"/>
      <c r="V842" s="1"/>
      <c r="W842" s="1"/>
      <c r="X842" s="3"/>
      <c r="Y842" s="3"/>
      <c r="Z842" s="3"/>
      <c r="AA842" s="3"/>
      <c r="AB842" s="3"/>
      <c r="AC842" s="3"/>
      <c r="AD842" s="3"/>
      <c r="AE842" s="3"/>
      <c r="AF842" s="3"/>
      <c r="AG842" s="3"/>
    </row>
    <row r="843" spans="1:35" ht="14.5" hidden="1" outlineLevel="1">
      <c r="A843" s="23" t="s">
        <v>8</v>
      </c>
      <c r="B843" s="89">
        <f t="shared" ref="B843:K843" si="330">B$797*(B$789+B$790)*(B94/B$63)+B$798*B62*2*1000</f>
        <v>1474.9802927516707</v>
      </c>
      <c r="C843" s="89">
        <f t="shared" si="330"/>
        <v>3763.8839380368031</v>
      </c>
      <c r="D843" s="89">
        <f t="shared" si="330"/>
        <v>7039.4961278176152</v>
      </c>
      <c r="E843" s="89">
        <f t="shared" si="330"/>
        <v>10165.922417120188</v>
      </c>
      <c r="F843" s="89">
        <f t="shared" si="330"/>
        <v>12916.128518501633</v>
      </c>
      <c r="G843" s="89">
        <f t="shared" si="330"/>
        <v>15739.557102773826</v>
      </c>
      <c r="H843" s="89">
        <f t="shared" si="330"/>
        <v>18629.177437747654</v>
      </c>
      <c r="I843" s="89">
        <f t="shared" si="330"/>
        <v>21206.47284927596</v>
      </c>
      <c r="J843" s="89">
        <f t="shared" si="330"/>
        <v>23560.457110045398</v>
      </c>
      <c r="K843" s="89">
        <f t="shared" si="330"/>
        <v>25694.164709491681</v>
      </c>
      <c r="M843" s="32"/>
      <c r="N843" s="9" t="s">
        <v>9</v>
      </c>
      <c r="O843" s="1"/>
      <c r="P843" s="6"/>
      <c r="Q843" s="6"/>
      <c r="R843" s="1"/>
      <c r="S843" s="1"/>
      <c r="T843" s="1"/>
      <c r="U843" s="1"/>
      <c r="V843" s="1"/>
      <c r="W843" s="1"/>
      <c r="X843" s="3"/>
      <c r="Y843" s="3"/>
      <c r="Z843" s="3"/>
      <c r="AA843" s="3"/>
      <c r="AB843" s="3"/>
      <c r="AC843" s="3"/>
      <c r="AD843" s="3"/>
      <c r="AE843" s="3"/>
      <c r="AF843" s="3"/>
      <c r="AG843" s="3"/>
    </row>
    <row r="844" spans="1:35" ht="14.5" hidden="1" outlineLevel="1">
      <c r="A844" s="23" t="s">
        <v>89</v>
      </c>
      <c r="B844" s="89">
        <f>SUM(B834:B843)</f>
        <v>20666.793303544255</v>
      </c>
      <c r="C844" s="89">
        <f t="shared" ref="C844:K844" si="331">SUM(C834:C843)</f>
        <v>35668.413435435439</v>
      </c>
      <c r="D844" s="89">
        <f t="shared" si="331"/>
        <v>50524.372525192121</v>
      </c>
      <c r="E844" s="89">
        <f t="shared" si="331"/>
        <v>64062.961808929183</v>
      </c>
      <c r="F844" s="89">
        <f t="shared" si="331"/>
        <v>76465.102379507865</v>
      </c>
      <c r="G844" s="89">
        <f t="shared" si="331"/>
        <v>88570.484048020095</v>
      </c>
      <c r="H844" s="89">
        <f t="shared" si="331"/>
        <v>100382.0888990258</v>
      </c>
      <c r="I844" s="89">
        <f t="shared" si="331"/>
        <v>111706.90964408401</v>
      </c>
      <c r="J844" s="89">
        <f t="shared" si="331"/>
        <v>122867.18158452353</v>
      </c>
      <c r="K844" s="89">
        <f t="shared" si="331"/>
        <v>133670.55342503745</v>
      </c>
      <c r="M844" s="32"/>
      <c r="N844" s="9"/>
      <c r="O844" s="1"/>
      <c r="P844" s="6"/>
      <c r="Q844" s="6"/>
      <c r="R844" s="1"/>
      <c r="S844" s="1"/>
      <c r="T844" s="1"/>
      <c r="U844" s="1"/>
      <c r="V844" s="1"/>
      <c r="W844" s="1"/>
      <c r="X844" s="3"/>
      <c r="Y844" s="3"/>
      <c r="Z844" s="3"/>
      <c r="AA844" s="3"/>
      <c r="AB844" s="3"/>
      <c r="AC844" s="3"/>
      <c r="AD844" s="3"/>
      <c r="AE844" s="3"/>
      <c r="AF844" s="3"/>
      <c r="AG844" s="3"/>
    </row>
    <row r="845" spans="1:35" ht="14.5" hidden="1" outlineLevel="1">
      <c r="A845" s="32"/>
      <c r="B845" s="5"/>
      <c r="C845" s="5"/>
      <c r="D845" s="5"/>
      <c r="E845" s="5"/>
      <c r="F845" s="5"/>
      <c r="G845" s="5"/>
      <c r="H845" s="5"/>
      <c r="I845" s="5"/>
      <c r="J845" s="5"/>
      <c r="K845" s="5"/>
      <c r="L845" s="5"/>
      <c r="M845" s="10" t="s">
        <v>9</v>
      </c>
      <c r="N845" s="5"/>
      <c r="O845" s="5"/>
      <c r="P845" s="5"/>
      <c r="Q845" s="5"/>
      <c r="R845" s="5"/>
      <c r="S845" s="5"/>
      <c r="T845" s="5"/>
    </row>
    <row r="846" spans="1:35" hidden="1" outlineLevel="1">
      <c r="A846" s="10" t="s">
        <v>129</v>
      </c>
      <c r="B846" s="6"/>
      <c r="C846" s="6"/>
      <c r="D846" s="6"/>
      <c r="E846" s="6"/>
      <c r="F846" s="6"/>
      <c r="G846" s="6"/>
      <c r="H846" s="6"/>
      <c r="I846" s="6"/>
      <c r="J846" s="9" t="s">
        <v>102</v>
      </c>
      <c r="K846" s="6"/>
      <c r="L846" s="55"/>
      <c r="M846" s="5"/>
      <c r="N846" s="5"/>
      <c r="O846" s="5"/>
      <c r="P846" s="5"/>
      <c r="Q846" s="5"/>
      <c r="R846" s="5"/>
      <c r="S846" s="5"/>
      <c r="T846" s="5"/>
    </row>
    <row r="847" spans="1:35" ht="14.5" hidden="1" outlineLevel="1">
      <c r="A847" s="21"/>
      <c r="B847" s="21">
        <v>2010</v>
      </c>
      <c r="C847" s="21">
        <v>2020</v>
      </c>
      <c r="D847" s="21">
        <v>2030</v>
      </c>
      <c r="E847" s="21">
        <v>2040</v>
      </c>
      <c r="F847" s="21">
        <v>2050</v>
      </c>
      <c r="G847" s="21">
        <v>2060</v>
      </c>
      <c r="H847" s="21">
        <v>2070</v>
      </c>
      <c r="I847" s="21">
        <v>2080</v>
      </c>
      <c r="J847" s="21">
        <v>2090</v>
      </c>
      <c r="K847" s="21">
        <v>2100</v>
      </c>
      <c r="M847" s="32"/>
      <c r="N847" s="56"/>
      <c r="O847" s="16"/>
      <c r="P847" s="56"/>
      <c r="Q847" s="56"/>
      <c r="R847" s="56"/>
      <c r="S847" s="56"/>
      <c r="T847" s="56"/>
      <c r="U847" s="56"/>
      <c r="V847" s="56"/>
      <c r="W847" s="57"/>
    </row>
    <row r="848" spans="1:35" ht="14.5" hidden="1" outlineLevel="1">
      <c r="A848" s="21" t="s">
        <v>89</v>
      </c>
      <c r="B848" s="94">
        <f>'[4]Bulk data'!$L$46</f>
        <v>9.1150651499169954E-5</v>
      </c>
      <c r="C848" s="87">
        <f>'[4]Bulk data'!$L$51</f>
        <v>7.9558365406690772E-5</v>
      </c>
      <c r="D848" s="87">
        <f>'[4]Bulk data'!$L$52</f>
        <v>6.8398748676508773E-5</v>
      </c>
      <c r="E848" s="87">
        <f>'[4]Bulk data'!$L$53</f>
        <v>5.8804486449626851E-5</v>
      </c>
      <c r="F848" s="87">
        <f>'[4]Bulk data'!$L$54</f>
        <v>5.0556007142159485E-5</v>
      </c>
      <c r="G848" s="87">
        <f>'[4]Bulk data'!$L$55</f>
        <v>4.3464538379185169E-5</v>
      </c>
      <c r="H848" s="87">
        <f>'[4]Bulk data'!$L$56</f>
        <v>3.793149376719594E-5</v>
      </c>
      <c r="I848" s="87">
        <f>'[4]Bulk data'!$L$56</f>
        <v>3.793149376719594E-5</v>
      </c>
      <c r="J848" s="87">
        <f>'[4]Bulk data'!$L$58</f>
        <v>2.9331606563423577E-5</v>
      </c>
      <c r="K848" s="87">
        <f>'[4]Bulk data'!$L$59</f>
        <v>2.5989935810495397E-5</v>
      </c>
      <c r="M848" s="32"/>
      <c r="N848" s="6"/>
      <c r="O848" s="1"/>
      <c r="P848" s="6"/>
      <c r="Q848" s="6"/>
      <c r="R848" s="1"/>
      <c r="S848" s="1"/>
      <c r="T848" s="1"/>
      <c r="U848" s="1"/>
      <c r="V848" s="1"/>
      <c r="W848" s="1"/>
      <c r="X848" s="3"/>
      <c r="Y848" s="3"/>
      <c r="Z848" s="3"/>
      <c r="AA848" s="3"/>
      <c r="AB848" s="3"/>
      <c r="AC848" s="3"/>
      <c r="AD848" s="3"/>
      <c r="AE848" s="3"/>
      <c r="AF848" s="3"/>
      <c r="AG848" s="3"/>
    </row>
    <row r="849" spans="1:35" ht="14.5" hidden="1" outlineLevel="1">
      <c r="A849" s="79"/>
      <c r="B849" s="86"/>
      <c r="C849" s="2"/>
      <c r="D849" s="2"/>
      <c r="E849" s="2"/>
      <c r="F849" s="2"/>
      <c r="G849" s="2"/>
      <c r="H849" s="2"/>
      <c r="I849" s="2"/>
      <c r="J849" s="2"/>
      <c r="K849" s="2"/>
      <c r="M849" s="32"/>
      <c r="N849" s="6"/>
      <c r="O849" s="1"/>
      <c r="P849" s="6"/>
      <c r="Q849" s="6"/>
      <c r="R849" s="1"/>
      <c r="S849" s="1"/>
      <c r="T849" s="1"/>
      <c r="U849" s="1"/>
      <c r="V849" s="1"/>
      <c r="W849" s="1"/>
      <c r="X849" s="3"/>
      <c r="Y849" s="3"/>
      <c r="Z849" s="3"/>
      <c r="AA849" s="3"/>
      <c r="AB849" s="3"/>
      <c r="AC849" s="3"/>
      <c r="AD849" s="3"/>
      <c r="AE849" s="3"/>
      <c r="AF849" s="3"/>
      <c r="AG849" s="3"/>
    </row>
    <row r="850" spans="1:35" hidden="1" outlineLevel="1">
      <c r="A850" s="10" t="s">
        <v>130</v>
      </c>
      <c r="B850" s="6"/>
      <c r="C850" s="6"/>
      <c r="D850" s="6"/>
      <c r="E850" s="6"/>
      <c r="F850" s="6"/>
      <c r="G850" s="6"/>
      <c r="H850" s="6"/>
      <c r="I850" s="6"/>
      <c r="J850" s="9" t="s">
        <v>101</v>
      </c>
      <c r="K850" s="6"/>
      <c r="L850" s="55"/>
      <c r="M850" s="5"/>
      <c r="N850" s="5"/>
      <c r="O850" s="5"/>
      <c r="P850" s="5"/>
      <c r="Q850" s="5"/>
      <c r="R850" s="5"/>
      <c r="S850" s="5"/>
      <c r="T850" s="5"/>
    </row>
    <row r="851" spans="1:35" ht="14.5" hidden="1" outlineLevel="1">
      <c r="A851" s="20"/>
      <c r="B851" s="100">
        <v>2010</v>
      </c>
      <c r="C851" s="100">
        <v>2020</v>
      </c>
      <c r="D851" s="100">
        <v>2030</v>
      </c>
      <c r="E851" s="100">
        <v>2040</v>
      </c>
      <c r="F851" s="100">
        <v>2050</v>
      </c>
      <c r="G851" s="100">
        <v>2060</v>
      </c>
      <c r="H851" s="100">
        <v>2070</v>
      </c>
      <c r="I851" s="100">
        <v>2080</v>
      </c>
      <c r="J851" s="100">
        <v>2090</v>
      </c>
      <c r="K851" s="100">
        <v>2100</v>
      </c>
      <c r="M851" s="32"/>
      <c r="N851" s="56"/>
      <c r="O851" s="16"/>
      <c r="P851" s="56"/>
      <c r="Q851" s="56"/>
      <c r="R851" s="56"/>
      <c r="S851" s="56"/>
      <c r="T851" s="56"/>
      <c r="U851" s="56"/>
      <c r="V851" s="56"/>
      <c r="W851" s="57"/>
    </row>
    <row r="852" spans="1:35" ht="14.5" hidden="1" outlineLevel="1">
      <c r="A852" s="100" t="s">
        <v>5</v>
      </c>
      <c r="B852" s="101">
        <f>B$848*B834</f>
        <v>5.3855423754884238E-2</v>
      </c>
      <c r="C852" s="101">
        <f t="shared" ref="C852:K852" si="332">C$848*C834</f>
        <v>7.5471911590602514E-2</v>
      </c>
      <c r="D852" s="101">
        <f t="shared" si="332"/>
        <v>9.745239820545909E-2</v>
      </c>
      <c r="E852" s="101">
        <f t="shared" si="332"/>
        <v>0.12961447222131922</v>
      </c>
      <c r="F852" s="101">
        <f t="shared" si="332"/>
        <v>0.16770030072540359</v>
      </c>
      <c r="G852" s="101">
        <f t="shared" si="332"/>
        <v>0.20696200930003988</v>
      </c>
      <c r="H852" s="101">
        <f t="shared" si="332"/>
        <v>0.24716383730467925</v>
      </c>
      <c r="I852" s="101">
        <f t="shared" si="332"/>
        <v>0.32466558241542642</v>
      </c>
      <c r="J852" s="101">
        <f t="shared" si="332"/>
        <v>0.31941568301274548</v>
      </c>
      <c r="K852" s="101">
        <f t="shared" si="332"/>
        <v>0.3486736997225135</v>
      </c>
      <c r="M852" s="32"/>
      <c r="N852" s="6"/>
      <c r="O852" s="1"/>
      <c r="P852" s="6"/>
      <c r="Q852" s="6"/>
      <c r="R852" s="1"/>
      <c r="S852" s="1"/>
      <c r="T852" s="1"/>
      <c r="U852" s="1"/>
      <c r="V852" s="1"/>
      <c r="W852" s="1"/>
      <c r="X852" s="3"/>
      <c r="Y852" s="3"/>
      <c r="Z852" s="3"/>
      <c r="AA852" s="3"/>
      <c r="AB852" s="3"/>
      <c r="AC852" s="3"/>
      <c r="AD852" s="3"/>
      <c r="AE852" s="3"/>
      <c r="AF852" s="3"/>
      <c r="AG852" s="3"/>
      <c r="AH852" s="3"/>
      <c r="AI852" s="3"/>
    </row>
    <row r="853" spans="1:35" ht="14.5" hidden="1" outlineLevel="1">
      <c r="A853" s="100" t="s">
        <v>6</v>
      </c>
      <c r="B853" s="101">
        <f t="shared" ref="B853:K861" si="333">B$848*B835</f>
        <v>0.27994508476426072</v>
      </c>
      <c r="C853" s="101">
        <f t="shared" si="333"/>
        <v>0.69095245795737192</v>
      </c>
      <c r="D853" s="101">
        <f t="shared" si="333"/>
        <v>0.92257771794314758</v>
      </c>
      <c r="E853" s="101">
        <f t="shared" si="333"/>
        <v>0.9678404038857108</v>
      </c>
      <c r="F853" s="101">
        <f t="shared" si="333"/>
        <v>0.91478191071272463</v>
      </c>
      <c r="G853" s="101">
        <f t="shared" si="333"/>
        <v>0.8185445223960971</v>
      </c>
      <c r="H853" s="101">
        <f t="shared" si="333"/>
        <v>0.72065794493258617</v>
      </c>
      <c r="I853" s="101">
        <f t="shared" si="333"/>
        <v>0.71456220854799835</v>
      </c>
      <c r="J853" s="101">
        <f t="shared" si="333"/>
        <v>0.54026150316795496</v>
      </c>
      <c r="K853" s="101">
        <f t="shared" si="333"/>
        <v>0.46634363093841702</v>
      </c>
      <c r="M853" s="32"/>
      <c r="N853" s="6"/>
      <c r="O853" s="1"/>
      <c r="P853" s="6"/>
      <c r="Q853" s="6"/>
      <c r="R853" s="1"/>
      <c r="S853" s="1"/>
      <c r="T853" s="1"/>
      <c r="U853" s="1"/>
      <c r="V853" s="1"/>
      <c r="W853" s="1"/>
      <c r="X853" s="3"/>
      <c r="Y853" s="3"/>
      <c r="Z853" s="3"/>
      <c r="AA853" s="3"/>
      <c r="AB853" s="3"/>
      <c r="AC853" s="3"/>
      <c r="AD853" s="3"/>
      <c r="AE853" s="3"/>
      <c r="AF853" s="3"/>
      <c r="AG853" s="3"/>
      <c r="AH853" s="3"/>
      <c r="AI853" s="3"/>
    </row>
    <row r="854" spans="1:35" ht="14.5" hidden="1" outlineLevel="1">
      <c r="A854" s="100" t="s">
        <v>11</v>
      </c>
      <c r="B854" s="101">
        <f t="shared" si="333"/>
        <v>0.43221157365074037</v>
      </c>
      <c r="C854" s="101">
        <f t="shared" si="333"/>
        <v>0.53697275313839044</v>
      </c>
      <c r="D854" s="101">
        <f t="shared" si="333"/>
        <v>0.60190049508683063</v>
      </c>
      <c r="E854" s="101">
        <f t="shared" si="333"/>
        <v>0.63965753270419945</v>
      </c>
      <c r="F854" s="101">
        <f t="shared" si="333"/>
        <v>0.64776022062648764</v>
      </c>
      <c r="G854" s="101">
        <f t="shared" si="333"/>
        <v>0.63662876119771084</v>
      </c>
      <c r="H854" s="101">
        <f t="shared" si="333"/>
        <v>0.62483207752461156</v>
      </c>
      <c r="I854" s="101">
        <f t="shared" si="333"/>
        <v>0.69189037705791678</v>
      </c>
      <c r="J854" s="101">
        <f t="shared" si="333"/>
        <v>0.58655576395699693</v>
      </c>
      <c r="K854" s="101">
        <f t="shared" si="333"/>
        <v>0.56364248995373734</v>
      </c>
      <c r="M854" s="32"/>
      <c r="N854" s="6"/>
      <c r="O854" s="1"/>
      <c r="P854" s="6"/>
      <c r="Q854" s="6"/>
      <c r="R854" s="1"/>
      <c r="S854" s="1"/>
      <c r="T854" s="1"/>
      <c r="U854" s="1"/>
      <c r="V854" s="1"/>
      <c r="W854" s="1"/>
      <c r="X854" s="3"/>
      <c r="Y854" s="3"/>
      <c r="Z854" s="3"/>
      <c r="AA854" s="3"/>
      <c r="AB854" s="3"/>
      <c r="AC854" s="3"/>
      <c r="AD854" s="3"/>
      <c r="AE854" s="3"/>
      <c r="AF854" s="3"/>
      <c r="AG854" s="3"/>
      <c r="AH854" s="3"/>
      <c r="AI854" s="3"/>
    </row>
    <row r="855" spans="1:35" ht="14.5" hidden="1" outlineLevel="1">
      <c r="A855" s="100" t="s">
        <v>2</v>
      </c>
      <c r="B855" s="101">
        <f t="shared" si="333"/>
        <v>9.310285442862376E-2</v>
      </c>
      <c r="C855" s="101">
        <f t="shared" si="333"/>
        <v>0.14242611294266136</v>
      </c>
      <c r="D855" s="101">
        <f t="shared" si="333"/>
        <v>0.16250777869818084</v>
      </c>
      <c r="E855" s="101">
        <f t="shared" si="333"/>
        <v>0.16199633682266956</v>
      </c>
      <c r="F855" s="101">
        <f t="shared" si="333"/>
        <v>0.15363975926867363</v>
      </c>
      <c r="G855" s="101">
        <f t="shared" si="333"/>
        <v>0.14477529164740011</v>
      </c>
      <c r="H855" s="101">
        <f t="shared" si="333"/>
        <v>0.1396242262710628</v>
      </c>
      <c r="I855" s="101">
        <f t="shared" si="333"/>
        <v>0.15342272024198408</v>
      </c>
      <c r="J855" s="101">
        <f t="shared" si="333"/>
        <v>0.12935192343159196</v>
      </c>
      <c r="K855" s="101">
        <f t="shared" si="333"/>
        <v>0.12408551447521604</v>
      </c>
      <c r="M855" s="32"/>
      <c r="N855" s="6"/>
      <c r="O855" s="1"/>
      <c r="P855" s="6"/>
      <c r="Q855" s="6"/>
      <c r="R855" s="1"/>
      <c r="S855" s="1"/>
      <c r="T855" s="1"/>
      <c r="U855" s="1"/>
      <c r="V855" s="1"/>
      <c r="W855" s="1"/>
      <c r="X855" s="3"/>
      <c r="Y855" s="3"/>
      <c r="Z855" s="3"/>
      <c r="AA855" s="3"/>
      <c r="AB855" s="3"/>
      <c r="AC855" s="3"/>
      <c r="AD855" s="3"/>
      <c r="AE855" s="3"/>
      <c r="AF855" s="3"/>
      <c r="AG855" s="3"/>
      <c r="AH855" s="3"/>
      <c r="AI855" s="3"/>
    </row>
    <row r="856" spans="1:35" ht="14.5" hidden="1" outlineLevel="1">
      <c r="A856" s="100" t="s">
        <v>3</v>
      </c>
      <c r="B856" s="101">
        <f t="shared" si="333"/>
        <v>0.15975690794207964</v>
      </c>
      <c r="C856" s="101">
        <f t="shared" si="333"/>
        <v>0.21833956032496576</v>
      </c>
      <c r="D856" s="101">
        <f t="shared" si="333"/>
        <v>0.24684197286214235</v>
      </c>
      <c r="E856" s="101">
        <f t="shared" si="333"/>
        <v>0.26782739066201028</v>
      </c>
      <c r="F856" s="101">
        <f t="shared" si="333"/>
        <v>0.28963677962907231</v>
      </c>
      <c r="G856" s="101">
        <f t="shared" si="333"/>
        <v>0.30185503234322614</v>
      </c>
      <c r="H856" s="101">
        <f t="shared" si="333"/>
        <v>0.30434708258215715</v>
      </c>
      <c r="I856" s="101">
        <f t="shared" si="333"/>
        <v>0.3439587258186585</v>
      </c>
      <c r="J856" s="101">
        <f t="shared" si="333"/>
        <v>0.29672327494293099</v>
      </c>
      <c r="K856" s="101">
        <f t="shared" si="333"/>
        <v>0.28968333790280942</v>
      </c>
      <c r="M856" s="32"/>
      <c r="N856" s="6"/>
      <c r="O856" s="1"/>
      <c r="P856" s="6"/>
      <c r="Q856" s="6"/>
      <c r="R856" s="1"/>
      <c r="S856" s="1"/>
      <c r="T856" s="1"/>
      <c r="U856" s="1"/>
      <c r="V856" s="1"/>
      <c r="W856" s="1"/>
      <c r="X856" s="3"/>
      <c r="Y856" s="3"/>
      <c r="Z856" s="3"/>
      <c r="AA856" s="3"/>
      <c r="AB856" s="3"/>
      <c r="AC856" s="3"/>
      <c r="AD856" s="3"/>
      <c r="AE856" s="3"/>
      <c r="AF856" s="3"/>
      <c r="AG856" s="3"/>
      <c r="AH856" s="3"/>
      <c r="AI856" s="3"/>
    </row>
    <row r="857" spans="1:35" ht="14.5" hidden="1" outlineLevel="1">
      <c r="A857" s="100" t="s">
        <v>4</v>
      </c>
      <c r="B857" s="101">
        <f t="shared" si="333"/>
        <v>9.8397536776635569E-2</v>
      </c>
      <c r="C857" s="101">
        <f t="shared" si="333"/>
        <v>0.1300781324618123</v>
      </c>
      <c r="D857" s="101">
        <f t="shared" si="333"/>
        <v>0.15259767835016991</v>
      </c>
      <c r="E857" s="101">
        <f t="shared" si="333"/>
        <v>0.17980919239730056</v>
      </c>
      <c r="F857" s="101">
        <f t="shared" si="333"/>
        <v>0.20205377085395135</v>
      </c>
      <c r="G857" s="101">
        <f t="shared" si="333"/>
        <v>0.21544548855134193</v>
      </c>
      <c r="H857" s="101">
        <f t="shared" si="333"/>
        <v>0.22422745561337673</v>
      </c>
      <c r="I857" s="101">
        <f t="shared" si="333"/>
        <v>0.26062034581113241</v>
      </c>
      <c r="J857" s="101">
        <f t="shared" si="333"/>
        <v>0.2309507234115972</v>
      </c>
      <c r="K857" s="101">
        <f t="shared" si="333"/>
        <v>0.23036939046406507</v>
      </c>
      <c r="M857" s="32"/>
      <c r="N857" s="6"/>
      <c r="O857" s="1"/>
      <c r="P857" s="6"/>
      <c r="Q857" s="6"/>
      <c r="R857" s="1"/>
      <c r="S857" s="1"/>
      <c r="T857" s="1"/>
      <c r="U857" s="1"/>
      <c r="V857" s="1"/>
      <c r="W857" s="1"/>
      <c r="X857" s="3"/>
      <c r="Y857" s="3"/>
      <c r="Z857" s="3"/>
      <c r="AA857" s="3"/>
      <c r="AB857" s="3"/>
      <c r="AC857" s="3"/>
      <c r="AD857" s="3"/>
      <c r="AE857" s="3"/>
      <c r="AF857" s="3"/>
      <c r="AG857" s="3"/>
      <c r="AH857" s="3"/>
      <c r="AI857" s="3"/>
    </row>
    <row r="858" spans="1:35" ht="14.5" hidden="1" outlineLevel="1">
      <c r="A858" s="100" t="s">
        <v>0</v>
      </c>
      <c r="B858" s="101">
        <f t="shared" si="333"/>
        <v>0.38928278576345771</v>
      </c>
      <c r="C858" s="101">
        <f t="shared" si="333"/>
        <v>0.45836998219409508</v>
      </c>
      <c r="D858" s="101">
        <f t="shared" si="333"/>
        <v>0.48552356541509867</v>
      </c>
      <c r="E858" s="101">
        <f t="shared" si="333"/>
        <v>0.50223698948635354</v>
      </c>
      <c r="F858" s="101">
        <f t="shared" si="333"/>
        <v>0.5078370789706389</v>
      </c>
      <c r="G858" s="101">
        <f t="shared" si="333"/>
        <v>0.50613430565370165</v>
      </c>
      <c r="H858" s="101">
        <f t="shared" si="333"/>
        <v>0.50716761966095603</v>
      </c>
      <c r="I858" s="101">
        <f t="shared" si="333"/>
        <v>0.5741426657405666</v>
      </c>
      <c r="J858" s="101">
        <f t="shared" si="333"/>
        <v>0.49462335431393156</v>
      </c>
      <c r="K858" s="101">
        <f t="shared" si="333"/>
        <v>0.4809743245634413</v>
      </c>
      <c r="M858" s="32"/>
      <c r="N858" s="6"/>
      <c r="O858" s="1"/>
      <c r="P858" s="6"/>
      <c r="Q858" s="6"/>
      <c r="R858" s="1"/>
      <c r="S858" s="1"/>
      <c r="T858" s="1"/>
      <c r="U858" s="1"/>
      <c r="V858" s="1"/>
      <c r="W858" s="1"/>
      <c r="X858" s="3"/>
      <c r="Y858" s="3"/>
      <c r="Z858" s="3"/>
      <c r="AA858" s="3"/>
      <c r="AB858" s="3"/>
      <c r="AC858" s="3"/>
      <c r="AD858" s="3"/>
      <c r="AE858" s="3"/>
      <c r="AF858" s="3"/>
      <c r="AG858" s="3"/>
      <c r="AH858" s="3"/>
      <c r="AI858" s="3"/>
    </row>
    <row r="859" spans="1:35" ht="14.5" hidden="1" outlineLevel="1">
      <c r="A859" s="100" t="s">
        <v>1</v>
      </c>
      <c r="B859" s="101">
        <f t="shared" si="333"/>
        <v>0.12103980629043001</v>
      </c>
      <c r="C859" s="101">
        <f t="shared" si="333"/>
        <v>0.11714698466023962</v>
      </c>
      <c r="D859" s="101">
        <f t="shared" si="333"/>
        <v>0.1043834215569449</v>
      </c>
      <c r="E859" s="101">
        <f t="shared" si="333"/>
        <v>9.4934735209916729E-2</v>
      </c>
      <c r="F859" s="101">
        <f t="shared" si="333"/>
        <v>8.6256687133853829E-2</v>
      </c>
      <c r="G859" s="101">
        <f t="shared" si="333"/>
        <v>7.8318741609555806E-2</v>
      </c>
      <c r="H859" s="101">
        <f t="shared" si="333"/>
        <v>7.1809918454848576E-2</v>
      </c>
      <c r="I859" s="101">
        <f t="shared" si="333"/>
        <v>7.4286293152038538E-2</v>
      </c>
      <c r="J859" s="101">
        <f t="shared" si="333"/>
        <v>5.9178079578950715E-2</v>
      </c>
      <c r="K859" s="101">
        <f t="shared" si="333"/>
        <v>5.3463481586478942E-2</v>
      </c>
      <c r="M859" s="32"/>
      <c r="N859" s="6"/>
      <c r="O859" s="1"/>
      <c r="P859" s="6"/>
      <c r="Q859" s="6"/>
      <c r="R859" s="1"/>
      <c r="S859" s="1"/>
      <c r="T859" s="1"/>
      <c r="U859" s="1"/>
      <c r="V859" s="1"/>
      <c r="W859" s="1"/>
      <c r="X859" s="3"/>
      <c r="Y859" s="3"/>
      <c r="Z859" s="3"/>
      <c r="AA859" s="3"/>
      <c r="AB859" s="3"/>
      <c r="AC859" s="3"/>
      <c r="AD859" s="3"/>
      <c r="AE859" s="3"/>
      <c r="AF859" s="3"/>
      <c r="AG859" s="3"/>
      <c r="AH859" s="3"/>
      <c r="AI859" s="3"/>
    </row>
    <row r="860" spans="1:35" ht="14.5" hidden="1" outlineLevel="1">
      <c r="A860" s="100" t="s">
        <v>7</v>
      </c>
      <c r="B860" s="101">
        <f t="shared" si="333"/>
        <v>0.12175428601287852</v>
      </c>
      <c r="C860" s="101">
        <f t="shared" si="333"/>
        <v>0.16851432061244637</v>
      </c>
      <c r="D860" s="101">
        <f t="shared" si="333"/>
        <v>0.20052610381509256</v>
      </c>
      <c r="E860" s="101">
        <f t="shared" si="333"/>
        <v>0.22547066920115585</v>
      </c>
      <c r="F860" s="101">
        <f t="shared" si="333"/>
        <v>0.2431158684731321</v>
      </c>
      <c r="G860" s="101">
        <f t="shared" si="333"/>
        <v>0.25689846670421401</v>
      </c>
      <c r="H860" s="101">
        <f t="shared" si="333"/>
        <v>0.26117988919931545</v>
      </c>
      <c r="I860" s="101">
        <f t="shared" si="333"/>
        <v>0.29526783542504931</v>
      </c>
      <c r="J860" s="101">
        <f t="shared" si="333"/>
        <v>0.25576546557099972</v>
      </c>
      <c r="K860" s="101">
        <f t="shared" si="333"/>
        <v>0.24906354215945564</v>
      </c>
      <c r="M860" s="32"/>
      <c r="N860" s="6"/>
      <c r="O860" s="1"/>
      <c r="P860" s="6"/>
      <c r="Q860" s="6"/>
      <c r="R860" s="1"/>
      <c r="S860" s="1"/>
      <c r="T860" s="1"/>
      <c r="U860" s="1"/>
      <c r="V860" s="1"/>
      <c r="W860" s="1"/>
      <c r="X860" s="3"/>
      <c r="Y860" s="3"/>
      <c r="Z860" s="3"/>
      <c r="AA860" s="3"/>
      <c r="AB860" s="3"/>
      <c r="AC860" s="3"/>
      <c r="AD860" s="3"/>
      <c r="AE860" s="3"/>
      <c r="AF860" s="3"/>
      <c r="AG860" s="3"/>
    </row>
    <row r="861" spans="1:35" ht="14.5" hidden="1" outlineLevel="1">
      <c r="A861" s="100" t="s">
        <v>8</v>
      </c>
      <c r="B861" s="101">
        <f t="shared" si="333"/>
        <v>0.13444541463275123</v>
      </c>
      <c r="C861" s="101">
        <f t="shared" si="333"/>
        <v>0.29944845369070622</v>
      </c>
      <c r="D861" s="101">
        <f t="shared" si="333"/>
        <v>0.48149272645585373</v>
      </c>
      <c r="E861" s="101">
        <f t="shared" si="333"/>
        <v>0.59780184702550188</v>
      </c>
      <c r="F861" s="101">
        <f t="shared" si="333"/>
        <v>0.65298788563041843</v>
      </c>
      <c r="G861" s="101">
        <f t="shared" si="333"/>
        <v>0.68411258376488948</v>
      </c>
      <c r="H861" s="101">
        <f t="shared" si="333"/>
        <v>0.70663252786791242</v>
      </c>
      <c r="I861" s="101">
        <f t="shared" si="333"/>
        <v>0.80439319270652099</v>
      </c>
      <c r="J861" s="101">
        <f t="shared" si="333"/>
        <v>0.69106605840626723</v>
      </c>
      <c r="K861" s="101">
        <f t="shared" si="333"/>
        <v>0.66778969150398493</v>
      </c>
      <c r="M861" s="32"/>
      <c r="N861" s="9" t="s">
        <v>9</v>
      </c>
      <c r="O861" s="1"/>
      <c r="P861" s="6"/>
      <c r="Q861" s="6"/>
      <c r="R861" s="1"/>
      <c r="S861" s="1"/>
      <c r="T861" s="1"/>
      <c r="U861" s="1"/>
      <c r="V861" s="1"/>
      <c r="W861" s="1"/>
      <c r="X861" s="3"/>
      <c r="Y861" s="3"/>
      <c r="Z861" s="3"/>
      <c r="AA861" s="3"/>
      <c r="AB861" s="3"/>
      <c r="AC861" s="3"/>
      <c r="AD861" s="3"/>
      <c r="AE861" s="3"/>
      <c r="AF861" s="3"/>
      <c r="AG861" s="3"/>
    </row>
    <row r="862" spans="1:35" ht="14.5" hidden="1" outlineLevel="1">
      <c r="A862" s="100" t="s">
        <v>89</v>
      </c>
      <c r="B862" s="101">
        <f>SUM(B852:B861)</f>
        <v>1.883791674016742</v>
      </c>
      <c r="C862" s="101">
        <f t="shared" ref="C862:K862" si="334">SUM(C852:C861)</f>
        <v>2.8377206695732919</v>
      </c>
      <c r="D862" s="101">
        <f t="shared" si="334"/>
        <v>3.4558038583889195</v>
      </c>
      <c r="E862" s="101">
        <f t="shared" si="334"/>
        <v>3.7671895696161379</v>
      </c>
      <c r="F862" s="101">
        <f t="shared" si="334"/>
        <v>3.8657702620243559</v>
      </c>
      <c r="G862" s="101">
        <f t="shared" si="334"/>
        <v>3.8496752031681774</v>
      </c>
      <c r="H862" s="101">
        <f t="shared" si="334"/>
        <v>3.8076425794115059</v>
      </c>
      <c r="I862" s="101">
        <f t="shared" si="334"/>
        <v>4.2372099469172921</v>
      </c>
      <c r="J862" s="101">
        <f t="shared" si="334"/>
        <v>3.6038918297939664</v>
      </c>
      <c r="K862" s="101">
        <f t="shared" si="334"/>
        <v>3.4740891032701189</v>
      </c>
      <c r="M862" s="32"/>
      <c r="N862" s="9"/>
      <c r="O862" s="1"/>
      <c r="P862" s="6"/>
      <c r="Q862" s="6"/>
      <c r="R862" s="1"/>
      <c r="S862" s="1"/>
      <c r="T862" s="1"/>
      <c r="U862" s="1"/>
      <c r="V862" s="1"/>
      <c r="W862" s="1"/>
      <c r="X862" s="3"/>
      <c r="Y862" s="3"/>
      <c r="Z862" s="3"/>
      <c r="AA862" s="3"/>
      <c r="AB862" s="3"/>
      <c r="AC862" s="3"/>
      <c r="AD862" s="3"/>
      <c r="AE862" s="3"/>
      <c r="AF862" s="3"/>
      <c r="AG862" s="3"/>
    </row>
    <row r="863" spans="1:35" s="5" customFormat="1" ht="14.5" hidden="1" outlineLevel="1">
      <c r="A863" s="32"/>
      <c r="B863" s="6"/>
      <c r="C863" s="6"/>
      <c r="D863" s="6"/>
      <c r="E863" s="6"/>
      <c r="F863" s="6"/>
      <c r="G863" s="6"/>
      <c r="H863" s="6"/>
      <c r="I863" s="6"/>
      <c r="J863" s="6"/>
      <c r="K863" s="6"/>
      <c r="L863" s="6"/>
      <c r="P863" s="6"/>
      <c r="Q863" s="6"/>
      <c r="R863" s="6"/>
      <c r="S863" s="6"/>
      <c r="T863" s="6"/>
      <c r="U863" s="6"/>
      <c r="V863" s="6"/>
      <c r="W863" s="6"/>
      <c r="X863" s="6"/>
      <c r="Y863" s="6"/>
      <c r="Z863" s="6"/>
      <c r="AA863" s="6"/>
    </row>
    <row r="864" spans="1:35" ht="14.5" hidden="1" outlineLevel="1" collapsed="1">
      <c r="A864" s="79"/>
      <c r="B864" s="1"/>
      <c r="C864" s="1"/>
      <c r="D864" s="1"/>
      <c r="E864" s="1"/>
      <c r="F864" s="1"/>
      <c r="G864" s="1"/>
      <c r="H864" s="1"/>
      <c r="I864" s="1"/>
      <c r="J864" s="1"/>
      <c r="K864" s="1"/>
      <c r="M864" s="32"/>
      <c r="N864" s="9"/>
      <c r="O864" s="1"/>
      <c r="P864" s="6"/>
      <c r="Q864" s="6"/>
      <c r="R864" s="1"/>
      <c r="S864" s="1"/>
      <c r="T864" s="1"/>
      <c r="U864" s="1"/>
      <c r="V864" s="1"/>
      <c r="W864" s="1"/>
      <c r="X864" s="3"/>
      <c r="Y864" s="3"/>
      <c r="Z864" s="3"/>
      <c r="AA864" s="3"/>
      <c r="AB864" s="3"/>
      <c r="AC864" s="3"/>
      <c r="AD864" s="3"/>
      <c r="AE864" s="3"/>
      <c r="AF864" s="3"/>
      <c r="AG864" s="3"/>
    </row>
    <row r="865" spans="1:35" hidden="1" outlineLevel="1">
      <c r="A865" s="10" t="s">
        <v>131</v>
      </c>
      <c r="B865" s="6"/>
      <c r="C865" s="6"/>
      <c r="D865" s="6"/>
      <c r="E865" s="6"/>
      <c r="F865" s="6"/>
      <c r="G865" s="6"/>
      <c r="H865" s="6"/>
      <c r="I865" s="6"/>
      <c r="J865" s="9" t="s">
        <v>104</v>
      </c>
      <c r="K865" s="6"/>
      <c r="L865" s="55"/>
      <c r="M865" s="5"/>
      <c r="N865" s="5"/>
      <c r="O865" s="5"/>
      <c r="P865" s="5"/>
      <c r="Q865" s="5"/>
      <c r="R865" s="5"/>
      <c r="S865" s="5"/>
      <c r="T865" s="5"/>
    </row>
    <row r="866" spans="1:35" ht="14.5" hidden="1" outlineLevel="1">
      <c r="A866" s="23"/>
      <c r="B866" s="23">
        <v>2010</v>
      </c>
      <c r="C866" s="23">
        <v>2020</v>
      </c>
      <c r="D866" s="23">
        <v>2030</v>
      </c>
      <c r="E866" s="23">
        <v>2040</v>
      </c>
      <c r="F866" s="23">
        <v>2050</v>
      </c>
      <c r="G866" s="23">
        <v>2060</v>
      </c>
      <c r="H866" s="23">
        <v>2070</v>
      </c>
      <c r="I866" s="23">
        <v>2080</v>
      </c>
      <c r="J866" s="23">
        <v>2090</v>
      </c>
      <c r="K866" s="23">
        <v>2100</v>
      </c>
      <c r="M866" s="32"/>
      <c r="N866" s="56"/>
      <c r="O866" s="16"/>
      <c r="P866" s="56"/>
      <c r="Q866" s="56"/>
      <c r="R866" s="56"/>
      <c r="S866" s="56"/>
      <c r="T866" s="56"/>
      <c r="U866" s="56"/>
      <c r="V866" s="56"/>
      <c r="W866" s="57"/>
    </row>
    <row r="867" spans="1:35" ht="14.5" hidden="1" outlineLevel="1">
      <c r="A867" s="23" t="s">
        <v>5</v>
      </c>
      <c r="B867" s="89">
        <f t="shared" ref="B867:K867" si="335">B$795*(B$788)*(B53/B$63)+B$796*B53*1000</f>
        <v>83.528634583757196</v>
      </c>
      <c r="C867" s="89">
        <f t="shared" si="335"/>
        <v>152.23242590222389</v>
      </c>
      <c r="D867" s="89">
        <f t="shared" si="335"/>
        <v>238.46552926259079</v>
      </c>
      <c r="E867" s="89">
        <f t="shared" si="335"/>
        <v>376.6793779749521</v>
      </c>
      <c r="F867" s="89">
        <f t="shared" si="335"/>
        <v>559.2051061143577</v>
      </c>
      <c r="G867" s="89">
        <f t="shared" si="335"/>
        <v>772.66689242861742</v>
      </c>
      <c r="H867" s="89">
        <f t="shared" si="335"/>
        <v>999.60639106318001</v>
      </c>
      <c r="I867" s="89">
        <f t="shared" si="335"/>
        <v>1241.8267630588023</v>
      </c>
      <c r="J867" s="89">
        <f t="shared" si="335"/>
        <v>1498.787718132415</v>
      </c>
      <c r="K867" s="89">
        <f t="shared" si="335"/>
        <v>1779.0426453651785</v>
      </c>
      <c r="M867" s="32"/>
      <c r="N867" s="6"/>
      <c r="O867" s="1"/>
      <c r="P867" s="6"/>
      <c r="Q867" s="6"/>
      <c r="R867" s="1"/>
      <c r="S867" s="1"/>
      <c r="T867" s="1"/>
      <c r="U867" s="1"/>
      <c r="V867" s="1"/>
      <c r="W867" s="1"/>
      <c r="X867" s="3"/>
      <c r="Y867" s="3"/>
      <c r="Z867" s="3"/>
      <c r="AA867" s="3"/>
      <c r="AB867" s="3"/>
      <c r="AC867" s="3"/>
      <c r="AD867" s="3"/>
      <c r="AE867" s="3"/>
      <c r="AF867" s="3"/>
      <c r="AG867" s="3"/>
      <c r="AH867" s="3"/>
      <c r="AI867" s="3"/>
    </row>
    <row r="868" spans="1:35" ht="14.5" hidden="1" outlineLevel="1">
      <c r="A868" s="23" t="s">
        <v>6</v>
      </c>
      <c r="B868" s="89">
        <f t="shared" ref="B868:K868" si="336">B$795*(B$788)*(B54/B$63)+B$796*B54*1000</f>
        <v>596.43475170443298</v>
      </c>
      <c r="C868" s="89">
        <f t="shared" si="336"/>
        <v>1569.7084521014017</v>
      </c>
      <c r="D868" s="89">
        <f t="shared" si="336"/>
        <v>2348.3213595858683</v>
      </c>
      <c r="E868" s="89">
        <f t="shared" si="336"/>
        <v>2855.1379427090983</v>
      </c>
      <c r="F868" s="89">
        <f t="shared" si="336"/>
        <v>3077.6490395893193</v>
      </c>
      <c r="G868" s="89">
        <f t="shared" si="336"/>
        <v>3075.339430879882</v>
      </c>
      <c r="H868" s="89">
        <f t="shared" si="336"/>
        <v>2928.3139965298337</v>
      </c>
      <c r="I868" s="89">
        <f t="shared" si="336"/>
        <v>2741.0217935011265</v>
      </c>
      <c r="J868" s="89">
        <f t="shared" si="336"/>
        <v>2540.6225523559501</v>
      </c>
      <c r="K868" s="89">
        <f t="shared" si="336"/>
        <v>2379.9854205751494</v>
      </c>
      <c r="M868" s="32"/>
      <c r="N868" s="6"/>
      <c r="O868" s="1"/>
      <c r="P868" s="6"/>
      <c r="Q868" s="6"/>
      <c r="R868" s="1"/>
      <c r="S868" s="1"/>
      <c r="T868" s="1"/>
      <c r="U868" s="1"/>
      <c r="V868" s="1"/>
      <c r="W868" s="1"/>
      <c r="X868" s="3"/>
      <c r="Y868" s="3"/>
      <c r="Z868" s="3"/>
      <c r="AA868" s="3"/>
      <c r="AB868" s="3"/>
      <c r="AC868" s="3"/>
      <c r="AD868" s="3"/>
      <c r="AE868" s="3"/>
      <c r="AF868" s="3"/>
      <c r="AG868" s="3"/>
      <c r="AH868" s="3"/>
      <c r="AI868" s="3"/>
    </row>
    <row r="869" spans="1:35" ht="14.5" hidden="1" outlineLevel="1">
      <c r="A869" s="23" t="s">
        <v>11</v>
      </c>
      <c r="B869" s="89">
        <f t="shared" ref="B869:K869" si="337">B$795*(B$788)*(B55/B$63)+B$796*B55*1000</f>
        <v>955.3173522074153</v>
      </c>
      <c r="C869" s="89">
        <f t="shared" si="337"/>
        <v>1222.1890894186997</v>
      </c>
      <c r="D869" s="89">
        <f t="shared" si="337"/>
        <v>1531.7314783823392</v>
      </c>
      <c r="E869" s="89">
        <f t="shared" si="337"/>
        <v>1886.8286565761853</v>
      </c>
      <c r="F869" s="89">
        <f t="shared" si="337"/>
        <v>2179.4245457815523</v>
      </c>
      <c r="G869" s="89">
        <f t="shared" si="337"/>
        <v>2392.4771147507658</v>
      </c>
      <c r="H869" s="89">
        <f t="shared" si="337"/>
        <v>2540.2856271230344</v>
      </c>
      <c r="I869" s="89">
        <f t="shared" si="337"/>
        <v>2656.0313357370319</v>
      </c>
      <c r="J869" s="89">
        <f t="shared" si="337"/>
        <v>2758.6983685659225</v>
      </c>
      <c r="K869" s="89">
        <f t="shared" si="337"/>
        <v>2876.7028088449888</v>
      </c>
      <c r="M869" s="32"/>
      <c r="N869" s="6"/>
      <c r="O869" s="1"/>
      <c r="P869" s="6"/>
      <c r="Q869" s="6"/>
      <c r="R869" s="1"/>
      <c r="S869" s="1"/>
      <c r="T869" s="1"/>
      <c r="U869" s="1"/>
      <c r="V869" s="1"/>
      <c r="W869" s="1"/>
      <c r="X869" s="3"/>
      <c r="Y869" s="3"/>
      <c r="Z869" s="3"/>
      <c r="AA869" s="3"/>
      <c r="AB869" s="3"/>
      <c r="AC869" s="3"/>
      <c r="AD869" s="3"/>
      <c r="AE869" s="3"/>
      <c r="AF869" s="3"/>
      <c r="AG869" s="3"/>
      <c r="AH869" s="3"/>
      <c r="AI869" s="3"/>
    </row>
    <row r="870" spans="1:35" ht="14.5" hidden="1" outlineLevel="1">
      <c r="A870" s="23" t="s">
        <v>2</v>
      </c>
      <c r="B870" s="89">
        <f t="shared" ref="B870:K870" si="338">B$795*(B$788)*(B56/B$63)+B$796*B56*1000</f>
        <v>179.13510671887445</v>
      </c>
      <c r="C870" s="89">
        <f t="shared" si="338"/>
        <v>309.72933340124746</v>
      </c>
      <c r="D870" s="89">
        <f t="shared" si="338"/>
        <v>406.26231360641532</v>
      </c>
      <c r="E870" s="89">
        <f t="shared" si="338"/>
        <v>473.18917745173974</v>
      </c>
      <c r="F870" s="89">
        <f t="shared" si="338"/>
        <v>512.3924308621373</v>
      </c>
      <c r="G870" s="89">
        <f t="shared" si="338"/>
        <v>539.3127133969233</v>
      </c>
      <c r="H870" s="89">
        <f t="shared" si="338"/>
        <v>562.58405847233462</v>
      </c>
      <c r="I870" s="89">
        <f t="shared" si="338"/>
        <v>584.44630681823821</v>
      </c>
      <c r="J870" s="89">
        <f t="shared" si="338"/>
        <v>604.68300363092294</v>
      </c>
      <c r="K870" s="89">
        <f t="shared" si="338"/>
        <v>632.73412241771484</v>
      </c>
      <c r="M870" s="32"/>
      <c r="N870" s="6"/>
      <c r="O870" s="1"/>
      <c r="P870" s="6"/>
      <c r="Q870" s="6"/>
      <c r="R870" s="1"/>
      <c r="S870" s="1"/>
      <c r="T870" s="1"/>
      <c r="U870" s="1"/>
      <c r="V870" s="1"/>
      <c r="W870" s="1"/>
      <c r="X870" s="3"/>
      <c r="Y870" s="3"/>
      <c r="Z870" s="3"/>
      <c r="AA870" s="3"/>
      <c r="AB870" s="3"/>
      <c r="AC870" s="3"/>
      <c r="AD870" s="3"/>
      <c r="AE870" s="3"/>
      <c r="AF870" s="3"/>
      <c r="AG870" s="3"/>
      <c r="AH870" s="3"/>
      <c r="AI870" s="3"/>
    </row>
    <row r="871" spans="1:35" ht="14.5" hidden="1" outlineLevel="1">
      <c r="A871" s="23" t="s">
        <v>3</v>
      </c>
      <c r="B871" s="89">
        <f t="shared" ref="B871:K871" si="339">B$795*(B$788)*(B57/B$63)+B$796*B57*1000</f>
        <v>332.49570119150508</v>
      </c>
      <c r="C871" s="89">
        <f t="shared" si="339"/>
        <v>486.34469724815858</v>
      </c>
      <c r="D871" s="89">
        <f t="shared" si="339"/>
        <v>623.10822694621197</v>
      </c>
      <c r="E871" s="89">
        <f t="shared" si="339"/>
        <v>787.05441959036966</v>
      </c>
      <c r="F871" s="89">
        <f t="shared" si="339"/>
        <v>971.93811925399564</v>
      </c>
      <c r="G871" s="89">
        <f t="shared" si="339"/>
        <v>1131.8527741054729</v>
      </c>
      <c r="H871" s="89">
        <f t="shared" si="339"/>
        <v>1234.7320459560883</v>
      </c>
      <c r="I871" s="89">
        <f t="shared" si="339"/>
        <v>1317.900246087188</v>
      </c>
      <c r="J871" s="89">
        <f t="shared" si="339"/>
        <v>1393.4004778850292</v>
      </c>
      <c r="K871" s="89">
        <f t="shared" si="339"/>
        <v>1478.1224362022842</v>
      </c>
      <c r="M871" s="32"/>
      <c r="N871" s="6"/>
      <c r="O871" s="1"/>
      <c r="P871" s="6"/>
      <c r="Q871" s="6"/>
      <c r="R871" s="1"/>
      <c r="S871" s="1"/>
      <c r="T871" s="1"/>
      <c r="U871" s="1"/>
      <c r="V871" s="1"/>
      <c r="W871" s="1"/>
      <c r="X871" s="3"/>
      <c r="Y871" s="3"/>
      <c r="Z871" s="3"/>
      <c r="AA871" s="3"/>
      <c r="AB871" s="3"/>
      <c r="AC871" s="3"/>
      <c r="AD871" s="3"/>
      <c r="AE871" s="3"/>
      <c r="AF871" s="3"/>
      <c r="AG871" s="3"/>
      <c r="AH871" s="3"/>
      <c r="AI871" s="3"/>
    </row>
    <row r="872" spans="1:35" ht="14.5" hidden="1" outlineLevel="1">
      <c r="A872" s="23" t="s">
        <v>4</v>
      </c>
      <c r="B872" s="89">
        <f t="shared" ref="B872:K872" si="340">B$795*(B$788)*(B58/B$63)+B$796*B58*1000</f>
        <v>184.3377772254367</v>
      </c>
      <c r="C872" s="89">
        <f t="shared" si="340"/>
        <v>277.75530342024246</v>
      </c>
      <c r="D872" s="89">
        <f t="shared" si="340"/>
        <v>379.30754118777395</v>
      </c>
      <c r="E872" s="89">
        <f t="shared" si="340"/>
        <v>524.96424934552272</v>
      </c>
      <c r="F872" s="89">
        <f t="shared" si="340"/>
        <v>674.85999735773748</v>
      </c>
      <c r="G872" s="89">
        <f t="shared" si="340"/>
        <v>804.40463365364326</v>
      </c>
      <c r="H872" s="89">
        <f t="shared" si="340"/>
        <v>905.89658980485888</v>
      </c>
      <c r="I872" s="89">
        <f t="shared" si="340"/>
        <v>995.22578305484467</v>
      </c>
      <c r="J872" s="89">
        <f t="shared" si="340"/>
        <v>1081.781453459351</v>
      </c>
      <c r="K872" s="89">
        <f t="shared" si="340"/>
        <v>1175.0394505952586</v>
      </c>
      <c r="M872" s="32"/>
      <c r="N872" s="6"/>
      <c r="O872" s="1"/>
      <c r="P872" s="6"/>
      <c r="Q872" s="6"/>
      <c r="R872" s="1"/>
      <c r="S872" s="1"/>
      <c r="T872" s="1"/>
      <c r="U872" s="1"/>
      <c r="V872" s="1"/>
      <c r="W872" s="1"/>
      <c r="X872" s="3"/>
      <c r="Y872" s="3"/>
      <c r="Z872" s="3"/>
      <c r="AA872" s="3"/>
      <c r="AB872" s="3"/>
      <c r="AC872" s="3"/>
      <c r="AD872" s="3"/>
      <c r="AE872" s="3"/>
      <c r="AF872" s="3"/>
      <c r="AG872" s="3"/>
      <c r="AH872" s="3"/>
      <c r="AI872" s="3"/>
    </row>
    <row r="873" spans="1:35" ht="14.5" hidden="1" outlineLevel="1">
      <c r="A873" s="23" t="s">
        <v>0</v>
      </c>
      <c r="B873" s="89">
        <f t="shared" ref="B873:K873" si="341">B$795*(B$788)*(B59/B$63)+B$796*B59*1000</f>
        <v>859.57551002869036</v>
      </c>
      <c r="C873" s="89">
        <f t="shared" si="341"/>
        <v>1042.1070307475072</v>
      </c>
      <c r="D873" s="89">
        <f t="shared" si="341"/>
        <v>1234.6274235607495</v>
      </c>
      <c r="E873" s="89">
        <f t="shared" si="341"/>
        <v>1480.7334931537484</v>
      </c>
      <c r="F873" s="89">
        <f t="shared" si="341"/>
        <v>1707.8881976113184</v>
      </c>
      <c r="G873" s="89">
        <f t="shared" si="341"/>
        <v>1901.2384550011707</v>
      </c>
      <c r="H873" s="89">
        <f t="shared" si="341"/>
        <v>2060.9987667439091</v>
      </c>
      <c r="I873" s="89">
        <f t="shared" si="341"/>
        <v>2203.1783897987725</v>
      </c>
      <c r="J873" s="89">
        <f t="shared" si="341"/>
        <v>2325.637446383394</v>
      </c>
      <c r="K873" s="89">
        <f t="shared" si="341"/>
        <v>2454.6761209548322</v>
      </c>
      <c r="M873" s="32"/>
      <c r="N873" s="6"/>
      <c r="O873" s="1"/>
      <c r="P873" s="6"/>
      <c r="Q873" s="6"/>
      <c r="R873" s="1"/>
      <c r="S873" s="1"/>
      <c r="T873" s="1"/>
      <c r="U873" s="1"/>
      <c r="V873" s="1"/>
      <c r="W873" s="1"/>
      <c r="X873" s="3"/>
      <c r="Y873" s="3"/>
      <c r="Z873" s="3"/>
      <c r="AA873" s="3"/>
      <c r="AB873" s="3"/>
      <c r="AC873" s="3"/>
      <c r="AD873" s="3"/>
      <c r="AE873" s="3"/>
      <c r="AF873" s="3"/>
      <c r="AG873" s="3"/>
      <c r="AH873" s="3"/>
      <c r="AI873" s="3"/>
    </row>
    <row r="874" spans="1:35" ht="14.5" hidden="1" outlineLevel="1">
      <c r="A874" s="23" t="s">
        <v>1</v>
      </c>
      <c r="B874" s="89">
        <f t="shared" ref="B874:K874" si="342">B$795*(B$788)*(B60/B$63)+B$796*B60*1000</f>
        <v>250.61367790454054</v>
      </c>
      <c r="C874" s="89">
        <f t="shared" si="342"/>
        <v>256.08656801311912</v>
      </c>
      <c r="D874" s="89">
        <f t="shared" si="342"/>
        <v>259.95122150421935</v>
      </c>
      <c r="E874" s="89">
        <f t="shared" si="342"/>
        <v>276.34692318819702</v>
      </c>
      <c r="F874" s="89">
        <f t="shared" si="342"/>
        <v>286.61742204531254</v>
      </c>
      <c r="G874" s="89">
        <f t="shared" si="342"/>
        <v>290.29983792408694</v>
      </c>
      <c r="H874" s="89">
        <f t="shared" si="342"/>
        <v>287.34917082804441</v>
      </c>
      <c r="I874" s="89">
        <f t="shared" si="342"/>
        <v>280.75095286418764</v>
      </c>
      <c r="J874" s="89">
        <f t="shared" si="342"/>
        <v>274.40945215470373</v>
      </c>
      <c r="K874" s="89">
        <f t="shared" si="342"/>
        <v>272.20377205382476</v>
      </c>
      <c r="M874" s="32"/>
      <c r="N874" s="6"/>
      <c r="O874" s="1"/>
      <c r="P874" s="6"/>
      <c r="Q874" s="6"/>
      <c r="R874" s="1"/>
      <c r="S874" s="1"/>
      <c r="T874" s="1"/>
      <c r="U874" s="1"/>
      <c r="V874" s="1"/>
      <c r="W874" s="1"/>
      <c r="X874" s="3"/>
      <c r="Y874" s="3"/>
      <c r="Z874" s="3"/>
      <c r="AA874" s="3"/>
      <c r="AB874" s="3"/>
      <c r="AC874" s="3"/>
      <c r="AD874" s="3"/>
      <c r="AE874" s="3"/>
      <c r="AF874" s="3"/>
      <c r="AG874" s="3"/>
      <c r="AH874" s="3"/>
      <c r="AI874" s="3"/>
    </row>
    <row r="875" spans="1:35" ht="14.5" hidden="1" outlineLevel="1">
      <c r="A875" s="23" t="s">
        <v>7</v>
      </c>
      <c r="B875" s="89">
        <f t="shared" ref="B875:K875" si="343">B$795*(B$788)*(B61/B$63)+B$796*B61*1000</f>
        <v>240.70961793844873</v>
      </c>
      <c r="C875" s="89">
        <f t="shared" si="343"/>
        <v>368.23688183320166</v>
      </c>
      <c r="D875" s="89">
        <f t="shared" si="343"/>
        <v>502.87679908404266</v>
      </c>
      <c r="E875" s="89">
        <f t="shared" si="343"/>
        <v>660.62427123879922</v>
      </c>
      <c r="F875" s="89">
        <f t="shared" si="343"/>
        <v>813.91442011229265</v>
      </c>
      <c r="G875" s="89">
        <f t="shared" si="343"/>
        <v>961.19377358798545</v>
      </c>
      <c r="H875" s="89">
        <f t="shared" si="343"/>
        <v>1057.2427035613603</v>
      </c>
      <c r="I875" s="89">
        <f t="shared" si="343"/>
        <v>1130.6370465870741</v>
      </c>
      <c r="J875" s="89">
        <f t="shared" si="343"/>
        <v>1200.4627884885381</v>
      </c>
      <c r="K875" s="89">
        <f t="shared" si="343"/>
        <v>1270.7555764273293</v>
      </c>
      <c r="M875" s="32"/>
      <c r="N875" s="6"/>
      <c r="O875" s="1"/>
      <c r="P875" s="6"/>
      <c r="Q875" s="6"/>
      <c r="R875" s="1"/>
      <c r="S875" s="1"/>
      <c r="T875" s="1"/>
      <c r="U875" s="1"/>
      <c r="V875" s="1"/>
      <c r="W875" s="1"/>
      <c r="X875" s="3"/>
      <c r="Y875" s="3"/>
      <c r="Z875" s="3"/>
      <c r="AA875" s="3"/>
      <c r="AB875" s="3"/>
      <c r="AC875" s="3"/>
      <c r="AD875" s="3"/>
      <c r="AE875" s="3"/>
      <c r="AF875" s="3"/>
      <c r="AG875" s="3"/>
    </row>
    <row r="876" spans="1:35" ht="14.5" hidden="1" outlineLevel="1">
      <c r="A876" s="23" t="s">
        <v>8</v>
      </c>
      <c r="B876" s="89">
        <f t="shared" ref="B876:K876" si="344">B$795*(B$788)*(B62/B$63)+B$796*B62*1000</f>
        <v>265.92281848274354</v>
      </c>
      <c r="C876" s="89">
        <f t="shared" si="344"/>
        <v>667.69250731974216</v>
      </c>
      <c r="D876" s="89">
        <f t="shared" si="344"/>
        <v>1220.2344822150021</v>
      </c>
      <c r="E876" s="89">
        <f t="shared" si="344"/>
        <v>1760.8488921251214</v>
      </c>
      <c r="F876" s="89">
        <f t="shared" si="344"/>
        <v>2194.9608689474003</v>
      </c>
      <c r="G876" s="89">
        <f t="shared" si="344"/>
        <v>2569.0024745982641</v>
      </c>
      <c r="H876" s="89">
        <f t="shared" si="344"/>
        <v>2871.0017365668086</v>
      </c>
      <c r="I876" s="89">
        <f t="shared" si="344"/>
        <v>3088.7126245945938</v>
      </c>
      <c r="J876" s="89">
        <f t="shared" si="344"/>
        <v>3251.0092376869584</v>
      </c>
      <c r="K876" s="89">
        <f t="shared" si="344"/>
        <v>3408.3814582473015</v>
      </c>
      <c r="M876" s="32"/>
      <c r="N876" s="9" t="s">
        <v>9</v>
      </c>
      <c r="O876" s="1"/>
      <c r="P876" s="6"/>
      <c r="Q876" s="6"/>
      <c r="R876" s="1"/>
      <c r="S876" s="1"/>
      <c r="T876" s="1"/>
      <c r="U876" s="1"/>
      <c r="V876" s="1"/>
      <c r="W876" s="1"/>
      <c r="X876" s="3"/>
      <c r="Y876" s="3"/>
      <c r="Z876" s="3"/>
      <c r="AA876" s="3"/>
      <c r="AB876" s="3"/>
      <c r="AC876" s="3"/>
      <c r="AD876" s="3"/>
      <c r="AE876" s="3"/>
      <c r="AF876" s="3"/>
      <c r="AG876" s="3"/>
    </row>
    <row r="877" spans="1:35" ht="14.5" hidden="1" outlineLevel="1">
      <c r="A877" s="23" t="s">
        <v>89</v>
      </c>
      <c r="B877" s="89">
        <f>SUM(B867:B876)</f>
        <v>3948.0709479858447</v>
      </c>
      <c r="C877" s="89">
        <f t="shared" ref="C877:K877" si="345">SUM(C867:C876)</f>
        <v>6352.0822894055436</v>
      </c>
      <c r="D877" s="89">
        <f t="shared" si="345"/>
        <v>8744.8863753352125</v>
      </c>
      <c r="E877" s="89">
        <f t="shared" si="345"/>
        <v>11082.407403353734</v>
      </c>
      <c r="F877" s="89">
        <f t="shared" si="345"/>
        <v>12978.850147675425</v>
      </c>
      <c r="G877" s="89">
        <f t="shared" si="345"/>
        <v>14437.788100326812</v>
      </c>
      <c r="H877" s="89">
        <f t="shared" si="345"/>
        <v>15448.011086649451</v>
      </c>
      <c r="I877" s="89">
        <f t="shared" si="345"/>
        <v>16239.731242101858</v>
      </c>
      <c r="J877" s="89">
        <f t="shared" si="345"/>
        <v>16929.492498743184</v>
      </c>
      <c r="K877" s="89">
        <f t="shared" si="345"/>
        <v>17727.643811683862</v>
      </c>
      <c r="M877" s="32"/>
      <c r="N877" s="9"/>
      <c r="O877" s="1"/>
      <c r="P877" s="6"/>
      <c r="Q877" s="6"/>
      <c r="R877" s="1"/>
      <c r="S877" s="1"/>
      <c r="T877" s="1"/>
      <c r="U877" s="1"/>
      <c r="V877" s="1"/>
      <c r="W877" s="1"/>
      <c r="X877" s="3"/>
      <c r="Y877" s="3"/>
      <c r="Z877" s="3"/>
      <c r="AA877" s="3"/>
      <c r="AB877" s="3"/>
      <c r="AC877" s="3"/>
      <c r="AD877" s="3"/>
      <c r="AE877" s="3"/>
      <c r="AF877" s="3"/>
      <c r="AG877" s="3"/>
    </row>
    <row r="878" spans="1:35" ht="14.5" hidden="1" outlineLevel="1">
      <c r="A878" s="32"/>
      <c r="B878" s="5"/>
      <c r="C878" s="5"/>
      <c r="D878" s="5"/>
      <c r="E878" s="5"/>
      <c r="F878" s="5"/>
      <c r="G878" s="5"/>
      <c r="H878" s="5"/>
      <c r="I878" s="5"/>
      <c r="J878" s="5"/>
      <c r="K878" s="5"/>
      <c r="L878" s="5"/>
      <c r="M878" s="10" t="s">
        <v>9</v>
      </c>
      <c r="N878" s="5"/>
      <c r="O878" s="5"/>
      <c r="P878" s="5"/>
      <c r="Q878" s="5"/>
      <c r="R878" s="5"/>
      <c r="S878" s="5"/>
      <c r="T878" s="5"/>
    </row>
    <row r="879" spans="1:35" hidden="1" outlineLevel="1">
      <c r="A879" s="10" t="s">
        <v>134</v>
      </c>
      <c r="B879" s="6"/>
      <c r="C879" s="6"/>
      <c r="D879" s="6"/>
      <c r="E879" s="6"/>
      <c r="F879" s="6"/>
      <c r="G879" s="6"/>
      <c r="H879" s="6"/>
      <c r="I879" s="6"/>
      <c r="J879" s="9" t="s">
        <v>102</v>
      </c>
      <c r="K879" s="6"/>
      <c r="L879" s="55"/>
      <c r="M879" s="5"/>
      <c r="N879" s="5"/>
      <c r="O879" s="5"/>
      <c r="P879" s="5"/>
      <c r="Q879" s="5"/>
      <c r="R879" s="5"/>
      <c r="S879" s="5"/>
      <c r="T879" s="5"/>
    </row>
    <row r="880" spans="1:35" ht="14.5" hidden="1" outlineLevel="1">
      <c r="A880" s="21"/>
      <c r="B880" s="21">
        <v>2010</v>
      </c>
      <c r="C880" s="21">
        <v>2020</v>
      </c>
      <c r="D880" s="21">
        <v>2030</v>
      </c>
      <c r="E880" s="21">
        <v>2040</v>
      </c>
      <c r="F880" s="21">
        <v>2050</v>
      </c>
      <c r="G880" s="21">
        <v>2060</v>
      </c>
      <c r="H880" s="21">
        <v>2070</v>
      </c>
      <c r="I880" s="21">
        <v>2080</v>
      </c>
      <c r="J880" s="21">
        <v>2090</v>
      </c>
      <c r="K880" s="21">
        <v>2100</v>
      </c>
      <c r="M880" s="32"/>
      <c r="N880" s="56"/>
      <c r="O880" s="16"/>
      <c r="P880" s="56"/>
      <c r="Q880" s="56"/>
      <c r="R880" s="56"/>
      <c r="S880" s="56"/>
      <c r="T880" s="56"/>
      <c r="U880" s="56"/>
      <c r="V880" s="56"/>
      <c r="W880" s="57"/>
    </row>
    <row r="881" spans="1:35" ht="14.5" hidden="1" outlineLevel="1">
      <c r="A881" s="21" t="s">
        <v>89</v>
      </c>
      <c r="B881" s="94">
        <f>'[4]Gas and chemicals data'!$I$46</f>
        <v>6.439029295962882E-4</v>
      </c>
      <c r="C881" s="87">
        <f>'[4]Gas and chemicals data'!$I$51</f>
        <v>5.6201314764850224E-4</v>
      </c>
      <c r="D881" s="87">
        <f>'[4]Gas and chemicals data'!$I$52</f>
        <v>4.8317981198329996E-4</v>
      </c>
      <c r="E881" s="87">
        <f>'[4]Gas and chemicals data'!$I$53</f>
        <v>4.1540439344709199E-4</v>
      </c>
      <c r="F881" s="87">
        <f>'[4]Gas and chemicals data'!$I$54</f>
        <v>3.5713580289465952E-4</v>
      </c>
      <c r="G881" s="87">
        <f>'[4]Gas and chemicals data'!$I$55</f>
        <v>3.070405217691998E-4</v>
      </c>
      <c r="H881" s="87">
        <f>'[4]Gas and chemicals data'!$I$56</f>
        <v>2.6795420064422936E-4</v>
      </c>
      <c r="I881" s="87">
        <f>'[4]Gas and chemicals data'!$I$57</f>
        <v>2.3503242173010264E-4</v>
      </c>
      <c r="J881" s="87">
        <f>'[4]Gas and chemicals data'!$I$58</f>
        <v>2.0720320793457132E-4</v>
      </c>
      <c r="K881" s="87">
        <f>'[4]Gas and chemicals data'!$I$59</f>
        <v>1.8359710581497996E-4</v>
      </c>
      <c r="M881" s="32"/>
      <c r="N881" s="6"/>
      <c r="O881" s="1"/>
      <c r="P881" s="6"/>
      <c r="Q881" s="6"/>
      <c r="R881" s="1"/>
      <c r="S881" s="1"/>
      <c r="T881" s="1"/>
      <c r="U881" s="1"/>
      <c r="V881" s="1"/>
      <c r="W881" s="1"/>
      <c r="X881" s="3"/>
      <c r="Y881" s="3"/>
      <c r="Z881" s="3"/>
      <c r="AA881" s="3"/>
      <c r="AB881" s="3"/>
      <c r="AC881" s="3"/>
      <c r="AD881" s="3"/>
      <c r="AE881" s="3"/>
      <c r="AF881" s="3"/>
      <c r="AG881" s="3"/>
    </row>
    <row r="882" spans="1:35" ht="14.5" hidden="1" outlineLevel="1">
      <c r="A882" s="79"/>
      <c r="B882" s="86"/>
      <c r="C882" s="2"/>
      <c r="D882" s="2"/>
      <c r="E882" s="2"/>
      <c r="F882" s="2"/>
      <c r="G882" s="2"/>
      <c r="H882" s="2"/>
      <c r="I882" s="2"/>
      <c r="J882" s="2"/>
      <c r="K882" s="2"/>
      <c r="M882" s="32"/>
      <c r="N882" s="6"/>
      <c r="O882" s="1"/>
      <c r="P882" s="6"/>
      <c r="Q882" s="6"/>
      <c r="R882" s="1"/>
      <c r="S882" s="1"/>
      <c r="T882" s="1"/>
      <c r="U882" s="1"/>
      <c r="V882" s="1"/>
      <c r="W882" s="1"/>
      <c r="X882" s="3"/>
      <c r="Y882" s="3"/>
      <c r="Z882" s="3"/>
      <c r="AA882" s="3"/>
      <c r="AB882" s="3"/>
      <c r="AC882" s="3"/>
      <c r="AD882" s="3"/>
      <c r="AE882" s="3"/>
      <c r="AF882" s="3"/>
      <c r="AG882" s="3"/>
    </row>
    <row r="883" spans="1:35" hidden="1" outlineLevel="1">
      <c r="A883" s="10" t="s">
        <v>133</v>
      </c>
      <c r="B883" s="6"/>
      <c r="C883" s="6"/>
      <c r="D883" s="6"/>
      <c r="E883" s="6"/>
      <c r="F883" s="6"/>
      <c r="G883" s="6"/>
      <c r="H883" s="6"/>
      <c r="I883" s="6"/>
      <c r="J883" s="9" t="s">
        <v>101</v>
      </c>
      <c r="K883" s="6"/>
      <c r="L883" s="55"/>
      <c r="M883" s="5"/>
      <c r="N883" s="5"/>
      <c r="O883" s="5"/>
      <c r="P883" s="5"/>
      <c r="Q883" s="5"/>
      <c r="R883" s="5"/>
      <c r="S883" s="5"/>
      <c r="T883" s="5"/>
    </row>
    <row r="884" spans="1:35" ht="14.5" hidden="1" outlineLevel="1">
      <c r="A884" s="20"/>
      <c r="B884" s="100">
        <v>2010</v>
      </c>
      <c r="C884" s="100">
        <v>2020</v>
      </c>
      <c r="D884" s="100">
        <v>2030</v>
      </c>
      <c r="E884" s="100">
        <v>2040</v>
      </c>
      <c r="F884" s="100">
        <v>2050</v>
      </c>
      <c r="G884" s="100">
        <v>2060</v>
      </c>
      <c r="H884" s="100">
        <v>2070</v>
      </c>
      <c r="I884" s="100">
        <v>2080</v>
      </c>
      <c r="J884" s="100">
        <v>2090</v>
      </c>
      <c r="K884" s="100">
        <v>2100</v>
      </c>
      <c r="M884" s="32"/>
      <c r="N884" s="56"/>
      <c r="O884" s="16"/>
      <c r="P884" s="56"/>
      <c r="Q884" s="56"/>
      <c r="R884" s="56"/>
      <c r="S884" s="56"/>
      <c r="T884" s="56"/>
      <c r="U884" s="56"/>
      <c r="V884" s="56"/>
      <c r="W884" s="57"/>
    </row>
    <row r="885" spans="1:35" ht="14.5" hidden="1" outlineLevel="1">
      <c r="A885" s="100" t="s">
        <v>5</v>
      </c>
      <c r="B885" s="101">
        <f>B$881*B867</f>
        <v>5.3784332513659092E-2</v>
      </c>
      <c r="C885" s="101">
        <f t="shared" ref="C885:K885" si="346">C$881*C867</f>
        <v>8.5556624855476229E-2</v>
      </c>
      <c r="D885" s="101">
        <f t="shared" si="346"/>
        <v>0.11522172959359674</v>
      </c>
      <c r="E885" s="101">
        <f t="shared" si="346"/>
        <v>0.15647426853171287</v>
      </c>
      <c r="F885" s="101">
        <f t="shared" si="346"/>
        <v>0.19971216455494442</v>
      </c>
      <c r="G885" s="101">
        <f t="shared" si="346"/>
        <v>0.23724004580506886</v>
      </c>
      <c r="H885" s="101">
        <f t="shared" si="346"/>
        <v>0.26784873147619731</v>
      </c>
      <c r="I885" s="101">
        <f t="shared" si="346"/>
        <v>0.29186955149096466</v>
      </c>
      <c r="J885" s="101">
        <f t="shared" si="346"/>
        <v>0.31055362320997243</v>
      </c>
      <c r="K885" s="101">
        <f t="shared" si="346"/>
        <v>0.32662708081047254</v>
      </c>
      <c r="M885" s="32"/>
      <c r="N885" s="6"/>
      <c r="O885" s="1"/>
      <c r="P885" s="6"/>
      <c r="Q885" s="6"/>
      <c r="R885" s="1"/>
      <c r="S885" s="1"/>
      <c r="T885" s="1"/>
      <c r="U885" s="1"/>
      <c r="V885" s="1"/>
      <c r="W885" s="1"/>
      <c r="X885" s="3"/>
      <c r="Y885" s="3"/>
      <c r="Z885" s="3"/>
      <c r="AA885" s="3"/>
      <c r="AB885" s="3"/>
      <c r="AC885" s="3"/>
      <c r="AD885" s="3"/>
      <c r="AE885" s="3"/>
      <c r="AF885" s="3"/>
      <c r="AG885" s="3"/>
      <c r="AH885" s="3"/>
      <c r="AI885" s="3"/>
    </row>
    <row r="886" spans="1:35" ht="14.5" hidden="1" outlineLevel="1">
      <c r="A886" s="100" t="s">
        <v>6</v>
      </c>
      <c r="B886" s="101">
        <f t="shared" ref="B886:K894" si="347">B$881*B868</f>
        <v>0.38404608393551914</v>
      </c>
      <c r="C886" s="101">
        <f t="shared" si="347"/>
        <v>0.88219678805596702</v>
      </c>
      <c r="D886" s="101">
        <f t="shared" si="347"/>
        <v>1.1346614730010671</v>
      </c>
      <c r="E886" s="101">
        <f t="shared" si="347"/>
        <v>1.186036845298851</v>
      </c>
      <c r="F886" s="101">
        <f t="shared" si="347"/>
        <v>1.0991386607817093</v>
      </c>
      <c r="G886" s="101">
        <f t="shared" si="347"/>
        <v>0.94425382347475295</v>
      </c>
      <c r="H886" s="101">
        <f t="shared" si="347"/>
        <v>0.78465403617546026</v>
      </c>
      <c r="I886" s="101">
        <f t="shared" si="347"/>
        <v>0.6442289901415591</v>
      </c>
      <c r="J886" s="101">
        <f t="shared" si="347"/>
        <v>0.52642514299907128</v>
      </c>
      <c r="K886" s="101">
        <f t="shared" si="347"/>
        <v>0.43695843509944526</v>
      </c>
      <c r="M886" s="32"/>
      <c r="N886" s="6"/>
      <c r="O886" s="1"/>
      <c r="P886" s="6"/>
      <c r="Q886" s="6"/>
      <c r="R886" s="1"/>
      <c r="S886" s="1"/>
      <c r="T886" s="1"/>
      <c r="U886" s="1"/>
      <c r="V886" s="1"/>
      <c r="W886" s="1"/>
      <c r="X886" s="3"/>
      <c r="Y886" s="3"/>
      <c r="Z886" s="3"/>
      <c r="AA886" s="3"/>
      <c r="AB886" s="3"/>
      <c r="AC886" s="3"/>
      <c r="AD886" s="3"/>
      <c r="AE886" s="3"/>
      <c r="AF886" s="3"/>
      <c r="AG886" s="3"/>
      <c r="AH886" s="3"/>
      <c r="AI886" s="3"/>
    </row>
    <row r="887" spans="1:35" ht="14.5" hidden="1" outlineLevel="1">
      <c r="A887" s="100" t="s">
        <v>11</v>
      </c>
      <c r="B887" s="101">
        <f t="shared" si="347"/>
        <v>0.61513164178052382</v>
      </c>
      <c r="C887" s="101">
        <f t="shared" si="347"/>
        <v>0.68688633716586023</v>
      </c>
      <c r="D887" s="101">
        <f t="shared" si="347"/>
        <v>0.74010172773368077</v>
      </c>
      <c r="E887" s="101">
        <f t="shared" si="347"/>
        <v>0.78379691362362169</v>
      </c>
      <c r="F887" s="101">
        <f t="shared" si="347"/>
        <v>0.77835053500602336</v>
      </c>
      <c r="G887" s="101">
        <f t="shared" si="347"/>
        <v>0.73458742163394486</v>
      </c>
      <c r="H887" s="101">
        <f t="shared" si="347"/>
        <v>0.68068020462377754</v>
      </c>
      <c r="I887" s="101">
        <f t="shared" si="347"/>
        <v>0.62425347702931389</v>
      </c>
      <c r="J887" s="101">
        <f t="shared" si="347"/>
        <v>0.57161115169072751</v>
      </c>
      <c r="K887" s="101">
        <f t="shared" si="347"/>
        <v>0.52815430999376345</v>
      </c>
      <c r="M887" s="32"/>
      <c r="N887" s="6"/>
      <c r="O887" s="1"/>
      <c r="P887" s="6"/>
      <c r="Q887" s="6"/>
      <c r="R887" s="1"/>
      <c r="S887" s="1"/>
      <c r="T887" s="1"/>
      <c r="U887" s="1"/>
      <c r="V887" s="1"/>
      <c r="W887" s="1"/>
      <c r="X887" s="3"/>
      <c r="Y887" s="3"/>
      <c r="Z887" s="3"/>
      <c r="AA887" s="3"/>
      <c r="AB887" s="3"/>
      <c r="AC887" s="3"/>
      <c r="AD887" s="3"/>
      <c r="AE887" s="3"/>
      <c r="AF887" s="3"/>
      <c r="AG887" s="3"/>
      <c r="AH887" s="3"/>
      <c r="AI887" s="3"/>
    </row>
    <row r="888" spans="1:35" ht="14.5" hidden="1" outlineLevel="1">
      <c r="A888" s="100" t="s">
        <v>2</v>
      </c>
      <c r="B888" s="101">
        <f t="shared" si="347"/>
        <v>0.115345620009827</v>
      </c>
      <c r="C888" s="101">
        <f t="shared" si="347"/>
        <v>0.17407195758390748</v>
      </c>
      <c r="D888" s="101">
        <f t="shared" si="347"/>
        <v>0.1962977483042482</v>
      </c>
      <c r="E888" s="101">
        <f t="shared" si="347"/>
        <v>0.19656486324506833</v>
      </c>
      <c r="F888" s="101">
        <f t="shared" si="347"/>
        <v>0.18299368219309572</v>
      </c>
      <c r="G888" s="101">
        <f t="shared" si="347"/>
        <v>0.16559085691815423</v>
      </c>
      <c r="H888" s="101">
        <f t="shared" si="347"/>
        <v>0.1507467616831408</v>
      </c>
      <c r="I888" s="101">
        <f t="shared" si="347"/>
        <v>0.13736383086270512</v>
      </c>
      <c r="J888" s="101">
        <f t="shared" si="347"/>
        <v>0.12529225813583927</v>
      </c>
      <c r="K888" s="101">
        <f t="shared" si="347"/>
        <v>0.11616815362627367</v>
      </c>
      <c r="M888" s="32"/>
      <c r="N888" s="6"/>
      <c r="O888" s="1"/>
      <c r="P888" s="6"/>
      <c r="Q888" s="6"/>
      <c r="R888" s="1"/>
      <c r="S888" s="1"/>
      <c r="T888" s="1"/>
      <c r="U888" s="1"/>
      <c r="V888" s="1"/>
      <c r="W888" s="1"/>
      <c r="X888" s="3"/>
      <c r="Y888" s="3"/>
      <c r="Z888" s="3"/>
      <c r="AA888" s="3"/>
      <c r="AB888" s="3"/>
      <c r="AC888" s="3"/>
      <c r="AD888" s="3"/>
      <c r="AE888" s="3"/>
      <c r="AF888" s="3"/>
      <c r="AG888" s="3"/>
      <c r="AH888" s="3"/>
      <c r="AI888" s="3"/>
    </row>
    <row r="889" spans="1:35" ht="14.5" hidden="1" outlineLevel="1">
      <c r="A889" s="100" t="s">
        <v>3</v>
      </c>
      <c r="B889" s="101">
        <f t="shared" si="347"/>
        <v>0.21409495607538218</v>
      </c>
      <c r="C889" s="101">
        <f t="shared" si="347"/>
        <v>0.27333211414259545</v>
      </c>
      <c r="D889" s="101">
        <f t="shared" si="347"/>
        <v>0.30107331594111808</v>
      </c>
      <c r="E889" s="101">
        <f t="shared" si="347"/>
        <v>0.32694586377979057</v>
      </c>
      <c r="F889" s="101">
        <f t="shared" si="347"/>
        <v>0.34711390058370106</v>
      </c>
      <c r="G889" s="101">
        <f t="shared" si="347"/>
        <v>0.34752466632726065</v>
      </c>
      <c r="H889" s="101">
        <f t="shared" si="347"/>
        <v>0.33085163838397752</v>
      </c>
      <c r="I889" s="101">
        <f t="shared" si="347"/>
        <v>0.30974928643657001</v>
      </c>
      <c r="J889" s="101">
        <f t="shared" si="347"/>
        <v>0.28871704895534278</v>
      </c>
      <c r="K889" s="101">
        <f t="shared" si="347"/>
        <v>0.27137900132692672</v>
      </c>
      <c r="M889" s="32"/>
      <c r="N889" s="6"/>
      <c r="O889" s="1"/>
      <c r="P889" s="6"/>
      <c r="Q889" s="6"/>
      <c r="R889" s="1"/>
      <c r="S889" s="1"/>
      <c r="T889" s="1"/>
      <c r="U889" s="1"/>
      <c r="V889" s="1"/>
      <c r="W889" s="1"/>
      <c r="X889" s="3"/>
      <c r="Y889" s="3"/>
      <c r="Z889" s="3"/>
      <c r="AA889" s="3"/>
      <c r="AB889" s="3"/>
      <c r="AC889" s="3"/>
      <c r="AD889" s="3"/>
      <c r="AE889" s="3"/>
      <c r="AF889" s="3"/>
      <c r="AG889" s="3"/>
      <c r="AH889" s="3"/>
      <c r="AI889" s="3"/>
    </row>
    <row r="890" spans="1:35" ht="14.5" hidden="1" outlineLevel="1">
      <c r="A890" s="100" t="s">
        <v>4</v>
      </c>
      <c r="B890" s="101">
        <f t="shared" si="347"/>
        <v>0.11869563479072662</v>
      </c>
      <c r="C890" s="101">
        <f t="shared" si="347"/>
        <v>0.15610213235127526</v>
      </c>
      <c r="D890" s="101">
        <f t="shared" si="347"/>
        <v>0.18327374643495642</v>
      </c>
      <c r="E890" s="101">
        <f t="shared" si="347"/>
        <v>0.21807245558078481</v>
      </c>
      <c r="F890" s="101">
        <f t="shared" si="347"/>
        <v>0.24101666699784338</v>
      </c>
      <c r="G890" s="101">
        <f t="shared" si="347"/>
        <v>0.24698481843057665</v>
      </c>
      <c r="H890" s="101">
        <f t="shared" si="347"/>
        <v>0.24273879658749428</v>
      </c>
      <c r="I890" s="101">
        <f t="shared" si="347"/>
        <v>0.23391032595961789</v>
      </c>
      <c r="J890" s="101">
        <f t="shared" si="347"/>
        <v>0.22414858744090072</v>
      </c>
      <c r="K890" s="101">
        <f t="shared" si="347"/>
        <v>0.21573384234771362</v>
      </c>
      <c r="M890" s="32"/>
      <c r="N890" s="6"/>
      <c r="O890" s="1"/>
      <c r="P890" s="6"/>
      <c r="Q890" s="6"/>
      <c r="R890" s="1"/>
      <c r="S890" s="1"/>
      <c r="T890" s="1"/>
      <c r="U890" s="1"/>
      <c r="V890" s="1"/>
      <c r="W890" s="1"/>
      <c r="X890" s="3"/>
      <c r="Y890" s="3"/>
      <c r="Z890" s="3"/>
      <c r="AA890" s="3"/>
      <c r="AB890" s="3"/>
      <c r="AC890" s="3"/>
      <c r="AD890" s="3"/>
      <c r="AE890" s="3"/>
      <c r="AF890" s="3"/>
      <c r="AG890" s="3"/>
      <c r="AH890" s="3"/>
      <c r="AI890" s="3"/>
    </row>
    <row r="891" spans="1:35" ht="14.5" hidden="1" outlineLevel="1">
      <c r="A891" s="100" t="s">
        <v>0</v>
      </c>
      <c r="B891" s="101">
        <f t="shared" si="347"/>
        <v>0.55348318911669736</v>
      </c>
      <c r="C891" s="101">
        <f t="shared" si="347"/>
        <v>0.58567785253704108</v>
      </c>
      <c r="D891" s="101">
        <f t="shared" si="347"/>
        <v>0.59654704638550904</v>
      </c>
      <c r="E891" s="101">
        <f t="shared" si="347"/>
        <v>0.61510319858032658</v>
      </c>
      <c r="F891" s="101">
        <f t="shared" si="347"/>
        <v>0.60994802270823112</v>
      </c>
      <c r="G891" s="101">
        <f t="shared" si="347"/>
        <v>0.58375724723122679</v>
      </c>
      <c r="H891" s="101">
        <f t="shared" si="347"/>
        <v>0.55225327707160665</v>
      </c>
      <c r="I891" s="101">
        <f t="shared" si="347"/>
        <v>0.51781835245783359</v>
      </c>
      <c r="J891" s="101">
        <f t="shared" si="347"/>
        <v>0.48187953938340389</v>
      </c>
      <c r="K891" s="101">
        <f t="shared" si="347"/>
        <v>0.45067143152044886</v>
      </c>
      <c r="M891" s="32"/>
      <c r="N891" s="6"/>
      <c r="O891" s="1"/>
      <c r="P891" s="6"/>
      <c r="Q891" s="6"/>
      <c r="R891" s="1"/>
      <c r="S891" s="1"/>
      <c r="T891" s="1"/>
      <c r="U891" s="1"/>
      <c r="V891" s="1"/>
      <c r="W891" s="1"/>
      <c r="X891" s="3"/>
      <c r="Y891" s="3"/>
      <c r="Z891" s="3"/>
      <c r="AA891" s="3"/>
      <c r="AB891" s="3"/>
      <c r="AC891" s="3"/>
      <c r="AD891" s="3"/>
      <c r="AE891" s="3"/>
      <c r="AF891" s="3"/>
      <c r="AG891" s="3"/>
      <c r="AH891" s="3"/>
      <c r="AI891" s="3"/>
    </row>
    <row r="892" spans="1:35" ht="14.5" hidden="1" outlineLevel="1">
      <c r="A892" s="100" t="s">
        <v>1</v>
      </c>
      <c r="B892" s="101">
        <f t="shared" si="347"/>
        <v>0.16137088139963421</v>
      </c>
      <c r="C892" s="101">
        <f t="shared" si="347"/>
        <v>0.14392401815955533</v>
      </c>
      <c r="D892" s="101">
        <f t="shared" si="347"/>
        <v>0.12560318233123788</v>
      </c>
      <c r="E892" s="101">
        <f t="shared" si="347"/>
        <v>0.1147957260079631</v>
      </c>
      <c r="F892" s="101">
        <f t="shared" si="347"/>
        <v>0.10236134314575018</v>
      </c>
      <c r="G892" s="101">
        <f t="shared" si="347"/>
        <v>8.913381370572579E-2</v>
      </c>
      <c r="H892" s="101">
        <f t="shared" si="347"/>
        <v>7.6996417375010742E-2</v>
      </c>
      <c r="I892" s="101">
        <f t="shared" si="347"/>
        <v>6.5985576354703923E-2</v>
      </c>
      <c r="J892" s="101">
        <f t="shared" si="347"/>
        <v>5.6858518774022877E-2</v>
      </c>
      <c r="K892" s="101">
        <f t="shared" si="347"/>
        <v>4.9975824741002747E-2</v>
      </c>
      <c r="M892" s="32"/>
      <c r="N892" s="6"/>
      <c r="O892" s="1"/>
      <c r="P892" s="6"/>
      <c r="Q892" s="6"/>
      <c r="R892" s="1"/>
      <c r="S892" s="1"/>
      <c r="T892" s="1"/>
      <c r="U892" s="1"/>
      <c r="V892" s="1"/>
      <c r="W892" s="1"/>
      <c r="X892" s="3"/>
      <c r="Y892" s="3"/>
      <c r="Z892" s="3"/>
      <c r="AA892" s="3"/>
      <c r="AB892" s="3"/>
      <c r="AC892" s="3"/>
      <c r="AD892" s="3"/>
      <c r="AE892" s="3"/>
      <c r="AF892" s="3"/>
      <c r="AG892" s="3"/>
      <c r="AH892" s="3"/>
      <c r="AI892" s="3"/>
    </row>
    <row r="893" spans="1:35" ht="14.5" hidden="1" outlineLevel="1">
      <c r="A893" s="100" t="s">
        <v>7</v>
      </c>
      <c r="B893" s="101">
        <f t="shared" si="347"/>
        <v>0.1549936281725704</v>
      </c>
      <c r="C893" s="101">
        <f t="shared" si="347"/>
        <v>0.20695396903934724</v>
      </c>
      <c r="D893" s="101">
        <f t="shared" si="347"/>
        <v>0.24297991723219145</v>
      </c>
      <c r="E893" s="101">
        <f t="shared" si="347"/>
        <v>0.27442622469038058</v>
      </c>
      <c r="F893" s="101">
        <f t="shared" si="347"/>
        <v>0.29067797991434485</v>
      </c>
      <c r="G893" s="101">
        <f t="shared" si="347"/>
        <v>0.29512543776376116</v>
      </c>
      <c r="H893" s="101">
        <f t="shared" si="347"/>
        <v>0.28329262351972823</v>
      </c>
      <c r="I893" s="101">
        <f t="shared" si="347"/>
        <v>0.26573636315713089</v>
      </c>
      <c r="J893" s="101">
        <f t="shared" si="347"/>
        <v>0.24873974078090588</v>
      </c>
      <c r="K893" s="101">
        <f t="shared" si="347"/>
        <v>0.23330704603030422</v>
      </c>
      <c r="M893" s="32"/>
      <c r="N893" s="6"/>
      <c r="O893" s="1"/>
      <c r="P893" s="6"/>
      <c r="Q893" s="6"/>
      <c r="R893" s="1"/>
      <c r="S893" s="1"/>
      <c r="T893" s="1"/>
      <c r="U893" s="1"/>
      <c r="V893" s="1"/>
      <c r="W893" s="1"/>
      <c r="X893" s="3"/>
      <c r="Y893" s="3"/>
      <c r="Z893" s="3"/>
      <c r="AA893" s="3"/>
      <c r="AB893" s="3"/>
      <c r="AC893" s="3"/>
      <c r="AD893" s="3"/>
      <c r="AE893" s="3"/>
      <c r="AF893" s="3"/>
      <c r="AG893" s="3"/>
    </row>
    <row r="894" spans="1:35" ht="14.5" hidden="1" outlineLevel="1">
      <c r="A894" s="100" t="s">
        <v>8</v>
      </c>
      <c r="B894" s="101">
        <f t="shared" si="347"/>
        <v>0.17122848186754053</v>
      </c>
      <c r="C894" s="101">
        <f t="shared" si="347"/>
        <v>0.3752519677000889</v>
      </c>
      <c r="D894" s="101">
        <f t="shared" si="347"/>
        <v>0.5895926676921841</v>
      </c>
      <c r="E894" s="101">
        <f t="shared" si="347"/>
        <v>0.73146436598522002</v>
      </c>
      <c r="F894" s="101">
        <f t="shared" si="347"/>
        <v>0.78389911225388931</v>
      </c>
      <c r="G894" s="101">
        <f t="shared" si="347"/>
        <v>0.78878786022701652</v>
      </c>
      <c r="H894" s="101">
        <f t="shared" si="347"/>
        <v>0.76929697536995356</v>
      </c>
      <c r="I894" s="101">
        <f t="shared" si="347"/>
        <v>0.72594760818680881</v>
      </c>
      <c r="J894" s="101">
        <f t="shared" si="347"/>
        <v>0.67361954307366301</v>
      </c>
      <c r="K894" s="101">
        <f t="shared" si="347"/>
        <v>0.62576897124764552</v>
      </c>
      <c r="M894" s="32"/>
      <c r="N894" s="9" t="s">
        <v>9</v>
      </c>
      <c r="O894" s="1"/>
      <c r="P894" s="6"/>
      <c r="Q894" s="6"/>
      <c r="R894" s="1"/>
      <c r="S894" s="1"/>
      <c r="T894" s="1"/>
      <c r="U894" s="1"/>
      <c r="V894" s="1"/>
      <c r="W894" s="1"/>
      <c r="X894" s="3"/>
      <c r="Y894" s="3"/>
      <c r="Z894" s="3"/>
      <c r="AA894" s="3"/>
      <c r="AB894" s="3"/>
      <c r="AC894" s="3"/>
      <c r="AD894" s="3"/>
      <c r="AE894" s="3"/>
      <c r="AF894" s="3"/>
      <c r="AG894" s="3"/>
    </row>
    <row r="895" spans="1:35" ht="14.5" hidden="1" outlineLevel="1">
      <c r="A895" s="100" t="s">
        <v>89</v>
      </c>
      <c r="B895" s="101">
        <f>SUM(B885:B894)</f>
        <v>2.5421744496620811</v>
      </c>
      <c r="C895" s="101">
        <f t="shared" ref="C895:K895" si="348">SUM(C885:C894)</f>
        <v>3.5699537615911141</v>
      </c>
      <c r="D895" s="101">
        <f t="shared" si="348"/>
        <v>4.2253525546497892</v>
      </c>
      <c r="E895" s="101">
        <f t="shared" si="348"/>
        <v>4.60368072532372</v>
      </c>
      <c r="F895" s="101">
        <f t="shared" si="348"/>
        <v>4.6352120681395323</v>
      </c>
      <c r="G895" s="101">
        <f t="shared" si="348"/>
        <v>4.4329859915174881</v>
      </c>
      <c r="H895" s="101">
        <f t="shared" si="348"/>
        <v>4.1393594622663468</v>
      </c>
      <c r="I895" s="101">
        <f t="shared" si="348"/>
        <v>3.8168633620772079</v>
      </c>
      <c r="J895" s="101">
        <f t="shared" si="348"/>
        <v>3.5078451544438498</v>
      </c>
      <c r="K895" s="101">
        <f t="shared" si="348"/>
        <v>3.2547440967439973</v>
      </c>
      <c r="M895" s="32"/>
      <c r="N895" s="9"/>
      <c r="O895" s="1"/>
      <c r="P895" s="6"/>
      <c r="Q895" s="6"/>
      <c r="R895" s="1"/>
      <c r="S895" s="1"/>
      <c r="T895" s="1"/>
      <c r="U895" s="1"/>
      <c r="V895" s="1"/>
      <c r="W895" s="1"/>
      <c r="X895" s="3"/>
      <c r="Y895" s="3"/>
      <c r="Z895" s="3"/>
      <c r="AA895" s="3"/>
      <c r="AB895" s="3"/>
      <c r="AC895" s="3"/>
      <c r="AD895" s="3"/>
      <c r="AE895" s="3"/>
      <c r="AF895" s="3"/>
      <c r="AG895" s="3"/>
    </row>
    <row r="896" spans="1:35" s="5" customFormat="1" ht="14.5" hidden="1" outlineLevel="1">
      <c r="A896" s="32"/>
      <c r="B896" s="6"/>
      <c r="C896" s="6"/>
      <c r="D896" s="6"/>
      <c r="E896" s="6"/>
      <c r="F896" s="6"/>
      <c r="G896" s="6"/>
      <c r="H896" s="6"/>
      <c r="I896" s="6"/>
      <c r="J896" s="6"/>
      <c r="K896" s="6"/>
      <c r="L896" s="6"/>
      <c r="P896" s="6"/>
      <c r="Q896" s="6"/>
      <c r="R896" s="6"/>
      <c r="S896" s="6"/>
      <c r="T896" s="6"/>
      <c r="U896" s="6"/>
      <c r="V896" s="6"/>
      <c r="W896" s="6"/>
      <c r="X896" s="6"/>
      <c r="Y896" s="6"/>
      <c r="Z896" s="6"/>
      <c r="AA896" s="6"/>
    </row>
    <row r="897" spans="1:35" collapsed="1">
      <c r="A897" s="10" t="s">
        <v>135</v>
      </c>
      <c r="B897" s="6"/>
      <c r="C897" s="6"/>
      <c r="D897" s="6"/>
      <c r="E897" s="6"/>
      <c r="F897" s="6"/>
      <c r="G897" s="6"/>
      <c r="H897" s="6"/>
      <c r="I897" s="6"/>
      <c r="J897" s="9" t="s">
        <v>101</v>
      </c>
      <c r="K897" s="6"/>
      <c r="L897" s="55"/>
      <c r="M897" s="5"/>
      <c r="N897" s="5"/>
      <c r="O897" s="5"/>
      <c r="P897" s="5"/>
      <c r="Q897" s="5"/>
      <c r="R897" s="5"/>
      <c r="S897" s="5"/>
      <c r="T897" s="5"/>
    </row>
    <row r="898" spans="1:35" ht="14.5">
      <c r="A898" s="84"/>
      <c r="B898" s="84">
        <v>2010</v>
      </c>
      <c r="C898" s="84">
        <v>2020</v>
      </c>
      <c r="D898" s="84">
        <v>2030</v>
      </c>
      <c r="E898" s="84">
        <v>2040</v>
      </c>
      <c r="F898" s="84">
        <v>2050</v>
      </c>
      <c r="G898" s="84">
        <v>2060</v>
      </c>
      <c r="H898" s="84">
        <v>2070</v>
      </c>
      <c r="I898" s="84">
        <v>2080</v>
      </c>
      <c r="J898" s="84">
        <v>2090</v>
      </c>
      <c r="K898" s="84">
        <v>2100</v>
      </c>
      <c r="M898" s="32"/>
      <c r="N898" s="56"/>
      <c r="O898" s="16"/>
      <c r="P898" s="56"/>
      <c r="Q898" s="56"/>
      <c r="R898" s="56"/>
      <c r="S898" s="56"/>
      <c r="T898" s="56"/>
      <c r="U898" s="56"/>
      <c r="V898" s="56"/>
      <c r="W898" s="57"/>
    </row>
    <row r="899" spans="1:35" ht="14.5">
      <c r="A899" s="84" t="s">
        <v>5</v>
      </c>
      <c r="B899" s="90">
        <f>B820+B852+B885</f>
        <v>0.14326031638042699</v>
      </c>
      <c r="C899" s="90">
        <f t="shared" ref="C899:K899" si="349">C820+C852+C885</f>
        <v>0.20356456568785397</v>
      </c>
      <c r="D899" s="90">
        <f t="shared" si="349"/>
        <v>0.25390380607803886</v>
      </c>
      <c r="E899" s="90">
        <f t="shared" si="349"/>
        <v>0.32729284329749359</v>
      </c>
      <c r="F899" s="90">
        <f t="shared" si="349"/>
        <v>0.40052000629210754</v>
      </c>
      <c r="G899" s="90">
        <f t="shared" si="349"/>
        <v>0.46812404513051481</v>
      </c>
      <c r="H899" s="90">
        <f t="shared" si="349"/>
        <v>0.52591390908088198</v>
      </c>
      <c r="I899" s="90">
        <f t="shared" si="349"/>
        <v>0.62020332742308537</v>
      </c>
      <c r="J899" s="90">
        <f t="shared" si="349"/>
        <v>0.6314365315650885</v>
      </c>
      <c r="K899" s="90">
        <f t="shared" si="349"/>
        <v>0.67597138841460291</v>
      </c>
      <c r="M899" s="32"/>
      <c r="N899" s="6"/>
      <c r="O899" s="1"/>
      <c r="P899" s="6"/>
      <c r="Q899" s="6"/>
      <c r="R899" s="1"/>
      <c r="S899" s="1"/>
      <c r="T899" s="1"/>
      <c r="U899" s="1"/>
      <c r="V899" s="1"/>
      <c r="W899" s="1"/>
      <c r="X899" s="3"/>
      <c r="Y899" s="3"/>
      <c r="Z899" s="3"/>
      <c r="AA899" s="3"/>
      <c r="AB899" s="3"/>
      <c r="AC899" s="3"/>
      <c r="AD899" s="3"/>
      <c r="AE899" s="3"/>
      <c r="AF899" s="3"/>
      <c r="AG899" s="3"/>
      <c r="AH899" s="3"/>
      <c r="AI899" s="3"/>
    </row>
    <row r="900" spans="1:35" ht="14.5">
      <c r="A900" s="84" t="s">
        <v>6</v>
      </c>
      <c r="B900" s="90">
        <f t="shared" ref="B900:K908" si="350">B821+B853+B886</f>
        <v>0.91833915405563649</v>
      </c>
      <c r="C900" s="90">
        <f t="shared" si="350"/>
        <v>2.0117493945949008</v>
      </c>
      <c r="D900" s="90">
        <f t="shared" si="350"/>
        <v>2.4632539908643056</v>
      </c>
      <c r="E900" s="90">
        <f t="shared" si="350"/>
        <v>2.4661943109850393</v>
      </c>
      <c r="F900" s="90">
        <f t="shared" si="350"/>
        <v>2.1961316970437212</v>
      </c>
      <c r="G900" s="90">
        <f t="shared" si="350"/>
        <v>1.8580117423695788</v>
      </c>
      <c r="H900" s="90">
        <f t="shared" si="350"/>
        <v>1.5372470984370663</v>
      </c>
      <c r="I900" s="90">
        <f t="shared" si="350"/>
        <v>1.3668878178566888</v>
      </c>
      <c r="J900" s="90">
        <f t="shared" si="350"/>
        <v>1.0691737667572991</v>
      </c>
      <c r="K900" s="90">
        <f t="shared" si="350"/>
        <v>0.90419919854074471</v>
      </c>
      <c r="M900" s="32"/>
      <c r="N900" s="6"/>
      <c r="O900" s="1"/>
      <c r="P900" s="6"/>
      <c r="Q900" s="6"/>
      <c r="R900" s="1"/>
      <c r="S900" s="1"/>
      <c r="T900" s="1"/>
      <c r="U900" s="1"/>
      <c r="V900" s="1"/>
      <c r="W900" s="1"/>
      <c r="X900" s="3"/>
      <c r="Y900" s="3"/>
      <c r="Z900" s="3"/>
      <c r="AA900" s="3"/>
      <c r="AB900" s="3"/>
      <c r="AC900" s="3"/>
      <c r="AD900" s="3"/>
      <c r="AE900" s="3"/>
      <c r="AF900" s="3"/>
      <c r="AG900" s="3"/>
      <c r="AH900" s="3"/>
      <c r="AI900" s="3"/>
    </row>
    <row r="901" spans="1:35" ht="14.5">
      <c r="A901" s="84" t="s">
        <v>11</v>
      </c>
      <c r="B901" s="90">
        <f t="shared" si="350"/>
        <v>1.4547357143007114</v>
      </c>
      <c r="C901" s="90">
        <f t="shared" si="350"/>
        <v>1.5653571025600814</v>
      </c>
      <c r="D901" s="90">
        <f t="shared" si="350"/>
        <v>1.6068320968018073</v>
      </c>
      <c r="E901" s="90">
        <f t="shared" si="350"/>
        <v>1.6298503522235865</v>
      </c>
      <c r="F901" s="90">
        <f t="shared" si="350"/>
        <v>1.5551428169326493</v>
      </c>
      <c r="G901" s="90">
        <f t="shared" si="350"/>
        <v>1.445287964909943</v>
      </c>
      <c r="H901" s="90">
        <f t="shared" si="350"/>
        <v>1.3332157045435054</v>
      </c>
      <c r="I901" s="90">
        <f t="shared" si="350"/>
        <v>1.3239894225801254</v>
      </c>
      <c r="J901" s="90">
        <f t="shared" si="350"/>
        <v>1.160867519682137</v>
      </c>
      <c r="K901" s="90">
        <f t="shared" si="350"/>
        <v>1.0928811694434803</v>
      </c>
      <c r="M901" s="32"/>
      <c r="N901" s="6"/>
      <c r="O901" s="1"/>
      <c r="P901" s="6"/>
      <c r="Q901" s="6"/>
      <c r="R901" s="1"/>
      <c r="S901" s="1"/>
      <c r="T901" s="1"/>
      <c r="U901" s="1"/>
      <c r="V901" s="1"/>
      <c r="W901" s="1"/>
      <c r="X901" s="3"/>
      <c r="Y901" s="3"/>
      <c r="Z901" s="3"/>
      <c r="AA901" s="3"/>
      <c r="AB901" s="3"/>
      <c r="AC901" s="3"/>
      <c r="AD901" s="3"/>
      <c r="AE901" s="3"/>
      <c r="AF901" s="3"/>
      <c r="AG901" s="3"/>
      <c r="AH901" s="3"/>
      <c r="AI901" s="3"/>
    </row>
    <row r="902" spans="1:35" ht="14.5">
      <c r="A902" s="84" t="s">
        <v>2</v>
      </c>
      <c r="B902" s="90">
        <f t="shared" si="350"/>
        <v>0.28484015579210692</v>
      </c>
      <c r="C902" s="90">
        <f t="shared" si="350"/>
        <v>0.40304110434153845</v>
      </c>
      <c r="D902" s="90">
        <f t="shared" si="350"/>
        <v>0.42904655738809611</v>
      </c>
      <c r="E902" s="90">
        <f t="shared" si="350"/>
        <v>0.41032229061500802</v>
      </c>
      <c r="F902" s="90">
        <f t="shared" si="350"/>
        <v>0.36696945455141772</v>
      </c>
      <c r="G902" s="90">
        <f t="shared" si="350"/>
        <v>0.327063425848789</v>
      </c>
      <c r="H902" s="90">
        <f t="shared" si="350"/>
        <v>0.29650632314573044</v>
      </c>
      <c r="I902" s="90">
        <f t="shared" si="350"/>
        <v>0.29251292890334923</v>
      </c>
      <c r="J902" s="90">
        <f t="shared" si="350"/>
        <v>0.25523613079165736</v>
      </c>
      <c r="K902" s="90">
        <f t="shared" si="350"/>
        <v>0.24049217643099308</v>
      </c>
      <c r="M902" s="32"/>
      <c r="N902" s="6"/>
      <c r="O902" s="1"/>
      <c r="P902" s="6"/>
      <c r="Q902" s="6"/>
      <c r="R902" s="1"/>
      <c r="S902" s="1"/>
      <c r="T902" s="1"/>
      <c r="U902" s="1"/>
      <c r="V902" s="1"/>
      <c r="W902" s="1"/>
      <c r="X902" s="3"/>
      <c r="Y902" s="3"/>
      <c r="Z902" s="3"/>
      <c r="AA902" s="3"/>
      <c r="AB902" s="3"/>
      <c r="AC902" s="3"/>
      <c r="AD902" s="3"/>
      <c r="AE902" s="3"/>
      <c r="AF902" s="3"/>
      <c r="AG902" s="3"/>
      <c r="AH902" s="3"/>
      <c r="AI902" s="3"/>
    </row>
    <row r="903" spans="1:35" ht="14.5">
      <c r="A903" s="84" t="s">
        <v>3</v>
      </c>
      <c r="B903" s="90">
        <f t="shared" si="350"/>
        <v>0.51564375574722343</v>
      </c>
      <c r="C903" s="90">
        <f t="shared" si="350"/>
        <v>0.62756369708445758</v>
      </c>
      <c r="D903" s="90">
        <f t="shared" si="350"/>
        <v>0.65564805759975275</v>
      </c>
      <c r="E903" s="90">
        <f t="shared" si="350"/>
        <v>0.68086735172744972</v>
      </c>
      <c r="F903" s="90">
        <f t="shared" si="350"/>
        <v>0.69429393364922098</v>
      </c>
      <c r="G903" s="90">
        <f t="shared" si="350"/>
        <v>0.68442218727417803</v>
      </c>
      <c r="H903" s="90">
        <f t="shared" si="350"/>
        <v>0.64866425533308991</v>
      </c>
      <c r="I903" s="90">
        <f t="shared" si="350"/>
        <v>0.65760091687135969</v>
      </c>
      <c r="J903" s="90">
        <f t="shared" si="350"/>
        <v>0.58680438130846646</v>
      </c>
      <c r="K903" s="90">
        <f t="shared" si="350"/>
        <v>0.56161951561800005</v>
      </c>
      <c r="M903" s="32"/>
      <c r="N903" s="6"/>
      <c r="O903" s="1"/>
      <c r="P903" s="6"/>
      <c r="Q903" s="6"/>
      <c r="R903" s="1"/>
      <c r="S903" s="1"/>
      <c r="T903" s="1"/>
      <c r="U903" s="1"/>
      <c r="V903" s="1"/>
      <c r="W903" s="1"/>
      <c r="X903" s="3"/>
      <c r="Y903" s="3"/>
      <c r="Z903" s="3"/>
      <c r="AA903" s="3"/>
      <c r="AB903" s="3"/>
      <c r="AC903" s="3"/>
      <c r="AD903" s="3"/>
      <c r="AE903" s="3"/>
      <c r="AF903" s="3"/>
      <c r="AG903" s="3"/>
      <c r="AH903" s="3"/>
      <c r="AI903" s="3"/>
    </row>
    <row r="904" spans="1:35" ht="14.5">
      <c r="A904" s="84" t="s">
        <v>4</v>
      </c>
      <c r="B904" s="90">
        <f t="shared" si="350"/>
        <v>0.29570351767526493</v>
      </c>
      <c r="C904" s="90">
        <f t="shared" si="350"/>
        <v>0.36378927378946624</v>
      </c>
      <c r="D904" s="90">
        <f t="shared" si="350"/>
        <v>0.40145208937981142</v>
      </c>
      <c r="E904" s="90">
        <f t="shared" si="350"/>
        <v>0.4553062961722521</v>
      </c>
      <c r="F904" s="90">
        <f t="shared" si="350"/>
        <v>0.48302528589488125</v>
      </c>
      <c r="G904" s="90">
        <f t="shared" si="350"/>
        <v>0.48733490663697709</v>
      </c>
      <c r="H904" s="90">
        <f t="shared" si="350"/>
        <v>0.47684562781347956</v>
      </c>
      <c r="I904" s="90">
        <f t="shared" si="350"/>
        <v>0.49747043830956816</v>
      </c>
      <c r="J904" s="90">
        <f t="shared" si="350"/>
        <v>0.45615831149963421</v>
      </c>
      <c r="K904" s="90">
        <f t="shared" si="350"/>
        <v>0.44654616245083645</v>
      </c>
      <c r="M904" s="32"/>
      <c r="N904" s="6"/>
      <c r="O904" s="1"/>
      <c r="P904" s="6"/>
      <c r="Q904" s="6"/>
      <c r="R904" s="1"/>
      <c r="S904" s="1"/>
      <c r="T904" s="1"/>
      <c r="U904" s="1"/>
      <c r="V904" s="1"/>
      <c r="W904" s="1"/>
      <c r="X904" s="3"/>
      <c r="Y904" s="3"/>
      <c r="Z904" s="3"/>
      <c r="AA904" s="3"/>
      <c r="AB904" s="3"/>
      <c r="AC904" s="3"/>
      <c r="AD904" s="3"/>
      <c r="AE904" s="3"/>
      <c r="AF904" s="3"/>
      <c r="AG904" s="3"/>
      <c r="AH904" s="3"/>
      <c r="AI904" s="3"/>
    </row>
    <row r="905" spans="1:35" ht="14.5">
      <c r="A905" s="84" t="s">
        <v>0</v>
      </c>
      <c r="B905" s="90">
        <f t="shared" si="350"/>
        <v>1.309329624319171</v>
      </c>
      <c r="C905" s="90">
        <f t="shared" si="350"/>
        <v>1.3352282115150285</v>
      </c>
      <c r="D905" s="90">
        <f t="shared" si="350"/>
        <v>1.2955324552176757</v>
      </c>
      <c r="E905" s="90">
        <f t="shared" si="350"/>
        <v>1.2793142653865774</v>
      </c>
      <c r="F905" s="90">
        <f t="shared" si="350"/>
        <v>1.2189000198505104</v>
      </c>
      <c r="G905" s="90">
        <f t="shared" si="350"/>
        <v>1.1487544442578215</v>
      </c>
      <c r="H905" s="90">
        <f t="shared" si="350"/>
        <v>1.08189739259637</v>
      </c>
      <c r="I905" s="90">
        <f t="shared" si="350"/>
        <v>1.098468918435366</v>
      </c>
      <c r="J905" s="90">
        <f t="shared" si="350"/>
        <v>0.97877955646766546</v>
      </c>
      <c r="K905" s="90">
        <f t="shared" si="350"/>
        <v>0.93257104315208816</v>
      </c>
      <c r="M905" s="32"/>
      <c r="N905" s="6"/>
      <c r="O905" s="1"/>
      <c r="P905" s="6"/>
      <c r="Q905" s="6"/>
      <c r="R905" s="1"/>
      <c r="S905" s="1"/>
      <c r="T905" s="1"/>
      <c r="U905" s="1"/>
      <c r="V905" s="1"/>
      <c r="W905" s="1"/>
      <c r="X905" s="3"/>
      <c r="Y905" s="3"/>
      <c r="Z905" s="3"/>
      <c r="AA905" s="3"/>
      <c r="AB905" s="3"/>
      <c r="AC905" s="3"/>
      <c r="AD905" s="3"/>
      <c r="AE905" s="3"/>
      <c r="AF905" s="3"/>
      <c r="AG905" s="3"/>
      <c r="AH905" s="3"/>
      <c r="AI905" s="3"/>
    </row>
    <row r="906" spans="1:35" ht="14.5">
      <c r="A906" s="84" t="s">
        <v>1</v>
      </c>
      <c r="B906" s="90">
        <f t="shared" si="350"/>
        <v>0.38928421223819398</v>
      </c>
      <c r="C906" s="90">
        <f t="shared" si="350"/>
        <v>0.33262544124428817</v>
      </c>
      <c r="D906" s="90">
        <f t="shared" si="350"/>
        <v>0.27493106719904403</v>
      </c>
      <c r="E906" s="90">
        <f t="shared" si="350"/>
        <v>0.23995942416803651</v>
      </c>
      <c r="F906" s="90">
        <f t="shared" si="350"/>
        <v>0.20558711362897786</v>
      </c>
      <c r="G906" s="90">
        <f t="shared" si="350"/>
        <v>0.17644032209453256</v>
      </c>
      <c r="H906" s="90">
        <f t="shared" si="350"/>
        <v>0.15194006038797184</v>
      </c>
      <c r="I906" s="90">
        <f t="shared" si="350"/>
        <v>0.1411011710290945</v>
      </c>
      <c r="J906" s="90">
        <f t="shared" si="350"/>
        <v>0.11630522912537486</v>
      </c>
      <c r="K906" s="90">
        <f t="shared" si="350"/>
        <v>0.10354191319608078</v>
      </c>
      <c r="M906" s="32"/>
      <c r="N906" s="6"/>
      <c r="O906" s="1"/>
      <c r="P906" s="6"/>
      <c r="Q906" s="6"/>
      <c r="R906" s="1"/>
      <c r="S906" s="1"/>
      <c r="T906" s="1"/>
      <c r="U906" s="1"/>
      <c r="V906" s="1"/>
      <c r="W906" s="1"/>
      <c r="X906" s="3"/>
      <c r="Y906" s="3"/>
      <c r="Z906" s="3"/>
      <c r="AA906" s="3"/>
      <c r="AB906" s="3"/>
      <c r="AC906" s="3"/>
      <c r="AD906" s="3"/>
      <c r="AE906" s="3"/>
      <c r="AF906" s="3"/>
      <c r="AG906" s="3"/>
      <c r="AH906" s="3"/>
      <c r="AI906" s="3"/>
    </row>
    <row r="907" spans="1:35" ht="14.5">
      <c r="A907" s="84" t="s">
        <v>7</v>
      </c>
      <c r="B907" s="90">
        <f t="shared" si="350"/>
        <v>0.37939787917065876</v>
      </c>
      <c r="C907" s="90">
        <f t="shared" si="350"/>
        <v>0.47835921240183554</v>
      </c>
      <c r="D907" s="90">
        <f t="shared" si="350"/>
        <v>0.5304512860686651</v>
      </c>
      <c r="E907" s="90">
        <f t="shared" si="350"/>
        <v>0.57216108409441424</v>
      </c>
      <c r="F907" s="90">
        <f t="shared" si="350"/>
        <v>0.58198136446931259</v>
      </c>
      <c r="G907" s="90">
        <f t="shared" si="350"/>
        <v>0.58178274115370576</v>
      </c>
      <c r="H907" s="90">
        <f t="shared" si="350"/>
        <v>0.55600241348224488</v>
      </c>
      <c r="I907" s="90">
        <f t="shared" si="350"/>
        <v>0.56434395224782796</v>
      </c>
      <c r="J907" s="90">
        <f t="shared" si="350"/>
        <v>0.50568038907093538</v>
      </c>
      <c r="K907" s="90">
        <f t="shared" si="350"/>
        <v>0.48284959790174226</v>
      </c>
      <c r="M907" s="32"/>
      <c r="N907" s="6"/>
      <c r="O907" s="1"/>
      <c r="P907" s="6"/>
      <c r="Q907" s="6"/>
      <c r="R907" s="1"/>
      <c r="S907" s="1"/>
      <c r="T907" s="1"/>
      <c r="U907" s="1"/>
      <c r="V907" s="1"/>
      <c r="W907" s="1"/>
      <c r="X907" s="3"/>
      <c r="Y907" s="3"/>
      <c r="Z907" s="3"/>
      <c r="AA907" s="3"/>
      <c r="AB907" s="3"/>
      <c r="AC907" s="3"/>
      <c r="AD907" s="3"/>
      <c r="AE907" s="3"/>
      <c r="AF907" s="3"/>
      <c r="AG907" s="3"/>
    </row>
    <row r="908" spans="1:35" ht="14.5">
      <c r="A908" s="84" t="s">
        <v>8</v>
      </c>
      <c r="B908" s="90">
        <f t="shared" si="350"/>
        <v>0.41907596260718899</v>
      </c>
      <c r="C908" s="90">
        <f t="shared" si="350"/>
        <v>0.8612637494567108</v>
      </c>
      <c r="D908" s="90">
        <f t="shared" si="350"/>
        <v>1.2820587590709249</v>
      </c>
      <c r="E908" s="90">
        <f t="shared" si="350"/>
        <v>1.5218814782967591</v>
      </c>
      <c r="F908" s="90">
        <f t="shared" si="350"/>
        <v>1.5668388817160381</v>
      </c>
      <c r="G908" s="90">
        <f t="shared" si="350"/>
        <v>1.5524375021663777</v>
      </c>
      <c r="H908" s="90">
        <f t="shared" si="350"/>
        <v>1.5072395941016641</v>
      </c>
      <c r="I908" s="90">
        <f t="shared" si="350"/>
        <v>1.5394644532106323</v>
      </c>
      <c r="J908" s="90">
        <f t="shared" si="350"/>
        <v>1.3678681490042448</v>
      </c>
      <c r="K908" s="90">
        <f t="shared" si="350"/>
        <v>1.2948434478440016</v>
      </c>
      <c r="M908" s="32"/>
      <c r="N908" s="9" t="s">
        <v>9</v>
      </c>
      <c r="O908" s="1"/>
      <c r="P908" s="6"/>
      <c r="Q908" s="6"/>
      <c r="R908" s="1"/>
      <c r="S908" s="1"/>
      <c r="T908" s="1"/>
      <c r="U908" s="1"/>
      <c r="V908" s="1"/>
      <c r="W908" s="1"/>
      <c r="X908" s="3"/>
      <c r="Y908" s="3"/>
      <c r="Z908" s="3"/>
      <c r="AA908" s="3"/>
      <c r="AB908" s="3"/>
      <c r="AC908" s="3"/>
      <c r="AD908" s="3"/>
      <c r="AE908" s="3"/>
      <c r="AF908" s="3"/>
      <c r="AG908" s="3"/>
    </row>
    <row r="909" spans="1:35" ht="14.5">
      <c r="A909" s="84" t="s">
        <v>89</v>
      </c>
      <c r="B909" s="90">
        <f>SUM(B899:B908)</f>
        <v>6.1096102922865825</v>
      </c>
      <c r="C909" s="90">
        <f t="shared" ref="C909:K909" si="351">SUM(C899:C908)</f>
        <v>8.1825417526761619</v>
      </c>
      <c r="D909" s="90">
        <f t="shared" si="351"/>
        <v>9.1931101656681218</v>
      </c>
      <c r="E909" s="90">
        <f t="shared" si="351"/>
        <v>9.5831496969666166</v>
      </c>
      <c r="F909" s="90">
        <f t="shared" si="351"/>
        <v>9.2693905740288365</v>
      </c>
      <c r="G909" s="90">
        <f t="shared" si="351"/>
        <v>8.7296592818424177</v>
      </c>
      <c r="H909" s="90">
        <f t="shared" si="351"/>
        <v>8.1154723789220036</v>
      </c>
      <c r="I909" s="90">
        <f t="shared" si="351"/>
        <v>8.1020433468670987</v>
      </c>
      <c r="J909" s="90">
        <f t="shared" si="351"/>
        <v>7.1283099652725035</v>
      </c>
      <c r="K909" s="90">
        <f t="shared" si="351"/>
        <v>6.73551561299257</v>
      </c>
      <c r="M909" s="32"/>
      <c r="N909" s="9"/>
      <c r="O909" s="1"/>
      <c r="P909" s="6"/>
      <c r="Q909" s="6"/>
      <c r="R909" s="1"/>
      <c r="S909" s="1"/>
      <c r="T909" s="1"/>
      <c r="U909" s="1"/>
      <c r="V909" s="1"/>
      <c r="W909" s="1"/>
      <c r="X909" s="3"/>
      <c r="Y909" s="3"/>
      <c r="Z909" s="3"/>
      <c r="AA909" s="3"/>
      <c r="AB909" s="3"/>
      <c r="AC909" s="3"/>
      <c r="AD909" s="3"/>
      <c r="AE909" s="3"/>
      <c r="AF909" s="3"/>
      <c r="AG909" s="3"/>
    </row>
    <row r="910" spans="1:35" s="5" customFormat="1" ht="14.5">
      <c r="A910" s="32"/>
      <c r="B910" s="6"/>
      <c r="C910" s="6"/>
      <c r="D910" s="6"/>
      <c r="E910" s="6"/>
      <c r="F910" s="6"/>
      <c r="G910" s="6"/>
      <c r="H910" s="6"/>
      <c r="I910" s="6"/>
      <c r="J910" s="6"/>
      <c r="K910" s="6"/>
      <c r="L910" s="6"/>
      <c r="P910" s="6"/>
      <c r="Q910" s="6"/>
      <c r="R910" s="6"/>
      <c r="S910" s="6"/>
      <c r="T910" s="6"/>
      <c r="U910" s="6"/>
      <c r="V910" s="6"/>
      <c r="W910" s="6"/>
      <c r="X910" s="6"/>
      <c r="Y910" s="6"/>
      <c r="Z910" s="6"/>
      <c r="AA910" s="6"/>
    </row>
    <row r="911" spans="1:35">
      <c r="A911" s="8" t="s">
        <v>652</v>
      </c>
      <c r="O911" t="s">
        <v>640</v>
      </c>
    </row>
    <row r="912" spans="1:35" ht="14.5">
      <c r="A912" s="129"/>
      <c r="B912" s="129">
        <v>2010</v>
      </c>
      <c r="C912" s="129">
        <v>2020</v>
      </c>
      <c r="D912" s="129">
        <v>2030</v>
      </c>
      <c r="E912" s="129">
        <v>2040</v>
      </c>
      <c r="F912" s="129">
        <v>2050</v>
      </c>
      <c r="G912" s="129">
        <v>2060</v>
      </c>
      <c r="H912" s="129">
        <v>2070</v>
      </c>
      <c r="I912" s="129">
        <v>2080</v>
      </c>
      <c r="J912" s="129">
        <v>2090</v>
      </c>
      <c r="K912" s="129">
        <v>2100</v>
      </c>
      <c r="O912" s="199"/>
      <c r="P912" s="199">
        <v>2010</v>
      </c>
      <c r="Q912" s="199">
        <v>2020</v>
      </c>
      <c r="R912" s="199">
        <v>2030</v>
      </c>
      <c r="S912" s="199">
        <v>2040</v>
      </c>
      <c r="T912" s="199">
        <v>2050</v>
      </c>
      <c r="U912" s="199">
        <v>2060</v>
      </c>
      <c r="V912" s="199">
        <v>2070</v>
      </c>
      <c r="W912" s="199">
        <v>2080</v>
      </c>
      <c r="X912" s="199">
        <v>2090</v>
      </c>
      <c r="Y912" s="199">
        <v>2100</v>
      </c>
    </row>
    <row r="913" spans="1:27" ht="14.5">
      <c r="A913" s="129" t="s">
        <v>5</v>
      </c>
      <c r="B913" s="137">
        <f t="shared" ref="B913:C922" si="352">B$923*B53/B$63</f>
        <v>4.8018724486890525E-3</v>
      </c>
      <c r="C913" s="137">
        <f t="shared" si="352"/>
        <v>7.2889314174270645E-3</v>
      </c>
      <c r="D913" s="137">
        <f t="shared" ref="D913:K913" si="353">D$923*D53/D$63</f>
        <v>9.3220765920803816E-3</v>
      </c>
      <c r="E913" s="137">
        <f t="shared" si="353"/>
        <v>1.2111628642805659E-2</v>
      </c>
      <c r="F913" s="137">
        <f t="shared" si="353"/>
        <v>1.4847989929336556E-2</v>
      </c>
      <c r="G913" s="137">
        <f t="shared" si="353"/>
        <v>1.7366568026487388E-2</v>
      </c>
      <c r="H913" s="137">
        <f t="shared" si="353"/>
        <v>1.9519132092481108E-2</v>
      </c>
      <c r="I913" s="137">
        <f t="shared" si="353"/>
        <v>2.302988708276394E-2</v>
      </c>
      <c r="J913" s="137">
        <f t="shared" si="353"/>
        <v>2.3464170116789144E-2</v>
      </c>
      <c r="K913" s="137">
        <f t="shared" si="353"/>
        <v>2.514299033367624E-2</v>
      </c>
      <c r="O913" s="199" t="s">
        <v>5</v>
      </c>
      <c r="P913" s="202">
        <f>B899/B913</f>
        <v>29.83426109528131</v>
      </c>
      <c r="Q913" s="202">
        <f t="shared" ref="Q913:Q923" si="354">C899/C913</f>
        <v>27.927902463336753</v>
      </c>
      <c r="R913" s="202">
        <f t="shared" ref="R913:R923" si="355">D899/D913</f>
        <v>27.236829001570761</v>
      </c>
      <c r="S913" s="202">
        <f t="shared" ref="S913:S923" si="356">E899/E913</f>
        <v>27.023024974589728</v>
      </c>
      <c r="T913" s="202">
        <f t="shared" ref="T913:T923" si="357">F899/F913</f>
        <v>26.974695443506658</v>
      </c>
      <c r="U913" s="202">
        <f t="shared" ref="U913:U923" si="358">G899/G913</f>
        <v>26.955472400564968</v>
      </c>
      <c r="V913" s="202">
        <f t="shared" ref="V913:V923" si="359">H899/H913</f>
        <v>26.943508891128786</v>
      </c>
      <c r="W913" s="202">
        <f t="shared" ref="W913:W923" si="360">I899/I913</f>
        <v>26.930367708457364</v>
      </c>
      <c r="X913" s="202">
        <f t="shared" ref="X913:X923" si="361">J899/J913</f>
        <v>26.910669690094064</v>
      </c>
      <c r="Y913" s="202">
        <f t="shared" ref="Y913:Y923" si="362">K899/K913</f>
        <v>26.885083255559081</v>
      </c>
    </row>
    <row r="914" spans="1:27" ht="14.5">
      <c r="A914" s="129" t="s">
        <v>6</v>
      </c>
      <c r="B914" s="137">
        <f t="shared" si="352"/>
        <v>3.4287686084205925E-2</v>
      </c>
      <c r="C914" s="137">
        <f t="shared" si="352"/>
        <v>7.5158082681224397E-2</v>
      </c>
      <c r="D914" s="137">
        <f t="shared" ref="D914:K914" si="363">D$923*D54/D$63</f>
        <v>9.1800402534371578E-2</v>
      </c>
      <c r="E914" s="137">
        <f t="shared" si="363"/>
        <v>9.1803195258478437E-2</v>
      </c>
      <c r="F914" s="137">
        <f t="shared" si="363"/>
        <v>8.1717604947100578E-2</v>
      </c>
      <c r="G914" s="137">
        <f t="shared" si="363"/>
        <v>6.9121754735788105E-2</v>
      </c>
      <c r="H914" s="137">
        <f t="shared" si="363"/>
        <v>5.718065452316063E-2</v>
      </c>
      <c r="I914" s="137">
        <f t="shared" si="363"/>
        <v>5.0832712157240695E-2</v>
      </c>
      <c r="J914" s="137">
        <f t="shared" si="363"/>
        <v>3.977454515394175E-2</v>
      </c>
      <c r="K914" s="137">
        <f t="shared" si="363"/>
        <v>3.3636040473626873E-2</v>
      </c>
      <c r="O914" s="199" t="s">
        <v>6</v>
      </c>
      <c r="P914" s="202">
        <f t="shared" ref="P914:P922" si="364">B900/B914</f>
        <v>26.783351661594182</v>
      </c>
      <c r="Q914" s="202">
        <f t="shared" si="354"/>
        <v>26.766906802659371</v>
      </c>
      <c r="R914" s="202">
        <f t="shared" si="355"/>
        <v>26.832714485560377</v>
      </c>
      <c r="S914" s="202">
        <f t="shared" si="356"/>
        <v>26.863926729797296</v>
      </c>
      <c r="T914" s="202">
        <f t="shared" si="357"/>
        <v>26.87464590360149</v>
      </c>
      <c r="U914" s="202">
        <f t="shared" si="358"/>
        <v>26.880274516636145</v>
      </c>
      <c r="V914" s="202">
        <f t="shared" si="359"/>
        <v>26.884041661580053</v>
      </c>
      <c r="W914" s="202">
        <f t="shared" si="360"/>
        <v>26.889925007906292</v>
      </c>
      <c r="X914" s="202">
        <f t="shared" si="361"/>
        <v>26.880854642566327</v>
      </c>
      <c r="Y914" s="202">
        <f t="shared" si="362"/>
        <v>26.881856062984088</v>
      </c>
    </row>
    <row r="915" spans="1:27" ht="14.5">
      <c r="A915" s="129" t="s">
        <v>11</v>
      </c>
      <c r="B915" s="137">
        <f t="shared" si="352"/>
        <v>5.4919035803458506E-2</v>
      </c>
      <c r="C915" s="137">
        <f t="shared" si="352"/>
        <v>5.8518757742337182E-2</v>
      </c>
      <c r="D915" s="137">
        <f t="shared" ref="D915:K915" si="365">D$923*D55/D$63</f>
        <v>5.9878332118421952E-2</v>
      </c>
      <c r="E915" s="137">
        <f t="shared" si="365"/>
        <v>6.0668487146578701E-2</v>
      </c>
      <c r="F915" s="137">
        <f t="shared" si="365"/>
        <v>5.7867986815012623E-2</v>
      </c>
      <c r="G915" s="137">
        <f t="shared" si="365"/>
        <v>5.3773646796924132E-2</v>
      </c>
      <c r="H915" s="137">
        <f t="shared" si="365"/>
        <v>4.9603695166162406E-2</v>
      </c>
      <c r="I915" s="137">
        <f t="shared" si="365"/>
        <v>4.925654976193336E-2</v>
      </c>
      <c r="J915" s="137">
        <f t="shared" si="365"/>
        <v>4.3188616398323505E-2</v>
      </c>
      <c r="K915" s="137">
        <f t="shared" si="365"/>
        <v>4.0656086071957039E-2</v>
      </c>
      <c r="O915" s="199" t="s">
        <v>11</v>
      </c>
      <c r="P915" s="202">
        <f t="shared" si="364"/>
        <v>26.488733697125468</v>
      </c>
      <c r="Q915" s="202">
        <f t="shared" si="354"/>
        <v>26.749663918917676</v>
      </c>
      <c r="R915" s="202">
        <f t="shared" si="355"/>
        <v>26.834950806979059</v>
      </c>
      <c r="S915" s="202">
        <f t="shared" si="356"/>
        <v>26.864858988254817</v>
      </c>
      <c r="T915" s="202">
        <f t="shared" si="357"/>
        <v>26.873974757476798</v>
      </c>
      <c r="U915" s="202">
        <f t="shared" si="358"/>
        <v>26.877254026829625</v>
      </c>
      <c r="V915" s="202">
        <f t="shared" si="359"/>
        <v>26.877346537944415</v>
      </c>
      <c r="W915" s="202">
        <f t="shared" si="360"/>
        <v>26.879459259311258</v>
      </c>
      <c r="X915" s="202">
        <f t="shared" si="361"/>
        <v>26.879016196666107</v>
      </c>
      <c r="Y915" s="202">
        <f t="shared" si="362"/>
        <v>26.881121008775771</v>
      </c>
    </row>
    <row r="916" spans="1:27" ht="14.5">
      <c r="A916" s="129" t="s">
        <v>2</v>
      </c>
      <c r="B916" s="137">
        <f t="shared" si="352"/>
        <v>1.0298072485355891E-2</v>
      </c>
      <c r="C916" s="137">
        <f t="shared" si="352"/>
        <v>1.4829927696068557E-2</v>
      </c>
      <c r="D916" s="137">
        <f t="shared" ref="D916:K916" si="366">D$923*D56/D$63</f>
        <v>1.5881575905859448E-2</v>
      </c>
      <c r="E916" s="137">
        <f t="shared" si="366"/>
        <v>1.521477397010897E-2</v>
      </c>
      <c r="F916" s="137">
        <f t="shared" si="366"/>
        <v>1.3605021789184903E-2</v>
      </c>
      <c r="G916" s="137">
        <f t="shared" si="366"/>
        <v>1.212166719777299E-2</v>
      </c>
      <c r="H916" s="137">
        <f t="shared" si="366"/>
        <v>1.0985476532183909E-2</v>
      </c>
      <c r="I916" s="137">
        <f t="shared" si="366"/>
        <v>1.0838655481066561E-2</v>
      </c>
      <c r="J916" s="137">
        <f t="shared" si="366"/>
        <v>9.4665740133009872E-3</v>
      </c>
      <c r="K916" s="137">
        <f t="shared" si="366"/>
        <v>8.9423533298552075E-3</v>
      </c>
      <c r="O916" s="199" t="s">
        <v>2</v>
      </c>
      <c r="P916" s="202">
        <f t="shared" si="364"/>
        <v>27.659560194119486</v>
      </c>
      <c r="Q916" s="202">
        <f t="shared" si="354"/>
        <v>27.177550194555934</v>
      </c>
      <c r="R916" s="202">
        <f t="shared" si="355"/>
        <v>27.015364213938049</v>
      </c>
      <c r="S916" s="202">
        <f t="shared" si="356"/>
        <v>26.968674751339027</v>
      </c>
      <c r="T916" s="202">
        <f t="shared" si="357"/>
        <v>26.97308833736189</v>
      </c>
      <c r="U916" s="202">
        <f t="shared" si="358"/>
        <v>26.981719635800392</v>
      </c>
      <c r="V916" s="202">
        <f t="shared" si="359"/>
        <v>26.990756593677332</v>
      </c>
      <c r="W916" s="202">
        <f t="shared" si="360"/>
        <v>26.987934934764155</v>
      </c>
      <c r="X916" s="202">
        <f t="shared" si="361"/>
        <v>26.961826996021838</v>
      </c>
      <c r="Y916" s="202">
        <f t="shared" si="362"/>
        <v>26.893611509185028</v>
      </c>
    </row>
    <row r="917" spans="1:27" ht="14.5">
      <c r="A917" s="129" t="s">
        <v>3</v>
      </c>
      <c r="B917" s="137">
        <f t="shared" si="352"/>
        <v>1.9114426505536439E-2</v>
      </c>
      <c r="C917" s="137">
        <f t="shared" si="352"/>
        <v>2.328632104797438E-2</v>
      </c>
      <c r="D917" s="137">
        <f t="shared" ref="D917:K917" si="367">D$923*D57/D$63</f>
        <v>2.4358500093116915E-2</v>
      </c>
      <c r="E917" s="137">
        <f t="shared" si="367"/>
        <v>2.5306696912915101E-2</v>
      </c>
      <c r="F917" s="137">
        <f t="shared" si="367"/>
        <v>2.5806859144934961E-2</v>
      </c>
      <c r="G917" s="137">
        <f t="shared" si="367"/>
        <v>2.5439679621431569E-2</v>
      </c>
      <c r="H917" s="137">
        <f t="shared" si="367"/>
        <v>2.4110387968010748E-2</v>
      </c>
      <c r="I917" s="137">
        <f t="shared" si="367"/>
        <v>2.4440682675396314E-2</v>
      </c>
      <c r="J917" s="137">
        <f t="shared" si="367"/>
        <v>2.1814287279221672E-2</v>
      </c>
      <c r="K917" s="137">
        <f t="shared" si="367"/>
        <v>2.0890122123967063E-2</v>
      </c>
      <c r="N917" s="8" t="s">
        <v>9</v>
      </c>
      <c r="O917" s="199" t="s">
        <v>3</v>
      </c>
      <c r="P917" s="202">
        <f t="shared" si="364"/>
        <v>26.976679399607868</v>
      </c>
      <c r="Q917" s="202">
        <f t="shared" si="354"/>
        <v>26.949885977761515</v>
      </c>
      <c r="R917" s="202">
        <f t="shared" si="355"/>
        <v>26.916602216612755</v>
      </c>
      <c r="S917" s="202">
        <f t="shared" si="356"/>
        <v>26.904631373680921</v>
      </c>
      <c r="T917" s="202">
        <f t="shared" si="357"/>
        <v>26.903465072985764</v>
      </c>
      <c r="U917" s="202">
        <f t="shared" si="358"/>
        <v>26.903726676557238</v>
      </c>
      <c r="V917" s="202">
        <f t="shared" si="359"/>
        <v>26.903932702938111</v>
      </c>
      <c r="W917" s="202">
        <f t="shared" si="360"/>
        <v>26.905996268809069</v>
      </c>
      <c r="X917" s="202">
        <f t="shared" si="361"/>
        <v>26.900002452402081</v>
      </c>
      <c r="Y917" s="202">
        <f t="shared" si="362"/>
        <v>26.884453440971448</v>
      </c>
    </row>
    <row r="918" spans="1:27" ht="14.5">
      <c r="A918" s="129" t="s">
        <v>4</v>
      </c>
      <c r="B918" s="137">
        <f t="shared" si="352"/>
        <v>1.0597162256062217E-2</v>
      </c>
      <c r="C918" s="137">
        <f t="shared" si="352"/>
        <v>1.3299002137410046E-2</v>
      </c>
      <c r="D918" s="137">
        <f t="shared" ref="D918:K918" si="368">D$923*D58/D$63</f>
        <v>1.4827861963279615E-2</v>
      </c>
      <c r="E918" s="137">
        <f t="shared" si="368"/>
        <v>1.6879533127096221E-2</v>
      </c>
      <c r="F918" s="137">
        <f t="shared" si="368"/>
        <v>1.7918853627975673E-2</v>
      </c>
      <c r="G918" s="137">
        <f t="shared" si="368"/>
        <v>1.8079909891387313E-2</v>
      </c>
      <c r="H918" s="137">
        <f t="shared" si="368"/>
        <v>1.7689277856379377E-2</v>
      </c>
      <c r="I918" s="137">
        <f t="shared" si="368"/>
        <v>1.8456630254249966E-2</v>
      </c>
      <c r="J918" s="137">
        <f t="shared" si="368"/>
        <v>1.6935756642566167E-2</v>
      </c>
      <c r="K918" s="137">
        <f t="shared" si="368"/>
        <v>1.6606687661464357E-2</v>
      </c>
      <c r="O918" s="199" t="s">
        <v>4</v>
      </c>
      <c r="P918" s="202">
        <f t="shared" si="364"/>
        <v>27.904028505943149</v>
      </c>
      <c r="Q918" s="202">
        <f t="shared" si="354"/>
        <v>27.354629319603482</v>
      </c>
      <c r="R918" s="202">
        <f t="shared" si="355"/>
        <v>27.074172282827117</v>
      </c>
      <c r="S918" s="202">
        <f t="shared" si="356"/>
        <v>26.973867863759942</v>
      </c>
      <c r="T918" s="202">
        <f t="shared" si="357"/>
        <v>26.956260479786593</v>
      </c>
      <c r="U918" s="202">
        <f t="shared" si="358"/>
        <v>26.954498643222095</v>
      </c>
      <c r="V918" s="202">
        <f t="shared" si="359"/>
        <v>26.95676056903093</v>
      </c>
      <c r="W918" s="202">
        <f t="shared" si="360"/>
        <v>26.953481294074077</v>
      </c>
      <c r="X918" s="202">
        <f t="shared" si="361"/>
        <v>26.93462837988179</v>
      </c>
      <c r="Y918" s="202">
        <f t="shared" si="362"/>
        <v>26.889538212189183</v>
      </c>
    </row>
    <row r="919" spans="1:27" ht="14.5">
      <c r="A919" s="129" t="s">
        <v>0</v>
      </c>
      <c r="B919" s="137">
        <f>B$923*B59/B$63</f>
        <v>4.9415053648886625E-2</v>
      </c>
      <c r="C919" s="137">
        <f t="shared" si="352"/>
        <v>4.9896378066101442E-2</v>
      </c>
      <c r="D919" s="137">
        <f t="shared" ref="D919:K919" si="369">D$923*D59/D$63</f>
        <v>4.8263962681342094E-2</v>
      </c>
      <c r="E919" s="137">
        <f t="shared" si="369"/>
        <v>4.7611032715561004E-2</v>
      </c>
      <c r="F919" s="137">
        <f t="shared" si="369"/>
        <v>4.5347773976476789E-2</v>
      </c>
      <c r="G919" s="137">
        <f t="shared" si="369"/>
        <v>4.2732498683320977E-2</v>
      </c>
      <c r="H919" s="137">
        <f t="shared" si="369"/>
        <v>4.0244747862933937E-2</v>
      </c>
      <c r="I919" s="137">
        <f t="shared" si="369"/>
        <v>4.0858315386337704E-2</v>
      </c>
      <c r="J919" s="137">
        <f t="shared" si="369"/>
        <v>3.6408860315396557E-2</v>
      </c>
      <c r="K919" s="137">
        <f t="shared" si="369"/>
        <v>3.4691634932002759E-2</v>
      </c>
      <c r="O919" s="199" t="s">
        <v>0</v>
      </c>
      <c r="P919" s="202">
        <f t="shared" si="364"/>
        <v>26.496573971617487</v>
      </c>
      <c r="Q919" s="202">
        <f t="shared" si="354"/>
        <v>26.760022736442963</v>
      </c>
      <c r="R919" s="202">
        <f t="shared" si="355"/>
        <v>26.842645801201549</v>
      </c>
      <c r="S919" s="202">
        <f t="shared" si="356"/>
        <v>26.870122163270182</v>
      </c>
      <c r="T919" s="202">
        <f t="shared" si="357"/>
        <v>26.878938324134484</v>
      </c>
      <c r="U919" s="202">
        <f t="shared" si="358"/>
        <v>26.882454329921842</v>
      </c>
      <c r="V919" s="202">
        <f t="shared" si="359"/>
        <v>26.882946223967153</v>
      </c>
      <c r="W919" s="202">
        <f t="shared" si="360"/>
        <v>26.884831350699166</v>
      </c>
      <c r="X919" s="202">
        <f t="shared" si="361"/>
        <v>26.883004521120913</v>
      </c>
      <c r="Y919" s="202">
        <f t="shared" si="362"/>
        <v>26.88172653090497</v>
      </c>
    </row>
    <row r="920" spans="1:27" ht="14.5">
      <c r="A920" s="129" t="s">
        <v>1</v>
      </c>
      <c r="B920" s="137">
        <f t="shared" si="352"/>
        <v>1.4407214019376047E-2</v>
      </c>
      <c r="C920" s="137">
        <f t="shared" si="352"/>
        <v>1.2261496984688255E-2</v>
      </c>
      <c r="D920" s="137">
        <f t="shared" ref="D920:K920" si="370">D$923*D60/D$63</f>
        <v>1.016199366239948E-2</v>
      </c>
      <c r="E920" s="137">
        <f t="shared" si="370"/>
        <v>8.8855708752390121E-3</v>
      </c>
      <c r="F920" s="137">
        <f t="shared" si="370"/>
        <v>7.6102534643718274E-3</v>
      </c>
      <c r="G920" s="137">
        <f t="shared" si="370"/>
        <v>6.5248193403765866E-3</v>
      </c>
      <c r="H920" s="137">
        <f t="shared" si="370"/>
        <v>5.6110149676934324E-3</v>
      </c>
      <c r="I920" s="137">
        <f t="shared" si="370"/>
        <v>5.2065738436130526E-3</v>
      </c>
      <c r="J920" s="137">
        <f t="shared" si="370"/>
        <v>4.2959986855483599E-3</v>
      </c>
      <c r="K920" s="137">
        <f t="shared" si="370"/>
        <v>3.8470223450628284E-3</v>
      </c>
      <c r="O920" s="199" t="s">
        <v>1</v>
      </c>
      <c r="P920" s="202">
        <f t="shared" si="364"/>
        <v>27.020089499236384</v>
      </c>
      <c r="Q920" s="202">
        <f t="shared" si="354"/>
        <v>27.12763716042663</v>
      </c>
      <c r="R920" s="202">
        <f t="shared" si="355"/>
        <v>27.054835530582931</v>
      </c>
      <c r="S920" s="202">
        <f t="shared" si="356"/>
        <v>27.005515744263519</v>
      </c>
      <c r="T920" s="202">
        <f t="shared" si="357"/>
        <v>27.014489673892566</v>
      </c>
      <c r="U920" s="202">
        <f t="shared" si="358"/>
        <v>27.041411093590391</v>
      </c>
      <c r="V920" s="202">
        <f t="shared" si="359"/>
        <v>27.078890586248271</v>
      </c>
      <c r="W920" s="202">
        <f t="shared" si="360"/>
        <v>27.10058001043901</v>
      </c>
      <c r="X920" s="202">
        <f t="shared" si="361"/>
        <v>27.072920091112447</v>
      </c>
      <c r="Y920" s="202">
        <f t="shared" si="362"/>
        <v>26.914819803156032</v>
      </c>
    </row>
    <row r="921" spans="1:27" ht="14.5">
      <c r="A921" s="129" t="s">
        <v>7</v>
      </c>
      <c r="B921" s="137">
        <f t="shared" si="352"/>
        <v>1.3837851992589266E-2</v>
      </c>
      <c r="C921" s="137">
        <f t="shared" si="352"/>
        <v>1.7631285589400771E-2</v>
      </c>
      <c r="D921" s="137">
        <f t="shared" ref="D921:K921" si="371">D$923*D61/D$63</f>
        <v>1.965842212892557E-2</v>
      </c>
      <c r="E921" s="137">
        <f t="shared" si="371"/>
        <v>2.1241502225801456E-2</v>
      </c>
      <c r="F921" s="137">
        <f t="shared" si="371"/>
        <v>2.1611020681019558E-2</v>
      </c>
      <c r="G921" s="137">
        <f t="shared" si="371"/>
        <v>2.1603924303245602E-2</v>
      </c>
      <c r="H921" s="137">
        <f t="shared" si="371"/>
        <v>2.0644585878124615E-2</v>
      </c>
      <c r="I921" s="137">
        <f t="shared" si="371"/>
        <v>2.0967855009303801E-2</v>
      </c>
      <c r="J921" s="137">
        <f t="shared" si="371"/>
        <v>1.879376428509107E-2</v>
      </c>
      <c r="K921" s="137">
        <f t="shared" si="371"/>
        <v>1.7959431865119297E-2</v>
      </c>
      <c r="O921" s="199" t="s">
        <v>7</v>
      </c>
      <c r="P921" s="202">
        <f t="shared" si="364"/>
        <v>27.417396816633232</v>
      </c>
      <c r="Q921" s="202">
        <f t="shared" si="354"/>
        <v>27.131272417787056</v>
      </c>
      <c r="R921" s="202">
        <f t="shared" si="355"/>
        <v>26.983411109488515</v>
      </c>
      <c r="S921" s="202">
        <f t="shared" si="356"/>
        <v>26.935999065048527</v>
      </c>
      <c r="T921" s="202">
        <f t="shared" si="357"/>
        <v>26.929841633091069</v>
      </c>
      <c r="U921" s="202">
        <f t="shared" si="358"/>
        <v>26.929493595119816</v>
      </c>
      <c r="V921" s="202">
        <f t="shared" si="359"/>
        <v>26.932117542323546</v>
      </c>
      <c r="W921" s="202">
        <f t="shared" si="360"/>
        <v>26.914720270500666</v>
      </c>
      <c r="X921" s="202">
        <f t="shared" si="361"/>
        <v>26.906817676333592</v>
      </c>
      <c r="Y921" s="202">
        <f t="shared" si="362"/>
        <v>26.885571967314284</v>
      </c>
    </row>
    <row r="922" spans="1:27" ht="14.5">
      <c r="A922" s="129" t="s">
        <v>8</v>
      </c>
      <c r="B922" s="137">
        <f t="shared" si="352"/>
        <v>1.5287301916441658E-2</v>
      </c>
      <c r="C922" s="137">
        <f t="shared" si="352"/>
        <v>3.1969305257667988E-2</v>
      </c>
      <c r="D922" s="137">
        <f t="shared" ref="D922:K922" si="372">D$923*D62/D$63</f>
        <v>4.7701314897298508E-2</v>
      </c>
      <c r="E922" s="137">
        <f t="shared" si="372"/>
        <v>5.6617773959830059E-2</v>
      </c>
      <c r="F922" s="137">
        <f t="shared" si="372"/>
        <v>5.8280506599583858E-2</v>
      </c>
      <c r="G922" s="137">
        <f t="shared" si="372"/>
        <v>5.774125521943068E-2</v>
      </c>
      <c r="H922" s="137">
        <f t="shared" si="372"/>
        <v>5.6061528452400831E-2</v>
      </c>
      <c r="I922" s="137">
        <f t="shared" si="372"/>
        <v>5.728069734969362E-2</v>
      </c>
      <c r="J922" s="137">
        <f t="shared" si="372"/>
        <v>5.0895956032647717E-2</v>
      </c>
      <c r="K922" s="137">
        <f t="shared" si="372"/>
        <v>4.8170234862808747E-2</v>
      </c>
      <c r="L922" s="8" t="s">
        <v>140</v>
      </c>
      <c r="M922" s="11">
        <f>MIN(B913:K922)</f>
        <v>3.8470223450628284E-3</v>
      </c>
      <c r="O922" s="199" t="s">
        <v>8</v>
      </c>
      <c r="P922" s="202">
        <f t="shared" si="364"/>
        <v>27.413337219203363</v>
      </c>
      <c r="Q922" s="202">
        <f t="shared" si="354"/>
        <v>26.940333626741314</v>
      </c>
      <c r="R922" s="202">
        <f t="shared" si="355"/>
        <v>26.876801233492461</v>
      </c>
      <c r="S922" s="202">
        <f t="shared" si="356"/>
        <v>26.87992430392131</v>
      </c>
      <c r="T922" s="202">
        <f t="shared" si="357"/>
        <v>26.884441696449255</v>
      </c>
      <c r="U922" s="202">
        <f t="shared" si="358"/>
        <v>26.88610589199596</v>
      </c>
      <c r="V922" s="202">
        <f t="shared" si="359"/>
        <v>26.885453103216573</v>
      </c>
      <c r="W922" s="202">
        <f t="shared" si="360"/>
        <v>26.875798033888053</v>
      </c>
      <c r="X922" s="202">
        <f t="shared" si="361"/>
        <v>26.875772765262766</v>
      </c>
      <c r="Y922" s="202">
        <f t="shared" si="362"/>
        <v>26.880571612984262</v>
      </c>
    </row>
    <row r="923" spans="1:27" ht="14.5">
      <c r="A923" s="129" t="s">
        <v>89</v>
      </c>
      <c r="B923" s="137">
        <f>'[8]3rd GHG Study'!$D$60/10^5</f>
        <v>0.23047999999999999</v>
      </c>
      <c r="C923" s="137">
        <f>$B$923*C$909/$B$909</f>
        <v>0.30867962651198499</v>
      </c>
      <c r="D923" s="137">
        <f>$B$923*D$909/$B$909</f>
        <v>0.3468024848750535</v>
      </c>
      <c r="E923" s="137">
        <f t="shared" ref="E923:K923" si="373">$B$923*E$909/$B$909</f>
        <v>0.36151640390965567</v>
      </c>
      <c r="F923" s="137">
        <f t="shared" si="373"/>
        <v>0.34968010025113955</v>
      </c>
      <c r="G923" s="137">
        <f t="shared" si="373"/>
        <v>0.32931918322502773</v>
      </c>
      <c r="H923" s="137">
        <f t="shared" si="373"/>
        <v>0.30614948980549578</v>
      </c>
      <c r="I923" s="137">
        <f t="shared" si="373"/>
        <v>0.30564289066742606</v>
      </c>
      <c r="J923" s="137">
        <f t="shared" si="373"/>
        <v>0.26890960342760628</v>
      </c>
      <c r="K923" s="137">
        <f t="shared" si="373"/>
        <v>0.25409176104774528</v>
      </c>
      <c r="L923" s="8" t="s">
        <v>141</v>
      </c>
      <c r="M923" s="11">
        <f>MAX(B913:K922)</f>
        <v>9.1803195258478437E-2</v>
      </c>
      <c r="O923" s="201" t="s">
        <v>89</v>
      </c>
      <c r="P923" s="202">
        <f>B909/B923</f>
        <v>26.508201545845985</v>
      </c>
      <c r="Q923" s="202">
        <f t="shared" si="354"/>
        <v>26.508201545845985</v>
      </c>
      <c r="R923" s="202">
        <f t="shared" si="355"/>
        <v>26.508201545845985</v>
      </c>
      <c r="S923" s="202">
        <f t="shared" si="356"/>
        <v>26.508201545845985</v>
      </c>
      <c r="T923" s="202">
        <f t="shared" si="357"/>
        <v>26.508201545845985</v>
      </c>
      <c r="U923" s="202">
        <f t="shared" si="358"/>
        <v>26.508201545845985</v>
      </c>
      <c r="V923" s="202">
        <f t="shared" si="359"/>
        <v>26.508201545845989</v>
      </c>
      <c r="W923" s="202">
        <f t="shared" si="360"/>
        <v>26.508201545845985</v>
      </c>
      <c r="X923" s="202">
        <f t="shared" si="361"/>
        <v>26.508201545845985</v>
      </c>
      <c r="Y923" s="202">
        <f t="shared" si="362"/>
        <v>26.508201545845985</v>
      </c>
    </row>
    <row r="924" spans="1:27" ht="14.5">
      <c r="O924" s="206" t="s">
        <v>656</v>
      </c>
      <c r="T924" s="205">
        <f>(P923-Y923)/P923/91</f>
        <v>0</v>
      </c>
    </row>
    <row r="925" spans="1:27" ht="14.5">
      <c r="A925" s="34" t="s">
        <v>107</v>
      </c>
      <c r="B925" s="35"/>
      <c r="C925" s="35"/>
      <c r="D925" s="35"/>
      <c r="E925" s="35"/>
      <c r="F925" s="35"/>
      <c r="G925" s="35"/>
      <c r="H925" s="35"/>
      <c r="I925" s="35"/>
      <c r="J925" s="35"/>
      <c r="K925" s="35"/>
      <c r="L925" s="35"/>
      <c r="M925" s="35"/>
      <c r="N925" s="35"/>
      <c r="O925" s="35"/>
      <c r="P925" s="35"/>
      <c r="Q925" s="35"/>
      <c r="R925" s="35"/>
      <c r="S925" s="35"/>
      <c r="T925" s="35"/>
    </row>
    <row r="926" spans="1:27" s="10" customFormat="1" ht="14.5" hidden="1" customHeight="1" outlineLevel="1">
      <c r="A926" s="214" t="s">
        <v>108</v>
      </c>
      <c r="B926" s="214"/>
      <c r="C926" s="214"/>
      <c r="D926" s="214"/>
      <c r="E926" s="214"/>
      <c r="F926" s="214"/>
      <c r="G926" s="214"/>
      <c r="H926" s="214"/>
      <c r="I926" s="214"/>
      <c r="J926" s="214"/>
      <c r="K926" s="214"/>
      <c r="L926" s="214"/>
      <c r="M926" s="214"/>
      <c r="N926" s="214"/>
      <c r="O926" s="214"/>
    </row>
    <row r="927" spans="1:27" s="5" customFormat="1" ht="14.5" hidden="1" outlineLevel="1">
      <c r="A927" s="32"/>
      <c r="B927" s="6"/>
      <c r="C927" s="6"/>
      <c r="D927" s="6"/>
      <c r="E927" s="6"/>
      <c r="F927" s="6"/>
      <c r="G927" s="6"/>
      <c r="H927" s="6"/>
      <c r="I927" s="6"/>
      <c r="J927" s="6"/>
      <c r="K927" s="6"/>
      <c r="L927" s="6"/>
      <c r="P927" s="6"/>
      <c r="Q927" s="6"/>
      <c r="R927" s="6"/>
      <c r="S927" s="6"/>
      <c r="T927" s="6"/>
      <c r="U927" s="6"/>
      <c r="V927" s="6"/>
      <c r="W927" s="6"/>
      <c r="X927" s="6"/>
      <c r="Y927" s="6"/>
      <c r="Z927" s="6"/>
      <c r="AA927" s="6"/>
    </row>
    <row r="928" spans="1:27" hidden="1" outlineLevel="1">
      <c r="A928" s="10" t="s">
        <v>109</v>
      </c>
      <c r="B928" s="6"/>
      <c r="C928" s="6"/>
      <c r="D928" s="6"/>
      <c r="E928" s="6"/>
      <c r="F928" s="6"/>
      <c r="G928" s="6"/>
      <c r="H928" s="6"/>
      <c r="I928" s="6"/>
      <c r="J928" s="9" t="s">
        <v>105</v>
      </c>
      <c r="K928" s="6"/>
      <c r="L928" s="55"/>
      <c r="M928" s="5"/>
      <c r="N928" s="5"/>
      <c r="O928" s="5"/>
      <c r="P928" s="5"/>
      <c r="Q928" s="5"/>
      <c r="R928" s="5"/>
      <c r="S928" s="5"/>
      <c r="T928" s="5"/>
    </row>
    <row r="929" spans="1:35" ht="14.5" hidden="1" outlineLevel="1">
      <c r="A929" s="21"/>
      <c r="B929" s="21">
        <v>2010</v>
      </c>
      <c r="C929" s="21">
        <v>2020</v>
      </c>
      <c r="D929" s="21">
        <v>2030</v>
      </c>
      <c r="E929" s="21">
        <v>2040</v>
      </c>
      <c r="F929" s="21">
        <v>2050</v>
      </c>
      <c r="G929" s="21">
        <v>2060</v>
      </c>
      <c r="H929" s="21">
        <v>2070</v>
      </c>
      <c r="I929" s="21">
        <v>2080</v>
      </c>
      <c r="J929" s="21">
        <v>2090</v>
      </c>
      <c r="K929" s="21">
        <v>2100</v>
      </c>
      <c r="M929" s="32"/>
      <c r="N929" s="56"/>
      <c r="O929" s="16"/>
      <c r="P929" s="56"/>
      <c r="Q929" s="56"/>
      <c r="R929" s="56"/>
      <c r="S929" s="56"/>
      <c r="T929" s="56"/>
      <c r="U929" s="56"/>
      <c r="V929" s="56"/>
      <c r="W929" s="57"/>
    </row>
    <row r="930" spans="1:35" ht="14.5" hidden="1" outlineLevel="1">
      <c r="A930" s="21" t="s">
        <v>89</v>
      </c>
      <c r="B930" s="88">
        <f>'[4]Other ships data'!$B$45</f>
        <v>0.19500000000000001</v>
      </c>
      <c r="C930" s="88">
        <f>'[4]Other ships data'!$B$51</f>
        <v>0.2</v>
      </c>
      <c r="D930" s="88">
        <f>'[4]Other ships data'!$B$52</f>
        <v>0.2</v>
      </c>
      <c r="E930" s="88">
        <f>'[4]Other ships data'!$B$53</f>
        <v>0.2</v>
      </c>
      <c r="F930" s="88">
        <f>'[4]Other ships data'!$B$54</f>
        <v>0.2</v>
      </c>
      <c r="G930" s="88">
        <f>'[4]Other ships data'!$B$55</f>
        <v>0.2</v>
      </c>
      <c r="H930" s="88">
        <f>'[4]Other ships data'!$B$56</f>
        <v>0.2</v>
      </c>
      <c r="I930" s="88">
        <f>'[4]Other ships data'!$B$56</f>
        <v>0.2</v>
      </c>
      <c r="J930" s="88">
        <f>'[4]Other ships data'!$B$58</f>
        <v>0.2</v>
      </c>
      <c r="K930" s="88">
        <f>'[4]Other ships data'!$B$59</f>
        <v>0.2</v>
      </c>
      <c r="M930" s="32"/>
      <c r="N930" s="6"/>
      <c r="O930" s="1"/>
      <c r="P930" s="6"/>
      <c r="Q930" s="6"/>
      <c r="R930" s="1"/>
      <c r="S930" s="1"/>
      <c r="T930" s="1"/>
      <c r="U930" s="1"/>
      <c r="V930" s="1"/>
      <c r="W930" s="1"/>
      <c r="X930" s="3"/>
      <c r="Y930" s="3"/>
      <c r="Z930" s="3"/>
      <c r="AA930" s="3"/>
      <c r="AB930" s="3"/>
      <c r="AC930" s="3"/>
      <c r="AD930" s="3"/>
      <c r="AE930" s="3"/>
      <c r="AF930" s="3"/>
      <c r="AG930" s="3"/>
    </row>
    <row r="931" spans="1:35" ht="14.5" hidden="1" outlineLevel="1">
      <c r="A931" s="79" t="s">
        <v>9</v>
      </c>
      <c r="B931" s="86"/>
      <c r="C931" s="2"/>
      <c r="D931" s="2"/>
      <c r="E931" s="2"/>
      <c r="F931" s="2"/>
      <c r="G931" s="2"/>
      <c r="H931" s="2"/>
      <c r="I931" s="2"/>
      <c r="J931" s="2"/>
      <c r="K931" s="2"/>
      <c r="M931" s="32"/>
      <c r="N931" s="6"/>
      <c r="O931" s="1"/>
      <c r="P931" s="6"/>
      <c r="Q931" s="6"/>
      <c r="R931" s="1"/>
      <c r="S931" s="1"/>
      <c r="T931" s="1"/>
      <c r="U931" s="1"/>
      <c r="V931" s="1"/>
      <c r="W931" s="1"/>
      <c r="X931" s="3"/>
      <c r="Y931" s="3"/>
      <c r="Z931" s="3"/>
      <c r="AA931" s="3"/>
      <c r="AB931" s="3"/>
      <c r="AC931" s="3"/>
      <c r="AD931" s="3"/>
      <c r="AE931" s="3"/>
      <c r="AF931" s="3"/>
      <c r="AG931" s="3"/>
    </row>
    <row r="932" spans="1:35" hidden="1" outlineLevel="1">
      <c r="A932" s="10" t="s">
        <v>110</v>
      </c>
      <c r="B932" s="6"/>
      <c r="C932" s="6"/>
      <c r="D932" s="6"/>
      <c r="E932" s="6"/>
      <c r="F932" s="6"/>
      <c r="G932" s="6"/>
      <c r="H932" s="6"/>
      <c r="I932" s="6"/>
      <c r="J932" s="9" t="s">
        <v>104</v>
      </c>
      <c r="K932" s="6"/>
      <c r="L932" s="55"/>
      <c r="M932" s="5"/>
      <c r="N932" s="5"/>
      <c r="O932" s="5"/>
      <c r="P932" s="5"/>
      <c r="Q932" s="5"/>
      <c r="R932" s="5"/>
      <c r="S932" s="5"/>
      <c r="T932" s="5"/>
    </row>
    <row r="933" spans="1:35" ht="14.5" hidden="1" outlineLevel="1">
      <c r="A933" s="23"/>
      <c r="B933" s="23">
        <v>2010</v>
      </c>
      <c r="C933" s="23">
        <v>2020</v>
      </c>
      <c r="D933" s="23">
        <v>2030</v>
      </c>
      <c r="E933" s="23">
        <v>2040</v>
      </c>
      <c r="F933" s="23">
        <v>2050</v>
      </c>
      <c r="G933" s="23">
        <v>2060</v>
      </c>
      <c r="H933" s="23">
        <v>2070</v>
      </c>
      <c r="I933" s="23">
        <v>2080</v>
      </c>
      <c r="J933" s="23">
        <v>2090</v>
      </c>
      <c r="K933" s="23">
        <v>2100</v>
      </c>
      <c r="M933" s="32"/>
      <c r="N933" s="56"/>
      <c r="O933" s="16"/>
      <c r="P933" s="56"/>
      <c r="Q933" s="56"/>
      <c r="R933" s="56"/>
      <c r="S933" s="56"/>
      <c r="T933" s="56"/>
      <c r="U933" s="56"/>
      <c r="V933" s="56"/>
      <c r="W933" s="57"/>
    </row>
    <row r="934" spans="1:35" ht="14.5" hidden="1" outlineLevel="1">
      <c r="A934" s="23" t="s">
        <v>5</v>
      </c>
      <c r="B934" s="89">
        <f t="shared" ref="B934:K934" si="374">B$930*B53*1000</f>
        <v>264.13882612845003</v>
      </c>
      <c r="C934" s="89">
        <f t="shared" si="374"/>
        <v>488.62629745800001</v>
      </c>
      <c r="D934" s="89">
        <f t="shared" si="374"/>
        <v>801.96028757999989</v>
      </c>
      <c r="E934" s="89">
        <f t="shared" si="374"/>
        <v>1274.2756119600003</v>
      </c>
      <c r="F934" s="89">
        <f t="shared" si="374"/>
        <v>1929.9809286</v>
      </c>
      <c r="G934" s="89">
        <f t="shared" si="374"/>
        <v>2777.0640649399998</v>
      </c>
      <c r="H934" s="89">
        <f t="shared" si="374"/>
        <v>3805.0341939</v>
      </c>
      <c r="I934" s="89">
        <f t="shared" si="374"/>
        <v>5007.3439665000005</v>
      </c>
      <c r="J934" s="89">
        <f t="shared" si="374"/>
        <v>6380.7980624800002</v>
      </c>
      <c r="K934" s="89">
        <f t="shared" si="374"/>
        <v>7887.3409476800016</v>
      </c>
      <c r="M934" s="32"/>
      <c r="N934" s="6"/>
      <c r="O934" s="1"/>
      <c r="P934" s="6"/>
      <c r="Q934" s="6"/>
      <c r="R934" s="1"/>
      <c r="S934" s="1"/>
      <c r="T934" s="1"/>
      <c r="U934" s="1"/>
      <c r="V934" s="1"/>
      <c r="W934" s="1"/>
      <c r="X934" s="3"/>
      <c r="Y934" s="3"/>
      <c r="Z934" s="3"/>
      <c r="AA934" s="3"/>
      <c r="AB934" s="3"/>
      <c r="AC934" s="3"/>
      <c r="AD934" s="3"/>
      <c r="AE934" s="3"/>
      <c r="AF934" s="3"/>
      <c r="AG934" s="3"/>
      <c r="AH934" s="3"/>
      <c r="AI934" s="3"/>
    </row>
    <row r="935" spans="1:35" ht="14.5" hidden="1" outlineLevel="1">
      <c r="A935" s="23" t="s">
        <v>6</v>
      </c>
      <c r="B935" s="89">
        <f t="shared" ref="B935:K935" si="375">B$930*B54*1000</f>
        <v>1886.078659881</v>
      </c>
      <c r="C935" s="89">
        <f t="shared" si="375"/>
        <v>5038.353849340001</v>
      </c>
      <c r="D935" s="89">
        <f t="shared" si="375"/>
        <v>7897.4117503999996</v>
      </c>
      <c r="E935" s="89">
        <f t="shared" si="375"/>
        <v>9658.6987817999998</v>
      </c>
      <c r="F935" s="89">
        <f t="shared" si="375"/>
        <v>10621.870019400001</v>
      </c>
      <c r="G935" s="89">
        <f t="shared" si="375"/>
        <v>11053.1649598</v>
      </c>
      <c r="H935" s="89">
        <f t="shared" si="375"/>
        <v>11146.7223368</v>
      </c>
      <c r="I935" s="89">
        <f t="shared" si="375"/>
        <v>11052.458642399999</v>
      </c>
      <c r="J935" s="89">
        <f t="shared" si="375"/>
        <v>10816.2078348</v>
      </c>
      <c r="K935" s="89">
        <f t="shared" si="375"/>
        <v>10551.6056692</v>
      </c>
      <c r="M935" s="32"/>
      <c r="N935" s="6"/>
      <c r="O935" s="1"/>
      <c r="P935" s="6"/>
      <c r="Q935" s="6"/>
      <c r="R935" s="1"/>
      <c r="S935" s="1"/>
      <c r="T935" s="1"/>
      <c r="U935" s="1"/>
      <c r="V935" s="1"/>
      <c r="W935" s="1"/>
      <c r="X935" s="3"/>
      <c r="Y935" s="3"/>
      <c r="Z935" s="3"/>
      <c r="AA935" s="3"/>
      <c r="AB935" s="3"/>
      <c r="AC935" s="3"/>
      <c r="AD935" s="3"/>
      <c r="AE935" s="3"/>
      <c r="AF935" s="3"/>
      <c r="AG935" s="3"/>
      <c r="AH935" s="3"/>
      <c r="AI935" s="3"/>
    </row>
    <row r="936" spans="1:35" ht="14.5" hidden="1" outlineLevel="1">
      <c r="A936" s="23" t="s">
        <v>11</v>
      </c>
      <c r="B936" s="89">
        <f t="shared" ref="B936:K936" si="376">B$930*B55*1000</f>
        <v>3020.956888014</v>
      </c>
      <c r="C936" s="89">
        <f t="shared" si="376"/>
        <v>3922.9075278600003</v>
      </c>
      <c r="D936" s="89">
        <f t="shared" si="376"/>
        <v>5151.2175394800015</v>
      </c>
      <c r="E936" s="89">
        <f t="shared" si="376"/>
        <v>6382.9874466400006</v>
      </c>
      <c r="F936" s="89">
        <f t="shared" si="376"/>
        <v>7521.8336933799992</v>
      </c>
      <c r="G936" s="89">
        <f t="shared" si="376"/>
        <v>8598.8700780000036</v>
      </c>
      <c r="H936" s="89">
        <f t="shared" si="376"/>
        <v>9669.6797458399997</v>
      </c>
      <c r="I936" s="89">
        <f t="shared" si="376"/>
        <v>10709.756690280001</v>
      </c>
      <c r="J936" s="89">
        <f t="shared" si="376"/>
        <v>11744.623332679999</v>
      </c>
      <c r="K936" s="89">
        <f t="shared" si="376"/>
        <v>12753.789751820001</v>
      </c>
      <c r="M936" s="32"/>
      <c r="N936" s="6"/>
      <c r="O936" s="1"/>
      <c r="P936" s="6"/>
      <c r="Q936" s="6"/>
      <c r="R936" s="1"/>
      <c r="S936" s="1"/>
      <c r="T936" s="1"/>
      <c r="U936" s="1"/>
      <c r="V936" s="1"/>
      <c r="W936" s="1"/>
      <c r="X936" s="3"/>
      <c r="Y936" s="3"/>
      <c r="Z936" s="3"/>
      <c r="AA936" s="3"/>
      <c r="AB936" s="3"/>
      <c r="AC936" s="3"/>
      <c r="AD936" s="3"/>
      <c r="AE936" s="3"/>
      <c r="AF936" s="3"/>
      <c r="AG936" s="3"/>
      <c r="AH936" s="3"/>
      <c r="AI936" s="3"/>
    </row>
    <row r="937" spans="1:35" ht="14.5" hidden="1" outlineLevel="1">
      <c r="A937" s="23" t="s">
        <v>2</v>
      </c>
      <c r="B937" s="89">
        <f t="shared" ref="B937:K937" si="377">B$930*B56*1000</f>
        <v>566.47085209650004</v>
      </c>
      <c r="C937" s="89">
        <f t="shared" si="377"/>
        <v>994.15020484000001</v>
      </c>
      <c r="D937" s="89">
        <f t="shared" si="377"/>
        <v>1366.2613748000001</v>
      </c>
      <c r="E937" s="89">
        <f t="shared" si="377"/>
        <v>1600.7603918000002</v>
      </c>
      <c r="F937" s="89">
        <f t="shared" si="377"/>
        <v>1768.4166484000004</v>
      </c>
      <c r="G937" s="89">
        <f t="shared" si="377"/>
        <v>1938.3591698</v>
      </c>
      <c r="H937" s="89">
        <f t="shared" si="377"/>
        <v>2141.4944907999998</v>
      </c>
      <c r="I937" s="89">
        <f t="shared" si="377"/>
        <v>2356.6279736000001</v>
      </c>
      <c r="J937" s="89">
        <f t="shared" si="377"/>
        <v>2574.3206268000004</v>
      </c>
      <c r="K937" s="89">
        <f t="shared" si="377"/>
        <v>2805.2108619999999</v>
      </c>
      <c r="M937" s="32"/>
      <c r="N937" s="6"/>
      <c r="O937" s="1"/>
      <c r="P937" s="6"/>
      <c r="Q937" s="6"/>
      <c r="R937" s="1"/>
      <c r="S937" s="1"/>
      <c r="T937" s="1"/>
      <c r="U937" s="1"/>
      <c r="V937" s="1"/>
      <c r="W937" s="1"/>
      <c r="X937" s="3"/>
      <c r="Y937" s="3"/>
      <c r="Z937" s="3"/>
      <c r="AA937" s="3"/>
      <c r="AB937" s="3"/>
      <c r="AC937" s="3"/>
      <c r="AD937" s="3"/>
      <c r="AE937" s="3"/>
      <c r="AF937" s="3"/>
      <c r="AG937" s="3"/>
      <c r="AH937" s="3"/>
      <c r="AI937" s="3"/>
    </row>
    <row r="938" spans="1:35" ht="14.5" hidden="1" outlineLevel="1">
      <c r="A938" s="23" t="s">
        <v>3</v>
      </c>
      <c r="B938" s="89">
        <f t="shared" ref="B938:K938" si="378">B$930*B57*1000</f>
        <v>1051.436128977</v>
      </c>
      <c r="C938" s="89">
        <f t="shared" si="378"/>
        <v>1561.03936002</v>
      </c>
      <c r="D938" s="89">
        <f t="shared" si="378"/>
        <v>2095.5148294200003</v>
      </c>
      <c r="E938" s="89">
        <f t="shared" si="378"/>
        <v>2662.5409056400003</v>
      </c>
      <c r="F938" s="89">
        <f t="shared" si="378"/>
        <v>3354.4436798400002</v>
      </c>
      <c r="G938" s="89">
        <f t="shared" si="378"/>
        <v>4068.0242632000009</v>
      </c>
      <c r="H938" s="89">
        <f t="shared" si="378"/>
        <v>4700.0476359200002</v>
      </c>
      <c r="I938" s="89">
        <f t="shared" si="378"/>
        <v>5314.0905334000008</v>
      </c>
      <c r="J938" s="89">
        <f t="shared" si="378"/>
        <v>5932.1323240000011</v>
      </c>
      <c r="K938" s="89">
        <f t="shared" si="378"/>
        <v>6553.2187478000014</v>
      </c>
      <c r="M938" s="32"/>
      <c r="N938" s="6"/>
      <c r="O938" s="1"/>
      <c r="P938" s="6"/>
      <c r="Q938" s="6"/>
      <c r="R938" s="1"/>
      <c r="S938" s="1"/>
      <c r="T938" s="1"/>
      <c r="U938" s="1"/>
      <c r="V938" s="1"/>
      <c r="W938" s="1"/>
      <c r="X938" s="3"/>
      <c r="Y938" s="3"/>
      <c r="Z938" s="3"/>
      <c r="AA938" s="3"/>
      <c r="AB938" s="3"/>
      <c r="AC938" s="3"/>
      <c r="AD938" s="3"/>
      <c r="AE938" s="3"/>
      <c r="AF938" s="3"/>
      <c r="AG938" s="3"/>
      <c r="AH938" s="3"/>
      <c r="AI938" s="3"/>
    </row>
    <row r="939" spans="1:35" ht="14.5" hidden="1" outlineLevel="1">
      <c r="A939" s="23" t="s">
        <v>4</v>
      </c>
      <c r="B939" s="89">
        <f t="shared" ref="B939:K939" si="379">B$930*B58*1000</f>
        <v>582.9230219085</v>
      </c>
      <c r="C939" s="89">
        <f t="shared" si="379"/>
        <v>891.52192579999985</v>
      </c>
      <c r="D939" s="89">
        <f t="shared" si="379"/>
        <v>1275.6123946</v>
      </c>
      <c r="E939" s="89">
        <f t="shared" si="379"/>
        <v>1775.9112370000005</v>
      </c>
      <c r="F939" s="89">
        <f t="shared" si="379"/>
        <v>2329.1398990000002</v>
      </c>
      <c r="G939" s="89">
        <f t="shared" si="379"/>
        <v>2891.1335838000005</v>
      </c>
      <c r="H939" s="89">
        <f t="shared" si="379"/>
        <v>3448.3247918000006</v>
      </c>
      <c r="I939" s="89">
        <f t="shared" si="379"/>
        <v>4012.9895475999992</v>
      </c>
      <c r="J939" s="89">
        <f t="shared" si="379"/>
        <v>4605.4747572000006</v>
      </c>
      <c r="K939" s="89">
        <f t="shared" si="379"/>
        <v>5209.5079328000002</v>
      </c>
      <c r="M939" s="32"/>
      <c r="N939" s="6"/>
      <c r="O939" s="1"/>
      <c r="P939" s="6"/>
      <c r="Q939" s="6"/>
      <c r="R939" s="1"/>
      <c r="S939" s="1"/>
      <c r="T939" s="1"/>
      <c r="U939" s="1"/>
      <c r="V939" s="1"/>
      <c r="W939" s="1"/>
      <c r="X939" s="3"/>
      <c r="Y939" s="3"/>
      <c r="Z939" s="3"/>
      <c r="AA939" s="3"/>
      <c r="AB939" s="3"/>
      <c r="AC939" s="3"/>
      <c r="AD939" s="3"/>
      <c r="AE939" s="3"/>
      <c r="AF939" s="3"/>
      <c r="AG939" s="3"/>
      <c r="AH939" s="3"/>
      <c r="AI939" s="3"/>
    </row>
    <row r="940" spans="1:35" ht="14.5" hidden="1" outlineLevel="1">
      <c r="A940" s="23" t="s">
        <v>0</v>
      </c>
      <c r="B940" s="89">
        <f t="shared" ref="B940:K940" si="380">B$930*B59*1000</f>
        <v>2718.1967874750003</v>
      </c>
      <c r="C940" s="89">
        <f t="shared" si="380"/>
        <v>3344.8911883999999</v>
      </c>
      <c r="D940" s="89">
        <f t="shared" si="380"/>
        <v>4152.0557152000001</v>
      </c>
      <c r="E940" s="89">
        <f t="shared" si="380"/>
        <v>5009.2006318000003</v>
      </c>
      <c r="F940" s="89">
        <f t="shared" si="380"/>
        <v>5894.4233762000003</v>
      </c>
      <c r="G940" s="89">
        <f t="shared" si="380"/>
        <v>6833.2952324000007</v>
      </c>
      <c r="H940" s="89">
        <f t="shared" si="380"/>
        <v>7845.2587450000019</v>
      </c>
      <c r="I940" s="89">
        <f t="shared" si="380"/>
        <v>8883.7447746000016</v>
      </c>
      <c r="J940" s="89">
        <f t="shared" si="380"/>
        <v>9900.9504364000022</v>
      </c>
      <c r="K940" s="89">
        <f t="shared" si="380"/>
        <v>10882.745016000001</v>
      </c>
      <c r="M940" s="32"/>
      <c r="N940" s="6"/>
      <c r="O940" s="1"/>
      <c r="P940" s="6"/>
      <c r="Q940" s="6"/>
      <c r="R940" s="1"/>
      <c r="S940" s="1"/>
      <c r="T940" s="1"/>
      <c r="U940" s="1"/>
      <c r="V940" s="1"/>
      <c r="W940" s="1"/>
      <c r="X940" s="3"/>
      <c r="Y940" s="3"/>
      <c r="Z940" s="3"/>
      <c r="AA940" s="3"/>
      <c r="AB940" s="3"/>
      <c r="AC940" s="3"/>
      <c r="AD940" s="3"/>
      <c r="AE940" s="3"/>
      <c r="AF940" s="3"/>
      <c r="AG940" s="3"/>
      <c r="AH940" s="3"/>
      <c r="AI940" s="3"/>
    </row>
    <row r="941" spans="1:35" ht="14.5" hidden="1" outlineLevel="1">
      <c r="A941" s="23" t="s">
        <v>1</v>
      </c>
      <c r="B941" s="89">
        <f t="shared" ref="B941:K941" si="381">B$930*B60*1000</f>
        <v>792.50430733499991</v>
      </c>
      <c r="C941" s="89">
        <f t="shared" si="381"/>
        <v>821.9709488000002</v>
      </c>
      <c r="D941" s="89">
        <f t="shared" si="381"/>
        <v>874.21673480000004</v>
      </c>
      <c r="E941" s="89">
        <f t="shared" si="381"/>
        <v>934.85910100000001</v>
      </c>
      <c r="F941" s="89">
        <f t="shared" si="381"/>
        <v>989.20083580000005</v>
      </c>
      <c r="G941" s="89">
        <f t="shared" si="381"/>
        <v>1043.3749082000002</v>
      </c>
      <c r="H941" s="89">
        <f t="shared" si="381"/>
        <v>1093.8039515999999</v>
      </c>
      <c r="I941" s="89">
        <f t="shared" si="381"/>
        <v>1132.0553169999998</v>
      </c>
      <c r="J941" s="89">
        <f t="shared" si="381"/>
        <v>1168.2450286000001</v>
      </c>
      <c r="K941" s="89">
        <f t="shared" si="381"/>
        <v>1206.8085962000002</v>
      </c>
      <c r="M941" s="32"/>
      <c r="N941" s="6"/>
      <c r="O941" s="1"/>
      <c r="P941" s="6"/>
      <c r="Q941" s="6"/>
      <c r="R941" s="1"/>
      <c r="S941" s="1"/>
      <c r="T941" s="1"/>
      <c r="U941" s="1"/>
      <c r="V941" s="1"/>
      <c r="W941" s="1"/>
      <c r="X941" s="3"/>
      <c r="Y941" s="3"/>
      <c r="Z941" s="3"/>
      <c r="AA941" s="3"/>
      <c r="AB941" s="3"/>
      <c r="AC941" s="3"/>
      <c r="AD941" s="3"/>
      <c r="AE941" s="3"/>
      <c r="AF941" s="3"/>
      <c r="AG941" s="3"/>
      <c r="AH941" s="3"/>
      <c r="AI941" s="3"/>
    </row>
    <row r="942" spans="1:35" ht="14.5" hidden="1" outlineLevel="1">
      <c r="A942" s="23" t="s">
        <v>7</v>
      </c>
      <c r="B942" s="89">
        <f t="shared" ref="B942:K942" si="382">B$930*B61*1000</f>
        <v>761.18514611099999</v>
      </c>
      <c r="C942" s="89">
        <f t="shared" si="382"/>
        <v>1181.9441429199996</v>
      </c>
      <c r="D942" s="89">
        <f t="shared" si="382"/>
        <v>1691.1761782000003</v>
      </c>
      <c r="E942" s="89">
        <f t="shared" si="382"/>
        <v>2234.8380260000004</v>
      </c>
      <c r="F942" s="89">
        <f t="shared" si="382"/>
        <v>2809.0575196000004</v>
      </c>
      <c r="G942" s="89">
        <f t="shared" si="382"/>
        <v>3454.6538931999999</v>
      </c>
      <c r="H942" s="89">
        <f t="shared" si="382"/>
        <v>4024.4286893999997</v>
      </c>
      <c r="I942" s="89">
        <f t="shared" si="382"/>
        <v>4559.0003066000008</v>
      </c>
      <c r="J942" s="89">
        <f t="shared" si="382"/>
        <v>5110.7375262000005</v>
      </c>
      <c r="K942" s="89">
        <f t="shared" si="382"/>
        <v>5633.8629760000003</v>
      </c>
      <c r="M942" s="32"/>
      <c r="N942" s="6"/>
      <c r="O942" s="1"/>
      <c r="P942" s="6"/>
      <c r="Q942" s="6"/>
      <c r="R942" s="1"/>
      <c r="S942" s="1"/>
      <c r="T942" s="1"/>
      <c r="U942" s="1"/>
      <c r="V942" s="1"/>
      <c r="W942" s="1"/>
      <c r="X942" s="3"/>
      <c r="Y942" s="3"/>
      <c r="Z942" s="3"/>
      <c r="AA942" s="3"/>
      <c r="AB942" s="3"/>
      <c r="AC942" s="3"/>
      <c r="AD942" s="3"/>
      <c r="AE942" s="3"/>
      <c r="AF942" s="3"/>
      <c r="AG942" s="3"/>
    </row>
    <row r="943" spans="1:35" ht="14.5" hidden="1" outlineLevel="1">
      <c r="A943" s="23" t="s">
        <v>8</v>
      </c>
      <c r="B943" s="89">
        <f t="shared" ref="B943:K943" si="383">B$930*B62*1000</f>
        <v>840.91571069999998</v>
      </c>
      <c r="C943" s="89">
        <f t="shared" si="383"/>
        <v>2143.11843064</v>
      </c>
      <c r="D943" s="89">
        <f t="shared" si="383"/>
        <v>4103.6522104400001</v>
      </c>
      <c r="E943" s="89">
        <f t="shared" si="383"/>
        <v>5956.8081789999997</v>
      </c>
      <c r="F943" s="89">
        <f t="shared" si="383"/>
        <v>7575.4541039999995</v>
      </c>
      <c r="G943" s="89">
        <f t="shared" si="383"/>
        <v>9233.3248970000004</v>
      </c>
      <c r="H943" s="89">
        <f t="shared" si="383"/>
        <v>10928.561357800001</v>
      </c>
      <c r="I943" s="89">
        <f t="shared" si="383"/>
        <v>12454.4316366</v>
      </c>
      <c r="J943" s="89">
        <f t="shared" si="383"/>
        <v>13840.541388200001</v>
      </c>
      <c r="K943" s="89">
        <f t="shared" si="383"/>
        <v>15110.973708800002</v>
      </c>
      <c r="M943" s="32"/>
      <c r="N943" s="9" t="s">
        <v>9</v>
      </c>
      <c r="O943" s="1"/>
      <c r="P943" s="6"/>
      <c r="Q943" s="6"/>
      <c r="R943" s="1"/>
      <c r="S943" s="1"/>
      <c r="T943" s="1"/>
      <c r="U943" s="1"/>
      <c r="V943" s="1"/>
      <c r="W943" s="1"/>
      <c r="X943" s="3"/>
      <c r="Y943" s="3"/>
      <c r="Z943" s="3"/>
      <c r="AA943" s="3"/>
      <c r="AB943" s="3"/>
      <c r="AC943" s="3"/>
      <c r="AD943" s="3"/>
      <c r="AE943" s="3"/>
      <c r="AF943" s="3"/>
      <c r="AG943" s="3"/>
    </row>
    <row r="944" spans="1:35" ht="14.5" hidden="1" outlineLevel="1">
      <c r="A944" s="23" t="s">
        <v>89</v>
      </c>
      <c r="B944" s="89">
        <f>SUM(B934:B943)</f>
        <v>12484.806328626451</v>
      </c>
      <c r="C944" s="89">
        <f t="shared" ref="C944:K944" si="384">SUM(C934:C943)</f>
        <v>20388.523876078001</v>
      </c>
      <c r="D944" s="89">
        <f t="shared" si="384"/>
        <v>29409.07901492</v>
      </c>
      <c r="E944" s="89">
        <f t="shared" si="384"/>
        <v>37490.880312640002</v>
      </c>
      <c r="F944" s="89">
        <f t="shared" si="384"/>
        <v>44793.820704220001</v>
      </c>
      <c r="G944" s="89">
        <f t="shared" si="384"/>
        <v>51891.26505034</v>
      </c>
      <c r="H944" s="89">
        <f t="shared" si="384"/>
        <v>58803.355938859997</v>
      </c>
      <c r="I944" s="89">
        <f t="shared" si="384"/>
        <v>65482.49938858</v>
      </c>
      <c r="J944" s="89">
        <f t="shared" si="384"/>
        <v>72074.031317360001</v>
      </c>
      <c r="K944" s="89">
        <f t="shared" si="384"/>
        <v>78595.064208299998</v>
      </c>
      <c r="M944" s="32"/>
      <c r="N944" s="9"/>
      <c r="O944" s="1"/>
      <c r="P944" s="6"/>
      <c r="Q944" s="6"/>
      <c r="R944" s="1"/>
      <c r="S944" s="1"/>
      <c r="T944" s="1"/>
      <c r="U944" s="1"/>
      <c r="V944" s="1"/>
      <c r="W944" s="1"/>
      <c r="X944" s="3"/>
      <c r="Y944" s="3"/>
      <c r="Z944" s="3"/>
      <c r="AA944" s="3"/>
      <c r="AB944" s="3"/>
      <c r="AC944" s="3"/>
      <c r="AD944" s="3"/>
      <c r="AE944" s="3"/>
      <c r="AF944" s="3"/>
      <c r="AG944" s="3"/>
    </row>
    <row r="945" spans="1:35" ht="14.5" hidden="1" outlineLevel="1">
      <c r="A945" s="32"/>
      <c r="B945" s="5"/>
      <c r="C945" s="5"/>
      <c r="D945" s="5"/>
      <c r="E945" s="5"/>
      <c r="F945" s="5"/>
      <c r="G945" s="5"/>
      <c r="H945" s="5"/>
      <c r="I945" s="5"/>
      <c r="J945" s="5"/>
      <c r="K945" s="5"/>
      <c r="L945" s="5"/>
      <c r="M945" s="10" t="s">
        <v>9</v>
      </c>
      <c r="N945" s="5"/>
      <c r="O945" s="5"/>
      <c r="P945" s="5"/>
      <c r="Q945" s="5"/>
      <c r="R945" s="5"/>
      <c r="S945" s="5"/>
      <c r="T945" s="5"/>
    </row>
    <row r="946" spans="1:35" hidden="1" outlineLevel="1">
      <c r="A946" s="10" t="s">
        <v>111</v>
      </c>
      <c r="B946" s="6"/>
      <c r="C946" s="6"/>
      <c r="D946" s="6"/>
      <c r="E946" s="6"/>
      <c r="F946" s="6"/>
      <c r="G946" s="6"/>
      <c r="H946" s="6"/>
      <c r="I946" s="6"/>
      <c r="J946" s="9" t="s">
        <v>102</v>
      </c>
      <c r="K946" s="6"/>
      <c r="L946" s="55"/>
      <c r="M946" s="5"/>
      <c r="N946" s="5"/>
      <c r="O946" s="5"/>
      <c r="P946" s="5"/>
      <c r="Q946" s="5"/>
      <c r="R946" s="5"/>
      <c r="S946" s="5"/>
      <c r="T946" s="5"/>
    </row>
    <row r="947" spans="1:35" ht="14.5" hidden="1" outlineLevel="1">
      <c r="A947" s="21"/>
      <c r="B947" s="21">
        <v>2010</v>
      </c>
      <c r="C947" s="21">
        <v>2020</v>
      </c>
      <c r="D947" s="21">
        <v>2030</v>
      </c>
      <c r="E947" s="21">
        <v>2040</v>
      </c>
      <c r="F947" s="21">
        <v>2050</v>
      </c>
      <c r="G947" s="21">
        <v>2060</v>
      </c>
      <c r="H947" s="21">
        <v>2070</v>
      </c>
      <c r="I947" s="21">
        <v>2080</v>
      </c>
      <c r="J947" s="21">
        <v>2090</v>
      </c>
      <c r="K947" s="21">
        <v>2100</v>
      </c>
      <c r="M947" s="32"/>
      <c r="N947" s="56"/>
      <c r="O947" s="16"/>
      <c r="P947" s="56"/>
      <c r="Q947" s="56"/>
      <c r="R947" s="56"/>
      <c r="S947" s="56"/>
      <c r="T947" s="56"/>
      <c r="U947" s="56"/>
      <c r="V947" s="56"/>
      <c r="W947" s="57"/>
    </row>
    <row r="948" spans="1:35" ht="14.5" hidden="1" outlineLevel="1">
      <c r="A948" s="21" t="s">
        <v>89</v>
      </c>
      <c r="B948" s="95">
        <f>'[4]Other ships data'!$G$46</f>
        <v>4.3254016526206475E-4</v>
      </c>
      <c r="C948" s="87">
        <f>'[4]Other ships data'!$G$51</f>
        <v>3.7753091124426169E-4</v>
      </c>
      <c r="D948" s="87">
        <f>'[4]Other ships data'!$G$52</f>
        <v>3.2457481729052643E-4</v>
      </c>
      <c r="E948" s="87">
        <f>'[4]Other ships data'!$G$53</f>
        <v>2.7904685121536477E-4</v>
      </c>
      <c r="F948" s="87">
        <f>'[4]Other ships data'!$G$54</f>
        <v>2.399050728064069E-4</v>
      </c>
      <c r="G948" s="87">
        <f>'[4]Other ships data'!$G$55</f>
        <v>2.0625369434406412E-4</v>
      </c>
      <c r="H948" s="87">
        <f>'[4]Other ships data'!$G$56</f>
        <v>1.7999755693297835E-4</v>
      </c>
      <c r="I948" s="87">
        <f>'[4]Other ships data'!$G$57</f>
        <v>1.5788243516894835E-4</v>
      </c>
      <c r="J948" s="87">
        <f>'[4]Other ships data'!$G$58</f>
        <v>1.3918823115006073E-4</v>
      </c>
      <c r="K948" s="87">
        <f>'[4]Other ships data'!$G$59</f>
        <v>1.2333089172406522E-4</v>
      </c>
      <c r="M948" s="32"/>
      <c r="N948" s="6"/>
      <c r="O948" s="1"/>
      <c r="P948" s="6"/>
      <c r="Q948" s="6"/>
      <c r="R948" s="1"/>
      <c r="S948" s="1"/>
      <c r="T948" s="1"/>
      <c r="U948" s="1"/>
      <c r="V948" s="1"/>
      <c r="W948" s="1"/>
      <c r="X948" s="3"/>
      <c r="Y948" s="3"/>
      <c r="Z948" s="3"/>
      <c r="AA948" s="3"/>
      <c r="AB948" s="3"/>
      <c r="AC948" s="3"/>
      <c r="AD948" s="3"/>
      <c r="AE948" s="3"/>
      <c r="AF948" s="3"/>
      <c r="AG948" s="3"/>
    </row>
    <row r="949" spans="1:35" ht="14.5" hidden="1" outlineLevel="1">
      <c r="A949" s="79"/>
      <c r="B949" s="86"/>
      <c r="C949" s="2"/>
      <c r="D949" s="2"/>
      <c r="E949" s="2"/>
      <c r="F949" s="2"/>
      <c r="G949" s="2"/>
      <c r="H949" s="2"/>
      <c r="I949" s="2"/>
      <c r="J949" s="2"/>
      <c r="K949" s="2"/>
      <c r="M949" s="32"/>
      <c r="N949" s="6"/>
      <c r="O949" s="1"/>
      <c r="P949" s="6"/>
      <c r="Q949" s="6"/>
      <c r="R949" s="1"/>
      <c r="S949" s="1"/>
      <c r="T949" s="1"/>
      <c r="U949" s="1"/>
      <c r="V949" s="1"/>
      <c r="W949" s="1"/>
      <c r="X949" s="3"/>
      <c r="Y949" s="3"/>
      <c r="Z949" s="3"/>
      <c r="AA949" s="3"/>
      <c r="AB949" s="3"/>
      <c r="AC949" s="3"/>
      <c r="AD949" s="3"/>
      <c r="AE949" s="3"/>
      <c r="AF949" s="3"/>
      <c r="AG949" s="3"/>
    </row>
    <row r="950" spans="1:35" collapsed="1">
      <c r="A950" s="10" t="s">
        <v>112</v>
      </c>
      <c r="B950" s="6"/>
      <c r="C950" s="6"/>
      <c r="D950" s="6"/>
      <c r="E950" s="6"/>
      <c r="F950" s="6"/>
      <c r="G950" s="6"/>
      <c r="H950" s="6"/>
      <c r="I950" s="6"/>
      <c r="J950" s="9" t="s">
        <v>101</v>
      </c>
      <c r="K950" s="6"/>
      <c r="L950" s="55"/>
      <c r="M950" s="5"/>
      <c r="N950" s="5"/>
      <c r="O950" s="5"/>
      <c r="P950" s="5"/>
      <c r="Q950" s="5"/>
      <c r="R950" s="5"/>
      <c r="S950" s="5"/>
      <c r="T950" s="5"/>
    </row>
    <row r="951" spans="1:35" ht="14.5">
      <c r="A951" s="84"/>
      <c r="B951" s="84">
        <v>2010</v>
      </c>
      <c r="C951" s="84">
        <v>2020</v>
      </c>
      <c r="D951" s="84">
        <v>2030</v>
      </c>
      <c r="E951" s="84">
        <v>2040</v>
      </c>
      <c r="F951" s="84">
        <v>2050</v>
      </c>
      <c r="G951" s="84">
        <v>2060</v>
      </c>
      <c r="H951" s="84">
        <v>2070</v>
      </c>
      <c r="I951" s="84">
        <v>2080</v>
      </c>
      <c r="J951" s="84">
        <v>2090</v>
      </c>
      <c r="K951" s="84">
        <v>2100</v>
      </c>
      <c r="M951" s="32"/>
      <c r="N951" s="56"/>
      <c r="O951" s="16"/>
      <c r="P951" s="56"/>
      <c r="Q951" s="56"/>
      <c r="R951" s="56"/>
      <c r="S951" s="56"/>
      <c r="T951" s="56"/>
      <c r="U951" s="56"/>
      <c r="V951" s="56"/>
      <c r="W951" s="57"/>
    </row>
    <row r="952" spans="1:35" ht="14.5">
      <c r="A952" s="84" t="s">
        <v>5</v>
      </c>
      <c r="B952" s="90">
        <f>B934*B$948</f>
        <v>0.11425065150572757</v>
      </c>
      <c r="C952" s="90">
        <f t="shared" ref="C952:K952" si="385">C934*C$948</f>
        <v>0.18447153133722841</v>
      </c>
      <c r="D952" s="90">
        <f t="shared" si="385"/>
        <v>0.26029611381553652</v>
      </c>
      <c r="E952" s="90">
        <f t="shared" si="385"/>
        <v>0.35558259709797008</v>
      </c>
      <c r="F952" s="90">
        <f t="shared" si="385"/>
        <v>0.4630122151907598</v>
      </c>
      <c r="G952" s="90">
        <f t="shared" si="385"/>
        <v>0.5727797228240189</v>
      </c>
      <c r="H952" s="90">
        <f t="shared" si="385"/>
        <v>0.68489685894844465</v>
      </c>
      <c r="I952" s="90">
        <f t="shared" si="385"/>
        <v>0.79057165915956107</v>
      </c>
      <c r="J952" s="90">
        <f t="shared" si="385"/>
        <v>0.88813199564232592</v>
      </c>
      <c r="K952" s="90">
        <f t="shared" si="385"/>
        <v>0.97275279240910828</v>
      </c>
      <c r="M952" s="32"/>
      <c r="N952" s="6"/>
      <c r="O952" s="1"/>
      <c r="P952" s="6"/>
      <c r="Q952" s="6"/>
      <c r="R952" s="1"/>
      <c r="S952" s="1"/>
      <c r="T952" s="1"/>
      <c r="U952" s="1"/>
      <c r="V952" s="1"/>
      <c r="W952" s="1"/>
      <c r="X952" s="3"/>
      <c r="Y952" s="3"/>
      <c r="Z952" s="3"/>
      <c r="AA952" s="3"/>
      <c r="AB952" s="3"/>
      <c r="AC952" s="3"/>
      <c r="AD952" s="3"/>
      <c r="AE952" s="3"/>
      <c r="AF952" s="3"/>
      <c r="AG952" s="3"/>
      <c r="AH952" s="3"/>
      <c r="AI952" s="3"/>
    </row>
    <row r="953" spans="1:35" ht="14.5">
      <c r="A953" s="84" t="s">
        <v>6</v>
      </c>
      <c r="B953" s="90">
        <f t="shared" ref="B953:K961" si="386">B935*B$948</f>
        <v>0.81580477524218131</v>
      </c>
      <c r="C953" s="90">
        <f t="shared" si="386"/>
        <v>1.9021343199123641</v>
      </c>
      <c r="D953" s="90">
        <f t="shared" si="386"/>
        <v>2.5633009759541365</v>
      </c>
      <c r="E953" s="90">
        <f t="shared" si="386"/>
        <v>2.6952294818989695</v>
      </c>
      <c r="F953" s="90">
        <f t="shared" si="386"/>
        <v>2.548240500344348</v>
      </c>
      <c r="G953" s="90">
        <f t="shared" si="386"/>
        <v>2.2797561071531089</v>
      </c>
      <c r="H953" s="90">
        <f t="shared" si="386"/>
        <v>2.0063827884342595</v>
      </c>
      <c r="I953" s="90">
        <f t="shared" si="386"/>
        <v>1.7449890850662007</v>
      </c>
      <c r="J953" s="90">
        <f t="shared" si="386"/>
        <v>1.5054888362772403</v>
      </c>
      <c r="K953" s="90">
        <f t="shared" si="386"/>
        <v>1.301338936303138</v>
      </c>
      <c r="M953" s="32"/>
      <c r="N953" s="6"/>
      <c r="O953" s="1"/>
      <c r="P953" s="6"/>
      <c r="Q953" s="6"/>
      <c r="R953" s="1"/>
      <c r="S953" s="1"/>
      <c r="T953" s="1"/>
      <c r="U953" s="1"/>
      <c r="V953" s="1"/>
      <c r="W953" s="1"/>
      <c r="X953" s="3"/>
      <c r="Y953" s="3"/>
      <c r="Z953" s="3"/>
      <c r="AA953" s="3"/>
      <c r="AB953" s="3"/>
      <c r="AC953" s="3"/>
      <c r="AD953" s="3"/>
      <c r="AE953" s="3"/>
      <c r="AF953" s="3"/>
      <c r="AG953" s="3"/>
      <c r="AH953" s="3"/>
      <c r="AI953" s="3"/>
    </row>
    <row r="954" spans="1:35" ht="14.5">
      <c r="A954" s="84" t="s">
        <v>11</v>
      </c>
      <c r="B954" s="90">
        <f t="shared" si="386"/>
        <v>1.3066851915911484</v>
      </c>
      <c r="C954" s="90">
        <f t="shared" si="386"/>
        <v>1.4810188537199598</v>
      </c>
      <c r="D954" s="90">
        <f t="shared" si="386"/>
        <v>1.6719554917004766</v>
      </c>
      <c r="E954" s="90">
        <f t="shared" si="386"/>
        <v>1.7811525483320934</v>
      </c>
      <c r="F954" s="90">
        <f t="shared" si="386"/>
        <v>1.8045260598480133</v>
      </c>
      <c r="G954" s="90">
        <f t="shared" si="386"/>
        <v>1.7735487207721314</v>
      </c>
      <c r="H954" s="90">
        <f t="shared" si="386"/>
        <v>1.740518730575503</v>
      </c>
      <c r="I954" s="90">
        <f t="shared" si="386"/>
        <v>1.690882466328343</v>
      </c>
      <c r="J954" s="90">
        <f t="shared" si="386"/>
        <v>1.6347133471994604</v>
      </c>
      <c r="K954" s="90">
        <f t="shared" si="386"/>
        <v>1.5729362629532051</v>
      </c>
      <c r="M954" s="32"/>
      <c r="N954" s="6"/>
      <c r="O954" s="1"/>
      <c r="P954" s="6"/>
      <c r="Q954" s="6"/>
      <c r="R954" s="1"/>
      <c r="S954" s="1"/>
      <c r="T954" s="1"/>
      <c r="U954" s="1"/>
      <c r="V954" s="1"/>
      <c r="W954" s="1"/>
      <c r="X954" s="3"/>
      <c r="Y954" s="3"/>
      <c r="Z954" s="3"/>
      <c r="AA954" s="3"/>
      <c r="AB954" s="3"/>
      <c r="AC954" s="3"/>
      <c r="AD954" s="3"/>
      <c r="AE954" s="3"/>
      <c r="AF954" s="3"/>
      <c r="AG954" s="3"/>
      <c r="AH954" s="3"/>
      <c r="AI954" s="3"/>
    </row>
    <row r="955" spans="1:35" ht="14.5">
      <c r="A955" s="84" t="s">
        <v>2</v>
      </c>
      <c r="B955" s="90">
        <f t="shared" si="386"/>
        <v>0.24502139598196276</v>
      </c>
      <c r="C955" s="90">
        <f t="shared" si="386"/>
        <v>0.37532243274691462</v>
      </c>
      <c r="D955" s="90">
        <f t="shared" si="386"/>
        <v>0.4434540360968135</v>
      </c>
      <c r="E955" s="90">
        <f t="shared" si="386"/>
        <v>0.44668714688206368</v>
      </c>
      <c r="F955" s="90">
        <f t="shared" si="386"/>
        <v>0.42425212478646418</v>
      </c>
      <c r="G955" s="90">
        <f t="shared" si="386"/>
        <v>0.3997937397369431</v>
      </c>
      <c r="H955" s="90">
        <f t="shared" si="386"/>
        <v>0.38546377652943242</v>
      </c>
      <c r="I955" s="90">
        <f t="shared" si="386"/>
        <v>0.37207016325923215</v>
      </c>
      <c r="J955" s="90">
        <f t="shared" si="386"/>
        <v>0.3583151344574077</v>
      </c>
      <c r="K955" s="90">
        <f t="shared" si="386"/>
        <v>0.34596915708449366</v>
      </c>
      <c r="M955" s="32"/>
      <c r="N955" s="6"/>
      <c r="O955" s="1"/>
      <c r="P955" s="6"/>
      <c r="Q955" s="6"/>
      <c r="R955" s="1"/>
      <c r="S955" s="1"/>
      <c r="T955" s="1"/>
      <c r="U955" s="1"/>
      <c r="V955" s="1"/>
      <c r="W955" s="1"/>
      <c r="X955" s="3"/>
      <c r="Y955" s="3"/>
      <c r="Z955" s="3"/>
      <c r="AA955" s="3"/>
      <c r="AB955" s="3"/>
      <c r="AC955" s="3"/>
      <c r="AD955" s="3"/>
      <c r="AE955" s="3"/>
      <c r="AF955" s="3"/>
      <c r="AG955" s="3"/>
      <c r="AH955" s="3"/>
      <c r="AI955" s="3"/>
    </row>
    <row r="956" spans="1:35" ht="14.5">
      <c r="A956" s="84" t="s">
        <v>3</v>
      </c>
      <c r="B956" s="90">
        <f t="shared" si="386"/>
        <v>0.45478835699021719</v>
      </c>
      <c r="C956" s="90">
        <f t="shared" si="386"/>
        <v>0.58934061207650967</v>
      </c>
      <c r="D956" s="90">
        <f t="shared" si="386"/>
        <v>0.68015134288858525</v>
      </c>
      <c r="E956" s="90">
        <f t="shared" si="386"/>
        <v>0.74297365595094778</v>
      </c>
      <c r="F956" s="90">
        <f t="shared" si="386"/>
        <v>0.80474805523700677</v>
      </c>
      <c r="G956" s="90">
        <f t="shared" si="386"/>
        <v>0.83904503296628963</v>
      </c>
      <c r="H956" s="90">
        <f t="shared" si="386"/>
        <v>0.84599709193422057</v>
      </c>
      <c r="I956" s="90">
        <f t="shared" si="386"/>
        <v>0.83900155412144783</v>
      </c>
      <c r="J956" s="90">
        <f t="shared" si="386"/>
        <v>0.82568300512565906</v>
      </c>
      <c r="K956" s="90">
        <f t="shared" si="386"/>
        <v>0.80821431182903625</v>
      </c>
      <c r="M956" s="32"/>
      <c r="N956" s="6"/>
      <c r="O956" s="1"/>
      <c r="P956" s="6"/>
      <c r="Q956" s="6"/>
      <c r="R956" s="1"/>
      <c r="S956" s="1"/>
      <c r="T956" s="1"/>
      <c r="U956" s="1"/>
      <c r="V956" s="1"/>
      <c r="W956" s="1"/>
      <c r="X956" s="3"/>
      <c r="Y956" s="3"/>
      <c r="Z956" s="3"/>
      <c r="AA956" s="3"/>
      <c r="AB956" s="3"/>
      <c r="AC956" s="3"/>
      <c r="AD956" s="3"/>
      <c r="AE956" s="3"/>
      <c r="AF956" s="3"/>
      <c r="AG956" s="3"/>
      <c r="AH956" s="3"/>
      <c r="AI956" s="3"/>
    </row>
    <row r="957" spans="1:35" ht="14.5">
      <c r="A957" s="84" t="s">
        <v>4</v>
      </c>
      <c r="B957" s="90">
        <f t="shared" si="386"/>
        <v>0.25213762023136477</v>
      </c>
      <c r="C957" s="90">
        <f t="shared" si="386"/>
        <v>0.33657708504151301</v>
      </c>
      <c r="D957" s="90">
        <f t="shared" si="386"/>
        <v>0.41403165991082591</v>
      </c>
      <c r="E957" s="90">
        <f t="shared" si="386"/>
        <v>0.49556243872283351</v>
      </c>
      <c r="F957" s="90">
        <f t="shared" si="386"/>
        <v>0.55877247704590227</v>
      </c>
      <c r="G957" s="90">
        <f t="shared" si="386"/>
        <v>0.59630698250094394</v>
      </c>
      <c r="H957" s="90">
        <f t="shared" si="386"/>
        <v>0.62069003803542133</v>
      </c>
      <c r="I957" s="90">
        <f t="shared" si="386"/>
        <v>0.63358056208262425</v>
      </c>
      <c r="J957" s="90">
        <f t="shared" si="386"/>
        <v>0.64102788506092345</v>
      </c>
      <c r="K957" s="90">
        <f t="shared" si="386"/>
        <v>0.64249325879581565</v>
      </c>
      <c r="M957" s="32"/>
      <c r="N957" s="6"/>
      <c r="O957" s="1"/>
      <c r="P957" s="6"/>
      <c r="Q957" s="6"/>
      <c r="R957" s="1"/>
      <c r="S957" s="1"/>
      <c r="T957" s="1"/>
      <c r="U957" s="1"/>
      <c r="V957" s="1"/>
      <c r="W957" s="1"/>
      <c r="X957" s="3"/>
      <c r="Y957" s="3"/>
      <c r="Z957" s="3"/>
      <c r="AA957" s="3"/>
      <c r="AB957" s="3"/>
      <c r="AC957" s="3"/>
      <c r="AD957" s="3"/>
      <c r="AE957" s="3"/>
      <c r="AF957" s="3"/>
      <c r="AG957" s="3"/>
      <c r="AH957" s="3"/>
      <c r="AI957" s="3"/>
    </row>
    <row r="958" spans="1:35" ht="14.5">
      <c r="A958" s="84" t="s">
        <v>0</v>
      </c>
      <c r="B958" s="90">
        <f t="shared" si="386"/>
        <v>1.1757292876692502</v>
      </c>
      <c r="C958" s="90">
        <f t="shared" si="386"/>
        <v>1.2627998183695535</v>
      </c>
      <c r="D958" s="90">
        <f t="shared" si="386"/>
        <v>1.3476527251411261</v>
      </c>
      <c r="E958" s="90">
        <f t="shared" si="386"/>
        <v>1.3978016634098058</v>
      </c>
      <c r="F958" s="90">
        <f t="shared" si="386"/>
        <v>1.4141020692190478</v>
      </c>
      <c r="G958" s="90">
        <f t="shared" si="386"/>
        <v>1.4093923862261803</v>
      </c>
      <c r="H958" s="90">
        <f t="shared" si="386"/>
        <v>1.4121274076070842</v>
      </c>
      <c r="I958" s="90">
        <f t="shared" si="386"/>
        <v>1.4025872584332684</v>
      </c>
      <c r="J958" s="90">
        <f t="shared" si="386"/>
        <v>1.3780957779469383</v>
      </c>
      <c r="K958" s="90">
        <f t="shared" si="386"/>
        <v>1.3421786472289066</v>
      </c>
      <c r="M958" s="32"/>
      <c r="N958" s="6"/>
      <c r="O958" s="1"/>
      <c r="P958" s="6"/>
      <c r="Q958" s="6"/>
      <c r="R958" s="1"/>
      <c r="S958" s="1"/>
      <c r="T958" s="1"/>
      <c r="U958" s="1"/>
      <c r="V958" s="1"/>
      <c r="W958" s="1"/>
      <c r="X958" s="3"/>
      <c r="Y958" s="3"/>
      <c r="Z958" s="3"/>
      <c r="AA958" s="3"/>
      <c r="AB958" s="3"/>
      <c r="AC958" s="3"/>
      <c r="AD958" s="3"/>
      <c r="AE958" s="3"/>
      <c r="AF958" s="3"/>
      <c r="AG958" s="3"/>
      <c r="AH958" s="3"/>
      <c r="AI958" s="3"/>
    </row>
    <row r="959" spans="1:35" ht="14.5">
      <c r="A959" s="84" t="s">
        <v>1</v>
      </c>
      <c r="B959" s="90">
        <f t="shared" si="386"/>
        <v>0.342789944065579</v>
      </c>
      <c r="C959" s="90">
        <f t="shared" si="386"/>
        <v>0.31031944131677447</v>
      </c>
      <c r="D959" s="90">
        <f t="shared" si="386"/>
        <v>0.28374873697003061</v>
      </c>
      <c r="E959" s="90">
        <f t="shared" si="386"/>
        <v>0.26086948846407665</v>
      </c>
      <c r="F959" s="90">
        <f t="shared" si="386"/>
        <v>0.23731429853275757</v>
      </c>
      <c r="G959" s="90">
        <f t="shared" si="386"/>
        <v>0.2151999294021488</v>
      </c>
      <c r="H959" s="90">
        <f t="shared" si="386"/>
        <v>0.19688203905163768</v>
      </c>
      <c r="I959" s="90">
        <f t="shared" si="386"/>
        <v>0.17873165019391574</v>
      </c>
      <c r="J959" s="90">
        <f t="shared" si="386"/>
        <v>0.16260595908068612</v>
      </c>
      <c r="K959" s="90">
        <f t="shared" si="386"/>
        <v>0.14883678030961336</v>
      </c>
      <c r="M959" s="32"/>
      <c r="N959" s="6"/>
      <c r="O959" s="1"/>
      <c r="P959" s="6"/>
      <c r="Q959" s="6"/>
      <c r="R959" s="1"/>
      <c r="S959" s="1"/>
      <c r="T959" s="1"/>
      <c r="U959" s="1"/>
      <c r="V959" s="1"/>
      <c r="W959" s="1"/>
      <c r="X959" s="3"/>
      <c r="Y959" s="3"/>
      <c r="Z959" s="3"/>
      <c r="AA959" s="3"/>
      <c r="AB959" s="3"/>
      <c r="AC959" s="3"/>
      <c r="AD959" s="3"/>
      <c r="AE959" s="3"/>
      <c r="AF959" s="3"/>
      <c r="AG959" s="3"/>
      <c r="AH959" s="3"/>
      <c r="AI959" s="3"/>
    </row>
    <row r="960" spans="1:35" ht="14.5">
      <c r="A960" s="84" t="s">
        <v>7</v>
      </c>
      <c r="B960" s="90">
        <f t="shared" si="386"/>
        <v>0.32924314889388084</v>
      </c>
      <c r="C960" s="90">
        <f t="shared" si="386"/>
        <v>0.44622044931640537</v>
      </c>
      <c r="D960" s="90">
        <f t="shared" si="386"/>
        <v>0.54891319904535585</v>
      </c>
      <c r="E960" s="90">
        <f t="shared" si="386"/>
        <v>0.62362451413166164</v>
      </c>
      <c r="F960" s="90">
        <f t="shared" si="386"/>
        <v>0.67390714875702284</v>
      </c>
      <c r="G960" s="90">
        <f t="shared" si="386"/>
        <v>0.71253512815260389</v>
      </c>
      <c r="H960" s="90">
        <f t="shared" si="386"/>
        <v>0.72438733214298789</v>
      </c>
      <c r="I960" s="90">
        <f t="shared" si="386"/>
        <v>0.71978607034199027</v>
      </c>
      <c r="J960" s="90">
        <f t="shared" si="386"/>
        <v>0.71135451614401524</v>
      </c>
      <c r="K960" s="90">
        <f t="shared" si="386"/>
        <v>0.69482934468127588</v>
      </c>
      <c r="M960" s="32"/>
      <c r="N960" s="6"/>
      <c r="O960" s="1"/>
      <c r="P960" s="6"/>
      <c r="Q960" s="6"/>
      <c r="R960" s="1"/>
      <c r="S960" s="1"/>
      <c r="T960" s="1"/>
      <c r="U960" s="1"/>
      <c r="V960" s="1"/>
      <c r="W960" s="1"/>
      <c r="X960" s="3"/>
      <c r="Y960" s="3"/>
      <c r="Z960" s="3"/>
      <c r="AA960" s="3"/>
      <c r="AB960" s="3"/>
      <c r="AC960" s="3"/>
      <c r="AD960" s="3"/>
      <c r="AE960" s="3"/>
      <c r="AF960" s="3"/>
      <c r="AG960" s="3"/>
    </row>
    <row r="961" spans="1:33" ht="14.5">
      <c r="A961" s="84" t="s">
        <v>8</v>
      </c>
      <c r="B961" s="90">
        <f t="shared" si="386"/>
        <v>0.36372982047764463</v>
      </c>
      <c r="C961" s="90">
        <f t="shared" si="386"/>
        <v>0.80909345402389121</v>
      </c>
      <c r="D961" s="90">
        <f t="shared" si="386"/>
        <v>1.331942166427428</v>
      </c>
      <c r="E961" s="90">
        <f t="shared" si="386"/>
        <v>1.6622285656438809</v>
      </c>
      <c r="F961" s="90">
        <f t="shared" si="386"/>
        <v>1.8173898683617138</v>
      </c>
      <c r="G961" s="90">
        <f t="shared" si="386"/>
        <v>1.9044073710852754</v>
      </c>
      <c r="H961" s="90">
        <f t="shared" si="386"/>
        <v>1.9671143451961528</v>
      </c>
      <c r="I961" s="90">
        <f t="shared" si="386"/>
        <v>1.9663359954315989</v>
      </c>
      <c r="J961" s="90">
        <f t="shared" si="386"/>
        <v>1.9264404739827643</v>
      </c>
      <c r="K961" s="90">
        <f t="shared" si="386"/>
        <v>1.8636498623252093</v>
      </c>
      <c r="M961" s="32"/>
      <c r="N961" s="9" t="s">
        <v>9</v>
      </c>
      <c r="O961" s="1"/>
      <c r="P961" s="6"/>
      <c r="Q961" s="6"/>
      <c r="R961" s="1"/>
      <c r="S961" s="1"/>
      <c r="T961" s="1"/>
      <c r="U961" s="1"/>
      <c r="V961" s="1"/>
      <c r="W961" s="1"/>
      <c r="X961" s="3"/>
      <c r="Y961" s="3"/>
      <c r="Z961" s="3"/>
      <c r="AA961" s="3"/>
      <c r="AB961" s="3"/>
      <c r="AC961" s="3"/>
      <c r="AD961" s="3"/>
      <c r="AE961" s="3"/>
      <c r="AF961" s="3"/>
      <c r="AG961" s="3"/>
    </row>
    <row r="962" spans="1:33" ht="14.5">
      <c r="A962" s="84" t="s">
        <v>89</v>
      </c>
      <c r="B962" s="90">
        <f>SUM(B952:B961)</f>
        <v>5.400180192648957</v>
      </c>
      <c r="C962" s="90">
        <f t="shared" ref="C962:K962" si="387">SUM(C952:C961)</f>
        <v>7.6972979978611145</v>
      </c>
      <c r="D962" s="90">
        <f t="shared" si="387"/>
        <v>9.5454464479503152</v>
      </c>
      <c r="E962" s="90">
        <f t="shared" si="387"/>
        <v>10.461712100534303</v>
      </c>
      <c r="F962" s="90">
        <f t="shared" si="387"/>
        <v>10.746264817323036</v>
      </c>
      <c r="G962" s="90">
        <f t="shared" si="387"/>
        <v>10.702765120819645</v>
      </c>
      <c r="H962" s="90">
        <f t="shared" si="387"/>
        <v>10.584460408455145</v>
      </c>
      <c r="I962" s="90">
        <f t="shared" si="387"/>
        <v>10.338536464418182</v>
      </c>
      <c r="J962" s="90">
        <f t="shared" si="387"/>
        <v>10.031856930917419</v>
      </c>
      <c r="K962" s="90">
        <f t="shared" si="387"/>
        <v>9.6931993539198036</v>
      </c>
      <c r="M962" s="32"/>
      <c r="N962" s="9"/>
      <c r="O962" s="1"/>
      <c r="P962" s="6"/>
      <c r="Q962" s="6"/>
      <c r="R962" s="1"/>
      <c r="S962" s="1"/>
      <c r="T962" s="1"/>
      <c r="U962" s="1"/>
      <c r="V962" s="1"/>
      <c r="W962" s="1"/>
      <c r="X962" s="3"/>
      <c r="Y962" s="3"/>
      <c r="Z962" s="3"/>
      <c r="AA962" s="3"/>
      <c r="AB962" s="3"/>
      <c r="AC962" s="3"/>
      <c r="AD962" s="3"/>
      <c r="AE962" s="3"/>
      <c r="AF962" s="3"/>
      <c r="AG962" s="3"/>
    </row>
    <row r="964" spans="1:33">
      <c r="A964" s="8" t="s">
        <v>653</v>
      </c>
      <c r="O964" t="s">
        <v>640</v>
      </c>
    </row>
    <row r="965" spans="1:33" ht="14.5">
      <c r="A965" s="129"/>
      <c r="B965" s="129">
        <v>2010</v>
      </c>
      <c r="C965" s="129">
        <v>2020</v>
      </c>
      <c r="D965" s="129">
        <v>2030</v>
      </c>
      <c r="E965" s="129">
        <v>2040</v>
      </c>
      <c r="F965" s="129">
        <v>2050</v>
      </c>
      <c r="G965" s="129">
        <v>2060</v>
      </c>
      <c r="H965" s="129">
        <v>2070</v>
      </c>
      <c r="I965" s="129">
        <v>2080</v>
      </c>
      <c r="J965" s="129">
        <v>2090</v>
      </c>
      <c r="K965" s="129">
        <v>2100</v>
      </c>
      <c r="O965" s="199"/>
      <c r="P965" s="199">
        <v>2010</v>
      </c>
      <c r="Q965" s="199">
        <v>2020</v>
      </c>
      <c r="R965" s="199">
        <v>2030</v>
      </c>
      <c r="S965" s="199">
        <v>2040</v>
      </c>
      <c r="T965" s="199">
        <v>2050</v>
      </c>
      <c r="U965" s="199">
        <v>2060</v>
      </c>
      <c r="V965" s="199">
        <v>2070</v>
      </c>
      <c r="W965" s="199">
        <v>2080</v>
      </c>
      <c r="X965" s="199">
        <v>2090</v>
      </c>
      <c r="Y965" s="199">
        <v>2100</v>
      </c>
    </row>
    <row r="966" spans="1:33" ht="14.5">
      <c r="A966" s="129" t="s">
        <v>5</v>
      </c>
      <c r="B966" s="135">
        <f>B$976*B53/B$63</f>
        <v>1.6444246377237863E-3</v>
      </c>
      <c r="C966" s="135">
        <f>C$976*C53/C$63</f>
        <v>2.6565778494235678E-3</v>
      </c>
      <c r="D966" s="135">
        <f t="shared" ref="D966:K966" si="388">D$976*D53/D$63</f>
        <v>3.7502054508192139E-3</v>
      </c>
      <c r="E966" s="135">
        <f t="shared" si="388"/>
        <v>5.1227793634447301E-3</v>
      </c>
      <c r="F966" s="135">
        <f t="shared" si="388"/>
        <v>6.6693365555736336E-3</v>
      </c>
      <c r="G966" s="135">
        <f t="shared" si="388"/>
        <v>8.2493801214528813E-3</v>
      </c>
      <c r="H966" s="135">
        <f t="shared" si="388"/>
        <v>9.8633406991840231E-3</v>
      </c>
      <c r="I966" s="135">
        <f t="shared" si="388"/>
        <v>1.1385835972439763E-2</v>
      </c>
      <c r="J966" s="135">
        <f t="shared" si="388"/>
        <v>1.2794065365123179E-2</v>
      </c>
      <c r="K966" s="135">
        <f t="shared" si="388"/>
        <v>1.4019155043337945E-2</v>
      </c>
      <c r="O966" s="199" t="s">
        <v>5</v>
      </c>
      <c r="P966" s="202">
        <f>B952/B966</f>
        <v>69.477584368885033</v>
      </c>
      <c r="Q966" s="202">
        <f>C952/C966</f>
        <v>69.439535294347053</v>
      </c>
      <c r="R966" s="202">
        <f t="shared" ref="R966:R976" si="389">D952/D966</f>
        <v>69.408494342270259</v>
      </c>
      <c r="S966" s="202">
        <f t="shared" ref="S966:S976" si="390">E952/E966</f>
        <v>69.412046053622021</v>
      </c>
      <c r="T966" s="202">
        <f t="shared" ref="T966:T976" si="391">F952/F966</f>
        <v>69.424029111833576</v>
      </c>
      <c r="U966" s="202">
        <f t="shared" ref="U966:U976" si="392">G952/G966</f>
        <v>69.433062168450647</v>
      </c>
      <c r="V966" s="202">
        <f t="shared" ref="V966:V976" si="393">H952/H966</f>
        <v>69.438629348482806</v>
      </c>
      <c r="W966" s="202">
        <f t="shared" ref="W966:W976" si="394">I952/I966</f>
        <v>69.434660842927727</v>
      </c>
      <c r="X966" s="202">
        <f t="shared" ref="X966:X976" si="395">J952/J966</f>
        <v>69.417497120453021</v>
      </c>
      <c r="Y966" s="202">
        <f t="shared" ref="Y966:Y976" si="396">K952/K966</f>
        <v>69.387405261016141</v>
      </c>
    </row>
    <row r="967" spans="1:33" ht="14.5">
      <c r="A967" s="129" t="s">
        <v>6</v>
      </c>
      <c r="B967" s="135">
        <f t="shared" ref="B967:C975" si="397">B$976*B54/B$63</f>
        <v>1.1741985313000216E-2</v>
      </c>
      <c r="C967" s="135">
        <f t="shared" si="397"/>
        <v>2.7392670642875303E-2</v>
      </c>
      <c r="D967" s="135">
        <f t="shared" ref="D967:K975" si="398">D$976*D54/D$63</f>
        <v>3.69306523681939E-2</v>
      </c>
      <c r="E967" s="135">
        <f t="shared" si="398"/>
        <v>3.8829419893729365E-2</v>
      </c>
      <c r="F967" s="135">
        <f t="shared" si="398"/>
        <v>3.6705453903279596E-2</v>
      </c>
      <c r="G967" s="135">
        <f t="shared" si="398"/>
        <v>3.2833869570986544E-2</v>
      </c>
      <c r="H967" s="135">
        <f t="shared" si="398"/>
        <v>2.889433168913922E-2</v>
      </c>
      <c r="I967" s="135">
        <f t="shared" si="398"/>
        <v>2.5131383431304499E-2</v>
      </c>
      <c r="J967" s="135">
        <f t="shared" si="398"/>
        <v>2.168745487416409E-2</v>
      </c>
      <c r="K967" s="135">
        <f t="shared" si="398"/>
        <v>1.8754685110473041E-2</v>
      </c>
      <c r="O967" s="199" t="s">
        <v>6</v>
      </c>
      <c r="P967" s="202">
        <f t="shared" ref="P967:P975" si="399">B953/B967</f>
        <v>69.477584368885019</v>
      </c>
      <c r="Q967" s="202">
        <f t="shared" ref="Q967:Q976" si="400">C953/C967</f>
        <v>69.439535294347067</v>
      </c>
      <c r="R967" s="202">
        <f t="shared" si="389"/>
        <v>69.408494342270274</v>
      </c>
      <c r="S967" s="202">
        <f t="shared" si="390"/>
        <v>69.412046053622007</v>
      </c>
      <c r="T967" s="202">
        <f t="shared" si="391"/>
        <v>69.424029111833576</v>
      </c>
      <c r="U967" s="202">
        <f t="shared" si="392"/>
        <v>69.433062168450661</v>
      </c>
      <c r="V967" s="202">
        <f t="shared" si="393"/>
        <v>69.438629348482806</v>
      </c>
      <c r="W967" s="202">
        <f t="shared" si="394"/>
        <v>69.434660842927713</v>
      </c>
      <c r="X967" s="202">
        <f t="shared" si="395"/>
        <v>69.417497120453007</v>
      </c>
      <c r="Y967" s="202">
        <f t="shared" si="396"/>
        <v>69.387405261016141</v>
      </c>
    </row>
    <row r="968" spans="1:33" ht="14.5">
      <c r="A968" s="129" t="s">
        <v>11</v>
      </c>
      <c r="B968" s="135">
        <f t="shared" si="397"/>
        <v>1.8807291638889174E-2</v>
      </c>
      <c r="C968" s="135">
        <f t="shared" si="397"/>
        <v>2.1328179220123998E-2</v>
      </c>
      <c r="D968" s="135">
        <f t="shared" si="398"/>
        <v>2.4088629317553768E-2</v>
      </c>
      <c r="E968" s="135">
        <f t="shared" si="398"/>
        <v>2.5660568296115658E-2</v>
      </c>
      <c r="F968" s="135">
        <f t="shared" si="398"/>
        <v>2.5992816650574166E-2</v>
      </c>
      <c r="G968" s="135">
        <f t="shared" si="398"/>
        <v>2.5543288246013797E-2</v>
      </c>
      <c r="H968" s="135">
        <f t="shared" si="398"/>
        <v>2.5065568645380131E-2</v>
      </c>
      <c r="I968" s="135">
        <f t="shared" si="398"/>
        <v>2.4352138338421342E-2</v>
      </c>
      <c r="J968" s="135">
        <f t="shared" si="398"/>
        <v>2.3549010192097698E-2</v>
      </c>
      <c r="K968" s="135">
        <f t="shared" si="398"/>
        <v>2.2668901611701087E-2</v>
      </c>
      <c r="O968" s="199" t="s">
        <v>11</v>
      </c>
      <c r="P968" s="202">
        <f t="shared" si="399"/>
        <v>69.477584368885019</v>
      </c>
      <c r="Q968" s="202">
        <f t="shared" si="400"/>
        <v>69.439535294347053</v>
      </c>
      <c r="R968" s="202">
        <f t="shared" si="389"/>
        <v>69.408494342270274</v>
      </c>
      <c r="S968" s="202">
        <f t="shared" si="390"/>
        <v>69.412046053622021</v>
      </c>
      <c r="T968" s="202">
        <f t="shared" si="391"/>
        <v>69.424029111833576</v>
      </c>
      <c r="U968" s="202">
        <f t="shared" si="392"/>
        <v>69.433062168450675</v>
      </c>
      <c r="V968" s="202">
        <f t="shared" si="393"/>
        <v>69.438629348482792</v>
      </c>
      <c r="W968" s="202">
        <f t="shared" si="394"/>
        <v>69.434660842927713</v>
      </c>
      <c r="X968" s="202">
        <f t="shared" si="395"/>
        <v>69.417497120453007</v>
      </c>
      <c r="Y968" s="202">
        <f t="shared" si="396"/>
        <v>69.387405261016127</v>
      </c>
    </row>
    <row r="969" spans="1:33" ht="14.5">
      <c r="A969" s="129" t="s">
        <v>2</v>
      </c>
      <c r="B969" s="135">
        <f t="shared" si="397"/>
        <v>3.5266251440326931E-3</v>
      </c>
      <c r="C969" s="135">
        <f t="shared" si="397"/>
        <v>5.4050251223018908E-3</v>
      </c>
      <c r="D969" s="135">
        <f t="shared" si="398"/>
        <v>6.3890456103259221E-3</v>
      </c>
      <c r="E969" s="135">
        <f t="shared" si="398"/>
        <v>6.4352972182521459E-3</v>
      </c>
      <c r="F969" s="135">
        <f t="shared" si="398"/>
        <v>6.1110271215035093E-3</v>
      </c>
      <c r="G969" s="135">
        <f t="shared" si="398"/>
        <v>5.757973611577271E-3</v>
      </c>
      <c r="H969" s="135">
        <f t="shared" si="398"/>
        <v>5.5511432202233497E-3</v>
      </c>
      <c r="I969" s="135">
        <f t="shared" si="398"/>
        <v>5.3585652863044047E-3</v>
      </c>
      <c r="J969" s="135">
        <f t="shared" si="398"/>
        <v>5.1617409056921261E-3</v>
      </c>
      <c r="K969" s="135">
        <f t="shared" si="398"/>
        <v>4.9860512261995366E-3</v>
      </c>
      <c r="O969" s="199" t="s">
        <v>2</v>
      </c>
      <c r="P969" s="202">
        <f t="shared" si="399"/>
        <v>69.477584368885033</v>
      </c>
      <c r="Q969" s="202">
        <f t="shared" si="400"/>
        <v>69.439535294347053</v>
      </c>
      <c r="R969" s="202">
        <f t="shared" si="389"/>
        <v>69.408494342270274</v>
      </c>
      <c r="S969" s="202">
        <f t="shared" si="390"/>
        <v>69.412046053622021</v>
      </c>
      <c r="T969" s="202">
        <f t="shared" si="391"/>
        <v>69.424029111833576</v>
      </c>
      <c r="U969" s="202">
        <f t="shared" si="392"/>
        <v>69.433062168450675</v>
      </c>
      <c r="V969" s="202">
        <f t="shared" si="393"/>
        <v>69.438629348482806</v>
      </c>
      <c r="W969" s="202">
        <f t="shared" si="394"/>
        <v>69.434660842927713</v>
      </c>
      <c r="X969" s="202">
        <f t="shared" si="395"/>
        <v>69.417497120453021</v>
      </c>
      <c r="Y969" s="202">
        <f t="shared" si="396"/>
        <v>69.387405261016127</v>
      </c>
    </row>
    <row r="970" spans="1:33" ht="14.5">
      <c r="A970" s="129" t="s">
        <v>3</v>
      </c>
      <c r="B970" s="135">
        <f t="shared" si="397"/>
        <v>6.5458285736527495E-3</v>
      </c>
      <c r="C970" s="135">
        <f t="shared" si="397"/>
        <v>8.4871047822880075E-3</v>
      </c>
      <c r="D970" s="135">
        <f t="shared" si="398"/>
        <v>9.799252228907207E-3</v>
      </c>
      <c r="E970" s="135">
        <f t="shared" si="398"/>
        <v>1.0703814369295317E-2</v>
      </c>
      <c r="F970" s="135">
        <f t="shared" si="398"/>
        <v>1.1591779755978388E-2</v>
      </c>
      <c r="G970" s="135">
        <f t="shared" si="398"/>
        <v>1.2084229137564077E-2</v>
      </c>
      <c r="H970" s="135">
        <f t="shared" si="398"/>
        <v>1.2183378328056025E-2</v>
      </c>
      <c r="I970" s="135">
        <f t="shared" si="398"/>
        <v>1.2083324724799956E-2</v>
      </c>
      <c r="J970" s="135">
        <f t="shared" si="398"/>
        <v>1.1894450813934369E-2</v>
      </c>
      <c r="K970" s="135">
        <f t="shared" si="398"/>
        <v>1.1647853220462108E-2</v>
      </c>
      <c r="N970" s="8" t="s">
        <v>9</v>
      </c>
      <c r="O970" s="199" t="s">
        <v>3</v>
      </c>
      <c r="P970" s="202">
        <f t="shared" si="399"/>
        <v>69.477584368885019</v>
      </c>
      <c r="Q970" s="202">
        <f t="shared" si="400"/>
        <v>69.439535294347039</v>
      </c>
      <c r="R970" s="202">
        <f t="shared" si="389"/>
        <v>69.408494342270274</v>
      </c>
      <c r="S970" s="202">
        <f t="shared" si="390"/>
        <v>69.412046053622021</v>
      </c>
      <c r="T970" s="202">
        <f t="shared" si="391"/>
        <v>69.42402911183359</v>
      </c>
      <c r="U970" s="202">
        <f t="shared" si="392"/>
        <v>69.433062168450675</v>
      </c>
      <c r="V970" s="202">
        <f t="shared" si="393"/>
        <v>69.43862934848282</v>
      </c>
      <c r="W970" s="202">
        <f t="shared" si="394"/>
        <v>69.434660842927713</v>
      </c>
      <c r="X970" s="202">
        <f t="shared" si="395"/>
        <v>69.417497120453021</v>
      </c>
      <c r="Y970" s="202">
        <f t="shared" si="396"/>
        <v>69.387405261016141</v>
      </c>
    </row>
    <row r="971" spans="1:33" ht="14.5">
      <c r="A971" s="129" t="s">
        <v>4</v>
      </c>
      <c r="B971" s="135">
        <f t="shared" si="397"/>
        <v>3.6290498946057567E-3</v>
      </c>
      <c r="C971" s="135">
        <f t="shared" si="397"/>
        <v>4.8470526712887313E-3</v>
      </c>
      <c r="D971" s="135">
        <f t="shared" si="398"/>
        <v>5.9651439472110501E-3</v>
      </c>
      <c r="E971" s="135">
        <f t="shared" si="398"/>
        <v>7.1394299245984318E-3</v>
      </c>
      <c r="F971" s="135">
        <f t="shared" si="398"/>
        <v>8.0486898296523307E-3</v>
      </c>
      <c r="G971" s="135">
        <f t="shared" si="398"/>
        <v>8.5882281996183772E-3</v>
      </c>
      <c r="H971" s="135">
        <f t="shared" si="398"/>
        <v>8.9386850497932963E-3</v>
      </c>
      <c r="I971" s="135">
        <f t="shared" si="398"/>
        <v>9.1248456374819001E-3</v>
      </c>
      <c r="J971" s="135">
        <f t="shared" si="398"/>
        <v>9.2343848691146847E-3</v>
      </c>
      <c r="K971" s="135">
        <f t="shared" si="398"/>
        <v>9.2595083557157742E-3</v>
      </c>
      <c r="O971" s="199" t="s">
        <v>4</v>
      </c>
      <c r="P971" s="202">
        <f t="shared" si="399"/>
        <v>69.477584368885019</v>
      </c>
      <c r="Q971" s="202">
        <f t="shared" si="400"/>
        <v>69.439535294347053</v>
      </c>
      <c r="R971" s="202">
        <f t="shared" si="389"/>
        <v>69.408494342270274</v>
      </c>
      <c r="S971" s="202">
        <f t="shared" si="390"/>
        <v>69.412046053622021</v>
      </c>
      <c r="T971" s="202">
        <f t="shared" si="391"/>
        <v>69.424029111833576</v>
      </c>
      <c r="U971" s="202">
        <f t="shared" si="392"/>
        <v>69.433062168450661</v>
      </c>
      <c r="V971" s="202">
        <f t="shared" si="393"/>
        <v>69.438629348482806</v>
      </c>
      <c r="W971" s="202">
        <f t="shared" si="394"/>
        <v>69.434660842927713</v>
      </c>
      <c r="X971" s="202">
        <f t="shared" si="395"/>
        <v>69.417497120453007</v>
      </c>
      <c r="Y971" s="202">
        <f t="shared" si="396"/>
        <v>69.387405261016141</v>
      </c>
    </row>
    <row r="972" spans="1:33" ht="14.5">
      <c r="A972" s="129" t="s">
        <v>0</v>
      </c>
      <c r="B972" s="135">
        <f t="shared" si="397"/>
        <v>1.6922426108352016E-2</v>
      </c>
      <c r="C972" s="135">
        <f t="shared" si="397"/>
        <v>1.8185602956826752E-2</v>
      </c>
      <c r="D972" s="135">
        <f t="shared" si="398"/>
        <v>1.9416250675249068E-2</v>
      </c>
      <c r="E972" s="135">
        <f t="shared" si="398"/>
        <v>2.0137738949950846E-2</v>
      </c>
      <c r="F972" s="135">
        <f t="shared" si="398"/>
        <v>2.0369057908481564E-2</v>
      </c>
      <c r="G972" s="135">
        <f t="shared" si="398"/>
        <v>2.0298577395403812E-2</v>
      </c>
      <c r="H972" s="135">
        <f t="shared" si="398"/>
        <v>2.0336337581207429E-2</v>
      </c>
      <c r="I972" s="135">
        <f t="shared" si="398"/>
        <v>2.0200102389873333E-2</v>
      </c>
      <c r="J972" s="135">
        <f t="shared" si="398"/>
        <v>1.9852282711312261E-2</v>
      </c>
      <c r="K972" s="135">
        <f t="shared" si="398"/>
        <v>1.9343260382485895E-2</v>
      </c>
      <c r="O972" s="199" t="s">
        <v>0</v>
      </c>
      <c r="P972" s="202">
        <f t="shared" si="399"/>
        <v>69.477584368885047</v>
      </c>
      <c r="Q972" s="202">
        <f t="shared" si="400"/>
        <v>69.439535294347053</v>
      </c>
      <c r="R972" s="202">
        <f t="shared" si="389"/>
        <v>69.408494342270259</v>
      </c>
      <c r="S972" s="202">
        <f t="shared" si="390"/>
        <v>69.412046053622007</v>
      </c>
      <c r="T972" s="202">
        <f t="shared" si="391"/>
        <v>69.424029111833562</v>
      </c>
      <c r="U972" s="202">
        <f t="shared" si="392"/>
        <v>69.433062168450675</v>
      </c>
      <c r="V972" s="202">
        <f t="shared" si="393"/>
        <v>69.43862934848282</v>
      </c>
      <c r="W972" s="202">
        <f t="shared" si="394"/>
        <v>69.434660842927713</v>
      </c>
      <c r="X972" s="202">
        <f t="shared" si="395"/>
        <v>69.417497120453021</v>
      </c>
      <c r="Y972" s="202">
        <f t="shared" si="396"/>
        <v>69.387405261016127</v>
      </c>
    </row>
    <row r="973" spans="1:33" ht="14.5">
      <c r="A973" s="129" t="s">
        <v>1</v>
      </c>
      <c r="B973" s="135">
        <f t="shared" si="397"/>
        <v>4.9338207017326115E-3</v>
      </c>
      <c r="C973" s="135">
        <f t="shared" si="397"/>
        <v>4.468915870495996E-3</v>
      </c>
      <c r="D973" s="135">
        <f t="shared" si="398"/>
        <v>4.0880981450310125E-3</v>
      </c>
      <c r="E973" s="135">
        <f t="shared" si="398"/>
        <v>3.7582740071161486E-3</v>
      </c>
      <c r="F973" s="135">
        <f t="shared" si="398"/>
        <v>3.4183308224660001E-3</v>
      </c>
      <c r="G973" s="135">
        <f t="shared" si="398"/>
        <v>3.0993869877156649E-3</v>
      </c>
      <c r="H973" s="135">
        <f t="shared" si="398"/>
        <v>2.8353387861901895E-3</v>
      </c>
      <c r="I973" s="135">
        <f t="shared" si="398"/>
        <v>2.5740984117173884E-3</v>
      </c>
      <c r="J973" s="135">
        <f t="shared" si="398"/>
        <v>2.3424347725838168E-3</v>
      </c>
      <c r="K973" s="135">
        <f t="shared" si="398"/>
        <v>2.1450114721790034E-3</v>
      </c>
      <c r="O973" s="199" t="s">
        <v>1</v>
      </c>
      <c r="P973" s="202">
        <f t="shared" si="399"/>
        <v>69.477584368885019</v>
      </c>
      <c r="Q973" s="202">
        <f t="shared" si="400"/>
        <v>69.439535294347067</v>
      </c>
      <c r="R973" s="202">
        <f t="shared" si="389"/>
        <v>69.408494342270274</v>
      </c>
      <c r="S973" s="202">
        <f t="shared" si="390"/>
        <v>69.412046053622007</v>
      </c>
      <c r="T973" s="202">
        <f t="shared" si="391"/>
        <v>69.424029111833562</v>
      </c>
      <c r="U973" s="202">
        <f t="shared" si="392"/>
        <v>69.433062168450661</v>
      </c>
      <c r="V973" s="202">
        <f t="shared" si="393"/>
        <v>69.438629348482792</v>
      </c>
      <c r="W973" s="202">
        <f t="shared" si="394"/>
        <v>69.434660842927698</v>
      </c>
      <c r="X973" s="202">
        <f t="shared" si="395"/>
        <v>69.417497120453021</v>
      </c>
      <c r="Y973" s="202">
        <f t="shared" si="396"/>
        <v>69.387405261016141</v>
      </c>
    </row>
    <row r="974" spans="1:33" ht="14.5">
      <c r="A974" s="129" t="s">
        <v>7</v>
      </c>
      <c r="B974" s="135">
        <f t="shared" si="397"/>
        <v>4.7388398990067613E-3</v>
      </c>
      <c r="C974" s="135">
        <f t="shared" si="397"/>
        <v>6.4260287374465104E-3</v>
      </c>
      <c r="D974" s="135">
        <f t="shared" si="398"/>
        <v>7.9084441212415677E-3</v>
      </c>
      <c r="E974" s="135">
        <f t="shared" si="398"/>
        <v>8.9843845497638956E-3</v>
      </c>
      <c r="F974" s="135">
        <f t="shared" si="398"/>
        <v>9.7071166479179918E-3</v>
      </c>
      <c r="G974" s="135">
        <f t="shared" si="398"/>
        <v>1.0262187866983765E-2</v>
      </c>
      <c r="H974" s="135">
        <f t="shared" si="398"/>
        <v>1.0432051135508415E-2</v>
      </c>
      <c r="I974" s="135">
        <f t="shared" si="398"/>
        <v>1.0366379868553851E-2</v>
      </c>
      <c r="J974" s="135">
        <f t="shared" si="398"/>
        <v>1.0247481480204842E-2</v>
      </c>
      <c r="K974" s="135">
        <f t="shared" si="398"/>
        <v>1.0013767513967715E-2</v>
      </c>
      <c r="O974" s="199" t="s">
        <v>7</v>
      </c>
      <c r="P974" s="202">
        <f t="shared" si="399"/>
        <v>69.477584368885019</v>
      </c>
      <c r="Q974" s="202">
        <f t="shared" si="400"/>
        <v>69.439535294347053</v>
      </c>
      <c r="R974" s="202">
        <f t="shared" si="389"/>
        <v>69.408494342270259</v>
      </c>
      <c r="S974" s="202">
        <f t="shared" si="390"/>
        <v>69.412046053622021</v>
      </c>
      <c r="T974" s="202">
        <f t="shared" si="391"/>
        <v>69.424029111833562</v>
      </c>
      <c r="U974" s="202">
        <f t="shared" si="392"/>
        <v>69.433062168450661</v>
      </c>
      <c r="V974" s="202">
        <f t="shared" si="393"/>
        <v>69.438629348482792</v>
      </c>
      <c r="W974" s="202">
        <f t="shared" si="394"/>
        <v>69.434660842927727</v>
      </c>
      <c r="X974" s="202">
        <f t="shared" si="395"/>
        <v>69.417497120453021</v>
      </c>
      <c r="Y974" s="202">
        <f t="shared" si="396"/>
        <v>69.387405261016127</v>
      </c>
    </row>
    <row r="975" spans="1:33" ht="14.5">
      <c r="A975" s="129" t="s">
        <v>8</v>
      </c>
      <c r="B975" s="135">
        <f t="shared" si="397"/>
        <v>5.2352110940768115E-3</v>
      </c>
      <c r="C975" s="135">
        <f t="shared" si="397"/>
        <v>1.1651769422047932E-2</v>
      </c>
      <c r="D975" s="135">
        <f t="shared" si="398"/>
        <v>1.9189901452973397E-2</v>
      </c>
      <c r="E975" s="135">
        <f t="shared" si="398"/>
        <v>2.3947263625679328E-2</v>
      </c>
      <c r="F975" s="135">
        <f t="shared" si="398"/>
        <v>2.6178109965846585E-2</v>
      </c>
      <c r="G975" s="135">
        <f t="shared" si="398"/>
        <v>2.7427961717503068E-2</v>
      </c>
      <c r="H975" s="135">
        <f t="shared" si="398"/>
        <v>2.8328818751937726E-2</v>
      </c>
      <c r="I975" s="135">
        <f t="shared" si="398"/>
        <v>2.8319228056427968E-2</v>
      </c>
      <c r="J975" s="135">
        <f t="shared" si="398"/>
        <v>2.7751511562567735E-2</v>
      </c>
      <c r="K975" s="135">
        <f t="shared" si="398"/>
        <v>2.6858618726477469E-2</v>
      </c>
      <c r="L975" s="8" t="s">
        <v>140</v>
      </c>
      <c r="M975" s="11">
        <f>MIN(B966:K975)</f>
        <v>1.6444246377237863E-3</v>
      </c>
      <c r="O975" s="199" t="s">
        <v>8</v>
      </c>
      <c r="P975" s="202">
        <f t="shared" si="399"/>
        <v>69.477584368885047</v>
      </c>
      <c r="Q975" s="202">
        <f t="shared" si="400"/>
        <v>69.439535294347053</v>
      </c>
      <c r="R975" s="202">
        <f t="shared" si="389"/>
        <v>69.408494342270274</v>
      </c>
      <c r="S975" s="202">
        <f t="shared" si="390"/>
        <v>69.412046053622021</v>
      </c>
      <c r="T975" s="202">
        <f t="shared" si="391"/>
        <v>69.424029111833576</v>
      </c>
      <c r="U975" s="202">
        <f t="shared" si="392"/>
        <v>69.433062168450661</v>
      </c>
      <c r="V975" s="202">
        <f t="shared" si="393"/>
        <v>69.438629348482792</v>
      </c>
      <c r="W975" s="202">
        <f t="shared" si="394"/>
        <v>69.434660842927713</v>
      </c>
      <c r="X975" s="202">
        <f t="shared" si="395"/>
        <v>69.417497120453021</v>
      </c>
      <c r="Y975" s="202">
        <f t="shared" si="396"/>
        <v>69.387405261016141</v>
      </c>
    </row>
    <row r="976" spans="1:33" ht="14.5">
      <c r="A976" s="129" t="s">
        <v>89</v>
      </c>
      <c r="B976" s="140">
        <f>'[8]3rd GHG Study'!$D$59/10^6</f>
        <v>7.8928999999999999E-2</v>
      </c>
      <c r="C976" s="140">
        <f>$B$976*C$962/$B$962</f>
        <v>0.11250365950754738</v>
      </c>
      <c r="D976" s="140">
        <f t="shared" ref="D976:K976" si="401">$B$976*D$962/$B$962</f>
        <v>0.13951618572207275</v>
      </c>
      <c r="E976" s="140">
        <f t="shared" si="401"/>
        <v>0.15290831878297462</v>
      </c>
      <c r="F976" s="140">
        <f t="shared" si="401"/>
        <v>0.15706733951602184</v>
      </c>
      <c r="G976" s="140">
        <f t="shared" si="401"/>
        <v>0.15643154822335537</v>
      </c>
      <c r="H976" s="140">
        <f t="shared" si="401"/>
        <v>0.15470240728562729</v>
      </c>
      <c r="I976" s="140">
        <f t="shared" si="401"/>
        <v>0.15110798445408616</v>
      </c>
      <c r="J976" s="140">
        <f t="shared" si="401"/>
        <v>0.14662555830604165</v>
      </c>
      <c r="K976" s="140">
        <f t="shared" si="401"/>
        <v>0.14167574127378207</v>
      </c>
      <c r="L976" s="8" t="s">
        <v>141</v>
      </c>
      <c r="M976" s="11">
        <f>MAX(B966:K975)</f>
        <v>3.8829419893729365E-2</v>
      </c>
      <c r="O976" s="201" t="s">
        <v>89</v>
      </c>
      <c r="P976" s="202">
        <f>B962/B976</f>
        <v>68.41820107500358</v>
      </c>
      <c r="Q976" s="202">
        <f t="shared" si="400"/>
        <v>68.41820107500358</v>
      </c>
      <c r="R976" s="202">
        <f t="shared" si="389"/>
        <v>68.418201075003566</v>
      </c>
      <c r="S976" s="202">
        <f t="shared" si="390"/>
        <v>68.41820107500358</v>
      </c>
      <c r="T976" s="202">
        <f t="shared" si="391"/>
        <v>68.418201075003566</v>
      </c>
      <c r="U976" s="202">
        <f t="shared" si="392"/>
        <v>68.418201075003566</v>
      </c>
      <c r="V976" s="202">
        <f t="shared" si="393"/>
        <v>68.418201075003566</v>
      </c>
      <c r="W976" s="202">
        <f t="shared" si="394"/>
        <v>68.41820107500358</v>
      </c>
      <c r="X976" s="202">
        <f t="shared" si="395"/>
        <v>68.41820107500358</v>
      </c>
      <c r="Y976" s="202">
        <f t="shared" si="396"/>
        <v>68.418201075003566</v>
      </c>
    </row>
    <row r="977" spans="1:31" ht="14.5">
      <c r="O977" s="206" t="s">
        <v>656</v>
      </c>
      <c r="T977" s="205">
        <f>(P976-Y976)/P976/91</f>
        <v>2.2824809213764507E-18</v>
      </c>
    </row>
    <row r="978" spans="1:31" ht="14.5">
      <c r="A978" s="34" t="s">
        <v>71</v>
      </c>
      <c r="B978" s="35"/>
      <c r="C978" s="35"/>
      <c r="D978" s="35"/>
      <c r="E978" s="35"/>
      <c r="F978" s="35"/>
      <c r="G978" s="35"/>
      <c r="H978" s="35"/>
      <c r="I978" s="35"/>
      <c r="J978" s="35"/>
      <c r="K978" s="35"/>
      <c r="L978" s="35"/>
      <c r="M978" s="35"/>
      <c r="N978" s="35"/>
      <c r="O978" s="35"/>
      <c r="P978" s="35"/>
      <c r="Q978" s="35"/>
      <c r="R978" s="35"/>
      <c r="S978" s="35"/>
      <c r="T978" s="35"/>
    </row>
    <row r="979" spans="1:31" hidden="1" outlineLevel="1"/>
    <row r="980" spans="1:31" ht="14.5" hidden="1" outlineLevel="1">
      <c r="A980" s="10" t="s">
        <v>137</v>
      </c>
      <c r="B980" s="5"/>
      <c r="C980" s="5"/>
      <c r="D980" s="5"/>
      <c r="E980" s="5"/>
      <c r="F980" s="5"/>
      <c r="G980" s="5"/>
      <c r="H980" s="5"/>
      <c r="I980" s="5"/>
      <c r="J980" s="5"/>
      <c r="K980" s="5"/>
      <c r="U980" s="81"/>
      <c r="V980" s="81"/>
      <c r="W980" s="81"/>
      <c r="X980" s="81"/>
      <c r="Y980" s="81"/>
      <c r="Z980" s="81"/>
      <c r="AA980" s="81"/>
      <c r="AB980" s="81"/>
      <c r="AC980" s="81"/>
      <c r="AD980" s="81"/>
      <c r="AE980" s="81"/>
    </row>
    <row r="981" spans="1:31" ht="14.5" hidden="1" outlineLevel="1">
      <c r="A981" s="23" t="s">
        <v>63</v>
      </c>
      <c r="B981" s="59"/>
      <c r="C981" s="23"/>
      <c r="D981" s="59"/>
      <c r="E981" s="59"/>
      <c r="F981" s="59"/>
      <c r="G981" s="59"/>
      <c r="H981" s="59"/>
      <c r="I981" s="59"/>
      <c r="J981" s="59"/>
      <c r="K981" s="75"/>
      <c r="L981" s="32"/>
      <c r="U981" s="81"/>
      <c r="V981" s="81"/>
      <c r="W981" s="81"/>
      <c r="X981" s="81"/>
      <c r="Y981" s="81"/>
      <c r="Z981" s="81"/>
      <c r="AA981" s="81"/>
      <c r="AB981" s="81"/>
      <c r="AC981" s="81"/>
      <c r="AD981" s="81"/>
      <c r="AE981" s="81"/>
    </row>
    <row r="982" spans="1:31" ht="14.5" hidden="1" outlineLevel="1">
      <c r="A982" s="23"/>
      <c r="B982" s="69">
        <v>2010</v>
      </c>
      <c r="C982" s="69">
        <v>2020</v>
      </c>
      <c r="D982" s="69">
        <v>2030</v>
      </c>
      <c r="E982" s="69">
        <v>2040</v>
      </c>
      <c r="F982" s="69">
        <v>2050</v>
      </c>
      <c r="G982" s="69">
        <v>2060</v>
      </c>
      <c r="H982" s="69">
        <v>2070</v>
      </c>
      <c r="I982" s="69">
        <v>2080</v>
      </c>
      <c r="J982" s="69">
        <v>2090</v>
      </c>
      <c r="K982" s="69">
        <v>2100</v>
      </c>
      <c r="L982" s="6"/>
      <c r="O982" s="1"/>
      <c r="U982" s="81"/>
      <c r="V982" s="81"/>
      <c r="W982" s="81"/>
      <c r="X982" s="81"/>
      <c r="Y982" s="81"/>
      <c r="Z982" s="81"/>
      <c r="AA982" s="81"/>
      <c r="AB982" s="81"/>
      <c r="AC982" s="81"/>
      <c r="AD982" s="81"/>
      <c r="AE982" s="81"/>
    </row>
    <row r="983" spans="1:31" ht="14.5" hidden="1" outlineLevel="1">
      <c r="A983" s="23" t="s">
        <v>5</v>
      </c>
      <c r="B983" s="46">
        <f>[9]trucks!W15</f>
        <v>471.43534095371001</v>
      </c>
      <c r="C983" s="46">
        <f>[9]trucks!X15</f>
        <v>633.024389798568</v>
      </c>
      <c r="D983" s="46">
        <f>[9]trucks!Y15</f>
        <v>829.74568673600515</v>
      </c>
      <c r="E983" s="46">
        <f>[9]trucks!Z15</f>
        <v>1066.324712181289</v>
      </c>
      <c r="F983" s="46">
        <f>[9]trucks!AA15</f>
        <v>1365.1280878857985</v>
      </c>
      <c r="G983" s="46">
        <f>[9]trucks!AB15</f>
        <v>1735.6962333514568</v>
      </c>
      <c r="H983" s="46">
        <f>[9]trucks!AC15</f>
        <v>2201.9673760816909</v>
      </c>
      <c r="I983" s="46">
        <f>[9]trucks!AD15</f>
        <v>2761.0329506059193</v>
      </c>
      <c r="J983" s="46">
        <f>[9]trucks!AE15</f>
        <v>3457.6844363744112</v>
      </c>
      <c r="K983" s="46">
        <f>[9]trucks!AF15</f>
        <v>4325.7816949767857</v>
      </c>
      <c r="L983" s="6"/>
      <c r="O983" s="1"/>
      <c r="U983" s="81"/>
      <c r="V983" s="81"/>
      <c r="W983" s="81"/>
      <c r="X983" s="81"/>
      <c r="Y983" s="81"/>
      <c r="Z983" s="81"/>
      <c r="AA983" s="81"/>
      <c r="AB983" s="81"/>
      <c r="AC983" s="81"/>
      <c r="AD983" s="81"/>
      <c r="AE983" s="81"/>
    </row>
    <row r="984" spans="1:31" ht="14.5" hidden="1" outlineLevel="1">
      <c r="A984" s="23" t="s">
        <v>6</v>
      </c>
      <c r="B984" s="46">
        <f>[9]trucks!W16</f>
        <v>1756.2807949301623</v>
      </c>
      <c r="C984" s="46">
        <f>[9]trucks!X16</f>
        <v>2404.9503917082129</v>
      </c>
      <c r="D984" s="46">
        <f>[9]trucks!Y16</f>
        <v>3096.9500527228438</v>
      </c>
      <c r="E984" s="46">
        <f>[9]trucks!Z16</f>
        <v>3667.7880368083261</v>
      </c>
      <c r="F984" s="46">
        <f>[9]trucks!AA16</f>
        <v>4318.8548521477132</v>
      </c>
      <c r="G984" s="46">
        <f>[9]trucks!AB16</f>
        <v>4789.9594928173246</v>
      </c>
      <c r="H984" s="46">
        <f>[9]trucks!AC16</f>
        <v>5303.0704025775312</v>
      </c>
      <c r="I984" s="46">
        <f>[9]trucks!AD16</f>
        <v>5719.448854792503</v>
      </c>
      <c r="J984" s="46">
        <f>[9]trucks!AE16</f>
        <v>6163.4883215903401</v>
      </c>
      <c r="K984" s="46">
        <f>[9]trucks!AF16</f>
        <v>6637.0263902037059</v>
      </c>
      <c r="L984" s="6"/>
      <c r="O984" s="1"/>
      <c r="U984" s="81"/>
      <c r="V984" s="81"/>
      <c r="W984" s="81"/>
      <c r="X984" s="81"/>
      <c r="Y984" s="81"/>
      <c r="Z984" s="81"/>
      <c r="AA984" s="81"/>
      <c r="AB984" s="81"/>
      <c r="AC984" s="81"/>
      <c r="AD984" s="81"/>
      <c r="AE984" s="81"/>
    </row>
    <row r="985" spans="1:31" ht="14.5" hidden="1" outlineLevel="1">
      <c r="A985" s="23" t="s">
        <v>11</v>
      </c>
      <c r="B985" s="46">
        <f>[9]trucks!W17</f>
        <v>1500.9828364789353</v>
      </c>
      <c r="C985" s="46">
        <f>[9]trucks!X17</f>
        <v>1666.7120273063058</v>
      </c>
      <c r="D985" s="46">
        <f>[9]trucks!Y17</f>
        <v>1849.1547689734457</v>
      </c>
      <c r="E985" s="46">
        <f>[9]trucks!Z17</f>
        <v>2001.3084488133888</v>
      </c>
      <c r="F985" s="46">
        <f>[9]trucks!AA17</f>
        <v>2167.0934528419571</v>
      </c>
      <c r="G985" s="46">
        <f>[9]trucks!AB17</f>
        <v>2296.6886906101377</v>
      </c>
      <c r="H985" s="46">
        <f>[9]trucks!AC17</f>
        <v>2433.3866824523807</v>
      </c>
      <c r="I985" s="46">
        <f>[9]trucks!AD17</f>
        <v>2590.5622917462338</v>
      </c>
      <c r="J985" s="46">
        <f>[9]trucks!AE17</f>
        <v>2757.2245408232729</v>
      </c>
      <c r="K985" s="46">
        <f>[9]trucks!AF17</f>
        <v>2933.9810941105093</v>
      </c>
      <c r="L985" s="6"/>
      <c r="O985" s="1"/>
      <c r="P985" s="80"/>
      <c r="Q985" s="81"/>
      <c r="R985" s="81"/>
      <c r="S985" s="81"/>
      <c r="T985" s="81"/>
      <c r="U985" s="81"/>
      <c r="V985" s="81"/>
      <c r="W985" s="81"/>
      <c r="X985" s="81"/>
      <c r="Y985" s="81"/>
      <c r="Z985" s="81"/>
      <c r="AA985" s="81"/>
      <c r="AB985" s="81"/>
      <c r="AC985" s="81"/>
      <c r="AD985" s="81"/>
      <c r="AE985" s="81"/>
    </row>
    <row r="986" spans="1:31" ht="14.5" hidden="1" outlineLevel="1">
      <c r="A986" s="23" t="s">
        <v>2</v>
      </c>
      <c r="B986" s="46">
        <f>[9]trucks!W18</f>
        <v>344.16736183375639</v>
      </c>
      <c r="C986" s="46">
        <f>[9]trucks!X18</f>
        <v>419.57106494545206</v>
      </c>
      <c r="D986" s="46">
        <f>[9]trucks!Y18</f>
        <v>524.51929581781269</v>
      </c>
      <c r="E986" s="46">
        <f>[9]trucks!Z18</f>
        <v>639.35870544083559</v>
      </c>
      <c r="F986" s="46">
        <f>[9]trucks!AA18</f>
        <v>772.64981758234921</v>
      </c>
      <c r="G986" s="46">
        <f>[9]trucks!AB18</f>
        <v>887.60394111867527</v>
      </c>
      <c r="H986" s="46">
        <f>[9]trucks!AC18</f>
        <v>1016.2821424147157</v>
      </c>
      <c r="I986" s="46">
        <f>[9]trucks!AD18</f>
        <v>1110.8645309786591</v>
      </c>
      <c r="J986" s="46">
        <f>[9]trucks!AE18</f>
        <v>1212.8616225755338</v>
      </c>
      <c r="K986" s="46">
        <f>[9]trucks!AF18</f>
        <v>1322.8546863179238</v>
      </c>
      <c r="L986" s="6"/>
      <c r="O986" s="1"/>
      <c r="P986" s="80"/>
      <c r="Q986" s="81"/>
      <c r="R986" s="81"/>
      <c r="S986" s="81"/>
      <c r="T986" s="81"/>
      <c r="U986" s="81"/>
      <c r="V986" s="81"/>
      <c r="W986" s="81"/>
      <c r="X986" s="81"/>
      <c r="Y986" s="81"/>
      <c r="Z986" s="81"/>
      <c r="AA986" s="81"/>
      <c r="AB986" s="81"/>
      <c r="AC986" s="81"/>
      <c r="AD986" s="81"/>
      <c r="AE986" s="81"/>
    </row>
    <row r="987" spans="1:31" ht="14.5" hidden="1" outlineLevel="1">
      <c r="A987" s="23" t="s">
        <v>3</v>
      </c>
      <c r="B987" s="46">
        <f>[9]trucks!W19</f>
        <v>1392.542022312477</v>
      </c>
      <c r="C987" s="46">
        <f>[9]trucks!X19</f>
        <v>1699.5315351158799</v>
      </c>
      <c r="D987" s="46">
        <f>[9]trucks!Y19</f>
        <v>2018.8742840489679</v>
      </c>
      <c r="E987" s="46">
        <f>[9]trucks!Z19</f>
        <v>2339.2432801270506</v>
      </c>
      <c r="F987" s="46">
        <f>[9]trucks!AA19</f>
        <v>2705.3825155698605</v>
      </c>
      <c r="G987" s="46">
        <f>[9]trucks!AB19</f>
        <v>3017.091262690868</v>
      </c>
      <c r="H987" s="46">
        <f>[9]trucks!AC19</f>
        <v>3361.9733056773543</v>
      </c>
      <c r="I987" s="46">
        <f>[9]trucks!AD19</f>
        <v>3706.9217094508281</v>
      </c>
      <c r="J987" s="46">
        <f>[9]trucks!AE19</f>
        <v>4085.0561764568142</v>
      </c>
      <c r="K987" s="46">
        <f>[9]trucks!AF19</f>
        <v>4499.5694009673362</v>
      </c>
      <c r="L987" s="6"/>
      <c r="O987" s="1"/>
      <c r="P987" s="80"/>
      <c r="Q987" s="81"/>
      <c r="R987" s="81"/>
      <c r="S987" s="81"/>
      <c r="T987" s="81"/>
      <c r="U987" s="81"/>
      <c r="V987" s="81"/>
      <c r="W987" s="81"/>
      <c r="X987" s="81"/>
      <c r="Y987" s="81"/>
      <c r="Z987" s="81"/>
      <c r="AA987" s="81"/>
      <c r="AB987" s="81"/>
      <c r="AC987" s="81"/>
      <c r="AD987" s="81"/>
      <c r="AE987" s="81"/>
    </row>
    <row r="988" spans="1:31" ht="14.5" hidden="1" outlineLevel="1">
      <c r="A988" s="23" t="s">
        <v>4</v>
      </c>
      <c r="B988" s="46">
        <f>[9]trucks!W20</f>
        <v>948.8623056090654</v>
      </c>
      <c r="C988" s="46">
        <f>[9]trucks!X20</f>
        <v>1225.6872778447616</v>
      </c>
      <c r="D988" s="46">
        <f>[9]trucks!Y20</f>
        <v>1543.2121268970088</v>
      </c>
      <c r="E988" s="46">
        <f>[9]trucks!Z20</f>
        <v>1882.0187199667835</v>
      </c>
      <c r="F988" s="46">
        <f>[9]trucks!AA20</f>
        <v>2293.3959547062691</v>
      </c>
      <c r="G988" s="46">
        <f>[9]trucks!AB20</f>
        <v>2705.6245264341933</v>
      </c>
      <c r="H988" s="46">
        <f>[9]trucks!AC20</f>
        <v>3190.7244176267545</v>
      </c>
      <c r="I988" s="46">
        <f>[9]trucks!AD20</f>
        <v>3593.2517187220237</v>
      </c>
      <c r="J988" s="46">
        <f>[9]trucks!AE20</f>
        <v>4045.9537402815063</v>
      </c>
      <c r="K988" s="46">
        <f>[9]trucks!AF20</f>
        <v>4555.0847228668154</v>
      </c>
      <c r="L988" s="6"/>
      <c r="O988" s="1"/>
      <c r="P988" s="80"/>
      <c r="Q988" s="81"/>
      <c r="R988" s="81"/>
      <c r="S988" s="81"/>
      <c r="T988" s="81"/>
      <c r="U988" s="81"/>
      <c r="V988" s="81"/>
      <c r="W988" s="81"/>
      <c r="X988" s="81"/>
      <c r="Y988" s="81"/>
      <c r="Z988" s="81"/>
      <c r="AA988" s="81"/>
      <c r="AB988" s="81"/>
      <c r="AC988" s="81"/>
      <c r="AD988" s="81"/>
      <c r="AE988" s="81"/>
    </row>
    <row r="989" spans="1:31" ht="14.5" hidden="1" outlineLevel="1">
      <c r="A989" s="23" t="s">
        <v>0</v>
      </c>
      <c r="B989" s="46">
        <f>[9]trucks!W21</f>
        <v>2650.8767096501665</v>
      </c>
      <c r="C989" s="46">
        <f>[9]trucks!X21</f>
        <v>3099.922416185203</v>
      </c>
      <c r="D989" s="46">
        <f>[9]trucks!Y21</f>
        <v>3511.1288704166973</v>
      </c>
      <c r="E989" s="46">
        <f>[9]trucks!Z21</f>
        <v>3782.6127679288411</v>
      </c>
      <c r="F989" s="46">
        <f>[9]trucks!AA21</f>
        <v>4068.8148961242191</v>
      </c>
      <c r="G989" s="46">
        <f>[9]trucks!AB21</f>
        <v>4342.0316192432556</v>
      </c>
      <c r="H989" s="46">
        <f>[9]trucks!AC21</f>
        <v>4628.6612966425873</v>
      </c>
      <c r="I989" s="46">
        <f>[9]trucks!AD21</f>
        <v>4906.6044828576687</v>
      </c>
      <c r="J989" s="46">
        <f>[9]trucks!AE21</f>
        <v>5197.1599663298948</v>
      </c>
      <c r="K989" s="46">
        <f>[9]trucks!AF21</f>
        <v>5500.9000584163696</v>
      </c>
      <c r="L989" s="6"/>
      <c r="O989" s="1"/>
      <c r="P989" s="1"/>
      <c r="Q989" s="1"/>
      <c r="R989" s="1"/>
      <c r="S989" s="1"/>
      <c r="T989" s="1"/>
      <c r="U989" s="1"/>
      <c r="V989" s="1"/>
      <c r="W989" s="1"/>
      <c r="X989" s="1"/>
      <c r="Y989" s="1"/>
      <c r="Z989" s="1"/>
    </row>
    <row r="990" spans="1:31" ht="14.5" hidden="1" outlineLevel="1">
      <c r="A990" s="23" t="s">
        <v>1</v>
      </c>
      <c r="B990" s="46">
        <f>[9]trucks!W22</f>
        <v>376.19284665737285</v>
      </c>
      <c r="C990" s="46">
        <f>[9]trucks!X22</f>
        <v>400.64328987563681</v>
      </c>
      <c r="D990" s="46">
        <f>[9]trucks!Y22</f>
        <v>419.6231665488034</v>
      </c>
      <c r="E990" s="46">
        <f>[9]trucks!Z22</f>
        <v>432.02917533874927</v>
      </c>
      <c r="F990" s="46">
        <f>[9]trucks!AA22</f>
        <v>444.76350240721496</v>
      </c>
      <c r="G990" s="46">
        <f>[9]trucks!AB22</f>
        <v>453.10092834410239</v>
      </c>
      <c r="H990" s="46">
        <f>[9]trucks!AC22</f>
        <v>461.57909087610665</v>
      </c>
      <c r="I990" s="46">
        <f>[9]trucks!AD22</f>
        <v>481.54025297753782</v>
      </c>
      <c r="J990" s="46">
        <f>[9]trucks!AE22</f>
        <v>502.28155985860036</v>
      </c>
      <c r="K990" s="46">
        <f>[9]trucks!AF22</f>
        <v>523.83350202250688</v>
      </c>
      <c r="L990" s="6"/>
      <c r="O990" s="1"/>
      <c r="P990" s="1"/>
      <c r="Q990" s="1"/>
      <c r="R990" s="1"/>
      <c r="S990" s="1"/>
      <c r="T990" s="1"/>
      <c r="U990" s="1"/>
      <c r="V990" s="1"/>
      <c r="W990" s="1"/>
      <c r="X990" s="1"/>
      <c r="Y990" s="1"/>
      <c r="Z990" s="1"/>
    </row>
    <row r="991" spans="1:31" ht="14.5" hidden="1" outlineLevel="1">
      <c r="A991" s="23" t="s">
        <v>7</v>
      </c>
      <c r="B991" s="46">
        <f>[9]trucks!W23</f>
        <v>804.36497073455291</v>
      </c>
      <c r="C991" s="46">
        <f>[9]trucks!X23</f>
        <v>1039.430128282849</v>
      </c>
      <c r="D991" s="46">
        <f>[9]trucks!Y23</f>
        <v>1276.046975601605</v>
      </c>
      <c r="E991" s="46">
        <f>[9]trucks!Z23</f>
        <v>1475.2796036837128</v>
      </c>
      <c r="F991" s="46">
        <f>[9]trucks!AA23</f>
        <v>1700.8612473180049</v>
      </c>
      <c r="G991" s="46">
        <f>[9]trucks!AB23</f>
        <v>1864.2708460058204</v>
      </c>
      <c r="H991" s="46">
        <f>[9]trucks!AC23</f>
        <v>2041.5069367120718</v>
      </c>
      <c r="I991" s="46">
        <f>[9]trucks!AD23</f>
        <v>2250.2335370212359</v>
      </c>
      <c r="J991" s="46">
        <f>[9]trucks!AE23</f>
        <v>2478.136369616107</v>
      </c>
      <c r="K991" s="46">
        <f>[9]trucks!AF23</f>
        <v>2726.9772026859341</v>
      </c>
      <c r="L991" s="6"/>
      <c r="O991" s="1"/>
      <c r="P991" s="1"/>
      <c r="Q991" s="1"/>
      <c r="R991" s="1"/>
      <c r="S991" s="1"/>
      <c r="T991" s="1"/>
      <c r="U991" s="1"/>
      <c r="V991" s="1"/>
      <c r="W991" s="1"/>
      <c r="X991" s="1"/>
      <c r="Y991" s="1"/>
      <c r="Z991" s="1"/>
    </row>
    <row r="992" spans="1:31" ht="14.5" hidden="1" outlineLevel="1">
      <c r="A992" s="23" t="s">
        <v>8</v>
      </c>
      <c r="B992" s="46">
        <f>[9]trucks!W24</f>
        <v>751.8153816580882</v>
      </c>
      <c r="C992" s="46">
        <f>[9]trucks!X24</f>
        <v>969.14918733741479</v>
      </c>
      <c r="D992" s="46">
        <f>[9]trucks!Y24</f>
        <v>1224.7745829674234</v>
      </c>
      <c r="E992" s="46">
        <f>[9]trucks!Z24</f>
        <v>1536.2612612555013</v>
      </c>
      <c r="F992" s="46">
        <f>[9]trucks!AA24</f>
        <v>1914.2359016833675</v>
      </c>
      <c r="G992" s="46">
        <f>[9]trucks!AB24</f>
        <v>2392.1636665920373</v>
      </c>
      <c r="H992" s="46">
        <f>[9]trucks!AC24</f>
        <v>2976.3936233903382</v>
      </c>
      <c r="I992" s="46">
        <f>[9]trucks!AD24</f>
        <v>3468.9913345685031</v>
      </c>
      <c r="J992" s="46">
        <f>[9]trucks!AE24</f>
        <v>4037.1607740937498</v>
      </c>
      <c r="K992" s="46">
        <f>[9]trucks!AF24</f>
        <v>4692.4957557329026</v>
      </c>
      <c r="L992" s="6"/>
      <c r="O992" s="1"/>
      <c r="P992" s="1"/>
      <c r="Q992" s="1"/>
      <c r="R992" s="1"/>
      <c r="S992" s="1"/>
      <c r="T992" s="1"/>
      <c r="U992" s="1"/>
      <c r="V992" s="1"/>
      <c r="W992" s="1"/>
      <c r="X992" s="1"/>
      <c r="Y992" s="1"/>
      <c r="Z992" s="1"/>
    </row>
    <row r="993" spans="1:28" ht="14.5" hidden="1" outlineLevel="1">
      <c r="A993" s="23" t="s">
        <v>89</v>
      </c>
      <c r="B993" s="46">
        <f>SUM(B983:B992)</f>
        <v>10997.520570818288</v>
      </c>
      <c r="C993" s="46">
        <f t="shared" ref="C993:K993" si="402">SUM(C983:C992)</f>
        <v>13558.621708400284</v>
      </c>
      <c r="D993" s="46">
        <f t="shared" si="402"/>
        <v>16294.029810730615</v>
      </c>
      <c r="E993" s="46">
        <f t="shared" si="402"/>
        <v>18822.224711544481</v>
      </c>
      <c r="F993" s="46">
        <f t="shared" si="402"/>
        <v>21751.180228266756</v>
      </c>
      <c r="G993" s="46">
        <f t="shared" si="402"/>
        <v>24484.231207207871</v>
      </c>
      <c r="H993" s="46">
        <f t="shared" si="402"/>
        <v>27615.545274451528</v>
      </c>
      <c r="I993" s="46">
        <f t="shared" si="402"/>
        <v>30589.451663721113</v>
      </c>
      <c r="J993" s="46">
        <f t="shared" si="402"/>
        <v>33937.007508000235</v>
      </c>
      <c r="K993" s="46">
        <f t="shared" si="402"/>
        <v>37718.504508300786</v>
      </c>
      <c r="L993" s="6"/>
      <c r="O993" s="1"/>
      <c r="P993" s="1"/>
      <c r="Q993" s="1"/>
      <c r="R993" s="1"/>
      <c r="S993" s="1"/>
      <c r="T993" s="1"/>
      <c r="U993" s="1"/>
      <c r="V993" s="1"/>
      <c r="W993" s="1"/>
      <c r="X993" s="1"/>
      <c r="Y993" s="1"/>
    </row>
    <row r="994" spans="1:28" hidden="1" outlineLevel="1"/>
    <row r="995" spans="1:28" hidden="1" outlineLevel="1">
      <c r="A995" t="s">
        <v>74</v>
      </c>
    </row>
    <row r="996" spans="1:28" hidden="1" outlineLevel="1">
      <c r="A996" t="s">
        <v>75</v>
      </c>
    </row>
    <row r="997" spans="1:28" hidden="1" outlineLevel="1">
      <c r="A997" t="s">
        <v>76</v>
      </c>
    </row>
    <row r="998" spans="1:28" hidden="1" outlineLevel="1">
      <c r="A998" t="s">
        <v>77</v>
      </c>
    </row>
    <row r="999" spans="1:28" hidden="1" outlineLevel="1">
      <c r="A999" t="s">
        <v>78</v>
      </c>
    </row>
    <row r="1000" spans="1:28" hidden="1" outlineLevel="1">
      <c r="A1000" s="106" t="s">
        <v>143</v>
      </c>
    </row>
    <row r="1001" spans="1:28" hidden="1" outlineLevel="1">
      <c r="A1001" s="8"/>
    </row>
    <row r="1002" spans="1:28" hidden="1" outlineLevel="1">
      <c r="A1002" s="8"/>
    </row>
    <row r="1003" spans="1:28" ht="14.5" hidden="1" outlineLevel="1">
      <c r="A1003" s="21" t="s">
        <v>79</v>
      </c>
      <c r="B1003" s="22"/>
      <c r="C1003" s="22"/>
    </row>
    <row r="1004" spans="1:28" ht="14.5" hidden="1" outlineLevel="1">
      <c r="A1004" t="s">
        <v>34</v>
      </c>
      <c r="B1004">
        <v>0.3</v>
      </c>
      <c r="C1004">
        <v>0.3</v>
      </c>
      <c r="D1004">
        <v>0.3</v>
      </c>
      <c r="E1004">
        <v>0.3</v>
      </c>
      <c r="F1004">
        <v>0.3</v>
      </c>
      <c r="G1004">
        <v>0.3</v>
      </c>
      <c r="H1004">
        <v>0.3</v>
      </c>
      <c r="I1004">
        <v>0.3</v>
      </c>
      <c r="J1004">
        <v>0.3</v>
      </c>
      <c r="K1004">
        <v>0.3</v>
      </c>
      <c r="L1004" s="8" t="s">
        <v>144</v>
      </c>
      <c r="M1004" s="103" t="s">
        <v>145</v>
      </c>
      <c r="N1004" s="25"/>
    </row>
    <row r="1005" spans="1:28" ht="14.5" hidden="1" outlineLevel="1">
      <c r="A1005" s="22" t="s">
        <v>69</v>
      </c>
      <c r="B1005" s="42">
        <v>2010</v>
      </c>
      <c r="C1005" s="82">
        <v>2020</v>
      </c>
      <c r="D1005" s="42">
        <v>2030</v>
      </c>
      <c r="E1005" s="42">
        <v>2040</v>
      </c>
      <c r="F1005" s="42">
        <v>2050</v>
      </c>
      <c r="G1005" s="42">
        <v>2060</v>
      </c>
      <c r="H1005" s="42">
        <v>2070</v>
      </c>
      <c r="I1005" s="42">
        <v>2080</v>
      </c>
      <c r="J1005" s="42">
        <v>2090</v>
      </c>
      <c r="K1005" s="83">
        <v>2100</v>
      </c>
      <c r="M1005" s="104"/>
      <c r="N1005" s="62"/>
    </row>
    <row r="1006" spans="1:28" ht="14.5" hidden="1" outlineLevel="1">
      <c r="A1006" s="63" t="s">
        <v>5</v>
      </c>
      <c r="B1006" s="44">
        <v>4.3446517838311296</v>
      </c>
      <c r="C1006" s="44">
        <f>B1006*(1-C$1004/100)^10</f>
        <v>4.2160578112540099</v>
      </c>
      <c r="D1006" s="44">
        <f t="shared" ref="D1006:G1015" si="403">$L1006*D$1005+$M1006</f>
        <v>3.7262991651420947</v>
      </c>
      <c r="E1006" s="44">
        <f t="shared" si="403"/>
        <v>3.2365405190301857</v>
      </c>
      <c r="F1006" s="44">
        <f t="shared" si="403"/>
        <v>2.7467818729182625</v>
      </c>
      <c r="G1006" s="44">
        <f t="shared" si="403"/>
        <v>2.2570232268063535</v>
      </c>
      <c r="H1006" s="44">
        <f>$H$1012</f>
        <v>1.7672645806944476</v>
      </c>
      <c r="I1006" s="44">
        <f>H1006*(1-I$1004/100)^10</f>
        <v>1.7149566894447745</v>
      </c>
      <c r="J1006" s="44">
        <f>I1006*(1-J$1004/100)^10</f>
        <v>1.6641970188276412</v>
      </c>
      <c r="K1006" s="44">
        <f>J1006*(1-K$1004/100)^10</f>
        <v>1.6149397442634332</v>
      </c>
      <c r="L1006">
        <f>(H1006-C1006)/(H$1005-C$1005)</f>
        <v>-4.8975864611191244E-2</v>
      </c>
      <c r="M1006" s="105">
        <f>H1006-L1006*H$1005</f>
        <v>103.14730432586032</v>
      </c>
      <c r="N1006" s="36"/>
      <c r="Q1006" s="2"/>
      <c r="R1006" s="2"/>
      <c r="S1006" s="2"/>
      <c r="T1006" s="2"/>
      <c r="U1006" s="2"/>
      <c r="V1006" s="2"/>
      <c r="W1006" s="2"/>
      <c r="X1006" s="2"/>
      <c r="Y1006" s="2"/>
      <c r="Z1006" s="2"/>
      <c r="AA1006" s="2"/>
      <c r="AB1006" s="2"/>
    </row>
    <row r="1007" spans="1:28" ht="14.5" hidden="1" outlineLevel="1">
      <c r="A1007" s="63" t="s">
        <v>6</v>
      </c>
      <c r="B1007" s="44">
        <v>3.4757214270649013</v>
      </c>
      <c r="C1007" s="44">
        <f t="shared" ref="C1007:C1015" si="404">B1007*(1-C$1004/100)^10</f>
        <v>3.3728462490032056</v>
      </c>
      <c r="D1007" s="44">
        <f t="shared" si="403"/>
        <v>3.0517299153414541</v>
      </c>
      <c r="E1007" s="44">
        <f t="shared" si="403"/>
        <v>2.7306135816797052</v>
      </c>
      <c r="F1007" s="44">
        <f t="shared" si="403"/>
        <v>2.4094972480179422</v>
      </c>
      <c r="G1007" s="44">
        <f t="shared" si="403"/>
        <v>2.0883809143561933</v>
      </c>
      <c r="H1007" s="44">
        <f t="shared" ref="H1007:H1015" si="405">$H$1012</f>
        <v>1.7672645806944476</v>
      </c>
      <c r="I1007" s="44">
        <f t="shared" ref="I1007:K1015" si="406">H1007*(1-I$1004/100)^10</f>
        <v>1.7149566894447745</v>
      </c>
      <c r="J1007" s="44">
        <f t="shared" si="406"/>
        <v>1.6641970188276412</v>
      </c>
      <c r="K1007" s="44">
        <f t="shared" si="406"/>
        <v>1.6149397442634332</v>
      </c>
      <c r="L1007">
        <f t="shared" ref="L1007:L1015" si="407">(H1007-C1007)/(H$1005-C$1005)</f>
        <v>-3.211163336617516E-2</v>
      </c>
      <c r="M1007" s="105">
        <f t="shared" ref="M1007:M1015" si="408">H1007-L1007*H$1005</f>
        <v>68.238345648677026</v>
      </c>
      <c r="N1007" s="36"/>
      <c r="Q1007" s="2"/>
      <c r="R1007" s="2"/>
      <c r="S1007" s="2"/>
      <c r="T1007" s="2"/>
      <c r="U1007" s="2"/>
      <c r="V1007" s="2"/>
      <c r="W1007" s="2"/>
      <c r="X1007" s="2"/>
      <c r="Y1007" s="2"/>
      <c r="Z1007" s="2"/>
      <c r="AA1007" s="2"/>
      <c r="AB1007" s="2"/>
    </row>
    <row r="1008" spans="1:28" ht="14.5" hidden="1" outlineLevel="1">
      <c r="A1008" s="63" t="s">
        <v>11</v>
      </c>
      <c r="B1008" s="44">
        <v>2.6676161952723114</v>
      </c>
      <c r="C1008" s="44">
        <f t="shared" si="404"/>
        <v>2.58865949610996</v>
      </c>
      <c r="D1008" s="44">
        <f t="shared" si="403"/>
        <v>2.4243805130268541</v>
      </c>
      <c r="E1008" s="44">
        <f t="shared" si="403"/>
        <v>2.2601015299437535</v>
      </c>
      <c r="F1008" s="44">
        <f t="shared" si="403"/>
        <v>2.0958225468606457</v>
      </c>
      <c r="G1008" s="44">
        <f t="shared" si="403"/>
        <v>1.9315435637775451</v>
      </c>
      <c r="H1008" s="44">
        <f t="shared" si="405"/>
        <v>1.7672645806944476</v>
      </c>
      <c r="I1008" s="44">
        <f t="shared" si="406"/>
        <v>1.7149566894447745</v>
      </c>
      <c r="J1008" s="44">
        <f t="shared" si="406"/>
        <v>1.6641970188276412</v>
      </c>
      <c r="K1008" s="44">
        <f t="shared" si="406"/>
        <v>1.6149397442634332</v>
      </c>
      <c r="L1008">
        <f t="shared" si="407"/>
        <v>-1.6427898308310249E-2</v>
      </c>
      <c r="M1008" s="105">
        <f t="shared" si="408"/>
        <v>35.773014078896658</v>
      </c>
      <c r="N1008" s="36"/>
      <c r="Q1008" s="2"/>
      <c r="R1008" s="2"/>
      <c r="S1008" s="2"/>
      <c r="T1008" s="2"/>
      <c r="U1008" s="2"/>
      <c r="V1008" s="2"/>
      <c r="W1008" s="2"/>
      <c r="X1008" s="2"/>
      <c r="Y1008" s="2"/>
      <c r="Z1008" s="2"/>
      <c r="AA1008" s="2"/>
      <c r="AB1008" s="2"/>
    </row>
    <row r="1009" spans="1:28" ht="14.5" hidden="1" outlineLevel="1">
      <c r="A1009" s="63" t="s">
        <v>2</v>
      </c>
      <c r="B1009" s="44">
        <v>3.4757214270649013</v>
      </c>
      <c r="C1009" s="44">
        <f t="shared" si="404"/>
        <v>3.3728462490032056</v>
      </c>
      <c r="D1009" s="44">
        <f t="shared" si="403"/>
        <v>3.0517299153414541</v>
      </c>
      <c r="E1009" s="44">
        <f t="shared" si="403"/>
        <v>2.7306135816797052</v>
      </c>
      <c r="F1009" s="44">
        <f t="shared" si="403"/>
        <v>2.4094972480179422</v>
      </c>
      <c r="G1009" s="44">
        <f t="shared" si="403"/>
        <v>2.0883809143561933</v>
      </c>
      <c r="H1009" s="44">
        <f>$H$1012</f>
        <v>1.7672645806944476</v>
      </c>
      <c r="I1009" s="44">
        <f t="shared" si="406"/>
        <v>1.7149566894447745</v>
      </c>
      <c r="J1009" s="44">
        <f t="shared" si="406"/>
        <v>1.6641970188276412</v>
      </c>
      <c r="K1009" s="44">
        <f t="shared" si="406"/>
        <v>1.6149397442634332</v>
      </c>
      <c r="L1009">
        <f t="shared" si="407"/>
        <v>-3.211163336617516E-2</v>
      </c>
      <c r="M1009" s="105">
        <f t="shared" si="408"/>
        <v>68.238345648677026</v>
      </c>
      <c r="N1009" s="36"/>
      <c r="Q1009" s="2"/>
      <c r="R1009" s="2"/>
      <c r="S1009" s="2"/>
      <c r="T1009" s="2"/>
      <c r="U1009" s="2"/>
      <c r="V1009" s="2"/>
      <c r="W1009" s="2"/>
      <c r="X1009" s="2"/>
      <c r="Y1009" s="2"/>
      <c r="Z1009" s="2"/>
      <c r="AA1009" s="2"/>
      <c r="AB1009" s="2"/>
    </row>
    <row r="1010" spans="1:28" ht="14.5" hidden="1" outlineLevel="1">
      <c r="A1010" s="63" t="s">
        <v>3</v>
      </c>
      <c r="B1010" s="44">
        <v>3.301935355711656</v>
      </c>
      <c r="C1010" s="44">
        <f t="shared" si="404"/>
        <v>3.204203936553045</v>
      </c>
      <c r="D1010" s="44">
        <f t="shared" si="403"/>
        <v>2.9168160653813189</v>
      </c>
      <c r="E1010" s="44">
        <f t="shared" si="403"/>
        <v>2.6294281942096021</v>
      </c>
      <c r="F1010" s="44">
        <f t="shared" si="403"/>
        <v>2.3420403230378852</v>
      </c>
      <c r="G1010" s="44">
        <f t="shared" si="403"/>
        <v>2.0546524518661613</v>
      </c>
      <c r="H1010" s="44">
        <f t="shared" si="405"/>
        <v>1.7672645806944476</v>
      </c>
      <c r="I1010" s="44">
        <f t="shared" si="406"/>
        <v>1.7149566894447745</v>
      </c>
      <c r="J1010" s="44">
        <f t="shared" si="406"/>
        <v>1.6641970188276412</v>
      </c>
      <c r="K1010" s="44">
        <f t="shared" si="406"/>
        <v>1.6149397442634332</v>
      </c>
      <c r="L1010">
        <f t="shared" si="407"/>
        <v>-2.8738787117171948E-2</v>
      </c>
      <c r="M1010" s="105">
        <f t="shared" si="408"/>
        <v>61.256553913240374</v>
      </c>
      <c r="N1010" s="36"/>
      <c r="Q1010" s="2"/>
      <c r="R1010" s="2"/>
      <c r="S1010" s="2"/>
      <c r="T1010" s="2"/>
      <c r="U1010" s="2"/>
      <c r="V1010" s="2"/>
      <c r="W1010" s="2"/>
      <c r="X1010" s="2"/>
      <c r="Y1010" s="2"/>
      <c r="Z1010" s="2"/>
      <c r="AA1010" s="2"/>
      <c r="AB1010" s="2"/>
    </row>
    <row r="1011" spans="1:28" ht="14.5" hidden="1" outlineLevel="1">
      <c r="A1011" s="63" t="s">
        <v>4</v>
      </c>
      <c r="B1011" s="44">
        <v>3.4757214270649013</v>
      </c>
      <c r="C1011" s="44">
        <f t="shared" si="404"/>
        <v>3.3728462490032056</v>
      </c>
      <c r="D1011" s="44">
        <f t="shared" si="403"/>
        <v>3.0517299153414541</v>
      </c>
      <c r="E1011" s="44">
        <f t="shared" si="403"/>
        <v>2.7306135816797052</v>
      </c>
      <c r="F1011" s="44">
        <f t="shared" si="403"/>
        <v>2.4094972480179422</v>
      </c>
      <c r="G1011" s="44">
        <f t="shared" si="403"/>
        <v>2.0883809143561933</v>
      </c>
      <c r="H1011" s="44">
        <f t="shared" si="405"/>
        <v>1.7672645806944476</v>
      </c>
      <c r="I1011" s="44">
        <f t="shared" si="406"/>
        <v>1.7149566894447745</v>
      </c>
      <c r="J1011" s="44">
        <f t="shared" si="406"/>
        <v>1.6641970188276412</v>
      </c>
      <c r="K1011" s="44">
        <f t="shared" si="406"/>
        <v>1.6149397442634332</v>
      </c>
      <c r="L1011">
        <f t="shared" si="407"/>
        <v>-3.211163336617516E-2</v>
      </c>
      <c r="M1011" s="105">
        <f t="shared" si="408"/>
        <v>68.238345648677026</v>
      </c>
      <c r="N1011" s="36"/>
      <c r="Q1011" s="2"/>
      <c r="R1011" s="2"/>
      <c r="S1011" s="2"/>
      <c r="T1011" s="2"/>
      <c r="U1011" s="2"/>
      <c r="V1011" s="2"/>
      <c r="W1011" s="2"/>
      <c r="X1011" s="2"/>
      <c r="Y1011" s="2"/>
      <c r="Z1011" s="2"/>
      <c r="AA1011" s="2"/>
      <c r="AB1011" s="2"/>
    </row>
    <row r="1012" spans="1:28" ht="14.5" hidden="1" outlineLevel="1">
      <c r="A1012" s="63" t="s">
        <v>0</v>
      </c>
      <c r="B1012" s="44">
        <v>2.6936841059752985</v>
      </c>
      <c r="C1012" s="44">
        <f t="shared" si="404"/>
        <v>2.6139558429774845</v>
      </c>
      <c r="D1012" s="44">
        <f>C1012*(1-D$1004/100)^10</f>
        <v>2.5365873948913551</v>
      </c>
      <c r="E1012" s="44">
        <f>D1012*(1-E$1004/100)^10</f>
        <v>2.4615089153887952</v>
      </c>
      <c r="F1012" s="44">
        <f>E1012*(1-F$1004/100)^10</f>
        <v>2.3886526254688882</v>
      </c>
      <c r="G1012" s="44">
        <f>F1012*(1-G$1004/100)^10</f>
        <v>2.3179527522687051</v>
      </c>
      <c r="H1012" s="44">
        <v>1.7672645806944476</v>
      </c>
      <c r="I1012" s="44">
        <f t="shared" si="406"/>
        <v>1.7149566894447745</v>
      </c>
      <c r="J1012" s="44">
        <f t="shared" si="406"/>
        <v>1.6641970188276412</v>
      </c>
      <c r="K1012" s="44">
        <f t="shared" si="406"/>
        <v>1.6149397442634332</v>
      </c>
      <c r="L1012">
        <f t="shared" si="407"/>
        <v>-1.6933825245660738E-2</v>
      </c>
      <c r="M1012" s="105">
        <f t="shared" si="408"/>
        <v>36.820282839212169</v>
      </c>
      <c r="N1012" s="36"/>
      <c r="Q1012" s="2"/>
      <c r="R1012" s="2"/>
      <c r="S1012" s="2"/>
      <c r="T1012" s="2"/>
      <c r="U1012" s="2"/>
      <c r="V1012" s="2"/>
      <c r="W1012" s="2"/>
      <c r="X1012" s="2"/>
      <c r="Y1012" s="2"/>
      <c r="Z1012" s="2"/>
      <c r="AA1012" s="2"/>
      <c r="AB1012" s="2"/>
    </row>
    <row r="1013" spans="1:28" ht="14.5" hidden="1" outlineLevel="1">
      <c r="A1013" s="63" t="s">
        <v>1</v>
      </c>
      <c r="B1013" s="44">
        <v>3.9970796411246363</v>
      </c>
      <c r="C1013" s="44">
        <f t="shared" si="404"/>
        <v>3.8787731863536865</v>
      </c>
      <c r="D1013" s="44">
        <f>$L1013*D$1005+$M1013</f>
        <v>3.4564714652218385</v>
      </c>
      <c r="E1013" s="44">
        <f t="shared" si="403"/>
        <v>3.0341697440899793</v>
      </c>
      <c r="F1013" s="44">
        <f t="shared" si="403"/>
        <v>2.6118680229581344</v>
      </c>
      <c r="G1013" s="44">
        <f t="shared" si="403"/>
        <v>2.1895663018262894</v>
      </c>
      <c r="H1013" s="44">
        <f t="shared" si="405"/>
        <v>1.7672645806944476</v>
      </c>
      <c r="I1013" s="44">
        <f t="shared" si="406"/>
        <v>1.7149566894447745</v>
      </c>
      <c r="J1013" s="44">
        <f t="shared" si="406"/>
        <v>1.6641970188276412</v>
      </c>
      <c r="K1013" s="44">
        <f t="shared" si="406"/>
        <v>1.6149397442634332</v>
      </c>
      <c r="L1013">
        <f t="shared" si="407"/>
        <v>-4.2230172113184777E-2</v>
      </c>
      <c r="M1013" s="105">
        <f t="shared" si="408"/>
        <v>89.18372085498693</v>
      </c>
      <c r="N1013" s="36"/>
      <c r="Q1013" s="2"/>
      <c r="R1013" s="2"/>
      <c r="S1013" s="2"/>
      <c r="T1013" s="2"/>
      <c r="U1013" s="2"/>
      <c r="V1013" s="2"/>
      <c r="W1013" s="2"/>
      <c r="X1013" s="2"/>
      <c r="Y1013" s="2"/>
      <c r="Z1013" s="2"/>
      <c r="AA1013" s="2"/>
      <c r="AB1013" s="2"/>
    </row>
    <row r="1014" spans="1:28" ht="14.5" hidden="1" outlineLevel="1">
      <c r="A1014" s="63" t="s">
        <v>7</v>
      </c>
      <c r="B1014" s="44">
        <v>3.301935355711656</v>
      </c>
      <c r="C1014" s="44">
        <f t="shared" si="404"/>
        <v>3.204203936553045</v>
      </c>
      <c r="D1014" s="44">
        <f>$L1014*D$1005+$M1014</f>
        <v>2.9168160653813189</v>
      </c>
      <c r="E1014" s="44">
        <f t="shared" si="403"/>
        <v>2.6294281942096021</v>
      </c>
      <c r="F1014" s="44">
        <f t="shared" si="403"/>
        <v>2.3420403230378852</v>
      </c>
      <c r="G1014" s="44">
        <f t="shared" si="403"/>
        <v>2.0546524518661613</v>
      </c>
      <c r="H1014" s="44">
        <f t="shared" si="405"/>
        <v>1.7672645806944476</v>
      </c>
      <c r="I1014" s="44">
        <f t="shared" si="406"/>
        <v>1.7149566894447745</v>
      </c>
      <c r="J1014" s="44">
        <f t="shared" si="406"/>
        <v>1.6641970188276412</v>
      </c>
      <c r="K1014" s="44">
        <f t="shared" si="406"/>
        <v>1.6149397442634332</v>
      </c>
      <c r="L1014">
        <f t="shared" si="407"/>
        <v>-2.8738787117171948E-2</v>
      </c>
      <c r="M1014" s="105">
        <f t="shared" si="408"/>
        <v>61.256553913240374</v>
      </c>
      <c r="N1014" s="36"/>
      <c r="Q1014" s="2"/>
      <c r="R1014" s="2"/>
      <c r="S1014" s="2"/>
      <c r="T1014" s="2"/>
      <c r="U1014" s="2"/>
      <c r="V1014" s="2"/>
      <c r="W1014" s="2"/>
      <c r="X1014" s="2"/>
      <c r="Y1014" s="2"/>
      <c r="Z1014" s="2"/>
      <c r="AA1014" s="2"/>
      <c r="AB1014" s="2"/>
    </row>
    <row r="1015" spans="1:28" ht="14.5" hidden="1" outlineLevel="1">
      <c r="A1015" s="63" t="s">
        <v>8</v>
      </c>
      <c r="B1015" s="44">
        <v>3.9101866054480139</v>
      </c>
      <c r="C1015" s="44">
        <f t="shared" si="404"/>
        <v>3.7944520301286064</v>
      </c>
      <c r="D1015" s="44">
        <f>$L1015*D$1005+$M1015</f>
        <v>3.3890145402417744</v>
      </c>
      <c r="E1015" s="44">
        <f t="shared" si="403"/>
        <v>2.9835770503549526</v>
      </c>
      <c r="F1015" s="44">
        <f t="shared" si="403"/>
        <v>2.5781395604681165</v>
      </c>
      <c r="G1015" s="44">
        <f t="shared" si="403"/>
        <v>2.1727020705812805</v>
      </c>
      <c r="H1015" s="44">
        <f t="shared" si="405"/>
        <v>1.7672645806944476</v>
      </c>
      <c r="I1015" s="44">
        <f t="shared" si="406"/>
        <v>1.7149566894447745</v>
      </c>
      <c r="J1015" s="44">
        <f t="shared" si="406"/>
        <v>1.6641970188276412</v>
      </c>
      <c r="K1015" s="44">
        <f t="shared" si="406"/>
        <v>1.6149397442634332</v>
      </c>
      <c r="L1015">
        <f t="shared" si="407"/>
        <v>-4.0543748988683175E-2</v>
      </c>
      <c r="M1015" s="105">
        <f t="shared" si="408"/>
        <v>85.692824987268622</v>
      </c>
      <c r="N1015" s="36"/>
      <c r="Q1015" s="2"/>
      <c r="R1015" s="2"/>
      <c r="S1015" s="2"/>
      <c r="T1015" s="2"/>
      <c r="U1015" s="2"/>
      <c r="V1015" s="2"/>
      <c r="W1015" s="2"/>
      <c r="X1015" s="2"/>
      <c r="Y1015" s="2"/>
      <c r="Z1015" s="2"/>
      <c r="AA1015" s="2"/>
      <c r="AB1015" s="2"/>
    </row>
    <row r="1016" spans="1:28" collapsed="1"/>
    <row r="1017" spans="1:28">
      <c r="A1017" s="54" t="s">
        <v>80</v>
      </c>
      <c r="B1017" s="5"/>
      <c r="C1017" s="5"/>
      <c r="D1017" s="5"/>
      <c r="E1017" s="5"/>
      <c r="F1017" s="5"/>
      <c r="G1017" s="5"/>
      <c r="H1017" s="5"/>
      <c r="I1017" s="5"/>
      <c r="J1017" s="5"/>
      <c r="K1017" s="5"/>
    </row>
    <row r="1018" spans="1:28" ht="14.5">
      <c r="A1018" s="18" t="s">
        <v>41</v>
      </c>
      <c r="B1018" s="17"/>
      <c r="C1018" s="17"/>
      <c r="D1018" s="17"/>
      <c r="E1018" s="17"/>
      <c r="F1018" s="17"/>
      <c r="G1018" s="17"/>
      <c r="H1018" s="17"/>
      <c r="I1018" s="17"/>
      <c r="J1018" s="17"/>
      <c r="K1018" s="17"/>
      <c r="AB1018">
        <v>2100</v>
      </c>
    </row>
    <row r="1019" spans="1:28" ht="14.5">
      <c r="A1019" s="17"/>
      <c r="B1019" s="70">
        <v>2010</v>
      </c>
      <c r="C1019" s="70">
        <v>2020</v>
      </c>
      <c r="D1019" s="70">
        <v>2030</v>
      </c>
      <c r="E1019" s="70">
        <v>2040</v>
      </c>
      <c r="F1019" s="70">
        <v>2050</v>
      </c>
      <c r="G1019" s="70">
        <v>2060</v>
      </c>
      <c r="H1019" s="70">
        <v>2070</v>
      </c>
      <c r="I1019" s="70">
        <v>2080</v>
      </c>
      <c r="J1019" s="70">
        <v>2090</v>
      </c>
      <c r="K1019" s="70">
        <v>2100</v>
      </c>
      <c r="Q1019" s="2"/>
      <c r="R1019" s="2"/>
      <c r="S1019" s="2"/>
      <c r="T1019" s="2"/>
      <c r="U1019" s="2"/>
      <c r="V1019" s="2"/>
      <c r="W1019" s="2"/>
      <c r="X1019" s="2"/>
      <c r="Y1019" s="2"/>
      <c r="Z1019" s="2"/>
      <c r="AA1019" s="2"/>
      <c r="AB1019" s="2">
        <v>9.9461290418947375</v>
      </c>
    </row>
    <row r="1020" spans="1:28" ht="14.5">
      <c r="A1020" s="17" t="s">
        <v>5</v>
      </c>
      <c r="B1020" s="47">
        <f>B1006*B983/1000</f>
        <v>2.0482223950355727</v>
      </c>
      <c r="C1020" s="47">
        <f t="shared" ref="C1020:K1020" si="409">C1006*C983/1000</f>
        <v>2.6688674233245555</v>
      </c>
      <c r="D1020" s="47">
        <f t="shared" si="409"/>
        <v>3.0918806597646298</v>
      </c>
      <c r="E1020" s="47">
        <f t="shared" si="409"/>
        <v>3.4512031374179424</v>
      </c>
      <c r="F1020" s="47">
        <f t="shared" si="409"/>
        <v>3.7497090860162801</v>
      </c>
      <c r="G1020" s="47">
        <f t="shared" si="409"/>
        <v>3.9175067133545385</v>
      </c>
      <c r="H1020" s="47">
        <f t="shared" si="409"/>
        <v>3.8914589515938625</v>
      </c>
      <c r="I1020" s="47">
        <f t="shared" si="409"/>
        <v>4.7350519284190646</v>
      </c>
      <c r="J1020" s="47">
        <f t="shared" si="409"/>
        <v>5.7542681310610275</v>
      </c>
      <c r="K1020" s="47">
        <f t="shared" si="409"/>
        <v>6.9858767842252512</v>
      </c>
      <c r="U1020" s="2"/>
      <c r="V1020" s="2"/>
      <c r="W1020" s="2"/>
      <c r="X1020" s="2"/>
      <c r="Y1020" s="2"/>
      <c r="Z1020" s="2"/>
      <c r="AA1020" s="2"/>
      <c r="AB1020" s="2">
        <v>3.2209455026907055</v>
      </c>
    </row>
    <row r="1021" spans="1:28" ht="14.5">
      <c r="A1021" s="17" t="s">
        <v>6</v>
      </c>
      <c r="B1021" s="47">
        <f t="shared" ref="B1021:K1029" si="410">B1007*B984/1000</f>
        <v>6.1043427908813426</v>
      </c>
      <c r="C1021" s="47">
        <f t="shared" si="410"/>
        <v>8.1115279077118352</v>
      </c>
      <c r="D1021" s="47">
        <f t="shared" si="410"/>
        <v>9.4510551222125958</v>
      </c>
      <c r="E1021" s="47">
        <f>E1007*E984/1000</f>
        <v>10.015311828031157</v>
      </c>
      <c r="F1021" s="47">
        <f t="shared" si="410"/>
        <v>10.406268880838851</v>
      </c>
      <c r="G1021" s="47">
        <f t="shared" si="410"/>
        <v>10.003259985338973</v>
      </c>
      <c r="H1021" s="47">
        <f t="shared" si="410"/>
        <v>9.3719284914043168</v>
      </c>
      <c r="I1021" s="47">
        <f t="shared" si="410"/>
        <v>9.8086070734636586</v>
      </c>
      <c r="J1021" s="47">
        <f t="shared" si="410"/>
        <v>10.257258890369625</v>
      </c>
      <c r="K1021" s="47">
        <f t="shared" si="410"/>
        <v>10.71839770126523</v>
      </c>
      <c r="U1021" s="2"/>
      <c r="V1021" s="2"/>
      <c r="W1021" s="2"/>
      <c r="X1021" s="2"/>
      <c r="Y1021" s="2"/>
      <c r="Z1021" s="2"/>
      <c r="AA1021" s="2"/>
      <c r="AB1021" s="2">
        <v>1.4741149264848434</v>
      </c>
    </row>
    <row r="1022" spans="1:28" ht="14.5">
      <c r="A1022" s="17" t="s">
        <v>11</v>
      </c>
      <c r="B1022" s="47">
        <f t="shared" si="410"/>
        <v>4.0040461234169795</v>
      </c>
      <c r="C1022" s="47">
        <f t="shared" si="410"/>
        <v>4.3145499167671515</v>
      </c>
      <c r="D1022" s="47">
        <f t="shared" si="410"/>
        <v>4.4830547874698956</v>
      </c>
      <c r="E1022" s="47">
        <f t="shared" si="410"/>
        <v>4.5231602870524998</v>
      </c>
      <c r="F1022" s="47">
        <f t="shared" si="410"/>
        <v>4.541843319620261</v>
      </c>
      <c r="G1022" s="47">
        <f t="shared" si="410"/>
        <v>4.4361542583486893</v>
      </c>
      <c r="H1022" s="47">
        <f t="shared" si="410"/>
        <v>4.3004380950316587</v>
      </c>
      <c r="I1022" s="47">
        <f t="shared" si="410"/>
        <v>4.4427021316535891</v>
      </c>
      <c r="J1022" s="47">
        <f t="shared" si="410"/>
        <v>4.5885648610765033</v>
      </c>
      <c r="K1022" s="47">
        <f t="shared" si="410"/>
        <v>4.7382026777965738</v>
      </c>
      <c r="U1022" s="2"/>
      <c r="V1022" s="2"/>
      <c r="W1022" s="2"/>
      <c r="X1022" s="2"/>
      <c r="Y1022" s="2"/>
      <c r="Z1022" s="2"/>
      <c r="AA1022" s="2"/>
      <c r="AB1022" s="2">
        <v>2.664623368858984</v>
      </c>
    </row>
    <row r="1023" spans="1:28" ht="14.5">
      <c r="A1023" s="17" t="s">
        <v>2</v>
      </c>
      <c r="B1023" s="47">
        <f t="shared" si="410"/>
        <v>1.1962298740219861</v>
      </c>
      <c r="C1023" s="47">
        <f t="shared" si="410"/>
        <v>1.4151486925915484</v>
      </c>
      <c r="D1023" s="47">
        <f t="shared" si="410"/>
        <v>1.6006912262210526</v>
      </c>
      <c r="E1023" s="47">
        <f t="shared" si="410"/>
        <v>1.7458415646418999</v>
      </c>
      <c r="F1023" s="47">
        <f t="shared" si="410"/>
        <v>1.8616976091462354</v>
      </c>
      <c r="G1023" s="47">
        <f t="shared" si="410"/>
        <v>1.8536551301395798</v>
      </c>
      <c r="H1023" s="47">
        <f t="shared" si="410"/>
        <v>1.7960394342817974</v>
      </c>
      <c r="I1023" s="47">
        <f t="shared" si="410"/>
        <v>1.9050845584687834</v>
      </c>
      <c r="J1023" s="47">
        <f t="shared" si="410"/>
        <v>2.0184406965406589</v>
      </c>
      <c r="K1023" s="47">
        <f t="shared" si="410"/>
        <v>2.1363306088199518</v>
      </c>
      <c r="U1023" s="2"/>
      <c r="V1023" s="2"/>
      <c r="W1023" s="2"/>
      <c r="X1023" s="2"/>
      <c r="Y1023" s="2"/>
      <c r="Z1023" s="2"/>
      <c r="AA1023" s="2"/>
      <c r="AB1023" s="2">
        <v>8.3402417240067326</v>
      </c>
    </row>
    <row r="1024" spans="1:28" ht="14.5">
      <c r="A1024" s="17" t="s">
        <v>3</v>
      </c>
      <c r="B1024" s="47">
        <f t="shared" si="410"/>
        <v>4.5980837377877775</v>
      </c>
      <c r="C1024" s="47">
        <f t="shared" si="410"/>
        <v>5.4456456351143423</v>
      </c>
      <c r="D1024" s="47">
        <f t="shared" si="410"/>
        <v>5.8886849456992376</v>
      </c>
      <c r="E1024" s="47">
        <f t="shared" si="410"/>
        <v>6.150872233881417</v>
      </c>
      <c r="F1024" s="47">
        <f t="shared" si="410"/>
        <v>6.3361149407062829</v>
      </c>
      <c r="G1024" s="47">
        <f t="shared" si="410"/>
        <v>6.1990739603917646</v>
      </c>
      <c r="H1024" s="47">
        <f t="shared" si="410"/>
        <v>5.9414963443638156</v>
      </c>
      <c r="I1024" s="47">
        <f t="shared" si="410"/>
        <v>6.3572101828707561</v>
      </c>
      <c r="J1024" s="47">
        <f t="shared" si="410"/>
        <v>6.7983383106028725</v>
      </c>
      <c r="K1024" s="47">
        <f t="shared" si="410"/>
        <v>7.2665334576937592</v>
      </c>
      <c r="U1024" s="2"/>
      <c r="V1024" s="2"/>
      <c r="W1024" s="2"/>
      <c r="X1024" s="2"/>
      <c r="Y1024" s="2"/>
      <c r="Z1024" s="2"/>
      <c r="AA1024" s="2"/>
      <c r="AB1024" s="2">
        <v>8.4300511733911065</v>
      </c>
    </row>
    <row r="1025" spans="1:28" ht="14.5">
      <c r="A1025" s="17" t="s">
        <v>4</v>
      </c>
      <c r="B1025" s="47">
        <f t="shared" si="410"/>
        <v>3.2979810469396336</v>
      </c>
      <c r="C1025" s="47">
        <f t="shared" si="410"/>
        <v>4.134054737529655</v>
      </c>
      <c r="D1025" s="47">
        <f t="shared" si="410"/>
        <v>4.7094666133693144</v>
      </c>
      <c r="E1025" s="47">
        <f t="shared" si="410"/>
        <v>5.1390658777167531</v>
      </c>
      <c r="F1025" s="47">
        <f t="shared" si="410"/>
        <v>5.5259312414802357</v>
      </c>
      <c r="G1025" s="47">
        <f t="shared" si="410"/>
        <v>5.6503746224191831</v>
      </c>
      <c r="H1025" s="47">
        <f t="shared" si="410"/>
        <v>5.6388542500286825</v>
      </c>
      <c r="I1025" s="47">
        <f t="shared" si="410"/>
        <v>6.1622710718812677</v>
      </c>
      <c r="J1025" s="47">
        <f t="shared" si="410"/>
        <v>6.7332641528910271</v>
      </c>
      <c r="K1025" s="47">
        <f t="shared" si="410"/>
        <v>7.3561873574448065</v>
      </c>
      <c r="U1025" s="2"/>
      <c r="V1025" s="2"/>
      <c r="W1025" s="2"/>
      <c r="X1025" s="2"/>
      <c r="Y1025" s="2"/>
      <c r="Z1025" s="2"/>
      <c r="AA1025" s="2"/>
      <c r="AB1025" s="2">
        <v>9.1106042777358063</v>
      </c>
    </row>
    <row r="1026" spans="1:28" ht="14.5">
      <c r="A1026" s="17" t="s">
        <v>0</v>
      </c>
      <c r="B1026" s="47">
        <f t="shared" si="410"/>
        <v>7.1406244596847497</v>
      </c>
      <c r="C1026" s="47">
        <f t="shared" si="410"/>
        <v>8.1030603125641925</v>
      </c>
      <c r="D1026" s="47">
        <f t="shared" si="410"/>
        <v>8.9062852345381156</v>
      </c>
      <c r="E1026" s="47">
        <f t="shared" si="410"/>
        <v>9.3109350517203318</v>
      </c>
      <c r="F1026" s="47">
        <f t="shared" si="410"/>
        <v>9.7189853841740366</v>
      </c>
      <c r="G1026" s="47">
        <f t="shared" si="410"/>
        <v>10.064624142262646</v>
      </c>
      <c r="H1026" s="47">
        <f t="shared" si="410"/>
        <v>8.18006916558768</v>
      </c>
      <c r="I1026" s="47">
        <f t="shared" si="410"/>
        <v>8.4146141803364767</v>
      </c>
      <c r="J1026" s="47">
        <f t="shared" si="410"/>
        <v>8.649098122336575</v>
      </c>
      <c r="K1026" s="47">
        <f t="shared" si="410"/>
        <v>8.8836221335576369</v>
      </c>
      <c r="U1026" s="2"/>
      <c r="V1026" s="2"/>
      <c r="W1026" s="2"/>
      <c r="X1026" s="2"/>
      <c r="Y1026" s="2"/>
      <c r="Z1026" s="2"/>
      <c r="AA1026" s="2"/>
      <c r="AB1026" s="2">
        <v>15.225842416380083</v>
      </c>
    </row>
    <row r="1027" spans="1:28" ht="14.5">
      <c r="A1027" s="17" t="s">
        <v>1</v>
      </c>
      <c r="B1027" s="47">
        <f t="shared" si="410"/>
        <v>1.5036727685109073</v>
      </c>
      <c r="C1027" s="47">
        <f t="shared" si="410"/>
        <v>1.5540044500621475</v>
      </c>
      <c r="D1027" s="47">
        <f t="shared" si="410"/>
        <v>1.4504155013219699</v>
      </c>
      <c r="E1027" s="47">
        <f t="shared" si="410"/>
        <v>1.3108498523769776</v>
      </c>
      <c r="F1027" s="47">
        <f t="shared" si="410"/>
        <v>1.1616635697162681</v>
      </c>
      <c r="G1027" s="47">
        <f t="shared" si="410"/>
        <v>0.99209452402845477</v>
      </c>
      <c r="H1027" s="47">
        <f t="shared" si="410"/>
        <v>0.81573237849448699</v>
      </c>
      <c r="I1027" s="47">
        <f t="shared" si="410"/>
        <v>0.82582067808075754</v>
      </c>
      <c r="J1027" s="47">
        <f t="shared" si="410"/>
        <v>0.8358954745287801</v>
      </c>
      <c r="K1027" s="47">
        <f t="shared" si="410"/>
        <v>0.84595954179284594</v>
      </c>
      <c r="U1027" s="2"/>
      <c r="V1027" s="2"/>
      <c r="W1027" s="2"/>
      <c r="X1027" s="2"/>
      <c r="Y1027" s="2"/>
      <c r="Z1027" s="2"/>
      <c r="AA1027" s="2"/>
      <c r="AB1027" s="2">
        <v>4.5757467802784673</v>
      </c>
    </row>
    <row r="1028" spans="1:28" ht="14.5">
      <c r="A1028" s="17" t="s">
        <v>7</v>
      </c>
      <c r="B1028" s="47">
        <f t="shared" si="410"/>
        <v>2.6559611357643917</v>
      </c>
      <c r="C1028" s="47">
        <f t="shared" si="410"/>
        <v>3.3305461088157413</v>
      </c>
      <c r="D1028" s="47">
        <f t="shared" si="410"/>
        <v>3.7219943186160052</v>
      </c>
      <c r="E1028" s="47">
        <f t="shared" si="410"/>
        <v>3.879141784268322</v>
      </c>
      <c r="F1028" s="47">
        <f t="shared" si="410"/>
        <v>3.9834856251112805</v>
      </c>
      <c r="G1028" s="47">
        <f t="shared" si="410"/>
        <v>3.8304286646884615</v>
      </c>
      <c r="H1028" s="47">
        <f t="shared" si="410"/>
        <v>3.6078829004932658</v>
      </c>
      <c r="I1028" s="47">
        <f t="shared" si="410"/>
        <v>3.8590530571275439</v>
      </c>
      <c r="J1028" s="47">
        <f t="shared" si="410"/>
        <v>4.1241071585634792</v>
      </c>
      <c r="K1028" s="47">
        <f t="shared" si="410"/>
        <v>4.4039038663178349</v>
      </c>
      <c r="U1028" s="2"/>
      <c r="V1028" s="2"/>
      <c r="W1028" s="2"/>
      <c r="X1028" s="2"/>
      <c r="Y1028" s="2"/>
      <c r="Z1028" s="2"/>
      <c r="AA1028" s="2"/>
      <c r="AB1028" s="2">
        <v>8.1397797830539051</v>
      </c>
    </row>
    <row r="1029" spans="1:28" ht="14.5">
      <c r="A1029" s="17" t="s">
        <v>8</v>
      </c>
      <c r="B1029" s="47">
        <f t="shared" si="410"/>
        <v>2.939738435129243</v>
      </c>
      <c r="C1029" s="47">
        <f t="shared" si="410"/>
        <v>3.6773901013899426</v>
      </c>
      <c r="D1029" s="47">
        <f t="shared" si="410"/>
        <v>4.1507788701951531</v>
      </c>
      <c r="E1029" s="47">
        <f t="shared" si="410"/>
        <v>4.5835538424312681</v>
      </c>
      <c r="F1029" s="47">
        <f t="shared" si="410"/>
        <v>4.9351673061982453</v>
      </c>
      <c r="G1029" s="47">
        <f t="shared" si="410"/>
        <v>5.197458951573827</v>
      </c>
      <c r="H1029" s="47">
        <f t="shared" si="410"/>
        <v>5.2600750288225537</v>
      </c>
      <c r="I1029" s="47">
        <f t="shared" si="410"/>
        <v>5.9491698948442098</v>
      </c>
      <c r="J1029" s="47">
        <f t="shared" si="410"/>
        <v>6.7186309247747102</v>
      </c>
      <c r="K1029" s="47">
        <f t="shared" si="410"/>
        <v>7.57809789572054</v>
      </c>
      <c r="U1029" s="2"/>
      <c r="V1029" s="2"/>
      <c r="W1029" s="2"/>
      <c r="X1029" s="2"/>
      <c r="Y1029" s="2"/>
      <c r="Z1029" s="2"/>
    </row>
    <row r="1030" spans="1:28" ht="14.5">
      <c r="A1030" s="17" t="s">
        <v>89</v>
      </c>
      <c r="B1030" s="47">
        <f>SUM(B1020:B1029)</f>
        <v>35.488902767172576</v>
      </c>
      <c r="C1030" s="47">
        <f t="shared" ref="C1030:K1030" si="411">SUM(C1020:C1029)</f>
        <v>42.754795285871111</v>
      </c>
      <c r="D1030" s="47">
        <f t="shared" si="411"/>
        <v>47.454307279407971</v>
      </c>
      <c r="E1030" s="47">
        <f t="shared" si="411"/>
        <v>50.109935459538562</v>
      </c>
      <c r="F1030" s="47">
        <f t="shared" si="411"/>
        <v>52.220866963007978</v>
      </c>
      <c r="G1030" s="47">
        <f t="shared" si="411"/>
        <v>52.144630952546116</v>
      </c>
      <c r="H1030" s="47">
        <f t="shared" si="411"/>
        <v>48.803975040102124</v>
      </c>
      <c r="I1030" s="47">
        <f t="shared" si="411"/>
        <v>52.459584757146111</v>
      </c>
      <c r="J1030" s="47">
        <f t="shared" si="411"/>
        <v>56.477866722745254</v>
      </c>
      <c r="K1030" s="47">
        <f t="shared" si="411"/>
        <v>60.91311202463443</v>
      </c>
      <c r="U1030" s="2"/>
      <c r="V1030" s="2"/>
      <c r="W1030" s="2"/>
      <c r="X1030" s="2"/>
      <c r="Y1030" s="2"/>
      <c r="Z1030" s="2"/>
    </row>
    <row r="1032" spans="1:28">
      <c r="A1032" t="s">
        <v>284</v>
      </c>
      <c r="B1032">
        <v>80000</v>
      </c>
      <c r="C1032" s="8" t="s">
        <v>292</v>
      </c>
      <c r="E1032" s="12" t="s">
        <v>91</v>
      </c>
      <c r="H1032" s="8" t="s">
        <v>138</v>
      </c>
    </row>
    <row r="1034" spans="1:28">
      <c r="A1034" t="s">
        <v>708</v>
      </c>
      <c r="O1034" t="s">
        <v>640</v>
      </c>
    </row>
    <row r="1035" spans="1:28" ht="14.5">
      <c r="A1035" s="129"/>
      <c r="B1035" s="129">
        <v>2010</v>
      </c>
      <c r="C1035" s="129">
        <v>2020</v>
      </c>
      <c r="D1035" s="129">
        <v>2030</v>
      </c>
      <c r="E1035" s="129">
        <v>2040</v>
      </c>
      <c r="F1035" s="129">
        <v>2050</v>
      </c>
      <c r="G1035" s="129">
        <v>2060</v>
      </c>
      <c r="H1035" s="129">
        <v>2070</v>
      </c>
      <c r="I1035" s="129">
        <v>2080</v>
      </c>
      <c r="J1035" s="129">
        <v>2090</v>
      </c>
      <c r="K1035" s="129">
        <v>2100</v>
      </c>
      <c r="O1035" s="199"/>
      <c r="P1035" s="199">
        <v>2010</v>
      </c>
      <c r="Q1035" s="199">
        <v>2020</v>
      </c>
      <c r="R1035" s="199">
        <v>2030</v>
      </c>
      <c r="S1035" s="199">
        <v>2040</v>
      </c>
      <c r="T1035" s="199">
        <v>2050</v>
      </c>
      <c r="U1035" s="199">
        <v>2060</v>
      </c>
      <c r="V1035" s="199">
        <v>2070</v>
      </c>
      <c r="W1035" s="199">
        <v>2080</v>
      </c>
      <c r="X1035" s="199">
        <v>2090</v>
      </c>
      <c r="Y1035" s="199">
        <v>2100</v>
      </c>
    </row>
    <row r="1036" spans="1:28" ht="14.5">
      <c r="A1036" s="129" t="s">
        <v>5</v>
      </c>
      <c r="B1036" s="137">
        <f>B983/$B$1032*10</f>
        <v>5.8929417619213754E-2</v>
      </c>
      <c r="C1036" s="137">
        <f t="shared" ref="C1036:K1036" si="412">C983/$B$1032*10</f>
        <v>7.9128048724820987E-2</v>
      </c>
      <c r="D1036" s="137">
        <f t="shared" si="412"/>
        <v>0.10371821084200065</v>
      </c>
      <c r="E1036" s="137">
        <f t="shared" si="412"/>
        <v>0.13329058902266111</v>
      </c>
      <c r="F1036" s="137">
        <f t="shared" si="412"/>
        <v>0.17064101098572482</v>
      </c>
      <c r="G1036" s="137">
        <f t="shared" si="412"/>
        <v>0.21696202916893212</v>
      </c>
      <c r="H1036" s="137">
        <f t="shared" si="412"/>
        <v>0.27524592201021136</v>
      </c>
      <c r="I1036" s="137">
        <f t="shared" si="412"/>
        <v>0.34512911882573993</v>
      </c>
      <c r="J1036" s="137">
        <f t="shared" si="412"/>
        <v>0.43221055454680141</v>
      </c>
      <c r="K1036" s="137">
        <f t="shared" si="412"/>
        <v>0.54072271187209819</v>
      </c>
      <c r="O1036" s="199" t="s">
        <v>5</v>
      </c>
      <c r="P1036" s="202">
        <f>B1020/B1036</f>
        <v>34.75721427064903</v>
      </c>
      <c r="Q1036" s="202">
        <f t="shared" ref="Q1036:Y1046" si="413">C1020/C1036</f>
        <v>33.728462490032079</v>
      </c>
      <c r="R1036" s="202">
        <f t="shared" si="413"/>
        <v>29.81039332113675</v>
      </c>
      <c r="S1036" s="202">
        <f t="shared" si="413"/>
        <v>25.892324152241489</v>
      </c>
      <c r="T1036" s="202">
        <f t="shared" si="413"/>
        <v>21.9742549833461</v>
      </c>
      <c r="U1036" s="202">
        <f t="shared" si="413"/>
        <v>18.056185814450828</v>
      </c>
      <c r="V1036" s="202">
        <f t="shared" si="413"/>
        <v>14.138116645555581</v>
      </c>
      <c r="W1036" s="202">
        <f t="shared" si="413"/>
        <v>13.719653515558194</v>
      </c>
      <c r="X1036" s="202">
        <f t="shared" si="413"/>
        <v>13.313576150621129</v>
      </c>
      <c r="Y1036" s="202">
        <f t="shared" si="413"/>
        <v>12.919517954107466</v>
      </c>
    </row>
    <row r="1037" spans="1:28" ht="14.5">
      <c r="A1037" s="129" t="s">
        <v>6</v>
      </c>
      <c r="B1037" s="137">
        <f t="shared" ref="B1037:K1045" si="414">B984/$B$1032*10</f>
        <v>0.2195350993662703</v>
      </c>
      <c r="C1037" s="137">
        <f t="shared" si="414"/>
        <v>0.30061879896352661</v>
      </c>
      <c r="D1037" s="137">
        <f t="shared" si="414"/>
        <v>0.3871187565903555</v>
      </c>
      <c r="E1037" s="137">
        <f t="shared" si="414"/>
        <v>0.45847350460104075</v>
      </c>
      <c r="F1037" s="137">
        <f t="shared" si="414"/>
        <v>0.53985685651846416</v>
      </c>
      <c r="G1037" s="137">
        <f t="shared" si="414"/>
        <v>0.59874493660216555</v>
      </c>
      <c r="H1037" s="137">
        <f t="shared" si="414"/>
        <v>0.66288380032219141</v>
      </c>
      <c r="I1037" s="137">
        <f t="shared" si="414"/>
        <v>0.7149311068490628</v>
      </c>
      <c r="J1037" s="137">
        <f t="shared" si="414"/>
        <v>0.77043604019879253</v>
      </c>
      <c r="K1037" s="137">
        <f t="shared" si="414"/>
        <v>0.82962829877546329</v>
      </c>
      <c r="O1037" s="199" t="s">
        <v>6</v>
      </c>
      <c r="P1037" s="202">
        <f t="shared" ref="P1037:P1046" si="415">B1021/B1037</f>
        <v>27.805771416519207</v>
      </c>
      <c r="Q1037" s="202">
        <f t="shared" si="413"/>
        <v>26.982769992025641</v>
      </c>
      <c r="R1037" s="202">
        <f t="shared" si="413"/>
        <v>24.413839322731633</v>
      </c>
      <c r="S1037" s="202">
        <f t="shared" si="413"/>
        <v>21.844908653437642</v>
      </c>
      <c r="T1037" s="202">
        <f t="shared" si="413"/>
        <v>19.275977984143537</v>
      </c>
      <c r="U1037" s="202">
        <f t="shared" si="413"/>
        <v>16.70704731484955</v>
      </c>
      <c r="V1037" s="202">
        <f t="shared" si="413"/>
        <v>14.138116645555582</v>
      </c>
      <c r="W1037" s="202">
        <f t="shared" si="413"/>
        <v>13.719653515558198</v>
      </c>
      <c r="X1037" s="202">
        <f t="shared" si="413"/>
        <v>13.313576150621129</v>
      </c>
      <c r="Y1037" s="202">
        <f t="shared" si="413"/>
        <v>12.919517954107466</v>
      </c>
    </row>
    <row r="1038" spans="1:28" ht="14.5">
      <c r="A1038" s="129" t="s">
        <v>11</v>
      </c>
      <c r="B1038" s="137">
        <f t="shared" si="414"/>
        <v>0.18762285455986688</v>
      </c>
      <c r="C1038" s="137">
        <f t="shared" si="414"/>
        <v>0.2083390034132882</v>
      </c>
      <c r="D1038" s="137">
        <f t="shared" si="414"/>
        <v>0.23114434612168072</v>
      </c>
      <c r="E1038" s="137">
        <f t="shared" si="414"/>
        <v>0.25016355610167362</v>
      </c>
      <c r="F1038" s="137">
        <f t="shared" si="414"/>
        <v>0.27088668160524459</v>
      </c>
      <c r="G1038" s="137">
        <f t="shared" si="414"/>
        <v>0.2870860863262672</v>
      </c>
      <c r="H1038" s="137">
        <f t="shared" si="414"/>
        <v>0.30417333530654755</v>
      </c>
      <c r="I1038" s="137">
        <f t="shared" si="414"/>
        <v>0.32382028646827926</v>
      </c>
      <c r="J1038" s="137">
        <f t="shared" si="414"/>
        <v>0.34465306760290915</v>
      </c>
      <c r="K1038" s="137">
        <f t="shared" si="414"/>
        <v>0.36674763676381367</v>
      </c>
      <c r="O1038" s="199" t="s">
        <v>11</v>
      </c>
      <c r="P1038" s="202">
        <f t="shared" si="415"/>
        <v>21.340929562178495</v>
      </c>
      <c r="Q1038" s="202">
        <f t="shared" si="413"/>
        <v>20.709275968879684</v>
      </c>
      <c r="R1038" s="202">
        <f t="shared" si="413"/>
        <v>19.395044104214829</v>
      </c>
      <c r="S1038" s="202">
        <f t="shared" si="413"/>
        <v>18.080812239550024</v>
      </c>
      <c r="T1038" s="202">
        <f t="shared" si="413"/>
        <v>16.766580374885169</v>
      </c>
      <c r="U1038" s="202">
        <f t="shared" si="413"/>
        <v>15.452348510220363</v>
      </c>
      <c r="V1038" s="202">
        <f t="shared" si="413"/>
        <v>14.138116645555581</v>
      </c>
      <c r="W1038" s="202">
        <f t="shared" si="413"/>
        <v>13.719653515558194</v>
      </c>
      <c r="X1038" s="202">
        <f t="shared" si="413"/>
        <v>13.313576150621131</v>
      </c>
      <c r="Y1038" s="202">
        <f t="shared" si="413"/>
        <v>12.919517954107466</v>
      </c>
    </row>
    <row r="1039" spans="1:28" ht="14.5">
      <c r="A1039" s="129" t="s">
        <v>2</v>
      </c>
      <c r="B1039" s="137">
        <f t="shared" si="414"/>
        <v>4.302092022921955E-2</v>
      </c>
      <c r="C1039" s="137">
        <f t="shared" si="414"/>
        <v>5.2446383118181505E-2</v>
      </c>
      <c r="D1039" s="137">
        <f t="shared" si="414"/>
        <v>6.5564911977226581E-2</v>
      </c>
      <c r="E1039" s="137">
        <f t="shared" si="414"/>
        <v>7.9919838180104452E-2</v>
      </c>
      <c r="F1039" s="137">
        <f t="shared" si="414"/>
        <v>9.6581227197793648E-2</v>
      </c>
      <c r="G1039" s="137">
        <f t="shared" si="414"/>
        <v>0.11095049263983441</v>
      </c>
      <c r="H1039" s="137">
        <f t="shared" si="414"/>
        <v>0.12703526780183946</v>
      </c>
      <c r="I1039" s="137">
        <f t="shared" si="414"/>
        <v>0.13885806637233239</v>
      </c>
      <c r="J1039" s="137">
        <f t="shared" si="414"/>
        <v>0.15160770282194172</v>
      </c>
      <c r="K1039" s="137">
        <f t="shared" si="414"/>
        <v>0.16535683578974048</v>
      </c>
      <c r="O1039" s="199" t="s">
        <v>2</v>
      </c>
      <c r="P1039" s="202">
        <f t="shared" si="415"/>
        <v>27.80577141651921</v>
      </c>
      <c r="Q1039" s="202">
        <f t="shared" si="413"/>
        <v>26.982769992025649</v>
      </c>
      <c r="R1039" s="202">
        <f t="shared" si="413"/>
        <v>24.413839322731636</v>
      </c>
      <c r="S1039" s="202">
        <f t="shared" si="413"/>
        <v>21.844908653437642</v>
      </c>
      <c r="T1039" s="202">
        <f t="shared" si="413"/>
        <v>19.275977984143537</v>
      </c>
      <c r="U1039" s="202">
        <f t="shared" si="413"/>
        <v>16.707047314849547</v>
      </c>
      <c r="V1039" s="202">
        <f t="shared" si="413"/>
        <v>14.138116645555581</v>
      </c>
      <c r="W1039" s="202">
        <f t="shared" si="413"/>
        <v>13.719653515558196</v>
      </c>
      <c r="X1039" s="202">
        <f t="shared" si="413"/>
        <v>13.313576150621129</v>
      </c>
      <c r="Y1039" s="202">
        <f t="shared" si="413"/>
        <v>12.919517954107464</v>
      </c>
    </row>
    <row r="1040" spans="1:28" ht="14.5">
      <c r="A1040" s="129" t="s">
        <v>3</v>
      </c>
      <c r="B1040" s="137">
        <f t="shared" si="414"/>
        <v>0.17406775278905964</v>
      </c>
      <c r="C1040" s="137">
        <f t="shared" si="414"/>
        <v>0.21244144188948499</v>
      </c>
      <c r="D1040" s="137">
        <f t="shared" si="414"/>
        <v>0.25235928550612097</v>
      </c>
      <c r="E1040" s="137">
        <f t="shared" si="414"/>
        <v>0.29240541001588133</v>
      </c>
      <c r="F1040" s="137">
        <f t="shared" si="414"/>
        <v>0.33817281444623259</v>
      </c>
      <c r="G1040" s="137">
        <f t="shared" si="414"/>
        <v>0.37713640783635849</v>
      </c>
      <c r="H1040" s="137">
        <f t="shared" si="414"/>
        <v>0.4202466632096693</v>
      </c>
      <c r="I1040" s="137">
        <f t="shared" si="414"/>
        <v>0.46336521368135353</v>
      </c>
      <c r="J1040" s="137">
        <f t="shared" si="414"/>
        <v>0.51063202205710179</v>
      </c>
      <c r="K1040" s="137">
        <f t="shared" si="414"/>
        <v>0.56244617512091699</v>
      </c>
      <c r="O1040" s="199" t="s">
        <v>3</v>
      </c>
      <c r="P1040" s="202">
        <f t="shared" si="415"/>
        <v>26.415482845693244</v>
      </c>
      <c r="Q1040" s="202">
        <f t="shared" si="413"/>
        <v>25.63363149242436</v>
      </c>
      <c r="R1040" s="202">
        <f t="shared" si="413"/>
        <v>23.334528523050551</v>
      </c>
      <c r="S1040" s="202">
        <f t="shared" si="413"/>
        <v>21.035425553676816</v>
      </c>
      <c r="T1040" s="202">
        <f t="shared" si="413"/>
        <v>18.736322584303082</v>
      </c>
      <c r="U1040" s="202">
        <f t="shared" si="413"/>
        <v>16.43721961492929</v>
      </c>
      <c r="V1040" s="202">
        <f t="shared" si="413"/>
        <v>14.138116645555581</v>
      </c>
      <c r="W1040" s="202">
        <f t="shared" si="413"/>
        <v>13.719653515558194</v>
      </c>
      <c r="X1040" s="202">
        <f t="shared" si="413"/>
        <v>13.313576150621129</v>
      </c>
      <c r="Y1040" s="202">
        <f t="shared" si="413"/>
        <v>12.919517954107466</v>
      </c>
    </row>
    <row r="1041" spans="1:25" ht="14.5">
      <c r="A1041" s="129" t="s">
        <v>4</v>
      </c>
      <c r="B1041" s="137">
        <f t="shared" si="414"/>
        <v>0.11860778820113319</v>
      </c>
      <c r="C1041" s="137">
        <f t="shared" si="414"/>
        <v>0.1532109097305952</v>
      </c>
      <c r="D1041" s="137">
        <f t="shared" si="414"/>
        <v>0.19290151586212612</v>
      </c>
      <c r="E1041" s="137">
        <f t="shared" si="414"/>
        <v>0.23525233999584794</v>
      </c>
      <c r="F1041" s="137">
        <f t="shared" si="414"/>
        <v>0.28667449433828363</v>
      </c>
      <c r="G1041" s="137">
        <f t="shared" si="414"/>
        <v>0.33820306580427417</v>
      </c>
      <c r="H1041" s="137">
        <f t="shared" si="414"/>
        <v>0.39884055220334436</v>
      </c>
      <c r="I1041" s="137">
        <f t="shared" si="414"/>
        <v>0.44915646484025296</v>
      </c>
      <c r="J1041" s="137">
        <f t="shared" si="414"/>
        <v>0.50574421753518828</v>
      </c>
      <c r="K1041" s="137">
        <f t="shared" si="414"/>
        <v>0.5693855903583519</v>
      </c>
      <c r="O1041" s="199" t="s">
        <v>4</v>
      </c>
      <c r="P1041" s="202">
        <f t="shared" si="415"/>
        <v>27.80577141651921</v>
      </c>
      <c r="Q1041" s="202">
        <f t="shared" si="413"/>
        <v>26.982769992025652</v>
      </c>
      <c r="R1041" s="202">
        <f t="shared" si="413"/>
        <v>24.413839322731633</v>
      </c>
      <c r="S1041" s="202">
        <f t="shared" si="413"/>
        <v>21.844908653437642</v>
      </c>
      <c r="T1041" s="202">
        <f t="shared" si="413"/>
        <v>19.275977984143534</v>
      </c>
      <c r="U1041" s="202">
        <f t="shared" si="413"/>
        <v>16.707047314849547</v>
      </c>
      <c r="V1041" s="202">
        <f t="shared" si="413"/>
        <v>14.138116645555581</v>
      </c>
      <c r="W1041" s="202">
        <f t="shared" si="413"/>
        <v>13.719653515558196</v>
      </c>
      <c r="X1041" s="202">
        <f t="shared" si="413"/>
        <v>13.313576150621129</v>
      </c>
      <c r="Y1041" s="202">
        <f t="shared" si="413"/>
        <v>12.919517954107466</v>
      </c>
    </row>
    <row r="1042" spans="1:25" ht="14.5">
      <c r="A1042" s="129" t="s">
        <v>0</v>
      </c>
      <c r="B1042" s="137">
        <f t="shared" si="414"/>
        <v>0.33135958870627086</v>
      </c>
      <c r="C1042" s="137">
        <f t="shared" si="414"/>
        <v>0.38749030202315038</v>
      </c>
      <c r="D1042" s="137">
        <f t="shared" si="414"/>
        <v>0.43889110880208715</v>
      </c>
      <c r="E1042" s="137">
        <f t="shared" si="414"/>
        <v>0.47282659599110516</v>
      </c>
      <c r="F1042" s="137">
        <f t="shared" si="414"/>
        <v>0.50860186201552737</v>
      </c>
      <c r="G1042" s="137">
        <f t="shared" si="414"/>
        <v>0.54275395240540691</v>
      </c>
      <c r="H1042" s="137">
        <f t="shared" si="414"/>
        <v>0.57858266208032338</v>
      </c>
      <c r="I1042" s="137">
        <f t="shared" si="414"/>
        <v>0.61332556035720864</v>
      </c>
      <c r="J1042" s="137">
        <f t="shared" si="414"/>
        <v>0.64964499579123691</v>
      </c>
      <c r="K1042" s="137">
        <f t="shared" si="414"/>
        <v>0.68761250730204615</v>
      </c>
      <c r="O1042" s="199" t="s">
        <v>0</v>
      </c>
      <c r="P1042" s="202">
        <f t="shared" si="415"/>
        <v>21.549472847802384</v>
      </c>
      <c r="Q1042" s="202">
        <f t="shared" si="413"/>
        <v>20.911646743819876</v>
      </c>
      <c r="R1042" s="202">
        <f t="shared" si="413"/>
        <v>20.292699159130841</v>
      </c>
      <c r="S1042" s="202">
        <f t="shared" si="413"/>
        <v>19.692071323110365</v>
      </c>
      <c r="T1042" s="202">
        <f t="shared" si="413"/>
        <v>19.109221003751106</v>
      </c>
      <c r="U1042" s="202">
        <f t="shared" si="413"/>
        <v>18.543622018149641</v>
      </c>
      <c r="V1042" s="202">
        <f t="shared" si="413"/>
        <v>14.138116645555581</v>
      </c>
      <c r="W1042" s="202">
        <f t="shared" si="413"/>
        <v>13.719653515558194</v>
      </c>
      <c r="X1042" s="202">
        <f t="shared" si="413"/>
        <v>13.313576150621129</v>
      </c>
      <c r="Y1042" s="202">
        <f t="shared" si="413"/>
        <v>12.919517954107468</v>
      </c>
    </row>
    <row r="1043" spans="1:25" ht="14.5">
      <c r="A1043" s="129" t="s">
        <v>1</v>
      </c>
      <c r="B1043" s="137">
        <f t="shared" si="414"/>
        <v>4.7024105832171606E-2</v>
      </c>
      <c r="C1043" s="137">
        <f t="shared" si="414"/>
        <v>5.00804112344546E-2</v>
      </c>
      <c r="D1043" s="137">
        <f t="shared" si="414"/>
        <v>5.2452895818600423E-2</v>
      </c>
      <c r="E1043" s="137">
        <f t="shared" si="414"/>
        <v>5.4003646917343655E-2</v>
      </c>
      <c r="F1043" s="137">
        <f t="shared" si="414"/>
        <v>5.559543780090187E-2</v>
      </c>
      <c r="G1043" s="137">
        <f t="shared" si="414"/>
        <v>5.6637616043012796E-2</v>
      </c>
      <c r="H1043" s="137">
        <f t="shared" si="414"/>
        <v>5.7697386359513332E-2</v>
      </c>
      <c r="I1043" s="137">
        <f t="shared" si="414"/>
        <v>6.0192531622192229E-2</v>
      </c>
      <c r="J1043" s="137">
        <f t="shared" si="414"/>
        <v>6.2785194982325043E-2</v>
      </c>
      <c r="K1043" s="137">
        <f t="shared" si="414"/>
        <v>6.5479187752813361E-2</v>
      </c>
      <c r="O1043" s="199" t="s">
        <v>1</v>
      </c>
      <c r="P1043" s="202">
        <f t="shared" si="415"/>
        <v>31.976637128997091</v>
      </c>
      <c r="Q1043" s="202">
        <f t="shared" si="413"/>
        <v>31.030185490829492</v>
      </c>
      <c r="R1043" s="202">
        <f t="shared" si="413"/>
        <v>27.651771721774708</v>
      </c>
      <c r="S1043" s="202">
        <f t="shared" si="413"/>
        <v>24.273357952719834</v>
      </c>
      <c r="T1043" s="202">
        <f t="shared" si="413"/>
        <v>20.894944183665075</v>
      </c>
      <c r="U1043" s="202">
        <f t="shared" si="413"/>
        <v>17.516530414610315</v>
      </c>
      <c r="V1043" s="202">
        <f t="shared" si="413"/>
        <v>14.138116645555581</v>
      </c>
      <c r="W1043" s="202">
        <f t="shared" si="413"/>
        <v>13.719653515558196</v>
      </c>
      <c r="X1043" s="202">
        <f t="shared" si="413"/>
        <v>13.313576150621129</v>
      </c>
      <c r="Y1043" s="202">
        <f t="shared" si="413"/>
        <v>12.919517954107466</v>
      </c>
    </row>
    <row r="1044" spans="1:25" ht="14.5">
      <c r="A1044" s="129" t="s">
        <v>7</v>
      </c>
      <c r="B1044" s="137">
        <f t="shared" si="414"/>
        <v>0.10054562134181912</v>
      </c>
      <c r="C1044" s="137">
        <f t="shared" si="414"/>
        <v>0.12992876603535614</v>
      </c>
      <c r="D1044" s="137">
        <f t="shared" si="414"/>
        <v>0.15950587195020061</v>
      </c>
      <c r="E1044" s="137">
        <f t="shared" si="414"/>
        <v>0.1844099504604641</v>
      </c>
      <c r="F1044" s="137">
        <f t="shared" si="414"/>
        <v>0.21260765591475062</v>
      </c>
      <c r="G1044" s="137">
        <f t="shared" si="414"/>
        <v>0.23303385575072755</v>
      </c>
      <c r="H1044" s="137">
        <f t="shared" si="414"/>
        <v>0.25518836708900899</v>
      </c>
      <c r="I1044" s="137">
        <f t="shared" si="414"/>
        <v>0.28127919212765451</v>
      </c>
      <c r="J1044" s="137">
        <f t="shared" si="414"/>
        <v>0.3097670462020134</v>
      </c>
      <c r="K1044" s="137">
        <f t="shared" si="414"/>
        <v>0.34087215033574175</v>
      </c>
      <c r="O1044" s="199" t="s">
        <v>7</v>
      </c>
      <c r="P1044" s="202">
        <f t="shared" si="415"/>
        <v>26.415482845693248</v>
      </c>
      <c r="Q1044" s="202">
        <f t="shared" si="413"/>
        <v>25.633631492424357</v>
      </c>
      <c r="R1044" s="202">
        <f t="shared" si="413"/>
        <v>23.334528523050555</v>
      </c>
      <c r="S1044" s="202">
        <f t="shared" si="413"/>
        <v>21.035425553676816</v>
      </c>
      <c r="T1044" s="202">
        <f t="shared" si="413"/>
        <v>18.736322584303082</v>
      </c>
      <c r="U1044" s="202">
        <f t="shared" si="413"/>
        <v>16.43721961492929</v>
      </c>
      <c r="V1044" s="202">
        <f t="shared" si="413"/>
        <v>14.138116645555581</v>
      </c>
      <c r="W1044" s="202">
        <f t="shared" si="413"/>
        <v>13.719653515558194</v>
      </c>
      <c r="X1044" s="202">
        <f t="shared" si="413"/>
        <v>13.313576150621129</v>
      </c>
      <c r="Y1044" s="202">
        <f t="shared" si="413"/>
        <v>12.919517954107466</v>
      </c>
    </row>
    <row r="1045" spans="1:25" ht="14.5">
      <c r="A1045" s="129" t="s">
        <v>8</v>
      </c>
      <c r="B1045" s="137">
        <f t="shared" si="414"/>
        <v>9.3976922707261018E-2</v>
      </c>
      <c r="C1045" s="137">
        <f t="shared" si="414"/>
        <v>0.12114364841717684</v>
      </c>
      <c r="D1045" s="137">
        <f t="shared" si="414"/>
        <v>0.15309682287092791</v>
      </c>
      <c r="E1045" s="137">
        <f t="shared" si="414"/>
        <v>0.19203265765693767</v>
      </c>
      <c r="F1045" s="137">
        <f t="shared" si="414"/>
        <v>0.23927948771042093</v>
      </c>
      <c r="G1045" s="137">
        <f t="shared" si="414"/>
        <v>0.29902045832400465</v>
      </c>
      <c r="H1045" s="137">
        <f t="shared" si="414"/>
        <v>0.37204920292379229</v>
      </c>
      <c r="I1045" s="137">
        <f t="shared" si="414"/>
        <v>0.43362391682106288</v>
      </c>
      <c r="J1045" s="137">
        <f t="shared" si="414"/>
        <v>0.50464509676171876</v>
      </c>
      <c r="K1045" s="137">
        <f t="shared" si="414"/>
        <v>0.58656196946661288</v>
      </c>
      <c r="L1045" s="8" t="s">
        <v>140</v>
      </c>
      <c r="M1045" s="11">
        <f>MIN(B1036:K1045)</f>
        <v>4.302092022921955E-2</v>
      </c>
      <c r="O1045" s="199" t="s">
        <v>8</v>
      </c>
      <c r="P1045" s="202">
        <f t="shared" si="415"/>
        <v>31.281492843584115</v>
      </c>
      <c r="Q1045" s="202">
        <f t="shared" si="413"/>
        <v>30.355616241028851</v>
      </c>
      <c r="R1045" s="202">
        <f t="shared" si="413"/>
        <v>27.112116321934195</v>
      </c>
      <c r="S1045" s="202">
        <f t="shared" si="413"/>
        <v>23.868616402839621</v>
      </c>
      <c r="T1045" s="202">
        <f t="shared" si="413"/>
        <v>20.625116483744932</v>
      </c>
      <c r="U1045" s="202">
        <f t="shared" si="413"/>
        <v>17.381616564650244</v>
      </c>
      <c r="V1045" s="202">
        <f t="shared" si="413"/>
        <v>14.138116645555581</v>
      </c>
      <c r="W1045" s="202">
        <f t="shared" si="413"/>
        <v>13.719653515558194</v>
      </c>
      <c r="X1045" s="202">
        <f t="shared" si="413"/>
        <v>13.313576150621127</v>
      </c>
      <c r="Y1045" s="202">
        <f t="shared" si="413"/>
        <v>12.919517954107466</v>
      </c>
    </row>
    <row r="1046" spans="1:25" ht="14.5">
      <c r="A1046" s="129" t="s">
        <v>89</v>
      </c>
      <c r="B1046" s="137">
        <f>SUM(B1036:B1045)</f>
        <v>1.374690071352286</v>
      </c>
      <c r="C1046" s="137">
        <f t="shared" ref="C1046:K1046" si="416">SUM(C1036:C1045)</f>
        <v>1.6948277135500354</v>
      </c>
      <c r="D1046" s="137">
        <f t="shared" si="416"/>
        <v>2.0367537263413267</v>
      </c>
      <c r="E1046" s="137">
        <f t="shared" si="416"/>
        <v>2.3527780889430594</v>
      </c>
      <c r="F1046" s="137">
        <f t="shared" si="416"/>
        <v>2.7188975285333443</v>
      </c>
      <c r="G1046" s="137">
        <f t="shared" si="416"/>
        <v>3.0605289009009833</v>
      </c>
      <c r="H1046" s="137">
        <f t="shared" si="416"/>
        <v>3.4519431593064409</v>
      </c>
      <c r="I1046" s="137">
        <f t="shared" si="416"/>
        <v>3.8236814579651397</v>
      </c>
      <c r="J1046" s="137">
        <f t="shared" si="416"/>
        <v>4.2421259385000294</v>
      </c>
      <c r="K1046" s="137">
        <f t="shared" si="416"/>
        <v>4.7148130635375995</v>
      </c>
      <c r="L1046" s="8" t="s">
        <v>141</v>
      </c>
      <c r="M1046" s="11">
        <f>MAX(B1036:K1045)</f>
        <v>0.82962829877546329</v>
      </c>
      <c r="O1046" s="201" t="s">
        <v>89</v>
      </c>
      <c r="P1046" s="202">
        <f t="shared" si="415"/>
        <v>25.815930082525476</v>
      </c>
      <c r="Q1046" s="202">
        <f t="shared" si="413"/>
        <v>25.226632149126047</v>
      </c>
      <c r="R1046" s="202">
        <f t="shared" si="413"/>
        <v>23.298991265208763</v>
      </c>
      <c r="S1046" s="202">
        <f t="shared" si="413"/>
        <v>21.298198795301385</v>
      </c>
      <c r="T1046" s="202">
        <f t="shared" si="413"/>
        <v>19.2066329881794</v>
      </c>
      <c r="U1046" s="202">
        <f t="shared" si="413"/>
        <v>17.037784200369863</v>
      </c>
      <c r="V1046" s="202">
        <f t="shared" si="413"/>
        <v>14.138116645555584</v>
      </c>
      <c r="W1046" s="202">
        <f t="shared" si="413"/>
        <v>13.719653515558194</v>
      </c>
      <c r="X1046" s="202">
        <f t="shared" si="413"/>
        <v>13.313576150621126</v>
      </c>
      <c r="Y1046" s="202">
        <f t="shared" si="413"/>
        <v>12.919517954107464</v>
      </c>
    </row>
    <row r="1047" spans="1:25" ht="14.5">
      <c r="O1047" s="206" t="s">
        <v>656</v>
      </c>
      <c r="T1047" s="205">
        <f>(P1046-Y1046)/P1046/91</f>
        <v>5.4895877911417205E-3</v>
      </c>
    </row>
    <row r="1049" spans="1:25" ht="14.5">
      <c r="A1049" s="34" t="s">
        <v>81</v>
      </c>
      <c r="B1049" s="35"/>
      <c r="C1049" s="35"/>
      <c r="D1049" s="35"/>
      <c r="E1049" s="35"/>
      <c r="F1049" s="35"/>
      <c r="G1049" s="35"/>
      <c r="H1049" s="35"/>
      <c r="I1049" s="35"/>
      <c r="J1049" s="35"/>
      <c r="K1049" s="35"/>
      <c r="L1049" s="35"/>
      <c r="M1049" s="35"/>
      <c r="N1049" s="35"/>
      <c r="O1049" s="35"/>
      <c r="P1049" s="35"/>
      <c r="Q1049" s="35"/>
      <c r="R1049" s="35"/>
      <c r="S1049" s="35"/>
      <c r="T1049" s="35"/>
    </row>
    <row r="1051" spans="1:25" hidden="1" outlineLevel="1">
      <c r="A1051" t="s">
        <v>72</v>
      </c>
      <c r="B1051">
        <v>1990</v>
      </c>
      <c r="D1051" t="s">
        <v>73</v>
      </c>
      <c r="E1051">
        <v>1990</v>
      </c>
    </row>
    <row r="1052" spans="1:25" hidden="1" outlineLevel="1">
      <c r="A1052" t="s">
        <v>5</v>
      </c>
      <c r="B1052" s="3">
        <v>71</v>
      </c>
      <c r="D1052" t="s">
        <v>5</v>
      </c>
      <c r="E1052" s="2">
        <v>0</v>
      </c>
      <c r="F1052" s="8" t="s">
        <v>154</v>
      </c>
      <c r="H1052" t="s">
        <v>285</v>
      </c>
    </row>
    <row r="1053" spans="1:25" hidden="1" outlineLevel="1">
      <c r="A1053" t="s">
        <v>6</v>
      </c>
      <c r="B1053" s="3">
        <v>18</v>
      </c>
      <c r="D1053" t="s">
        <v>6</v>
      </c>
      <c r="E1053" s="2">
        <v>0</v>
      </c>
    </row>
    <row r="1054" spans="1:25" hidden="1" outlineLevel="1">
      <c r="A1054" t="s">
        <v>11</v>
      </c>
      <c r="B1054" s="3">
        <v>62.687005649717513</v>
      </c>
      <c r="C1054" s="1"/>
      <c r="D1054" t="s">
        <v>11</v>
      </c>
      <c r="E1054" s="2">
        <v>1.5008716707021792</v>
      </c>
    </row>
    <row r="1055" spans="1:25" hidden="1" outlineLevel="1">
      <c r="A1055" t="s">
        <v>2</v>
      </c>
      <c r="B1055" s="3">
        <v>11</v>
      </c>
      <c r="D1055" t="s">
        <v>2</v>
      </c>
      <c r="E1055" s="2">
        <v>0.1</v>
      </c>
    </row>
    <row r="1056" spans="1:25" hidden="1" outlineLevel="1">
      <c r="A1056" t="s">
        <v>3</v>
      </c>
      <c r="B1056" s="3">
        <v>60</v>
      </c>
      <c r="D1056" t="s">
        <v>3</v>
      </c>
      <c r="E1056" s="2">
        <v>0.4</v>
      </c>
    </row>
    <row r="1057" spans="1:39" ht="14.5" hidden="1" outlineLevel="1">
      <c r="A1057" t="s">
        <v>4</v>
      </c>
      <c r="B1057" s="3">
        <v>86</v>
      </c>
      <c r="D1057" t="s">
        <v>4</v>
      </c>
      <c r="E1057" s="2">
        <v>0.7</v>
      </c>
      <c r="N1057" s="25"/>
      <c r="O1057" s="25"/>
    </row>
    <row r="1058" spans="1:39" ht="14.5" hidden="1" outlineLevel="1">
      <c r="A1058" t="s">
        <v>0</v>
      </c>
      <c r="B1058" s="3">
        <v>32</v>
      </c>
      <c r="D1058" t="s">
        <v>0</v>
      </c>
      <c r="E1058" s="2">
        <v>0.4</v>
      </c>
      <c r="F1058" s="3"/>
      <c r="G1058" s="3"/>
      <c r="H1058" s="3"/>
      <c r="I1058" s="3"/>
      <c r="J1058" s="3"/>
      <c r="K1058" s="3"/>
      <c r="L1058" s="3"/>
      <c r="N1058" s="25"/>
      <c r="O1058" s="25"/>
    </row>
    <row r="1059" spans="1:39" ht="14.5" hidden="1" outlineLevel="1">
      <c r="A1059" t="s">
        <v>1</v>
      </c>
      <c r="B1059" s="3">
        <v>50</v>
      </c>
      <c r="D1059" t="s">
        <v>1</v>
      </c>
      <c r="E1059" s="2">
        <v>0.9</v>
      </c>
      <c r="N1059" s="25"/>
      <c r="O1059" s="25"/>
    </row>
    <row r="1060" spans="1:39" ht="14.5" hidden="1" outlineLevel="1">
      <c r="A1060" t="s">
        <v>7</v>
      </c>
      <c r="B1060" s="3">
        <v>50</v>
      </c>
      <c r="D1060" t="s">
        <v>7</v>
      </c>
      <c r="E1060" s="2">
        <v>0.3</v>
      </c>
      <c r="N1060" s="25"/>
      <c r="O1060" s="25"/>
    </row>
    <row r="1061" spans="1:39" ht="14.5" hidden="1" outlineLevel="1">
      <c r="A1061" t="s">
        <v>8</v>
      </c>
      <c r="B1061" s="3">
        <v>60</v>
      </c>
      <c r="D1061" t="s">
        <v>8</v>
      </c>
      <c r="E1061" s="2">
        <v>0.3</v>
      </c>
      <c r="F1061" s="2"/>
      <c r="G1061" s="2"/>
      <c r="H1061" s="2"/>
      <c r="I1061" s="2"/>
      <c r="J1061" s="2"/>
      <c r="K1061" s="2"/>
      <c r="N1061" s="25"/>
      <c r="O1061" s="25"/>
    </row>
    <row r="1062" spans="1:39" hidden="1" outlineLevel="1"/>
    <row r="1063" spans="1:39" ht="14.5" hidden="1" outlineLevel="1">
      <c r="A1063" s="54" t="s">
        <v>82</v>
      </c>
      <c r="B1063" s="5" t="s">
        <v>218</v>
      </c>
      <c r="C1063" s="5"/>
      <c r="D1063" s="5"/>
      <c r="E1063" s="5"/>
      <c r="F1063" s="5"/>
      <c r="G1063" s="5"/>
      <c r="H1063" s="5"/>
      <c r="I1063" s="5"/>
      <c r="J1063" s="5"/>
      <c r="K1063" s="5"/>
      <c r="M1063" t="s">
        <v>203</v>
      </c>
    </row>
    <row r="1064" spans="1:39" ht="14.5" hidden="1" outlineLevel="1">
      <c r="A1064" s="23" t="s">
        <v>63</v>
      </c>
      <c r="B1064" s="59"/>
      <c r="C1064" s="23"/>
      <c r="D1064" s="59"/>
      <c r="E1064" s="59"/>
      <c r="F1064" s="59"/>
      <c r="G1064" s="59"/>
      <c r="H1064" s="59"/>
      <c r="I1064" s="59"/>
      <c r="J1064" s="59"/>
      <c r="K1064" s="75"/>
      <c r="L1064" s="5"/>
      <c r="M1064" t="s">
        <v>202</v>
      </c>
      <c r="O1064" t="s">
        <v>63</v>
      </c>
    </row>
    <row r="1065" spans="1:39" ht="14.5" hidden="1" outlineLevel="1">
      <c r="A1065" s="23"/>
      <c r="B1065" s="69">
        <v>2010</v>
      </c>
      <c r="C1065" s="69">
        <v>2020</v>
      </c>
      <c r="D1065" s="69">
        <v>2030</v>
      </c>
      <c r="E1065" s="69">
        <v>2040</v>
      </c>
      <c r="F1065" s="69">
        <v>2050</v>
      </c>
      <c r="G1065" s="69">
        <v>2060</v>
      </c>
      <c r="H1065" s="69">
        <v>2070</v>
      </c>
      <c r="I1065" s="69">
        <v>2080</v>
      </c>
      <c r="J1065" s="69">
        <v>2090</v>
      </c>
      <c r="K1065" s="69">
        <v>2100</v>
      </c>
      <c r="L1065" s="32"/>
      <c r="M1065" s="69">
        <v>2010</v>
      </c>
      <c r="N1065" s="69">
        <v>2018</v>
      </c>
      <c r="O1065" s="69">
        <v>2010</v>
      </c>
      <c r="P1065" s="69">
        <v>2018</v>
      </c>
    </row>
    <row r="1066" spans="1:39" ht="14.5" hidden="1" outlineLevel="1">
      <c r="A1066" s="23" t="s">
        <v>5</v>
      </c>
      <c r="B1066" s="121">
        <v>2.14</v>
      </c>
      <c r="C1066" s="121">
        <f>B1066+(C53-$B53)*$B$1077*0.6</f>
        <v>3.9620028157499911</v>
      </c>
      <c r="D1066" s="121">
        <f t="shared" ref="D1066:K1066" si="417">C1066+(D53-$B53)*$B$1077*0.6</f>
        <v>8.4062238938170282</v>
      </c>
      <c r="E1066" s="121">
        <f t="shared" si="417"/>
        <v>16.803140524253624</v>
      </c>
      <c r="F1066" s="121">
        <f t="shared" si="417"/>
        <v>30.687500299056147</v>
      </c>
      <c r="G1066" s="121">
        <f t="shared" si="417"/>
        <v>51.660899054106828</v>
      </c>
      <c r="H1066" s="121">
        <f t="shared" si="417"/>
        <v>81.237137367756873</v>
      </c>
      <c r="I1066" s="121">
        <f t="shared" si="417"/>
        <v>120.87522259896103</v>
      </c>
      <c r="J1066" s="121">
        <f t="shared" si="417"/>
        <v>172.00742122504656</v>
      </c>
      <c r="K1066" s="121">
        <f t="shared" si="417"/>
        <v>235.74752193349821</v>
      </c>
      <c r="L1066" s="6"/>
      <c r="M1066">
        <v>2138.2313787628086</v>
      </c>
      <c r="N1066">
        <v>3585.901849453528</v>
      </c>
      <c r="O1066" s="2">
        <f>M1066/1000</f>
        <v>2.1382313787628084</v>
      </c>
      <c r="P1066" s="2">
        <f>N1066/1000</f>
        <v>3.5859018494535282</v>
      </c>
      <c r="Q1066" s="2"/>
      <c r="R1066" s="2"/>
      <c r="S1066" s="2"/>
      <c r="T1066" s="2"/>
      <c r="U1066" s="2"/>
      <c r="V1066" s="2"/>
      <c r="W1066" s="2"/>
      <c r="X1066" s="2"/>
      <c r="Y1066" s="2"/>
      <c r="Z1066" s="2"/>
      <c r="AB1066" s="2"/>
      <c r="AC1066" s="2"/>
      <c r="AD1066" s="2"/>
      <c r="AE1066" s="2"/>
      <c r="AF1066" s="2"/>
      <c r="AG1066" s="2"/>
      <c r="AH1066" s="2"/>
      <c r="AI1066" s="2"/>
      <c r="AJ1066" s="2"/>
      <c r="AK1066" s="2"/>
      <c r="AL1066" s="2"/>
      <c r="AM1066" s="2"/>
    </row>
    <row r="1067" spans="1:39" ht="14.5" hidden="1" outlineLevel="1">
      <c r="A1067" s="23" t="s">
        <v>6</v>
      </c>
      <c r="B1067" s="121">
        <f>O1073-B1073-B1074</f>
        <v>61.874244968818374</v>
      </c>
      <c r="C1067" s="121">
        <f t="shared" ref="C1067:K1067" si="418">B1067+(C54-$B54)*$B$1077*0.2</f>
        <v>70.532886920349299</v>
      </c>
      <c r="D1067" s="121">
        <f t="shared" si="418"/>
        <v>87.167122623308543</v>
      </c>
      <c r="E1067" s="121">
        <f t="shared" si="418"/>
        <v>108.71462357944699</v>
      </c>
      <c r="F1067" s="121">
        <f t="shared" si="418"/>
        <v>132.94897550887632</v>
      </c>
      <c r="G1067" s="121">
        <f t="shared" si="418"/>
        <v>158.38646264952385</v>
      </c>
      <c r="H1067" s="121">
        <f t="shared" si="418"/>
        <v>184.08493633092124</v>
      </c>
      <c r="I1067" s="121">
        <f t="shared" si="418"/>
        <v>209.52045313699111</v>
      </c>
      <c r="J1067" s="121">
        <f t="shared" si="418"/>
        <v>234.29692751367685</v>
      </c>
      <c r="K1067" s="121">
        <f t="shared" si="418"/>
        <v>258.33527085153639</v>
      </c>
      <c r="L1067" s="6"/>
      <c r="O1067" s="2">
        <f t="shared" ref="O1067:P1076" si="419">M1067/1000</f>
        <v>0</v>
      </c>
      <c r="P1067" s="2">
        <f t="shared" si="419"/>
        <v>0</v>
      </c>
      <c r="Q1067" s="2"/>
      <c r="R1067" s="2"/>
      <c r="S1067" s="2"/>
      <c r="T1067" s="2"/>
      <c r="U1067" s="2"/>
      <c r="V1067" s="2"/>
      <c r="W1067" s="2"/>
      <c r="X1067" s="2"/>
      <c r="Y1067" s="2"/>
      <c r="Z1067" s="2"/>
      <c r="AB1067" s="2"/>
      <c r="AC1067" s="2"/>
      <c r="AD1067" s="2"/>
      <c r="AE1067" s="2"/>
      <c r="AF1067" s="2"/>
      <c r="AG1067" s="2"/>
      <c r="AH1067" s="2"/>
      <c r="AI1067" s="2"/>
      <c r="AJ1067" s="2"/>
      <c r="AK1067" s="2"/>
      <c r="AL1067" s="2"/>
      <c r="AM1067" s="2"/>
    </row>
    <row r="1068" spans="1:39" ht="14.5" hidden="1" outlineLevel="1">
      <c r="A1068" s="23" t="s">
        <v>11</v>
      </c>
      <c r="B1068" s="64">
        <f>[9]air!D37</f>
        <v>36.260860063612135</v>
      </c>
      <c r="C1068" s="121">
        <f t="shared" ref="C1068:K1068" si="420">B1068+(C55-$B55)*$B$1077*0.6</f>
        <v>43.160824145335816</v>
      </c>
      <c r="D1068" s="121">
        <f t="shared" si="420"/>
        <v>60.340225012716672</v>
      </c>
      <c r="E1068" s="121">
        <f t="shared" si="420"/>
        <v>87.828017715499442</v>
      </c>
      <c r="F1068" s="121">
        <f t="shared" si="420"/>
        <v>124.84654605602805</v>
      </c>
      <c r="G1068" s="121">
        <f t="shared" si="420"/>
        <v>170.87853787631147</v>
      </c>
      <c r="H1068" s="121">
        <f t="shared" si="420"/>
        <v>225.87188325221268</v>
      </c>
      <c r="I1068" s="121">
        <f t="shared" si="420"/>
        <v>289.56938727002688</v>
      </c>
      <c r="J1068" s="121">
        <f t="shared" si="420"/>
        <v>361.92744614085086</v>
      </c>
      <c r="K1068" s="121">
        <f t="shared" si="420"/>
        <v>442.73098075771713</v>
      </c>
      <c r="L1068" s="6"/>
      <c r="M1068">
        <v>40845.057469514337</v>
      </c>
      <c r="N1068">
        <v>52988.060149338788</v>
      </c>
      <c r="O1068" s="2">
        <f t="shared" si="419"/>
        <v>40.845057469514337</v>
      </c>
      <c r="P1068" s="2">
        <f t="shared" si="419"/>
        <v>52.988060149338786</v>
      </c>
      <c r="Q1068" s="2" t="s">
        <v>205</v>
      </c>
      <c r="R1068" s="2"/>
      <c r="S1068" s="2"/>
      <c r="T1068" s="2"/>
      <c r="U1068" s="2"/>
      <c r="V1068" s="2"/>
      <c r="W1068" s="2"/>
      <c r="X1068" s="2"/>
      <c r="Y1068" s="2"/>
      <c r="Z1068" s="2"/>
      <c r="AB1068" s="2"/>
      <c r="AC1068" s="2"/>
      <c r="AD1068" s="2"/>
      <c r="AE1068" s="2"/>
      <c r="AF1068" s="2"/>
      <c r="AG1068" s="2"/>
      <c r="AH1068" s="2"/>
      <c r="AI1068" s="2"/>
      <c r="AJ1068" s="2"/>
      <c r="AK1068" s="2"/>
      <c r="AL1068" s="2"/>
      <c r="AM1068" s="2"/>
    </row>
    <row r="1069" spans="1:39" ht="14.5" hidden="1" outlineLevel="1">
      <c r="A1069" s="23" t="s">
        <v>2</v>
      </c>
      <c r="B1069" s="64">
        <f>[9]air!D38</f>
        <v>3.2554784118075411</v>
      </c>
      <c r="C1069" s="121">
        <f t="shared" ref="C1069:K1069" si="421">B1069+(C56-$B56)*$B$1077*0.6</f>
        <v>6.7130706359639927</v>
      </c>
      <c r="D1069" s="121">
        <f t="shared" si="421"/>
        <v>13.28477347768017</v>
      </c>
      <c r="E1069" s="121">
        <f t="shared" si="421"/>
        <v>21.818943285183799</v>
      </c>
      <c r="F1069" s="121">
        <f t="shared" si="421"/>
        <v>31.75618876180669</v>
      </c>
      <c r="G1069" s="121">
        <f t="shared" si="421"/>
        <v>43.115643118435784</v>
      </c>
      <c r="H1069" s="121">
        <f t="shared" si="421"/>
        <v>56.175089066275383</v>
      </c>
      <c r="I1069" s="121">
        <f t="shared" si="421"/>
        <v>71.034936391617578</v>
      </c>
      <c r="J1069" s="121">
        <f t="shared" si="421"/>
        <v>87.716602187949874</v>
      </c>
      <c r="K1069" s="121">
        <f t="shared" si="421"/>
        <v>106.33053390633034</v>
      </c>
      <c r="L1069" s="6"/>
      <c r="O1069" s="2">
        <f t="shared" si="419"/>
        <v>0</v>
      </c>
      <c r="P1069" s="2">
        <f t="shared" si="419"/>
        <v>0</v>
      </c>
      <c r="Q1069" s="2"/>
      <c r="R1069" s="2"/>
      <c r="S1069" s="2"/>
      <c r="T1069" s="2"/>
      <c r="U1069" s="2"/>
      <c r="V1069" s="2"/>
      <c r="W1069" s="2"/>
      <c r="X1069" s="2"/>
      <c r="Y1069" s="2"/>
      <c r="Z1069" s="2"/>
      <c r="AB1069" s="2"/>
      <c r="AC1069" s="2"/>
      <c r="AD1069" s="2"/>
      <c r="AE1069" s="2"/>
      <c r="AF1069" s="2"/>
      <c r="AG1069" s="2"/>
      <c r="AH1069" s="2"/>
      <c r="AI1069" s="2"/>
      <c r="AJ1069" s="2"/>
      <c r="AK1069" s="2"/>
      <c r="AL1069" s="2"/>
      <c r="AM1069" s="2"/>
    </row>
    <row r="1070" spans="1:39" ht="14.5" hidden="1" outlineLevel="1">
      <c r="A1070" s="23" t="s">
        <v>3</v>
      </c>
      <c r="B1070" s="64">
        <f>O1070</f>
        <v>5.1329629579027065</v>
      </c>
      <c r="C1070" s="121">
        <f t="shared" ref="C1070:K1070" si="422">B1070+(C57-$B57)*$B$1077*0.6</f>
        <v>9.1720911559172436</v>
      </c>
      <c r="D1070" s="121">
        <f t="shared" si="422"/>
        <v>17.684118499266965</v>
      </c>
      <c r="E1070" s="121">
        <f t="shared" si="422"/>
        <v>30.941453339243957</v>
      </c>
      <c r="F1070" s="121">
        <f t="shared" si="422"/>
        <v>49.989159308598403</v>
      </c>
      <c r="G1070" s="121">
        <f t="shared" si="422"/>
        <v>75.00865287939655</v>
      </c>
      <c r="H1070" s="121">
        <f t="shared" si="422"/>
        <v>105.31740099137073</v>
      </c>
      <c r="I1070" s="121">
        <f t="shared" si="422"/>
        <v>140.76492928800093</v>
      </c>
      <c r="J1070" s="121">
        <f t="shared" si="422"/>
        <v>181.38470356265424</v>
      </c>
      <c r="K1070" s="121">
        <f t="shared" si="422"/>
        <v>227.20220363249314</v>
      </c>
      <c r="L1070" s="6"/>
      <c r="M1070">
        <v>5132.9629579027069</v>
      </c>
      <c r="N1070">
        <v>6389.2783354336625</v>
      </c>
      <c r="O1070" s="2">
        <f t="shared" si="419"/>
        <v>5.1329629579027065</v>
      </c>
      <c r="P1070" s="2">
        <f t="shared" si="419"/>
        <v>6.3892783354336622</v>
      </c>
      <c r="Q1070" s="2"/>
      <c r="R1070" s="2"/>
      <c r="S1070" s="2"/>
      <c r="T1070" s="2"/>
      <c r="U1070" s="2"/>
      <c r="V1070" s="2"/>
      <c r="W1070" s="2"/>
      <c r="X1070" s="2"/>
      <c r="Y1070" s="2"/>
      <c r="Z1070" s="2"/>
      <c r="AB1070" s="2"/>
      <c r="AC1070" s="2"/>
      <c r="AD1070" s="2"/>
      <c r="AE1070" s="2"/>
      <c r="AF1070" s="2"/>
      <c r="AG1070" s="2"/>
      <c r="AH1070" s="2"/>
      <c r="AI1070" s="2"/>
      <c r="AJ1070" s="2"/>
      <c r="AK1070" s="2"/>
      <c r="AL1070" s="2"/>
      <c r="AM1070" s="2"/>
    </row>
    <row r="1071" spans="1:39" ht="14.5" hidden="1" outlineLevel="1">
      <c r="A1071" s="23" t="s">
        <v>4</v>
      </c>
      <c r="B1071" s="121">
        <f>O1071</f>
        <v>16.736950171039449</v>
      </c>
      <c r="C1071" s="121">
        <f t="shared" ref="C1071:K1071" si="423">B1071+(C58-$B58)*$B$1077*0.6</f>
        <v>19.194455836924135</v>
      </c>
      <c r="D1071" s="121">
        <f t="shared" si="423"/>
        <v>24.866324046997285</v>
      </c>
      <c r="E1071" s="121">
        <f t="shared" si="423"/>
        <v>34.725075271730162</v>
      </c>
      <c r="F1071" s="121">
        <f t="shared" si="423"/>
        <v>49.213666687655774</v>
      </c>
      <c r="G1071" s="121">
        <f t="shared" si="423"/>
        <v>68.405450703323353</v>
      </c>
      <c r="H1071" s="121">
        <f t="shared" si="423"/>
        <v>92.260236523076117</v>
      </c>
      <c r="I1071" s="121">
        <f t="shared" si="423"/>
        <v>120.84056850578757</v>
      </c>
      <c r="J1071" s="121">
        <f t="shared" si="423"/>
        <v>154.37926946775005</v>
      </c>
      <c r="K1071" s="121">
        <f t="shared" si="423"/>
        <v>192.97298161278579</v>
      </c>
      <c r="L1071" s="6"/>
      <c r="M1071">
        <v>16736.950171039451</v>
      </c>
      <c r="N1071">
        <v>33158.033962691166</v>
      </c>
      <c r="O1071" s="2">
        <f t="shared" si="419"/>
        <v>16.736950171039449</v>
      </c>
      <c r="P1071" s="2">
        <f t="shared" si="419"/>
        <v>33.158033962691164</v>
      </c>
      <c r="Q1071" s="2" t="s">
        <v>206</v>
      </c>
      <c r="R1071" s="2"/>
      <c r="S1071" s="2"/>
      <c r="T1071" s="2" t="s">
        <v>213</v>
      </c>
      <c r="U1071" s="122" t="s">
        <v>214</v>
      </c>
      <c r="V1071" s="2"/>
      <c r="W1071" s="2"/>
      <c r="X1071" s="2"/>
      <c r="Y1071" s="2"/>
      <c r="Z1071" s="2"/>
      <c r="AB1071" s="2"/>
      <c r="AC1071" s="2"/>
      <c r="AD1071" s="2"/>
      <c r="AE1071" s="2"/>
      <c r="AF1071" s="2"/>
      <c r="AG1071" s="2"/>
      <c r="AH1071" s="2"/>
      <c r="AI1071" s="2"/>
      <c r="AJ1071" s="2"/>
      <c r="AK1071" s="2"/>
      <c r="AL1071" s="2"/>
      <c r="AM1071" s="2"/>
    </row>
    <row r="1072" spans="1:39" ht="14.5" hidden="1" outlineLevel="1">
      <c r="A1072" s="23" t="s">
        <v>0</v>
      </c>
      <c r="B1072" s="121">
        <f>O1072</f>
        <v>41.310584636350015</v>
      </c>
      <c r="C1072" s="121">
        <f t="shared" ref="C1072:K1072" si="424">B1072+(C59-$B59)*$B$1077*0.6</f>
        <v>45.971961556167315</v>
      </c>
      <c r="D1072" s="121">
        <f t="shared" si="424"/>
        <v>57.38830802794849</v>
      </c>
      <c r="E1072" s="121">
        <f t="shared" si="424"/>
        <v>75.9778981458646</v>
      </c>
      <c r="F1072" s="121">
        <f t="shared" si="424"/>
        <v>101.97570862851131</v>
      </c>
      <c r="G1072" s="121">
        <f t="shared" si="424"/>
        <v>135.83071623919562</v>
      </c>
      <c r="H1072" s="121">
        <f t="shared" si="424"/>
        <v>178.15460781138387</v>
      </c>
      <c r="I1072" s="121">
        <f t="shared" si="424"/>
        <v>229.16934403441243</v>
      </c>
      <c r="J1072" s="121">
        <f t="shared" si="424"/>
        <v>288.69683452921885</v>
      </c>
      <c r="K1072" s="121">
        <f t="shared" si="424"/>
        <v>356.44073230070984</v>
      </c>
      <c r="L1072" s="6"/>
      <c r="M1072">
        <v>41310.584636350017</v>
      </c>
      <c r="N1072">
        <v>46419.368215999995</v>
      </c>
      <c r="O1072" s="2">
        <f t="shared" si="419"/>
        <v>41.310584636350015</v>
      </c>
      <c r="P1072" s="2">
        <f t="shared" si="419"/>
        <v>46.419368215999995</v>
      </c>
      <c r="Q1072" s="2"/>
      <c r="R1072" s="2"/>
      <c r="S1072" s="2"/>
      <c r="T1072" s="2" t="s">
        <v>215</v>
      </c>
      <c r="U1072" s="2" t="s">
        <v>216</v>
      </c>
      <c r="V1072" s="2"/>
      <c r="W1072" s="2"/>
      <c r="X1072" s="2"/>
      <c r="Y1072" s="2"/>
      <c r="Z1072" s="2"/>
      <c r="AB1072" s="2"/>
      <c r="AC1072" s="2"/>
      <c r="AD1072" s="2"/>
      <c r="AE1072" s="2"/>
      <c r="AF1072" s="2"/>
      <c r="AG1072" s="2"/>
      <c r="AH1072" s="2"/>
      <c r="AI1072" s="2"/>
      <c r="AJ1072" s="2"/>
      <c r="AK1072" s="2"/>
      <c r="AL1072" s="2"/>
      <c r="AM1072" s="2"/>
    </row>
    <row r="1073" spans="1:39" ht="14.5" hidden="1" outlineLevel="1">
      <c r="A1073" s="23" t="s">
        <v>1</v>
      </c>
      <c r="B1073" s="64">
        <f>[9]air!D42</f>
        <v>7.1936140336386982</v>
      </c>
      <c r="C1073" s="121">
        <f t="shared" ref="C1073:K1073" si="425">B1073+(C60-$B60)*$B$1077*0.6</f>
        <v>7.2701549028313019</v>
      </c>
      <c r="D1073" s="121">
        <f t="shared" si="425"/>
        <v>7.7839284326904545</v>
      </c>
      <c r="E1073" s="121">
        <f t="shared" si="425"/>
        <v>8.8052036225445622</v>
      </c>
      <c r="F1073" s="121">
        <f t="shared" si="425"/>
        <v>10.28125197423492</v>
      </c>
      <c r="G1073" s="121">
        <f t="shared" si="425"/>
        <v>12.210670360679741</v>
      </c>
      <c r="H1073" s="121">
        <f t="shared" si="425"/>
        <v>14.562117517457366</v>
      </c>
      <c r="I1073" s="121">
        <f t="shared" si="425"/>
        <v>17.233681329537493</v>
      </c>
      <c r="J1073" s="121">
        <f t="shared" si="425"/>
        <v>20.20810830251682</v>
      </c>
      <c r="K1073" s="121">
        <f t="shared" si="425"/>
        <v>23.505264677376374</v>
      </c>
      <c r="L1073" s="6"/>
      <c r="M1073">
        <v>73279.540525627366</v>
      </c>
      <c r="N1073">
        <v>74702.38641464083</v>
      </c>
      <c r="O1073" s="2">
        <f t="shared" si="419"/>
        <v>73.279540525627368</v>
      </c>
      <c r="P1073" s="2">
        <f t="shared" si="419"/>
        <v>74.702386414640827</v>
      </c>
      <c r="Q1073" s="2" t="s">
        <v>204</v>
      </c>
      <c r="R1073" s="2"/>
      <c r="S1073" s="2"/>
      <c r="T1073" s="2"/>
      <c r="U1073" s="2"/>
      <c r="V1073" s="2"/>
      <c r="W1073" s="2"/>
      <c r="X1073" s="2"/>
      <c r="Y1073" s="2"/>
      <c r="Z1073" s="2"/>
      <c r="AB1073" s="2"/>
      <c r="AC1073" s="2"/>
      <c r="AD1073" s="2"/>
      <c r="AE1073" s="2"/>
      <c r="AF1073" s="2"/>
      <c r="AG1073" s="2"/>
      <c r="AH1073" s="2"/>
      <c r="AI1073" s="2"/>
      <c r="AJ1073" s="2"/>
      <c r="AK1073" s="2"/>
      <c r="AL1073" s="2"/>
      <c r="AM1073" s="2"/>
    </row>
    <row r="1074" spans="1:39" ht="14.5" hidden="1" outlineLevel="1">
      <c r="A1074" s="23" t="s">
        <v>7</v>
      </c>
      <c r="B1074" s="64">
        <f>[9]air!D43</f>
        <v>4.2116815231702986</v>
      </c>
      <c r="C1074" s="121">
        <f t="shared" ref="C1074:K1074" si="426">B1074+(C61-$B61)*$B$1077*0.6</f>
        <v>7.5695764078185821</v>
      </c>
      <c r="D1074" s="121">
        <f t="shared" si="426"/>
        <v>15.189114091411774</v>
      </c>
      <c r="E1074" s="121">
        <f t="shared" si="426"/>
        <v>27.358429554527447</v>
      </c>
      <c r="F1074" s="121">
        <f t="shared" si="426"/>
        <v>44.333252527728746</v>
      </c>
      <c r="G1074" s="121">
        <f t="shared" si="426"/>
        <v>66.710919285226893</v>
      </c>
      <c r="H1074" s="121">
        <f t="shared" si="426"/>
        <v>93.856896928568858</v>
      </c>
      <c r="I1074" s="121">
        <f t="shared" si="426"/>
        <v>125.47657835550739</v>
      </c>
      <c r="J1074" s="121">
        <f t="shared" si="426"/>
        <v>161.71361844395543</v>
      </c>
      <c r="K1074" s="121">
        <f t="shared" si="426"/>
        <v>202.32857204065158</v>
      </c>
      <c r="L1074" s="6"/>
      <c r="O1074" s="2">
        <f t="shared" si="419"/>
        <v>0</v>
      </c>
      <c r="P1074" s="2">
        <f t="shared" si="419"/>
        <v>0</v>
      </c>
      <c r="Q1074" s="2"/>
      <c r="R1074" s="2"/>
      <c r="S1074" s="2"/>
      <c r="T1074" s="2"/>
      <c r="U1074" s="2"/>
      <c r="V1074" s="2"/>
      <c r="W1074" s="2"/>
      <c r="X1074" s="2"/>
      <c r="Y1074" s="2"/>
      <c r="Z1074" s="2"/>
      <c r="AB1074" s="2"/>
      <c r="AC1074" s="2"/>
      <c r="AD1074" s="2"/>
      <c r="AE1074" s="2"/>
      <c r="AF1074" s="2"/>
      <c r="AG1074" s="2"/>
      <c r="AH1074" s="2"/>
      <c r="AI1074" s="2"/>
      <c r="AJ1074" s="2"/>
      <c r="AK1074" s="2"/>
      <c r="AL1074" s="2"/>
      <c r="AM1074" s="2"/>
    </row>
    <row r="1075" spans="1:39" ht="14.5" hidden="1" outlineLevel="1">
      <c r="A1075" s="23" t="s">
        <v>8</v>
      </c>
      <c r="B1075" s="64">
        <f>[9]air!D44</f>
        <v>3.2514843291201081</v>
      </c>
      <c r="C1075" s="121">
        <f t="shared" ref="C1075:K1075" si="427">B1075+(C62-$B62)*$B$1077*0.2</f>
        <v>6.8239445399324445</v>
      </c>
      <c r="D1075" s="121">
        <f t="shared" si="427"/>
        <v>15.86548635200924</v>
      </c>
      <c r="E1075" s="121">
        <f t="shared" si="427"/>
        <v>30.076569906416445</v>
      </c>
      <c r="F1075" s="121">
        <f t="shared" si="427"/>
        <v>48.803008788331582</v>
      </c>
      <c r="G1075" s="121">
        <f t="shared" si="427"/>
        <v>72.154224220740517</v>
      </c>
      <c r="H1075" s="121">
        <f t="shared" si="427"/>
        <v>100.234451023971</v>
      </c>
      <c r="I1075" s="121">
        <f t="shared" si="427"/>
        <v>132.57122732085656</v>
      </c>
      <c r="J1075" s="121">
        <f t="shared" si="427"/>
        <v>168.77467881503566</v>
      </c>
      <c r="K1075" s="121">
        <f t="shared" si="427"/>
        <v>208.52211312748273</v>
      </c>
      <c r="L1075" s="6"/>
      <c r="M1075">
        <v>2582.299938773187</v>
      </c>
      <c r="N1075">
        <v>3464.1661365498908</v>
      </c>
      <c r="O1075" s="2">
        <f t="shared" si="419"/>
        <v>2.5822999387731871</v>
      </c>
      <c r="P1075" s="2">
        <f t="shared" si="419"/>
        <v>3.4641661365498906</v>
      </c>
      <c r="Q1075" s="2"/>
      <c r="R1075" s="2"/>
      <c r="S1075" s="2"/>
      <c r="T1075" s="2"/>
      <c r="U1075" s="2"/>
      <c r="V1075" s="2"/>
      <c r="W1075" s="2"/>
      <c r="X1075" s="2"/>
      <c r="Y1075" s="2"/>
      <c r="Z1075" s="2"/>
      <c r="AB1075" s="2"/>
      <c r="AC1075" s="2"/>
      <c r="AD1075" s="2"/>
      <c r="AE1075" s="2"/>
      <c r="AF1075" s="2"/>
      <c r="AG1075" s="2"/>
      <c r="AH1075" s="2"/>
      <c r="AI1075" s="2"/>
      <c r="AJ1075" s="2"/>
      <c r="AK1075" s="2"/>
      <c r="AL1075" s="2"/>
      <c r="AM1075" s="2"/>
    </row>
    <row r="1076" spans="1:39" ht="14.5" hidden="1" outlineLevel="1">
      <c r="A1076" s="23" t="s">
        <v>89</v>
      </c>
      <c r="B1076" s="64">
        <f>SUM(B1066:B1075)</f>
        <v>181.36786109545932</v>
      </c>
      <c r="C1076" s="64">
        <f t="shared" ref="C1076:K1076" si="428">SUM(C1066:C1075)</f>
        <v>220.37096891699014</v>
      </c>
      <c r="D1076" s="64">
        <f t="shared" si="428"/>
        <v>307.97562445784661</v>
      </c>
      <c r="E1076" s="64">
        <f t="shared" si="428"/>
        <v>443.04935494471113</v>
      </c>
      <c r="F1076" s="64">
        <f t="shared" si="428"/>
        <v>624.83525854082802</v>
      </c>
      <c r="G1076" s="64">
        <f t="shared" si="428"/>
        <v>854.36217638694063</v>
      </c>
      <c r="H1076" s="64">
        <f t="shared" si="428"/>
        <v>1131.7547568129939</v>
      </c>
      <c r="I1076" s="64">
        <f t="shared" si="428"/>
        <v>1457.0563282316994</v>
      </c>
      <c r="J1076" s="64">
        <f t="shared" si="428"/>
        <v>1831.1056101886554</v>
      </c>
      <c r="K1076" s="64">
        <f t="shared" si="428"/>
        <v>2254.1161748405816</v>
      </c>
      <c r="L1076" s="6"/>
      <c r="M1076">
        <v>182025.6270779699</v>
      </c>
      <c r="N1076">
        <v>220707.19506410795</v>
      </c>
      <c r="O1076" s="2">
        <f t="shared" si="419"/>
        <v>182.02562707796989</v>
      </c>
      <c r="P1076" s="2">
        <f t="shared" si="419"/>
        <v>220.70719506410794</v>
      </c>
      <c r="Q1076" s="2"/>
      <c r="R1076" s="2"/>
      <c r="S1076" s="2"/>
      <c r="T1076" s="2"/>
      <c r="U1076" s="2"/>
      <c r="V1076" s="2"/>
      <c r="W1076" s="2"/>
      <c r="X1076" s="2"/>
      <c r="Y1076" s="2"/>
      <c r="Z1076" s="2"/>
      <c r="AB1076" s="2"/>
      <c r="AC1076" s="2"/>
      <c r="AD1076" s="2"/>
      <c r="AE1076" s="2"/>
      <c r="AF1076" s="2"/>
      <c r="AG1076" s="2"/>
      <c r="AH1076" s="2"/>
      <c r="AI1076" s="2"/>
      <c r="AJ1076" s="2"/>
      <c r="AK1076" s="2"/>
      <c r="AL1076" s="2"/>
      <c r="AM1076" s="2"/>
    </row>
    <row r="1077" spans="1:39" hidden="1" outlineLevel="1">
      <c r="B1077">
        <f>B1076/B63</f>
        <v>2.7895880487314919</v>
      </c>
      <c r="C1077" t="s">
        <v>217</v>
      </c>
    </row>
    <row r="1078" spans="1:39" ht="14.5" hidden="1" outlineLevel="1">
      <c r="A1078" s="8" t="s">
        <v>83</v>
      </c>
    </row>
    <row r="1079" spans="1:39" ht="14.5" hidden="1" outlineLevel="1">
      <c r="A1079" s="22" t="s">
        <v>69</v>
      </c>
      <c r="B1079" s="44"/>
      <c r="C1079" s="44"/>
      <c r="D1079" s="44"/>
      <c r="E1079" s="44"/>
      <c r="F1079" s="44"/>
      <c r="G1079" s="44"/>
      <c r="H1079" s="44"/>
      <c r="I1079" s="44"/>
      <c r="J1079" s="44"/>
      <c r="K1079" s="44"/>
      <c r="N1079" s="36"/>
      <c r="O1079" s="36"/>
      <c r="R1079" s="2"/>
      <c r="S1079" s="2"/>
      <c r="T1079" s="2"/>
      <c r="U1079" s="2"/>
      <c r="V1079" s="2"/>
      <c r="W1079" s="2"/>
      <c r="X1079" s="2"/>
      <c r="Y1079" s="2"/>
      <c r="Z1079" s="2"/>
      <c r="AA1079" s="2"/>
      <c r="AB1079" s="2"/>
      <c r="AC1079" s="2"/>
    </row>
    <row r="1080" spans="1:39" ht="14.5" hidden="1" outlineLevel="1">
      <c r="A1080" s="22"/>
      <c r="B1080" s="72">
        <v>2010</v>
      </c>
      <c r="C1080" s="72">
        <v>2020</v>
      </c>
      <c r="D1080" s="72">
        <v>2030</v>
      </c>
      <c r="E1080" s="72">
        <v>2040</v>
      </c>
      <c r="F1080" s="72">
        <v>2050</v>
      </c>
      <c r="G1080" s="72">
        <v>2060</v>
      </c>
      <c r="H1080" s="72">
        <v>2070</v>
      </c>
      <c r="I1080" s="72">
        <v>2080</v>
      </c>
      <c r="J1080" s="72">
        <v>2090</v>
      </c>
      <c r="K1080" s="72">
        <v>2100</v>
      </c>
      <c r="N1080" s="36"/>
      <c r="O1080" s="36"/>
      <c r="R1080" s="2"/>
      <c r="S1080" s="2"/>
      <c r="T1080" s="2"/>
      <c r="U1080" s="2"/>
      <c r="V1080" s="2"/>
      <c r="W1080" s="2"/>
      <c r="X1080" s="2"/>
      <c r="Y1080" s="2"/>
      <c r="Z1080" s="2"/>
      <c r="AA1080" s="2"/>
      <c r="AB1080" s="2"/>
      <c r="AC1080" s="2"/>
    </row>
    <row r="1081" spans="1:39" ht="14.5" hidden="1" outlineLevel="1">
      <c r="A1081" s="78" t="s">
        <v>5</v>
      </c>
      <c r="B1081" s="44">
        <v>5.7253485631806136</v>
      </c>
      <c r="C1081" s="44">
        <v>5.1779026137179596</v>
      </c>
      <c r="D1081" s="44">
        <v>4.8266561724967598</v>
      </c>
      <c r="E1081" s="44">
        <v>4.4992367654387166</v>
      </c>
      <c r="F1081" s="44">
        <v>4.1940280699555128</v>
      </c>
      <c r="G1081" s="44">
        <v>3.9095234077683818</v>
      </c>
      <c r="H1081" s="44">
        <v>3.6443183071140073</v>
      </c>
      <c r="I1081" s="44">
        <v>3.3971035694980891</v>
      </c>
      <c r="J1081" s="44">
        <v>3.1666588067702603</v>
      </c>
      <c r="K1081" s="44">
        <v>2.9518464166157918</v>
      </c>
      <c r="N1081" s="36"/>
      <c r="O1081" s="36"/>
      <c r="R1081" s="2"/>
      <c r="S1081" s="2"/>
      <c r="T1081" s="2"/>
      <c r="U1081" s="2"/>
      <c r="V1081" s="2"/>
      <c r="W1081" s="2"/>
      <c r="X1081" s="2"/>
      <c r="Y1081" s="2"/>
      <c r="Z1081" s="2"/>
      <c r="AA1081" s="2"/>
      <c r="AB1081" s="2"/>
      <c r="AC1081" s="2"/>
    </row>
    <row r="1082" spans="1:39" ht="14.5" hidden="1" outlineLevel="1">
      <c r="A1082" s="78" t="s">
        <v>6</v>
      </c>
      <c r="B1082" s="44">
        <v>5.1739550334297126</v>
      </c>
      <c r="C1082" s="44">
        <v>4.4482066491194461</v>
      </c>
      <c r="D1082" s="44">
        <v>4.1464596152566751</v>
      </c>
      <c r="E1082" s="44">
        <v>3.8651817905892556</v>
      </c>
      <c r="F1082" s="44">
        <v>3.6029846328017276</v>
      </c>
      <c r="G1082" s="44">
        <v>3.3585737922630394</v>
      </c>
      <c r="H1082" s="44">
        <v>3.1307427224036326</v>
      </c>
      <c r="I1082" s="44">
        <v>2.9183667235368169</v>
      </c>
      <c r="J1082" s="44">
        <v>2.7203973907214518</v>
      </c>
      <c r="K1082" s="44">
        <v>2.5358574382575263</v>
      </c>
      <c r="N1082" s="36"/>
      <c r="O1082" s="36"/>
      <c r="R1082" s="2"/>
      <c r="S1082" s="2"/>
      <c r="T1082" s="2"/>
      <c r="U1082" s="2"/>
      <c r="V1082" s="2"/>
      <c r="W1082" s="2"/>
      <c r="X1082" s="2"/>
      <c r="Y1082" s="2"/>
      <c r="Z1082" s="2"/>
      <c r="AA1082" s="2"/>
      <c r="AB1082" s="2"/>
      <c r="AC1082" s="2"/>
    </row>
    <row r="1083" spans="1:39" ht="14.5" hidden="1" outlineLevel="1">
      <c r="A1083" s="78" t="s">
        <v>11</v>
      </c>
      <c r="B1083" s="44">
        <v>2.8018499316490377</v>
      </c>
      <c r="C1083" s="44">
        <v>2.5358557796367309</v>
      </c>
      <c r="D1083" s="44">
        <v>2.3662290304082334</v>
      </c>
      <c r="E1083" s="44">
        <v>2.2096264412029156</v>
      </c>
      <c r="F1083" s="44">
        <v>2.0633552635819719</v>
      </c>
      <c r="G1083" s="44">
        <v>1.9262271243078466</v>
      </c>
      <c r="H1083" s="44">
        <v>1.7982168890288575</v>
      </c>
      <c r="I1083" s="44">
        <v>1.6770584786519391</v>
      </c>
      <c r="J1083" s="44">
        <v>1.5640809511066629</v>
      </c>
      <c r="K1083" s="44">
        <v>1.4586876109214229</v>
      </c>
      <c r="N1083" s="36"/>
      <c r="O1083" s="36"/>
      <c r="R1083" s="2"/>
      <c r="S1083" s="2"/>
      <c r="T1083" s="2"/>
      <c r="U1083" s="2"/>
      <c r="V1083" s="2"/>
      <c r="W1083" s="2"/>
      <c r="X1083" s="2"/>
      <c r="Y1083" s="2"/>
      <c r="Z1083" s="2"/>
      <c r="AA1083" s="2"/>
      <c r="AB1083" s="2"/>
      <c r="AC1083" s="2"/>
    </row>
    <row r="1084" spans="1:39" ht="14.5" hidden="1" outlineLevel="1">
      <c r="A1084" s="78" t="s">
        <v>2</v>
      </c>
      <c r="B1084" s="44">
        <v>3.33803985877547</v>
      </c>
      <c r="C1084" s="44">
        <v>2.7274215969121829</v>
      </c>
      <c r="D1084" s="44">
        <v>2.542405152785328</v>
      </c>
      <c r="E1084" s="44">
        <v>2.3699394212568112</v>
      </c>
      <c r="F1084" s="44">
        <v>2.2091730164540446</v>
      </c>
      <c r="G1084" s="44">
        <v>2.0593123068270223</v>
      </c>
      <c r="H1084" s="44">
        <v>1.9196174973457309</v>
      </c>
      <c r="I1084" s="44">
        <v>1.7893989774642829</v>
      </c>
      <c r="J1084" s="44">
        <v>1.6680139168233146</v>
      </c>
      <c r="K1084" s="44">
        <v>1.554863091885158</v>
      </c>
      <c r="N1084" s="36"/>
      <c r="O1084" s="36"/>
      <c r="R1084" s="2"/>
      <c r="S1084" s="2"/>
      <c r="T1084" s="2"/>
      <c r="U1084" s="2"/>
      <c r="V1084" s="2"/>
      <c r="W1084" s="2"/>
      <c r="X1084" s="2"/>
      <c r="Y1084" s="2"/>
      <c r="Z1084" s="2"/>
      <c r="AA1084" s="2"/>
      <c r="AB1084" s="2"/>
      <c r="AC1084" s="2"/>
    </row>
    <row r="1085" spans="1:39" ht="14.5" hidden="1" outlineLevel="1">
      <c r="A1085" s="78" t="s">
        <v>3</v>
      </c>
      <c r="B1085" s="44">
        <v>5.7253485631806136</v>
      </c>
      <c r="C1085" s="44">
        <v>5.1779026137179596</v>
      </c>
      <c r="D1085" s="44">
        <v>4.8266561724967598</v>
      </c>
      <c r="E1085" s="44">
        <v>4.4992367654387166</v>
      </c>
      <c r="F1085" s="44">
        <v>4.1940280699555128</v>
      </c>
      <c r="G1085" s="44">
        <v>3.9095234077683818</v>
      </c>
      <c r="H1085" s="44">
        <v>3.6443183071140073</v>
      </c>
      <c r="I1085" s="44">
        <v>3.3971035694980891</v>
      </c>
      <c r="J1085" s="44">
        <v>3.1666588067702603</v>
      </c>
      <c r="K1085" s="44">
        <v>2.9518464166157918</v>
      </c>
      <c r="N1085" s="36"/>
      <c r="O1085" s="36"/>
      <c r="R1085" s="2"/>
      <c r="S1085" s="2"/>
      <c r="T1085" s="2"/>
      <c r="U1085" s="2"/>
      <c r="V1085" s="2"/>
      <c r="W1085" s="2"/>
      <c r="X1085" s="2"/>
      <c r="Y1085" s="2"/>
      <c r="Z1085" s="2"/>
      <c r="AA1085" s="2"/>
      <c r="AB1085" s="2"/>
      <c r="AC1085" s="2"/>
    </row>
    <row r="1086" spans="1:39" ht="14.5" hidden="1" outlineLevel="1">
      <c r="A1086" s="78" t="s">
        <v>4</v>
      </c>
      <c r="B1086" s="44">
        <v>5.7253485631806136</v>
      </c>
      <c r="C1086" s="44">
        <v>5.1779026137179596</v>
      </c>
      <c r="D1086" s="44">
        <v>4.8266561724967598</v>
      </c>
      <c r="E1086" s="44">
        <v>4.4992367654387166</v>
      </c>
      <c r="F1086" s="44">
        <v>4.1940280699555128</v>
      </c>
      <c r="G1086" s="44">
        <v>3.9095234077683818</v>
      </c>
      <c r="H1086" s="44">
        <v>3.6443183071140073</v>
      </c>
      <c r="I1086" s="44">
        <v>3.3971035694980891</v>
      </c>
      <c r="J1086" s="44">
        <v>3.1666588067702603</v>
      </c>
      <c r="K1086" s="44">
        <v>2.9518464166157918</v>
      </c>
      <c r="N1086" s="36"/>
      <c r="O1086" s="36"/>
      <c r="R1086" s="2"/>
      <c r="S1086" s="2"/>
      <c r="T1086" s="2"/>
      <c r="U1086" s="2"/>
      <c r="V1086" s="2"/>
      <c r="W1086" s="2"/>
      <c r="X1086" s="2"/>
      <c r="Y1086" s="2"/>
      <c r="Z1086" s="2"/>
      <c r="AA1086" s="2"/>
      <c r="AB1086" s="2"/>
      <c r="AC1086" s="2"/>
    </row>
    <row r="1087" spans="1:39" ht="14.5" hidden="1" outlineLevel="1">
      <c r="A1087" s="78" t="s">
        <v>0</v>
      </c>
      <c r="B1087" s="44">
        <v>4.0895346879861529</v>
      </c>
      <c r="C1087" s="44">
        <v>3.6985018669414003</v>
      </c>
      <c r="D1087" s="44">
        <v>3.4476115517834005</v>
      </c>
      <c r="E1087" s="44">
        <v>3.2137405467419415</v>
      </c>
      <c r="F1087" s="44">
        <v>2.9957343356825099</v>
      </c>
      <c r="G1087" s="44">
        <v>2.7925167198345591</v>
      </c>
      <c r="H1087" s="44">
        <v>2.6030845050814344</v>
      </c>
      <c r="I1087" s="44">
        <v>2.4265025496414929</v>
      </c>
      <c r="J1087" s="44">
        <v>2.2618991476930441</v>
      </c>
      <c r="K1087" s="44">
        <v>2.1084617261541378</v>
      </c>
      <c r="N1087" s="36"/>
      <c r="O1087" s="36"/>
      <c r="R1087" s="2"/>
      <c r="S1087" s="2"/>
      <c r="T1087" s="2"/>
      <c r="U1087" s="2"/>
      <c r="V1087" s="2"/>
      <c r="W1087" s="2"/>
      <c r="X1087" s="2"/>
      <c r="Y1087" s="2"/>
      <c r="Z1087" s="2"/>
      <c r="AA1087" s="2"/>
      <c r="AB1087" s="2"/>
      <c r="AC1087" s="2"/>
    </row>
    <row r="1088" spans="1:39" ht="14.5" hidden="1" outlineLevel="1">
      <c r="A1088" s="78" t="s">
        <v>1</v>
      </c>
      <c r="B1088" s="44">
        <v>3.2716277503889222</v>
      </c>
      <c r="C1088" s="44">
        <v>2.9588014935531199</v>
      </c>
      <c r="D1088" s="44">
        <v>2.75808924142672</v>
      </c>
      <c r="E1088" s="44">
        <v>2.5709924373935529</v>
      </c>
      <c r="F1088" s="44">
        <v>2.3965874685460076</v>
      </c>
      <c r="G1088" s="44">
        <v>2.2340133758676468</v>
      </c>
      <c r="H1088" s="44">
        <v>2.0824676040651471</v>
      </c>
      <c r="I1088" s="44">
        <v>1.9412020397131937</v>
      </c>
      <c r="J1088" s="44">
        <v>1.8095193181544345</v>
      </c>
      <c r="K1088" s="44">
        <v>1.6867693809233095</v>
      </c>
      <c r="N1088" s="36"/>
      <c r="O1088" s="36"/>
      <c r="R1088" s="2"/>
      <c r="S1088" s="2"/>
      <c r="T1088" s="2"/>
      <c r="U1088" s="2"/>
      <c r="V1088" s="2"/>
      <c r="W1088" s="2"/>
      <c r="X1088" s="2"/>
      <c r="Y1088" s="2"/>
      <c r="Z1088" s="2"/>
      <c r="AA1088" s="2"/>
      <c r="AB1088" s="2"/>
      <c r="AC1088" s="2"/>
    </row>
    <row r="1089" spans="1:27" ht="14.5" hidden="1" outlineLevel="1">
      <c r="A1089" s="78" t="s">
        <v>7</v>
      </c>
      <c r="B1089" s="44">
        <v>5.1739550334297126</v>
      </c>
      <c r="C1089" s="44">
        <v>4.4482066491194461</v>
      </c>
      <c r="D1089" s="44">
        <v>4.1464596152566751</v>
      </c>
      <c r="E1089" s="44">
        <v>3.8651817905892556</v>
      </c>
      <c r="F1089" s="44">
        <v>3.6029846328017276</v>
      </c>
      <c r="G1089" s="44">
        <v>3.3585737922630394</v>
      </c>
      <c r="H1089" s="44">
        <v>3.1307427224036326</v>
      </c>
      <c r="I1089" s="44">
        <v>2.9183667235368169</v>
      </c>
      <c r="J1089" s="44">
        <v>2.7203973907214518</v>
      </c>
      <c r="K1089" s="44">
        <v>2.5358574382575263</v>
      </c>
      <c r="N1089" s="36"/>
      <c r="O1089" s="36"/>
      <c r="R1089" s="2"/>
      <c r="S1089" s="2"/>
      <c r="T1089" s="2"/>
      <c r="U1089" s="2"/>
      <c r="V1089" s="2"/>
      <c r="W1089" s="2"/>
      <c r="X1089" s="2"/>
      <c r="Y1089" s="2"/>
      <c r="Z1089" s="2"/>
      <c r="AA1089" s="2"/>
    </row>
    <row r="1090" spans="1:27" ht="14.5" hidden="1" outlineLevel="1">
      <c r="A1090" s="78" t="s">
        <v>8</v>
      </c>
      <c r="B1090" s="44">
        <v>5.7253485631806136</v>
      </c>
      <c r="C1090" s="44">
        <v>5.1779026137179596</v>
      </c>
      <c r="D1090" s="44">
        <v>4.8266561724967598</v>
      </c>
      <c r="E1090" s="44">
        <v>4.4992367654387166</v>
      </c>
      <c r="F1090" s="44">
        <v>4.1940280699555128</v>
      </c>
      <c r="G1090" s="44">
        <v>3.9095234077683818</v>
      </c>
      <c r="H1090" s="44">
        <v>3.6443183071140073</v>
      </c>
      <c r="I1090" s="44">
        <v>3.3971035694980891</v>
      </c>
      <c r="J1090" s="44">
        <v>3.1666588067702603</v>
      </c>
      <c r="K1090" s="44">
        <v>2.9518464166157918</v>
      </c>
      <c r="N1090" s="36"/>
      <c r="O1090" s="36"/>
      <c r="R1090" s="2"/>
      <c r="S1090" s="2"/>
      <c r="T1090" s="2"/>
      <c r="U1090" s="2"/>
      <c r="V1090" s="2"/>
      <c r="W1090" s="2"/>
      <c r="X1090" s="2"/>
      <c r="Y1090" s="2"/>
      <c r="Z1090" s="2"/>
      <c r="AA1090" s="2"/>
    </row>
    <row r="1091" spans="1:27" hidden="1" outlineLevel="1"/>
    <row r="1092" spans="1:27" collapsed="1">
      <c r="A1092" s="54" t="s">
        <v>219</v>
      </c>
      <c r="B1092" s="5"/>
      <c r="C1092" s="5"/>
      <c r="D1092" s="5"/>
      <c r="E1092" s="5"/>
      <c r="F1092" s="5"/>
      <c r="G1092" s="5"/>
      <c r="H1092" s="5"/>
      <c r="I1092" s="5"/>
      <c r="J1092" s="5"/>
      <c r="K1092" s="5"/>
    </row>
    <row r="1093" spans="1:27" ht="14.5">
      <c r="A1093" s="18" t="s">
        <v>41</v>
      </c>
      <c r="B1093" s="17"/>
      <c r="C1093" s="17"/>
      <c r="D1093" s="17"/>
      <c r="E1093" s="17"/>
      <c r="F1093" s="17"/>
      <c r="G1093" s="17"/>
      <c r="H1093" s="17"/>
      <c r="I1093" s="17"/>
      <c r="J1093" s="17"/>
      <c r="K1093" s="17"/>
    </row>
    <row r="1094" spans="1:27" ht="14.5">
      <c r="A1094" s="17"/>
      <c r="B1094" s="70">
        <v>2010</v>
      </c>
      <c r="C1094" s="70">
        <v>2020</v>
      </c>
      <c r="D1094" s="70">
        <v>2030</v>
      </c>
      <c r="E1094" s="70">
        <v>2040</v>
      </c>
      <c r="F1094" s="70">
        <v>2050</v>
      </c>
      <c r="G1094" s="70">
        <v>2060</v>
      </c>
      <c r="H1094" s="70">
        <v>2070</v>
      </c>
      <c r="I1094" s="70">
        <v>2080</v>
      </c>
      <c r="J1094" s="70">
        <v>2090</v>
      </c>
      <c r="K1094" s="70">
        <v>2100</v>
      </c>
      <c r="N1094" s="2"/>
      <c r="O1094" s="2"/>
      <c r="P1094" s="2"/>
      <c r="Q1094" s="2"/>
      <c r="R1094" s="2"/>
      <c r="S1094" s="2"/>
      <c r="T1094" s="2"/>
      <c r="U1094" s="2"/>
      <c r="V1094" s="2"/>
      <c r="W1094" s="2"/>
      <c r="X1094" s="2"/>
      <c r="Y1094" s="2"/>
    </row>
    <row r="1095" spans="1:27" ht="14.5">
      <c r="A1095" s="17" t="s">
        <v>5</v>
      </c>
      <c r="B1095" s="47">
        <f>B1081*B1066/1000</f>
        <v>1.2252245925206514E-2</v>
      </c>
      <c r="C1095" s="47">
        <f>C1081*C1066/1000</f>
        <v>2.0514864735229794E-2</v>
      </c>
      <c r="D1095" s="47">
        <f t="shared" ref="D1095:K1095" si="429">D1081*D1066/1000</f>
        <v>4.0573952444481705E-2</v>
      </c>
      <c r="E1095" s="47">
        <f t="shared" si="429"/>
        <v>7.5601307621555092E-2</v>
      </c>
      <c r="F1095" s="47">
        <f t="shared" si="429"/>
        <v>0.12870423765100966</v>
      </c>
      <c r="G1095" s="47">
        <f t="shared" si="429"/>
        <v>0.20196949411839007</v>
      </c>
      <c r="H1095" s="47">
        <f t="shared" si="429"/>
        <v>0.29605398692685181</v>
      </c>
      <c r="I1095" s="47">
        <f t="shared" si="429"/>
        <v>0.41062565015480657</v>
      </c>
      <c r="J1095" s="47">
        <f t="shared" si="429"/>
        <v>0.54468881525213542</v>
      </c>
      <c r="K1095" s="47">
        <f t="shared" si="429"/>
        <v>0.69589047784544944</v>
      </c>
      <c r="L1095" t="s">
        <v>638</v>
      </c>
      <c r="N1095" s="2"/>
      <c r="O1095" s="2"/>
      <c r="P1095" s="2"/>
      <c r="Q1095" s="2"/>
      <c r="R1095" s="2"/>
      <c r="S1095" s="2"/>
      <c r="T1095" s="2"/>
      <c r="U1095" s="2"/>
      <c r="V1095" s="2"/>
      <c r="W1095" s="2"/>
      <c r="X1095" s="2"/>
      <c r="Y1095" s="2"/>
    </row>
    <row r="1096" spans="1:27" ht="14.5">
      <c r="A1096" s="17" t="s">
        <v>6</v>
      </c>
      <c r="B1096" s="47">
        <f t="shared" ref="B1096:K1104" si="430">B1082*B1067/1000</f>
        <v>0.32013456119608086</v>
      </c>
      <c r="C1096" s="47">
        <f t="shared" si="430"/>
        <v>0.31374485658068779</v>
      </c>
      <c r="D1096" s="47">
        <f t="shared" si="430"/>
        <v>0.36143495373567536</v>
      </c>
      <c r="E1096" s="47">
        <f t="shared" si="430"/>
        <v>0.42020178343004388</v>
      </c>
      <c r="F1096" s="47">
        <f t="shared" si="430"/>
        <v>0.4790131157052146</v>
      </c>
      <c r="G1096" s="47">
        <f t="shared" si="430"/>
        <v>0.5319526225039396</v>
      </c>
      <c r="H1096" s="47">
        <f t="shared" si="430"/>
        <v>0.57632257472216775</v>
      </c>
      <c r="I1096" s="47">
        <f t="shared" si="430"/>
        <v>0.61145751833535</v>
      </c>
      <c r="J1096" s="47">
        <f t="shared" si="430"/>
        <v>0.6373807502622596</v>
      </c>
      <c r="K1096" s="47">
        <f t="shared" si="430"/>
        <v>0.65510141815314127</v>
      </c>
      <c r="L1096" t="s">
        <v>639</v>
      </c>
      <c r="N1096" s="2"/>
      <c r="O1096" s="2"/>
      <c r="P1096" s="2"/>
      <c r="Q1096" s="2"/>
      <c r="R1096" s="2"/>
      <c r="S1096" s="2"/>
      <c r="T1096" s="2"/>
      <c r="U1096" s="2"/>
      <c r="V1096" s="2"/>
      <c r="W1096" s="2"/>
      <c r="X1096" s="2"/>
      <c r="Y1096" s="2"/>
    </row>
    <row r="1097" spans="1:27" ht="14.5">
      <c r="A1097" s="17" t="s">
        <v>11</v>
      </c>
      <c r="B1097" s="47">
        <f t="shared" si="430"/>
        <v>0.10159748829076699</v>
      </c>
      <c r="C1097" s="47">
        <f t="shared" si="430"/>
        <v>0.1094496253628344</v>
      </c>
      <c r="D1097" s="47">
        <f t="shared" si="430"/>
        <v>0.14277879212645522</v>
      </c>
      <c r="E1097" s="47">
        <f t="shared" si="430"/>
        <v>0.19406711022260567</v>
      </c>
      <c r="F1097" s="47">
        <f t="shared" si="430"/>
        <v>0.25760277794473457</v>
      </c>
      <c r="G1097" s="47">
        <f t="shared" si="430"/>
        <v>0.32915087461941689</v>
      </c>
      <c r="H1097" s="47">
        <f t="shared" si="430"/>
        <v>0.40616663522088314</v>
      </c>
      <c r="I1097" s="47">
        <f t="shared" si="430"/>
        <v>0.48562479607924547</v>
      </c>
      <c r="J1097" s="47">
        <f t="shared" si="430"/>
        <v>0.56608382419158754</v>
      </c>
      <c r="K1097" s="47">
        <f t="shared" si="430"/>
        <v>0.64580619660237293</v>
      </c>
      <c r="N1097" s="2"/>
      <c r="O1097" s="2"/>
      <c r="P1097" s="2"/>
      <c r="Q1097" s="2"/>
      <c r="R1097" s="2"/>
      <c r="S1097" s="2"/>
      <c r="T1097" s="2"/>
      <c r="U1097" s="2"/>
      <c r="V1097" s="2"/>
      <c r="W1097" s="2"/>
      <c r="X1097" s="2"/>
      <c r="Y1097" s="2"/>
    </row>
    <row r="1098" spans="1:27" ht="14.5">
      <c r="A1098" s="17" t="s">
        <v>2</v>
      </c>
      <c r="B1098" s="47">
        <f t="shared" si="430"/>
        <v>1.0866916697996637E-2</v>
      </c>
      <c r="C1098" s="47">
        <f t="shared" si="430"/>
        <v>1.8309373834125196E-2</v>
      </c>
      <c r="D1098" s="47">
        <f t="shared" si="430"/>
        <v>3.3775276543239925E-2</v>
      </c>
      <c r="E1098" s="47">
        <f t="shared" si="430"/>
        <v>5.1709573821723677E-2</v>
      </c>
      <c r="F1098" s="47">
        <f t="shared" si="430"/>
        <v>7.015491531800451E-2</v>
      </c>
      <c r="G1098" s="47">
        <f t="shared" si="430"/>
        <v>8.8788574490556632E-2</v>
      </c>
      <c r="H1098" s="47">
        <f t="shared" si="430"/>
        <v>0.10783468388657708</v>
      </c>
      <c r="I1098" s="47">
        <f t="shared" si="430"/>
        <v>0.12710984254340088</v>
      </c>
      <c r="J1098" s="47">
        <f t="shared" si="430"/>
        <v>0.14631251318595481</v>
      </c>
      <c r="K1098" s="47">
        <f t="shared" si="430"/>
        <v>0.16532942271139645</v>
      </c>
      <c r="N1098" s="2"/>
      <c r="O1098" s="2"/>
      <c r="P1098" s="2"/>
      <c r="Q1098" s="2"/>
      <c r="R1098" s="2"/>
      <c r="S1098" s="2"/>
      <c r="T1098" s="2"/>
      <c r="U1098" s="2"/>
      <c r="V1098" s="2"/>
      <c r="W1098" s="2"/>
      <c r="X1098" s="2"/>
      <c r="Y1098" s="2"/>
    </row>
    <row r="1099" spans="1:27" ht="14.5">
      <c r="A1099" s="17" t="s">
        <v>3</v>
      </c>
      <c r="B1099" s="47">
        <f t="shared" si="430"/>
        <v>2.9388002095887572E-2</v>
      </c>
      <c r="C1099" s="47">
        <f t="shared" si="430"/>
        <v>4.7492194769483277E-2</v>
      </c>
      <c r="D1099" s="47">
        <f t="shared" si="430"/>
        <v>8.5355159709651032E-2</v>
      </c>
      <c r="E1099" s="47">
        <f t="shared" si="430"/>
        <v>0.13921292444003297</v>
      </c>
      <c r="F1099" s="47">
        <f t="shared" si="430"/>
        <v>0.20965593733373961</v>
      </c>
      <c r="G1099" s="47">
        <f t="shared" si="430"/>
        <v>0.29324808421717402</v>
      </c>
      <c r="H1099" s="47">
        <f t="shared" si="430"/>
        <v>0.38381013249051926</v>
      </c>
      <c r="I1099" s="47">
        <f t="shared" si="430"/>
        <v>0.47819304374441407</v>
      </c>
      <c r="J1099" s="47">
        <f t="shared" si="430"/>
        <v>0.57438346895009207</v>
      </c>
      <c r="K1099" s="47">
        <f t="shared" si="430"/>
        <v>0.67066601063978637</v>
      </c>
      <c r="N1099" s="2"/>
      <c r="O1099" s="2"/>
      <c r="P1099" s="2"/>
      <c r="Q1099" s="2"/>
      <c r="R1099" s="2"/>
      <c r="S1099" s="2"/>
      <c r="T1099" s="2"/>
      <c r="U1099" s="2"/>
      <c r="V1099" s="2"/>
      <c r="W1099" s="2"/>
      <c r="X1099" s="2"/>
      <c r="Y1099" s="2"/>
    </row>
    <row r="1100" spans="1:27" ht="14.5">
      <c r="A1100" s="17" t="s">
        <v>4</v>
      </c>
      <c r="B1100" s="47">
        <f t="shared" si="430"/>
        <v>9.5824873613786235E-2</v>
      </c>
      <c r="C1100" s="47">
        <f t="shared" si="430"/>
        <v>9.9387023046903417E-2</v>
      </c>
      <c r="D1100" s="47">
        <f t="shared" si="430"/>
        <v>0.12002119644874405</v>
      </c>
      <c r="E1100" s="47">
        <f t="shared" si="430"/>
        <v>0.15623633534519518</v>
      </c>
      <c r="F1100" s="47">
        <f t="shared" si="430"/>
        <v>0.20640349951346287</v>
      </c>
      <c r="G1100" s="47">
        <f t="shared" si="430"/>
        <v>0.26743271074358876</v>
      </c>
      <c r="H1100" s="47">
        <f t="shared" si="430"/>
        <v>0.33622566897971468</v>
      </c>
      <c r="I1100" s="47">
        <f t="shared" si="430"/>
        <v>0.41050792661118929</v>
      </c>
      <c r="J1100" s="47">
        <f t="shared" si="430"/>
        <v>0.48886647324280985</v>
      </c>
      <c r="K1100" s="47">
        <f t="shared" si="430"/>
        <v>0.56962660427736678</v>
      </c>
      <c r="N1100" s="2"/>
      <c r="O1100" s="2"/>
      <c r="P1100" s="2"/>
      <c r="Q1100" s="2"/>
      <c r="R1100" s="2"/>
      <c r="S1100" s="2"/>
      <c r="T1100" s="2"/>
      <c r="U1100" s="2"/>
      <c r="V1100" s="2"/>
      <c r="W1100" s="2"/>
      <c r="X1100" s="2"/>
      <c r="Y1100" s="2"/>
    </row>
    <row r="1101" spans="1:27" ht="14.5">
      <c r="A1101" s="17" t="s">
        <v>0</v>
      </c>
      <c r="B1101" s="47">
        <f t="shared" si="430"/>
        <v>0.16894106885134122</v>
      </c>
      <c r="C1101" s="47">
        <f t="shared" si="430"/>
        <v>0.1700273856424431</v>
      </c>
      <c r="D1101" s="47">
        <f t="shared" si="430"/>
        <v>0.19785259369445926</v>
      </c>
      <c r="E1101" s="47">
        <f t="shared" si="430"/>
        <v>0.24417325192759443</v>
      </c>
      <c r="F1101" s="47">
        <f t="shared" si="430"/>
        <v>0.30549213174398654</v>
      </c>
      <c r="G1101" s="47">
        <f t="shared" si="430"/>
        <v>0.37930954616505735</v>
      </c>
      <c r="H1101" s="47">
        <f t="shared" si="430"/>
        <v>0.46375149910267321</v>
      </c>
      <c r="I1101" s="47">
        <f t="shared" si="430"/>
        <v>0.55607999759917026</v>
      </c>
      <c r="J1101" s="47">
        <f t="shared" si="430"/>
        <v>0.65300312396331994</v>
      </c>
      <c r="K1101" s="47">
        <f t="shared" si="430"/>
        <v>0.75154164169839965</v>
      </c>
      <c r="N1101" s="2"/>
      <c r="O1101" s="2"/>
      <c r="P1101" s="2"/>
      <c r="Q1101" s="2"/>
      <c r="R1101" s="2"/>
      <c r="S1101" s="2"/>
      <c r="T1101" s="2"/>
      <c r="U1101" s="2"/>
      <c r="V1101" s="2"/>
      <c r="W1101" s="2"/>
      <c r="X1101" s="2"/>
      <c r="Y1101" s="2"/>
    </row>
    <row r="1102" spans="1:27" ht="14.5">
      <c r="A1102" s="17" t="s">
        <v>1</v>
      </c>
      <c r="B1102" s="47">
        <f t="shared" si="430"/>
        <v>2.3534827298039556E-2</v>
      </c>
      <c r="C1102" s="47">
        <f t="shared" si="430"/>
        <v>2.1510945184859794E-2</v>
      </c>
      <c r="D1102" s="47">
        <f t="shared" si="430"/>
        <v>2.1468769266239092E-2</v>
      </c>
      <c r="E1102" s="47">
        <f t="shared" si="430"/>
        <v>2.2638111923272388E-2</v>
      </c>
      <c r="F1102" s="47">
        <f t="shared" si="430"/>
        <v>2.4639919642415308E-2</v>
      </c>
      <c r="G1102" s="47">
        <f t="shared" si="430"/>
        <v>2.7278800914069166E-2</v>
      </c>
      <c r="H1102" s="47">
        <f t="shared" si="430"/>
        <v>3.032513797669455E-2</v>
      </c>
      <c r="I1102" s="47">
        <f t="shared" si="430"/>
        <v>3.3454057348665363E-2</v>
      </c>
      <c r="J1102" s="47">
        <f t="shared" si="430"/>
        <v>3.6566962356761205E-2</v>
      </c>
      <c r="K1102" s="47">
        <f t="shared" si="430"/>
        <v>3.9647960748296684E-2</v>
      </c>
      <c r="N1102" s="2"/>
      <c r="O1102" s="2"/>
      <c r="P1102" s="2"/>
      <c r="Q1102" s="2"/>
      <c r="R1102" s="2"/>
      <c r="S1102" s="2"/>
      <c r="T1102" s="2"/>
      <c r="U1102" s="2"/>
      <c r="V1102" s="2"/>
      <c r="W1102" s="2"/>
      <c r="X1102" s="2"/>
      <c r="Y1102" s="2"/>
    </row>
    <row r="1103" spans="1:27" ht="14.5">
      <c r="A1103" s="17" t="s">
        <v>7</v>
      </c>
      <c r="B1103" s="47">
        <f t="shared" si="430"/>
        <v>2.1791050816009884E-2</v>
      </c>
      <c r="C1103" s="47">
        <f t="shared" si="430"/>
        <v>3.3671040108276311E-2</v>
      </c>
      <c r="D1103" s="47">
        <f t="shared" si="430"/>
        <v>6.298104817156501E-2</v>
      </c>
      <c r="E1103" s="47">
        <f t="shared" si="430"/>
        <v>0.10574530373327841</v>
      </c>
      <c r="F1103" s="47">
        <f t="shared" si="430"/>
        <v>0.15973202757952501</v>
      </c>
      <c r="G1103" s="47">
        <f t="shared" si="430"/>
        <v>0.224053545169138</v>
      </c>
      <c r="H1103" s="47">
        <f t="shared" si="430"/>
        <v>0.29384179700650481</v>
      </c>
      <c r="I1103" s="47">
        <f t="shared" si="430"/>
        <v>0.36618667085597273</v>
      </c>
      <c r="J1103" s="47">
        <f t="shared" si="430"/>
        <v>0.43992530565906079</v>
      </c>
      <c r="K1103" s="47">
        <f t="shared" si="430"/>
        <v>0.51307641438131013</v>
      </c>
      <c r="N1103" s="2"/>
      <c r="O1103" s="2"/>
      <c r="P1103" s="2"/>
      <c r="Q1103" s="2"/>
      <c r="R1103" s="2"/>
      <c r="S1103" s="2"/>
      <c r="T1103" s="2"/>
      <c r="U1103" s="2"/>
      <c r="V1103" s="2"/>
      <c r="W1103" s="2"/>
      <c r="X1103" s="2"/>
      <c r="Y1103" s="2"/>
    </row>
    <row r="1104" spans="1:27" ht="14.5">
      <c r="A1104" s="17" t="s">
        <v>8</v>
      </c>
      <c r="B1104" s="47">
        <f t="shared" si="430"/>
        <v>1.8615881131932091E-2</v>
      </c>
      <c r="C1104" s="47">
        <f t="shared" si="430"/>
        <v>3.5333720269182606E-2</v>
      </c>
      <c r="D1104" s="47">
        <f t="shared" si="430"/>
        <v>7.6577247630588499E-2</v>
      </c>
      <c r="E1104" s="47">
        <f t="shared" si="430"/>
        <v>0.13532160910123656</v>
      </c>
      <c r="F1104" s="47">
        <f t="shared" si="430"/>
        <v>0.20468118875654823</v>
      </c>
      <c r="G1104" s="47">
        <f t="shared" si="430"/>
        <v>0.28208862856035338</v>
      </c>
      <c r="H1104" s="47">
        <f t="shared" si="430"/>
        <v>0.36528624487017985</v>
      </c>
      <c r="I1104" s="47">
        <f t="shared" si="430"/>
        <v>0.45035818954442441</v>
      </c>
      <c r="J1104" s="47">
        <f t="shared" si="430"/>
        <v>0.53445182302945482</v>
      </c>
      <c r="K1104" s="47">
        <f t="shared" si="430"/>
        <v>0.61552525242051259</v>
      </c>
      <c r="N1104" s="2"/>
      <c r="O1104" s="2"/>
      <c r="P1104" s="2"/>
      <c r="Q1104" s="2"/>
      <c r="R1104" s="2"/>
      <c r="S1104" s="2"/>
      <c r="T1104" s="2"/>
      <c r="U1104" s="2"/>
      <c r="V1104" s="2"/>
      <c r="W1104" s="2"/>
    </row>
    <row r="1105" spans="1:25" ht="14.5">
      <c r="A1105" s="17" t="s">
        <v>89</v>
      </c>
      <c r="B1105" s="47">
        <f>SUM(B1095:B1104)</f>
        <v>0.80294691591704748</v>
      </c>
      <c r="C1105" s="47">
        <f t="shared" ref="C1105:K1105" si="431">SUM(C1095:C1104)</f>
        <v>0.86944102953402547</v>
      </c>
      <c r="D1105" s="47">
        <f t="shared" si="431"/>
        <v>1.1428189897710992</v>
      </c>
      <c r="E1105" s="47">
        <f t="shared" si="431"/>
        <v>1.5449073115665384</v>
      </c>
      <c r="F1105" s="47">
        <f t="shared" si="431"/>
        <v>2.0460797511886413</v>
      </c>
      <c r="G1105" s="47">
        <f t="shared" si="431"/>
        <v>2.6252728815016839</v>
      </c>
      <c r="H1105" s="47">
        <f t="shared" si="431"/>
        <v>3.259618361182766</v>
      </c>
      <c r="I1105" s="47">
        <f t="shared" si="431"/>
        <v>3.929597692816639</v>
      </c>
      <c r="J1105" s="47">
        <f t="shared" si="431"/>
        <v>4.6216630600934367</v>
      </c>
      <c r="K1105" s="47">
        <f t="shared" si="431"/>
        <v>5.3222113994780322</v>
      </c>
      <c r="N1105" s="2"/>
      <c r="O1105" s="2"/>
      <c r="P1105" s="2"/>
      <c r="Q1105" s="2"/>
      <c r="R1105" s="2"/>
      <c r="S1105" s="2"/>
      <c r="T1105" s="2"/>
      <c r="U1105" s="2"/>
      <c r="V1105" s="2"/>
      <c r="W1105" s="2"/>
    </row>
    <row r="1107" spans="1:25">
      <c r="A1107" s="54" t="s">
        <v>220</v>
      </c>
      <c r="O1107" t="s">
        <v>640</v>
      </c>
    </row>
    <row r="1108" spans="1:25" ht="14.5">
      <c r="A1108" s="204" t="s">
        <v>655</v>
      </c>
      <c r="B1108" s="138"/>
      <c r="C1108" s="129"/>
      <c r="D1108" s="138"/>
      <c r="E1108" s="138"/>
      <c r="F1108" s="138"/>
      <c r="G1108" s="138"/>
      <c r="H1108" s="138"/>
      <c r="I1108" s="138"/>
      <c r="J1108" s="138"/>
      <c r="K1108" s="139"/>
      <c r="M1108" t="s">
        <v>221</v>
      </c>
      <c r="O1108" s="199"/>
      <c r="P1108" s="199">
        <v>2010</v>
      </c>
      <c r="Q1108" s="199">
        <v>2020</v>
      </c>
      <c r="R1108" s="199">
        <v>2030</v>
      </c>
      <c r="S1108" s="199">
        <v>2040</v>
      </c>
      <c r="T1108" s="199">
        <v>2050</v>
      </c>
      <c r="U1108" s="199">
        <v>2060</v>
      </c>
      <c r="V1108" s="199">
        <v>2070</v>
      </c>
      <c r="W1108" s="199">
        <v>2080</v>
      </c>
      <c r="X1108" s="199">
        <v>2090</v>
      </c>
      <c r="Y1108" s="199">
        <v>2100</v>
      </c>
    </row>
    <row r="1109" spans="1:25" ht="14.5">
      <c r="A1109" s="129"/>
      <c r="B1109" s="149">
        <v>2010</v>
      </c>
      <c r="C1109" s="149">
        <v>2020</v>
      </c>
      <c r="D1109" s="149">
        <v>2030</v>
      </c>
      <c r="E1109" s="149">
        <v>2040</v>
      </c>
      <c r="F1109" s="149">
        <v>2050</v>
      </c>
      <c r="G1109" s="149">
        <v>2060</v>
      </c>
      <c r="H1109" s="149">
        <v>2070</v>
      </c>
      <c r="I1109" s="149">
        <v>2080</v>
      </c>
      <c r="J1109" s="149">
        <v>2090</v>
      </c>
      <c r="K1109" s="149">
        <v>2100</v>
      </c>
      <c r="M1109">
        <f>C1076/'[7]Number of aircrafts'!$K$29</f>
        <v>0.12242831606499452</v>
      </c>
      <c r="N1109" t="s">
        <v>222</v>
      </c>
      <c r="O1109" s="199" t="s">
        <v>5</v>
      </c>
      <c r="P1109" s="202">
        <f>B1095/B1110</f>
        <v>72.072034854155959</v>
      </c>
      <c r="Q1109" s="202">
        <f t="shared" ref="Q1109:Y1109" si="432">C1095/C1110</f>
        <v>64.108952297593106</v>
      </c>
      <c r="R1109" s="202">
        <f t="shared" si="432"/>
        <v>58.802829629683636</v>
      </c>
      <c r="S1109" s="202">
        <f t="shared" si="432"/>
        <v>55.183436220113208</v>
      </c>
      <c r="T1109" s="202">
        <f t="shared" si="432"/>
        <v>51.276588705581538</v>
      </c>
      <c r="U1109" s="202">
        <f t="shared" si="432"/>
        <v>47.860069696300968</v>
      </c>
      <c r="V1109" s="202">
        <f t="shared" si="432"/>
        <v>44.586443814284912</v>
      </c>
      <c r="W1109" s="202">
        <f t="shared" si="432"/>
        <v>41.603409336859833</v>
      </c>
      <c r="X1109" s="202">
        <f t="shared" si="432"/>
        <v>38.767887206557681</v>
      </c>
      <c r="Y1109" s="202">
        <f t="shared" si="432"/>
        <v>36.131385142546698</v>
      </c>
    </row>
    <row r="1110" spans="1:25" ht="14.5">
      <c r="A1110" s="150" t="s">
        <v>5</v>
      </c>
      <c r="B1110" s="203">
        <f>ROUND(B1066/$M$1109,0)/10^5</f>
        <v>1.7000000000000001E-4</v>
      </c>
      <c r="C1110" s="203">
        <f t="shared" ref="C1110:K1110" si="433">ROUND(C1066/$M$1109,0)/10^5</f>
        <v>3.2000000000000003E-4</v>
      </c>
      <c r="D1110" s="203">
        <f t="shared" si="433"/>
        <v>6.8999999999999997E-4</v>
      </c>
      <c r="E1110" s="203">
        <f t="shared" si="433"/>
        <v>1.3699999999999999E-3</v>
      </c>
      <c r="F1110" s="203">
        <f t="shared" si="433"/>
        <v>2.5100000000000001E-3</v>
      </c>
      <c r="G1110" s="203">
        <f t="shared" si="433"/>
        <v>4.2199999999999998E-3</v>
      </c>
      <c r="H1110" s="203">
        <f t="shared" si="433"/>
        <v>6.6400000000000001E-3</v>
      </c>
      <c r="I1110" s="203">
        <f t="shared" si="433"/>
        <v>9.8700000000000003E-3</v>
      </c>
      <c r="J1110" s="203">
        <f t="shared" si="433"/>
        <v>1.405E-2</v>
      </c>
      <c r="K1110" s="203">
        <f t="shared" si="433"/>
        <v>1.9259999999999999E-2</v>
      </c>
      <c r="M1110" t="s">
        <v>223</v>
      </c>
      <c r="O1110" s="199" t="s">
        <v>6</v>
      </c>
      <c r="P1110" s="202">
        <f t="shared" ref="P1110:P1118" si="434">B1096/B1111</f>
        <v>63.392982415065518</v>
      </c>
      <c r="Q1110" s="202">
        <f t="shared" ref="Q1110:Q1119" si="435">C1096/C1111</f>
        <v>54.469593156369406</v>
      </c>
      <c r="R1110" s="202">
        <f t="shared" ref="R1110:R1119" si="436">D1096/D1111</f>
        <v>50.763336198830814</v>
      </c>
      <c r="S1110" s="202">
        <f t="shared" ref="S1110:S1119" si="437">E1096/E1111</f>
        <v>47.320020656536471</v>
      </c>
      <c r="T1110" s="202">
        <f t="shared" ref="T1110:T1119" si="438">F1096/F1111</f>
        <v>44.108021703979247</v>
      </c>
      <c r="U1110" s="202">
        <f t="shared" ref="U1110:U1119" si="439">G1096/G1111</f>
        <v>41.109167117769672</v>
      </c>
      <c r="V1110" s="202">
        <f t="shared" ref="V1110:V1119" si="440">H1096/H1111</f>
        <v>38.319320127803707</v>
      </c>
      <c r="W1110" s="202">
        <f t="shared" ref="W1110:W1119" si="441">I1096/I1111</f>
        <v>35.736850867057278</v>
      </c>
      <c r="X1110" s="202">
        <f t="shared" ref="X1110:X1119" si="442">J1096/J1111</f>
        <v>33.300979637526623</v>
      </c>
      <c r="Y1110" s="202">
        <f t="shared" ref="Y1110:Y1119" si="443">K1096/K1111</f>
        <v>31.04746057597826</v>
      </c>
    </row>
    <row r="1111" spans="1:25" ht="14.5">
      <c r="A1111" s="150" t="s">
        <v>6</v>
      </c>
      <c r="B1111" s="203">
        <f t="shared" ref="B1111:K1119" si="444">ROUND(B1067/$M$1109,0)/10^5</f>
        <v>5.0499999999999998E-3</v>
      </c>
      <c r="C1111" s="203">
        <f t="shared" si="444"/>
        <v>5.7600000000000004E-3</v>
      </c>
      <c r="D1111" s="203">
        <f t="shared" si="444"/>
        <v>7.1199999999999996E-3</v>
      </c>
      <c r="E1111" s="203">
        <f t="shared" si="444"/>
        <v>8.8800000000000007E-3</v>
      </c>
      <c r="F1111" s="203">
        <f t="shared" si="444"/>
        <v>1.086E-2</v>
      </c>
      <c r="G1111" s="203">
        <f t="shared" si="444"/>
        <v>1.294E-2</v>
      </c>
      <c r="H1111" s="203">
        <f t="shared" si="444"/>
        <v>1.504E-2</v>
      </c>
      <c r="I1111" s="203">
        <f t="shared" si="444"/>
        <v>1.711E-2</v>
      </c>
      <c r="J1111" s="203">
        <f t="shared" si="444"/>
        <v>1.9140000000000001E-2</v>
      </c>
      <c r="K1111" s="203">
        <f t="shared" si="444"/>
        <v>2.1100000000000001E-2</v>
      </c>
      <c r="O1111" s="199" t="s">
        <v>11</v>
      </c>
      <c r="P1111" s="202">
        <f t="shared" si="434"/>
        <v>34.323475773907766</v>
      </c>
      <c r="Q1111" s="202">
        <f t="shared" si="435"/>
        <v>31.005559592870931</v>
      </c>
      <c r="R1111" s="202">
        <f t="shared" si="436"/>
        <v>28.961215441471644</v>
      </c>
      <c r="S1111" s="202">
        <f t="shared" si="437"/>
        <v>27.066542569401069</v>
      </c>
      <c r="T1111" s="202">
        <f t="shared" si="438"/>
        <v>25.255174308307311</v>
      </c>
      <c r="U1111" s="202">
        <f t="shared" si="439"/>
        <v>23.578142881047054</v>
      </c>
      <c r="V1111" s="202">
        <f t="shared" si="440"/>
        <v>22.014451773489601</v>
      </c>
      <c r="W1111" s="202">
        <f t="shared" si="441"/>
        <v>20.533818016035749</v>
      </c>
      <c r="X1111" s="202">
        <f t="shared" si="442"/>
        <v>19.150332347482664</v>
      </c>
      <c r="Y1111" s="202">
        <f t="shared" si="443"/>
        <v>17.859684640552349</v>
      </c>
    </row>
    <row r="1112" spans="1:25" ht="14.5">
      <c r="A1112" s="150" t="s">
        <v>11</v>
      </c>
      <c r="B1112" s="203">
        <f t="shared" si="444"/>
        <v>2.96E-3</v>
      </c>
      <c r="C1112" s="203">
        <f t="shared" si="444"/>
        <v>3.5300000000000002E-3</v>
      </c>
      <c r="D1112" s="203">
        <f t="shared" si="444"/>
        <v>4.9300000000000004E-3</v>
      </c>
      <c r="E1112" s="203">
        <f t="shared" si="444"/>
        <v>7.1700000000000002E-3</v>
      </c>
      <c r="F1112" s="203">
        <f t="shared" si="444"/>
        <v>1.0200000000000001E-2</v>
      </c>
      <c r="G1112" s="203">
        <f t="shared" si="444"/>
        <v>1.396E-2</v>
      </c>
      <c r="H1112" s="203">
        <f t="shared" si="444"/>
        <v>1.8450000000000001E-2</v>
      </c>
      <c r="I1112" s="203">
        <f t="shared" si="444"/>
        <v>2.3650000000000001E-2</v>
      </c>
      <c r="J1112" s="203">
        <f t="shared" si="444"/>
        <v>2.9559999999999999E-2</v>
      </c>
      <c r="K1112" s="203">
        <f t="shared" si="444"/>
        <v>3.6159999999999998E-2</v>
      </c>
      <c r="O1112" s="199" t="s">
        <v>2</v>
      </c>
      <c r="P1112" s="202">
        <f t="shared" si="434"/>
        <v>40.247839622209767</v>
      </c>
      <c r="Q1112" s="202">
        <f t="shared" si="435"/>
        <v>33.289770607500358</v>
      </c>
      <c r="R1112" s="202">
        <f t="shared" si="436"/>
        <v>30.986492241504518</v>
      </c>
      <c r="S1112" s="202">
        <f t="shared" si="437"/>
        <v>29.050322371754877</v>
      </c>
      <c r="T1112" s="202">
        <f t="shared" si="438"/>
        <v>27.086839891121436</v>
      </c>
      <c r="U1112" s="202">
        <f t="shared" si="439"/>
        <v>25.224026843908135</v>
      </c>
      <c r="V1112" s="202">
        <f t="shared" si="440"/>
        <v>23.493395182260798</v>
      </c>
      <c r="W1112" s="202">
        <f t="shared" si="441"/>
        <v>21.915490093689808</v>
      </c>
      <c r="X1112" s="202">
        <f t="shared" si="442"/>
        <v>20.434708545524416</v>
      </c>
      <c r="Y1112" s="202">
        <f t="shared" si="443"/>
        <v>19.025250024326404</v>
      </c>
    </row>
    <row r="1113" spans="1:25" ht="14.5">
      <c r="A1113" s="150" t="s">
        <v>2</v>
      </c>
      <c r="B1113" s="203">
        <f t="shared" si="444"/>
        <v>2.7E-4</v>
      </c>
      <c r="C1113" s="203">
        <f t="shared" si="444"/>
        <v>5.5000000000000003E-4</v>
      </c>
      <c r="D1113" s="203">
        <f t="shared" si="444"/>
        <v>1.09E-3</v>
      </c>
      <c r="E1113" s="203">
        <f t="shared" si="444"/>
        <v>1.7799999999999999E-3</v>
      </c>
      <c r="F1113" s="203">
        <f t="shared" si="444"/>
        <v>2.5899999999999999E-3</v>
      </c>
      <c r="G1113" s="203">
        <f t="shared" si="444"/>
        <v>3.5200000000000001E-3</v>
      </c>
      <c r="H1113" s="203">
        <f t="shared" si="444"/>
        <v>4.5900000000000003E-3</v>
      </c>
      <c r="I1113" s="203">
        <f t="shared" si="444"/>
        <v>5.7999999999999996E-3</v>
      </c>
      <c r="J1113" s="203">
        <f t="shared" si="444"/>
        <v>7.1599999999999997E-3</v>
      </c>
      <c r="K1113" s="203">
        <f t="shared" si="444"/>
        <v>8.6899999999999998E-3</v>
      </c>
      <c r="O1113" s="199" t="s">
        <v>3</v>
      </c>
      <c r="P1113" s="202">
        <f t="shared" si="434"/>
        <v>69.97143356163707</v>
      </c>
      <c r="Q1113" s="202">
        <f t="shared" si="435"/>
        <v>63.322926359311033</v>
      </c>
      <c r="R1113" s="202">
        <f t="shared" si="436"/>
        <v>59.274416465035436</v>
      </c>
      <c r="S1113" s="202">
        <f t="shared" si="437"/>
        <v>55.02487132017113</v>
      </c>
      <c r="T1113" s="202">
        <f t="shared" si="438"/>
        <v>51.386259150426369</v>
      </c>
      <c r="U1113" s="202">
        <f t="shared" si="439"/>
        <v>47.838186658592825</v>
      </c>
      <c r="V1113" s="202">
        <f t="shared" si="440"/>
        <v>44.629085173316192</v>
      </c>
      <c r="W1113" s="202">
        <f t="shared" si="441"/>
        <v>41.582003803862094</v>
      </c>
      <c r="X1113" s="202">
        <f t="shared" si="442"/>
        <v>38.75731909244886</v>
      </c>
      <c r="Y1113" s="202">
        <f t="shared" si="443"/>
        <v>36.135022124988488</v>
      </c>
    </row>
    <row r="1114" spans="1:25" ht="14.5">
      <c r="A1114" s="150" t="s">
        <v>3</v>
      </c>
      <c r="B1114" s="203">
        <f t="shared" si="444"/>
        <v>4.2000000000000002E-4</v>
      </c>
      <c r="C1114" s="203">
        <f t="shared" si="444"/>
        <v>7.5000000000000002E-4</v>
      </c>
      <c r="D1114" s="203">
        <f t="shared" si="444"/>
        <v>1.4400000000000001E-3</v>
      </c>
      <c r="E1114" s="203">
        <f t="shared" si="444"/>
        <v>2.5300000000000001E-3</v>
      </c>
      <c r="F1114" s="203">
        <f t="shared" si="444"/>
        <v>4.0800000000000003E-3</v>
      </c>
      <c r="G1114" s="203">
        <f t="shared" si="444"/>
        <v>6.13E-3</v>
      </c>
      <c r="H1114" s="203">
        <f t="shared" si="444"/>
        <v>8.6E-3</v>
      </c>
      <c r="I1114" s="203">
        <f t="shared" si="444"/>
        <v>1.15E-2</v>
      </c>
      <c r="J1114" s="203">
        <f t="shared" si="444"/>
        <v>1.482E-2</v>
      </c>
      <c r="K1114" s="203">
        <f t="shared" si="444"/>
        <v>1.856E-2</v>
      </c>
      <c r="O1114" s="199" t="s">
        <v>4</v>
      </c>
      <c r="P1114" s="202">
        <f t="shared" si="434"/>
        <v>69.94516322174178</v>
      </c>
      <c r="Q1114" s="202">
        <f t="shared" si="435"/>
        <v>63.303836335607272</v>
      </c>
      <c r="R1114" s="202">
        <f t="shared" si="436"/>
        <v>59.123742092977359</v>
      </c>
      <c r="S1114" s="202">
        <f t="shared" si="437"/>
        <v>55.012794135632106</v>
      </c>
      <c r="T1114" s="202">
        <f t="shared" si="438"/>
        <v>51.344154107826583</v>
      </c>
      <c r="U1114" s="202">
        <f t="shared" si="439"/>
        <v>47.841272047153623</v>
      </c>
      <c r="V1114" s="202">
        <f t="shared" si="440"/>
        <v>44.592263790413085</v>
      </c>
      <c r="W1114" s="202">
        <f t="shared" si="441"/>
        <v>41.591481926158991</v>
      </c>
      <c r="X1114" s="202">
        <f t="shared" si="442"/>
        <v>38.768158068422672</v>
      </c>
      <c r="Y1114" s="202">
        <f t="shared" si="443"/>
        <v>36.143820068360839</v>
      </c>
    </row>
    <row r="1115" spans="1:25" ht="14.5">
      <c r="A1115" s="150" t="s">
        <v>4</v>
      </c>
      <c r="B1115" s="203">
        <f t="shared" si="444"/>
        <v>1.3699999999999999E-3</v>
      </c>
      <c r="C1115" s="203">
        <f t="shared" si="444"/>
        <v>1.57E-3</v>
      </c>
      <c r="D1115" s="203">
        <f t="shared" si="444"/>
        <v>2.0300000000000001E-3</v>
      </c>
      <c r="E1115" s="203">
        <f t="shared" si="444"/>
        <v>2.8400000000000001E-3</v>
      </c>
      <c r="F1115" s="203">
        <f t="shared" si="444"/>
        <v>4.0200000000000001E-3</v>
      </c>
      <c r="G1115" s="203">
        <f t="shared" si="444"/>
        <v>5.5900000000000004E-3</v>
      </c>
      <c r="H1115" s="203">
        <f t="shared" si="444"/>
        <v>7.5399999999999998E-3</v>
      </c>
      <c r="I1115" s="203">
        <f t="shared" si="444"/>
        <v>9.8700000000000003E-3</v>
      </c>
      <c r="J1115" s="203">
        <f t="shared" si="444"/>
        <v>1.261E-2</v>
      </c>
      <c r="K1115" s="203">
        <f t="shared" si="444"/>
        <v>1.576E-2</v>
      </c>
      <c r="O1115" s="199" t="s">
        <v>0</v>
      </c>
      <c r="P1115" s="202">
        <f t="shared" si="434"/>
        <v>50.130880964789675</v>
      </c>
      <c r="Q1115" s="202">
        <f t="shared" si="435"/>
        <v>45.220049372990189</v>
      </c>
      <c r="R1115" s="202">
        <f t="shared" si="436"/>
        <v>42.186054092635239</v>
      </c>
      <c r="S1115" s="202">
        <f t="shared" si="437"/>
        <v>39.319364239548214</v>
      </c>
      <c r="T1115" s="202">
        <f t="shared" si="438"/>
        <v>36.673725299398143</v>
      </c>
      <c r="U1115" s="202">
        <f t="shared" si="439"/>
        <v>34.202844559518248</v>
      </c>
      <c r="V1115" s="202">
        <f t="shared" si="440"/>
        <v>31.872955264788537</v>
      </c>
      <c r="W1115" s="202">
        <f t="shared" si="441"/>
        <v>29.705128076878751</v>
      </c>
      <c r="X1115" s="202">
        <f t="shared" si="442"/>
        <v>27.693092619309581</v>
      </c>
      <c r="Y1115" s="202">
        <f t="shared" si="443"/>
        <v>25.817301329385078</v>
      </c>
    </row>
    <row r="1116" spans="1:25" ht="14.5">
      <c r="A1116" s="150" t="s">
        <v>0</v>
      </c>
      <c r="B1116" s="203">
        <f t="shared" si="444"/>
        <v>3.3700000000000002E-3</v>
      </c>
      <c r="C1116" s="203">
        <f t="shared" si="444"/>
        <v>3.7599999999999999E-3</v>
      </c>
      <c r="D1116" s="203">
        <f t="shared" si="444"/>
        <v>4.6899999999999997E-3</v>
      </c>
      <c r="E1116" s="203">
        <f t="shared" si="444"/>
        <v>6.2100000000000002E-3</v>
      </c>
      <c r="F1116" s="203">
        <f t="shared" si="444"/>
        <v>8.3300000000000006E-3</v>
      </c>
      <c r="G1116" s="203">
        <f t="shared" si="444"/>
        <v>1.1089999999999999E-2</v>
      </c>
      <c r="H1116" s="203">
        <f t="shared" si="444"/>
        <v>1.455E-2</v>
      </c>
      <c r="I1116" s="203">
        <f t="shared" si="444"/>
        <v>1.8720000000000001E-2</v>
      </c>
      <c r="J1116" s="203">
        <f t="shared" si="444"/>
        <v>2.358E-2</v>
      </c>
      <c r="K1116" s="203">
        <f t="shared" si="444"/>
        <v>2.911E-2</v>
      </c>
      <c r="O1116" s="199" t="s">
        <v>1</v>
      </c>
      <c r="P1116" s="202">
        <f t="shared" si="434"/>
        <v>39.889537793287381</v>
      </c>
      <c r="Q1116" s="202">
        <f t="shared" si="435"/>
        <v>36.459229126881006</v>
      </c>
      <c r="R1116" s="202">
        <f t="shared" si="436"/>
        <v>33.544951978498581</v>
      </c>
      <c r="S1116" s="202">
        <f t="shared" si="437"/>
        <v>31.441822115656091</v>
      </c>
      <c r="T1116" s="202">
        <f t="shared" si="438"/>
        <v>29.333237669542033</v>
      </c>
      <c r="U1116" s="202">
        <f t="shared" si="439"/>
        <v>27.278800914069166</v>
      </c>
      <c r="V1116" s="202">
        <f t="shared" si="440"/>
        <v>25.483309224113064</v>
      </c>
      <c r="W1116" s="202">
        <f t="shared" si="441"/>
        <v>23.726281807564085</v>
      </c>
      <c r="X1116" s="202">
        <f t="shared" si="442"/>
        <v>22.161795367734065</v>
      </c>
      <c r="Y1116" s="202">
        <f t="shared" si="443"/>
        <v>20.649979556404524</v>
      </c>
    </row>
    <row r="1117" spans="1:25" ht="14.5">
      <c r="A1117" s="150" t="s">
        <v>1</v>
      </c>
      <c r="B1117" s="203">
        <f t="shared" si="444"/>
        <v>5.9000000000000003E-4</v>
      </c>
      <c r="C1117" s="203">
        <f t="shared" si="444"/>
        <v>5.9000000000000003E-4</v>
      </c>
      <c r="D1117" s="203">
        <f t="shared" si="444"/>
        <v>6.4000000000000005E-4</v>
      </c>
      <c r="E1117" s="203">
        <f t="shared" si="444"/>
        <v>7.2000000000000005E-4</v>
      </c>
      <c r="F1117" s="203">
        <f t="shared" si="444"/>
        <v>8.4000000000000003E-4</v>
      </c>
      <c r="G1117" s="203">
        <f t="shared" si="444"/>
        <v>1E-3</v>
      </c>
      <c r="H1117" s="203">
        <f t="shared" si="444"/>
        <v>1.1900000000000001E-3</v>
      </c>
      <c r="I1117" s="203">
        <f t="shared" si="444"/>
        <v>1.41E-3</v>
      </c>
      <c r="J1117" s="203">
        <f t="shared" si="444"/>
        <v>1.65E-3</v>
      </c>
      <c r="K1117" s="203">
        <f t="shared" si="444"/>
        <v>1.92E-3</v>
      </c>
      <c r="O1117" s="199" t="s">
        <v>7</v>
      </c>
      <c r="P1117" s="202">
        <f t="shared" si="434"/>
        <v>64.091325929440828</v>
      </c>
      <c r="Q1117" s="202">
        <f t="shared" si="435"/>
        <v>54.308129206897277</v>
      </c>
      <c r="R1117" s="202">
        <f t="shared" si="436"/>
        <v>50.79116788029436</v>
      </c>
      <c r="S1117" s="202">
        <f t="shared" si="437"/>
        <v>47.419418714474617</v>
      </c>
      <c r="T1117" s="202">
        <f t="shared" si="438"/>
        <v>44.12486949710636</v>
      </c>
      <c r="U1117" s="202">
        <f t="shared" si="439"/>
        <v>41.110742232869356</v>
      </c>
      <c r="V1117" s="202">
        <f t="shared" si="440"/>
        <v>38.310534159909366</v>
      </c>
      <c r="W1117" s="202">
        <f t="shared" si="441"/>
        <v>35.72552886399734</v>
      </c>
      <c r="X1117" s="202">
        <f t="shared" si="442"/>
        <v>33.302445545727544</v>
      </c>
      <c r="Y1117" s="202">
        <f t="shared" si="443"/>
        <v>31.03910552820993</v>
      </c>
    </row>
    <row r="1118" spans="1:25" ht="14.5">
      <c r="A1118" s="150" t="s">
        <v>7</v>
      </c>
      <c r="B1118" s="203">
        <f t="shared" si="444"/>
        <v>3.4000000000000002E-4</v>
      </c>
      <c r="C1118" s="203">
        <f t="shared" si="444"/>
        <v>6.2E-4</v>
      </c>
      <c r="D1118" s="203">
        <f t="shared" si="444"/>
        <v>1.24E-3</v>
      </c>
      <c r="E1118" s="203">
        <f t="shared" si="444"/>
        <v>2.2300000000000002E-3</v>
      </c>
      <c r="F1118" s="203">
        <f t="shared" si="444"/>
        <v>3.62E-3</v>
      </c>
      <c r="G1118" s="203">
        <f t="shared" si="444"/>
        <v>5.45E-3</v>
      </c>
      <c r="H1118" s="203">
        <f t="shared" si="444"/>
        <v>7.6699999999999997E-3</v>
      </c>
      <c r="I1118" s="203">
        <f t="shared" si="444"/>
        <v>1.025E-2</v>
      </c>
      <c r="J1118" s="203">
        <f t="shared" si="444"/>
        <v>1.321E-2</v>
      </c>
      <c r="K1118" s="203">
        <f t="shared" si="444"/>
        <v>1.653E-2</v>
      </c>
      <c r="O1118" s="199" t="s">
        <v>8</v>
      </c>
      <c r="P1118" s="202">
        <f t="shared" si="434"/>
        <v>68.947707896044776</v>
      </c>
      <c r="Q1118" s="202">
        <f t="shared" si="435"/>
        <v>63.095929052111799</v>
      </c>
      <c r="R1118" s="202">
        <f t="shared" si="436"/>
        <v>58.905575100452694</v>
      </c>
      <c r="S1118" s="202">
        <f t="shared" si="437"/>
        <v>55.008784187494534</v>
      </c>
      <c r="T1118" s="202">
        <f t="shared" si="438"/>
        <v>51.298543548007082</v>
      </c>
      <c r="U1118" s="202">
        <f t="shared" si="439"/>
        <v>47.892806207190723</v>
      </c>
      <c r="V1118" s="202">
        <f t="shared" si="440"/>
        <v>44.601495100144064</v>
      </c>
      <c r="W1118" s="202">
        <f t="shared" si="441"/>
        <v>41.584320364212786</v>
      </c>
      <c r="X1118" s="202">
        <f t="shared" si="442"/>
        <v>38.756477377045307</v>
      </c>
      <c r="Y1118" s="202">
        <f t="shared" si="443"/>
        <v>36.143584992396512</v>
      </c>
    </row>
    <row r="1119" spans="1:25" ht="14.5">
      <c r="A1119" s="150" t="s">
        <v>8</v>
      </c>
      <c r="B1119" s="203">
        <f t="shared" si="444"/>
        <v>2.7E-4</v>
      </c>
      <c r="C1119" s="203">
        <f t="shared" si="444"/>
        <v>5.5999999999999995E-4</v>
      </c>
      <c r="D1119" s="203">
        <f t="shared" si="444"/>
        <v>1.2999999999999999E-3</v>
      </c>
      <c r="E1119" s="203">
        <f t="shared" si="444"/>
        <v>2.4599999999999999E-3</v>
      </c>
      <c r="F1119" s="203">
        <f t="shared" si="444"/>
        <v>3.9899999999999996E-3</v>
      </c>
      <c r="G1119" s="203">
        <f t="shared" si="444"/>
        <v>5.8900000000000003E-3</v>
      </c>
      <c r="H1119" s="203">
        <f t="shared" si="444"/>
        <v>8.1899999999999994E-3</v>
      </c>
      <c r="I1119" s="203">
        <f t="shared" si="444"/>
        <v>1.0829999999999999E-2</v>
      </c>
      <c r="J1119" s="203">
        <f t="shared" si="444"/>
        <v>1.379E-2</v>
      </c>
      <c r="K1119" s="203">
        <f t="shared" si="444"/>
        <v>1.703E-2</v>
      </c>
      <c r="O1119" s="201" t="s">
        <v>89</v>
      </c>
      <c r="P1119" s="202">
        <f>B1105/B1120</f>
        <v>54.21653719899038</v>
      </c>
      <c r="Q1119" s="202">
        <f t="shared" si="435"/>
        <v>48.275459718713236</v>
      </c>
      <c r="R1119" s="202">
        <f t="shared" si="436"/>
        <v>45.404012307155313</v>
      </c>
      <c r="S1119" s="202">
        <f t="shared" si="437"/>
        <v>42.688790040523301</v>
      </c>
      <c r="T1119" s="202">
        <f t="shared" si="438"/>
        <v>40.08776941984015</v>
      </c>
      <c r="U1119" s="202">
        <f t="shared" si="439"/>
        <v>37.616748552825385</v>
      </c>
      <c r="V1119" s="202">
        <f t="shared" si="440"/>
        <v>35.254362547942534</v>
      </c>
      <c r="W1119" s="202">
        <f t="shared" si="441"/>
        <v>33.019054640926299</v>
      </c>
      <c r="X1119" s="202">
        <f t="shared" si="442"/>
        <v>30.899666110138639</v>
      </c>
      <c r="Y1119" s="202">
        <f t="shared" si="443"/>
        <v>28.906210077547431</v>
      </c>
    </row>
    <row r="1120" spans="1:25" ht="14.5">
      <c r="A1120" s="150" t="s">
        <v>89</v>
      </c>
      <c r="B1120" s="203">
        <f>SUM(B1110:B1119)</f>
        <v>1.4809999999999999E-2</v>
      </c>
      <c r="C1120" s="203">
        <f t="shared" ref="C1120:K1120" si="445">SUM(C1110:C1119)</f>
        <v>1.8010000000000002E-2</v>
      </c>
      <c r="D1120" s="203">
        <f t="shared" si="445"/>
        <v>2.5170000000000001E-2</v>
      </c>
      <c r="E1120" s="203">
        <f t="shared" si="445"/>
        <v>3.619E-2</v>
      </c>
      <c r="F1120" s="203">
        <f t="shared" si="445"/>
        <v>5.1040000000000002E-2</v>
      </c>
      <c r="G1120" s="203">
        <f t="shared" si="445"/>
        <v>6.9790000000000005E-2</v>
      </c>
      <c r="H1120" s="203">
        <f t="shared" si="445"/>
        <v>9.2459999999999987E-2</v>
      </c>
      <c r="I1120" s="203">
        <f t="shared" si="445"/>
        <v>0.11901</v>
      </c>
      <c r="J1120" s="203">
        <f t="shared" si="445"/>
        <v>0.14957000000000001</v>
      </c>
      <c r="K1120" s="203">
        <f t="shared" si="445"/>
        <v>0.18411999999999998</v>
      </c>
      <c r="O1120" s="206" t="s">
        <v>656</v>
      </c>
      <c r="T1120" s="205">
        <f>(P1119-Y1119)/P1119/91</f>
        <v>5.1300853437422937E-3</v>
      </c>
    </row>
    <row r="1125" spans="1:11">
      <c r="A1125" t="s">
        <v>260</v>
      </c>
      <c r="B1125">
        <v>2010</v>
      </c>
      <c r="C1125">
        <v>2020</v>
      </c>
      <c r="D1125">
        <v>2030</v>
      </c>
      <c r="E1125">
        <v>2040</v>
      </c>
      <c r="F1125">
        <v>2050</v>
      </c>
      <c r="G1125">
        <v>2060</v>
      </c>
      <c r="H1125">
        <v>2070</v>
      </c>
      <c r="I1125">
        <v>2080</v>
      </c>
      <c r="J1125">
        <v>2090</v>
      </c>
      <c r="K1125">
        <v>2100</v>
      </c>
    </row>
    <row r="1126" spans="1:11">
      <c r="A1126" s="1" t="s">
        <v>261</v>
      </c>
      <c r="B1126" s="1">
        <f t="shared" ref="B1126:K1126" si="446">B170</f>
        <v>33.066284562055543</v>
      </c>
      <c r="C1126" s="1">
        <f t="shared" si="446"/>
        <v>38.21732063903773</v>
      </c>
      <c r="D1126" s="1">
        <f t="shared" si="446"/>
        <v>42.824387291161692</v>
      </c>
      <c r="E1126" s="1">
        <f t="shared" si="446"/>
        <v>48.396376482382628</v>
      </c>
      <c r="F1126" s="1">
        <f t="shared" si="446"/>
        <v>54.519477677439646</v>
      </c>
      <c r="G1126" s="1">
        <f t="shared" si="446"/>
        <v>61.005352230628908</v>
      </c>
      <c r="H1126" s="1">
        <f t="shared" si="446"/>
        <v>67.925296459947475</v>
      </c>
      <c r="I1126" s="1">
        <f t="shared" si="446"/>
        <v>83.884512442083576</v>
      </c>
      <c r="J1126" s="1">
        <f t="shared" si="446"/>
        <v>94.639255315393754</v>
      </c>
      <c r="K1126" s="1">
        <f t="shared" si="446"/>
        <v>102.49205683909082</v>
      </c>
    </row>
    <row r="1127" spans="1:11">
      <c r="A1127" t="s">
        <v>262</v>
      </c>
      <c r="B1127" s="2">
        <f t="shared" ref="B1127:K1127" si="447">B272</f>
        <v>5.6945285096454255</v>
      </c>
      <c r="C1127" s="2">
        <f t="shared" si="447"/>
        <v>6.7788808684196278</v>
      </c>
      <c r="D1127" s="2">
        <f t="shared" si="447"/>
        <v>7.7652623981014859</v>
      </c>
      <c r="E1127" s="2">
        <f t="shared" si="447"/>
        <v>8.3037900410486127</v>
      </c>
      <c r="F1127" s="2">
        <f t="shared" si="447"/>
        <v>8.5798877922974306</v>
      </c>
      <c r="G1127" s="2">
        <f t="shared" si="447"/>
        <v>8.8005326410301272</v>
      </c>
      <c r="H1127" s="2">
        <f t="shared" si="447"/>
        <v>8.8852181340643206</v>
      </c>
      <c r="I1127" s="2">
        <f t="shared" si="447"/>
        <v>8.588444809426818</v>
      </c>
      <c r="J1127" s="2">
        <f t="shared" si="447"/>
        <v>7.7884599507891386</v>
      </c>
      <c r="K1127" s="2">
        <f t="shared" si="447"/>
        <v>6.989405952526611</v>
      </c>
    </row>
    <row r="1128" spans="1:11">
      <c r="A1128" t="s">
        <v>266</v>
      </c>
      <c r="B1128" s="2">
        <f>B363</f>
        <v>0.87881692716577631</v>
      </c>
      <c r="C1128" s="2">
        <f t="shared" ref="C1128:K1128" si="448">C363</f>
        <v>0.98387506865250496</v>
      </c>
      <c r="D1128" s="2">
        <f t="shared" si="448"/>
        <v>1.0834502833793445</v>
      </c>
      <c r="E1128" s="2">
        <f t="shared" si="448"/>
        <v>1.1711326834589473</v>
      </c>
      <c r="F1128" s="2">
        <f t="shared" si="448"/>
        <v>1.2485337490799902</v>
      </c>
      <c r="G1128" s="2">
        <f t="shared" si="448"/>
        <v>1.3315511269984923</v>
      </c>
      <c r="H1128" s="2">
        <f t="shared" si="448"/>
        <v>1.4133668970229092</v>
      </c>
      <c r="I1128" s="2">
        <f t="shared" si="448"/>
        <v>1.4607028777112825</v>
      </c>
      <c r="J1128" s="2">
        <f t="shared" si="448"/>
        <v>1.4997765382036117</v>
      </c>
      <c r="K1128" s="2">
        <f t="shared" si="448"/>
        <v>1.5368671937190439</v>
      </c>
    </row>
    <row r="1129" spans="1:11">
      <c r="A1129" t="s">
        <v>263</v>
      </c>
      <c r="B1129" s="2">
        <f>B559</f>
        <v>1.526036426211874</v>
      </c>
      <c r="C1129" s="2">
        <f t="shared" ref="C1129:K1129" si="449">C559</f>
        <v>1.9783294718390843</v>
      </c>
      <c r="D1129" s="2">
        <f t="shared" si="449"/>
        <v>2.4706069606389747</v>
      </c>
      <c r="E1129" s="2">
        <f t="shared" si="449"/>
        <v>2.9464173213967317</v>
      </c>
      <c r="F1129" s="2">
        <f t="shared" si="449"/>
        <v>3.2928145793904102</v>
      </c>
      <c r="G1129" s="2">
        <f t="shared" si="449"/>
        <v>3.5162377653008305</v>
      </c>
      <c r="H1129" s="2">
        <f t="shared" si="449"/>
        <v>3.8129884025941161</v>
      </c>
      <c r="I1129" s="2">
        <f t="shared" si="449"/>
        <v>4.0404406287398773</v>
      </c>
      <c r="J1129" s="2">
        <f t="shared" si="449"/>
        <v>4.2275570421872288</v>
      </c>
      <c r="K1129" s="2">
        <f t="shared" si="449"/>
        <v>4.5574363537166285</v>
      </c>
    </row>
    <row r="1130" spans="1:11">
      <c r="A1130" t="s">
        <v>264</v>
      </c>
      <c r="B1130" s="2">
        <f>B574</f>
        <v>8.9183144492915005</v>
      </c>
      <c r="C1130" s="2">
        <f t="shared" ref="C1130:K1130" si="450">C574</f>
        <v>11.561561710527702</v>
      </c>
      <c r="D1130" s="2">
        <f t="shared" si="450"/>
        <v>14.438482186353518</v>
      </c>
      <c r="E1130" s="2">
        <f t="shared" si="450"/>
        <v>17.219167065548763</v>
      </c>
      <c r="F1130" s="2">
        <f t="shared" si="450"/>
        <v>19.243548409333972</v>
      </c>
      <c r="G1130" s="2">
        <f t="shared" si="450"/>
        <v>20.549256577885259</v>
      </c>
      <c r="H1130" s="2">
        <f t="shared" si="450"/>
        <v>22.283497943917851</v>
      </c>
      <c r="I1130" s="2">
        <f t="shared" si="450"/>
        <v>23.612752239632563</v>
      </c>
      <c r="J1130" s="2">
        <f t="shared" si="450"/>
        <v>24.706279880967802</v>
      </c>
      <c r="K1130" s="2">
        <f t="shared" si="450"/>
        <v>26.634128640016037</v>
      </c>
    </row>
    <row r="1131" spans="1:11">
      <c r="A1131" t="s">
        <v>265</v>
      </c>
      <c r="B1131" s="2">
        <f>B589</f>
        <v>2.641750401992323</v>
      </c>
      <c r="C1131" s="2">
        <f t="shared" ref="C1131:K1131" si="451">C589</f>
        <v>3.4247234127152808</v>
      </c>
      <c r="D1131" s="2">
        <f t="shared" si="451"/>
        <v>4.276914246165493</v>
      </c>
      <c r="E1131" s="2">
        <f t="shared" si="451"/>
        <v>5.1005985240854761</v>
      </c>
      <c r="F1131" s="2">
        <f t="shared" si="451"/>
        <v>5.7002533421722275</v>
      </c>
      <c r="G1131" s="2">
        <f t="shared" si="451"/>
        <v>6.0870254277235532</v>
      </c>
      <c r="H1131" s="2">
        <f t="shared" si="451"/>
        <v>6.6007360455670723</v>
      </c>
      <c r="I1131" s="2">
        <f t="shared" si="451"/>
        <v>6.9944828785612074</v>
      </c>
      <c r="J1131" s="2">
        <f t="shared" si="451"/>
        <v>7.3184036264236676</v>
      </c>
      <c r="K1131" s="2">
        <f t="shared" si="451"/>
        <v>7.8894639162523905</v>
      </c>
    </row>
    <row r="1132" spans="1:11">
      <c r="A1132" t="s">
        <v>267</v>
      </c>
      <c r="B1132" s="2">
        <f>B728</f>
        <v>3.6795089574156954</v>
      </c>
      <c r="C1132" s="2">
        <f t="shared" ref="C1132:K1132" si="452">C728</f>
        <v>5.6180597012571551</v>
      </c>
      <c r="D1132" s="2">
        <f t="shared" si="452"/>
        <v>6.8740380272506805</v>
      </c>
      <c r="E1132" s="2">
        <f t="shared" si="452"/>
        <v>7.1811944096553573</v>
      </c>
      <c r="F1132" s="2">
        <f t="shared" si="452"/>
        <v>6.9553371416852867</v>
      </c>
      <c r="G1132" s="2">
        <f t="shared" si="452"/>
        <v>6.5717488908692827</v>
      </c>
      <c r="H1132" s="2">
        <f t="shared" si="452"/>
        <v>6.0816736264190148</v>
      </c>
      <c r="I1132" s="2">
        <f t="shared" si="452"/>
        <v>5.5970251630240675</v>
      </c>
      <c r="J1132" s="2">
        <f t="shared" si="452"/>
        <v>5.0945966701796497</v>
      </c>
      <c r="K1132" s="2">
        <f t="shared" si="452"/>
        <v>4.6073543178850338</v>
      </c>
    </row>
    <row r="1133" spans="1:11">
      <c r="A1133" t="s">
        <v>268</v>
      </c>
      <c r="B1133" s="2">
        <f>B766</f>
        <v>2.8959128538384054</v>
      </c>
      <c r="C1133" s="2">
        <f t="shared" ref="C1133:K1133" si="453">C766</f>
        <v>4.8896179197413412</v>
      </c>
      <c r="D1133" s="2">
        <f t="shared" si="453"/>
        <v>6.0636324612609007</v>
      </c>
      <c r="E1133" s="2">
        <f t="shared" si="453"/>
        <v>6.6456794283087008</v>
      </c>
      <c r="F1133" s="2">
        <f t="shared" si="453"/>
        <v>6.8264381911249385</v>
      </c>
      <c r="G1133" s="2">
        <f t="shared" si="453"/>
        <v>6.7988055211171758</v>
      </c>
      <c r="H1133" s="2">
        <f t="shared" si="453"/>
        <v>6.7236538455905102</v>
      </c>
      <c r="I1133" s="2">
        <f t="shared" si="453"/>
        <v>7.4873559817007926</v>
      </c>
      <c r="J1133" s="2">
        <f t="shared" si="453"/>
        <v>6.3726189932266486</v>
      </c>
      <c r="K1133" s="2">
        <f t="shared" si="453"/>
        <v>6.1574907550313922</v>
      </c>
    </row>
    <row r="1134" spans="1:11">
      <c r="A1134" t="s">
        <v>269</v>
      </c>
      <c r="B1134" s="2">
        <f>B909</f>
        <v>6.1096102922865825</v>
      </c>
      <c r="C1134" s="2">
        <f t="shared" ref="C1134:K1134" si="454">C909</f>
        <v>8.1825417526761619</v>
      </c>
      <c r="D1134" s="2">
        <f t="shared" si="454"/>
        <v>9.1931101656681218</v>
      </c>
      <c r="E1134" s="2">
        <f t="shared" si="454"/>
        <v>9.5831496969666166</v>
      </c>
      <c r="F1134" s="2">
        <f t="shared" si="454"/>
        <v>9.2693905740288365</v>
      </c>
      <c r="G1134" s="2">
        <f t="shared" si="454"/>
        <v>8.7296592818424177</v>
      </c>
      <c r="H1134" s="2">
        <f t="shared" si="454"/>
        <v>8.1154723789220036</v>
      </c>
      <c r="I1134" s="2">
        <f t="shared" si="454"/>
        <v>8.1020433468670987</v>
      </c>
      <c r="J1134" s="2">
        <f t="shared" si="454"/>
        <v>7.1283099652725035</v>
      </c>
      <c r="K1134" s="2">
        <f t="shared" si="454"/>
        <v>6.73551561299257</v>
      </c>
    </row>
    <row r="1135" spans="1:11">
      <c r="A1135" t="s">
        <v>270</v>
      </c>
      <c r="B1135" s="2">
        <f>B962</f>
        <v>5.400180192648957</v>
      </c>
      <c r="C1135" s="2">
        <f t="shared" ref="C1135:K1135" si="455">C962</f>
        <v>7.6972979978611145</v>
      </c>
      <c r="D1135" s="2">
        <f t="shared" si="455"/>
        <v>9.5454464479503152</v>
      </c>
      <c r="E1135" s="2">
        <f t="shared" si="455"/>
        <v>10.461712100534303</v>
      </c>
      <c r="F1135" s="2">
        <f t="shared" si="455"/>
        <v>10.746264817323036</v>
      </c>
      <c r="G1135" s="2">
        <f t="shared" si="455"/>
        <v>10.702765120819645</v>
      </c>
      <c r="H1135" s="2">
        <f t="shared" si="455"/>
        <v>10.584460408455145</v>
      </c>
      <c r="I1135" s="2">
        <f t="shared" si="455"/>
        <v>10.338536464418182</v>
      </c>
      <c r="J1135" s="2">
        <f t="shared" si="455"/>
        <v>10.031856930917419</v>
      </c>
      <c r="K1135" s="2">
        <f t="shared" si="455"/>
        <v>9.6931993539198036</v>
      </c>
    </row>
    <row r="1136" spans="1:11">
      <c r="A1136" t="s">
        <v>271</v>
      </c>
      <c r="B1136" s="2">
        <f>B1030</f>
        <v>35.488902767172576</v>
      </c>
      <c r="C1136" s="2">
        <f t="shared" ref="C1136:K1136" si="456">C1030</f>
        <v>42.754795285871111</v>
      </c>
      <c r="D1136" s="2">
        <f t="shared" si="456"/>
        <v>47.454307279407971</v>
      </c>
      <c r="E1136" s="2">
        <f t="shared" si="456"/>
        <v>50.109935459538562</v>
      </c>
      <c r="F1136" s="2">
        <f t="shared" si="456"/>
        <v>52.220866963007978</v>
      </c>
      <c r="G1136" s="2">
        <f t="shared" si="456"/>
        <v>52.144630952546116</v>
      </c>
      <c r="H1136" s="2">
        <f t="shared" si="456"/>
        <v>48.803975040102124</v>
      </c>
      <c r="I1136" s="2">
        <f t="shared" si="456"/>
        <v>52.459584757146111</v>
      </c>
      <c r="J1136" s="2">
        <f t="shared" si="456"/>
        <v>56.477866722745254</v>
      </c>
      <c r="K1136" s="2">
        <f t="shared" si="456"/>
        <v>60.91311202463443</v>
      </c>
    </row>
    <row r="1137" spans="1:11">
      <c r="A1137" t="s">
        <v>272</v>
      </c>
      <c r="B1137" s="2">
        <f>B1105</f>
        <v>0.80294691591704748</v>
      </c>
      <c r="C1137" s="2">
        <f t="shared" ref="C1137:K1137" si="457">C1105</f>
        <v>0.86944102953402547</v>
      </c>
      <c r="D1137" s="2">
        <f t="shared" si="457"/>
        <v>1.1428189897710992</v>
      </c>
      <c r="E1137" s="2">
        <f t="shared" si="457"/>
        <v>1.5449073115665384</v>
      </c>
      <c r="F1137" s="2">
        <f t="shared" si="457"/>
        <v>2.0460797511886413</v>
      </c>
      <c r="G1137" s="2">
        <f t="shared" si="457"/>
        <v>2.6252728815016839</v>
      </c>
      <c r="H1137" s="2">
        <f t="shared" si="457"/>
        <v>3.259618361182766</v>
      </c>
      <c r="I1137" s="2">
        <f t="shared" si="457"/>
        <v>3.929597692816639</v>
      </c>
      <c r="J1137" s="2">
        <f t="shared" si="457"/>
        <v>4.6216630600934367</v>
      </c>
      <c r="K1137" s="2">
        <f t="shared" si="457"/>
        <v>5.3222113994780322</v>
      </c>
    </row>
    <row r="1138" spans="1:11">
      <c r="A1138" t="s">
        <v>10</v>
      </c>
      <c r="B1138" s="1">
        <f>SUM(B1126:B1137)</f>
        <v>107.10279325564171</v>
      </c>
      <c r="C1138" s="1">
        <f t="shared" ref="C1138:K1138" si="458">SUM(C1126:C1137)</f>
        <v>132.95644485813281</v>
      </c>
      <c r="D1138" s="1">
        <f t="shared" si="458"/>
        <v>153.13245673710955</v>
      </c>
      <c r="E1138" s="1">
        <f t="shared" si="458"/>
        <v>168.66406052449122</v>
      </c>
      <c r="F1138" s="1">
        <f t="shared" si="458"/>
        <v>180.64889298807242</v>
      </c>
      <c r="G1138" s="1">
        <f t="shared" si="458"/>
        <v>188.86283841826349</v>
      </c>
      <c r="H1138" s="1">
        <f t="shared" si="458"/>
        <v>194.48995754378532</v>
      </c>
      <c r="I1138" s="1">
        <f t="shared" si="458"/>
        <v>216.4954792821282</v>
      </c>
      <c r="J1138" s="1">
        <f t="shared" si="458"/>
        <v>229.90664469640009</v>
      </c>
      <c r="K1138" s="1">
        <f t="shared" si="458"/>
        <v>243.52824235926278</v>
      </c>
    </row>
    <row r="1139" spans="1:11" hidden="1"/>
    <row r="1140" spans="1:11" hidden="1"/>
    <row r="1141" spans="1:11" hidden="1"/>
    <row r="1142" spans="1:11" hidden="1"/>
    <row r="1143" spans="1:11" hidden="1"/>
    <row r="1144" spans="1:11" hidden="1"/>
    <row r="1145" spans="1:11" hidden="1"/>
    <row r="1146" spans="1:11" hidden="1"/>
    <row r="1147" spans="1:11" hidden="1"/>
    <row r="1148" spans="1:11" hidden="1"/>
    <row r="1149" spans="1:11" hidden="1"/>
    <row r="1150" spans="1:11" hidden="1"/>
    <row r="1151" spans="1:11" hidden="1"/>
    <row r="1152" spans="1:11" hidden="1"/>
    <row r="1153" spans="1:11" hidden="1"/>
    <row r="1154" spans="1:11" hidden="1"/>
    <row r="1155" spans="1:11" hidden="1"/>
    <row r="1156" spans="1:11" ht="13" hidden="1">
      <c r="A1156" s="4" t="s">
        <v>286</v>
      </c>
      <c r="B1156" s="4">
        <v>2010</v>
      </c>
      <c r="C1156" s="4">
        <v>2020</v>
      </c>
      <c r="D1156" s="4">
        <v>2030</v>
      </c>
      <c r="E1156" s="4">
        <v>2040</v>
      </c>
      <c r="F1156" s="4">
        <v>2050</v>
      </c>
      <c r="G1156" s="4">
        <v>2060</v>
      </c>
      <c r="H1156" s="4">
        <v>2070</v>
      </c>
      <c r="I1156" s="4">
        <v>2080</v>
      </c>
      <c r="J1156" s="4">
        <v>2090</v>
      </c>
      <c r="K1156" s="4">
        <v>2100</v>
      </c>
    </row>
    <row r="1157" spans="1:11" ht="13" hidden="1">
      <c r="A1157" s="67" t="s">
        <v>261</v>
      </c>
      <c r="B1157" s="1">
        <f>B198*10^9</f>
        <v>679463124.73870659</v>
      </c>
      <c r="C1157" s="1">
        <f t="shared" ref="C1157:K1157" si="459">C198*10^9</f>
        <v>837169584.56991649</v>
      </c>
      <c r="D1157" s="1">
        <f t="shared" si="459"/>
        <v>1032064021.8510755</v>
      </c>
      <c r="E1157" s="1">
        <f t="shared" si="459"/>
        <v>1283192385.8523741</v>
      </c>
      <c r="F1157" s="1">
        <f t="shared" si="459"/>
        <v>1583318252.6600318</v>
      </c>
      <c r="G1157" s="1">
        <f t="shared" si="459"/>
        <v>1920993472.928719</v>
      </c>
      <c r="H1157" s="1">
        <f t="shared" si="459"/>
        <v>2286529036.7363214</v>
      </c>
      <c r="I1157" s="1">
        <f t="shared" si="459"/>
        <v>2985670378.7489476</v>
      </c>
      <c r="J1157" s="1">
        <f t="shared" si="459"/>
        <v>3520737450.0255094</v>
      </c>
      <c r="K1157" s="1">
        <f t="shared" si="459"/>
        <v>3938469057.1667252</v>
      </c>
    </row>
    <row r="1158" spans="1:11" ht="13" hidden="1">
      <c r="A1158" s="4" t="s">
        <v>262</v>
      </c>
      <c r="B1158" s="1">
        <f>B289*10^9</f>
        <v>220581962.04598457</v>
      </c>
      <c r="C1158" s="1">
        <f t="shared" ref="C1158:K1158" si="460">C289*10^9</f>
        <v>262585188.55410829</v>
      </c>
      <c r="D1158" s="1">
        <f t="shared" si="460"/>
        <v>300793439.29420191</v>
      </c>
      <c r="E1158" s="1">
        <f t="shared" si="460"/>
        <v>321653723.66999698</v>
      </c>
      <c r="F1158" s="1">
        <f t="shared" si="460"/>
        <v>332348583.40839183</v>
      </c>
      <c r="G1158" s="1">
        <f t="shared" si="460"/>
        <v>340895432.11875641</v>
      </c>
      <c r="H1158" s="1">
        <f t="shared" si="460"/>
        <v>344175790.12884873</v>
      </c>
      <c r="I1158" s="1">
        <f t="shared" si="460"/>
        <v>332680046.07900006</v>
      </c>
      <c r="J1158" s="1">
        <f t="shared" si="460"/>
        <v>301692014.4225623</v>
      </c>
      <c r="K1158" s="1">
        <f t="shared" si="460"/>
        <v>270740040.36204225</v>
      </c>
    </row>
    <row r="1159" spans="1:11" ht="13" hidden="1">
      <c r="A1159" s="4" t="s">
        <v>263</v>
      </c>
      <c r="B1159" s="1">
        <f>B604</f>
        <v>1.9969999999999998E-2</v>
      </c>
      <c r="C1159" s="1">
        <f t="shared" ref="C1159:K1159" si="461">C604</f>
        <v>2.588E-2</v>
      </c>
      <c r="D1159" s="1">
        <f t="shared" si="461"/>
        <v>3.2329999999999998E-2</v>
      </c>
      <c r="E1159" s="1">
        <f t="shared" si="461"/>
        <v>3.8559999999999997E-2</v>
      </c>
      <c r="F1159" s="1">
        <f t="shared" si="461"/>
        <v>4.3079999999999993E-2</v>
      </c>
      <c r="G1159" s="1">
        <f t="shared" si="461"/>
        <v>4.6000000000000006E-2</v>
      </c>
      <c r="H1159" s="1">
        <f t="shared" si="461"/>
        <v>4.9900000000000007E-2</v>
      </c>
      <c r="I1159" s="1">
        <f t="shared" si="461"/>
        <v>5.287E-2</v>
      </c>
      <c r="J1159" s="1">
        <f t="shared" si="461"/>
        <v>5.5320000000000001E-2</v>
      </c>
      <c r="K1159" s="1">
        <f t="shared" si="461"/>
        <v>5.9630000000000002E-2</v>
      </c>
    </row>
    <row r="1160" spans="1:11" ht="13" hidden="1">
      <c r="A1160" s="4" t="s">
        <v>264</v>
      </c>
      <c r="B1160" s="1">
        <f>B619</f>
        <v>0.14290999999999998</v>
      </c>
      <c r="C1160" s="1">
        <f t="shared" ref="C1160:K1160" si="462">C619</f>
        <v>0.18528</v>
      </c>
      <c r="D1160" s="1">
        <f t="shared" si="462"/>
        <v>0.23136999999999999</v>
      </c>
      <c r="E1160" s="1">
        <f t="shared" si="462"/>
        <v>0.27592999999999995</v>
      </c>
      <c r="F1160" s="1">
        <f t="shared" si="462"/>
        <v>0.30835999999999997</v>
      </c>
      <c r="G1160" s="1">
        <f t="shared" si="462"/>
        <v>0.32930000000000004</v>
      </c>
      <c r="H1160" s="1">
        <f t="shared" si="462"/>
        <v>0.35707</v>
      </c>
      <c r="I1160" s="1">
        <f t="shared" si="462"/>
        <v>0.37837999999999999</v>
      </c>
      <c r="J1160" s="1">
        <f t="shared" si="462"/>
        <v>0.39589999999999997</v>
      </c>
      <c r="K1160" s="1">
        <f t="shared" si="462"/>
        <v>0.42681999999999998</v>
      </c>
    </row>
    <row r="1161" spans="1:11" ht="13" hidden="1">
      <c r="A1161" s="4" t="s">
        <v>265</v>
      </c>
      <c r="B1161" s="1">
        <f>B634</f>
        <v>4.2340000000000003E-2</v>
      </c>
      <c r="C1161" s="1">
        <f t="shared" ref="C1161:K1161" si="463">C634</f>
        <v>5.4879999999999998E-2</v>
      </c>
      <c r="D1161" s="1">
        <f t="shared" si="463"/>
        <v>6.8540000000000004E-2</v>
      </c>
      <c r="E1161" s="1">
        <f t="shared" si="463"/>
        <v>8.1749999999999989E-2</v>
      </c>
      <c r="F1161" s="1">
        <f t="shared" si="463"/>
        <v>9.1339999999999991E-2</v>
      </c>
      <c r="G1161" s="1">
        <f t="shared" si="463"/>
        <v>9.7550000000000012E-2</v>
      </c>
      <c r="H1161" s="1">
        <f t="shared" si="463"/>
        <v>0.10575999999999999</v>
      </c>
      <c r="I1161" s="1">
        <f t="shared" si="463"/>
        <v>0.11207999999999999</v>
      </c>
      <c r="J1161" s="1">
        <f t="shared" si="463"/>
        <v>0.11728000000000001</v>
      </c>
      <c r="K1161" s="1">
        <f t="shared" si="463"/>
        <v>0.12642</v>
      </c>
    </row>
    <row r="1162" spans="1:11" ht="13" hidden="1">
      <c r="A1162" s="4" t="s">
        <v>268</v>
      </c>
      <c r="B1162">
        <f>B780*1000</f>
        <v>49.85</v>
      </c>
      <c r="C1162">
        <f t="shared" ref="C1162:K1162" si="464">C780*1000</f>
        <v>84.169471113755819</v>
      </c>
      <c r="D1162">
        <f t="shared" si="464"/>
        <v>104.37885856724159</v>
      </c>
      <c r="E1162">
        <f t="shared" si="464"/>
        <v>114.39816604359561</v>
      </c>
      <c r="F1162">
        <f t="shared" si="464"/>
        <v>117.50973216494695</v>
      </c>
      <c r="G1162">
        <f t="shared" si="464"/>
        <v>117.03406571039146</v>
      </c>
      <c r="H1162">
        <f t="shared" si="464"/>
        <v>115.74041109642796</v>
      </c>
      <c r="I1162">
        <f t="shared" si="464"/>
        <v>128.88671535576947</v>
      </c>
      <c r="J1162">
        <f t="shared" si="464"/>
        <v>109.69772670862112</v>
      </c>
      <c r="K1162">
        <f t="shared" si="464"/>
        <v>105.99452733236255</v>
      </c>
    </row>
    <row r="1163" spans="1:11" ht="13" hidden="1">
      <c r="A1163" s="4" t="s">
        <v>269</v>
      </c>
      <c r="B1163">
        <f>B923*10^4</f>
        <v>2304.7999999999997</v>
      </c>
      <c r="C1163">
        <f t="shared" ref="C1163:K1163" si="465">C923*10^4</f>
        <v>3086.79626511985</v>
      </c>
      <c r="D1163">
        <f t="shared" si="465"/>
        <v>3468.0248487505351</v>
      </c>
      <c r="E1163">
        <f t="shared" si="465"/>
        <v>3615.1640390965567</v>
      </c>
      <c r="F1163">
        <f t="shared" si="465"/>
        <v>3496.8010025113954</v>
      </c>
      <c r="G1163">
        <f t="shared" si="465"/>
        <v>3293.1918322502775</v>
      </c>
      <c r="H1163">
        <f t="shared" si="465"/>
        <v>3061.494898054958</v>
      </c>
      <c r="I1163">
        <f t="shared" si="465"/>
        <v>3056.4289066742608</v>
      </c>
      <c r="J1163">
        <f t="shared" si="465"/>
        <v>2689.0960342760627</v>
      </c>
      <c r="K1163">
        <f t="shared" si="465"/>
        <v>2540.9176104774529</v>
      </c>
    </row>
    <row r="1164" spans="1:11" ht="13" hidden="1">
      <c r="A1164" s="4" t="s">
        <v>270</v>
      </c>
      <c r="B1164">
        <f>B976*10^4</f>
        <v>789.29</v>
      </c>
      <c r="C1164">
        <f t="shared" ref="C1164:K1164" si="466">C976*10^4</f>
        <v>1125.0365950754738</v>
      </c>
      <c r="D1164">
        <f t="shared" si="466"/>
        <v>1395.1618572207276</v>
      </c>
      <c r="E1164">
        <f t="shared" si="466"/>
        <v>1529.0831878297461</v>
      </c>
      <c r="F1164">
        <f t="shared" si="466"/>
        <v>1570.6733951602184</v>
      </c>
      <c r="G1164">
        <f t="shared" si="466"/>
        <v>1564.3154822335537</v>
      </c>
      <c r="H1164">
        <f t="shared" si="466"/>
        <v>1547.0240728562728</v>
      </c>
      <c r="I1164">
        <f t="shared" si="466"/>
        <v>1511.0798445408616</v>
      </c>
      <c r="J1164">
        <f t="shared" si="466"/>
        <v>1466.2555830604165</v>
      </c>
      <c r="K1164">
        <f t="shared" si="466"/>
        <v>1416.7574127378207</v>
      </c>
    </row>
    <row r="1165" spans="1:11" ht="13" hidden="1">
      <c r="A1165" s="4" t="s">
        <v>271</v>
      </c>
      <c r="B1165" s="1">
        <f>B1046*10^9</f>
        <v>1374690071.3522861</v>
      </c>
      <c r="C1165" s="1">
        <f t="shared" ref="C1165:K1165" si="467">C1046*10^9</f>
        <v>1694827713.5500355</v>
      </c>
      <c r="D1165" s="1">
        <f t="shared" si="467"/>
        <v>2036753726.3413267</v>
      </c>
      <c r="E1165" s="1">
        <f t="shared" si="467"/>
        <v>2352778088.9430594</v>
      </c>
      <c r="F1165" s="1">
        <f t="shared" si="467"/>
        <v>2718897528.5333443</v>
      </c>
      <c r="G1165" s="1">
        <f t="shared" si="467"/>
        <v>3060528900.9009833</v>
      </c>
      <c r="H1165" s="1">
        <f t="shared" si="467"/>
        <v>3451943159.3064408</v>
      </c>
      <c r="I1165" s="1">
        <f t="shared" si="467"/>
        <v>3823681457.9651399</v>
      </c>
      <c r="J1165" s="1">
        <f t="shared" si="467"/>
        <v>4242125938.5000296</v>
      </c>
      <c r="K1165" s="1">
        <f t="shared" si="467"/>
        <v>4714813063.5375996</v>
      </c>
    </row>
    <row r="1166" spans="1:11" ht="13" hidden="1">
      <c r="A1166" s="4" t="s">
        <v>272</v>
      </c>
      <c r="B1166" s="1">
        <f>B1120</f>
        <v>1.4809999999999999E-2</v>
      </c>
      <c r="C1166" s="1">
        <f t="shared" ref="C1166:K1166" si="468">C1120</f>
        <v>1.8010000000000002E-2</v>
      </c>
      <c r="D1166" s="1">
        <f t="shared" si="468"/>
        <v>2.5170000000000001E-2</v>
      </c>
      <c r="E1166" s="1">
        <f t="shared" si="468"/>
        <v>3.619E-2</v>
      </c>
      <c r="F1166" s="1">
        <f t="shared" si="468"/>
        <v>5.1040000000000002E-2</v>
      </c>
      <c r="G1166" s="1">
        <f t="shared" si="468"/>
        <v>6.9790000000000005E-2</v>
      </c>
      <c r="H1166" s="1">
        <f t="shared" si="468"/>
        <v>9.2459999999999987E-2</v>
      </c>
      <c r="I1166" s="1">
        <f t="shared" si="468"/>
        <v>0.11901</v>
      </c>
      <c r="J1166" s="1">
        <f t="shared" si="468"/>
        <v>0.14957000000000001</v>
      </c>
      <c r="K1166" s="1">
        <f t="shared" si="468"/>
        <v>0.18411999999999998</v>
      </c>
    </row>
    <row r="1167" spans="1:11" hidden="1">
      <c r="A1167" t="s">
        <v>10</v>
      </c>
      <c r="B1167" s="1">
        <f>SUM(B1157:B1166)</f>
        <v>2274738302.2970071</v>
      </c>
      <c r="C1167" s="1">
        <f t="shared" ref="C1167:K1167" si="469">SUM(C1157:C1166)</f>
        <v>2794586782.9604416</v>
      </c>
      <c r="D1167" s="1">
        <f t="shared" si="469"/>
        <v>3369616155.4095788</v>
      </c>
      <c r="E1167" s="1">
        <f t="shared" si="469"/>
        <v>3957629457.5432529</v>
      </c>
      <c r="F1167" s="1">
        <f t="shared" si="469"/>
        <v>4634569550.0797176</v>
      </c>
      <c r="G1167" s="1">
        <f t="shared" si="469"/>
        <v>5322422781.0324783</v>
      </c>
      <c r="H1167" s="1">
        <f t="shared" si="469"/>
        <v>6082652711.0361824</v>
      </c>
      <c r="I1167" s="1">
        <f t="shared" si="469"/>
        <v>7142036579.850894</v>
      </c>
      <c r="J1167" s="1">
        <f t="shared" si="469"/>
        <v>8064559668.7155151</v>
      </c>
      <c r="K1167" s="1">
        <f t="shared" si="469"/>
        <v>8924026225.5329075</v>
      </c>
    </row>
    <row r="1168" spans="1:11" hidden="1"/>
    <row r="1169" spans="1:11" hidden="1">
      <c r="A1169" t="s">
        <v>286</v>
      </c>
      <c r="B1169">
        <v>2010</v>
      </c>
      <c r="C1169">
        <v>2020</v>
      </c>
      <c r="D1169">
        <v>2030</v>
      </c>
      <c r="E1169">
        <v>2040</v>
      </c>
      <c r="F1169">
        <v>2050</v>
      </c>
      <c r="G1169">
        <v>2060</v>
      </c>
      <c r="H1169">
        <v>2070</v>
      </c>
      <c r="I1169">
        <v>2080</v>
      </c>
      <c r="J1169">
        <v>2090</v>
      </c>
      <c r="K1169">
        <v>2100</v>
      </c>
    </row>
    <row r="1170" spans="1:11" hidden="1">
      <c r="A1170" s="102" t="s">
        <v>303</v>
      </c>
      <c r="B1170" s="1">
        <f>B1157/10^5</f>
        <v>6794.6312473870657</v>
      </c>
      <c r="C1170" s="1">
        <f t="shared" ref="C1170:K1170" si="470">C1157/10^5</f>
        <v>8371.6958456991651</v>
      </c>
      <c r="D1170" s="1">
        <f t="shared" si="470"/>
        <v>10320.640218510754</v>
      </c>
      <c r="E1170" s="1">
        <f t="shared" si="470"/>
        <v>12831.92385852374</v>
      </c>
      <c r="F1170" s="1">
        <f t="shared" si="470"/>
        <v>15833.182526600318</v>
      </c>
      <c r="G1170" s="1">
        <f t="shared" si="470"/>
        <v>19209.93472928719</v>
      </c>
      <c r="H1170" s="1">
        <f t="shared" si="470"/>
        <v>22865.290367363214</v>
      </c>
      <c r="I1170" s="1">
        <f t="shared" si="470"/>
        <v>29856.703787489478</v>
      </c>
      <c r="J1170" s="1">
        <f t="shared" si="470"/>
        <v>35207.374500255093</v>
      </c>
      <c r="K1170" s="1">
        <f t="shared" si="470"/>
        <v>39384.690571667248</v>
      </c>
    </row>
    <row r="1171" spans="1:11" hidden="1">
      <c r="A1171" s="8" t="s">
        <v>302</v>
      </c>
      <c r="B1171" s="1">
        <f>B1158/10^4</f>
        <v>22058.196204598458</v>
      </c>
      <c r="C1171" s="1">
        <f t="shared" ref="C1171:K1171" si="471">C1158/10^4</f>
        <v>26258.518855410828</v>
      </c>
      <c r="D1171" s="1">
        <f t="shared" si="471"/>
        <v>30079.343929420193</v>
      </c>
      <c r="E1171" s="1">
        <f t="shared" si="471"/>
        <v>32165.372366999698</v>
      </c>
      <c r="F1171" s="1">
        <f t="shared" si="471"/>
        <v>33234.858340839186</v>
      </c>
      <c r="G1171" s="1">
        <f t="shared" si="471"/>
        <v>34089.543211875643</v>
      </c>
      <c r="H1171" s="1">
        <f t="shared" si="471"/>
        <v>34417.579012884875</v>
      </c>
      <c r="I1171" s="1">
        <f t="shared" si="471"/>
        <v>33268.004607900002</v>
      </c>
      <c r="J1171" s="1">
        <f t="shared" si="471"/>
        <v>30169.201442256232</v>
      </c>
      <c r="K1171" s="1">
        <f t="shared" si="471"/>
        <v>27074.004036204224</v>
      </c>
    </row>
    <row r="1172" spans="1:11" hidden="1">
      <c r="A1172" s="8" t="s">
        <v>263</v>
      </c>
      <c r="B1172" s="1">
        <f t="shared" ref="B1172:B1179" si="472">B1159</f>
        <v>1.9969999999999998E-2</v>
      </c>
      <c r="C1172" s="1">
        <f t="shared" ref="C1172:K1172" si="473">C1159</f>
        <v>2.588E-2</v>
      </c>
      <c r="D1172" s="1">
        <f t="shared" si="473"/>
        <v>3.2329999999999998E-2</v>
      </c>
      <c r="E1172" s="1">
        <f t="shared" si="473"/>
        <v>3.8559999999999997E-2</v>
      </c>
      <c r="F1172" s="1">
        <f t="shared" si="473"/>
        <v>4.3079999999999993E-2</v>
      </c>
      <c r="G1172" s="1">
        <f t="shared" si="473"/>
        <v>4.6000000000000006E-2</v>
      </c>
      <c r="H1172" s="1">
        <f t="shared" si="473"/>
        <v>4.9900000000000007E-2</v>
      </c>
      <c r="I1172" s="1">
        <f t="shared" si="473"/>
        <v>5.287E-2</v>
      </c>
      <c r="J1172" s="1">
        <f t="shared" si="473"/>
        <v>5.5320000000000001E-2</v>
      </c>
      <c r="K1172" s="1">
        <f t="shared" si="473"/>
        <v>5.9630000000000002E-2</v>
      </c>
    </row>
    <row r="1173" spans="1:11" hidden="1">
      <c r="A1173" s="8" t="s">
        <v>298</v>
      </c>
      <c r="B1173" s="1">
        <f>B1160/10</f>
        <v>1.4290999999999998E-2</v>
      </c>
      <c r="C1173" s="1">
        <f t="shared" ref="C1173:K1173" si="474">C1160/10</f>
        <v>1.8527999999999999E-2</v>
      </c>
      <c r="D1173" s="1">
        <f t="shared" si="474"/>
        <v>2.3136999999999998E-2</v>
      </c>
      <c r="E1173" s="1">
        <f t="shared" si="474"/>
        <v>2.7592999999999996E-2</v>
      </c>
      <c r="F1173" s="1">
        <f t="shared" si="474"/>
        <v>3.0835999999999995E-2</v>
      </c>
      <c r="G1173" s="1">
        <f t="shared" si="474"/>
        <v>3.2930000000000001E-2</v>
      </c>
      <c r="H1173" s="1">
        <f t="shared" si="474"/>
        <v>3.5707000000000003E-2</v>
      </c>
      <c r="I1173" s="1">
        <f t="shared" si="474"/>
        <v>3.7837999999999997E-2</v>
      </c>
      <c r="J1173" s="1">
        <f t="shared" si="474"/>
        <v>3.959E-2</v>
      </c>
      <c r="K1173" s="1">
        <f t="shared" si="474"/>
        <v>4.2681999999999998E-2</v>
      </c>
    </row>
    <row r="1174" spans="1:11" hidden="1">
      <c r="A1174" s="8" t="s">
        <v>297</v>
      </c>
      <c r="B1174" s="1">
        <f t="shared" si="472"/>
        <v>4.2340000000000003E-2</v>
      </c>
      <c r="C1174" s="1">
        <f t="shared" ref="C1174:K1174" si="475">C1161</f>
        <v>5.4879999999999998E-2</v>
      </c>
      <c r="D1174" s="1">
        <f t="shared" si="475"/>
        <v>6.8540000000000004E-2</v>
      </c>
      <c r="E1174" s="1">
        <f t="shared" si="475"/>
        <v>8.1749999999999989E-2</v>
      </c>
      <c r="F1174" s="1">
        <f t="shared" si="475"/>
        <v>9.1339999999999991E-2</v>
      </c>
      <c r="G1174" s="1">
        <f t="shared" si="475"/>
        <v>9.7550000000000012E-2</v>
      </c>
      <c r="H1174" s="1">
        <f t="shared" si="475"/>
        <v>0.10575999999999999</v>
      </c>
      <c r="I1174" s="1">
        <f t="shared" si="475"/>
        <v>0.11207999999999999</v>
      </c>
      <c r="J1174" s="1">
        <f t="shared" si="475"/>
        <v>0.11728000000000001</v>
      </c>
      <c r="K1174" s="1">
        <f t="shared" si="475"/>
        <v>0.12642</v>
      </c>
    </row>
    <row r="1175" spans="1:11" hidden="1">
      <c r="A1175" s="8" t="s">
        <v>300</v>
      </c>
      <c r="B1175" s="1">
        <f t="shared" si="472"/>
        <v>49.85</v>
      </c>
      <c r="C1175" s="1">
        <f t="shared" ref="C1175:K1175" si="476">C1162</f>
        <v>84.169471113755819</v>
      </c>
      <c r="D1175" s="1">
        <f t="shared" si="476"/>
        <v>104.37885856724159</v>
      </c>
      <c r="E1175" s="1">
        <f t="shared" si="476"/>
        <v>114.39816604359561</v>
      </c>
      <c r="F1175" s="1">
        <f t="shared" si="476"/>
        <v>117.50973216494695</v>
      </c>
      <c r="G1175" s="1">
        <f t="shared" si="476"/>
        <v>117.03406571039146</v>
      </c>
      <c r="H1175" s="1">
        <f t="shared" si="476"/>
        <v>115.74041109642796</v>
      </c>
      <c r="I1175" s="1">
        <f t="shared" si="476"/>
        <v>128.88671535576947</v>
      </c>
      <c r="J1175" s="1">
        <f t="shared" si="476"/>
        <v>109.69772670862112</v>
      </c>
      <c r="K1175" s="1">
        <f t="shared" si="476"/>
        <v>105.99452733236255</v>
      </c>
    </row>
    <row r="1176" spans="1:11" hidden="1">
      <c r="A1176" s="8" t="s">
        <v>299</v>
      </c>
      <c r="B1176" s="1">
        <f>B1163/10</f>
        <v>230.47999999999996</v>
      </c>
      <c r="C1176" s="1">
        <f t="shared" ref="C1176:K1176" si="477">C1163/10</f>
        <v>308.67962651198502</v>
      </c>
      <c r="D1176" s="1">
        <f t="shared" si="477"/>
        <v>346.80248487505349</v>
      </c>
      <c r="E1176" s="1">
        <f t="shared" si="477"/>
        <v>361.51640390965565</v>
      </c>
      <c r="F1176" s="1">
        <f t="shared" si="477"/>
        <v>349.68010025113955</v>
      </c>
      <c r="G1176" s="1">
        <f t="shared" si="477"/>
        <v>329.31918322502776</v>
      </c>
      <c r="H1176" s="1">
        <f t="shared" si="477"/>
        <v>306.14948980549582</v>
      </c>
      <c r="I1176" s="1">
        <f t="shared" si="477"/>
        <v>305.64289066742606</v>
      </c>
      <c r="J1176" s="1">
        <f t="shared" si="477"/>
        <v>268.90960342760627</v>
      </c>
      <c r="K1176" s="1">
        <f t="shared" si="477"/>
        <v>254.09176104774528</v>
      </c>
    </row>
    <row r="1177" spans="1:11" hidden="1">
      <c r="A1177" s="8" t="s">
        <v>301</v>
      </c>
      <c r="B1177" s="1">
        <f>B1164/10</f>
        <v>78.929000000000002</v>
      </c>
      <c r="C1177" s="1">
        <f t="shared" ref="C1177:K1177" si="478">C1164/10</f>
        <v>112.50365950754738</v>
      </c>
      <c r="D1177" s="1">
        <f t="shared" si="478"/>
        <v>139.51618572207275</v>
      </c>
      <c r="E1177" s="1">
        <f t="shared" si="478"/>
        <v>152.90831878297462</v>
      </c>
      <c r="F1177" s="1">
        <f t="shared" si="478"/>
        <v>157.06733951602183</v>
      </c>
      <c r="G1177" s="1">
        <f t="shared" si="478"/>
        <v>156.43154822335538</v>
      </c>
      <c r="H1177" s="1">
        <f t="shared" si="478"/>
        <v>154.70240728562729</v>
      </c>
      <c r="I1177" s="1">
        <f t="shared" si="478"/>
        <v>151.10798445408616</v>
      </c>
      <c r="J1177" s="1">
        <f t="shared" si="478"/>
        <v>146.62555830604165</v>
      </c>
      <c r="K1177" s="1">
        <f t="shared" si="478"/>
        <v>141.67574127378208</v>
      </c>
    </row>
    <row r="1178" spans="1:11" hidden="1">
      <c r="A1178" s="8" t="s">
        <v>304</v>
      </c>
      <c r="B1178" s="1">
        <f>B1165/10^5</f>
        <v>13746.90071352286</v>
      </c>
      <c r="C1178" s="1">
        <f t="shared" ref="C1178:K1178" si="479">C1165/10^5</f>
        <v>16948.277135500353</v>
      </c>
      <c r="D1178" s="1">
        <f t="shared" si="479"/>
        <v>20367.537263413265</v>
      </c>
      <c r="E1178" s="1">
        <f t="shared" si="479"/>
        <v>23527.780889430593</v>
      </c>
      <c r="F1178" s="1">
        <f t="shared" si="479"/>
        <v>27188.975285333443</v>
      </c>
      <c r="G1178" s="1">
        <f t="shared" si="479"/>
        <v>30605.289009009834</v>
      </c>
      <c r="H1178" s="1">
        <f t="shared" si="479"/>
        <v>34519.431593064408</v>
      </c>
      <c r="I1178" s="1">
        <f t="shared" si="479"/>
        <v>38236.8145796514</v>
      </c>
      <c r="J1178" s="1">
        <f t="shared" si="479"/>
        <v>42421.259385000296</v>
      </c>
      <c r="K1178" s="1">
        <f t="shared" si="479"/>
        <v>47148.130635375994</v>
      </c>
    </row>
    <row r="1179" spans="1:11" hidden="1">
      <c r="A1179" t="s">
        <v>272</v>
      </c>
      <c r="B1179" s="1">
        <f t="shared" si="472"/>
        <v>1.4809999999999999E-2</v>
      </c>
      <c r="C1179" s="1">
        <f t="shared" ref="C1179:K1179" si="480">C1166</f>
        <v>1.8010000000000002E-2</v>
      </c>
      <c r="D1179" s="1">
        <f t="shared" si="480"/>
        <v>2.5170000000000001E-2</v>
      </c>
      <c r="E1179" s="1">
        <f t="shared" si="480"/>
        <v>3.619E-2</v>
      </c>
      <c r="F1179" s="1">
        <f t="shared" si="480"/>
        <v>5.1040000000000002E-2</v>
      </c>
      <c r="G1179" s="1">
        <f t="shared" si="480"/>
        <v>6.9790000000000005E-2</v>
      </c>
      <c r="H1179" s="1">
        <f t="shared" si="480"/>
        <v>9.2459999999999987E-2</v>
      </c>
      <c r="I1179" s="1">
        <f t="shared" si="480"/>
        <v>0.11901</v>
      </c>
      <c r="J1179" s="1">
        <f t="shared" si="480"/>
        <v>0.14957000000000001</v>
      </c>
      <c r="K1179" s="1">
        <f t="shared" si="480"/>
        <v>0.18411999999999998</v>
      </c>
    </row>
    <row r="1187" spans="1:11">
      <c r="A1187" t="s">
        <v>681</v>
      </c>
      <c r="B1187">
        <v>2010</v>
      </c>
      <c r="C1187">
        <v>2020</v>
      </c>
      <c r="D1187">
        <v>2030</v>
      </c>
      <c r="E1187">
        <v>2040</v>
      </c>
      <c r="F1187">
        <v>2050</v>
      </c>
      <c r="G1187">
        <v>2060</v>
      </c>
      <c r="H1187">
        <v>2070</v>
      </c>
      <c r="I1187">
        <v>2080</v>
      </c>
      <c r="J1187">
        <v>2090</v>
      </c>
      <c r="K1187">
        <v>2100</v>
      </c>
    </row>
    <row r="1188" spans="1:11">
      <c r="A1188" s="1" t="s">
        <v>261</v>
      </c>
      <c r="B1188" s="2">
        <f>B162</f>
        <v>10.103868696233976</v>
      </c>
      <c r="C1188" s="2">
        <f t="shared" ref="C1188:K1188" si="481">C162</f>
        <v>11.311860150738127</v>
      </c>
      <c r="D1188" s="2">
        <f t="shared" si="481"/>
        <v>11.903933654656759</v>
      </c>
      <c r="E1188" s="2">
        <f t="shared" si="481"/>
        <v>12.311630013300594</v>
      </c>
      <c r="F1188" s="2">
        <f t="shared" si="481"/>
        <v>12.447579292349173</v>
      </c>
      <c r="G1188" s="2">
        <f t="shared" si="481"/>
        <v>11.944776810510303</v>
      </c>
      <c r="H1188" s="2">
        <f t="shared" si="481"/>
        <v>11.054842971332372</v>
      </c>
      <c r="I1188" s="2">
        <f t="shared" si="481"/>
        <v>10.636628721935894</v>
      </c>
      <c r="J1188" s="2">
        <f t="shared" si="481"/>
        <v>9.9218561648199071</v>
      </c>
      <c r="K1188" s="2">
        <f t="shared" si="481"/>
        <v>9.0389052289977645</v>
      </c>
    </row>
    <row r="1189" spans="1:11">
      <c r="A1189" t="s">
        <v>262</v>
      </c>
      <c r="B1189" s="2">
        <f>B264</f>
        <v>0.37091297137717427</v>
      </c>
      <c r="C1189" s="2">
        <f t="shared" ref="C1189:K1189" si="482">C264</f>
        <v>0.38741071824405854</v>
      </c>
      <c r="D1189" s="2">
        <f t="shared" si="482"/>
        <v>0.40177787218757283</v>
      </c>
      <c r="E1189" s="2">
        <f t="shared" si="482"/>
        <v>0.39608730557881888</v>
      </c>
      <c r="F1189" s="2">
        <f t="shared" si="482"/>
        <v>0.36481014509473819</v>
      </c>
      <c r="G1189" s="2">
        <f t="shared" si="482"/>
        <v>0.32848365177828032</v>
      </c>
      <c r="H1189" s="2">
        <f t="shared" si="482"/>
        <v>0.28563285672045718</v>
      </c>
      <c r="I1189" s="2">
        <f t="shared" si="482"/>
        <v>0.24057785777892446</v>
      </c>
      <c r="J1189" s="2">
        <f t="shared" si="482"/>
        <v>0.19313940745907124</v>
      </c>
      <c r="K1189" s="2">
        <f t="shared" si="482"/>
        <v>0.17025783705595654</v>
      </c>
    </row>
    <row r="1190" spans="1:11">
      <c r="A1190" t="s">
        <v>266</v>
      </c>
      <c r="B1190" s="2">
        <f>B355</f>
        <v>0.27043613833280172</v>
      </c>
      <c r="C1190" s="2">
        <f t="shared" ref="C1190:K1190" si="483">C355</f>
        <v>0.28960955441997743</v>
      </c>
      <c r="D1190" s="2">
        <f t="shared" si="483"/>
        <v>0.30755680923960071</v>
      </c>
      <c r="E1190" s="2">
        <f t="shared" si="483"/>
        <v>0.32322537457816686</v>
      </c>
      <c r="F1190" s="2">
        <f t="shared" si="483"/>
        <v>0.33669018515973531</v>
      </c>
      <c r="G1190" s="2">
        <f t="shared" si="483"/>
        <v>0.34484374651000299</v>
      </c>
      <c r="H1190" s="2">
        <f t="shared" si="483"/>
        <v>0.34913139773288748</v>
      </c>
      <c r="I1190" s="2">
        <f t="shared" si="483"/>
        <v>0.35071337714914741</v>
      </c>
      <c r="J1190" s="2">
        <f t="shared" si="483"/>
        <v>0.3506537219245926</v>
      </c>
      <c r="K1190" s="2">
        <f t="shared" si="483"/>
        <v>0.3487186131113163</v>
      </c>
    </row>
    <row r="1191" spans="1:11">
      <c r="A1191" t="s">
        <v>682</v>
      </c>
      <c r="B1191" s="2">
        <f>B551+B566+B581+B1097</f>
        <v>2.9873396780434476</v>
      </c>
      <c r="C1191" s="2">
        <f t="shared" ref="C1191:K1191" si="484">C551+C566+C581+C1097</f>
        <v>3.9191860140845227</v>
      </c>
      <c r="D1191" s="2">
        <f t="shared" si="484"/>
        <v>4.9175787956849311</v>
      </c>
      <c r="E1191" s="2">
        <f t="shared" si="484"/>
        <v>5.9277324468992321</v>
      </c>
      <c r="F1191" s="2">
        <f t="shared" si="484"/>
        <v>7.0081138524247599</v>
      </c>
      <c r="G1191" s="2">
        <f t="shared" si="484"/>
        <v>7.9631696756314172</v>
      </c>
      <c r="H1191" s="2">
        <f t="shared" si="484"/>
        <v>8.8219841240529018</v>
      </c>
      <c r="I1191" s="2">
        <f t="shared" si="484"/>
        <v>9.0955028939601963</v>
      </c>
      <c r="J1191" s="2">
        <f t="shared" si="484"/>
        <v>7.8246378694377539</v>
      </c>
      <c r="K1191" s="2">
        <f t="shared" si="484"/>
        <v>6.7205999417311864</v>
      </c>
    </row>
    <row r="1192" spans="1:11">
      <c r="A1192" t="s">
        <v>267</v>
      </c>
      <c r="B1192" s="2">
        <f>B720</f>
        <v>0.26513527838822643</v>
      </c>
      <c r="C1192" s="2">
        <f t="shared" ref="C1192:K1192" si="485">C720</f>
        <v>0.28678180268983355</v>
      </c>
      <c r="D1192" s="2">
        <f t="shared" si="485"/>
        <v>0.31641871683284317</v>
      </c>
      <c r="E1192" s="2">
        <f t="shared" si="485"/>
        <v>0.33276748350403007</v>
      </c>
      <c r="F1192" s="2">
        <f t="shared" si="485"/>
        <v>0.33301025256464173</v>
      </c>
      <c r="G1192" s="2">
        <f t="shared" si="485"/>
        <v>0.33114496285117595</v>
      </c>
      <c r="H1192" s="2">
        <f t="shared" si="485"/>
        <v>0.32389838165852608</v>
      </c>
      <c r="I1192" s="2">
        <f t="shared" si="485"/>
        <v>0.31014099059956551</v>
      </c>
      <c r="J1192" s="2">
        <f t="shared" si="485"/>
        <v>0.29408141243186314</v>
      </c>
      <c r="K1192" s="2">
        <f t="shared" si="485"/>
        <v>0.27613822945832184</v>
      </c>
    </row>
    <row r="1193" spans="1:11">
      <c r="A1193" t="s">
        <v>268</v>
      </c>
      <c r="B1193" s="2">
        <f>B758</f>
        <v>0.70072595862637566</v>
      </c>
      <c r="C1193" s="2">
        <f t="shared" ref="C1193:K1193" si="486">C758</f>
        <v>0.94079978826805943</v>
      </c>
      <c r="D1193" s="2">
        <f t="shared" si="486"/>
        <v>1.0620900393229264</v>
      </c>
      <c r="E1193" s="2">
        <f t="shared" si="486"/>
        <v>1.1314561837852211</v>
      </c>
      <c r="F1193" s="2">
        <f t="shared" si="486"/>
        <v>1.1463039317595465</v>
      </c>
      <c r="G1193" s="2">
        <f t="shared" si="486"/>
        <v>1.1266259418605682</v>
      </c>
      <c r="H1193" s="2">
        <f t="shared" si="486"/>
        <v>1.105644029506494</v>
      </c>
      <c r="I1193" s="2">
        <f t="shared" si="486"/>
        <v>1.2245678092047996</v>
      </c>
      <c r="J1193" s="2">
        <f t="shared" si="486"/>
        <v>1.038432405543857</v>
      </c>
      <c r="K1193" s="2">
        <f t="shared" si="486"/>
        <v>0.99918924018325939</v>
      </c>
    </row>
    <row r="1194" spans="1:11">
      <c r="A1194" t="s">
        <v>269</v>
      </c>
      <c r="B1194" s="2">
        <f>B901</f>
        <v>1.4547357143007114</v>
      </c>
      <c r="C1194" s="2">
        <f t="shared" ref="C1194:K1194" si="487">C901</f>
        <v>1.5653571025600814</v>
      </c>
      <c r="D1194" s="2">
        <f t="shared" si="487"/>
        <v>1.6068320968018073</v>
      </c>
      <c r="E1194" s="2">
        <f t="shared" si="487"/>
        <v>1.6298503522235865</v>
      </c>
      <c r="F1194" s="2">
        <f t="shared" si="487"/>
        <v>1.5551428169326493</v>
      </c>
      <c r="G1194" s="2">
        <f t="shared" si="487"/>
        <v>1.445287964909943</v>
      </c>
      <c r="H1194" s="2">
        <f t="shared" si="487"/>
        <v>1.3332157045435054</v>
      </c>
      <c r="I1194" s="2">
        <f t="shared" si="487"/>
        <v>1.3239894225801254</v>
      </c>
      <c r="J1194" s="2">
        <f t="shared" si="487"/>
        <v>1.160867519682137</v>
      </c>
      <c r="K1194" s="2">
        <f t="shared" si="487"/>
        <v>1.0928811694434803</v>
      </c>
    </row>
    <row r="1195" spans="1:11">
      <c r="A1195" t="s">
        <v>270</v>
      </c>
      <c r="B1195" s="2">
        <f>B954</f>
        <v>1.3066851915911484</v>
      </c>
      <c r="C1195" s="2">
        <f t="shared" ref="C1195:K1195" si="488">C954</f>
        <v>1.4810188537199598</v>
      </c>
      <c r="D1195" s="2">
        <f t="shared" si="488"/>
        <v>1.6719554917004766</v>
      </c>
      <c r="E1195" s="2">
        <f t="shared" si="488"/>
        <v>1.7811525483320934</v>
      </c>
      <c r="F1195" s="2">
        <f t="shared" si="488"/>
        <v>1.8045260598480133</v>
      </c>
      <c r="G1195" s="2">
        <f t="shared" si="488"/>
        <v>1.7735487207721314</v>
      </c>
      <c r="H1195" s="2">
        <f t="shared" si="488"/>
        <v>1.740518730575503</v>
      </c>
      <c r="I1195" s="2">
        <f t="shared" si="488"/>
        <v>1.690882466328343</v>
      </c>
      <c r="J1195" s="2">
        <f t="shared" si="488"/>
        <v>1.6347133471994604</v>
      </c>
      <c r="K1195" s="2">
        <f t="shared" si="488"/>
        <v>1.5729362629532051</v>
      </c>
    </row>
    <row r="1196" spans="1:11">
      <c r="A1196" t="s">
        <v>271</v>
      </c>
      <c r="B1196" s="2">
        <f>B1022</f>
        <v>4.0040461234169795</v>
      </c>
      <c r="C1196" s="2">
        <f t="shared" ref="C1196:K1196" si="489">C1022</f>
        <v>4.3145499167671515</v>
      </c>
      <c r="D1196" s="2">
        <f t="shared" si="489"/>
        <v>4.4830547874698956</v>
      </c>
      <c r="E1196" s="2">
        <f t="shared" si="489"/>
        <v>4.5231602870524998</v>
      </c>
      <c r="F1196" s="2">
        <f t="shared" si="489"/>
        <v>4.541843319620261</v>
      </c>
      <c r="G1196" s="2">
        <f t="shared" si="489"/>
        <v>4.4361542583486893</v>
      </c>
      <c r="H1196" s="2">
        <f t="shared" si="489"/>
        <v>4.3004380950316587</v>
      </c>
      <c r="I1196" s="2">
        <f t="shared" si="489"/>
        <v>4.4427021316535891</v>
      </c>
      <c r="J1196" s="2">
        <f t="shared" si="489"/>
        <v>4.5885648610765033</v>
      </c>
      <c r="K1196" s="2">
        <f t="shared" si="489"/>
        <v>4.7382026777965738</v>
      </c>
    </row>
    <row r="1197" spans="1:11">
      <c r="A1197" t="s">
        <v>10</v>
      </c>
      <c r="B1197" s="2">
        <f t="shared" ref="B1197:K1197" si="490">SUM(B1188:B1196)</f>
        <v>21.463885750310844</v>
      </c>
      <c r="C1197" s="2">
        <f t="shared" si="490"/>
        <v>24.496573901491772</v>
      </c>
      <c r="D1197" s="2">
        <f t="shared" si="490"/>
        <v>26.671198263896812</v>
      </c>
      <c r="E1197" s="2">
        <f t="shared" si="490"/>
        <v>28.357061995254242</v>
      </c>
      <c r="F1197" s="2">
        <f t="shared" si="490"/>
        <v>29.538019855753518</v>
      </c>
      <c r="G1197" s="2">
        <f t="shared" si="490"/>
        <v>29.694035733172512</v>
      </c>
      <c r="H1197" s="2">
        <f t="shared" si="490"/>
        <v>29.315306291154304</v>
      </c>
      <c r="I1197" s="2">
        <f t="shared" si="490"/>
        <v>29.315705671190589</v>
      </c>
      <c r="J1197" s="2">
        <f t="shared" si="490"/>
        <v>27.006946709575146</v>
      </c>
      <c r="K1197" s="2">
        <f t="shared" si="490"/>
        <v>24.957829200731062</v>
      </c>
    </row>
    <row r="1199" spans="1:11">
      <c r="A1199" s="210" t="s">
        <v>671</v>
      </c>
    </row>
    <row r="1200" spans="1:11">
      <c r="B1200">
        <v>2010</v>
      </c>
      <c r="C1200">
        <v>2020</v>
      </c>
      <c r="D1200">
        <v>2030</v>
      </c>
      <c r="E1200">
        <v>2040</v>
      </c>
      <c r="F1200">
        <v>2050</v>
      </c>
      <c r="G1200">
        <v>2060</v>
      </c>
      <c r="H1200">
        <v>2070</v>
      </c>
      <c r="I1200">
        <v>2080</v>
      </c>
      <c r="J1200">
        <v>2090</v>
      </c>
      <c r="K1200">
        <v>2100</v>
      </c>
    </row>
    <row r="1201" spans="1:14">
      <c r="A1201" t="s">
        <v>659</v>
      </c>
      <c r="B1201" s="209">
        <v>0.95</v>
      </c>
      <c r="C1201" s="209">
        <v>0.92</v>
      </c>
      <c r="D1201" s="209">
        <f>100%-D1202-D1203</f>
        <v>0.79500000000000004</v>
      </c>
      <c r="E1201" s="209">
        <f t="shared" ref="E1201:K1201" si="491">100%-E1202-E1203</f>
        <v>0.64999999999999991</v>
      </c>
      <c r="F1201" s="209">
        <f t="shared" si="491"/>
        <v>4.9999999999999933E-2</v>
      </c>
      <c r="G1201" s="209">
        <f t="shared" si="491"/>
        <v>0</v>
      </c>
      <c r="H1201" s="209">
        <f t="shared" si="491"/>
        <v>0</v>
      </c>
      <c r="I1201" s="209">
        <f t="shared" si="491"/>
        <v>0</v>
      </c>
      <c r="J1201" s="209">
        <f t="shared" si="491"/>
        <v>0</v>
      </c>
      <c r="K1201" s="209">
        <f t="shared" si="491"/>
        <v>0</v>
      </c>
    </row>
    <row r="1202" spans="1:14">
      <c r="A1202" t="s">
        <v>683</v>
      </c>
      <c r="B1202" s="209">
        <v>0.05</v>
      </c>
      <c r="C1202" s="209">
        <v>0.06</v>
      </c>
      <c r="D1202" s="209">
        <v>0.08</v>
      </c>
      <c r="E1202" s="209">
        <v>0.05</v>
      </c>
      <c r="F1202" s="209">
        <v>0.05</v>
      </c>
      <c r="G1202" s="209"/>
      <c r="H1202" s="209"/>
      <c r="I1202" s="209"/>
      <c r="J1202" s="209"/>
      <c r="K1202" s="209"/>
    </row>
    <row r="1203" spans="1:14">
      <c r="A1203" s="8" t="s">
        <v>660</v>
      </c>
      <c r="B1203" s="209">
        <v>0</v>
      </c>
      <c r="C1203" s="209">
        <v>0.02</v>
      </c>
      <c r="D1203" s="209">
        <v>0.125</v>
      </c>
      <c r="E1203" s="209">
        <v>0.3</v>
      </c>
      <c r="F1203" s="209">
        <v>0.9</v>
      </c>
      <c r="G1203" s="209">
        <v>1</v>
      </c>
      <c r="H1203" s="209">
        <v>1</v>
      </c>
      <c r="I1203" s="209">
        <v>1</v>
      </c>
      <c r="J1203" s="209">
        <v>1</v>
      </c>
      <c r="K1203" s="209">
        <v>1</v>
      </c>
      <c r="N1203" s="8" t="s">
        <v>672</v>
      </c>
    </row>
    <row r="1204" spans="1:14">
      <c r="A1204" t="s">
        <v>661</v>
      </c>
      <c r="B1204" s="209">
        <f>100%-B1205-B1206</f>
        <v>1</v>
      </c>
      <c r="C1204" s="209">
        <f t="shared" ref="C1204:K1204" si="492">100%-C1205-C1206</f>
        <v>0.97799999999999998</v>
      </c>
      <c r="D1204" s="209">
        <f t="shared" si="492"/>
        <v>0.86999999999999988</v>
      </c>
      <c r="E1204" s="209">
        <f t="shared" si="492"/>
        <v>0.45</v>
      </c>
      <c r="F1204" s="209">
        <f t="shared" si="492"/>
        <v>0.15000000000000002</v>
      </c>
      <c r="G1204" s="209">
        <f t="shared" si="492"/>
        <v>0</v>
      </c>
      <c r="H1204" s="209">
        <f t="shared" si="492"/>
        <v>0</v>
      </c>
      <c r="I1204" s="209">
        <f t="shared" si="492"/>
        <v>0</v>
      </c>
      <c r="J1204" s="209">
        <f t="shared" si="492"/>
        <v>0</v>
      </c>
      <c r="K1204" s="209">
        <f t="shared" si="492"/>
        <v>0</v>
      </c>
    </row>
    <row r="1205" spans="1:14">
      <c r="A1205" t="s">
        <v>663</v>
      </c>
      <c r="B1205" s="209"/>
      <c r="C1205" s="209">
        <v>0.02</v>
      </c>
      <c r="D1205" s="209">
        <v>0.06</v>
      </c>
      <c r="E1205" s="209">
        <v>0.25</v>
      </c>
      <c r="F1205" s="209">
        <v>0.35</v>
      </c>
      <c r="G1205" s="209">
        <v>0.1</v>
      </c>
      <c r="H1205" s="209"/>
      <c r="I1205" s="209"/>
      <c r="J1205" s="209"/>
      <c r="K1205" s="209"/>
    </row>
    <row r="1206" spans="1:14">
      <c r="A1206" t="s">
        <v>662</v>
      </c>
      <c r="B1206" s="209"/>
      <c r="C1206" s="209">
        <v>2E-3</v>
      </c>
      <c r="D1206" s="209">
        <v>7.0000000000000007E-2</v>
      </c>
      <c r="E1206" s="209">
        <v>0.3</v>
      </c>
      <c r="F1206" s="209">
        <v>0.5</v>
      </c>
      <c r="G1206" s="209">
        <v>0.9</v>
      </c>
      <c r="H1206" s="209">
        <v>1</v>
      </c>
      <c r="I1206" s="209">
        <v>1</v>
      </c>
      <c r="J1206" s="209">
        <v>1</v>
      </c>
      <c r="K1206" s="209">
        <v>1</v>
      </c>
    </row>
    <row r="1207" spans="1:14">
      <c r="A1207" t="s">
        <v>684</v>
      </c>
      <c r="B1207" s="209">
        <v>1</v>
      </c>
      <c r="C1207" s="209">
        <v>1</v>
      </c>
      <c r="D1207" s="209">
        <f>100%-D1208-D1209</f>
        <v>0.95</v>
      </c>
      <c r="E1207" s="209">
        <f t="shared" ref="E1207:K1207" si="493">100%-E1208-E1209</f>
        <v>0.7</v>
      </c>
      <c r="F1207" s="209">
        <f t="shared" si="493"/>
        <v>0.48</v>
      </c>
      <c r="G1207" s="209">
        <f t="shared" si="493"/>
        <v>1</v>
      </c>
      <c r="H1207" s="209">
        <f t="shared" si="493"/>
        <v>1</v>
      </c>
      <c r="I1207" s="209">
        <f t="shared" si="493"/>
        <v>1</v>
      </c>
      <c r="J1207" s="209">
        <f t="shared" si="493"/>
        <v>1</v>
      </c>
      <c r="K1207" s="209">
        <f t="shared" si="493"/>
        <v>1</v>
      </c>
    </row>
    <row r="1208" spans="1:14">
      <c r="A1208" t="s">
        <v>685</v>
      </c>
      <c r="B1208" s="209"/>
      <c r="C1208" s="209"/>
      <c r="D1208" s="209">
        <v>0.05</v>
      </c>
      <c r="E1208" s="209">
        <v>0.3</v>
      </c>
      <c r="F1208" s="209">
        <v>0.5</v>
      </c>
      <c r="G1208" s="209"/>
      <c r="H1208" s="209"/>
      <c r="I1208" s="209"/>
      <c r="J1208" s="209"/>
      <c r="K1208" s="209"/>
    </row>
    <row r="1209" spans="1:14">
      <c r="A1209" t="s">
        <v>686</v>
      </c>
      <c r="B1209" s="209"/>
      <c r="C1209" s="209"/>
      <c r="D1209" s="209">
        <v>0</v>
      </c>
      <c r="E1209" s="209">
        <v>0</v>
      </c>
      <c r="F1209" s="209">
        <v>0.02</v>
      </c>
      <c r="G1209" s="209"/>
      <c r="H1209" s="209"/>
      <c r="I1209" s="209"/>
      <c r="J1209" s="209"/>
      <c r="K1209" s="209"/>
    </row>
    <row r="1210" spans="1:14">
      <c r="A1210" t="s">
        <v>664</v>
      </c>
      <c r="B1210" s="209">
        <f>100%-B1211-B1212-B1213-B1214-B1215</f>
        <v>1</v>
      </c>
      <c r="C1210" s="209">
        <f t="shared" ref="C1210:K1210" si="494">100%-C1211-C1212-C1213-C1214-C1215</f>
        <v>0.94</v>
      </c>
      <c r="D1210" s="209">
        <f t="shared" si="494"/>
        <v>0.85</v>
      </c>
      <c r="E1210" s="209">
        <f t="shared" si="494"/>
        <v>0.52999999999999992</v>
      </c>
      <c r="F1210" s="209">
        <f t="shared" si="494"/>
        <v>4.0000000000000036E-2</v>
      </c>
      <c r="G1210" s="209">
        <f t="shared" si="494"/>
        <v>-2.0000000000000018E-2</v>
      </c>
      <c r="H1210" s="209">
        <f t="shared" si="494"/>
        <v>0</v>
      </c>
      <c r="I1210" s="209">
        <f t="shared" si="494"/>
        <v>4.9999999999999989E-2</v>
      </c>
      <c r="J1210" s="209">
        <f t="shared" si="494"/>
        <v>2.0000000000000073E-2</v>
      </c>
      <c r="K1210" s="209">
        <f t="shared" si="494"/>
        <v>0</v>
      </c>
    </row>
    <row r="1211" spans="1:14">
      <c r="A1211" t="s">
        <v>665</v>
      </c>
      <c r="B1211" s="209"/>
      <c r="C1211" s="209">
        <v>0.05</v>
      </c>
      <c r="D1211" s="209">
        <v>0.1</v>
      </c>
      <c r="E1211" s="209">
        <v>0.3</v>
      </c>
      <c r="F1211" s="209">
        <v>0.5</v>
      </c>
      <c r="G1211" s="209">
        <v>0.35</v>
      </c>
      <c r="H1211" s="209">
        <v>0.2</v>
      </c>
      <c r="I1211" s="209">
        <v>0.15</v>
      </c>
      <c r="J1211" s="209">
        <v>0.09</v>
      </c>
      <c r="K1211" s="209">
        <v>0.03</v>
      </c>
    </row>
    <row r="1212" spans="1:14">
      <c r="A1212" t="s">
        <v>666</v>
      </c>
      <c r="B1212" s="209"/>
      <c r="C1212" s="209"/>
      <c r="D1212" s="209"/>
      <c r="E1212" s="209">
        <v>0.02</v>
      </c>
      <c r="F1212" s="209">
        <v>0.1</v>
      </c>
      <c r="G1212" s="209">
        <v>0.15</v>
      </c>
      <c r="H1212" s="209">
        <v>0.25</v>
      </c>
      <c r="I1212" s="209">
        <v>0.25</v>
      </c>
      <c r="J1212" s="209">
        <v>0.3</v>
      </c>
      <c r="K1212" s="209">
        <v>0.3</v>
      </c>
    </row>
    <row r="1213" spans="1:14">
      <c r="A1213" s="8" t="s">
        <v>674</v>
      </c>
      <c r="B1213" s="209"/>
      <c r="C1213" s="209"/>
      <c r="D1213" s="209">
        <v>0.02</v>
      </c>
      <c r="E1213" s="209">
        <v>0.05</v>
      </c>
      <c r="F1213" s="209">
        <v>0.05</v>
      </c>
      <c r="G1213" s="209">
        <v>0.05</v>
      </c>
      <c r="H1213" s="209">
        <v>0.08</v>
      </c>
      <c r="I1213" s="209">
        <v>0.08</v>
      </c>
      <c r="J1213" s="209">
        <v>0.12</v>
      </c>
      <c r="K1213" s="209">
        <v>0.2</v>
      </c>
    </row>
    <row r="1214" spans="1:14">
      <c r="A1214" t="s">
        <v>667</v>
      </c>
      <c r="B1214" s="209"/>
      <c r="C1214" s="209"/>
      <c r="D1214" s="209"/>
      <c r="E1214" s="209"/>
      <c r="F1214" s="208">
        <v>0.01</v>
      </c>
      <c r="G1214" s="208">
        <v>0.02</v>
      </c>
      <c r="H1214" s="208">
        <v>0.02</v>
      </c>
      <c r="I1214" s="208">
        <v>0.02</v>
      </c>
      <c r="J1214" s="208">
        <v>0.02</v>
      </c>
      <c r="K1214" s="208">
        <v>0.02</v>
      </c>
    </row>
    <row r="1215" spans="1:14">
      <c r="A1215" t="s">
        <v>687</v>
      </c>
      <c r="B1215" s="209"/>
      <c r="C1215" s="209">
        <v>0.01</v>
      </c>
      <c r="D1215" s="209">
        <v>0.03</v>
      </c>
      <c r="E1215" s="209">
        <v>0.1</v>
      </c>
      <c r="F1215" s="209">
        <v>0.3</v>
      </c>
      <c r="G1215" s="209">
        <v>0.45</v>
      </c>
      <c r="H1215" s="209">
        <v>0.45</v>
      </c>
      <c r="I1215" s="209">
        <v>0.45</v>
      </c>
      <c r="J1215" s="209">
        <v>0.45</v>
      </c>
      <c r="K1215" s="209">
        <v>0.45</v>
      </c>
    </row>
    <row r="1216" spans="1:14">
      <c r="A1216" t="s">
        <v>668</v>
      </c>
      <c r="B1216" s="209">
        <f>100%-B1217-B1218-B1219-B1220</f>
        <v>1</v>
      </c>
      <c r="C1216" s="209">
        <f t="shared" ref="C1216:K1216" si="495">100%-C1217-C1218-C1219-C1220</f>
        <v>0.95</v>
      </c>
      <c r="D1216" s="209">
        <f t="shared" si="495"/>
        <v>0.9</v>
      </c>
      <c r="E1216" s="209">
        <f t="shared" si="495"/>
        <v>0.67999999999999994</v>
      </c>
      <c r="F1216" s="209">
        <f t="shared" si="495"/>
        <v>0.39</v>
      </c>
      <c r="G1216" s="209">
        <f t="shared" si="495"/>
        <v>0.55000000000000004</v>
      </c>
      <c r="H1216" s="209">
        <f t="shared" si="495"/>
        <v>0.4</v>
      </c>
      <c r="I1216" s="209">
        <f>100%-I1217-I1218-I1219-I1220</f>
        <v>0.32</v>
      </c>
      <c r="J1216" s="209">
        <f>100%-J1217-J1218-J1219-J1220</f>
        <v>0.27</v>
      </c>
      <c r="K1216" s="209">
        <f t="shared" si="495"/>
        <v>0.18000000000000005</v>
      </c>
    </row>
    <row r="1217" spans="1:14">
      <c r="A1217" t="s">
        <v>669</v>
      </c>
      <c r="B1217" s="209"/>
      <c r="C1217" s="209">
        <v>0.05</v>
      </c>
      <c r="D1217" s="209">
        <v>0.1</v>
      </c>
      <c r="E1217" s="209">
        <v>0.3</v>
      </c>
      <c r="F1217" s="209">
        <v>0.5</v>
      </c>
      <c r="G1217" s="209">
        <v>0.35</v>
      </c>
      <c r="H1217" s="209">
        <v>0.35</v>
      </c>
      <c r="I1217" s="209">
        <v>0.38</v>
      </c>
      <c r="J1217" s="209">
        <v>0.3</v>
      </c>
      <c r="K1217" s="209">
        <v>0.2</v>
      </c>
      <c r="N1217" s="8" t="s">
        <v>676</v>
      </c>
    </row>
    <row r="1218" spans="1:14">
      <c r="A1218" t="s">
        <v>670</v>
      </c>
      <c r="B1218" s="209"/>
      <c r="C1218" s="209"/>
      <c r="D1218" s="209"/>
      <c r="E1218" s="209">
        <v>0.02</v>
      </c>
      <c r="F1218" s="209">
        <v>0.1</v>
      </c>
      <c r="G1218" s="209"/>
      <c r="H1218" s="209"/>
      <c r="I1218" s="209"/>
      <c r="J1218" s="209">
        <v>0.08</v>
      </c>
      <c r="K1218" s="209">
        <v>0.12</v>
      </c>
    </row>
    <row r="1219" spans="1:14">
      <c r="A1219" s="8" t="s">
        <v>675</v>
      </c>
      <c r="B1219" s="209"/>
      <c r="C1219" s="209"/>
      <c r="D1219" s="209"/>
      <c r="E1219" s="209"/>
      <c r="F1219" s="209"/>
      <c r="G1219" s="209"/>
      <c r="H1219" s="209"/>
      <c r="I1219" s="209"/>
      <c r="J1219" s="209"/>
      <c r="K1219" s="209"/>
    </row>
    <row r="1220" spans="1:14">
      <c r="A1220" s="8" t="s">
        <v>673</v>
      </c>
      <c r="B1220" s="209"/>
      <c r="C1220" s="209"/>
      <c r="D1220" s="209"/>
      <c r="E1220" s="209"/>
      <c r="F1220" s="209">
        <v>0.01</v>
      </c>
      <c r="G1220" s="209">
        <v>0.1</v>
      </c>
      <c r="H1220" s="209">
        <v>0.25</v>
      </c>
      <c r="I1220" s="209">
        <v>0.3</v>
      </c>
      <c r="J1220" s="209">
        <v>0.35</v>
      </c>
      <c r="K1220" s="209">
        <v>0.5</v>
      </c>
    </row>
    <row r="1221" spans="1:14">
      <c r="A1221" s="8" t="s">
        <v>677</v>
      </c>
      <c r="B1221" s="209">
        <f>100%-B1222-B1223-B1224</f>
        <v>1</v>
      </c>
      <c r="C1221" s="209">
        <f t="shared" ref="C1221:K1221" si="496">100%-C1222-C1223-C1224</f>
        <v>0.97799999999999998</v>
      </c>
      <c r="D1221" s="209">
        <f t="shared" si="496"/>
        <v>0.90999999999999992</v>
      </c>
      <c r="E1221" s="209">
        <f t="shared" si="496"/>
        <v>0.6</v>
      </c>
      <c r="F1221" s="209">
        <f t="shared" si="496"/>
        <v>0.29000000000000004</v>
      </c>
      <c r="G1221" s="209">
        <f t="shared" si="496"/>
        <v>0.2</v>
      </c>
      <c r="H1221" s="209">
        <f t="shared" si="496"/>
        <v>0</v>
      </c>
      <c r="I1221" s="209">
        <f t="shared" si="496"/>
        <v>0</v>
      </c>
      <c r="J1221" s="209">
        <f t="shared" si="496"/>
        <v>0</v>
      </c>
      <c r="K1221" s="209">
        <f t="shared" si="496"/>
        <v>0</v>
      </c>
    </row>
    <row r="1222" spans="1:14">
      <c r="A1222" s="8" t="s">
        <v>678</v>
      </c>
      <c r="B1222" s="209"/>
      <c r="C1222" s="209">
        <v>0.02</v>
      </c>
      <c r="D1222" s="209">
        <v>0.06</v>
      </c>
      <c r="E1222" s="209">
        <v>0.25</v>
      </c>
      <c r="F1222" s="209">
        <v>0.35</v>
      </c>
      <c r="G1222" s="209">
        <v>0.35</v>
      </c>
      <c r="H1222" s="209">
        <v>0.28000000000000003</v>
      </c>
      <c r="I1222" s="209">
        <v>0.15</v>
      </c>
      <c r="J1222" s="209">
        <v>0.15</v>
      </c>
      <c r="K1222" s="209">
        <v>0.15</v>
      </c>
    </row>
    <row r="1223" spans="1:14">
      <c r="A1223" s="8" t="s">
        <v>679</v>
      </c>
      <c r="B1223" s="209"/>
      <c r="C1223" s="209">
        <v>2E-3</v>
      </c>
      <c r="D1223" s="209">
        <v>0.03</v>
      </c>
      <c r="E1223" s="209">
        <v>0.15</v>
      </c>
      <c r="F1223" s="209">
        <v>0.35</v>
      </c>
      <c r="G1223" s="209">
        <v>0.4</v>
      </c>
      <c r="H1223" s="209">
        <v>0.6</v>
      </c>
      <c r="I1223" s="209">
        <v>0.6</v>
      </c>
      <c r="J1223" s="209">
        <v>0.6</v>
      </c>
      <c r="K1223" s="209">
        <v>0.6</v>
      </c>
    </row>
    <row r="1224" spans="1:14">
      <c r="A1224" s="8" t="s">
        <v>680</v>
      </c>
      <c r="F1224" s="209">
        <v>0.01</v>
      </c>
      <c r="G1224" s="209">
        <v>0.05</v>
      </c>
      <c r="H1224" s="208">
        <v>0.12</v>
      </c>
      <c r="I1224" s="208">
        <v>0.25</v>
      </c>
      <c r="J1224" s="208">
        <v>0.25</v>
      </c>
      <c r="K1224" s="208">
        <v>0.25</v>
      </c>
    </row>
    <row r="1227" spans="1:14">
      <c r="A1227" t="s">
        <v>681</v>
      </c>
      <c r="B1227">
        <v>2010</v>
      </c>
      <c r="C1227">
        <v>2020</v>
      </c>
      <c r="D1227">
        <v>2030</v>
      </c>
      <c r="E1227">
        <v>2040</v>
      </c>
      <c r="F1227">
        <v>2050</v>
      </c>
      <c r="G1227">
        <v>2060</v>
      </c>
      <c r="H1227">
        <v>2070</v>
      </c>
      <c r="I1227">
        <v>2080</v>
      </c>
      <c r="J1227">
        <v>2090</v>
      </c>
      <c r="K1227">
        <v>2100</v>
      </c>
    </row>
    <row r="1228" spans="1:14">
      <c r="A1228" s="1" t="s">
        <v>688</v>
      </c>
      <c r="B1228" s="1">
        <f t="shared" ref="B1228:K1228" si="497">B1188*B1201+B1189*B1204+B1191*B1207+(B1193+B1194)*B1216+B1195*B1210+B1196*B1221</f>
        <v>20.423120898778116</v>
      </c>
      <c r="C1228" s="1">
        <f t="shared" si="497"/>
        <v>22.697621622588059</v>
      </c>
      <c r="D1228" s="1">
        <f t="shared" si="497"/>
        <v>22.387645807211264</v>
      </c>
      <c r="E1228" s="1">
        <f t="shared" si="497"/>
        <v>17.865806976318812</v>
      </c>
      <c r="F1228" s="1">
        <f t="shared" si="497"/>
        <v>6.4838749726193061</v>
      </c>
      <c r="G1228" s="1">
        <f t="shared" si="497"/>
        <v>10.229482201609494</v>
      </c>
      <c r="H1228" s="1">
        <f t="shared" si="497"/>
        <v>9.7975280176729012</v>
      </c>
      <c r="I1228" s="1">
        <f t="shared" si="497"/>
        <v>9.9955853314477903</v>
      </c>
      <c r="J1228" s="1">
        <f t="shared" si="497"/>
        <v>8.4511431161927622</v>
      </c>
      <c r="K1228" s="1">
        <f t="shared" si="497"/>
        <v>7.0971726154639994</v>
      </c>
    </row>
    <row r="1229" spans="1:14">
      <c r="A1229" t="s">
        <v>689</v>
      </c>
      <c r="B1229" s="3">
        <f t="shared" ref="B1229:K1229" si="498">B1211*B1195+(B1193+B1194)*B1217</f>
        <v>0</v>
      </c>
      <c r="C1229" s="3">
        <f t="shared" si="498"/>
        <v>0.19935878722740505</v>
      </c>
      <c r="D1229" s="3">
        <f t="shared" si="498"/>
        <v>0.43408776278252104</v>
      </c>
      <c r="E1229" s="3">
        <f t="shared" si="498"/>
        <v>1.3627377253022703</v>
      </c>
      <c r="F1229" s="3">
        <f t="shared" si="498"/>
        <v>2.2529864042701044</v>
      </c>
      <c r="G1229" s="3">
        <f t="shared" si="498"/>
        <v>1.520911919639925</v>
      </c>
      <c r="H1229" s="3">
        <f t="shared" si="498"/>
        <v>1.2017046530326003</v>
      </c>
      <c r="I1229" s="3">
        <f t="shared" si="498"/>
        <v>1.222084118027523</v>
      </c>
      <c r="J1229" s="3">
        <f t="shared" si="498"/>
        <v>0.80691417881574956</v>
      </c>
      <c r="K1229" s="3">
        <f t="shared" si="498"/>
        <v>0.46560216981394409</v>
      </c>
    </row>
    <row r="1230" spans="1:14">
      <c r="A1230" t="s">
        <v>690</v>
      </c>
      <c r="B1230" s="3">
        <f t="shared" ref="B1230:K1230" si="499">B1202*B1188+B1205*B1189+B1208*B1191+B1212*B1195+B1218*(B1193+B1194)+B1222*B1196</f>
        <v>0.50519343481169876</v>
      </c>
      <c r="C1230" s="3">
        <f t="shared" si="499"/>
        <v>0.77275082174451182</v>
      </c>
      <c r="D1230" s="3">
        <f t="shared" si="499"/>
        <v>1.4912835917362353</v>
      </c>
      <c r="E1230" s="3">
        <f t="shared" si="499"/>
        <v>3.7145623145794469</v>
      </c>
      <c r="F1230" s="3">
        <f t="shared" si="499"/>
        <v>6.2943618843341094</v>
      </c>
      <c r="G1230" s="3">
        <f t="shared" si="499"/>
        <v>1.8515346637156889</v>
      </c>
      <c r="H1230" s="3">
        <f t="shared" si="499"/>
        <v>1.6392523492527402</v>
      </c>
      <c r="I1230" s="3">
        <f t="shared" si="499"/>
        <v>1.089125936330124</v>
      </c>
      <c r="J1230" s="3">
        <f t="shared" si="499"/>
        <v>1.3546427273393931</v>
      </c>
      <c r="K1230" s="3">
        <f t="shared" si="499"/>
        <v>1.4336597297106564</v>
      </c>
    </row>
    <row r="1231" spans="1:14">
      <c r="A1231" t="s">
        <v>691</v>
      </c>
      <c r="B1231" s="2">
        <f t="shared" ref="B1231:K1231" si="500">B1224*B1196/1.5+B1209*B1191+(B1212+B1214)*B1195/1.2+(B1220+B1218)*(B1193+B1194)/1.2</f>
        <v>0</v>
      </c>
      <c r="C1231" s="2">
        <f t="shared" si="500"/>
        <v>0</v>
      </c>
      <c r="D1231" s="2">
        <f t="shared" si="500"/>
        <v>0</v>
      </c>
      <c r="E1231" s="2">
        <f t="shared" si="500"/>
        <v>7.570765140568167E-2</v>
      </c>
      <c r="F1231" s="2">
        <f t="shared" si="500"/>
        <v>0.58348873996214945</v>
      </c>
      <c r="G1231" s="2">
        <f t="shared" si="500"/>
        <v>0.61345070295188431</v>
      </c>
      <c r="H1231" s="2">
        <f t="shared" si="500"/>
        <v>1.243747539909104</v>
      </c>
      <c r="I1231" s="2">
        <f t="shared" si="500"/>
        <v>1.7580382181457068</v>
      </c>
      <c r="J1231" s="2">
        <f t="shared" si="500"/>
        <v>1.9887668426385878</v>
      </c>
      <c r="K1231" s="2">
        <f t="shared" si="500"/>
        <v>2.2900531613940993</v>
      </c>
    </row>
    <row r="1232" spans="1:14">
      <c r="A1232" t="s">
        <v>692</v>
      </c>
      <c r="B1232">
        <f t="shared" ref="B1232:K1232" si="501">B1203*B1188/2+B1206*B1189/2+B1215*B1195/2+B1223*B1196/2</f>
        <v>0</v>
      </c>
      <c r="C1232">
        <f t="shared" si="501"/>
        <v>0.12522565641099229</v>
      </c>
      <c r="D1232">
        <f t="shared" si="501"/>
        <v>0.85038323313016806</v>
      </c>
      <c r="E1232">
        <f t="shared" si="501"/>
        <v>2.3344522467774538</v>
      </c>
      <c r="F1232">
        <f t="shared" si="501"/>
        <v>6.7581147077415604</v>
      </c>
      <c r="G1232">
        <f t="shared" si="501"/>
        <v>7.4064853623988451</v>
      </c>
      <c r="H1232">
        <f t="shared" si="501"/>
        <v>7.3519860569154005</v>
      </c>
      <c r="I1232">
        <f t="shared" si="501"/>
        <v>7.1518624842773635</v>
      </c>
      <c r="J1232">
        <f t="shared" si="501"/>
        <v>6.8018777475823189</v>
      </c>
      <c r="K1232">
        <f t="shared" si="501"/>
        <v>6.3799529955303038</v>
      </c>
    </row>
  </sheetData>
  <mergeCells count="3">
    <mergeCell ref="N23:AB23"/>
    <mergeCell ref="N51:AB51"/>
    <mergeCell ref="A926:O926"/>
  </mergeCells>
  <phoneticPr fontId="45" type="noConversion"/>
  <pageMargins left="0.7" right="0.7" top="0.75" bottom="0.75" header="0.3" footer="0.3"/>
  <pageSetup orientation="portrait" horizontalDpi="1200" verticalDpi="1200"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D49174-B430-43CA-905F-538B8414CFA4}">
  <dimension ref="A1:AM1232"/>
  <sheetViews>
    <sheetView topLeftCell="A764" zoomScaleNormal="100" workbookViewId="0">
      <selection activeCell="A1187" sqref="A1187:K1232"/>
    </sheetView>
  </sheetViews>
  <sheetFormatPr defaultRowHeight="12.5" outlineLevelRow="1"/>
  <cols>
    <col min="1" max="1" width="41.1796875" customWidth="1"/>
    <col min="2" max="2" width="13.7265625" bestFit="1" customWidth="1"/>
    <col min="3" max="5" width="14.7265625" bestFit="1" customWidth="1"/>
    <col min="6" max="6" width="15.26953125" customWidth="1"/>
    <col min="7" max="8" width="14.7265625" bestFit="1" customWidth="1"/>
    <col min="9" max="9" width="12" bestFit="1" customWidth="1"/>
    <col min="10" max="10" width="12.453125" customWidth="1"/>
    <col min="11" max="11" width="12" bestFit="1" customWidth="1"/>
    <col min="13" max="13" width="9.54296875" bestFit="1" customWidth="1"/>
    <col min="14" max="14" width="9.7265625" bestFit="1" customWidth="1"/>
    <col min="15" max="15" width="7.1796875" customWidth="1"/>
    <col min="16" max="16" width="10" customWidth="1"/>
    <col min="17" max="17" width="9.1796875" customWidth="1"/>
    <col min="18" max="18" width="9.26953125" customWidth="1"/>
    <col min="19" max="19" width="8.54296875" customWidth="1"/>
    <col min="20" max="20" width="9.54296875" customWidth="1"/>
    <col min="21" max="21" width="9.81640625" customWidth="1"/>
    <col min="22" max="22" width="9.453125" customWidth="1"/>
    <col min="23" max="23" width="10.453125" customWidth="1"/>
    <col min="24" max="24" width="9" customWidth="1"/>
    <col min="25" max="25" width="7.81640625" customWidth="1"/>
    <col min="26" max="26" width="9.26953125" customWidth="1"/>
    <col min="27" max="32" width="12.54296875" bestFit="1" customWidth="1"/>
    <col min="33" max="33" width="9" bestFit="1" customWidth="1"/>
  </cols>
  <sheetData>
    <row r="1" spans="1:28" ht="14.5">
      <c r="A1" s="17" t="s">
        <v>278</v>
      </c>
      <c r="B1" s="18"/>
      <c r="C1" s="18"/>
      <c r="D1" s="18"/>
      <c r="E1" s="18"/>
      <c r="F1" s="18"/>
      <c r="G1" s="18"/>
      <c r="H1" s="18"/>
    </row>
    <row r="2" spans="1:28" ht="14.5">
      <c r="A2" s="132" t="s">
        <v>279</v>
      </c>
      <c r="B2" s="131"/>
      <c r="C2" s="131"/>
      <c r="D2" s="131"/>
      <c r="E2" s="131"/>
      <c r="F2" s="131"/>
      <c r="G2" s="131"/>
      <c r="H2" s="131"/>
    </row>
    <row r="3" spans="1:28" ht="14.5">
      <c r="A3" s="19" t="s">
        <v>12</v>
      </c>
      <c r="B3" s="20"/>
      <c r="C3" s="20"/>
      <c r="D3" s="20"/>
      <c r="E3" s="20"/>
      <c r="F3" s="20"/>
      <c r="G3" s="20"/>
      <c r="H3" s="20"/>
    </row>
    <row r="4" spans="1:28" ht="14.5">
      <c r="A4" s="21" t="s">
        <v>13</v>
      </c>
      <c r="B4" s="22"/>
      <c r="C4" s="22"/>
      <c r="D4" s="22"/>
      <c r="E4" s="22"/>
      <c r="F4" s="22"/>
      <c r="G4" s="22"/>
      <c r="H4" s="22"/>
    </row>
    <row r="5" spans="1:28" ht="14.5">
      <c r="A5" s="23" t="s">
        <v>14</v>
      </c>
      <c r="B5" s="24"/>
      <c r="C5" s="24"/>
      <c r="D5" s="24"/>
      <c r="E5" s="24"/>
      <c r="F5" s="24"/>
      <c r="G5" s="24"/>
      <c r="H5" s="24"/>
    </row>
    <row r="6" spans="1:28">
      <c r="O6" s="5"/>
      <c r="P6" s="5"/>
      <c r="Q6" s="5"/>
      <c r="R6" s="5"/>
      <c r="S6" s="5"/>
      <c r="T6" s="5"/>
      <c r="U6" s="5"/>
      <c r="V6" s="5"/>
      <c r="W6" s="5"/>
      <c r="X6" s="5"/>
      <c r="Y6" s="5"/>
      <c r="Z6" s="5"/>
      <c r="AA6" s="5"/>
      <c r="AB6" s="5"/>
    </row>
    <row r="7" spans="1:28">
      <c r="A7" t="str">
        <f>'[6] Summary population'!$A$17</f>
        <v>Table 2. Population (from IIASA-WiC POP SSP2 scenario)</v>
      </c>
      <c r="O7" s="5"/>
      <c r="P7" s="5"/>
      <c r="Q7" s="5"/>
      <c r="R7" s="5"/>
      <c r="S7" s="5"/>
      <c r="T7" s="5"/>
      <c r="U7" s="5"/>
      <c r="V7" s="5"/>
      <c r="W7" s="5"/>
      <c r="X7" s="5"/>
      <c r="Y7" s="5"/>
      <c r="Z7" s="5"/>
      <c r="AA7" s="5"/>
      <c r="AB7" s="5"/>
    </row>
    <row r="8" spans="1:28">
      <c r="A8" t="s">
        <v>86</v>
      </c>
      <c r="O8" s="5"/>
      <c r="P8" s="5"/>
      <c r="Q8" s="5"/>
      <c r="R8" s="5"/>
      <c r="S8" s="5"/>
      <c r="T8" s="5"/>
      <c r="U8" s="5"/>
      <c r="V8" s="5"/>
      <c r="W8" s="5"/>
      <c r="X8" s="5"/>
      <c r="Y8" s="5"/>
      <c r="Z8" s="5"/>
      <c r="AA8" s="5"/>
      <c r="AB8" s="5"/>
    </row>
    <row r="9" spans="1:28" ht="14.5">
      <c r="A9" s="18"/>
      <c r="B9" s="17">
        <v>2010</v>
      </c>
      <c r="C9" s="17">
        <v>2020</v>
      </c>
      <c r="D9" s="17">
        <v>2030</v>
      </c>
      <c r="E9" s="17">
        <v>2040</v>
      </c>
      <c r="F9" s="17">
        <v>2050</v>
      </c>
      <c r="G9" s="17">
        <v>2060</v>
      </c>
      <c r="H9" s="17">
        <v>2070</v>
      </c>
      <c r="I9" s="17">
        <v>2080</v>
      </c>
      <c r="J9" s="17">
        <v>2090</v>
      </c>
      <c r="K9" s="17">
        <v>2100</v>
      </c>
      <c r="N9" t="s">
        <v>155</v>
      </c>
      <c r="O9" s="5"/>
      <c r="P9" s="32"/>
      <c r="Q9" s="32"/>
      <c r="R9" s="32"/>
      <c r="S9" s="32"/>
      <c r="T9" s="32"/>
      <c r="U9" s="32"/>
      <c r="V9" s="32"/>
      <c r="W9" s="32"/>
      <c r="X9" s="32"/>
      <c r="Y9" s="32"/>
      <c r="Z9" s="32"/>
      <c r="AA9" s="32"/>
      <c r="AB9" s="5"/>
    </row>
    <row r="10" spans="1:28" ht="14.5">
      <c r="A10" s="28" t="s">
        <v>5</v>
      </c>
      <c r="B10" s="47">
        <f>'[6] Summary population'!B20/1000</f>
        <v>0.85623592500000012</v>
      </c>
      <c r="C10" s="47">
        <f>'[6] Summary population'!C20/1000</f>
        <v>1.0769905208100001</v>
      </c>
      <c r="D10" s="47">
        <f>'[6] Summary population'!D20/1000</f>
        <v>1.3140298154700001</v>
      </c>
      <c r="E10" s="47">
        <f>'[6] Summary population'!E20/1000</f>
        <v>1.5525195571500001</v>
      </c>
      <c r="F10" s="47">
        <f>'[6] Summary population'!F20/1000</f>
        <v>1.7775021190900002</v>
      </c>
      <c r="G10" s="47">
        <f>'[6] Summary population'!G20/1000</f>
        <v>1.9710708086199999</v>
      </c>
      <c r="H10" s="47">
        <f>'[6] Summary population'!H20/1000</f>
        <v>2.1327175041499999</v>
      </c>
      <c r="I10" s="47">
        <f>'[6] Summary population'!I20/1000</f>
        <v>2.25922381633</v>
      </c>
      <c r="J10" s="47">
        <f>'[6] Summary population'!J20/1000</f>
        <v>2.34787445078</v>
      </c>
      <c r="K10" s="47">
        <f>'[6] Summary population'!K20/1000</f>
        <v>2.4015941733099999</v>
      </c>
      <c r="L10" s="5"/>
      <c r="M10" s="5"/>
      <c r="O10" s="65"/>
      <c r="P10" s="5"/>
      <c r="Q10" s="5"/>
      <c r="R10" s="5"/>
      <c r="S10" s="5"/>
      <c r="T10" s="5"/>
      <c r="U10" s="5"/>
      <c r="V10" s="5"/>
      <c r="W10" s="5"/>
      <c r="X10" s="5"/>
      <c r="Y10" s="5"/>
      <c r="Z10" s="5"/>
      <c r="AA10" s="5"/>
      <c r="AB10" s="5"/>
    </row>
    <row r="11" spans="1:28" ht="14.5">
      <c r="A11" s="28" t="s">
        <v>6</v>
      </c>
      <c r="B11" s="47">
        <f>'[6] Summary population'!B21/1000</f>
        <v>1.4598755919999999</v>
      </c>
      <c r="C11" s="47">
        <f>'[6] Summary population'!C21/1000</f>
        <v>1.5097155348</v>
      </c>
      <c r="D11" s="47">
        <f>'[6] Summary population'!D21/1000</f>
        <v>1.5194124713999999</v>
      </c>
      <c r="E11" s="47">
        <f>'[6] Summary population'!E21/1000</f>
        <v>1.4829948313000001</v>
      </c>
      <c r="F11" s="47">
        <f>'[6] Summary population'!F21/1000</f>
        <v>1.4075707295</v>
      </c>
      <c r="G11" s="47">
        <f>'[6] Summary population'!G21/1000</f>
        <v>1.3056236337999998</v>
      </c>
      <c r="H11" s="47">
        <f>'[6] Summary population'!H21/1000</f>
        <v>1.1938518023</v>
      </c>
      <c r="I11" s="47">
        <f>'[6] Summary population'!I21/1000</f>
        <v>1.0817038969000001</v>
      </c>
      <c r="J11" s="47">
        <f>'[6] Summary population'!J21/1000</f>
        <v>0.97458530489999995</v>
      </c>
      <c r="K11" s="47">
        <f>'[6] Summary population'!K21/1000</f>
        <v>0.88223638000000004</v>
      </c>
      <c r="L11" s="5"/>
      <c r="M11" s="5"/>
      <c r="O11" s="65"/>
      <c r="P11" s="5"/>
      <c r="Q11" s="5"/>
      <c r="R11" s="5"/>
      <c r="S11" s="5"/>
      <c r="T11" s="5"/>
      <c r="U11" s="5"/>
      <c r="V11" s="5"/>
      <c r="W11" s="5"/>
      <c r="X11" s="5"/>
      <c r="Y11" s="5"/>
      <c r="Z11" s="5"/>
      <c r="AA11" s="5"/>
      <c r="AB11" s="5"/>
    </row>
    <row r="12" spans="1:28" ht="14.5">
      <c r="A12" s="28" t="s">
        <v>11</v>
      </c>
      <c r="B12" s="47">
        <f>'[6] Summary population'!B22/1000</f>
        <v>0.60997688298000008</v>
      </c>
      <c r="C12" s="47">
        <f>'[6] Summary population'!C22/1000</f>
        <v>0.63371757488000002</v>
      </c>
      <c r="D12" s="47">
        <f>'[6] Summary population'!D22/1000</f>
        <v>0.65187770921999999</v>
      </c>
      <c r="E12" s="47">
        <f>'[6] Summary population'!E22/1000</f>
        <v>0.66488226707999998</v>
      </c>
      <c r="F12" s="47">
        <f>'[6] Summary population'!F22/1000</f>
        <v>0.67288702995000005</v>
      </c>
      <c r="G12" s="47">
        <f>'[6] Summary population'!G22/1000</f>
        <v>0.67461750478000004</v>
      </c>
      <c r="H12" s="47">
        <f>'[6] Summary population'!H22/1000</f>
        <v>0.66969213990999987</v>
      </c>
      <c r="I12" s="47">
        <f>'[6] Summary population'!I22/1000</f>
        <v>0.66041642490000008</v>
      </c>
      <c r="J12" s="47">
        <f>'[6] Summary population'!J22/1000</f>
        <v>0.64760273333999996</v>
      </c>
      <c r="K12" s="47">
        <f>'[6] Summary population'!K22/1000</f>
        <v>0.63041681780000003</v>
      </c>
      <c r="L12" s="5"/>
      <c r="M12" s="5"/>
      <c r="O12" s="65"/>
      <c r="P12" s="5"/>
      <c r="Q12" s="5"/>
      <c r="R12" s="5"/>
      <c r="S12" s="5"/>
      <c r="T12" s="5"/>
      <c r="U12" s="5"/>
      <c r="V12" s="5"/>
      <c r="W12" s="5"/>
      <c r="X12" s="5"/>
      <c r="Y12" s="5"/>
      <c r="Z12" s="5"/>
      <c r="AA12" s="5"/>
      <c r="AB12" s="5"/>
    </row>
    <row r="13" spans="1:28" ht="14.5">
      <c r="A13" s="28" t="s">
        <v>2</v>
      </c>
      <c r="B13" s="47">
        <f>'[6] Summary population'!B23/1000</f>
        <v>0.27893282198999997</v>
      </c>
      <c r="C13" s="47">
        <f>'[6] Summary population'!C23/1000</f>
        <v>0.28141127725999998</v>
      </c>
      <c r="D13" s="47">
        <f>'[6] Summary population'!D23/1000</f>
        <v>0.28077404133</v>
      </c>
      <c r="E13" s="47">
        <f>'[6] Summary population'!E23/1000</f>
        <v>0.27932790705000005</v>
      </c>
      <c r="F13" s="47">
        <f>'[6] Summary population'!F23/1000</f>
        <v>0.27727755961</v>
      </c>
      <c r="G13" s="47">
        <f>'[6] Summary population'!G23/1000</f>
        <v>0.27331447775000006</v>
      </c>
      <c r="H13" s="47">
        <f>'[6] Summary population'!H23/1000</f>
        <v>0.26754729653999998</v>
      </c>
      <c r="I13" s="47">
        <f>'[6] Summary population'!I23/1000</f>
        <v>0.25998032176999997</v>
      </c>
      <c r="J13" s="47">
        <f>'[6] Summary population'!J23/1000</f>
        <v>0.25107823947999997</v>
      </c>
      <c r="K13" s="47">
        <f>'[6] Summary population'!K23/1000</f>
        <v>0.24157269903000003</v>
      </c>
      <c r="L13" s="5"/>
      <c r="M13" s="5"/>
      <c r="O13" s="65"/>
      <c r="P13" s="5"/>
      <c r="Q13" s="5"/>
      <c r="R13" s="5"/>
      <c r="S13" s="5"/>
      <c r="T13" s="5"/>
      <c r="U13" s="5"/>
      <c r="V13" s="5"/>
      <c r="W13" s="5"/>
      <c r="X13" s="5"/>
      <c r="Y13" s="5"/>
      <c r="Z13" s="5"/>
      <c r="AA13" s="5"/>
      <c r="AB13" s="5"/>
    </row>
    <row r="14" spans="1:28" ht="14.5">
      <c r="A14" s="28" t="s">
        <v>3</v>
      </c>
      <c r="B14" s="47">
        <f>'[6] Summary population'!B24/1000</f>
        <v>0.58576546299999999</v>
      </c>
      <c r="C14" s="47">
        <f>'[6] Summary population'!C24/1000</f>
        <v>0.64471080170000006</v>
      </c>
      <c r="D14" s="47">
        <f>'[6] Summary population'!D24/1000</f>
        <v>0.6923890453399999</v>
      </c>
      <c r="E14" s="47">
        <f>'[6] Summary population'!E24/1000</f>
        <v>0.72524454038999997</v>
      </c>
      <c r="F14" s="47">
        <f>'[6] Summary population'!F24/1000</f>
        <v>0.74276490513000004</v>
      </c>
      <c r="G14" s="47">
        <f>'[6] Summary population'!G24/1000</f>
        <v>0.74480074319999989</v>
      </c>
      <c r="H14" s="47">
        <f>'[6] Summary population'!H24/1000</f>
        <v>0.73610155346999995</v>
      </c>
      <c r="I14" s="47">
        <f>'[6] Summary population'!I24/1000</f>
        <v>0.71931633140000006</v>
      </c>
      <c r="J14" s="47">
        <f>'[6] Summary population'!J24/1000</f>
        <v>0.69659886260999992</v>
      </c>
      <c r="K14" s="47">
        <f>'[6] Summary population'!K24/1000</f>
        <v>0.67126725537000009</v>
      </c>
      <c r="L14" s="5"/>
      <c r="M14" s="5"/>
      <c r="O14" s="65"/>
      <c r="P14" s="5"/>
      <c r="Q14" s="5"/>
      <c r="R14" s="5"/>
      <c r="S14" s="5"/>
      <c r="T14" s="5"/>
      <c r="U14" s="5"/>
      <c r="V14" s="5"/>
      <c r="W14" s="5"/>
      <c r="X14" s="5"/>
      <c r="Y14" s="5"/>
      <c r="Z14" s="5"/>
      <c r="AA14" s="5"/>
      <c r="AB14" s="5"/>
    </row>
    <row r="15" spans="1:28" ht="14.5">
      <c r="A15" s="28" t="s">
        <v>4</v>
      </c>
      <c r="B15" s="47">
        <f>'[6] Summary population'!B25/1000</f>
        <v>0.38085707099999999</v>
      </c>
      <c r="C15" s="47">
        <f>'[6] Summary population'!C25/1000</f>
        <v>0.45190589543000004</v>
      </c>
      <c r="D15" s="47">
        <f>'[6] Summary population'!D25/1000</f>
        <v>0.51441658586000005</v>
      </c>
      <c r="E15" s="47">
        <f>'[6] Summary population'!E25/1000</f>
        <v>0.56902647825999997</v>
      </c>
      <c r="F15" s="47">
        <f>'[6] Summary population'!F25/1000</f>
        <v>0.61317449839999993</v>
      </c>
      <c r="G15" s="47">
        <f>'[6] Summary population'!G25/1000</f>
        <v>0.64336618229999998</v>
      </c>
      <c r="H15" s="47">
        <f>'[6] Summary population'!H25/1000</f>
        <v>0.66011505549999994</v>
      </c>
      <c r="I15" s="47">
        <f>'[6] Summary population'!I25/1000</f>
        <v>0.66502515629999992</v>
      </c>
      <c r="J15" s="47">
        <f>'[6] Summary population'!J25/1000</f>
        <v>0.66149912249999998</v>
      </c>
      <c r="K15" s="47">
        <f>'[6] Summary population'!K25/1000</f>
        <v>0.65226759779999999</v>
      </c>
      <c r="L15" s="5"/>
      <c r="M15" s="5"/>
      <c r="O15" s="65"/>
      <c r="P15" s="5"/>
      <c r="Q15" s="5"/>
      <c r="R15" s="5"/>
      <c r="S15" s="5"/>
      <c r="T15" s="5"/>
      <c r="U15" s="5"/>
      <c r="V15" s="5"/>
      <c r="W15" s="5"/>
      <c r="X15" s="5"/>
      <c r="Y15" s="5"/>
      <c r="Z15" s="5"/>
      <c r="AA15" s="5"/>
      <c r="AB15" s="5"/>
    </row>
    <row r="16" spans="1:28" ht="14.5">
      <c r="A16" s="28" t="s">
        <v>0</v>
      </c>
      <c r="B16" s="47">
        <f>'[6] Summary population'!B26/1000</f>
        <v>0.34825860599999997</v>
      </c>
      <c r="C16" s="47">
        <f>'[6] Summary population'!C26/1000</f>
        <v>0.37727219005999996</v>
      </c>
      <c r="D16" s="47">
        <f>'[6] Summary population'!D26/1000</f>
        <v>0.40600593524</v>
      </c>
      <c r="E16" s="47">
        <f>'[6] Summary population'!E26/1000</f>
        <v>0.43113791206999996</v>
      </c>
      <c r="F16" s="47">
        <f>'[6] Summary population'!F26/1000</f>
        <v>0.45297646789000001</v>
      </c>
      <c r="G16" s="47">
        <f>'[6] Summary population'!G26/1000</f>
        <v>0.47418554769999999</v>
      </c>
      <c r="H16" s="47">
        <f>'[6] Summary population'!H26/1000</f>
        <v>0.49291543203999999</v>
      </c>
      <c r="I16" s="47">
        <f>'[6] Summary population'!I26/1000</f>
        <v>0.50614624864999991</v>
      </c>
      <c r="J16" s="47">
        <f>'[6] Summary population'!J26/1000</f>
        <v>0.51323915372999995</v>
      </c>
      <c r="K16" s="47">
        <f>'[6] Summary population'!K26/1000</f>
        <v>0.51489727074999991</v>
      </c>
      <c r="L16" s="5"/>
      <c r="M16" s="5"/>
      <c r="O16" s="65"/>
      <c r="P16" s="5"/>
      <c r="Q16" s="5"/>
      <c r="R16" s="5"/>
      <c r="S16" s="5"/>
      <c r="T16" s="5"/>
      <c r="U16" s="5"/>
      <c r="V16" s="5"/>
      <c r="W16" s="5"/>
      <c r="X16" s="5"/>
      <c r="Y16" s="5"/>
      <c r="Z16" s="5"/>
      <c r="AA16" s="5"/>
      <c r="AB16" s="5"/>
    </row>
    <row r="17" spans="1:28" ht="14.5">
      <c r="A17" s="28" t="s">
        <v>1</v>
      </c>
      <c r="B17" s="47">
        <f>'[6] Summary population'!B27/1000</f>
        <v>0.12653592</v>
      </c>
      <c r="C17" s="47">
        <f>'[6] Summary population'!C27/1000</f>
        <v>0.12481254800000001</v>
      </c>
      <c r="D17" s="47">
        <f>'[6] Summary population'!D27/1000</f>
        <v>0.1204098133</v>
      </c>
      <c r="E17" s="47">
        <f>'[6] Summary population'!E27/1000</f>
        <v>0.11475440989999999</v>
      </c>
      <c r="F17" s="47">
        <f>'[6] Summary population'!F27/1000</f>
        <v>0.1086086998</v>
      </c>
      <c r="G17" s="47">
        <f>'[6] Summary population'!G27/1000</f>
        <v>0.1024147418</v>
      </c>
      <c r="H17" s="47">
        <f>'[6] Summary population'!H27/1000</f>
        <v>9.5619122190000003E-2</v>
      </c>
      <c r="I17" s="47">
        <f>'[6] Summary population'!I27/1000</f>
        <v>8.8690439970000007E-2</v>
      </c>
      <c r="J17" s="47">
        <f>'[6] Summary population'!J27/1000</f>
        <v>8.1686361139999997E-2</v>
      </c>
      <c r="K17" s="47">
        <f>'[6] Summary population'!K27/1000</f>
        <v>7.4941346350000007E-2</v>
      </c>
      <c r="L17" s="5"/>
      <c r="M17" s="5"/>
      <c r="O17" s="65"/>
      <c r="P17" s="5"/>
      <c r="Q17" s="5"/>
      <c r="R17" s="5"/>
      <c r="S17" s="5"/>
      <c r="T17" s="5"/>
      <c r="U17" s="5"/>
      <c r="V17" s="5"/>
      <c r="W17" s="5"/>
      <c r="X17" s="5"/>
      <c r="Y17" s="5"/>
      <c r="Z17" s="5"/>
      <c r="AA17" s="5"/>
      <c r="AB17" s="5"/>
    </row>
    <row r="18" spans="1:28" ht="14.5">
      <c r="A18" s="28" t="s">
        <v>7</v>
      </c>
      <c r="B18" s="47">
        <f>'[6] Summary population'!B28/1000</f>
        <v>0.76790719399999996</v>
      </c>
      <c r="C18" s="47">
        <f>'[6] Summary population'!C28/1000</f>
        <v>0.84667423405999986</v>
      </c>
      <c r="D18" s="47">
        <f>'[6] Summary population'!D28/1000</f>
        <v>0.90999881942000005</v>
      </c>
      <c r="E18" s="47">
        <f>'[6] Summary population'!E28/1000</f>
        <v>0.95154484967999997</v>
      </c>
      <c r="F18" s="47">
        <f>'[6] Summary population'!F28/1000</f>
        <v>0.96942531295000001</v>
      </c>
      <c r="G18" s="47">
        <f>'[6] Summary population'!G28/1000</f>
        <v>0.96667955221000001</v>
      </c>
      <c r="H18" s="47">
        <f>'[6] Summary population'!H28/1000</f>
        <v>0.94771895519999994</v>
      </c>
      <c r="I18" s="47">
        <f>'[6] Summary population'!I28/1000</f>
        <v>0.91731378997000002</v>
      </c>
      <c r="J18" s="47">
        <f>'[6] Summary population'!J28/1000</f>
        <v>0.87965150906</v>
      </c>
      <c r="K18" s="47">
        <f>'[6] Summary population'!K28/1000</f>
        <v>0.83857907199000004</v>
      </c>
      <c r="L18" s="5"/>
      <c r="M18" s="5"/>
      <c r="O18" s="65"/>
      <c r="P18" s="5"/>
      <c r="Q18" s="5"/>
      <c r="R18" s="5"/>
      <c r="S18" s="5"/>
      <c r="T18" s="5"/>
      <c r="U18" s="5"/>
      <c r="V18" s="5"/>
      <c r="W18" s="5"/>
      <c r="X18" s="5"/>
      <c r="Y18" s="5"/>
      <c r="Z18" s="5"/>
      <c r="AA18" s="5"/>
      <c r="AB18" s="5"/>
    </row>
    <row r="19" spans="1:28" ht="14.5">
      <c r="A19" s="28" t="s">
        <v>8</v>
      </c>
      <c r="B19" s="47">
        <f>'[6] Summary population'!B29/1000</f>
        <v>1.4296194528999999</v>
      </c>
      <c r="C19" s="47">
        <f>'[6] Summary population'!C29/1000</f>
        <v>1.6360322353000001</v>
      </c>
      <c r="D19" s="47">
        <f>'[6] Summary population'!D29/1000</f>
        <v>1.8199688147999999</v>
      </c>
      <c r="E19" s="47">
        <f>'[6] Summary population'!E29/1000</f>
        <v>1.9774620803</v>
      </c>
      <c r="F19" s="47">
        <f>'[6] Summary population'!F29/1000</f>
        <v>2.1015341827</v>
      </c>
      <c r="G19" s="47">
        <f>'[6] Summary population'!G29/1000</f>
        <v>2.1751641578999998</v>
      </c>
      <c r="H19" s="47">
        <f>'[6] Summary population'!H29/1000</f>
        <v>2.1972697293000003</v>
      </c>
      <c r="I19" s="47">
        <f>'[6] Summary population'!I29/1000</f>
        <v>2.1776816769999998</v>
      </c>
      <c r="J19" s="47">
        <f>'[6] Summary population'!J29/1000</f>
        <v>2.1220733900999997</v>
      </c>
      <c r="K19" s="47">
        <f>'[6] Summary population'!K29/1000</f>
        <v>2.042396176</v>
      </c>
      <c r="L19" s="5"/>
      <c r="M19" s="5"/>
      <c r="O19" s="65"/>
      <c r="P19" s="5"/>
      <c r="Q19" s="5"/>
      <c r="R19" s="5"/>
      <c r="S19" s="5"/>
      <c r="T19" s="5"/>
      <c r="U19" s="5"/>
      <c r="V19" s="5"/>
      <c r="W19" s="5"/>
      <c r="X19" s="5"/>
      <c r="Y19" s="5"/>
      <c r="Z19" s="5"/>
      <c r="AA19" s="5"/>
      <c r="AB19" s="5"/>
    </row>
    <row r="20" spans="1:28" ht="13">
      <c r="A20" s="85" t="s">
        <v>89</v>
      </c>
      <c r="B20" s="47">
        <f>'[6] Summary population'!B30/1000</f>
        <v>6.8693236930000001</v>
      </c>
      <c r="C20" s="47">
        <f>'[6] Summary population'!C30/1000</f>
        <v>7.612729356</v>
      </c>
      <c r="D20" s="47">
        <f>'[6] Summary population'!D30/1000</f>
        <v>8.2627148980000005</v>
      </c>
      <c r="E20" s="47">
        <f>'[6] Summary population'!E30/1000</f>
        <v>8.7859380219999998</v>
      </c>
      <c r="F20" s="47">
        <f>'[6] Summary population'!F30/1000</f>
        <v>9.1642313030000011</v>
      </c>
      <c r="G20" s="47">
        <f>'[6] Summary population'!G30/1000</f>
        <v>9.3748934169999991</v>
      </c>
      <c r="H20" s="47">
        <f>'[6] Summary population'!H30/1000</f>
        <v>9.4396079680000007</v>
      </c>
      <c r="I20" s="47">
        <f>'[6] Summary population'!I30/1000</f>
        <v>9.3831346329999992</v>
      </c>
      <c r="J20" s="47">
        <f>'[6] Summary population'!J30/1000</f>
        <v>9.2241491020000002</v>
      </c>
      <c r="K20" s="47">
        <f>'[6] Summary population'!K30/1000</f>
        <v>8.9979762069999989</v>
      </c>
      <c r="L20" s="55"/>
      <c r="M20" s="55"/>
      <c r="O20" s="66"/>
      <c r="P20" s="55"/>
      <c r="Q20" s="55"/>
      <c r="R20" s="55"/>
      <c r="S20" s="55"/>
      <c r="T20" s="55"/>
      <c r="U20" s="55"/>
      <c r="V20" s="55"/>
      <c r="W20" s="55"/>
      <c r="X20" s="55"/>
      <c r="Y20" s="55"/>
      <c r="Z20" s="55"/>
      <c r="AA20" s="55"/>
      <c r="AB20" s="5"/>
    </row>
    <row r="22" spans="1:28">
      <c r="A22" s="8" t="s">
        <v>172</v>
      </c>
      <c r="E22" s="12" t="s">
        <v>85</v>
      </c>
      <c r="F22" s="13"/>
      <c r="G22" s="13"/>
      <c r="H22" s="12" t="s">
        <v>94</v>
      </c>
    </row>
    <row r="23" spans="1:28" ht="14.5">
      <c r="A23" s="8" t="s">
        <v>84</v>
      </c>
      <c r="B23" s="16"/>
      <c r="C23" s="16"/>
      <c r="D23" s="16"/>
      <c r="E23" s="16"/>
      <c r="F23" s="16"/>
      <c r="G23" s="16"/>
      <c r="H23" s="16"/>
      <c r="I23" s="16"/>
      <c r="J23" s="16"/>
      <c r="K23" s="16"/>
      <c r="N23" s="213"/>
      <c r="O23" s="213"/>
      <c r="P23" s="213"/>
      <c r="Q23" s="213"/>
      <c r="R23" s="213"/>
      <c r="S23" s="213"/>
      <c r="T23" s="213"/>
      <c r="U23" s="213"/>
      <c r="V23" s="213"/>
      <c r="W23" s="213"/>
      <c r="X23" s="213"/>
      <c r="Y23" s="213"/>
      <c r="Z23" s="213"/>
      <c r="AA23" s="213"/>
      <c r="AB23" s="213"/>
    </row>
    <row r="24" spans="1:28" ht="14.5">
      <c r="A24" s="20"/>
      <c r="B24" s="19">
        <v>2010</v>
      </c>
      <c r="C24" s="19">
        <v>2020</v>
      </c>
      <c r="D24" s="19">
        <v>2030</v>
      </c>
      <c r="E24" s="19">
        <v>2040</v>
      </c>
      <c r="F24" s="19">
        <v>2050</v>
      </c>
      <c r="G24" s="19">
        <v>2060</v>
      </c>
      <c r="H24" s="19">
        <v>2070</v>
      </c>
      <c r="I24" s="19">
        <v>2080</v>
      </c>
      <c r="J24" s="19">
        <v>2090</v>
      </c>
      <c r="K24" s="19">
        <v>2100</v>
      </c>
      <c r="L24" s="32"/>
    </row>
    <row r="25" spans="1:28" ht="14.5">
      <c r="A25" s="19" t="s">
        <v>5</v>
      </c>
      <c r="B25" s="33">
        <f>B53/B10*1000</f>
        <v>1581.9916487503135</v>
      </c>
      <c r="C25" s="33">
        <f t="shared" ref="C25:K25" si="0">C53/C10*1000</f>
        <v>2268.4800284523685</v>
      </c>
      <c r="D25" s="33">
        <f t="shared" si="0"/>
        <v>3051.5300267108323</v>
      </c>
      <c r="E25" s="33">
        <f t="shared" si="0"/>
        <v>4103.8955228983414</v>
      </c>
      <c r="F25" s="33">
        <f t="shared" si="0"/>
        <v>5428.9131581684469</v>
      </c>
      <c r="G25" s="33">
        <f t="shared" si="0"/>
        <v>7044.5568286922617</v>
      </c>
      <c r="H25" s="33">
        <f t="shared" si="0"/>
        <v>8920.6240078582414</v>
      </c>
      <c r="I25" s="33">
        <f t="shared" si="0"/>
        <v>11082.000663914274</v>
      </c>
      <c r="J25" s="33">
        <f t="shared" si="0"/>
        <v>13588.456700400229</v>
      </c>
      <c r="K25" s="33">
        <f t="shared" si="0"/>
        <v>16421.052805956104</v>
      </c>
      <c r="L25" s="6"/>
      <c r="O25" s="1"/>
      <c r="P25" s="1"/>
      <c r="Q25" s="1"/>
      <c r="R25" s="1"/>
      <c r="S25" s="1"/>
      <c r="T25" s="1"/>
      <c r="U25" s="1"/>
      <c r="V25" s="1"/>
      <c r="W25" s="1"/>
      <c r="X25" s="1"/>
      <c r="Y25" s="1"/>
      <c r="Z25" s="1"/>
    </row>
    <row r="26" spans="1:28" ht="14.5">
      <c r="A26" s="19" t="s">
        <v>6</v>
      </c>
      <c r="B26" s="33">
        <f t="shared" ref="B26:K35" si="1">B54/B11*1000</f>
        <v>6625.3578789883622</v>
      </c>
      <c r="C26" s="33">
        <f t="shared" si="1"/>
        <v>16686.434408345202</v>
      </c>
      <c r="D26" s="33">
        <f t="shared" si="1"/>
        <v>25988.373463603515</v>
      </c>
      <c r="E26" s="33">
        <f t="shared" si="1"/>
        <v>32564.843039045321</v>
      </c>
      <c r="F26" s="33">
        <f t="shared" si="1"/>
        <v>37731.212353261719</v>
      </c>
      <c r="G26" s="33">
        <f t="shared" si="1"/>
        <v>42329.062808207265</v>
      </c>
      <c r="H26" s="33">
        <f t="shared" si="1"/>
        <v>46683.861076079222</v>
      </c>
      <c r="I26" s="33">
        <f t="shared" si="1"/>
        <v>51088.189078705713</v>
      </c>
      <c r="J26" s="33">
        <f t="shared" si="1"/>
        <v>55491.334521557488</v>
      </c>
      <c r="K26" s="33">
        <f t="shared" si="1"/>
        <v>59800.331908779372</v>
      </c>
      <c r="L26" s="6"/>
      <c r="O26" s="1"/>
      <c r="P26" s="1"/>
      <c r="Q26" s="1"/>
      <c r="R26" s="1"/>
      <c r="S26" s="1"/>
      <c r="T26" s="1"/>
      <c r="U26" s="1"/>
      <c r="V26" s="1"/>
      <c r="W26" s="1"/>
      <c r="X26" s="1"/>
      <c r="Y26" s="1"/>
      <c r="Z26" s="1"/>
    </row>
    <row r="27" spans="1:28" ht="14.5">
      <c r="A27" s="19" t="s">
        <v>11</v>
      </c>
      <c r="B27" s="33">
        <f t="shared" si="1"/>
        <v>25397.825782371419</v>
      </c>
      <c r="C27" s="33">
        <f t="shared" si="1"/>
        <v>30951.544373712826</v>
      </c>
      <c r="D27" s="33">
        <f t="shared" si="1"/>
        <v>39510.612700990008</v>
      </c>
      <c r="E27" s="33">
        <f t="shared" si="1"/>
        <v>48000.884988800477</v>
      </c>
      <c r="F27" s="33">
        <f t="shared" si="1"/>
        <v>55892.24757340709</v>
      </c>
      <c r="G27" s="33">
        <f t="shared" si="1"/>
        <v>63731.447946967994</v>
      </c>
      <c r="H27" s="33">
        <f t="shared" si="1"/>
        <v>72194.96220412197</v>
      </c>
      <c r="I27" s="33">
        <f t="shared" si="1"/>
        <v>81083.361092220453</v>
      </c>
      <c r="J27" s="33">
        <f t="shared" si="1"/>
        <v>90677.685006881497</v>
      </c>
      <c r="K27" s="33">
        <f t="shared" si="1"/>
        <v>101153.62877157684</v>
      </c>
      <c r="L27" s="6"/>
      <c r="O27" s="1"/>
      <c r="P27" s="1"/>
      <c r="Q27" s="1"/>
      <c r="R27" s="1"/>
      <c r="S27" s="1"/>
      <c r="T27" s="1"/>
      <c r="U27" s="1"/>
      <c r="V27" s="1"/>
      <c r="W27" s="1"/>
      <c r="X27" s="1"/>
      <c r="Y27" s="1"/>
      <c r="Z27" s="1"/>
    </row>
    <row r="28" spans="1:28" ht="14.5">
      <c r="A28" s="19" t="s">
        <v>2</v>
      </c>
      <c r="B28" s="33">
        <f t="shared" si="1"/>
        <v>10414.617784938004</v>
      </c>
      <c r="C28" s="33">
        <f t="shared" si="1"/>
        <v>17663.652546544719</v>
      </c>
      <c r="D28" s="33">
        <f t="shared" si="1"/>
        <v>24330.265154288292</v>
      </c>
      <c r="E28" s="33">
        <f t="shared" si="1"/>
        <v>28653.785593887365</v>
      </c>
      <c r="F28" s="33">
        <f t="shared" si="1"/>
        <v>31888.924781495774</v>
      </c>
      <c r="G28" s="33">
        <f t="shared" si="1"/>
        <v>35460.235874753242</v>
      </c>
      <c r="H28" s="33">
        <f t="shared" si="1"/>
        <v>40020.858339711034</v>
      </c>
      <c r="I28" s="33">
        <f t="shared" si="1"/>
        <v>45323.199032057273</v>
      </c>
      <c r="J28" s="33">
        <f t="shared" si="1"/>
        <v>51265.307422331629</v>
      </c>
      <c r="K28" s="33">
        <f t="shared" si="1"/>
        <v>58061.421536123809</v>
      </c>
      <c r="L28" s="6"/>
      <c r="O28" s="1"/>
      <c r="P28" s="1"/>
      <c r="Q28" s="1"/>
      <c r="R28" s="1"/>
      <c r="S28" s="1"/>
      <c r="T28" s="1"/>
      <c r="U28" s="1"/>
      <c r="V28" s="1"/>
      <c r="W28" s="1"/>
      <c r="X28" s="1"/>
      <c r="Y28" s="1"/>
      <c r="Z28" s="1"/>
    </row>
    <row r="29" spans="1:28" ht="14.5">
      <c r="A29" s="19" t="s">
        <v>3</v>
      </c>
      <c r="B29" s="33">
        <f t="shared" si="1"/>
        <v>9205.015469817823</v>
      </c>
      <c r="C29" s="33">
        <f t="shared" si="1"/>
        <v>12106.508498878777</v>
      </c>
      <c r="D29" s="33">
        <f t="shared" si="1"/>
        <v>15132.495549456526</v>
      </c>
      <c r="E29" s="33">
        <f t="shared" si="1"/>
        <v>18356.159594170949</v>
      </c>
      <c r="F29" s="33">
        <f t="shared" si="1"/>
        <v>22580.790076860852</v>
      </c>
      <c r="G29" s="33">
        <f t="shared" si="1"/>
        <v>27309.480423730063</v>
      </c>
      <c r="H29" s="33">
        <f t="shared" si="1"/>
        <v>31925.266383176786</v>
      </c>
      <c r="I29" s="33">
        <f t="shared" si="1"/>
        <v>36938.481036967598</v>
      </c>
      <c r="J29" s="33">
        <f t="shared" si="1"/>
        <v>42579.256458829324</v>
      </c>
      <c r="K29" s="33">
        <f t="shared" si="1"/>
        <v>48812.292685034154</v>
      </c>
      <c r="L29" s="6"/>
      <c r="O29" s="1"/>
      <c r="P29" s="1"/>
      <c r="Q29" s="1"/>
      <c r="R29" s="1"/>
      <c r="S29" s="1"/>
      <c r="T29" s="1"/>
      <c r="U29" s="1"/>
      <c r="V29" s="1"/>
      <c r="W29" s="1"/>
      <c r="X29" s="1"/>
      <c r="Y29" s="1"/>
      <c r="Z29" s="1"/>
    </row>
    <row r="30" spans="1:28" ht="14.5">
      <c r="A30" s="19" t="s">
        <v>4</v>
      </c>
      <c r="B30" s="33">
        <f t="shared" si="1"/>
        <v>7849.0044111587467</v>
      </c>
      <c r="C30" s="33">
        <f t="shared" si="1"/>
        <v>9864.0218551662601</v>
      </c>
      <c r="D30" s="33">
        <f t="shared" si="1"/>
        <v>12398.632058756766</v>
      </c>
      <c r="E30" s="33">
        <f t="shared" si="1"/>
        <v>15604.820731984899</v>
      </c>
      <c r="F30" s="33">
        <f t="shared" si="1"/>
        <v>18992.472004931642</v>
      </c>
      <c r="G30" s="33">
        <f t="shared" si="1"/>
        <v>22468.802863280369</v>
      </c>
      <c r="H30" s="33">
        <f t="shared" si="1"/>
        <v>26119.119410085932</v>
      </c>
      <c r="I30" s="33">
        <f t="shared" si="1"/>
        <v>30171.712374965384</v>
      </c>
      <c r="J30" s="33">
        <f t="shared" si="1"/>
        <v>34810.890903336011</v>
      </c>
      <c r="K30" s="33">
        <f t="shared" si="1"/>
        <v>39933.824325866277</v>
      </c>
      <c r="L30" s="6"/>
      <c r="O30" s="1"/>
      <c r="P30" s="1"/>
      <c r="Q30" s="1"/>
      <c r="R30" s="1"/>
      <c r="S30" s="1"/>
      <c r="T30" s="1"/>
      <c r="U30" s="1"/>
      <c r="V30" s="1"/>
      <c r="W30" s="1"/>
      <c r="X30" s="1"/>
      <c r="Y30" s="1"/>
      <c r="Z30" s="1"/>
    </row>
    <row r="31" spans="1:28" ht="14.5">
      <c r="A31" s="19" t="s">
        <v>0</v>
      </c>
      <c r="B31" s="33">
        <f t="shared" si="1"/>
        <v>40026.205999917205</v>
      </c>
      <c r="C31" s="33">
        <f t="shared" si="1"/>
        <v>44329.946342825329</v>
      </c>
      <c r="D31" s="33">
        <f t="shared" si="1"/>
        <v>51132.943570709365</v>
      </c>
      <c r="E31" s="33">
        <f t="shared" si="1"/>
        <v>58092.787615795452</v>
      </c>
      <c r="F31" s="33">
        <f t="shared" si="1"/>
        <v>65063.240521706204</v>
      </c>
      <c r="G31" s="33">
        <f t="shared" si="1"/>
        <v>72052.968142369224</v>
      </c>
      <c r="H31" s="33">
        <f t="shared" si="1"/>
        <v>79580.169690886847</v>
      </c>
      <c r="I31" s="33">
        <f t="shared" si="1"/>
        <v>87758.67447694065</v>
      </c>
      <c r="J31" s="33">
        <f t="shared" si="1"/>
        <v>96455.525308661468</v>
      </c>
      <c r="K31" s="33">
        <f t="shared" si="1"/>
        <v>105678.79880338251</v>
      </c>
      <c r="L31" s="6"/>
      <c r="O31" s="1"/>
      <c r="P31" s="1"/>
      <c r="Q31" s="1"/>
      <c r="R31" s="1"/>
      <c r="S31" s="1"/>
      <c r="T31" s="1"/>
      <c r="U31" s="1"/>
      <c r="V31" s="1"/>
      <c r="W31" s="1"/>
      <c r="X31" s="1"/>
      <c r="Y31" s="1"/>
      <c r="Z31" s="1"/>
    </row>
    <row r="32" spans="1:28" ht="14.5">
      <c r="A32" s="19" t="s">
        <v>1</v>
      </c>
      <c r="B32" s="33">
        <f t="shared" si="1"/>
        <v>32118.347525350899</v>
      </c>
      <c r="C32" s="33">
        <f t="shared" si="1"/>
        <v>32928.217634015455</v>
      </c>
      <c r="D32" s="33">
        <f t="shared" si="1"/>
        <v>36301.722876269923</v>
      </c>
      <c r="E32" s="33">
        <f t="shared" si="1"/>
        <v>40733.035959779707</v>
      </c>
      <c r="F32" s="33">
        <f t="shared" si="1"/>
        <v>45539.668443761257</v>
      </c>
      <c r="G32" s="33">
        <f t="shared" si="1"/>
        <v>50938.707155926262</v>
      </c>
      <c r="H32" s="33">
        <f t="shared" si="1"/>
        <v>57195.87915827948</v>
      </c>
      <c r="I32" s="33">
        <f t="shared" si="1"/>
        <v>63820.594270528105</v>
      </c>
      <c r="J32" s="33">
        <f t="shared" si="1"/>
        <v>71507.961200387988</v>
      </c>
      <c r="K32" s="33">
        <f t="shared" si="1"/>
        <v>80516.874527701875</v>
      </c>
      <c r="L32" s="6"/>
      <c r="O32" s="1"/>
      <c r="P32" s="1"/>
      <c r="Q32" s="1"/>
      <c r="R32" s="1"/>
      <c r="S32" s="1"/>
      <c r="T32" s="1"/>
      <c r="U32" s="1"/>
      <c r="V32" s="1"/>
      <c r="W32" s="1"/>
      <c r="X32" s="1"/>
      <c r="Y32" s="1"/>
      <c r="Z32" s="1"/>
    </row>
    <row r="33" spans="1:26" ht="14.5">
      <c r="A33" s="19" t="s">
        <v>7</v>
      </c>
      <c r="B33" s="33">
        <f t="shared" si="1"/>
        <v>5083.3142341937746</v>
      </c>
      <c r="C33" s="33">
        <f t="shared" si="1"/>
        <v>6979.9227103693866</v>
      </c>
      <c r="D33" s="33">
        <f t="shared" si="1"/>
        <v>9292.1888584311255</v>
      </c>
      <c r="E33" s="33">
        <f t="shared" si="1"/>
        <v>11743.209091781462</v>
      </c>
      <c r="F33" s="33">
        <f t="shared" si="1"/>
        <v>14488.261664283997</v>
      </c>
      <c r="G33" s="33">
        <f t="shared" si="1"/>
        <v>17868.661260611396</v>
      </c>
      <c r="H33" s="33">
        <f t="shared" si="1"/>
        <v>21232.184221485331</v>
      </c>
      <c r="I33" s="33">
        <f t="shared" si="1"/>
        <v>24849.731664609004</v>
      </c>
      <c r="J33" s="33">
        <f t="shared" si="1"/>
        <v>29049.78547505341</v>
      </c>
      <c r="K33" s="33">
        <f t="shared" si="1"/>
        <v>33591.721783793713</v>
      </c>
      <c r="L33" s="6"/>
      <c r="O33" s="1"/>
      <c r="P33" s="1"/>
      <c r="Q33" s="1"/>
      <c r="R33" s="1"/>
      <c r="S33" s="1"/>
      <c r="T33" s="1"/>
      <c r="U33" s="1"/>
      <c r="V33" s="1"/>
      <c r="W33" s="1"/>
      <c r="X33" s="1"/>
      <c r="Y33" s="1"/>
      <c r="Z33" s="1"/>
    </row>
    <row r="34" spans="1:26" ht="14.5">
      <c r="A34" s="19" t="s">
        <v>8</v>
      </c>
      <c r="B34" s="33">
        <f t="shared" si="1"/>
        <v>3016.4588564126411</v>
      </c>
      <c r="C34" s="33">
        <f t="shared" si="1"/>
        <v>6549.7438999024826</v>
      </c>
      <c r="D34" s="33">
        <f t="shared" si="1"/>
        <v>11273.962985159606</v>
      </c>
      <c r="E34" s="33">
        <f t="shared" si="1"/>
        <v>15061.750711539042</v>
      </c>
      <c r="F34" s="33">
        <f t="shared" si="1"/>
        <v>18023.628086475474</v>
      </c>
      <c r="G34" s="33">
        <f t="shared" si="1"/>
        <v>21224.432334142224</v>
      </c>
      <c r="H34" s="33">
        <f t="shared" si="1"/>
        <v>24868.502059784874</v>
      </c>
      <c r="I34" s="33">
        <f t="shared" si="1"/>
        <v>28595.620214239425</v>
      </c>
      <c r="J34" s="33">
        <f t="shared" si="1"/>
        <v>32610.892377166521</v>
      </c>
      <c r="K34" s="33">
        <f t="shared" si="1"/>
        <v>36993.248142470089</v>
      </c>
      <c r="L34" s="6"/>
      <c r="O34" s="1"/>
      <c r="P34" s="1"/>
      <c r="Q34" s="1"/>
      <c r="R34" s="1"/>
      <c r="S34" s="1"/>
      <c r="T34" s="1"/>
      <c r="U34" s="1"/>
      <c r="V34" s="1"/>
      <c r="W34" s="1"/>
      <c r="X34" s="1"/>
      <c r="Y34" s="1"/>
      <c r="Z34" s="1"/>
    </row>
    <row r="35" spans="1:26" ht="14.5">
      <c r="A35" s="19" t="s">
        <v>89</v>
      </c>
      <c r="B35" s="33">
        <f t="shared" si="1"/>
        <v>9464.6874314938468</v>
      </c>
      <c r="C35" s="33">
        <f t="shared" si="1"/>
        <v>13590.973100659905</v>
      </c>
      <c r="D35" s="33">
        <f t="shared" si="1"/>
        <v>18053.841823358529</v>
      </c>
      <c r="E35" s="33">
        <f t="shared" si="1"/>
        <v>21645.653511758861</v>
      </c>
      <c r="F35" s="33">
        <f t="shared" si="1"/>
        <v>24798.775291235135</v>
      </c>
      <c r="G35" s="33">
        <f t="shared" si="1"/>
        <v>28086.174635600135</v>
      </c>
      <c r="H35" s="33">
        <f t="shared" si="1"/>
        <v>31611.685094505399</v>
      </c>
      <c r="I35" s="33">
        <f t="shared" si="1"/>
        <v>35412.123612870259</v>
      </c>
      <c r="J35" s="33">
        <f t="shared" si="1"/>
        <v>39638.736609398751</v>
      </c>
      <c r="K35" s="33">
        <f t="shared" si="1"/>
        <v>44292.422432719155</v>
      </c>
      <c r="L35" s="6"/>
      <c r="M35" s="12" t="s">
        <v>96</v>
      </c>
      <c r="N35" s="13"/>
      <c r="O35" s="74"/>
      <c r="P35" s="74"/>
      <c r="Q35" s="74"/>
      <c r="R35" s="74"/>
      <c r="S35" s="74"/>
      <c r="T35" s="74"/>
      <c r="U35" s="74"/>
      <c r="V35" s="1"/>
      <c r="W35" s="1"/>
      <c r="X35" s="1"/>
      <c r="Y35" s="1"/>
      <c r="Z35" s="1"/>
    </row>
    <row r="36" spans="1:26" ht="14.5">
      <c r="A36" s="16"/>
      <c r="B36" s="1"/>
      <c r="C36" s="1"/>
      <c r="D36" s="1"/>
      <c r="E36" s="1"/>
      <c r="F36" s="1"/>
      <c r="G36" s="1"/>
      <c r="H36" s="1"/>
      <c r="I36" s="1"/>
      <c r="J36" s="1"/>
      <c r="K36" s="1"/>
      <c r="L36" s="1"/>
    </row>
    <row r="37" spans="1:26">
      <c r="A37" t="s">
        <v>16</v>
      </c>
    </row>
    <row r="38" spans="1:26">
      <c r="A38" t="s">
        <v>17</v>
      </c>
    </row>
    <row r="39" spans="1:26">
      <c r="A39" t="s">
        <v>18</v>
      </c>
    </row>
    <row r="41" spans="1:26">
      <c r="A41" t="s">
        <v>19</v>
      </c>
    </row>
    <row r="42" spans="1:26">
      <c r="A42" t="s">
        <v>20</v>
      </c>
    </row>
    <row r="43" spans="1:26">
      <c r="A43" s="106" t="s">
        <v>150</v>
      </c>
      <c r="B43" s="107"/>
      <c r="C43" s="107"/>
      <c r="D43" s="107"/>
      <c r="E43" s="107"/>
      <c r="F43" s="107"/>
      <c r="G43" s="107"/>
      <c r="H43" s="107"/>
      <c r="I43" s="107"/>
      <c r="J43" s="107"/>
    </row>
    <row r="45" spans="1:26">
      <c r="A45" t="s">
        <v>21</v>
      </c>
    </row>
    <row r="47" spans="1:26">
      <c r="A47" t="s">
        <v>22</v>
      </c>
    </row>
    <row r="48" spans="1:26">
      <c r="A48" t="s">
        <v>23</v>
      </c>
    </row>
    <row r="50" spans="1:28">
      <c r="A50" t="s">
        <v>173</v>
      </c>
      <c r="F50" s="13"/>
      <c r="G50" s="13"/>
      <c r="H50" s="12" t="s">
        <v>94</v>
      </c>
    </row>
    <row r="51" spans="1:28" ht="14.5">
      <c r="A51" s="8" t="s">
        <v>153</v>
      </c>
      <c r="B51" s="16"/>
      <c r="C51" s="16"/>
      <c r="D51" s="16"/>
      <c r="E51" s="16"/>
      <c r="F51" s="16"/>
      <c r="G51" s="16"/>
      <c r="H51" s="16"/>
      <c r="I51" s="16"/>
      <c r="J51" s="16"/>
      <c r="K51" s="16"/>
      <c r="N51" s="213"/>
      <c r="O51" s="213"/>
      <c r="P51" s="213"/>
      <c r="Q51" s="213"/>
      <c r="R51" s="213"/>
      <c r="S51" s="213"/>
      <c r="T51" s="213"/>
      <c r="U51" s="213"/>
      <c r="V51" s="213"/>
      <c r="W51" s="213"/>
      <c r="X51" s="213"/>
      <c r="Y51" s="213"/>
      <c r="Z51" s="213"/>
      <c r="AA51" s="213"/>
      <c r="AB51" s="213"/>
    </row>
    <row r="52" spans="1:28" ht="14.5">
      <c r="A52" s="20"/>
      <c r="B52" s="19">
        <v>2010</v>
      </c>
      <c r="C52" s="19">
        <v>2020</v>
      </c>
      <c r="D52" s="19">
        <v>2030</v>
      </c>
      <c r="E52" s="19">
        <v>2040</v>
      </c>
      <c r="F52" s="19">
        <v>2050</v>
      </c>
      <c r="G52" s="19">
        <v>2060</v>
      </c>
      <c r="H52" s="19">
        <v>2070</v>
      </c>
      <c r="I52" s="19">
        <v>2080</v>
      </c>
      <c r="J52" s="19">
        <v>2090</v>
      </c>
      <c r="K52" s="19">
        <v>2100</v>
      </c>
      <c r="L52" s="32"/>
    </row>
    <row r="53" spans="1:28" ht="14.5">
      <c r="A53" s="19" t="s">
        <v>5</v>
      </c>
      <c r="B53" s="33">
        <f>'[6] Summary GDP'!B20/1000</f>
        <v>1.3545580827100001</v>
      </c>
      <c r="C53" s="33">
        <f>'[6] Summary GDP'!C20/1000</f>
        <v>2.4431314872900001</v>
      </c>
      <c r="D53" s="33">
        <f>'[6] Summary GDP'!D20/1000</f>
        <v>4.0098014378999993</v>
      </c>
      <c r="E53" s="33">
        <f>'[6] Summary GDP'!E20/1000</f>
        <v>6.3713780598000005</v>
      </c>
      <c r="F53" s="33">
        <f>'[6] Summary GDP'!F20/1000</f>
        <v>9.6499046429999993</v>
      </c>
      <c r="G53" s="33">
        <f>'[6] Summary GDP'!G20/1000</f>
        <v>13.885320324699999</v>
      </c>
      <c r="H53" s="33">
        <f>'[6] Summary GDP'!H20/1000</f>
        <v>19.0251709695</v>
      </c>
      <c r="I53" s="33">
        <f>'[6] Summary GDP'!I20/1000</f>
        <v>25.036719832500001</v>
      </c>
      <c r="J53" s="33">
        <f>'[6] Summary GDP'!J20/1000</f>
        <v>31.903990312400001</v>
      </c>
      <c r="K53" s="33">
        <f>'[6] Summary GDP'!K20/1000</f>
        <v>39.436704738400003</v>
      </c>
      <c r="L53" s="6"/>
      <c r="O53" s="1"/>
      <c r="P53" s="1"/>
      <c r="Q53" s="1"/>
      <c r="R53" s="1"/>
      <c r="S53" s="1"/>
      <c r="T53" s="1"/>
      <c r="U53" s="1"/>
      <c r="V53" s="1"/>
      <c r="W53" s="1"/>
      <c r="X53" s="1"/>
      <c r="Y53" s="1"/>
      <c r="Z53" s="1"/>
    </row>
    <row r="54" spans="1:28" ht="14.5">
      <c r="A54" s="19" t="s">
        <v>6</v>
      </c>
      <c r="B54" s="33">
        <f>'[6] Summary GDP'!B21/1000</f>
        <v>9.6721982557999997</v>
      </c>
      <c r="C54" s="33">
        <f>'[6] Summary GDP'!C21/1000</f>
        <v>25.191769246700002</v>
      </c>
      <c r="D54" s="33">
        <f>'[6] Summary GDP'!D21/1000</f>
        <v>39.487058751999996</v>
      </c>
      <c r="E54" s="33">
        <f>'[6] Summary GDP'!E21/1000</f>
        <v>48.293493908999999</v>
      </c>
      <c r="F54" s="33">
        <f>'[6] Summary GDP'!F21/1000</f>
        <v>53.109350097000004</v>
      </c>
      <c r="G54" s="33">
        <f>'[6] Summary GDP'!G21/1000</f>
        <v>55.265824799000001</v>
      </c>
      <c r="H54" s="33">
        <f>'[6] Summary GDP'!H21/1000</f>
        <v>55.733611683999996</v>
      </c>
      <c r="I54" s="33">
        <f>'[6] Summary GDP'!I21/1000</f>
        <v>55.262293211999996</v>
      </c>
      <c r="J54" s="33">
        <f>'[6] Summary GDP'!J21/1000</f>
        <v>54.081039173999997</v>
      </c>
      <c r="K54" s="33">
        <f>'[6] Summary GDP'!K21/1000</f>
        <v>52.758028346000003</v>
      </c>
      <c r="L54" s="6"/>
      <c r="O54" s="1"/>
      <c r="P54" s="1"/>
      <c r="Q54" s="1"/>
      <c r="R54" s="1"/>
      <c r="S54" s="1"/>
      <c r="T54" s="1"/>
      <c r="U54" s="1"/>
      <c r="V54" s="1"/>
      <c r="W54" s="1"/>
      <c r="X54" s="1"/>
      <c r="Y54" s="1"/>
      <c r="Z54" s="1"/>
    </row>
    <row r="55" spans="1:28" ht="14.5">
      <c r="A55" s="19" t="s">
        <v>11</v>
      </c>
      <c r="B55" s="33">
        <f>'[6] Summary GDP'!B22/1000</f>
        <v>15.492086605200001</v>
      </c>
      <c r="C55" s="33">
        <f>'[6] Summary GDP'!C22/1000</f>
        <v>19.6145376393</v>
      </c>
      <c r="D55" s="33">
        <f>'[6] Summary GDP'!D22/1000</f>
        <v>25.756087697400002</v>
      </c>
      <c r="E55" s="33">
        <f>'[6] Summary GDP'!E22/1000</f>
        <v>31.9149372332</v>
      </c>
      <c r="F55" s="33">
        <f>'[6] Summary GDP'!F22/1000</f>
        <v>37.609168466899995</v>
      </c>
      <c r="G55" s="33">
        <f>'[6] Summary GDP'!G22/1000</f>
        <v>42.994350390000008</v>
      </c>
      <c r="H55" s="33">
        <f>'[6] Summary GDP'!H22/1000</f>
        <v>48.348398729199999</v>
      </c>
      <c r="I55" s="33">
        <f>'[6] Summary GDP'!I22/1000</f>
        <v>53.548783451399999</v>
      </c>
      <c r="J55" s="33">
        <f>'[6] Summary GDP'!J22/1000</f>
        <v>58.723116663399999</v>
      </c>
      <c r="K55" s="33">
        <f>'[6] Summary GDP'!K22/1000</f>
        <v>63.768948759099999</v>
      </c>
      <c r="L55" s="6"/>
      <c r="O55" s="1"/>
      <c r="P55" s="1"/>
      <c r="Q55" s="1"/>
      <c r="R55" s="1"/>
      <c r="S55" s="1"/>
      <c r="T55" s="1"/>
      <c r="U55" s="1"/>
      <c r="V55" s="1"/>
      <c r="W55" s="1"/>
      <c r="X55" s="1"/>
      <c r="Y55" s="1"/>
      <c r="Z55" s="1"/>
    </row>
    <row r="56" spans="1:28" ht="14.5">
      <c r="A56" s="19" t="s">
        <v>2</v>
      </c>
      <c r="B56" s="33">
        <f>'[6] Summary GDP'!B23/1000</f>
        <v>2.9049787287000002</v>
      </c>
      <c r="C56" s="33">
        <f>'[6] Summary GDP'!C23/1000</f>
        <v>4.9707510242000001</v>
      </c>
      <c r="D56" s="33">
        <f>'[6] Summary GDP'!D23/1000</f>
        <v>6.831306874</v>
      </c>
      <c r="E56" s="33">
        <f>'[6] Summary GDP'!E23/1000</f>
        <v>8.0038019590000005</v>
      </c>
      <c r="F56" s="33">
        <f>'[6] Summary GDP'!F23/1000</f>
        <v>8.8420832420000011</v>
      </c>
      <c r="G56" s="33">
        <f>'[6] Summary GDP'!G23/1000</f>
        <v>9.691795849</v>
      </c>
      <c r="H56" s="33">
        <f>'[6] Summary GDP'!H23/1000</f>
        <v>10.707472453999999</v>
      </c>
      <c r="I56" s="33">
        <f>'[6] Summary GDP'!I23/1000</f>
        <v>11.783139868000001</v>
      </c>
      <c r="J56" s="33">
        <f>'[6] Summary GDP'!J23/1000</f>
        <v>12.871603134000001</v>
      </c>
      <c r="K56" s="33">
        <f>'[6] Summary GDP'!K23/1000</f>
        <v>14.026054309999999</v>
      </c>
      <c r="L56" s="6"/>
      <c r="O56" s="1"/>
      <c r="P56" s="1"/>
      <c r="Q56" s="1"/>
      <c r="R56" s="1"/>
      <c r="S56" s="1"/>
      <c r="T56" s="1"/>
      <c r="U56" s="1"/>
      <c r="V56" s="1"/>
      <c r="W56" s="1"/>
      <c r="X56" s="1"/>
      <c r="Y56" s="1"/>
      <c r="Z56" s="1"/>
    </row>
    <row r="57" spans="1:28" ht="14.5">
      <c r="A57" s="19" t="s">
        <v>3</v>
      </c>
      <c r="B57" s="33">
        <f>'[6] Summary GDP'!B24/1000</f>
        <v>5.3919801486000001</v>
      </c>
      <c r="C57" s="33">
        <f>'[6] Summary GDP'!C24/1000</f>
        <v>7.8051968001000001</v>
      </c>
      <c r="D57" s="33">
        <f>'[6] Summary GDP'!D24/1000</f>
        <v>10.4775741471</v>
      </c>
      <c r="E57" s="33">
        <f>'[6] Summary GDP'!E24/1000</f>
        <v>13.312704528199999</v>
      </c>
      <c r="F57" s="33">
        <f>'[6] Summary GDP'!F24/1000</f>
        <v>16.7722183992</v>
      </c>
      <c r="G57" s="33">
        <f>'[6] Summary GDP'!G24/1000</f>
        <v>20.340121316000001</v>
      </c>
      <c r="H57" s="33">
        <f>'[6] Summary GDP'!H24/1000</f>
        <v>23.5002381796</v>
      </c>
      <c r="I57" s="33">
        <f>'[6] Summary GDP'!I24/1000</f>
        <v>26.570452667000001</v>
      </c>
      <c r="J57" s="33">
        <f>'[6] Summary GDP'!J24/1000</f>
        <v>29.660661620000003</v>
      </c>
      <c r="K57" s="33">
        <f>'[6] Summary GDP'!K24/1000</f>
        <v>32.766093739000006</v>
      </c>
      <c r="L57" s="6"/>
      <c r="O57" s="1"/>
      <c r="P57" s="1"/>
      <c r="Q57" s="1"/>
      <c r="R57" s="1"/>
      <c r="S57" s="1"/>
      <c r="T57" s="1"/>
      <c r="U57" s="1"/>
      <c r="V57" s="1"/>
      <c r="W57" s="1"/>
      <c r="X57" s="1"/>
      <c r="Y57" s="1"/>
      <c r="Z57" s="1"/>
    </row>
    <row r="58" spans="1:28" ht="14.5">
      <c r="A58" s="19" t="s">
        <v>4</v>
      </c>
      <c r="B58" s="33">
        <f>'[6] Summary GDP'!B25/1000</f>
        <v>2.9893488303</v>
      </c>
      <c r="C58" s="33">
        <f>'[6] Summary GDP'!C25/1000</f>
        <v>4.4576096289999994</v>
      </c>
      <c r="D58" s="33">
        <f>'[6] Summary GDP'!D25/1000</f>
        <v>6.3780619729999994</v>
      </c>
      <c r="E58" s="33">
        <f>'[6] Summary GDP'!E25/1000</f>
        <v>8.879556185000002</v>
      </c>
      <c r="F58" s="33">
        <f>'[6] Summary GDP'!F25/1000</f>
        <v>11.645699495000001</v>
      </c>
      <c r="G58" s="33">
        <f>'[6] Summary GDP'!G25/1000</f>
        <v>14.455667919</v>
      </c>
      <c r="H58" s="33">
        <f>'[6] Summary GDP'!H25/1000</f>
        <v>17.241623959000002</v>
      </c>
      <c r="I58" s="33">
        <f>'[6] Summary GDP'!I25/1000</f>
        <v>20.064947737999997</v>
      </c>
      <c r="J58" s="33">
        <f>'[6] Summary GDP'!J25/1000</f>
        <v>23.027373786000002</v>
      </c>
      <c r="K58" s="33">
        <f>'[6] Summary GDP'!K25/1000</f>
        <v>26.047539663999999</v>
      </c>
      <c r="L58" s="6"/>
      <c r="O58" s="1"/>
      <c r="P58" s="1"/>
      <c r="Q58" s="1"/>
      <c r="R58" s="1"/>
      <c r="S58" s="1"/>
      <c r="T58" s="1"/>
      <c r="U58" s="1"/>
      <c r="V58" s="1"/>
      <c r="W58" s="1"/>
      <c r="X58" s="1"/>
      <c r="Y58" s="1"/>
      <c r="Z58" s="1"/>
    </row>
    <row r="59" spans="1:28" ht="14.5">
      <c r="A59" s="19" t="s">
        <v>0</v>
      </c>
      <c r="B59" s="33">
        <f>'[6] Summary GDP'!B26/1000</f>
        <v>13.939470705</v>
      </c>
      <c r="C59" s="33">
        <f>'[6] Summary GDP'!C26/1000</f>
        <v>16.724455941999999</v>
      </c>
      <c r="D59" s="33">
        <f>'[6] Summary GDP'!D26/1000</f>
        <v>20.760278576000001</v>
      </c>
      <c r="E59" s="33">
        <f>'[6] Summary GDP'!E26/1000</f>
        <v>25.046003159000001</v>
      </c>
      <c r="F59" s="33">
        <f>'[6] Summary GDP'!F26/1000</f>
        <v>29.472116881000002</v>
      </c>
      <c r="G59" s="33">
        <f>'[6] Summary GDP'!G26/1000</f>
        <v>34.166476162000002</v>
      </c>
      <c r="H59" s="33">
        <f>'[6] Summary GDP'!H26/1000</f>
        <v>39.226293725000005</v>
      </c>
      <c r="I59" s="33">
        <f>'[6] Summary GDP'!I26/1000</f>
        <v>44.418723873000005</v>
      </c>
      <c r="J59" s="33">
        <f>'[6] Summary GDP'!J26/1000</f>
        <v>49.504752182000004</v>
      </c>
      <c r="K59" s="33">
        <f>'[6] Summary GDP'!K26/1000</f>
        <v>54.413725080000006</v>
      </c>
      <c r="L59" s="6"/>
      <c r="O59" s="1"/>
      <c r="P59" s="1"/>
      <c r="Q59" s="1"/>
      <c r="R59" s="1"/>
      <c r="S59" s="1"/>
      <c r="T59" s="1"/>
      <c r="U59" s="1"/>
      <c r="V59" s="1"/>
      <c r="W59" s="1"/>
      <c r="X59" s="1"/>
      <c r="Y59" s="1"/>
      <c r="Z59" s="1"/>
    </row>
    <row r="60" spans="1:28" ht="14.5">
      <c r="A60" s="19" t="s">
        <v>1</v>
      </c>
      <c r="B60" s="33">
        <f>'[6] Summary GDP'!B27/1000</f>
        <v>4.0641246529999995</v>
      </c>
      <c r="C60" s="33">
        <f>'[6] Summary GDP'!C27/1000</f>
        <v>4.1098547440000006</v>
      </c>
      <c r="D60" s="33">
        <f>'[6] Summary GDP'!D27/1000</f>
        <v>4.3710836740000003</v>
      </c>
      <c r="E60" s="33">
        <f>'[6] Summary GDP'!E27/1000</f>
        <v>4.6742955049999999</v>
      </c>
      <c r="F60" s="33">
        <f>'[6] Summary GDP'!F27/1000</f>
        <v>4.946004179</v>
      </c>
      <c r="G60" s="33">
        <f>'[6] Summary GDP'!G27/1000</f>
        <v>5.2168745410000001</v>
      </c>
      <c r="H60" s="33">
        <f>'[6] Summary GDP'!H27/1000</f>
        <v>5.469019758</v>
      </c>
      <c r="I60" s="33">
        <f>'[6] Summary GDP'!I27/1000</f>
        <v>5.6602765849999992</v>
      </c>
      <c r="J60" s="33">
        <f>'[6] Summary GDP'!J27/1000</f>
        <v>5.841225143</v>
      </c>
      <c r="K60" s="33">
        <f>'[6] Summary GDP'!K27/1000</f>
        <v>6.0340429809999998</v>
      </c>
      <c r="L60" s="6"/>
      <c r="O60" s="1"/>
      <c r="P60" s="1"/>
      <c r="Q60" s="1"/>
      <c r="R60" s="1"/>
      <c r="S60" s="1"/>
      <c r="T60" s="1"/>
      <c r="U60" s="1"/>
      <c r="V60" s="1"/>
      <c r="W60" s="1"/>
      <c r="X60" s="1"/>
      <c r="Y60" s="1"/>
      <c r="Z60" s="1"/>
    </row>
    <row r="61" spans="1:28" ht="14.5">
      <c r="A61" s="19" t="s">
        <v>7</v>
      </c>
      <c r="B61" s="33">
        <f>'[6] Summary GDP'!B28/1000</f>
        <v>3.9035135697999999</v>
      </c>
      <c r="C61" s="33">
        <f>'[6] Summary GDP'!C28/1000</f>
        <v>5.9097207145999988</v>
      </c>
      <c r="D61" s="33">
        <f>'[6] Summary GDP'!D28/1000</f>
        <v>8.4558808910000014</v>
      </c>
      <c r="E61" s="33">
        <f>'[6] Summary GDP'!E28/1000</f>
        <v>11.174190130000001</v>
      </c>
      <c r="F61" s="33">
        <f>'[6] Summary GDP'!F28/1000</f>
        <v>14.045287598000002</v>
      </c>
      <c r="G61" s="33">
        <f>'[6] Summary GDP'!G28/1000</f>
        <v>17.273269465999999</v>
      </c>
      <c r="H61" s="33">
        <f>'[6] Summary GDP'!H28/1000</f>
        <v>20.122143446999999</v>
      </c>
      <c r="I61" s="33">
        <f>'[6] Summary GDP'!I28/1000</f>
        <v>22.795001533000001</v>
      </c>
      <c r="J61" s="33">
        <f>'[6] Summary GDP'!J28/1000</f>
        <v>25.553687630999999</v>
      </c>
      <c r="K61" s="33">
        <f>'[6] Summary GDP'!K28/1000</f>
        <v>28.169314880000002</v>
      </c>
      <c r="L61" s="6"/>
      <c r="O61" s="1"/>
      <c r="P61" s="1"/>
      <c r="Q61" s="1"/>
      <c r="R61" s="1"/>
      <c r="S61" s="1"/>
      <c r="T61" s="1"/>
      <c r="U61" s="1"/>
      <c r="V61" s="1"/>
      <c r="W61" s="1"/>
      <c r="X61" s="1"/>
      <c r="Y61" s="1"/>
      <c r="Z61" s="1"/>
    </row>
    <row r="62" spans="1:28" ht="14.5">
      <c r="A62" s="19" t="s">
        <v>8</v>
      </c>
      <c r="B62" s="33">
        <f>'[6] Summary GDP'!B29/1000</f>
        <v>4.3123882599999996</v>
      </c>
      <c r="C62" s="33">
        <f>'[6] Summary GDP'!C29/1000</f>
        <v>10.715592153199999</v>
      </c>
      <c r="D62" s="33">
        <f>'[6] Summary GDP'!D29/1000</f>
        <v>20.5182610522</v>
      </c>
      <c r="E62" s="33">
        <f>'[6] Summary GDP'!E29/1000</f>
        <v>29.784040894999997</v>
      </c>
      <c r="F62" s="33">
        <f>'[6] Summary GDP'!F29/1000</f>
        <v>37.877270519999996</v>
      </c>
      <c r="G62" s="33">
        <f>'[6] Summary GDP'!G29/1000</f>
        <v>46.166624485</v>
      </c>
      <c r="H62" s="33">
        <f>'[6] Summary GDP'!H29/1000</f>
        <v>54.642806789000005</v>
      </c>
      <c r="I62" s="33">
        <f>'[6] Summary GDP'!I29/1000</f>
        <v>62.272158183000002</v>
      </c>
      <c r="J62" s="33">
        <f>'[6] Summary GDP'!J29/1000</f>
        <v>69.202706941000002</v>
      </c>
      <c r="K62" s="33">
        <f>'[6] Summary GDP'!K29/1000</f>
        <v>75.554868544000001</v>
      </c>
      <c r="L62" s="6"/>
      <c r="O62" s="1"/>
      <c r="P62" s="1"/>
      <c r="Q62" s="1"/>
      <c r="R62" s="1"/>
      <c r="S62" s="1"/>
      <c r="T62" s="1"/>
      <c r="U62" s="1"/>
      <c r="V62" s="1"/>
      <c r="W62" s="1"/>
      <c r="X62" s="1"/>
      <c r="Y62" s="1"/>
      <c r="Z62" s="1"/>
    </row>
    <row r="63" spans="1:28" ht="14.5">
      <c r="A63" s="19" t="s">
        <v>89</v>
      </c>
      <c r="B63" s="33">
        <f>'[6] Summary GDP'!B30/1000</f>
        <v>65.016001619999997</v>
      </c>
      <c r="C63" s="33">
        <f>'[6] Summary GDP'!C30/1000</f>
        <v>103.4643999</v>
      </c>
      <c r="D63" s="33">
        <f>'[6] Summary GDP'!D30/1000</f>
        <v>149.1737478</v>
      </c>
      <c r="E63" s="33">
        <f>'[6] Summary GDP'!E30/1000</f>
        <v>190.17737020000001</v>
      </c>
      <c r="F63" s="33">
        <f>'[6] Summary GDP'!F30/1000</f>
        <v>227.2617128</v>
      </c>
      <c r="G63" s="33">
        <f>'[6] Summary GDP'!G30/1000</f>
        <v>263.30489370000004</v>
      </c>
      <c r="H63" s="33">
        <f>'[6] Summary GDP'!H30/1000</f>
        <v>298.40191450000003</v>
      </c>
      <c r="I63" s="33">
        <f>'[6] Summary GDP'!I30/1000</f>
        <v>332.2767235</v>
      </c>
      <c r="J63" s="33">
        <f>'[6] Summary GDP'!J30/1000</f>
        <v>365.6336167</v>
      </c>
      <c r="K63" s="33">
        <f>'[6] Summary GDP'!K30/1000</f>
        <v>398.5421632</v>
      </c>
      <c r="L63" s="6"/>
      <c r="M63" s="12" t="s">
        <v>96</v>
      </c>
      <c r="N63" s="13"/>
      <c r="O63" s="74"/>
      <c r="P63" s="74"/>
      <c r="Q63" s="74"/>
      <c r="R63" s="74"/>
      <c r="S63" s="74"/>
      <c r="T63" s="74"/>
      <c r="U63" s="74"/>
      <c r="V63" s="1"/>
      <c r="W63" s="1"/>
      <c r="X63" s="1"/>
      <c r="Y63" s="1"/>
      <c r="Z63" s="1"/>
    </row>
    <row r="64" spans="1:28" ht="14.5">
      <c r="A64" s="16"/>
      <c r="B64" s="1"/>
      <c r="C64" s="1"/>
      <c r="D64" s="1"/>
      <c r="E64" s="1"/>
      <c r="F64" s="1"/>
      <c r="G64" s="1"/>
      <c r="H64" s="1"/>
      <c r="I64" s="1"/>
      <c r="J64" s="1"/>
      <c r="K64" s="1"/>
      <c r="L64" s="1"/>
    </row>
    <row r="66" spans="1:28" ht="14.5">
      <c r="A66" s="34" t="s">
        <v>24</v>
      </c>
      <c r="B66" s="35"/>
      <c r="C66" s="35"/>
      <c r="D66" s="35"/>
      <c r="E66" s="35"/>
      <c r="F66" s="35"/>
      <c r="G66" s="35"/>
      <c r="H66" s="35"/>
      <c r="I66" s="35"/>
      <c r="J66" s="35"/>
      <c r="K66" s="35"/>
      <c r="L66" s="35"/>
      <c r="M66" s="35"/>
      <c r="N66" s="35"/>
      <c r="O66" s="35"/>
      <c r="P66" s="35"/>
      <c r="Q66" s="35"/>
      <c r="R66" s="35"/>
      <c r="S66" s="35"/>
      <c r="T66" s="35"/>
      <c r="U66" s="35"/>
    </row>
    <row r="67" spans="1:28" hidden="1" outlineLevel="1"/>
    <row r="68" spans="1:28" hidden="1" outlineLevel="1">
      <c r="A68" t="s">
        <v>25</v>
      </c>
      <c r="F68" s="10"/>
      <c r="G68" s="5"/>
      <c r="H68" s="5"/>
      <c r="I68" s="5"/>
      <c r="J68" s="5"/>
    </row>
    <row r="69" spans="1:28" ht="14.5" hidden="1" outlineLevel="1">
      <c r="A69" t="s">
        <v>26</v>
      </c>
      <c r="B69" s="16"/>
      <c r="C69" s="16"/>
      <c r="D69" s="16"/>
      <c r="E69" s="16"/>
      <c r="F69" s="16"/>
      <c r="G69" s="16"/>
      <c r="H69" s="16"/>
      <c r="I69" s="16"/>
      <c r="J69" s="16"/>
      <c r="K69" s="16"/>
      <c r="M69" s="25"/>
      <c r="N69" s="25"/>
    </row>
    <row r="70" spans="1:28" ht="14.5" hidden="1" outlineLevel="1">
      <c r="B70" s="67">
        <v>2010</v>
      </c>
      <c r="C70" s="67">
        <v>2020</v>
      </c>
      <c r="D70" s="67">
        <v>2030</v>
      </c>
      <c r="E70" s="67">
        <v>2040</v>
      </c>
      <c r="F70" s="67">
        <v>2050</v>
      </c>
      <c r="G70" s="67">
        <v>2060</v>
      </c>
      <c r="H70" s="67">
        <v>2070</v>
      </c>
      <c r="I70" s="67">
        <v>2080</v>
      </c>
      <c r="J70" s="67">
        <v>2090</v>
      </c>
      <c r="K70" s="67">
        <v>2100</v>
      </c>
      <c r="M70" s="29"/>
      <c r="N70" s="29"/>
      <c r="Q70" s="1"/>
      <c r="R70" s="1"/>
      <c r="S70" s="1"/>
      <c r="T70" s="1"/>
      <c r="U70" s="1"/>
      <c r="V70" s="1"/>
      <c r="W70" s="1"/>
      <c r="X70" s="1"/>
      <c r="Y70" s="1"/>
      <c r="Z70" s="1"/>
      <c r="AA70" s="1"/>
      <c r="AB70" s="1"/>
    </row>
    <row r="71" spans="1:28" ht="14.5" hidden="1" outlineLevel="1">
      <c r="A71" s="4" t="s">
        <v>5</v>
      </c>
      <c r="B71" s="1">
        <v>701.03119376197026</v>
      </c>
      <c r="C71" s="1">
        <v>757.74960795740287</v>
      </c>
      <c r="D71" s="1">
        <v>871.88973824959203</v>
      </c>
      <c r="E71" s="1">
        <v>1119.6323462511823</v>
      </c>
      <c r="F71" s="1">
        <v>1404.7104569647217</v>
      </c>
      <c r="G71" s="1">
        <v>1856.6520674742062</v>
      </c>
      <c r="H71" s="1">
        <v>2553.5689500434846</v>
      </c>
      <c r="I71" s="1">
        <v>4148.1445316325644</v>
      </c>
      <c r="J71" s="1">
        <v>6596.3226087350404</v>
      </c>
      <c r="K71" s="1">
        <v>9851.7586926286585</v>
      </c>
      <c r="M71" s="29"/>
      <c r="N71" s="29"/>
      <c r="Q71" s="1"/>
      <c r="R71" s="1"/>
      <c r="S71" s="1"/>
      <c r="T71" s="1"/>
      <c r="U71" s="1"/>
      <c r="V71" s="1"/>
      <c r="W71" s="1"/>
      <c r="X71" s="1"/>
      <c r="Y71" s="1"/>
      <c r="Z71" s="1"/>
      <c r="AA71" s="1"/>
      <c r="AB71" s="1"/>
    </row>
    <row r="72" spans="1:28" ht="14.5" hidden="1" outlineLevel="1">
      <c r="A72" s="4" t="s">
        <v>6</v>
      </c>
      <c r="B72" s="1">
        <v>155.20120563263774</v>
      </c>
      <c r="C72" s="1">
        <v>377.32775788215878</v>
      </c>
      <c r="D72" s="1">
        <v>828.64656177034499</v>
      </c>
      <c r="E72" s="1">
        <v>1518.5299217295958</v>
      </c>
      <c r="F72" s="1">
        <v>2542.6730863994221</v>
      </c>
      <c r="G72" s="1">
        <v>3427.5336361978934</v>
      </c>
      <c r="H72" s="1">
        <v>4440.66022104272</v>
      </c>
      <c r="I72" s="1">
        <v>5356.7953901005567</v>
      </c>
      <c r="J72" s="1">
        <v>6151.6745696716316</v>
      </c>
      <c r="K72" s="1">
        <v>6903.7898166194118</v>
      </c>
      <c r="M72" s="29"/>
      <c r="N72" s="29"/>
      <c r="Q72" s="1"/>
      <c r="R72" s="1"/>
      <c r="S72" s="1"/>
      <c r="T72" s="1"/>
      <c r="U72" s="1"/>
      <c r="V72" s="1"/>
      <c r="W72" s="1"/>
      <c r="X72" s="1"/>
      <c r="Y72" s="1"/>
      <c r="Z72" s="1"/>
      <c r="AA72" s="1"/>
      <c r="AB72" s="1"/>
    </row>
    <row r="73" spans="1:28" ht="14.5" hidden="1" outlineLevel="1">
      <c r="A73" s="4" t="s">
        <v>11</v>
      </c>
      <c r="B73" s="1">
        <v>8760.3528281340114</v>
      </c>
      <c r="C73" s="1">
        <v>9732.1484638998154</v>
      </c>
      <c r="D73" s="1">
        <v>10627.462458964954</v>
      </c>
      <c r="E73" s="1">
        <v>11402.094656661682</v>
      </c>
      <c r="F73" s="1">
        <v>12107.576639891822</v>
      </c>
      <c r="G73" s="1">
        <v>12383.805431723385</v>
      </c>
      <c r="H73" s="1">
        <v>12417.84919005439</v>
      </c>
      <c r="I73" s="1">
        <v>12299.297315235244</v>
      </c>
      <c r="J73" s="1">
        <v>12056.655069212711</v>
      </c>
      <c r="K73" s="1">
        <v>11627.304388940436</v>
      </c>
      <c r="M73" s="29"/>
      <c r="N73" s="29"/>
      <c r="Q73" s="1"/>
      <c r="R73" s="1"/>
      <c r="S73" s="1"/>
      <c r="T73" s="1"/>
      <c r="U73" s="1"/>
      <c r="V73" s="1"/>
      <c r="W73" s="1"/>
      <c r="X73" s="1"/>
      <c r="Y73" s="1"/>
      <c r="Z73" s="1"/>
      <c r="AA73" s="1"/>
      <c r="AB73" s="1"/>
    </row>
    <row r="74" spans="1:28" ht="14.5" hidden="1" outlineLevel="1">
      <c r="A74" s="4" t="s">
        <v>2</v>
      </c>
      <c r="B74" s="1">
        <v>374.52243069527373</v>
      </c>
      <c r="C74" s="1">
        <v>565.35124987876407</v>
      </c>
      <c r="D74" s="1">
        <v>994.73542090464855</v>
      </c>
      <c r="E74" s="1">
        <v>1728.4062786448967</v>
      </c>
      <c r="F74" s="1">
        <v>2881.9927033166105</v>
      </c>
      <c r="G74" s="1">
        <v>4235.168084429386</v>
      </c>
      <c r="H74" s="1">
        <v>6056.3077667065618</v>
      </c>
      <c r="I74" s="1">
        <v>7669.9950355426481</v>
      </c>
      <c r="J74" s="1">
        <v>9558.3042364003741</v>
      </c>
      <c r="K74" s="1">
        <v>11658.47277795558</v>
      </c>
      <c r="M74" s="29"/>
      <c r="N74" s="29"/>
      <c r="Q74" s="1"/>
      <c r="R74" s="1"/>
      <c r="S74" s="1"/>
      <c r="T74" s="1"/>
      <c r="U74" s="1"/>
      <c r="V74" s="1"/>
      <c r="W74" s="1"/>
      <c r="X74" s="1"/>
      <c r="Y74" s="1"/>
      <c r="Z74" s="1"/>
      <c r="AA74" s="1"/>
      <c r="AB74" s="1"/>
    </row>
    <row r="75" spans="1:28" ht="14.5" hidden="1" outlineLevel="1">
      <c r="A75" s="4" t="s">
        <v>3</v>
      </c>
      <c r="B75" s="1">
        <v>3608.2342050819943</v>
      </c>
      <c r="C75" s="1">
        <v>4267.3858756290147</v>
      </c>
      <c r="D75" s="1">
        <v>5048.3045741732731</v>
      </c>
      <c r="E75" s="1">
        <v>6085.6303694129547</v>
      </c>
      <c r="F75" s="1">
        <v>7209.8021902362179</v>
      </c>
      <c r="G75" s="1">
        <v>8660.7897149180681</v>
      </c>
      <c r="H75" s="1">
        <v>9876.93455992696</v>
      </c>
      <c r="I75" s="1">
        <v>11223.597738799648</v>
      </c>
      <c r="J75" s="1">
        <v>12469.167178519463</v>
      </c>
      <c r="K75" s="1">
        <v>13485.661863498462</v>
      </c>
      <c r="M75" s="29"/>
      <c r="N75" s="29"/>
      <c r="Q75" s="1"/>
      <c r="R75" s="1"/>
      <c r="S75" s="1"/>
      <c r="T75" s="1"/>
      <c r="U75" s="1"/>
      <c r="V75" s="1"/>
      <c r="W75" s="1"/>
      <c r="X75" s="1"/>
      <c r="Y75" s="1"/>
      <c r="Z75" s="1"/>
      <c r="AA75" s="1"/>
      <c r="AB75" s="1"/>
    </row>
    <row r="76" spans="1:28" ht="14.5" hidden="1" outlineLevel="1">
      <c r="A76" s="4" t="s">
        <v>4</v>
      </c>
      <c r="B76" s="1">
        <v>1862.5768914168536</v>
      </c>
      <c r="C76" s="1">
        <v>2134.9476874115999</v>
      </c>
      <c r="D76" s="1">
        <v>2570.7334003290857</v>
      </c>
      <c r="E76" s="1">
        <v>3405.5446559181005</v>
      </c>
      <c r="F76" s="1">
        <v>4353.3449438582702</v>
      </c>
      <c r="G76" s="1">
        <v>5255.2614816941714</v>
      </c>
      <c r="H76" s="1">
        <v>6096.6197568664847</v>
      </c>
      <c r="I76" s="1">
        <v>7062.3478861835274</v>
      </c>
      <c r="J76" s="1">
        <v>8204.4669187169511</v>
      </c>
      <c r="K76" s="1">
        <v>9564.0777739391597</v>
      </c>
      <c r="M76" s="29"/>
      <c r="N76" s="29"/>
      <c r="Q76" s="1"/>
      <c r="R76" s="1"/>
      <c r="S76" s="1"/>
      <c r="T76" s="1"/>
      <c r="U76" s="1"/>
      <c r="V76" s="1"/>
      <c r="W76" s="1"/>
      <c r="X76" s="1"/>
      <c r="Y76" s="1"/>
      <c r="Z76" s="1"/>
      <c r="AA76" s="1"/>
      <c r="AB76" s="1"/>
    </row>
    <row r="77" spans="1:28" ht="14.5" hidden="1" outlineLevel="1">
      <c r="A77" s="4" t="s">
        <v>0</v>
      </c>
      <c r="B77" s="1">
        <v>20436.579247338024</v>
      </c>
      <c r="C77" s="1">
        <v>21206.887598146295</v>
      </c>
      <c r="D77" s="1">
        <v>21690.072065238655</v>
      </c>
      <c r="E77" s="1">
        <v>21840.361712748967</v>
      </c>
      <c r="F77" s="1">
        <v>21641.204706317654</v>
      </c>
      <c r="G77" s="1">
        <v>21105.243512531943</v>
      </c>
      <c r="H77" s="1">
        <v>20220.840896617156</v>
      </c>
      <c r="I77" s="1">
        <v>19076.631175751507</v>
      </c>
      <c r="J77" s="1">
        <v>17662.472665223591</v>
      </c>
      <c r="K77" s="1">
        <v>16025.096715161411</v>
      </c>
      <c r="L77" s="13" t="s">
        <v>95</v>
      </c>
      <c r="M77" s="29"/>
      <c r="N77" s="29"/>
      <c r="P77" s="8">
        <f>13476 *1.609344</f>
        <v>21687.519744000001</v>
      </c>
      <c r="Q77" s="102" t="s">
        <v>147</v>
      </c>
      <c r="R77" s="1"/>
      <c r="S77" s="1" t="s">
        <v>146</v>
      </c>
      <c r="T77" s="1"/>
      <c r="U77" s="1"/>
      <c r="V77" s="1"/>
      <c r="W77" s="1"/>
      <c r="X77" s="1"/>
      <c r="Y77" s="1"/>
      <c r="Z77" s="1"/>
      <c r="AA77" s="1"/>
      <c r="AB77" s="1"/>
    </row>
    <row r="78" spans="1:28" ht="14.5" hidden="1" outlineLevel="1">
      <c r="A78" s="4" t="s">
        <v>1</v>
      </c>
      <c r="B78" s="1">
        <v>7017.6688984149941</v>
      </c>
      <c r="C78" s="1">
        <v>7637.6727440434152</v>
      </c>
      <c r="D78" s="1">
        <v>8187.8985536531009</v>
      </c>
      <c r="E78" s="1">
        <v>8613.5165495719975</v>
      </c>
      <c r="F78" s="1">
        <v>8950.9754024541435</v>
      </c>
      <c r="G78" s="1">
        <v>9147.2600487878681</v>
      </c>
      <c r="H78" s="1">
        <v>9242.0456537587415</v>
      </c>
      <c r="I78" s="1">
        <v>9222.0303650571641</v>
      </c>
      <c r="J78" s="1">
        <v>9083.5565406026908</v>
      </c>
      <c r="K78" s="1">
        <v>8817.4869184918862</v>
      </c>
      <c r="L78" s="13"/>
      <c r="M78" s="29"/>
      <c r="N78" s="29"/>
      <c r="Q78" s="1"/>
      <c r="R78" s="1"/>
      <c r="S78" s="1"/>
      <c r="T78" s="1"/>
      <c r="U78" s="1"/>
      <c r="V78" s="1"/>
      <c r="W78" s="1"/>
      <c r="X78" s="1"/>
      <c r="Y78" s="1"/>
      <c r="Z78" s="1"/>
      <c r="AA78" s="1"/>
      <c r="AB78" s="1"/>
    </row>
    <row r="79" spans="1:28" ht="14.5" hidden="1" outlineLevel="1">
      <c r="A79" s="4" t="s">
        <v>7</v>
      </c>
      <c r="B79" s="1">
        <v>2030.4253315218809</v>
      </c>
      <c r="C79" s="1">
        <v>2827.7293538914651</v>
      </c>
      <c r="D79" s="1">
        <v>3542.7865382618779</v>
      </c>
      <c r="E79" s="1">
        <v>4124.8055087544853</v>
      </c>
      <c r="F79" s="1">
        <v>4702.4824938036054</v>
      </c>
      <c r="G79" s="1">
        <v>5229.7623055207696</v>
      </c>
      <c r="H79" s="1">
        <v>5831.0545012007969</v>
      </c>
      <c r="I79" s="1">
        <v>6746.8556906989434</v>
      </c>
      <c r="J79" s="1">
        <v>7826.5110246968052</v>
      </c>
      <c r="K79" s="1">
        <v>9095.5798591935854</v>
      </c>
      <c r="M79" s="29"/>
      <c r="N79" s="29"/>
      <c r="Q79" s="1"/>
      <c r="R79" s="1"/>
      <c r="S79" s="1"/>
      <c r="T79" s="1"/>
      <c r="U79" s="1"/>
      <c r="V79" s="1"/>
      <c r="W79" s="1"/>
      <c r="X79" s="1"/>
      <c r="Y79" s="1"/>
      <c r="Z79" s="1"/>
      <c r="AA79" s="1"/>
      <c r="AB79" s="1"/>
    </row>
    <row r="80" spans="1:28" ht="14.5" hidden="1" outlineLevel="1">
      <c r="A80" s="4" t="s">
        <v>8</v>
      </c>
      <c r="B80" s="1">
        <v>209.53984510304136</v>
      </c>
      <c r="C80" s="1">
        <v>345.13244526998835</v>
      </c>
      <c r="D80" s="1">
        <v>679.58155773701185</v>
      </c>
      <c r="E80" s="1">
        <v>1419.1387085801293</v>
      </c>
      <c r="F80" s="1">
        <v>2384.4351302984951</v>
      </c>
      <c r="G80" s="1">
        <v>3826.6487628465716</v>
      </c>
      <c r="H80" s="1">
        <v>5601.1673155833114</v>
      </c>
      <c r="I80" s="1">
        <v>7053.7620638340741</v>
      </c>
      <c r="J80" s="1">
        <v>8337.2019527158336</v>
      </c>
      <c r="K80" s="1">
        <v>9193.7602853010721</v>
      </c>
      <c r="M80" s="29"/>
      <c r="N80" s="29"/>
      <c r="Q80" s="1"/>
      <c r="R80" s="1"/>
      <c r="S80" s="1"/>
      <c r="T80" s="1"/>
      <c r="U80" s="1"/>
      <c r="V80" s="1"/>
      <c r="W80" s="1"/>
      <c r="X80" s="1"/>
      <c r="Y80" s="1"/>
      <c r="Z80" s="1"/>
    </row>
    <row r="81" spans="1:28" hidden="1" outlineLevel="1">
      <c r="H81" s="1">
        <f>AVERAGE(H71:H80)</f>
        <v>8233.7048811800596</v>
      </c>
    </row>
    <row r="82" spans="1:28" hidden="1" outlineLevel="1">
      <c r="A82" t="s">
        <v>27</v>
      </c>
    </row>
    <row r="83" spans="1:28" ht="14.5" hidden="1" outlineLevel="1">
      <c r="A83" t="s">
        <v>28</v>
      </c>
      <c r="B83" s="16"/>
      <c r="C83" s="16"/>
      <c r="D83" s="16"/>
      <c r="E83" s="16"/>
      <c r="F83" s="16"/>
      <c r="G83" s="16"/>
      <c r="H83" s="16"/>
      <c r="I83" s="16"/>
      <c r="J83" s="16"/>
      <c r="K83" s="16"/>
      <c r="M83" s="25"/>
      <c r="N83" s="25"/>
    </row>
    <row r="84" spans="1:28" ht="14.5" hidden="1" outlineLevel="1">
      <c r="A84" s="16"/>
      <c r="B84" s="67">
        <v>2010</v>
      </c>
      <c r="C84" s="67">
        <v>2020</v>
      </c>
      <c r="D84" s="67">
        <v>2030</v>
      </c>
      <c r="E84" s="67">
        <v>2040</v>
      </c>
      <c r="F84" s="67">
        <v>2050</v>
      </c>
      <c r="G84" s="67">
        <v>2060</v>
      </c>
      <c r="H84" s="67">
        <v>2070</v>
      </c>
      <c r="I84" s="67">
        <v>2080</v>
      </c>
      <c r="J84" s="67">
        <v>2090</v>
      </c>
      <c r="K84" s="67">
        <v>2100</v>
      </c>
      <c r="M84" s="36"/>
      <c r="N84" s="36"/>
      <c r="Q84" s="3"/>
      <c r="R84" s="3"/>
      <c r="S84" s="3"/>
      <c r="T84" s="3"/>
      <c r="U84" s="3"/>
      <c r="V84" s="3"/>
      <c r="W84" s="3"/>
      <c r="X84" s="3"/>
      <c r="Y84" s="3"/>
      <c r="Z84" s="3"/>
      <c r="AA84" s="3"/>
      <c r="AB84" s="3"/>
    </row>
    <row r="85" spans="1:28" ht="14.5" hidden="1" outlineLevel="1">
      <c r="A85" s="16" t="s">
        <v>5</v>
      </c>
      <c r="B85" s="2">
        <v>2.4038655635663071</v>
      </c>
      <c r="C85" s="2">
        <v>2.3557983453494606</v>
      </c>
      <c r="D85" s="2">
        <v>2.3077311271326142</v>
      </c>
      <c r="E85" s="2">
        <v>2.2596639089157677</v>
      </c>
      <c r="F85" s="2">
        <v>2.2115966906989213</v>
      </c>
      <c r="G85" s="2">
        <v>2.1635294724820748</v>
      </c>
      <c r="H85" s="2">
        <v>2.1154622542652284</v>
      </c>
      <c r="I85" s="2">
        <v>2.0673950360483819</v>
      </c>
      <c r="J85" s="2">
        <v>2.0193278178315355</v>
      </c>
      <c r="K85" s="2">
        <v>1.971260599614689</v>
      </c>
      <c r="M85" s="36"/>
      <c r="N85" s="36"/>
      <c r="Q85" s="3"/>
      <c r="R85" s="3"/>
      <c r="S85" s="3"/>
      <c r="T85" s="3"/>
      <c r="U85" s="3"/>
      <c r="V85" s="3"/>
      <c r="W85" s="3"/>
      <c r="X85" s="3"/>
      <c r="Y85" s="3"/>
      <c r="Z85" s="3"/>
      <c r="AA85" s="3"/>
      <c r="AB85" s="3"/>
    </row>
    <row r="86" spans="1:28" ht="14.5" hidden="1" outlineLevel="1">
      <c r="A86" s="16" t="s">
        <v>6</v>
      </c>
      <c r="B86" s="2">
        <v>2.4261944016164243</v>
      </c>
      <c r="C86" s="2">
        <v>2.3892916024246365</v>
      </c>
      <c r="D86" s="2">
        <v>2.3523888032328486</v>
      </c>
      <c r="E86" s="2">
        <v>2.3154860040410608</v>
      </c>
      <c r="F86" s="2">
        <v>2.2785832048492729</v>
      </c>
      <c r="G86" s="2">
        <v>2.2416804056574851</v>
      </c>
      <c r="H86" s="2">
        <v>2.2047776064656972</v>
      </c>
      <c r="I86" s="2">
        <v>2.1678748072739094</v>
      </c>
      <c r="J86" s="2">
        <v>1.5</v>
      </c>
      <c r="K86" s="2">
        <v>1.5</v>
      </c>
      <c r="M86" s="36"/>
      <c r="N86" s="36"/>
      <c r="Q86" s="3"/>
      <c r="R86" s="3"/>
      <c r="S86" s="3"/>
      <c r="T86" s="3"/>
      <c r="U86" s="3"/>
      <c r="V86" s="3"/>
      <c r="W86" s="3"/>
      <c r="X86" s="3"/>
      <c r="Y86" s="3"/>
      <c r="Z86" s="3"/>
      <c r="AA86" s="3"/>
      <c r="AB86" s="3"/>
    </row>
    <row r="87" spans="1:28" ht="14.5" hidden="1" outlineLevel="1">
      <c r="A87" s="16" t="s">
        <v>11</v>
      </c>
      <c r="B87" s="2">
        <v>1.6064085358781917</v>
      </c>
      <c r="C87" s="2">
        <v>1.6070550559617001</v>
      </c>
      <c r="D87" s="2">
        <v>1.6079233024324537</v>
      </c>
      <c r="E87" s="2">
        <v>1.5875559520332199</v>
      </c>
      <c r="F87" s="2">
        <v>1.5665733253626155</v>
      </c>
      <c r="G87" s="2">
        <v>1.5448908847396206</v>
      </c>
      <c r="H87" s="2">
        <v>1.5227005870841488</v>
      </c>
      <c r="I87" s="2">
        <v>1.5000000000000002</v>
      </c>
      <c r="J87" s="2">
        <v>1.5</v>
      </c>
      <c r="K87" s="2">
        <v>1.5</v>
      </c>
      <c r="M87" s="36"/>
      <c r="N87" s="36"/>
      <c r="Q87" s="3"/>
      <c r="R87" s="3"/>
      <c r="S87" s="3"/>
      <c r="T87" s="3"/>
      <c r="U87" s="3"/>
      <c r="V87" s="3"/>
      <c r="W87" s="3"/>
      <c r="X87" s="3"/>
      <c r="Y87" s="3"/>
      <c r="Z87" s="3"/>
      <c r="AA87" s="3"/>
      <c r="AB87" s="3"/>
    </row>
    <row r="88" spans="1:28" ht="14.5" hidden="1" outlineLevel="1">
      <c r="A88" s="16" t="s">
        <v>2</v>
      </c>
      <c r="B88" s="2">
        <v>2</v>
      </c>
      <c r="C88" s="2">
        <v>2</v>
      </c>
      <c r="D88" s="2">
        <v>2</v>
      </c>
      <c r="E88" s="2">
        <v>2</v>
      </c>
      <c r="F88" s="2">
        <v>2</v>
      </c>
      <c r="G88" s="2">
        <v>1.9</v>
      </c>
      <c r="H88" s="2">
        <v>1.8</v>
      </c>
      <c r="I88" s="2">
        <v>1.7</v>
      </c>
      <c r="J88" s="2">
        <v>1.6</v>
      </c>
      <c r="K88" s="2">
        <v>1.5</v>
      </c>
      <c r="M88" s="36"/>
      <c r="N88" s="36"/>
      <c r="Q88" s="3"/>
      <c r="R88" s="3"/>
      <c r="S88" s="3"/>
      <c r="T88" s="3"/>
      <c r="U88" s="3"/>
      <c r="V88" s="3"/>
      <c r="W88" s="3"/>
      <c r="X88" s="3"/>
      <c r="Y88" s="3"/>
      <c r="Z88" s="3"/>
      <c r="AA88" s="3"/>
      <c r="AB88" s="3"/>
    </row>
    <row r="89" spans="1:28" ht="14.5" hidden="1" outlineLevel="1">
      <c r="A89" s="16" t="s">
        <v>3</v>
      </c>
      <c r="B89" s="2">
        <v>1.873182310852409</v>
      </c>
      <c r="C89" s="2">
        <v>1.8097734662786136</v>
      </c>
      <c r="D89" s="2">
        <v>1.7463646217048181</v>
      </c>
      <c r="E89" s="2">
        <v>1.6829557771310226</v>
      </c>
      <c r="F89" s="2">
        <v>1.6195469325572271</v>
      </c>
      <c r="G89" s="2">
        <v>1.5561380879834317</v>
      </c>
      <c r="H89" s="2">
        <v>1.4927292434096362</v>
      </c>
      <c r="I89" s="2">
        <v>1.5</v>
      </c>
      <c r="J89" s="2">
        <v>1.5</v>
      </c>
      <c r="K89" s="2">
        <v>1.5</v>
      </c>
      <c r="M89" s="36"/>
      <c r="N89" s="36"/>
      <c r="Q89" s="3"/>
      <c r="R89" s="3"/>
      <c r="S89" s="3"/>
      <c r="T89" s="3"/>
      <c r="U89" s="3"/>
      <c r="V89" s="3"/>
      <c r="W89" s="3"/>
      <c r="X89" s="3"/>
      <c r="Y89" s="3"/>
      <c r="Z89" s="3"/>
      <c r="AA89" s="3"/>
      <c r="AB89" s="3"/>
    </row>
    <row r="90" spans="1:28" ht="14.5" hidden="1" outlineLevel="1">
      <c r="A90" s="16" t="s">
        <v>4</v>
      </c>
      <c r="B90" s="2">
        <v>2.423092450853046</v>
      </c>
      <c r="C90" s="2">
        <v>2.384638676279569</v>
      </c>
      <c r="D90" s="2">
        <v>2.3461849017060921</v>
      </c>
      <c r="E90" s="2">
        <v>2.3077311271326151</v>
      </c>
      <c r="F90" s="2">
        <v>2.2692773525591381</v>
      </c>
      <c r="G90" s="2">
        <v>2.2308235779856611</v>
      </c>
      <c r="H90" s="2">
        <v>2.1923698034121841</v>
      </c>
      <c r="I90" s="2">
        <v>2.1539160288387071</v>
      </c>
      <c r="J90" s="2">
        <v>2.1154622542652302</v>
      </c>
      <c r="K90" s="2">
        <v>2.0770084796917532</v>
      </c>
      <c r="L90" s="12" t="s">
        <v>92</v>
      </c>
      <c r="M90" s="36"/>
      <c r="N90" s="36"/>
      <c r="Q90" s="3"/>
      <c r="R90" s="3"/>
      <c r="S90" s="3"/>
      <c r="T90" s="3"/>
      <c r="U90" s="3"/>
      <c r="V90" s="3"/>
      <c r="W90" s="3"/>
      <c r="X90" s="3"/>
      <c r="Y90" s="3"/>
      <c r="Z90" s="3"/>
      <c r="AA90" s="3"/>
      <c r="AB90" s="3"/>
    </row>
    <row r="91" spans="1:28" ht="14.5" hidden="1" outlineLevel="1">
      <c r="A91" s="16" t="s">
        <v>0</v>
      </c>
      <c r="B91" s="2">
        <v>1.5</v>
      </c>
      <c r="C91" s="2">
        <v>1.5</v>
      </c>
      <c r="D91" s="2">
        <v>1.5</v>
      </c>
      <c r="E91" s="2">
        <v>1.5</v>
      </c>
      <c r="F91" s="2">
        <v>1.5</v>
      </c>
      <c r="G91" s="2">
        <v>1.5</v>
      </c>
      <c r="H91" s="2">
        <v>1.5</v>
      </c>
      <c r="I91" s="2">
        <v>1.5</v>
      </c>
      <c r="J91" s="2">
        <v>1.5</v>
      </c>
      <c r="K91" s="2">
        <v>1.5</v>
      </c>
      <c r="M91" s="36"/>
      <c r="N91" s="36"/>
      <c r="Q91" s="3"/>
      <c r="R91" s="3"/>
      <c r="S91" s="3"/>
      <c r="T91" s="3"/>
      <c r="U91" s="3"/>
      <c r="V91" s="3"/>
      <c r="W91" s="3"/>
      <c r="X91" s="3"/>
      <c r="Y91" s="3"/>
      <c r="Z91" s="3"/>
      <c r="AA91" s="3"/>
      <c r="AB91" s="3"/>
    </row>
    <row r="92" spans="1:28" ht="14.5" hidden="1" outlineLevel="1">
      <c r="A92" s="16" t="s">
        <v>1</v>
      </c>
      <c r="B92" s="2">
        <v>1.5</v>
      </c>
      <c r="C92" s="2">
        <v>1.5</v>
      </c>
      <c r="D92" s="2">
        <v>1.5</v>
      </c>
      <c r="E92" s="2">
        <v>1.5</v>
      </c>
      <c r="F92" s="2">
        <v>1.5</v>
      </c>
      <c r="G92" s="2">
        <v>1.5</v>
      </c>
      <c r="H92" s="2">
        <v>1.5</v>
      </c>
      <c r="I92" s="2">
        <v>1.5</v>
      </c>
      <c r="J92" s="2">
        <v>1.5</v>
      </c>
      <c r="K92" s="2">
        <v>1.5</v>
      </c>
      <c r="M92" s="36"/>
      <c r="N92" s="36"/>
      <c r="Q92" s="3"/>
      <c r="R92" s="3"/>
      <c r="S92" s="3"/>
      <c r="T92" s="3"/>
      <c r="U92" s="3"/>
      <c r="V92" s="3"/>
      <c r="W92" s="3"/>
      <c r="X92" s="3"/>
      <c r="Y92" s="3"/>
      <c r="Z92" s="3"/>
      <c r="AA92" s="3"/>
      <c r="AB92" s="3"/>
    </row>
    <row r="93" spans="1:28" ht="14.5" hidden="1" outlineLevel="1">
      <c r="A93" s="16" t="s">
        <v>7</v>
      </c>
      <c r="B93" s="2">
        <v>2.2153309191649067</v>
      </c>
      <c r="C93" s="2">
        <v>2.1729963787473601</v>
      </c>
      <c r="D93" s="2">
        <v>2.1306618383298135</v>
      </c>
      <c r="E93" s="2">
        <v>2.0883272979122669</v>
      </c>
      <c r="F93" s="2">
        <v>2.0459927574947203</v>
      </c>
      <c r="G93" s="2">
        <v>2.0036582170771737</v>
      </c>
      <c r="H93" s="2">
        <v>1.9613236766596271</v>
      </c>
      <c r="I93" s="2">
        <v>1.5</v>
      </c>
      <c r="J93" s="2">
        <v>1.5</v>
      </c>
      <c r="K93" s="2">
        <v>1.5</v>
      </c>
      <c r="M93" s="36"/>
      <c r="N93" s="36"/>
      <c r="Q93" s="3"/>
      <c r="R93" s="3"/>
      <c r="S93" s="3"/>
      <c r="T93" s="3"/>
      <c r="U93" s="3"/>
      <c r="V93" s="3"/>
      <c r="W93" s="3"/>
      <c r="X93" s="3"/>
      <c r="Y93" s="3"/>
      <c r="Z93" s="3"/>
      <c r="AA93" s="3"/>
      <c r="AB93" s="3"/>
    </row>
    <row r="94" spans="1:28" ht="14.5" hidden="1" outlineLevel="1">
      <c r="A94" s="16" t="s">
        <v>8</v>
      </c>
      <c r="B94" s="2">
        <v>2.4386325888010845</v>
      </c>
      <c r="C94" s="2">
        <v>2.4079488832016267</v>
      </c>
      <c r="D94" s="2">
        <v>2.3772651776021689</v>
      </c>
      <c r="E94" s="2">
        <v>2.3465814720027112</v>
      </c>
      <c r="F94" s="2">
        <v>2.3158977664032534</v>
      </c>
      <c r="G94" s="2">
        <v>2.2852140608037956</v>
      </c>
      <c r="H94" s="2">
        <v>2.2545303552043379</v>
      </c>
      <c r="I94" s="2">
        <v>1.5</v>
      </c>
      <c r="J94" s="2">
        <v>1.5</v>
      </c>
      <c r="K94" s="2">
        <v>1.5</v>
      </c>
      <c r="M94" s="36"/>
      <c r="N94" s="36"/>
      <c r="Q94" s="3"/>
      <c r="R94" s="3"/>
      <c r="S94" s="3"/>
      <c r="T94" s="3"/>
      <c r="U94" s="3"/>
      <c r="V94" s="3"/>
      <c r="W94" s="3"/>
      <c r="X94" s="3"/>
      <c r="Y94" s="3"/>
      <c r="Z94" s="3"/>
    </row>
    <row r="95" spans="1:28" hidden="1" outlineLevel="1"/>
    <row r="96" spans="1:28" hidden="1" outlineLevel="1">
      <c r="A96" t="s">
        <v>29</v>
      </c>
    </row>
    <row r="97" spans="1:29" ht="14.5" hidden="1" outlineLevel="1">
      <c r="A97" s="16"/>
      <c r="B97" s="67">
        <v>2010</v>
      </c>
      <c r="C97" s="67">
        <v>2020</v>
      </c>
      <c r="D97" s="67">
        <v>2030</v>
      </c>
      <c r="E97" s="67">
        <v>2040</v>
      </c>
      <c r="F97" s="67">
        <v>2050</v>
      </c>
      <c r="G97" s="67">
        <v>2060</v>
      </c>
      <c r="H97" s="67">
        <v>2070</v>
      </c>
      <c r="I97" s="67">
        <v>2080</v>
      </c>
      <c r="J97" s="67">
        <v>2090</v>
      </c>
      <c r="K97" s="67">
        <v>2100</v>
      </c>
      <c r="T97" s="2"/>
      <c r="U97" s="2"/>
      <c r="V97" s="2"/>
      <c r="W97" s="2"/>
      <c r="X97" s="2"/>
      <c r="Y97" s="2"/>
      <c r="Z97" s="2"/>
      <c r="AA97" s="2"/>
      <c r="AB97" s="2"/>
      <c r="AC97" s="2"/>
    </row>
    <row r="98" spans="1:29" ht="14.5" hidden="1" outlineLevel="1">
      <c r="A98" s="16" t="s">
        <v>5</v>
      </c>
      <c r="B98" s="2">
        <f>B71/B85</f>
        <v>291.6266218822737</v>
      </c>
      <c r="C98" s="2">
        <f t="shared" ref="C98:K98" si="2">C71/C85</f>
        <v>321.65300118036964</v>
      </c>
      <c r="D98" s="2">
        <f t="shared" si="2"/>
        <v>377.81253110405731</v>
      </c>
      <c r="E98" s="2">
        <f t="shared" si="2"/>
        <v>495.48622776756412</v>
      </c>
      <c r="F98" s="2">
        <f t="shared" si="2"/>
        <v>635.15670052879182</v>
      </c>
      <c r="G98" s="2">
        <f t="shared" si="2"/>
        <v>858.15889780516443</v>
      </c>
      <c r="H98" s="2">
        <f t="shared" si="2"/>
        <v>1207.0973825673034</v>
      </c>
      <c r="I98" s="2">
        <f t="shared" si="2"/>
        <v>2006.4595586730857</v>
      </c>
      <c r="J98" s="2">
        <f t="shared" si="2"/>
        <v>3266.593244785055</v>
      </c>
      <c r="K98" s="2">
        <f t="shared" si="2"/>
        <v>4997.6947211111128</v>
      </c>
      <c r="N98" s="1"/>
      <c r="O98" s="1"/>
      <c r="P98" s="1"/>
      <c r="Q98" s="1"/>
      <c r="R98" s="1"/>
      <c r="T98" s="2"/>
      <c r="U98" s="2"/>
      <c r="V98" s="2"/>
      <c r="W98" s="2"/>
      <c r="X98" s="2"/>
      <c r="Y98" s="2"/>
      <c r="Z98" s="2"/>
      <c r="AA98" s="2"/>
      <c r="AB98" s="2"/>
      <c r="AC98" s="2"/>
    </row>
    <row r="99" spans="1:29" ht="14.5" hidden="1" outlineLevel="1">
      <c r="A99" s="16" t="s">
        <v>6</v>
      </c>
      <c r="B99" s="2">
        <f t="shared" ref="B99:K107" si="3">B72/B86</f>
        <v>63.968990089679835</v>
      </c>
      <c r="C99" s="2">
        <f t="shared" si="3"/>
        <v>157.92453189859671</v>
      </c>
      <c r="D99" s="2">
        <f t="shared" si="3"/>
        <v>352.25748423540779</v>
      </c>
      <c r="E99" s="2">
        <f t="shared" si="3"/>
        <v>655.81477023804439</v>
      </c>
      <c r="F99" s="2">
        <f t="shared" si="3"/>
        <v>1115.9009164063502</v>
      </c>
      <c r="G99" s="2">
        <f t="shared" si="3"/>
        <v>1529.0019163961053</v>
      </c>
      <c r="H99" s="2">
        <f t="shared" si="3"/>
        <v>2014.1080025577671</v>
      </c>
      <c r="I99" s="2">
        <f t="shared" si="3"/>
        <v>2470.9892712101291</v>
      </c>
      <c r="J99" s="2">
        <f t="shared" si="3"/>
        <v>4101.1163797810877</v>
      </c>
      <c r="K99" s="2">
        <f t="shared" si="3"/>
        <v>4602.5265444129409</v>
      </c>
      <c r="N99" s="1"/>
      <c r="O99" s="1"/>
      <c r="P99" s="1"/>
      <c r="Q99" s="1"/>
      <c r="R99" s="1"/>
      <c r="T99" s="2"/>
      <c r="U99" s="2"/>
      <c r="V99" s="2"/>
      <c r="W99" s="2"/>
      <c r="X99" s="2"/>
      <c r="Y99" s="2"/>
      <c r="Z99" s="2"/>
      <c r="AA99" s="2"/>
      <c r="AB99" s="2"/>
      <c r="AC99" s="2"/>
    </row>
    <row r="100" spans="1:29" ht="14.5" hidden="1" outlineLevel="1">
      <c r="A100" s="16" t="s">
        <v>11</v>
      </c>
      <c r="B100" s="2">
        <f t="shared" si="3"/>
        <v>5453.3779125774508</v>
      </c>
      <c r="C100" s="2">
        <f t="shared" si="3"/>
        <v>6055.8898886484421</v>
      </c>
      <c r="D100" s="2">
        <f t="shared" si="3"/>
        <v>6609.4336980425696</v>
      </c>
      <c r="E100" s="2">
        <f t="shared" si="3"/>
        <v>7182.1686927372566</v>
      </c>
      <c r="F100" s="2">
        <f t="shared" si="3"/>
        <v>7728.7008810068146</v>
      </c>
      <c r="G100" s="2">
        <f t="shared" si="3"/>
        <v>8015.9741727070777</v>
      </c>
      <c r="H100" s="2">
        <f t="shared" si="3"/>
        <v>8155.1483564037953</v>
      </c>
      <c r="I100" s="2">
        <f t="shared" si="3"/>
        <v>8199.5315434901622</v>
      </c>
      <c r="J100" s="2">
        <f t="shared" si="3"/>
        <v>8037.7700461418071</v>
      </c>
      <c r="K100" s="2">
        <f t="shared" si="3"/>
        <v>7751.5362592936244</v>
      </c>
      <c r="N100" s="1"/>
      <c r="O100" s="1"/>
      <c r="P100" s="1"/>
      <c r="Q100" s="1"/>
      <c r="R100" s="1"/>
      <c r="T100" s="2"/>
      <c r="U100" s="2"/>
      <c r="V100" s="2"/>
      <c r="W100" s="2"/>
      <c r="X100" s="2"/>
      <c r="Y100" s="2"/>
      <c r="Z100" s="2"/>
      <c r="AA100" s="2"/>
      <c r="AB100" s="2"/>
      <c r="AC100" s="2"/>
    </row>
    <row r="101" spans="1:29" ht="14.5" hidden="1" outlineLevel="1">
      <c r="A101" s="16" t="s">
        <v>2</v>
      </c>
      <c r="B101" s="2">
        <f t="shared" si="3"/>
        <v>187.26121534763686</v>
      </c>
      <c r="C101" s="2">
        <f t="shared" si="3"/>
        <v>282.67562493938203</v>
      </c>
      <c r="D101" s="2">
        <f t="shared" si="3"/>
        <v>497.36771045232427</v>
      </c>
      <c r="E101" s="2">
        <f t="shared" si="3"/>
        <v>864.20313932244835</v>
      </c>
      <c r="F101" s="2">
        <f t="shared" si="3"/>
        <v>1440.9963516583052</v>
      </c>
      <c r="G101" s="2">
        <f t="shared" si="3"/>
        <v>2229.0358339102031</v>
      </c>
      <c r="H101" s="2">
        <f t="shared" si="3"/>
        <v>3364.61542594809</v>
      </c>
      <c r="I101" s="2">
        <f t="shared" si="3"/>
        <v>4511.7617856133229</v>
      </c>
      <c r="J101" s="2">
        <f t="shared" si="3"/>
        <v>5973.9401477502333</v>
      </c>
      <c r="K101" s="2">
        <f t="shared" si="3"/>
        <v>7772.3151853037198</v>
      </c>
      <c r="N101" s="1"/>
      <c r="O101" s="1"/>
      <c r="P101" s="1"/>
      <c r="Q101" s="1"/>
      <c r="R101" s="1"/>
      <c r="T101" s="2"/>
      <c r="U101" s="2"/>
      <c r="V101" s="2"/>
      <c r="W101" s="2"/>
      <c r="X101" s="2"/>
      <c r="Y101" s="2"/>
      <c r="Z101" s="2"/>
      <c r="AA101" s="2"/>
      <c r="AB101" s="2"/>
      <c r="AC101" s="2"/>
    </row>
    <row r="102" spans="1:29" ht="14.5" hidden="1" outlineLevel="1">
      <c r="A102" s="16" t="s">
        <v>3</v>
      </c>
      <c r="B102" s="2">
        <f t="shared" si="3"/>
        <v>1926.2589573782777</v>
      </c>
      <c r="C102" s="2">
        <f t="shared" si="3"/>
        <v>2357.9668699662839</v>
      </c>
      <c r="D102" s="2">
        <f t="shared" si="3"/>
        <v>2890.7505978018894</v>
      </c>
      <c r="E102" s="2">
        <f t="shared" si="3"/>
        <v>3616.0370059083093</v>
      </c>
      <c r="F102" s="2">
        <f t="shared" si="3"/>
        <v>4451.7402029542345</v>
      </c>
      <c r="G102" s="2">
        <f t="shared" si="3"/>
        <v>5565.5663091836614</v>
      </c>
      <c r="H102" s="2">
        <f t="shared" si="3"/>
        <v>6616.6952938943141</v>
      </c>
      <c r="I102" s="2">
        <f t="shared" si="3"/>
        <v>7482.3984925330988</v>
      </c>
      <c r="J102" s="2">
        <f t="shared" si="3"/>
        <v>8312.7781190129754</v>
      </c>
      <c r="K102" s="2">
        <f t="shared" si="3"/>
        <v>8990.4412423323083</v>
      </c>
      <c r="N102" s="1"/>
      <c r="O102" s="1"/>
      <c r="P102" s="1"/>
      <c r="Q102" s="1"/>
      <c r="R102" s="1"/>
      <c r="T102" s="2"/>
      <c r="U102" s="2"/>
      <c r="V102" s="2"/>
      <c r="W102" s="2"/>
      <c r="X102" s="2"/>
      <c r="Y102" s="2"/>
      <c r="Z102" s="2"/>
      <c r="AA102" s="2"/>
      <c r="AB102" s="2"/>
      <c r="AC102" s="2"/>
    </row>
    <row r="103" spans="1:29" ht="14.5" hidden="1" outlineLevel="1">
      <c r="A103" s="16" t="s">
        <v>4</v>
      </c>
      <c r="B103" s="2">
        <f t="shared" si="3"/>
        <v>768.67760070860538</v>
      </c>
      <c r="C103" s="2">
        <f t="shared" si="3"/>
        <v>895.29189836947182</v>
      </c>
      <c r="D103" s="2">
        <f t="shared" si="3"/>
        <v>1095.7079292683654</v>
      </c>
      <c r="E103" s="2">
        <f t="shared" si="3"/>
        <v>1475.7111935087223</v>
      </c>
      <c r="F103" s="2">
        <f t="shared" si="3"/>
        <v>1918.3838145429254</v>
      </c>
      <c r="G103" s="2">
        <f t="shared" si="3"/>
        <v>2355.7494790508936</v>
      </c>
      <c r="H103" s="2">
        <f t="shared" si="3"/>
        <v>2780.8354901521457</v>
      </c>
      <c r="I103" s="2">
        <f t="shared" si="3"/>
        <v>3278.8408608441537</v>
      </c>
      <c r="J103" s="2">
        <f t="shared" si="3"/>
        <v>3878.3329280278899</v>
      </c>
      <c r="K103" s="2">
        <f t="shared" si="3"/>
        <v>4604.7369894987405</v>
      </c>
      <c r="N103" s="1"/>
      <c r="O103" s="1"/>
      <c r="P103" s="1"/>
      <c r="Q103" s="1"/>
      <c r="R103" s="1"/>
      <c r="T103" s="2"/>
      <c r="U103" s="2"/>
      <c r="V103" s="2"/>
      <c r="W103" s="2"/>
      <c r="X103" s="2"/>
      <c r="Y103" s="2"/>
      <c r="Z103" s="2"/>
      <c r="AA103" s="2"/>
      <c r="AB103" s="2"/>
      <c r="AC103" s="2"/>
    </row>
    <row r="104" spans="1:29" ht="14.5" hidden="1" outlineLevel="1">
      <c r="A104" s="16" t="s">
        <v>0</v>
      </c>
      <c r="B104" s="2">
        <f t="shared" si="3"/>
        <v>13624.386164892016</v>
      </c>
      <c r="C104" s="2">
        <f t="shared" si="3"/>
        <v>14137.925065430863</v>
      </c>
      <c r="D104" s="2">
        <f t="shared" si="3"/>
        <v>14460.048043492438</v>
      </c>
      <c r="E104" s="2">
        <f t="shared" si="3"/>
        <v>14560.241141832645</v>
      </c>
      <c r="F104" s="2">
        <f t="shared" si="3"/>
        <v>14427.469804211769</v>
      </c>
      <c r="G104" s="2">
        <f t="shared" si="3"/>
        <v>14070.162341687961</v>
      </c>
      <c r="H104" s="2">
        <f t="shared" si="3"/>
        <v>13480.56059774477</v>
      </c>
      <c r="I104" s="2">
        <f t="shared" si="3"/>
        <v>12717.754117167671</v>
      </c>
      <c r="J104" s="2">
        <f t="shared" si="3"/>
        <v>11774.981776815728</v>
      </c>
      <c r="K104" s="2">
        <f t="shared" si="3"/>
        <v>10683.397810107608</v>
      </c>
      <c r="N104" s="1"/>
      <c r="O104" s="1"/>
      <c r="P104" s="1"/>
      <c r="Q104" s="1"/>
      <c r="R104" s="1"/>
      <c r="T104" s="2"/>
      <c r="U104" s="2"/>
      <c r="V104" s="2"/>
      <c r="W104" s="2"/>
      <c r="X104" s="2"/>
      <c r="Y104" s="2"/>
      <c r="Z104" s="2"/>
      <c r="AA104" s="2"/>
      <c r="AB104" s="2"/>
      <c r="AC104" s="2"/>
    </row>
    <row r="105" spans="1:29" ht="14.5" hidden="1" outlineLevel="1">
      <c r="A105" s="16" t="s">
        <v>1</v>
      </c>
      <c r="B105" s="2">
        <f t="shared" si="3"/>
        <v>4678.4459322766625</v>
      </c>
      <c r="C105" s="2">
        <f t="shared" si="3"/>
        <v>5091.7818293622768</v>
      </c>
      <c r="D105" s="2">
        <f t="shared" si="3"/>
        <v>5458.5990357687342</v>
      </c>
      <c r="E105" s="2">
        <f t="shared" si="3"/>
        <v>5742.3443663813314</v>
      </c>
      <c r="F105" s="2">
        <f t="shared" si="3"/>
        <v>5967.316934969429</v>
      </c>
      <c r="G105" s="2">
        <f t="shared" si="3"/>
        <v>6098.173365858579</v>
      </c>
      <c r="H105" s="2">
        <f t="shared" si="3"/>
        <v>6161.3637691724944</v>
      </c>
      <c r="I105" s="2">
        <f t="shared" si="3"/>
        <v>6148.020243371443</v>
      </c>
      <c r="J105" s="2">
        <f t="shared" si="3"/>
        <v>6055.7043604017936</v>
      </c>
      <c r="K105" s="2">
        <f t="shared" si="3"/>
        <v>5878.3246123279241</v>
      </c>
      <c r="N105" s="1"/>
      <c r="O105" s="1"/>
      <c r="P105" s="1"/>
      <c r="Q105" s="1"/>
      <c r="R105" s="1"/>
      <c r="T105" s="2"/>
      <c r="U105" s="2"/>
      <c r="V105" s="2"/>
      <c r="W105" s="2"/>
      <c r="X105" s="2"/>
      <c r="Y105" s="2"/>
      <c r="Z105" s="2"/>
      <c r="AA105" s="2"/>
      <c r="AB105" s="2"/>
      <c r="AC105" s="2"/>
    </row>
    <row r="106" spans="1:29" ht="14.5" hidden="1" outlineLevel="1">
      <c r="A106" s="16" t="s">
        <v>7</v>
      </c>
      <c r="B106" s="2">
        <f t="shared" si="3"/>
        <v>916.53364919732724</v>
      </c>
      <c r="C106" s="2">
        <f t="shared" si="3"/>
        <v>1301.3042182433505</v>
      </c>
      <c r="D106" s="2">
        <f t="shared" si="3"/>
        <v>1662.7634073734587</v>
      </c>
      <c r="E106" s="2">
        <f t="shared" si="3"/>
        <v>1975.1719535908558</v>
      </c>
      <c r="F106" s="2">
        <f t="shared" si="3"/>
        <v>2298.3866763837946</v>
      </c>
      <c r="G106" s="2">
        <f t="shared" si="3"/>
        <v>2610.1069837897098</v>
      </c>
      <c r="H106" s="2">
        <f t="shared" si="3"/>
        <v>2973.0199918515195</v>
      </c>
      <c r="I106" s="2">
        <f t="shared" si="3"/>
        <v>4497.9037937992953</v>
      </c>
      <c r="J106" s="2">
        <f t="shared" si="3"/>
        <v>5217.6740164645371</v>
      </c>
      <c r="K106" s="2">
        <f t="shared" si="3"/>
        <v>6063.7199061290567</v>
      </c>
      <c r="N106" s="1"/>
      <c r="O106" s="1"/>
      <c r="P106" s="1"/>
      <c r="Q106" s="1"/>
      <c r="R106" s="1"/>
      <c r="T106" s="2"/>
      <c r="U106" s="2"/>
      <c r="V106" s="2"/>
      <c r="W106" s="2"/>
      <c r="X106" s="2"/>
      <c r="Y106" s="2"/>
      <c r="Z106" s="2"/>
      <c r="AA106" s="2"/>
      <c r="AB106" s="2"/>
      <c r="AC106" s="2"/>
    </row>
    <row r="107" spans="1:29" ht="14.5" hidden="1" outlineLevel="1">
      <c r="A107" s="16" t="s">
        <v>8</v>
      </c>
      <c r="B107" s="2">
        <f t="shared" si="3"/>
        <v>85.925139385617058</v>
      </c>
      <c r="C107" s="2">
        <f t="shared" si="3"/>
        <v>143.330470043491</v>
      </c>
      <c r="D107" s="2">
        <f t="shared" si="3"/>
        <v>285.86695507922786</v>
      </c>
      <c r="E107" s="2">
        <f t="shared" si="3"/>
        <v>604.76856461708644</v>
      </c>
      <c r="F107" s="2">
        <f t="shared" si="3"/>
        <v>1029.5942959527463</v>
      </c>
      <c r="G107" s="2">
        <f t="shared" si="3"/>
        <v>1674.5253009254614</v>
      </c>
      <c r="H107" s="2">
        <f t="shared" si="3"/>
        <v>2484.405367465391</v>
      </c>
      <c r="I107" s="2">
        <f t="shared" si="3"/>
        <v>4702.5080425560491</v>
      </c>
      <c r="J107" s="2">
        <f t="shared" si="3"/>
        <v>5558.1346351438888</v>
      </c>
      <c r="K107" s="2">
        <f t="shared" si="3"/>
        <v>6129.1735235340484</v>
      </c>
      <c r="N107" s="1"/>
      <c r="O107" s="1"/>
      <c r="P107" s="1"/>
      <c r="Q107" s="1"/>
      <c r="R107" s="1"/>
      <c r="S107" s="1"/>
      <c r="T107" s="1"/>
      <c r="U107" s="1"/>
      <c r="V107" s="1"/>
      <c r="W107" s="1"/>
      <c r="X107" s="1"/>
      <c r="Y107" s="1"/>
    </row>
    <row r="108" spans="1:29" hidden="1" outlineLevel="1"/>
    <row r="109" spans="1:29" hidden="1" outlineLevel="1">
      <c r="A109" s="8" t="s">
        <v>30</v>
      </c>
    </row>
    <row r="110" spans="1:29" hidden="1" outlineLevel="1">
      <c r="A110" t="s">
        <v>31</v>
      </c>
    </row>
    <row r="111" spans="1:29" hidden="1" outlineLevel="1">
      <c r="A111" t="s">
        <v>32</v>
      </c>
    </row>
    <row r="112" spans="1:29" ht="14.5" hidden="1" outlineLevel="1">
      <c r="A112" s="21" t="s">
        <v>148</v>
      </c>
      <c r="O112" s="21" t="s">
        <v>149</v>
      </c>
    </row>
    <row r="113" spans="1:28" ht="14.5" hidden="1" outlineLevel="1">
      <c r="A113" s="21" t="s">
        <v>151</v>
      </c>
      <c r="O113" s="21"/>
    </row>
    <row r="114" spans="1:28" ht="14.5" hidden="1" outlineLevel="1">
      <c r="A114" s="21" t="s">
        <v>33</v>
      </c>
      <c r="B114" s="21"/>
      <c r="C114" s="21"/>
      <c r="D114" s="21"/>
      <c r="E114" s="8" t="s">
        <v>35</v>
      </c>
      <c r="O114" s="21" t="s">
        <v>33</v>
      </c>
      <c r="P114" s="21"/>
      <c r="Q114" s="21"/>
      <c r="R114" s="21"/>
      <c r="S114" s="8" t="s">
        <v>35</v>
      </c>
    </row>
    <row r="115" spans="1:28" hidden="1" outlineLevel="1">
      <c r="A115" s="37" t="s">
        <v>34</v>
      </c>
      <c r="B115" s="37">
        <v>0.3</v>
      </c>
      <c r="C115" s="37">
        <v>0.3</v>
      </c>
      <c r="D115" s="37">
        <v>0.3</v>
      </c>
      <c r="E115" s="37">
        <v>0.3</v>
      </c>
      <c r="F115" s="37">
        <v>0.3</v>
      </c>
      <c r="G115" s="37">
        <v>0.3</v>
      </c>
      <c r="H115" s="37">
        <v>0.3</v>
      </c>
      <c r="I115" s="37">
        <v>0.3</v>
      </c>
      <c r="J115" s="37">
        <v>0.3</v>
      </c>
      <c r="K115" s="37">
        <v>0.3</v>
      </c>
      <c r="L115" s="8" t="s">
        <v>144</v>
      </c>
      <c r="M115" s="103" t="s">
        <v>145</v>
      </c>
      <c r="O115" s="37" t="s">
        <v>34</v>
      </c>
      <c r="P115" s="37">
        <v>0.3</v>
      </c>
      <c r="Q115" s="37">
        <v>0.3</v>
      </c>
      <c r="R115" s="37">
        <v>0.3</v>
      </c>
      <c r="S115" s="37">
        <v>0.3</v>
      </c>
      <c r="T115" s="37">
        <v>0.3</v>
      </c>
      <c r="U115" s="37">
        <v>0.3</v>
      </c>
      <c r="V115" s="37">
        <v>0.3</v>
      </c>
      <c r="W115" s="37">
        <v>0.3</v>
      </c>
      <c r="X115" s="37">
        <v>0.3</v>
      </c>
      <c r="Y115" s="37">
        <v>0.3</v>
      </c>
    </row>
    <row r="116" spans="1:28" ht="14.5" hidden="1" outlineLevel="1">
      <c r="A116" s="40"/>
      <c r="B116" s="42">
        <v>2010</v>
      </c>
      <c r="C116" s="42">
        <v>2020</v>
      </c>
      <c r="D116" s="42">
        <v>2030</v>
      </c>
      <c r="E116" s="42">
        <v>2040</v>
      </c>
      <c r="F116" s="42">
        <v>2050</v>
      </c>
      <c r="G116" s="42">
        <v>2060</v>
      </c>
      <c r="H116" s="42">
        <v>2070</v>
      </c>
      <c r="I116" s="42">
        <v>2080</v>
      </c>
      <c r="J116" s="42">
        <v>2090</v>
      </c>
      <c r="K116" s="42">
        <v>2100</v>
      </c>
      <c r="M116" s="104"/>
      <c r="O116" s="40"/>
      <c r="P116" s="42">
        <v>2010</v>
      </c>
      <c r="Q116" s="42">
        <v>2020</v>
      </c>
      <c r="R116" s="42">
        <v>2030</v>
      </c>
      <c r="S116" s="42">
        <v>2040</v>
      </c>
      <c r="T116" s="42">
        <v>2050</v>
      </c>
      <c r="U116" s="42">
        <v>2060</v>
      </c>
      <c r="V116" s="42">
        <v>2070</v>
      </c>
      <c r="W116" s="42">
        <v>2080</v>
      </c>
      <c r="X116" s="42">
        <v>2090</v>
      </c>
      <c r="Y116" s="42">
        <v>2100</v>
      </c>
    </row>
    <row r="117" spans="1:28" ht="14.5" hidden="1" outlineLevel="1">
      <c r="A117" s="42" t="s">
        <v>5</v>
      </c>
      <c r="B117" s="43">
        <v>2.1378200572916701</v>
      </c>
      <c r="C117" s="43">
        <f t="shared" ref="C117:C126" si="4">B117*(1-C$115/100)^10</f>
        <v>2.074544382392872</v>
      </c>
      <c r="D117" s="44">
        <f t="shared" ref="D117:G126" si="5">$L117*D$1005+$M117</f>
        <v>2.0644681322278879</v>
      </c>
      <c r="E117" s="44">
        <f t="shared" si="5"/>
        <v>2.0543918820629035</v>
      </c>
      <c r="F117" s="44">
        <f t="shared" si="5"/>
        <v>2.044315631897919</v>
      </c>
      <c r="G117" s="44">
        <f t="shared" si="5"/>
        <v>2.0342393817329345</v>
      </c>
      <c r="H117" s="43">
        <f>$V$127</f>
        <v>2.0241631315679496</v>
      </c>
      <c r="I117" s="43">
        <f t="shared" ref="I117:K126" si="6">H117*(1-I$115/100)^10</f>
        <v>1.9642514997080227</v>
      </c>
      <c r="J117" s="43">
        <f t="shared" si="6"/>
        <v>1.9061131456912401</v>
      </c>
      <c r="K117" s="43">
        <f t="shared" si="6"/>
        <v>1.8496955836444693</v>
      </c>
      <c r="L117">
        <f t="shared" ref="L117:L126" si="7">(H117-C117)/(H$1005-C$1005)</f>
        <v>-1.0076250164984478E-3</v>
      </c>
      <c r="M117" s="105">
        <f t="shared" ref="M117:M126" si="8">H117-L117*H$1005</f>
        <v>4.1099469157197372</v>
      </c>
      <c r="O117" s="42" t="s">
        <v>5</v>
      </c>
      <c r="P117" s="43">
        <v>2.1378200572916701</v>
      </c>
      <c r="Q117" s="43">
        <f t="shared" ref="Q117:Y126" si="9">P117*(1-Q$115/100)^10</f>
        <v>2.074544382392872</v>
      </c>
      <c r="R117" s="43">
        <f t="shared" si="9"/>
        <v>2.0131415550334366</v>
      </c>
      <c r="S117" s="43">
        <f t="shared" si="9"/>
        <v>1.9535561422541527</v>
      </c>
      <c r="T117" s="43">
        <f t="shared" si="9"/>
        <v>1.8957343518129011</v>
      </c>
      <c r="U117" s="43">
        <f t="shared" si="9"/>
        <v>1.8396239836223425</v>
      </c>
      <c r="V117" s="43">
        <f t="shared" si="9"/>
        <v>1.7851743826249664</v>
      </c>
      <c r="W117" s="43">
        <f t="shared" si="9"/>
        <v>1.7323363930629532</v>
      </c>
      <c r="X117" s="43">
        <f t="shared" si="9"/>
        <v>1.6810623141015673</v>
      </c>
      <c r="Y117" s="43">
        <f t="shared" si="9"/>
        <v>1.6313058567660192</v>
      </c>
      <c r="Z117" s="2"/>
      <c r="AA117" s="2"/>
      <c r="AB117" s="2"/>
    </row>
    <row r="118" spans="1:28" ht="14.5" hidden="1" outlineLevel="1">
      <c r="A118" s="42" t="s">
        <v>6</v>
      </c>
      <c r="B118" s="43">
        <v>1.9927996227424347</v>
      </c>
      <c r="C118" s="43">
        <f t="shared" si="4"/>
        <v>1.9338162950123901</v>
      </c>
      <c r="D118" s="44">
        <f t="shared" si="5"/>
        <v>1.9518856623235017</v>
      </c>
      <c r="E118" s="44">
        <f t="shared" si="5"/>
        <v>1.9699550296346136</v>
      </c>
      <c r="F118" s="44">
        <f t="shared" si="5"/>
        <v>1.9880243969457254</v>
      </c>
      <c r="G118" s="44">
        <f t="shared" si="5"/>
        <v>2.0060937642568377</v>
      </c>
      <c r="H118" s="43">
        <f t="shared" ref="H118:H126" si="10">$V$127</f>
        <v>2.0241631315679496</v>
      </c>
      <c r="I118" s="43">
        <f t="shared" si="6"/>
        <v>1.9642514997080227</v>
      </c>
      <c r="J118" s="43">
        <f t="shared" si="6"/>
        <v>1.9061131456912401</v>
      </c>
      <c r="K118" s="43">
        <f t="shared" si="6"/>
        <v>1.8496955836444693</v>
      </c>
      <c r="L118">
        <f t="shared" si="7"/>
        <v>1.8069367311111906E-3</v>
      </c>
      <c r="M118" s="105">
        <f t="shared" si="8"/>
        <v>-1.716195901832215</v>
      </c>
      <c r="O118" s="42" t="s">
        <v>6</v>
      </c>
      <c r="P118" s="43">
        <v>1.9927996227424347</v>
      </c>
      <c r="Q118" s="43">
        <f t="shared" si="9"/>
        <v>1.9338162950123901</v>
      </c>
      <c r="R118" s="43">
        <f t="shared" si="9"/>
        <v>1.8765787689727942</v>
      </c>
      <c r="S118" s="43">
        <f t="shared" si="9"/>
        <v>1.8210353719958106</v>
      </c>
      <c r="T118" s="43">
        <f t="shared" si="9"/>
        <v>1.7671359608715664</v>
      </c>
      <c r="U118" s="43">
        <f t="shared" si="9"/>
        <v>1.7148318765400998</v>
      </c>
      <c r="V118" s="43">
        <f t="shared" si="9"/>
        <v>1.6640759001631587</v>
      </c>
      <c r="W118" s="43">
        <f t="shared" si="9"/>
        <v>1.6148222104961976</v>
      </c>
      <c r="X118" s="43">
        <f t="shared" si="9"/>
        <v>1.5670263425220881</v>
      </c>
      <c r="Y118" s="43">
        <f t="shared" si="9"/>
        <v>1.5206451473091964</v>
      </c>
      <c r="Z118" s="2"/>
      <c r="AA118" s="2"/>
      <c r="AB118" s="2"/>
    </row>
    <row r="119" spans="1:28" ht="14.5" hidden="1" outlineLevel="1">
      <c r="A119" s="42" t="s">
        <v>11</v>
      </c>
      <c r="B119" s="43">
        <v>3.0374470969511083</v>
      </c>
      <c r="C119" s="43">
        <f t="shared" si="4"/>
        <v>2.9475440602696845</v>
      </c>
      <c r="D119" s="44">
        <f t="shared" si="5"/>
        <v>2.7628678745293413</v>
      </c>
      <c r="E119" s="44">
        <f t="shared" si="5"/>
        <v>2.5781916887889977</v>
      </c>
      <c r="F119" s="44">
        <f t="shared" si="5"/>
        <v>2.393515503048647</v>
      </c>
      <c r="G119" s="44">
        <f t="shared" si="5"/>
        <v>2.2088393173083034</v>
      </c>
      <c r="H119" s="43">
        <f t="shared" si="10"/>
        <v>2.0241631315679496</v>
      </c>
      <c r="I119" s="43">
        <f t="shared" si="6"/>
        <v>1.9642514997080227</v>
      </c>
      <c r="J119" s="43">
        <f t="shared" si="6"/>
        <v>1.9061131456912401</v>
      </c>
      <c r="K119" s="43">
        <f t="shared" si="6"/>
        <v>1.8496955836444693</v>
      </c>
      <c r="L119">
        <f t="shared" si="7"/>
        <v>-1.84676185740347E-2</v>
      </c>
      <c r="M119" s="105">
        <f t="shared" si="8"/>
        <v>40.252133579819784</v>
      </c>
      <c r="O119" s="42" t="s">
        <v>11</v>
      </c>
      <c r="P119" s="43">
        <v>3.0374470969511083</v>
      </c>
      <c r="Q119" s="43">
        <f t="shared" si="9"/>
        <v>2.9475440602696845</v>
      </c>
      <c r="R119" s="43">
        <f t="shared" si="9"/>
        <v>2.8603019937209275</v>
      </c>
      <c r="S119" s="43">
        <f t="shared" si="9"/>
        <v>2.7756421373173179</v>
      </c>
      <c r="T119" s="43">
        <f t="shared" si="9"/>
        <v>2.693488062227015</v>
      </c>
      <c r="U119" s="43">
        <f t="shared" si="9"/>
        <v>2.6137656017757904</v>
      </c>
      <c r="V119" s="43">
        <f t="shared" si="9"/>
        <v>2.5364027844911821</v>
      </c>
      <c r="W119" s="43">
        <f t="shared" si="9"/>
        <v>2.4613297691284237</v>
      </c>
      <c r="X119" s="43">
        <f t="shared" si="9"/>
        <v>2.3884787816194897</v>
      </c>
      <c r="Y119" s="43">
        <f t="shared" si="9"/>
        <v>2.317784053888337</v>
      </c>
      <c r="Z119" s="2"/>
      <c r="AA119" s="2"/>
      <c r="AB119" s="2"/>
    </row>
    <row r="120" spans="1:28" ht="14.5" hidden="1" outlineLevel="1">
      <c r="A120" s="42" t="s">
        <v>2</v>
      </c>
      <c r="B120" s="43">
        <v>2.639329989612262</v>
      </c>
      <c r="C120" s="43">
        <f t="shared" si="4"/>
        <v>2.5612105118743056</v>
      </c>
      <c r="D120" s="44">
        <f t="shared" si="5"/>
        <v>2.4538010358130329</v>
      </c>
      <c r="E120" s="44">
        <f t="shared" si="5"/>
        <v>2.3463915597517619</v>
      </c>
      <c r="F120" s="44">
        <f t="shared" si="5"/>
        <v>2.238982083690491</v>
      </c>
      <c r="G120" s="44">
        <f t="shared" si="5"/>
        <v>2.1315726076292201</v>
      </c>
      <c r="H120" s="43">
        <f t="shared" si="10"/>
        <v>2.0241631315679496</v>
      </c>
      <c r="I120" s="43">
        <f t="shared" si="6"/>
        <v>1.9642514997080227</v>
      </c>
      <c r="J120" s="43">
        <f t="shared" si="6"/>
        <v>1.9061131456912401</v>
      </c>
      <c r="K120" s="43">
        <f t="shared" si="6"/>
        <v>1.8496955836444693</v>
      </c>
      <c r="L120">
        <f t="shared" si="7"/>
        <v>-1.074094760612712E-2</v>
      </c>
      <c r="M120" s="105">
        <f t="shared" si="8"/>
        <v>24.257924676251086</v>
      </c>
      <c r="O120" s="42" t="s">
        <v>2</v>
      </c>
      <c r="P120" s="43">
        <v>2.639329989612262</v>
      </c>
      <c r="Q120" s="43">
        <f t="shared" si="9"/>
        <v>2.5612105118743056</v>
      </c>
      <c r="R120" s="43">
        <f t="shared" si="9"/>
        <v>2.4854032318630712</v>
      </c>
      <c r="S120" s="43">
        <f t="shared" si="9"/>
        <v>2.4118397126345053</v>
      </c>
      <c r="T120" s="43">
        <f t="shared" si="9"/>
        <v>2.3404535428564892</v>
      </c>
      <c r="U120" s="43">
        <f t="shared" si="9"/>
        <v>2.2711802768543254</v>
      </c>
      <c r="V120" s="43">
        <f t="shared" si="9"/>
        <v>2.2039573764307705</v>
      </c>
      <c r="W120" s="43">
        <f t="shared" si="9"/>
        <v>2.1387241544080928</v>
      </c>
      <c r="X120" s="43">
        <f t="shared" si="9"/>
        <v>2.0754217198411831</v>
      </c>
      <c r="Y120" s="43">
        <f t="shared" si="9"/>
        <v>2.0139929248522614</v>
      </c>
      <c r="Z120" s="2"/>
      <c r="AA120" s="2"/>
      <c r="AB120" s="2"/>
    </row>
    <row r="121" spans="1:28" ht="14.5" hidden="1" outlineLevel="1">
      <c r="A121" s="42" t="s">
        <v>3</v>
      </c>
      <c r="B121" s="43">
        <v>2.4602892978071242</v>
      </c>
      <c r="C121" s="43">
        <f t="shared" si="4"/>
        <v>2.3874691064004363</v>
      </c>
      <c r="D121" s="44">
        <f t="shared" si="5"/>
        <v>2.3148079114339399</v>
      </c>
      <c r="E121" s="44">
        <f t="shared" si="5"/>
        <v>2.2421467164674418</v>
      </c>
      <c r="F121" s="44">
        <f t="shared" si="5"/>
        <v>2.1694855215009454</v>
      </c>
      <c r="G121" s="44">
        <f t="shared" si="5"/>
        <v>2.0968243265344473</v>
      </c>
      <c r="H121" s="43">
        <f t="shared" si="10"/>
        <v>2.0241631315679496</v>
      </c>
      <c r="I121" s="43">
        <f t="shared" si="6"/>
        <v>1.9642514997080227</v>
      </c>
      <c r="J121" s="43">
        <f t="shared" si="6"/>
        <v>1.9061131456912401</v>
      </c>
      <c r="K121" s="43">
        <f t="shared" si="6"/>
        <v>1.8496955836444693</v>
      </c>
      <c r="L121">
        <f t="shared" si="7"/>
        <v>-7.2661194966497341E-3</v>
      </c>
      <c r="M121" s="105">
        <f t="shared" si="8"/>
        <v>17.0650304896329</v>
      </c>
      <c r="O121" s="42" t="s">
        <v>3</v>
      </c>
      <c r="P121" s="43">
        <v>2.4602892978071242</v>
      </c>
      <c r="Q121" s="43">
        <f t="shared" si="9"/>
        <v>2.3874691064004363</v>
      </c>
      <c r="R121" s="43">
        <f t="shared" si="9"/>
        <v>2.3168042632616261</v>
      </c>
      <c r="S121" s="43">
        <f t="shared" si="9"/>
        <v>2.2482309739119084</v>
      </c>
      <c r="T121" s="43">
        <f t="shared" si="9"/>
        <v>2.1816873320757102</v>
      </c>
      <c r="U121" s="43">
        <f t="shared" si="9"/>
        <v>2.1171132637932111</v>
      </c>
      <c r="V121" s="43">
        <f t="shared" si="9"/>
        <v>2.0544504731870532</v>
      </c>
      <c r="W121" s="43">
        <f t="shared" si="9"/>
        <v>1.9936423898342597</v>
      </c>
      <c r="X121" s="43">
        <f t="shared" si="9"/>
        <v>1.934634117695851</v>
      </c>
      <c r="Y121" s="43">
        <f t="shared" si="9"/>
        <v>1.877372385558054</v>
      </c>
      <c r="Z121" s="2"/>
      <c r="AA121" s="2"/>
      <c r="AB121" s="2"/>
    </row>
    <row r="122" spans="1:28" ht="14.5" hidden="1" outlineLevel="1">
      <c r="A122" s="42" t="s">
        <v>4</v>
      </c>
      <c r="B122" s="43">
        <v>2.2933939494975801</v>
      </c>
      <c r="C122" s="43">
        <f t="shared" si="4"/>
        <v>2.2255135638363464</v>
      </c>
      <c r="D122" s="44">
        <f t="shared" si="5"/>
        <v>2.1852434773826666</v>
      </c>
      <c r="E122" s="44">
        <f t="shared" si="5"/>
        <v>2.1449733909289872</v>
      </c>
      <c r="F122" s="44">
        <f t="shared" si="5"/>
        <v>2.1047033044753078</v>
      </c>
      <c r="G122" s="44">
        <f t="shared" si="5"/>
        <v>2.0644332180216285</v>
      </c>
      <c r="H122" s="43">
        <f t="shared" si="10"/>
        <v>2.0241631315679496</v>
      </c>
      <c r="I122" s="43">
        <f t="shared" si="6"/>
        <v>1.9642514997080227</v>
      </c>
      <c r="J122" s="43">
        <f t="shared" si="6"/>
        <v>1.9061131456912401</v>
      </c>
      <c r="K122" s="43">
        <f t="shared" si="6"/>
        <v>1.8496955836444693</v>
      </c>
      <c r="L122">
        <f t="shared" si="7"/>
        <v>-4.0270086453679356E-3</v>
      </c>
      <c r="M122" s="105">
        <f t="shared" si="8"/>
        <v>10.360071027479576</v>
      </c>
      <c r="O122" s="42" t="s">
        <v>4</v>
      </c>
      <c r="P122" s="43">
        <v>2.2933939494975801</v>
      </c>
      <c r="Q122" s="43">
        <f t="shared" si="9"/>
        <v>2.2255135638363464</v>
      </c>
      <c r="R122" s="43">
        <f t="shared" si="9"/>
        <v>2.1596423169707073</v>
      </c>
      <c r="S122" s="43">
        <f t="shared" si="9"/>
        <v>2.0957207419624506</v>
      </c>
      <c r="T122" s="43">
        <f t="shared" si="9"/>
        <v>2.0336911319890647</v>
      </c>
      <c r="U122" s="43">
        <f t="shared" si="9"/>
        <v>1.9734974882474428</v>
      </c>
      <c r="V122" s="43">
        <f t="shared" si="9"/>
        <v>1.9150854693995427</v>
      </c>
      <c r="W122" s="43">
        <f t="shared" si="9"/>
        <v>1.858402342514367</v>
      </c>
      <c r="X122" s="43">
        <f t="shared" si="9"/>
        <v>1.8033969354619714</v>
      </c>
      <c r="Y122" s="43">
        <f t="shared" si="9"/>
        <v>1.7500195907165284</v>
      </c>
      <c r="Z122" s="2"/>
      <c r="AA122" s="2"/>
      <c r="AB122" s="2"/>
    </row>
    <row r="123" spans="1:28" ht="14.5" hidden="1" outlineLevel="1">
      <c r="A123" s="42" t="s">
        <v>0</v>
      </c>
      <c r="B123" s="43">
        <v>3.2584888378733448</v>
      </c>
      <c r="C123" s="43">
        <f t="shared" si="4"/>
        <v>3.162043358440505</v>
      </c>
      <c r="D123" s="44">
        <f t="shared" si="5"/>
        <v>2.9344673130659942</v>
      </c>
      <c r="E123" s="44">
        <f t="shared" si="5"/>
        <v>2.706891267691482</v>
      </c>
      <c r="F123" s="44">
        <f t="shared" si="5"/>
        <v>2.479315222316977</v>
      </c>
      <c r="G123" s="44">
        <f t="shared" si="5"/>
        <v>2.2517391769424648</v>
      </c>
      <c r="H123" s="43">
        <f t="shared" si="10"/>
        <v>2.0241631315679496</v>
      </c>
      <c r="I123" s="43">
        <f t="shared" si="6"/>
        <v>1.9642514997080227</v>
      </c>
      <c r="J123" s="43">
        <f t="shared" si="6"/>
        <v>1.9061131456912401</v>
      </c>
      <c r="K123" s="43">
        <f t="shared" si="6"/>
        <v>1.8496955836444693</v>
      </c>
      <c r="L123">
        <f t="shared" si="7"/>
        <v>-2.2757604537451109E-2</v>
      </c>
      <c r="M123" s="105">
        <f t="shared" si="8"/>
        <v>49.132404524091747</v>
      </c>
      <c r="O123" s="42" t="s">
        <v>0</v>
      </c>
      <c r="P123" s="43">
        <v>3.2584888378733448</v>
      </c>
      <c r="Q123" s="43">
        <f t="shared" si="9"/>
        <v>3.162043358440505</v>
      </c>
      <c r="R123" s="43">
        <f t="shared" si="9"/>
        <v>3.0684524938201871</v>
      </c>
      <c r="S123" s="43">
        <f t="shared" si="9"/>
        <v>2.9776317524864453</v>
      </c>
      <c r="T123" s="43">
        <f t="shared" si="9"/>
        <v>2.889499143712364</v>
      </c>
      <c r="U123" s="43">
        <f t="shared" si="9"/>
        <v>2.8039751035508518</v>
      </c>
      <c r="V123" s="43">
        <f t="shared" si="9"/>
        <v>2.7209824230062698</v>
      </c>
      <c r="W123" s="43">
        <f t="shared" si="9"/>
        <v>2.6404461783320539</v>
      </c>
      <c r="X123" s="43">
        <f t="shared" si="9"/>
        <v>2.5622936633914017</v>
      </c>
      <c r="Y123" s="43">
        <f t="shared" si="9"/>
        <v>2.4864543240199661</v>
      </c>
      <c r="Z123" s="2"/>
      <c r="AA123" s="2"/>
      <c r="AB123" s="2"/>
    </row>
    <row r="124" spans="1:28" ht="14.5" hidden="1" outlineLevel="1">
      <c r="A124" s="42" t="s">
        <v>1</v>
      </c>
      <c r="B124" s="43">
        <v>2.8313998684120483</v>
      </c>
      <c r="C124" s="43">
        <f t="shared" si="4"/>
        <v>2.7475954635599811</v>
      </c>
      <c r="D124" s="44">
        <f t="shared" si="5"/>
        <v>2.602908997161574</v>
      </c>
      <c r="E124" s="44">
        <f t="shared" si="5"/>
        <v>2.4582225307631695</v>
      </c>
      <c r="F124" s="44">
        <f t="shared" si="5"/>
        <v>2.3135360643647616</v>
      </c>
      <c r="G124" s="44">
        <f t="shared" si="5"/>
        <v>2.1688495979663571</v>
      </c>
      <c r="H124" s="43">
        <f t="shared" si="10"/>
        <v>2.0241631315679496</v>
      </c>
      <c r="I124" s="43">
        <f t="shared" si="6"/>
        <v>1.9642514997080227</v>
      </c>
      <c r="J124" s="43">
        <f t="shared" si="6"/>
        <v>1.9061131456912401</v>
      </c>
      <c r="K124" s="43">
        <f t="shared" si="6"/>
        <v>1.8496955836444693</v>
      </c>
      <c r="L124">
        <f t="shared" si="7"/>
        <v>-1.446864663984063E-2</v>
      </c>
      <c r="M124" s="105">
        <f t="shared" si="8"/>
        <v>31.974261676038054</v>
      </c>
      <c r="O124" s="42" t="s">
        <v>1</v>
      </c>
      <c r="P124" s="43">
        <v>2.8313998684120483</v>
      </c>
      <c r="Q124" s="43">
        <f t="shared" si="9"/>
        <v>2.7475954635599811</v>
      </c>
      <c r="R124" s="43">
        <f t="shared" si="9"/>
        <v>2.6662715201753886</v>
      </c>
      <c r="S124" s="43">
        <f t="shared" si="9"/>
        <v>2.5873546210064871</v>
      </c>
      <c r="T124" s="43">
        <f t="shared" si="9"/>
        <v>2.5107735218216867</v>
      </c>
      <c r="U124" s="43">
        <f t="shared" si="9"/>
        <v>2.4364590870920551</v>
      </c>
      <c r="V124" s="43">
        <f t="shared" si="9"/>
        <v>2.3643442275774662</v>
      </c>
      <c r="W124" s="43">
        <f t="shared" si="9"/>
        <v>2.2943638397600878</v>
      </c>
      <c r="X124" s="43">
        <f t="shared" si="9"/>
        <v>2.2264547470705294</v>
      </c>
      <c r="Y124" s="43">
        <f t="shared" si="9"/>
        <v>2.160555642853593</v>
      </c>
      <c r="Z124" s="2"/>
      <c r="AA124" s="2"/>
      <c r="AB124" s="2"/>
    </row>
    <row r="125" spans="1:28" ht="14.5" hidden="1" outlineLevel="1">
      <c r="A125" s="42" t="s">
        <v>7</v>
      </c>
      <c r="B125" s="43">
        <v>1.8576167450844432</v>
      </c>
      <c r="C125" s="43">
        <f t="shared" si="4"/>
        <v>1.8026345903200069</v>
      </c>
      <c r="D125" s="44">
        <f t="shared" si="5"/>
        <v>1.8469402985695957</v>
      </c>
      <c r="E125" s="44">
        <f t="shared" si="5"/>
        <v>1.8912460068191841</v>
      </c>
      <c r="F125" s="44">
        <f t="shared" si="5"/>
        <v>1.9355517150687724</v>
      </c>
      <c r="G125" s="44">
        <f t="shared" si="5"/>
        <v>1.9798574233183608</v>
      </c>
      <c r="H125" s="43">
        <f t="shared" si="10"/>
        <v>2.0241631315679496</v>
      </c>
      <c r="I125" s="43">
        <f t="shared" si="6"/>
        <v>1.9642514997080227</v>
      </c>
      <c r="J125" s="43">
        <f t="shared" si="6"/>
        <v>1.9061131456912401</v>
      </c>
      <c r="K125" s="43">
        <f t="shared" si="6"/>
        <v>1.8496955836444693</v>
      </c>
      <c r="L125">
        <f t="shared" si="7"/>
        <v>4.430570824958853E-3</v>
      </c>
      <c r="M125" s="105">
        <f t="shared" si="8"/>
        <v>-7.1471184760968764</v>
      </c>
      <c r="O125" s="42" t="s">
        <v>7</v>
      </c>
      <c r="P125" s="43">
        <v>1.8576167450844432</v>
      </c>
      <c r="Q125" s="43">
        <f t="shared" si="9"/>
        <v>1.8026345903200069</v>
      </c>
      <c r="R125" s="43">
        <f t="shared" si="9"/>
        <v>1.7492798096361177</v>
      </c>
      <c r="S125" s="43">
        <f t="shared" si="9"/>
        <v>1.6975042356517518</v>
      </c>
      <c r="T125" s="43">
        <f t="shared" si="9"/>
        <v>1.647261126654773</v>
      </c>
      <c r="U125" s="43">
        <f t="shared" si="9"/>
        <v>1.5985051244046666</v>
      </c>
      <c r="V125" s="43">
        <f t="shared" si="9"/>
        <v>1.5511922131842379</v>
      </c>
      <c r="W125" s="43">
        <f t="shared" si="9"/>
        <v>1.5052796800633077</v>
      </c>
      <c r="X125" s="43">
        <f t="shared" si="9"/>
        <v>1.460726076338531</v>
      </c>
      <c r="Y125" s="43">
        <f t="shared" si="9"/>
        <v>1.4174911801145298</v>
      </c>
      <c r="Z125" s="2"/>
      <c r="AA125" s="2"/>
      <c r="AB125" s="2"/>
    </row>
    <row r="126" spans="1:28" ht="14.5" hidden="1" outlineLevel="1">
      <c r="A126" s="42" t="s">
        <v>8</v>
      </c>
      <c r="B126" s="43">
        <v>1.731604087153183</v>
      </c>
      <c r="C126" s="43">
        <f t="shared" si="4"/>
        <v>1.6803516831454561</v>
      </c>
      <c r="D126" s="44">
        <f t="shared" si="5"/>
        <v>1.7491139728299547</v>
      </c>
      <c r="E126" s="44">
        <f t="shared" si="5"/>
        <v>1.8178762625144529</v>
      </c>
      <c r="F126" s="44">
        <f t="shared" si="5"/>
        <v>1.886638552198951</v>
      </c>
      <c r="G126" s="44">
        <f t="shared" si="5"/>
        <v>1.955400841883451</v>
      </c>
      <c r="H126" s="43">
        <f t="shared" si="10"/>
        <v>2.0241631315679496</v>
      </c>
      <c r="I126" s="43">
        <f t="shared" si="6"/>
        <v>1.9642514997080227</v>
      </c>
      <c r="J126" s="43">
        <f t="shared" si="6"/>
        <v>1.9061131456912401</v>
      </c>
      <c r="K126" s="43">
        <f t="shared" si="6"/>
        <v>1.8496955836444693</v>
      </c>
      <c r="L126">
        <f t="shared" si="7"/>
        <v>6.8762289684498688E-3</v>
      </c>
      <c r="M126" s="105">
        <f t="shared" si="8"/>
        <v>-12.209630833123279</v>
      </c>
      <c r="O126" s="42" t="s">
        <v>8</v>
      </c>
      <c r="P126" s="43">
        <v>1.731604087153183</v>
      </c>
      <c r="Q126" s="43">
        <f t="shared" si="9"/>
        <v>1.6803516831454561</v>
      </c>
      <c r="R126" s="43">
        <f t="shared" si="9"/>
        <v>1.6306162592234541</v>
      </c>
      <c r="S126" s="43">
        <f t="shared" si="9"/>
        <v>1.5823529154722356</v>
      </c>
      <c r="T126" s="43">
        <f t="shared" si="9"/>
        <v>1.5355180809345568</v>
      </c>
      <c r="U126" s="43">
        <f t="shared" si="9"/>
        <v>1.4900694742760847</v>
      </c>
      <c r="V126" s="43">
        <f t="shared" si="9"/>
        <v>1.4459660656148512</v>
      </c>
      <c r="W126" s="43">
        <f t="shared" si="9"/>
        <v>1.4031680394804857</v>
      </c>
      <c r="X126" s="43">
        <f t="shared" si="9"/>
        <v>1.3616367588697913</v>
      </c>
      <c r="Y126" s="43">
        <f t="shared" si="9"/>
        <v>1.3213347303662095</v>
      </c>
      <c r="Z126" s="2"/>
      <c r="AA126" s="2"/>
      <c r="AB126" s="2"/>
    </row>
    <row r="127" spans="1:28" hidden="1" outlineLevel="1">
      <c r="H127" s="108"/>
      <c r="I127" s="108"/>
      <c r="J127" s="108"/>
      <c r="K127" s="108"/>
      <c r="V127" s="43">
        <f>AVERAGE(V117:V126)</f>
        <v>2.0241631315679496</v>
      </c>
      <c r="W127" s="108"/>
      <c r="X127" s="108"/>
      <c r="Y127" s="108"/>
    </row>
    <row r="128" spans="1:28" ht="14.5" hidden="1" outlineLevel="1">
      <c r="A128" t="s">
        <v>36</v>
      </c>
    </row>
    <row r="129" spans="1:26" ht="14.5" hidden="1" outlineLevel="1">
      <c r="A129" s="5" t="s">
        <v>37</v>
      </c>
      <c r="B129" s="32"/>
      <c r="C129" s="32"/>
      <c r="D129" s="32"/>
      <c r="E129" s="32"/>
      <c r="F129" s="32"/>
      <c r="G129" s="32"/>
      <c r="H129" s="32"/>
      <c r="I129" s="32"/>
      <c r="J129" s="32"/>
      <c r="K129" s="32"/>
      <c r="L129" s="5"/>
    </row>
    <row r="130" spans="1:26" ht="14.5" hidden="1" outlineLevel="1">
      <c r="A130" s="32"/>
      <c r="B130" s="68">
        <v>2010</v>
      </c>
      <c r="C130" s="68">
        <v>2020</v>
      </c>
      <c r="D130" s="68">
        <v>2030</v>
      </c>
      <c r="E130" s="68">
        <v>2040</v>
      </c>
      <c r="F130" s="68">
        <v>2050</v>
      </c>
      <c r="G130" s="68">
        <v>2060</v>
      </c>
      <c r="H130" s="68">
        <v>2070</v>
      </c>
      <c r="I130" s="68">
        <v>2080</v>
      </c>
      <c r="J130" s="68">
        <v>2090</v>
      </c>
      <c r="K130" s="68">
        <v>2100</v>
      </c>
      <c r="L130" s="5"/>
      <c r="N130" s="1"/>
      <c r="O130" s="1"/>
      <c r="P130" s="1"/>
      <c r="Q130" s="1"/>
      <c r="R130" s="1"/>
      <c r="S130" s="1"/>
      <c r="T130" s="1"/>
      <c r="U130" s="1"/>
      <c r="V130" s="1"/>
      <c r="W130" s="1"/>
      <c r="X130" s="1"/>
      <c r="Y130" s="1"/>
    </row>
    <row r="131" spans="1:26" ht="14.5" hidden="1" outlineLevel="1">
      <c r="A131" s="32" t="s">
        <v>5</v>
      </c>
      <c r="B131" s="6">
        <f>B98*B10</f>
        <v>249.70119034199391</v>
      </c>
      <c r="C131" s="6">
        <f t="shared" ref="C131:K131" si="11">C98*C10</f>
        <v>346.41723326134587</v>
      </c>
      <c r="D131" s="6">
        <f t="shared" si="11"/>
        <v>496.45693052891812</v>
      </c>
      <c r="E131" s="6">
        <f t="shared" si="11"/>
        <v>769.25205890762277</v>
      </c>
      <c r="F131" s="6">
        <f t="shared" si="11"/>
        <v>1128.9923811441402</v>
      </c>
      <c r="G131" s="6">
        <f t="shared" si="11"/>
        <v>1691.4919526212734</v>
      </c>
      <c r="H131" s="6">
        <f t="shared" si="11"/>
        <v>2574.3977170149369</v>
      </c>
      <c r="I131" s="6">
        <f t="shared" si="11"/>
        <v>4533.0412214572161</v>
      </c>
      <c r="J131" s="6">
        <f t="shared" si="11"/>
        <v>7669.5508205213691</v>
      </c>
      <c r="K131" s="6">
        <f t="shared" si="11"/>
        <v>12002.434522202593</v>
      </c>
      <c r="L131" s="5"/>
      <c r="N131" s="1"/>
      <c r="O131" s="1"/>
      <c r="P131" s="1"/>
      <c r="Q131" s="1"/>
      <c r="R131" s="1"/>
      <c r="S131" s="1"/>
      <c r="T131" s="1"/>
      <c r="U131" s="1"/>
      <c r="V131" s="1"/>
      <c r="W131" s="1"/>
      <c r="X131" s="1"/>
      <c r="Y131" s="1"/>
    </row>
    <row r="132" spans="1:26" ht="14.5" hidden="1" outlineLevel="1">
      <c r="A132" s="32" t="s">
        <v>6</v>
      </c>
      <c r="B132" s="6">
        <f t="shared" ref="B132:K140" si="12">B99*B11</f>
        <v>93.386767276813472</v>
      </c>
      <c r="C132" s="6">
        <f t="shared" si="12"/>
        <v>238.4211191333296</v>
      </c>
      <c r="D132" s="6">
        <f t="shared" si="12"/>
        <v>535.2244146912675</v>
      </c>
      <c r="E132" s="6">
        <f t="shared" si="12"/>
        <v>972.5699145532169</v>
      </c>
      <c r="F132" s="6">
        <f t="shared" si="12"/>
        <v>1570.7094669558048</v>
      </c>
      <c r="G132" s="6">
        <f t="shared" si="12"/>
        <v>1996.3010381722465</v>
      </c>
      <c r="H132" s="6">
        <f t="shared" si="12"/>
        <v>2404.5464688804432</v>
      </c>
      <c r="I132" s="6">
        <f t="shared" si="12"/>
        <v>2672.878723866088</v>
      </c>
      <c r="J132" s="6">
        <f t="shared" si="12"/>
        <v>3996.8877574193352</v>
      </c>
      <c r="K132" s="6">
        <f t="shared" si="12"/>
        <v>4060.5163573967825</v>
      </c>
      <c r="L132" s="5"/>
      <c r="N132" s="1"/>
      <c r="O132" s="1"/>
      <c r="P132" s="1"/>
      <c r="Q132" s="1"/>
      <c r="R132" s="1"/>
      <c r="S132" s="1"/>
      <c r="T132" s="1"/>
      <c r="U132" s="1"/>
      <c r="V132" s="1"/>
      <c r="W132" s="1"/>
      <c r="X132" s="1"/>
      <c r="Y132" s="1"/>
    </row>
    <row r="133" spans="1:26" ht="14.5" hidden="1" outlineLevel="1">
      <c r="A133" s="32" t="s">
        <v>11</v>
      </c>
      <c r="B133" s="6">
        <f t="shared" si="12"/>
        <v>3326.434460825973</v>
      </c>
      <c r="C133" s="6">
        <f t="shared" si="12"/>
        <v>3837.723853974604</v>
      </c>
      <c r="D133" s="6">
        <f t="shared" si="12"/>
        <v>4308.5424983214634</v>
      </c>
      <c r="E133" s="6">
        <f t="shared" si="12"/>
        <v>4775.2966029781473</v>
      </c>
      <c r="F133" s="6">
        <f t="shared" si="12"/>
        <v>5200.5425811926243</v>
      </c>
      <c r="G133" s="6">
        <f t="shared" si="12"/>
        <v>5407.7164947725742</v>
      </c>
      <c r="H133" s="6">
        <f t="shared" si="12"/>
        <v>5461.438754083576</v>
      </c>
      <c r="I133" s="6">
        <f t="shared" si="12"/>
        <v>5415.1053078065524</v>
      </c>
      <c r="J133" s="6">
        <f t="shared" si="12"/>
        <v>5205.2818518398117</v>
      </c>
      <c r="K133" s="6">
        <f t="shared" si="12"/>
        <v>4886.6988216452028</v>
      </c>
      <c r="L133" s="5"/>
      <c r="N133" s="1"/>
      <c r="O133" s="1"/>
      <c r="P133" s="1"/>
      <c r="Q133" s="1"/>
      <c r="R133" s="1"/>
      <c r="S133" s="1"/>
      <c r="T133" s="1"/>
      <c r="U133" s="1"/>
      <c r="V133" s="1"/>
      <c r="W133" s="1"/>
      <c r="X133" s="1"/>
      <c r="Y133" s="1"/>
    </row>
    <row r="134" spans="1:26" ht="14.5" hidden="1" outlineLevel="1">
      <c r="A134" s="32" t="s">
        <v>2</v>
      </c>
      <c r="B134" s="6">
        <f t="shared" si="12"/>
        <v>52.233299246193447</v>
      </c>
      <c r="C134" s="6">
        <f t="shared" si="12"/>
        <v>79.548108664460202</v>
      </c>
      <c r="D134" s="6">
        <f t="shared" si="12"/>
        <v>139.64794209074836</v>
      </c>
      <c r="E134" s="6">
        <f t="shared" si="12"/>
        <v>241.39605417297909</v>
      </c>
      <c r="F134" s="6">
        <f t="shared" si="12"/>
        <v>399.55595179472823</v>
      </c>
      <c r="G134" s="6">
        <f t="shared" si="12"/>
        <v>609.22776483120299</v>
      </c>
      <c r="H134" s="6">
        <f t="shared" si="12"/>
        <v>900.193761109192</v>
      </c>
      <c r="I134" s="6">
        <f t="shared" si="12"/>
        <v>1172.9692807733413</v>
      </c>
      <c r="J134" s="6">
        <f t="shared" si="12"/>
        <v>1499.9263750560194</v>
      </c>
      <c r="K134" s="6">
        <f t="shared" si="12"/>
        <v>1877.5791570256745</v>
      </c>
      <c r="L134" s="5"/>
      <c r="N134" s="1"/>
      <c r="O134" s="1"/>
      <c r="P134" s="1"/>
      <c r="Q134" s="1"/>
      <c r="R134" s="1"/>
      <c r="S134" s="1"/>
      <c r="T134" s="1"/>
      <c r="U134" s="1"/>
      <c r="V134" s="1"/>
      <c r="W134" s="1"/>
      <c r="X134" s="1"/>
      <c r="Y134" s="1"/>
    </row>
    <row r="135" spans="1:26" ht="14.5" hidden="1" outlineLevel="1">
      <c r="A135" s="32" t="s">
        <v>3</v>
      </c>
      <c r="B135" s="6">
        <f t="shared" si="12"/>
        <v>1128.3359700265842</v>
      </c>
      <c r="C135" s="6">
        <f t="shared" si="12"/>
        <v>1520.2067111180027</v>
      </c>
      <c r="D135" s="6">
        <f t="shared" si="12"/>
        <v>2001.5240467280842</v>
      </c>
      <c r="E135" s="6">
        <f t="shared" si="12"/>
        <v>2622.5110963832035</v>
      </c>
      <c r="F135" s="6">
        <f t="shared" si="12"/>
        <v>3306.5963895107093</v>
      </c>
      <c r="G135" s="6">
        <f t="shared" si="12"/>
        <v>4145.2379234088712</v>
      </c>
      <c r="H135" s="6">
        <f t="shared" si="12"/>
        <v>4870.5596846732424</v>
      </c>
      <c r="I135" s="6">
        <f t="shared" si="12"/>
        <v>5382.211433721799</v>
      </c>
      <c r="J135" s="6">
        <f t="shared" si="12"/>
        <v>5790.6717828337332</v>
      </c>
      <c r="K135" s="6">
        <f t="shared" si="12"/>
        <v>6034.9888173056625</v>
      </c>
      <c r="L135" s="5"/>
      <c r="N135" s="1"/>
      <c r="O135" s="1"/>
      <c r="P135" s="1"/>
      <c r="Q135" s="1"/>
      <c r="R135" s="1"/>
      <c r="S135" s="1"/>
      <c r="T135" s="1"/>
      <c r="U135" s="1"/>
      <c r="V135" s="1"/>
      <c r="W135" s="1"/>
      <c r="X135" s="1"/>
      <c r="Y135" s="1"/>
    </row>
    <row r="136" spans="1:26" ht="14.5" hidden="1" outlineLevel="1">
      <c r="A136" s="32" t="s">
        <v>4</v>
      </c>
      <c r="B136" s="6">
        <f t="shared" si="12"/>
        <v>292.75629954918696</v>
      </c>
      <c r="C136" s="6">
        <f t="shared" si="12"/>
        <v>404.58768700388077</v>
      </c>
      <c r="D136" s="6">
        <f t="shared" si="12"/>
        <v>563.650332073963</v>
      </c>
      <c r="E136" s="6">
        <f t="shared" si="12"/>
        <v>839.71874337112956</v>
      </c>
      <c r="F136" s="6">
        <f t="shared" si="12"/>
        <v>1176.3040332210369</v>
      </c>
      <c r="G136" s="6">
        <f t="shared" si="12"/>
        <v>1515.6095487921871</v>
      </c>
      <c r="H136" s="6">
        <f t="shared" si="12"/>
        <v>1835.6713739181532</v>
      </c>
      <c r="I136" s="6">
        <f t="shared" si="12"/>
        <v>2180.5116559657095</v>
      </c>
      <c r="J136" s="6">
        <f t="shared" si="12"/>
        <v>2565.5138286533047</v>
      </c>
      <c r="K136" s="6">
        <f t="shared" si="12"/>
        <v>3003.5207346411471</v>
      </c>
      <c r="L136" s="5"/>
      <c r="N136" s="1"/>
      <c r="O136" s="1"/>
      <c r="P136" s="1"/>
      <c r="Q136" s="1"/>
      <c r="R136" s="1"/>
      <c r="S136" s="1"/>
      <c r="T136" s="1"/>
      <c r="U136" s="1"/>
      <c r="V136" s="1"/>
      <c r="W136" s="1"/>
      <c r="X136" s="1"/>
      <c r="Y136" s="1"/>
    </row>
    <row r="137" spans="1:26" ht="14.5" hidden="1" outlineLevel="1">
      <c r="A137" s="32" t="s">
        <v>0</v>
      </c>
      <c r="B137" s="6">
        <f t="shared" si="12"/>
        <v>4744.8097333909791</v>
      </c>
      <c r="C137" s="6">
        <f t="shared" si="12"/>
        <v>5333.8459523392703</v>
      </c>
      <c r="D137" s="6">
        <f t="shared" si="12"/>
        <v>5870.8653295134791</v>
      </c>
      <c r="E137" s="6">
        <f t="shared" si="12"/>
        <v>6277.4719651254381</v>
      </c>
      <c r="F137" s="6">
        <f t="shared" si="12"/>
        <v>6535.3043125014774</v>
      </c>
      <c r="G137" s="6">
        <f t="shared" si="12"/>
        <v>6671.86763622122</v>
      </c>
      <c r="H137" s="6">
        <f t="shared" si="12"/>
        <v>6644.7763511787643</v>
      </c>
      <c r="I137" s="6">
        <f t="shared" si="12"/>
        <v>6437.0435376575078</v>
      </c>
      <c r="J137" s="6">
        <f t="shared" si="12"/>
        <v>6043.3816823190755</v>
      </c>
      <c r="K137" s="6">
        <f t="shared" si="12"/>
        <v>5500.8523747609333</v>
      </c>
      <c r="L137" s="5"/>
      <c r="N137" s="1"/>
      <c r="O137" s="1"/>
      <c r="P137" s="1"/>
      <c r="Q137" s="1"/>
      <c r="R137" s="1"/>
      <c r="S137" s="1"/>
      <c r="T137" s="1"/>
      <c r="U137" s="1"/>
      <c r="V137" s="1"/>
      <c r="W137" s="1"/>
      <c r="X137" s="1"/>
      <c r="Y137" s="1"/>
    </row>
    <row r="138" spans="1:26" ht="14.5" hidden="1" outlineLevel="1">
      <c r="A138" s="32" t="s">
        <v>1</v>
      </c>
      <c r="B138" s="6">
        <f t="shared" si="12"/>
        <v>591.99146021088518</v>
      </c>
      <c r="C138" s="6">
        <f t="shared" si="12"/>
        <v>635.51826398280707</v>
      </c>
      <c r="D138" s="6">
        <f t="shared" si="12"/>
        <v>657.26889077647331</v>
      </c>
      <c r="E138" s="6">
        <f t="shared" si="12"/>
        <v>658.95933920667903</v>
      </c>
      <c r="F138" s="6">
        <f t="shared" si="12"/>
        <v>648.10253360155082</v>
      </c>
      <c r="G138" s="6">
        <f t="shared" si="12"/>
        <v>624.54285071604329</v>
      </c>
      <c r="H138" s="6">
        <f t="shared" si="12"/>
        <v>589.14419510154369</v>
      </c>
      <c r="I138" s="6">
        <f t="shared" si="12"/>
        <v>545.27062032907975</v>
      </c>
      <c r="J138" s="6">
        <f t="shared" si="12"/>
        <v>494.6684533408536</v>
      </c>
      <c r="K138" s="6">
        <f t="shared" si="12"/>
        <v>440.52956073019647</v>
      </c>
      <c r="L138" s="5"/>
      <c r="N138" s="1"/>
      <c r="O138" s="1"/>
      <c r="P138" s="1"/>
      <c r="Q138" s="1"/>
      <c r="R138" s="1"/>
      <c r="S138" s="1"/>
      <c r="T138" s="1"/>
      <c r="U138" s="1"/>
      <c r="V138" s="1"/>
      <c r="W138" s="1"/>
      <c r="X138" s="1"/>
      <c r="Y138" s="1"/>
    </row>
    <row r="139" spans="1:26" ht="14.5" hidden="1" outlineLevel="1">
      <c r="A139" s="32" t="s">
        <v>7</v>
      </c>
      <c r="B139" s="6">
        <f t="shared" si="12"/>
        <v>703.81278276169985</v>
      </c>
      <c r="C139" s="6">
        <f t="shared" si="12"/>
        <v>1101.7807522602357</v>
      </c>
      <c r="D139" s="6">
        <f t="shared" si="12"/>
        <v>1513.1127376846241</v>
      </c>
      <c r="E139" s="6">
        <f t="shared" si="12"/>
        <v>1879.4646996717627</v>
      </c>
      <c r="F139" s="6">
        <f t="shared" si="12"/>
        <v>2228.1142230334704</v>
      </c>
      <c r="G139" s="6">
        <f t="shared" si="12"/>
        <v>2523.1370503100306</v>
      </c>
      <c r="H139" s="6">
        <f t="shared" si="12"/>
        <v>2817.5874004662346</v>
      </c>
      <c r="I139" s="6">
        <f t="shared" si="12"/>
        <v>4125.9891760104729</v>
      </c>
      <c r="J139" s="6">
        <f t="shared" si="12"/>
        <v>4589.7348223661811</v>
      </c>
      <c r="K139" s="6">
        <f t="shared" si="12"/>
        <v>5084.9086116889948</v>
      </c>
      <c r="L139" s="5"/>
      <c r="N139" s="1"/>
      <c r="O139" s="1"/>
      <c r="P139" s="1"/>
      <c r="Q139" s="1"/>
      <c r="R139" s="1"/>
      <c r="S139" s="1"/>
      <c r="T139" s="1"/>
      <c r="U139" s="1"/>
      <c r="V139" s="1"/>
      <c r="W139" s="1"/>
      <c r="X139" s="1"/>
      <c r="Y139" s="1"/>
    </row>
    <row r="140" spans="1:26" ht="14.5" hidden="1" outlineLevel="1">
      <c r="A140" s="32" t="s">
        <v>8</v>
      </c>
      <c r="B140" s="6">
        <f t="shared" si="12"/>
        <v>122.84025075882209</v>
      </c>
      <c r="C140" s="6">
        <f t="shared" si="12"/>
        <v>234.4932692918523</v>
      </c>
      <c r="D140" s="6">
        <f t="shared" si="12"/>
        <v>520.26894342602714</v>
      </c>
      <c r="E140" s="6">
        <f t="shared" si="12"/>
        <v>1195.9069038877487</v>
      </c>
      <c r="F140" s="6">
        <f t="shared" si="12"/>
        <v>2163.7276072576365</v>
      </c>
      <c r="G140" s="6">
        <f t="shared" si="12"/>
        <v>3642.3674160697751</v>
      </c>
      <c r="H140" s="6">
        <f t="shared" si="12"/>
        <v>5458.9087092421478</v>
      </c>
      <c r="I140" s="6">
        <f t="shared" si="12"/>
        <v>10240.565600219443</v>
      </c>
      <c r="J140" s="6">
        <f t="shared" si="12"/>
        <v>11794.769607832017</v>
      </c>
      <c r="K140" s="6">
        <f t="shared" si="12"/>
        <v>12518.200566506386</v>
      </c>
      <c r="L140" s="5"/>
      <c r="N140" s="1"/>
      <c r="O140" s="1"/>
      <c r="P140" s="1"/>
      <c r="Q140" s="1"/>
      <c r="R140" s="1"/>
      <c r="S140" s="1"/>
      <c r="T140" s="1"/>
      <c r="U140" s="1"/>
      <c r="V140" s="1"/>
      <c r="W140" s="1"/>
    </row>
    <row r="141" spans="1:26" ht="14.5" hidden="1" outlineLevel="1">
      <c r="A141" s="32"/>
      <c r="B141" s="6"/>
      <c r="C141" s="6"/>
      <c r="D141" s="6"/>
      <c r="E141" s="6"/>
      <c r="F141" s="6"/>
      <c r="G141" s="6"/>
      <c r="H141" s="6"/>
      <c r="I141" s="6"/>
      <c r="J141" s="6"/>
      <c r="K141" s="6"/>
      <c r="L141" s="5"/>
    </row>
    <row r="142" spans="1:26" ht="14.5" hidden="1" outlineLevel="1">
      <c r="A142" t="s">
        <v>38</v>
      </c>
    </row>
    <row r="143" spans="1:26" ht="14.5" hidden="1" outlineLevel="1">
      <c r="A143" s="24" t="s">
        <v>39</v>
      </c>
      <c r="B143" s="23"/>
      <c r="C143" s="23"/>
      <c r="D143" s="23"/>
      <c r="E143" s="23"/>
      <c r="F143" s="23"/>
      <c r="G143" s="23"/>
      <c r="H143" s="23"/>
      <c r="I143" s="23"/>
      <c r="J143" s="23"/>
      <c r="K143" s="23"/>
      <c r="L143" s="32"/>
    </row>
    <row r="144" spans="1:26" ht="14.5" hidden="1" outlineLevel="1">
      <c r="A144" s="23"/>
      <c r="B144" s="69">
        <v>2010</v>
      </c>
      <c r="C144" s="69">
        <v>2020</v>
      </c>
      <c r="D144" s="69">
        <v>2030</v>
      </c>
      <c r="E144" s="69">
        <v>2040</v>
      </c>
      <c r="F144" s="69">
        <v>2050</v>
      </c>
      <c r="G144" s="69">
        <v>2060</v>
      </c>
      <c r="H144" s="69">
        <v>2070</v>
      </c>
      <c r="I144" s="69">
        <v>2080</v>
      </c>
      <c r="J144" s="69">
        <v>2090</v>
      </c>
      <c r="K144" s="69">
        <v>2100</v>
      </c>
      <c r="L144" s="6"/>
      <c r="O144" s="1"/>
      <c r="P144" s="1"/>
      <c r="Q144" s="1"/>
      <c r="R144" s="1"/>
      <c r="S144" s="1"/>
      <c r="T144" s="1"/>
      <c r="U144" s="1"/>
      <c r="V144" s="1"/>
      <c r="W144" s="1"/>
      <c r="X144" s="1"/>
      <c r="Y144" s="1"/>
      <c r="Z144" s="1"/>
    </row>
    <row r="145" spans="1:26" ht="14.5" hidden="1" outlineLevel="1">
      <c r="A145" s="23" t="s">
        <v>5</v>
      </c>
      <c r="B145" s="46">
        <f>B71*B10</f>
        <v>600.24809264463488</v>
      </c>
      <c r="C145" s="46">
        <f t="shared" ref="C145:K145" si="13">C71*C10</f>
        <v>816.08914491761675</v>
      </c>
      <c r="D145" s="46">
        <f t="shared" si="13"/>
        <v>1145.689111862298</v>
      </c>
      <c r="E145" s="46">
        <f t="shared" si="13"/>
        <v>1738.2511143727011</v>
      </c>
      <c r="F145" s="46">
        <f t="shared" si="13"/>
        <v>2496.8758139626752</v>
      </c>
      <c r="G145" s="46">
        <f t="shared" si="13"/>
        <v>3659.5926919623785</v>
      </c>
      <c r="H145" s="46">
        <f t="shared" si="13"/>
        <v>5446.0411978116763</v>
      </c>
      <c r="I145" s="46">
        <f t="shared" si="13"/>
        <v>9371.5869194433435</v>
      </c>
      <c r="J145" s="46">
        <f t="shared" si="13"/>
        <v>15487.337322151479</v>
      </c>
      <c r="K145" s="46">
        <f t="shared" si="13"/>
        <v>23659.926273073128</v>
      </c>
      <c r="L145" s="6"/>
      <c r="O145" s="1"/>
      <c r="P145" s="1"/>
      <c r="Q145" s="1"/>
      <c r="R145" s="1"/>
      <c r="S145" s="1"/>
      <c r="T145" s="1"/>
      <c r="U145" s="1"/>
      <c r="V145" s="1"/>
      <c r="W145" s="1"/>
      <c r="X145" s="1"/>
      <c r="Y145" s="1"/>
      <c r="Z145" s="1"/>
    </row>
    <row r="146" spans="1:26" ht="14.5" hidden="1" outlineLevel="1">
      <c r="A146" s="23" t="s">
        <v>6</v>
      </c>
      <c r="B146" s="46">
        <f t="shared" ref="B146:K154" si="14">B72*B11</f>
        <v>226.57445195206074</v>
      </c>
      <c r="C146" s="46">
        <f t="shared" si="14"/>
        <v>569.65757778594821</v>
      </c>
      <c r="D146" s="46">
        <f t="shared" si="14"/>
        <v>1259.0559203365926</v>
      </c>
      <c r="E146" s="46">
        <f t="shared" si="14"/>
        <v>2251.9720250993842</v>
      </c>
      <c r="F146" s="46">
        <f t="shared" si="14"/>
        <v>3578.9922111032511</v>
      </c>
      <c r="G146" s="46">
        <f t="shared" si="14"/>
        <v>4475.0689210644205</v>
      </c>
      <c r="H146" s="46">
        <f t="shared" si="14"/>
        <v>5301.4902082937679</v>
      </c>
      <c r="I146" s="46">
        <f t="shared" si="14"/>
        <v>5794.4664483677288</v>
      </c>
      <c r="J146" s="46">
        <f t="shared" si="14"/>
        <v>5995.3316361290035</v>
      </c>
      <c r="K146" s="46">
        <f t="shared" si="14"/>
        <v>6090.774536095174</v>
      </c>
      <c r="L146" s="6"/>
      <c r="O146" s="1"/>
      <c r="P146" s="1"/>
      <c r="Q146" s="1"/>
      <c r="R146" s="1"/>
      <c r="S146" s="1"/>
      <c r="T146" s="1"/>
      <c r="U146" s="1"/>
      <c r="V146" s="1"/>
      <c r="W146" s="1"/>
      <c r="X146" s="1"/>
      <c r="Y146" s="1"/>
      <c r="Z146" s="1"/>
    </row>
    <row r="147" spans="1:26" ht="14.5" hidden="1" outlineLevel="1">
      <c r="A147" s="23" t="s">
        <v>11</v>
      </c>
      <c r="B147" s="46">
        <f t="shared" si="14"/>
        <v>5343.612711910213</v>
      </c>
      <c r="C147" s="46">
        <f t="shared" si="14"/>
        <v>6167.4335229147082</v>
      </c>
      <c r="D147" s="46">
        <f t="shared" si="14"/>
        <v>6927.8058825716225</v>
      </c>
      <c r="E147" s="46">
        <f t="shared" si="14"/>
        <v>7581.0505447819733</v>
      </c>
      <c r="F147" s="46">
        <f t="shared" si="14"/>
        <v>8147.0312851088092</v>
      </c>
      <c r="G147" s="46">
        <f t="shared" si="14"/>
        <v>8354.3319200302412</v>
      </c>
      <c r="H147" s="46">
        <f t="shared" si="14"/>
        <v>8316.1359971671827</v>
      </c>
      <c r="I147" s="46">
        <f t="shared" si="14"/>
        <v>8122.6579617098296</v>
      </c>
      <c r="J147" s="46">
        <f t="shared" si="14"/>
        <v>7807.922777759718</v>
      </c>
      <c r="K147" s="46">
        <f t="shared" si="14"/>
        <v>7330.0482324678032</v>
      </c>
      <c r="L147" s="6"/>
      <c r="O147" s="1"/>
      <c r="P147" s="1"/>
      <c r="Q147" s="1"/>
      <c r="R147" s="1"/>
      <c r="S147" s="1"/>
      <c r="T147" s="1"/>
      <c r="U147" s="1"/>
      <c r="V147" s="1"/>
      <c r="W147" s="1"/>
      <c r="X147" s="1"/>
      <c r="Y147" s="1"/>
      <c r="Z147" s="1"/>
    </row>
    <row r="148" spans="1:26" ht="14.5" hidden="1" outlineLevel="1">
      <c r="A148" s="23" t="s">
        <v>2</v>
      </c>
      <c r="B148" s="46">
        <f t="shared" si="14"/>
        <v>104.46659849238689</v>
      </c>
      <c r="C148" s="46">
        <f t="shared" si="14"/>
        <v>159.0962173289204</v>
      </c>
      <c r="D148" s="46">
        <f t="shared" si="14"/>
        <v>279.29588418149672</v>
      </c>
      <c r="E148" s="46">
        <f t="shared" si="14"/>
        <v>482.79210834595818</v>
      </c>
      <c r="F148" s="46">
        <f t="shared" si="14"/>
        <v>799.11190358945646</v>
      </c>
      <c r="G148" s="46">
        <f t="shared" si="14"/>
        <v>1157.5327531792857</v>
      </c>
      <c r="H148" s="46">
        <f t="shared" si="14"/>
        <v>1620.3487699965456</v>
      </c>
      <c r="I148" s="46">
        <f t="shared" si="14"/>
        <v>1994.0477773146799</v>
      </c>
      <c r="J148" s="46">
        <f t="shared" si="14"/>
        <v>2399.8822000896312</v>
      </c>
      <c r="K148" s="46">
        <f t="shared" si="14"/>
        <v>2816.3687355385118</v>
      </c>
      <c r="L148" s="6"/>
      <c r="O148" s="1"/>
      <c r="P148" s="1"/>
      <c r="Q148" s="1"/>
      <c r="R148" s="1"/>
      <c r="S148" s="1"/>
      <c r="T148" s="1"/>
      <c r="U148" s="1"/>
      <c r="V148" s="1"/>
      <c r="W148" s="1"/>
      <c r="X148" s="1"/>
      <c r="Y148" s="1"/>
      <c r="Z148" s="1"/>
    </row>
    <row r="149" spans="1:26" ht="14.5" hidden="1" outlineLevel="1">
      <c r="A149" s="23" t="s">
        <v>3</v>
      </c>
      <c r="B149" s="46">
        <f t="shared" si="14"/>
        <v>2113.5789797522912</v>
      </c>
      <c r="C149" s="46">
        <f t="shared" si="14"/>
        <v>2751.2297690400387</v>
      </c>
      <c r="D149" s="46">
        <f t="shared" si="14"/>
        <v>3495.3907846973871</v>
      </c>
      <c r="E149" s="46">
        <f t="shared" si="14"/>
        <v>4413.570200248324</v>
      </c>
      <c r="F149" s="46">
        <f t="shared" si="14"/>
        <v>5355.1880398368712</v>
      </c>
      <c r="G149" s="46">
        <f t="shared" si="14"/>
        <v>6450.5626163698926</v>
      </c>
      <c r="H149" s="46">
        <f t="shared" si="14"/>
        <v>7270.4268730837657</v>
      </c>
      <c r="I149" s="46">
        <f t="shared" si="14"/>
        <v>8073.3171505826995</v>
      </c>
      <c r="J149" s="46">
        <f t="shared" si="14"/>
        <v>8686.0076742505989</v>
      </c>
      <c r="K149" s="46">
        <f t="shared" si="14"/>
        <v>9052.4832259584946</v>
      </c>
      <c r="L149" s="6"/>
      <c r="O149" s="1"/>
      <c r="P149" s="1"/>
      <c r="Q149" s="1"/>
      <c r="R149" s="1"/>
      <c r="S149" s="1"/>
      <c r="T149" s="1"/>
      <c r="U149" s="1"/>
      <c r="V149" s="1"/>
      <c r="W149" s="1"/>
      <c r="X149" s="1"/>
      <c r="Y149" s="1"/>
      <c r="Z149" s="1"/>
    </row>
    <row r="150" spans="1:26" ht="14.5" hidden="1" outlineLevel="1">
      <c r="A150" s="23" t="s">
        <v>4</v>
      </c>
      <c r="B150" s="46">
        <f t="shared" si="14"/>
        <v>709.37557937730787</v>
      </c>
      <c r="C150" s="46">
        <f t="shared" si="14"/>
        <v>964.79544637594688</v>
      </c>
      <c r="D150" s="46">
        <f t="shared" si="14"/>
        <v>1322.4278989535569</v>
      </c>
      <c r="E150" s="46">
        <f t="shared" si="14"/>
        <v>1937.8450821142401</v>
      </c>
      <c r="F150" s="46">
        <f t="shared" si="14"/>
        <v>2669.3601023124706</v>
      </c>
      <c r="G150" s="46">
        <f t="shared" si="14"/>
        <v>3381.0575164658203</v>
      </c>
      <c r="H150" s="46">
        <f t="shared" si="14"/>
        <v>4024.4704891663155</v>
      </c>
      <c r="I150" s="46">
        <f t="shared" si="14"/>
        <v>4696.6390068541741</v>
      </c>
      <c r="J150" s="46">
        <f t="shared" si="14"/>
        <v>5427.2476673115416</v>
      </c>
      <c r="K150" s="46">
        <f t="shared" si="14"/>
        <v>6238.3380347796674</v>
      </c>
      <c r="L150" s="6"/>
      <c r="O150" s="1"/>
      <c r="P150" s="1"/>
      <c r="Q150" s="1"/>
      <c r="R150" s="1"/>
      <c r="S150" s="1"/>
      <c r="T150" s="1"/>
      <c r="U150" s="1"/>
      <c r="V150" s="1"/>
      <c r="W150" s="1"/>
      <c r="X150" s="1"/>
      <c r="Y150" s="1"/>
      <c r="Z150" s="1"/>
    </row>
    <row r="151" spans="1:26" ht="14.5" hidden="1" outlineLevel="1">
      <c r="A151" s="23" t="s">
        <v>0</v>
      </c>
      <c r="B151" s="46">
        <f t="shared" si="14"/>
        <v>7117.2146000864686</v>
      </c>
      <c r="C151" s="46">
        <f t="shared" si="14"/>
        <v>8000.7689285089054</v>
      </c>
      <c r="D151" s="46">
        <f t="shared" si="14"/>
        <v>8806.2979942702186</v>
      </c>
      <c r="E151" s="46">
        <f t="shared" si="14"/>
        <v>9416.2079476881572</v>
      </c>
      <c r="F151" s="46">
        <f t="shared" si="14"/>
        <v>9802.9564687522161</v>
      </c>
      <c r="G151" s="46">
        <f t="shared" si="14"/>
        <v>10007.801454331831</v>
      </c>
      <c r="H151" s="46">
        <f t="shared" si="14"/>
        <v>9967.1645267681452</v>
      </c>
      <c r="I151" s="46">
        <f t="shared" si="14"/>
        <v>9655.5653064862618</v>
      </c>
      <c r="J151" s="46">
        <f t="shared" si="14"/>
        <v>9065.0725234786132</v>
      </c>
      <c r="K151" s="46">
        <f t="shared" si="14"/>
        <v>8251.2785621413987</v>
      </c>
      <c r="L151" s="6"/>
      <c r="O151" s="1"/>
      <c r="P151" s="1"/>
      <c r="Q151" s="1"/>
      <c r="R151" s="1"/>
      <c r="S151" s="1"/>
      <c r="T151" s="1"/>
      <c r="U151" s="1"/>
      <c r="V151" s="1"/>
      <c r="W151" s="1"/>
      <c r="X151" s="1"/>
      <c r="Y151" s="1"/>
      <c r="Z151" s="1"/>
    </row>
    <row r="152" spans="1:26" ht="14.5" hidden="1" outlineLevel="1">
      <c r="A152" s="23" t="s">
        <v>1</v>
      </c>
      <c r="B152" s="46">
        <f t="shared" si="14"/>
        <v>887.98719031632777</v>
      </c>
      <c r="C152" s="46">
        <f t="shared" si="14"/>
        <v>953.27739597421055</v>
      </c>
      <c r="D152" s="46">
        <f t="shared" si="14"/>
        <v>985.90333616470991</v>
      </c>
      <c r="E152" s="46">
        <f t="shared" si="14"/>
        <v>988.43900881001866</v>
      </c>
      <c r="F152" s="46">
        <f t="shared" si="14"/>
        <v>972.15380040232628</v>
      </c>
      <c r="G152" s="46">
        <f t="shared" si="14"/>
        <v>936.81427607406488</v>
      </c>
      <c r="H152" s="46">
        <f t="shared" si="14"/>
        <v>883.71629265231559</v>
      </c>
      <c r="I152" s="46">
        <f t="shared" si="14"/>
        <v>817.90593049361962</v>
      </c>
      <c r="J152" s="46">
        <f t="shared" si="14"/>
        <v>742.0026800112804</v>
      </c>
      <c r="K152" s="46">
        <f t="shared" si="14"/>
        <v>660.79434109529473</v>
      </c>
      <c r="L152" s="6"/>
      <c r="O152" s="1"/>
      <c r="P152" s="1"/>
      <c r="Q152" s="1"/>
      <c r="R152" s="1"/>
      <c r="S152" s="1"/>
      <c r="T152" s="1"/>
      <c r="U152" s="1"/>
      <c r="V152" s="1"/>
      <c r="W152" s="1"/>
      <c r="X152" s="1"/>
      <c r="Y152" s="1"/>
      <c r="Z152" s="1"/>
    </row>
    <row r="153" spans="1:26" ht="14.5" hidden="1" outlineLevel="1">
      <c r="A153" s="23" t="s">
        <v>7</v>
      </c>
      <c r="B153" s="46">
        <f t="shared" si="14"/>
        <v>1559.1782189554872</v>
      </c>
      <c r="C153" s="46">
        <f t="shared" si="14"/>
        <v>2394.1655848350347</v>
      </c>
      <c r="D153" s="46">
        <f t="shared" si="14"/>
        <v>3223.9315672753778</v>
      </c>
      <c r="E153" s="46">
        <f t="shared" si="14"/>
        <v>3924.9374377870226</v>
      </c>
      <c r="F153" s="46">
        <f t="shared" si="14"/>
        <v>4558.7055631974563</v>
      </c>
      <c r="G153" s="46">
        <f t="shared" si="14"/>
        <v>5055.5042836655548</v>
      </c>
      <c r="H153" s="46">
        <f t="shared" si="14"/>
        <v>5526.2008795922757</v>
      </c>
      <c r="I153" s="46">
        <f t="shared" si="14"/>
        <v>6188.9837640157102</v>
      </c>
      <c r="J153" s="46">
        <f t="shared" si="14"/>
        <v>6884.6022335492717</v>
      </c>
      <c r="K153" s="46">
        <f t="shared" si="14"/>
        <v>7627.3629175334918</v>
      </c>
      <c r="L153" s="6"/>
      <c r="O153" s="1"/>
      <c r="P153" s="1"/>
      <c r="Q153" s="1"/>
      <c r="R153" s="1"/>
      <c r="S153" s="1"/>
      <c r="T153" s="1"/>
      <c r="U153" s="1"/>
      <c r="V153" s="1"/>
      <c r="W153" s="1"/>
      <c r="X153" s="1"/>
      <c r="Y153" s="1"/>
      <c r="Z153" s="1"/>
    </row>
    <row r="154" spans="1:26" ht="14.5" hidden="1" outlineLevel="1">
      <c r="A154" s="23" t="s">
        <v>8</v>
      </c>
      <c r="B154" s="46">
        <f t="shared" si="14"/>
        <v>299.56223871696074</v>
      </c>
      <c r="C154" s="46">
        <f t="shared" si="14"/>
        <v>564.64780590961402</v>
      </c>
      <c r="D154" s="46">
        <f t="shared" si="14"/>
        <v>1236.8172421945671</v>
      </c>
      <c r="E154" s="46">
        <f t="shared" si="14"/>
        <v>2806.2929829031182</v>
      </c>
      <c r="F154" s="46">
        <f t="shared" si="14"/>
        <v>5010.9719327530156</v>
      </c>
      <c r="G154" s="46">
        <f t="shared" si="14"/>
        <v>8323.5892338162394</v>
      </c>
      <c r="H154" s="46">
        <f t="shared" si="14"/>
        <v>12307.275391275753</v>
      </c>
      <c r="I154" s="46">
        <f t="shared" si="14"/>
        <v>15360.848400329167</v>
      </c>
      <c r="J154" s="46">
        <f t="shared" si="14"/>
        <v>17692.154411748026</v>
      </c>
      <c r="K154" s="46">
        <f t="shared" si="14"/>
        <v>18777.30084975958</v>
      </c>
      <c r="L154" s="6"/>
      <c r="O154" s="1"/>
      <c r="P154" s="1"/>
      <c r="Q154" s="1"/>
      <c r="R154" s="1"/>
      <c r="S154" s="1"/>
      <c r="T154" s="1"/>
      <c r="U154" s="1"/>
      <c r="V154" s="1"/>
      <c r="W154" s="1"/>
      <c r="X154" s="1"/>
      <c r="Y154" s="1"/>
      <c r="Z154" s="1"/>
    </row>
    <row r="155" spans="1:26" ht="14.5" hidden="1" outlineLevel="1">
      <c r="A155" s="23" t="s">
        <v>89</v>
      </c>
      <c r="B155" s="46">
        <f>SUM(B145:B154)</f>
        <v>18961.798662204139</v>
      </c>
      <c r="C155" s="46">
        <f t="shared" ref="C155:K155" si="15">SUM(C145:C154)</f>
        <v>23341.161393590944</v>
      </c>
      <c r="D155" s="46">
        <f t="shared" si="15"/>
        <v>28682.615622507823</v>
      </c>
      <c r="E155" s="46">
        <f t="shared" si="15"/>
        <v>35541.358452150896</v>
      </c>
      <c r="F155" s="46">
        <f t="shared" si="15"/>
        <v>43391.347121018553</v>
      </c>
      <c r="G155" s="46">
        <f t="shared" si="15"/>
        <v>51801.855666959731</v>
      </c>
      <c r="H155" s="46">
        <f t="shared" si="15"/>
        <v>60663.270625807745</v>
      </c>
      <c r="I155" s="46">
        <f t="shared" si="15"/>
        <v>70076.018665597221</v>
      </c>
      <c r="J155" s="46">
        <f t="shared" si="15"/>
        <v>80187.561126479181</v>
      </c>
      <c r="K155" s="46">
        <f t="shared" si="15"/>
        <v>90504.675708442548</v>
      </c>
      <c r="L155" s="6"/>
      <c r="O155" s="1"/>
      <c r="P155" s="1"/>
      <c r="Q155" s="1"/>
      <c r="R155" s="1"/>
      <c r="S155" s="1"/>
      <c r="T155" s="1"/>
      <c r="U155" s="1"/>
      <c r="V155" s="1"/>
      <c r="W155" s="1"/>
      <c r="X155" s="1"/>
      <c r="Y155" s="1"/>
    </row>
    <row r="156" spans="1:26" hidden="1" outlineLevel="1">
      <c r="B156" s="1"/>
      <c r="C156" s="1"/>
      <c r="D156" s="1"/>
      <c r="E156" s="1"/>
      <c r="F156" s="1"/>
      <c r="G156" s="1"/>
      <c r="H156" s="1"/>
      <c r="I156" s="1"/>
      <c r="J156" s="1"/>
      <c r="K156" s="1"/>
    </row>
    <row r="157" spans="1:26" collapsed="1">
      <c r="A157" t="s">
        <v>40</v>
      </c>
      <c r="B157" s="1"/>
      <c r="C157" s="1"/>
      <c r="D157" s="1"/>
      <c r="E157" s="1"/>
      <c r="F157" s="1"/>
      <c r="G157" s="1"/>
      <c r="H157" s="1"/>
      <c r="I157" s="1"/>
      <c r="J157" s="1"/>
      <c r="K157" s="1"/>
    </row>
    <row r="158" spans="1:26" ht="14.5">
      <c r="A158" s="18" t="s">
        <v>41</v>
      </c>
      <c r="B158" s="17"/>
      <c r="C158" s="17"/>
      <c r="D158" s="17"/>
      <c r="E158" s="17"/>
      <c r="F158" s="17"/>
      <c r="G158" s="17"/>
      <c r="H158" s="17"/>
      <c r="I158" s="17"/>
      <c r="J158" s="17"/>
      <c r="K158" s="17"/>
      <c r="L158" s="32"/>
    </row>
    <row r="159" spans="1:26" ht="14.5">
      <c r="A159" s="17"/>
      <c r="B159" s="70">
        <v>2010</v>
      </c>
      <c r="C159" s="70">
        <v>2020</v>
      </c>
      <c r="D159" s="70">
        <v>2030</v>
      </c>
      <c r="E159" s="70">
        <v>2040</v>
      </c>
      <c r="F159" s="70">
        <v>2050</v>
      </c>
      <c r="G159" s="70">
        <v>2060</v>
      </c>
      <c r="H159" s="70">
        <v>2070</v>
      </c>
      <c r="I159" s="70">
        <v>2080</v>
      </c>
      <c r="J159" s="70">
        <v>2090</v>
      </c>
      <c r="K159" s="70">
        <v>2100</v>
      </c>
      <c r="L159" s="2"/>
      <c r="O159" s="2"/>
      <c r="P159" s="2"/>
      <c r="Q159" s="2"/>
      <c r="R159" s="2"/>
      <c r="S159" s="2"/>
      <c r="T159" s="2"/>
      <c r="U159" s="2"/>
      <c r="V159" s="2"/>
      <c r="W159" s="2"/>
      <c r="X159" s="2"/>
      <c r="Y159" s="2"/>
      <c r="Z159" s="2"/>
    </row>
    <row r="160" spans="1:26" ht="14.5">
      <c r="A160" s="17" t="s">
        <v>5</v>
      </c>
      <c r="B160" s="47">
        <f>B117*B131/1000</f>
        <v>0.53381621304271965</v>
      </c>
      <c r="C160" s="47">
        <f t="shared" ref="C160:J160" si="16">C117*C131/1000</f>
        <v>0.71865792522640626</v>
      </c>
      <c r="D160" s="47">
        <f t="shared" si="16"/>
        <v>1.024919512100626</v>
      </c>
      <c r="E160" s="47">
        <f t="shared" si="16"/>
        <v>1.5803451850799946</v>
      </c>
      <c r="F160" s="47">
        <f t="shared" si="16"/>
        <v>2.308016773066619</v>
      </c>
      <c r="G160" s="47">
        <f t="shared" si="16"/>
        <v>3.4408995439065335</v>
      </c>
      <c r="H160" s="47">
        <f t="shared" si="16"/>
        <v>5.2110009447743346</v>
      </c>
      <c r="I160" s="47">
        <f t="shared" si="16"/>
        <v>8.9040330174856237</v>
      </c>
      <c r="J160" s="47">
        <f t="shared" si="16"/>
        <v>14.619031640542818</v>
      </c>
      <c r="K160" s="47">
        <f>K117*K131/1000</f>
        <v>22.200850128700051</v>
      </c>
      <c r="L160" s="2"/>
      <c r="M160" s="109">
        <f>K160/B160</f>
        <v>41.588939388252314</v>
      </c>
      <c r="O160" s="2"/>
      <c r="P160" s="2"/>
      <c r="Q160" s="2"/>
      <c r="R160" s="2"/>
      <c r="S160" s="2"/>
      <c r="T160" s="2"/>
      <c r="U160" s="2"/>
      <c r="V160" s="2"/>
      <c r="W160" s="2"/>
      <c r="X160" s="2"/>
      <c r="Y160" s="2"/>
      <c r="Z160" s="2"/>
    </row>
    <row r="161" spans="1:26" ht="14.5">
      <c r="A161" s="17" t="s">
        <v>6</v>
      </c>
      <c r="B161" s="47">
        <f t="shared" ref="B161:K169" si="17">B118*B132/1000</f>
        <v>0.18610111459836942</v>
      </c>
      <c r="C161" s="47">
        <f t="shared" si="17"/>
        <v>0.46106264525512314</v>
      </c>
      <c r="D161" s="47">
        <f t="shared" si="17"/>
        <v>1.0446968611613732</v>
      </c>
      <c r="E161" s="47">
        <f t="shared" si="17"/>
        <v>1.9159189948454158</v>
      </c>
      <c r="F161" s="47">
        <f t="shared" si="17"/>
        <v>3.122608740821756</v>
      </c>
      <c r="G161" s="47">
        <f t="shared" si="17"/>
        <v>4.0047670642567947</v>
      </c>
      <c r="H161" s="47">
        <f t="shared" si="17"/>
        <v>4.8671943104496931</v>
      </c>
      <c r="I161" s="47">
        <f t="shared" si="17"/>
        <v>5.2502060418916292</v>
      </c>
      <c r="J161" s="47">
        <f t="shared" si="17"/>
        <v>7.6185202962693754</v>
      </c>
      <c r="K161" s="47">
        <f t="shared" si="17"/>
        <v>7.5107191735929568</v>
      </c>
      <c r="L161" s="2"/>
      <c r="M161" s="109">
        <f t="shared" ref="M161:M170" si="18">K161/B161</f>
        <v>40.358270770178201</v>
      </c>
      <c r="O161" s="2"/>
      <c r="P161" s="2"/>
      <c r="Q161" s="2"/>
      <c r="R161" s="2"/>
      <c r="S161" s="2"/>
      <c r="T161" s="2"/>
      <c r="U161" s="2"/>
      <c r="V161" s="2"/>
      <c r="W161" s="2"/>
      <c r="X161" s="2"/>
      <c r="Y161" s="2"/>
      <c r="Z161" s="2"/>
    </row>
    <row r="162" spans="1:26" ht="14.5">
      <c r="A162" s="17" t="s">
        <v>11</v>
      </c>
      <c r="B162" s="47">
        <f t="shared" si="17"/>
        <v>10.103868696233976</v>
      </c>
      <c r="C162" s="47">
        <f t="shared" si="17"/>
        <v>11.311860150738127</v>
      </c>
      <c r="D162" s="47">
        <f t="shared" si="17"/>
        <v>11.903933654656759</v>
      </c>
      <c r="E162" s="47">
        <f t="shared" si="17"/>
        <v>12.311630013300594</v>
      </c>
      <c r="F162" s="47">
        <f t="shared" si="17"/>
        <v>12.447579292349173</v>
      </c>
      <c r="G162" s="47">
        <f t="shared" si="17"/>
        <v>11.944776810510303</v>
      </c>
      <c r="H162" s="47">
        <f t="shared" si="17"/>
        <v>11.054842971332372</v>
      </c>
      <c r="I162" s="47">
        <f t="shared" si="17"/>
        <v>10.636628721935894</v>
      </c>
      <c r="J162" s="47">
        <f t="shared" si="17"/>
        <v>9.9218561648199071</v>
      </c>
      <c r="K162" s="47">
        <f t="shared" si="17"/>
        <v>9.0389052289977645</v>
      </c>
      <c r="L162" s="2"/>
      <c r="M162" s="109">
        <f t="shared" si="18"/>
        <v>0.89459844548126843</v>
      </c>
      <c r="O162" s="2"/>
      <c r="P162" s="2"/>
      <c r="Q162" s="2"/>
      <c r="R162" s="2"/>
      <c r="S162" s="2"/>
      <c r="T162" s="2"/>
      <c r="U162" s="2"/>
      <c r="V162" s="2"/>
      <c r="W162" s="2"/>
      <c r="X162" s="2"/>
      <c r="Y162" s="2"/>
      <c r="Z162" s="2"/>
    </row>
    <row r="163" spans="1:26" ht="14.5">
      <c r="A163" s="17" t="s">
        <v>2</v>
      </c>
      <c r="B163" s="47">
        <f t="shared" si="17"/>
        <v>0.13786091315686991</v>
      </c>
      <c r="C163" s="47">
        <f t="shared" si="17"/>
        <v>0.20373945211113501</v>
      </c>
      <c r="D163" s="47">
        <f t="shared" si="17"/>
        <v>0.34266826495143676</v>
      </c>
      <c r="E163" s="47">
        <f t="shared" si="17"/>
        <v>0.56640966406885718</v>
      </c>
      <c r="F163" s="47">
        <f t="shared" si="17"/>
        <v>0.89459861750029801</v>
      </c>
      <c r="G163" s="47">
        <f t="shared" si="17"/>
        <v>1.2986132153213688</v>
      </c>
      <c r="H163" s="47">
        <f t="shared" si="17"/>
        <v>1.8221390225047127</v>
      </c>
      <c r="I163" s="47">
        <f t="shared" si="17"/>
        <v>2.3040066688704766</v>
      </c>
      <c r="J163" s="47">
        <f t="shared" si="17"/>
        <v>2.8590293810632881</v>
      </c>
      <c r="K163" s="47">
        <f t="shared" si="17"/>
        <v>3.4729498746932954</v>
      </c>
      <c r="L163" s="2"/>
      <c r="M163" s="109">
        <f t="shared" si="18"/>
        <v>25.191693534928763</v>
      </c>
      <c r="O163" s="2"/>
      <c r="P163" s="2"/>
      <c r="Q163" s="2"/>
      <c r="R163" s="2"/>
      <c r="S163" s="2"/>
      <c r="T163" s="2"/>
      <c r="U163" s="2"/>
      <c r="V163" s="2"/>
      <c r="W163" s="2"/>
      <c r="X163" s="2"/>
      <c r="Y163" s="2"/>
      <c r="Z163" s="2"/>
    </row>
    <row r="164" spans="1:26" ht="14.5">
      <c r="A164" s="17" t="s">
        <v>3</v>
      </c>
      <c r="B164" s="47">
        <f t="shared" si="17"/>
        <v>2.7760329113872255</v>
      </c>
      <c r="C164" s="47">
        <f t="shared" si="17"/>
        <v>3.629446558136844</v>
      </c>
      <c r="D164" s="47">
        <f t="shared" si="17"/>
        <v>4.6331436982914438</v>
      </c>
      <c r="E164" s="47">
        <f t="shared" si="17"/>
        <v>5.8800546436550301</v>
      </c>
      <c r="F164" s="47">
        <f t="shared" si="17"/>
        <v>7.173612992490785</v>
      </c>
      <c r="G164" s="47">
        <f t="shared" si="17"/>
        <v>8.6918357170768576</v>
      </c>
      <c r="H164" s="47">
        <f t="shared" si="17"/>
        <v>9.858807343816796</v>
      </c>
      <c r="I164" s="47">
        <f t="shared" si="17"/>
        <v>10.57201688043371</v>
      </c>
      <c r="J164" s="47">
        <f t="shared" si="17"/>
        <v>11.037675607642708</v>
      </c>
      <c r="K164" s="47">
        <f t="shared" si="17"/>
        <v>11.162892162714042</v>
      </c>
      <c r="L164" s="2"/>
      <c r="M164" s="109">
        <f t="shared" si="18"/>
        <v>4.0211670823224415</v>
      </c>
      <c r="O164" s="2"/>
      <c r="P164" s="2"/>
      <c r="Q164" s="2"/>
      <c r="R164" s="2"/>
      <c r="S164" s="2"/>
      <c r="T164" s="2"/>
      <c r="U164" s="2"/>
      <c r="V164" s="2"/>
      <c r="W164" s="2"/>
      <c r="X164" s="2"/>
      <c r="Y164" s="2"/>
      <c r="Z164" s="2"/>
    </row>
    <row r="165" spans="1:26" ht="14.5">
      <c r="A165" s="17" t="s">
        <v>4</v>
      </c>
      <c r="B165" s="47">
        <f t="shared" si="17"/>
        <v>0.67140552606340653</v>
      </c>
      <c r="C165" s="47">
        <f t="shared" si="17"/>
        <v>0.90041538518831088</v>
      </c>
      <c r="D165" s="47">
        <f t="shared" si="17"/>
        <v>1.2317132116892018</v>
      </c>
      <c r="E165" s="47">
        <f t="shared" si="17"/>
        <v>1.8011743603953998</v>
      </c>
      <c r="F165" s="47">
        <f t="shared" si="17"/>
        <v>2.4757709857879484</v>
      </c>
      <c r="G165" s="47">
        <f t="shared" si="17"/>
        <v>3.1288746980773632</v>
      </c>
      <c r="H165" s="47">
        <f t="shared" si="17"/>
        <v>3.7156983167598097</v>
      </c>
      <c r="I165" s="47">
        <f t="shared" si="17"/>
        <v>4.283073290361469</v>
      </c>
      <c r="J165" s="47">
        <f t="shared" si="17"/>
        <v>4.8901596342487279</v>
      </c>
      <c r="K165" s="47">
        <f t="shared" si="17"/>
        <v>5.5555990382503211</v>
      </c>
      <c r="L165" s="2"/>
      <c r="M165" s="109">
        <f t="shared" si="18"/>
        <v>8.2745804474145164</v>
      </c>
      <c r="O165" s="2"/>
      <c r="P165" s="2"/>
      <c r="Q165" s="2"/>
      <c r="R165" s="2"/>
      <c r="S165" s="2"/>
      <c r="T165" s="2"/>
      <c r="U165" s="2"/>
      <c r="V165" s="2"/>
      <c r="W165" s="2"/>
      <c r="X165" s="2"/>
      <c r="Y165" s="2"/>
      <c r="Z165" s="2"/>
    </row>
    <row r="166" spans="1:26" ht="14.5">
      <c r="A166" s="17" t="s">
        <v>0</v>
      </c>
      <c r="B166" s="47">
        <f t="shared" si="17"/>
        <v>15.460909554087307</v>
      </c>
      <c r="C166" s="47">
        <f t="shared" si="17"/>
        <v>16.86585216853916</v>
      </c>
      <c r="D166" s="47">
        <f t="shared" si="17"/>
        <v>17.227862408869722</v>
      </c>
      <c r="E166" s="47">
        <f t="shared" si="17"/>
        <v>16.992434045576136</v>
      </c>
      <c r="F166" s="47">
        <f t="shared" si="17"/>
        <v>16.2030794644587</v>
      </c>
      <c r="G166" s="47">
        <f t="shared" si="17"/>
        <v>15.023305739853839</v>
      </c>
      <c r="H166" s="47">
        <f t="shared" si="17"/>
        <v>13.450111307570662</v>
      </c>
      <c r="I166" s="47">
        <f t="shared" si="17"/>
        <v>12.643972422529595</v>
      </c>
      <c r="J166" s="47">
        <f t="shared" si="17"/>
        <v>11.519369269098032</v>
      </c>
      <c r="K166" s="47">
        <f t="shared" si="17"/>
        <v>10.174902343875491</v>
      </c>
      <c r="L166" s="2"/>
      <c r="M166" s="109">
        <f t="shared" si="18"/>
        <v>0.65810502986776831</v>
      </c>
      <c r="O166" s="2"/>
      <c r="P166" s="2"/>
      <c r="Q166" s="2"/>
      <c r="R166" s="2"/>
      <c r="S166" s="2"/>
      <c r="T166" s="2"/>
      <c r="U166" s="2"/>
      <c r="V166" s="2"/>
      <c r="W166" s="2"/>
      <c r="X166" s="2"/>
      <c r="Y166" s="2"/>
      <c r="Z166" s="2"/>
    </row>
    <row r="167" spans="1:26" ht="14.5">
      <c r="A167" s="17" t="s">
        <v>1</v>
      </c>
      <c r="B167" s="47">
        <f t="shared" si="17"/>
        <v>1.6761645425421565</v>
      </c>
      <c r="C167" s="47">
        <f t="shared" si="17"/>
        <v>1.7461470991286752</v>
      </c>
      <c r="D167" s="47">
        <f t="shared" si="17"/>
        <v>1.7108111093564904</v>
      </c>
      <c r="E167" s="47">
        <f t="shared" si="17"/>
        <v>1.6198686944946685</v>
      </c>
      <c r="F167" s="47">
        <f t="shared" si="17"/>
        <v>1.4994085848933625</v>
      </c>
      <c r="G167" s="47">
        <f t="shared" si="17"/>
        <v>1.3545395106882532</v>
      </c>
      <c r="H167" s="47">
        <f t="shared" si="17"/>
        <v>1.1925239589018197</v>
      </c>
      <c r="I167" s="47">
        <f t="shared" si="17"/>
        <v>1.0710486337281189</v>
      </c>
      <c r="J167" s="47">
        <f t="shared" si="17"/>
        <v>0.94289404167175483</v>
      </c>
      <c r="K167" s="47">
        <f t="shared" si="17"/>
        <v>0.81484558294748244</v>
      </c>
      <c r="L167" s="2"/>
      <c r="M167" s="109">
        <f t="shared" si="18"/>
        <v>0.4861369885033161</v>
      </c>
      <c r="O167" s="2"/>
      <c r="P167" s="2"/>
      <c r="Q167" s="2"/>
      <c r="R167" s="2"/>
      <c r="S167" s="2"/>
      <c r="T167" s="2"/>
      <c r="U167" s="2"/>
      <c r="V167" s="2"/>
      <c r="W167" s="2"/>
      <c r="X167" s="2"/>
      <c r="Y167" s="2"/>
      <c r="Z167" s="2"/>
    </row>
    <row r="168" spans="1:26" ht="14.5">
      <c r="A168" s="17" t="s">
        <v>7</v>
      </c>
      <c r="B168" s="47">
        <f t="shared" si="17"/>
        <v>1.3074144106626131</v>
      </c>
      <c r="C168" s="47">
        <f t="shared" si="17"/>
        <v>1.9861080949730989</v>
      </c>
      <c r="D168" s="47">
        <f t="shared" si="17"/>
        <v>2.7946288915086979</v>
      </c>
      <c r="E168" s="47">
        <f t="shared" si="17"/>
        <v>3.5545301082118379</v>
      </c>
      <c r="F168" s="47">
        <f t="shared" si="17"/>
        <v>4.3126303057615587</v>
      </c>
      <c r="G168" s="47">
        <f t="shared" si="17"/>
        <v>4.9954516191059062</v>
      </c>
      <c r="H168" s="47">
        <f t="shared" si="17"/>
        <v>5.7032565359941314</v>
      </c>
      <c r="I168" s="47">
        <f t="shared" si="17"/>
        <v>8.1044804267576396</v>
      </c>
      <c r="J168" s="47">
        <f t="shared" si="17"/>
        <v>8.7485538801490268</v>
      </c>
      <c r="K168" s="47">
        <f t="shared" si="17"/>
        <v>9.4055330022768633</v>
      </c>
      <c r="L168" s="2"/>
      <c r="M168" s="109">
        <f t="shared" si="18"/>
        <v>7.19399520578179</v>
      </c>
      <c r="O168" s="2"/>
      <c r="P168" s="2"/>
      <c r="Q168" s="2"/>
      <c r="R168" s="2"/>
      <c r="S168" s="2"/>
      <c r="T168" s="2"/>
      <c r="U168" s="2"/>
      <c r="V168" s="2"/>
      <c r="W168" s="2"/>
      <c r="X168" s="2"/>
      <c r="Y168" s="2"/>
      <c r="Z168" s="2"/>
    </row>
    <row r="169" spans="1:26" ht="14.5">
      <c r="A169" s="17" t="s">
        <v>8</v>
      </c>
      <c r="B169" s="47">
        <f t="shared" si="17"/>
        <v>0.21271068028089823</v>
      </c>
      <c r="C169" s="47">
        <f t="shared" si="17"/>
        <v>0.39403115974084474</v>
      </c>
      <c r="D169" s="47">
        <f t="shared" si="17"/>
        <v>0.91000967857594128</v>
      </c>
      <c r="E169" s="47">
        <f t="shared" si="17"/>
        <v>2.1740107727546913</v>
      </c>
      <c r="F169" s="47">
        <f t="shared" si="17"/>
        <v>4.082171920309448</v>
      </c>
      <c r="G169" s="47">
        <f t="shared" si="17"/>
        <v>7.1222883118316886</v>
      </c>
      <c r="H169" s="47">
        <f t="shared" si="17"/>
        <v>11.04972174784314</v>
      </c>
      <c r="I169" s="47">
        <f t="shared" si="17"/>
        <v>20.115046338089428</v>
      </c>
      <c r="J169" s="47">
        <f t="shared" si="17"/>
        <v>22.482165399888121</v>
      </c>
      <c r="K169" s="47">
        <f t="shared" si="17"/>
        <v>23.154860303042554</v>
      </c>
      <c r="L169" s="2"/>
      <c r="M169" s="109">
        <f t="shared" si="18"/>
        <v>108.85612453716504</v>
      </c>
      <c r="O169" s="2"/>
      <c r="P169" s="2"/>
      <c r="Q169" s="2"/>
      <c r="R169" s="2"/>
      <c r="S169" s="2"/>
      <c r="T169" s="2"/>
      <c r="U169" s="2"/>
      <c r="V169" s="2"/>
      <c r="W169" s="2"/>
      <c r="X169" s="2"/>
      <c r="Y169" s="2"/>
      <c r="Z169" s="2"/>
    </row>
    <row r="170" spans="1:26" ht="14.5">
      <c r="A170" s="17" t="s">
        <v>89</v>
      </c>
      <c r="B170" s="71">
        <f>SUM(B160:B169)</f>
        <v>33.066284562055543</v>
      </c>
      <c r="C170" s="71">
        <f t="shared" ref="C170:K170" si="19">SUM(C160:C169)</f>
        <v>38.21732063903773</v>
      </c>
      <c r="D170" s="71">
        <f t="shared" si="19"/>
        <v>42.824387291161692</v>
      </c>
      <c r="E170" s="71">
        <f t="shared" si="19"/>
        <v>48.396376482382628</v>
      </c>
      <c r="F170" s="71">
        <f t="shared" si="19"/>
        <v>54.519477677439646</v>
      </c>
      <c r="G170" s="71">
        <f t="shared" si="19"/>
        <v>61.005352230628908</v>
      </c>
      <c r="H170" s="71">
        <f t="shared" si="19"/>
        <v>67.925296459947475</v>
      </c>
      <c r="I170" s="71">
        <f t="shared" si="19"/>
        <v>83.884512442083576</v>
      </c>
      <c r="J170" s="71">
        <f t="shared" si="19"/>
        <v>94.639255315393754</v>
      </c>
      <c r="K170" s="71">
        <f t="shared" si="19"/>
        <v>102.49205683909082</v>
      </c>
      <c r="L170" s="2"/>
      <c r="M170" s="109">
        <f t="shared" si="18"/>
        <v>3.09959398815261</v>
      </c>
      <c r="O170" s="2"/>
      <c r="P170" s="2"/>
      <c r="Q170" s="2"/>
      <c r="R170" s="2"/>
      <c r="S170" s="2"/>
      <c r="T170" s="2"/>
      <c r="U170" s="2"/>
      <c r="V170" s="2"/>
      <c r="W170" s="2"/>
      <c r="X170" s="2"/>
      <c r="Y170" s="2"/>
    </row>
    <row r="171" spans="1:26" hidden="1" outlineLevel="1"/>
    <row r="172" spans="1:26" ht="14.5" hidden="1" outlineLevel="1">
      <c r="A172" s="134" t="s">
        <v>282</v>
      </c>
      <c r="B172" s="136" t="s">
        <v>283</v>
      </c>
    </row>
    <row r="173" spans="1:26" hidden="1" outlineLevel="1">
      <c r="A173" t="s">
        <v>90</v>
      </c>
    </row>
    <row r="174" spans="1:26" ht="13" hidden="1" outlineLevel="1">
      <c r="B174" s="4">
        <v>2010</v>
      </c>
      <c r="C174" s="4">
        <v>2020</v>
      </c>
      <c r="D174" s="4">
        <v>2030</v>
      </c>
      <c r="E174" s="4">
        <v>2040</v>
      </c>
      <c r="F174" s="4">
        <v>2050</v>
      </c>
      <c r="G174" s="4">
        <v>2060</v>
      </c>
      <c r="H174" s="4">
        <v>2070</v>
      </c>
      <c r="I174" s="4">
        <v>2080</v>
      </c>
      <c r="J174" s="4">
        <v>2090</v>
      </c>
      <c r="K174" s="4">
        <v>2100</v>
      </c>
    </row>
    <row r="175" spans="1:26" ht="13" hidden="1" outlineLevel="1">
      <c r="A175" s="67" t="s">
        <v>5</v>
      </c>
      <c r="B175" s="1">
        <v>17901.95892504718</v>
      </c>
      <c r="C175" s="1">
        <v>17474.188482229034</v>
      </c>
      <c r="D175" s="1">
        <v>17099.047019929796</v>
      </c>
      <c r="E175" s="1">
        <v>16667.810972341336</v>
      </c>
      <c r="F175" s="1">
        <v>16279.957229048539</v>
      </c>
      <c r="G175" s="1">
        <v>14638.070808505965</v>
      </c>
      <c r="H175" s="1">
        <v>14153.980200118771</v>
      </c>
      <c r="I175" s="1">
        <v>15473.497266318098</v>
      </c>
      <c r="J175" s="1">
        <v>15034.682814675438</v>
      </c>
      <c r="K175" s="1">
        <v>15000.101311096132</v>
      </c>
    </row>
    <row r="176" spans="1:26" ht="13" hidden="1" outlineLevel="1">
      <c r="A176" s="67" t="s">
        <v>6</v>
      </c>
      <c r="B176" s="1">
        <v>12782.315351467614</v>
      </c>
      <c r="C176" s="1">
        <v>12031.916825385739</v>
      </c>
      <c r="D176" s="1">
        <v>12016.726439845206</v>
      </c>
      <c r="E176" s="1">
        <v>11995.184370908852</v>
      </c>
      <c r="F176" s="1">
        <v>12003.380136823118</v>
      </c>
      <c r="G176" s="1">
        <v>11999.347419251486</v>
      </c>
      <c r="H176" s="1">
        <v>11997.771333018862</v>
      </c>
      <c r="I176" s="1">
        <v>12002.198778607262</v>
      </c>
      <c r="J176" s="1">
        <v>12003.881893797448</v>
      </c>
      <c r="K176" s="1">
        <v>11999.181001557263</v>
      </c>
    </row>
    <row r="177" spans="1:11" ht="13" hidden="1" outlineLevel="1">
      <c r="A177" s="67" t="s">
        <v>11</v>
      </c>
      <c r="B177" s="1">
        <v>14605.951398093352</v>
      </c>
      <c r="C177" s="1">
        <v>14805.032712642465</v>
      </c>
      <c r="D177" s="1">
        <v>14940.22186478153</v>
      </c>
      <c r="E177" s="1">
        <v>15250.470959746262</v>
      </c>
      <c r="F177" s="1">
        <v>15218.403882324201</v>
      </c>
      <c r="G177" s="1">
        <v>15242.425418590972</v>
      </c>
      <c r="H177" s="1">
        <v>15221.646125499061</v>
      </c>
      <c r="I177" s="1">
        <v>15242.032731807423</v>
      </c>
      <c r="J177" s="1">
        <v>15227.560911459617</v>
      </c>
      <c r="K177" s="1">
        <v>15234.631063518696</v>
      </c>
    </row>
    <row r="178" spans="1:11" ht="13" hidden="1" outlineLevel="1">
      <c r="A178" s="67" t="s">
        <v>2</v>
      </c>
      <c r="B178" s="1">
        <v>11593.649589554363</v>
      </c>
      <c r="C178" s="1">
        <v>12044.774669617042</v>
      </c>
      <c r="D178" s="1">
        <v>12744.196426113862</v>
      </c>
      <c r="E178" s="1">
        <v>13658.535635153874</v>
      </c>
      <c r="F178" s="1">
        <v>14338.306450786034</v>
      </c>
      <c r="G178" s="1">
        <v>14987.333207193791</v>
      </c>
      <c r="H178" s="1">
        <v>14980.74811376897</v>
      </c>
      <c r="I178" s="1">
        <v>14993.544455295805</v>
      </c>
      <c r="J178" s="1">
        <v>15009.400628324718</v>
      </c>
      <c r="K178" s="1">
        <v>14995.835954291188</v>
      </c>
    </row>
    <row r="179" spans="1:11" ht="13" hidden="1" outlineLevel="1">
      <c r="A179" s="67" t="s">
        <v>3</v>
      </c>
      <c r="B179" s="1">
        <v>14983.015734575763</v>
      </c>
      <c r="C179" s="1">
        <v>14999.023127265236</v>
      </c>
      <c r="D179" s="1">
        <v>15003.320307602649</v>
      </c>
      <c r="E179" s="1">
        <v>15004.703646805387</v>
      </c>
      <c r="F179" s="1">
        <v>14994.168271829556</v>
      </c>
      <c r="G179" s="1">
        <v>15000.167985059112</v>
      </c>
      <c r="H179" s="1">
        <v>15001.939711707919</v>
      </c>
      <c r="I179" s="1">
        <v>15001.423483441802</v>
      </c>
      <c r="J179" s="1">
        <v>14996.326553099938</v>
      </c>
      <c r="K179" s="1">
        <v>15000.252818735347</v>
      </c>
    </row>
    <row r="180" spans="1:11" ht="13" hidden="1" outlineLevel="1">
      <c r="A180" s="67" t="s">
        <v>4</v>
      </c>
      <c r="B180" s="1">
        <v>16367.505302900277</v>
      </c>
      <c r="C180" s="1">
        <v>15979.87064355041</v>
      </c>
      <c r="D180" s="1">
        <v>15439.296388792698</v>
      </c>
      <c r="E180" s="1">
        <v>14992.123437943221</v>
      </c>
      <c r="F180" s="1">
        <v>15003.419195764083</v>
      </c>
      <c r="G180" s="1">
        <v>14989.438016930873</v>
      </c>
      <c r="H180" s="1">
        <v>14992.99729456519</v>
      </c>
      <c r="I180" s="1">
        <v>15002.465313271969</v>
      </c>
      <c r="J180" s="1">
        <v>15001.808084328566</v>
      </c>
      <c r="K180" s="1">
        <v>14996.718729933948</v>
      </c>
    </row>
    <row r="181" spans="1:11" ht="13" hidden="1" outlineLevel="1">
      <c r="A181" s="67" t="s">
        <v>0</v>
      </c>
      <c r="B181" s="1">
        <v>22406.422478479421</v>
      </c>
      <c r="C181" s="1">
        <v>22397.518895765344</v>
      </c>
      <c r="D181" s="1">
        <v>22402.890940508489</v>
      </c>
      <c r="E181" s="1">
        <v>22393.018051996874</v>
      </c>
      <c r="F181" s="1">
        <v>22395.148132563208</v>
      </c>
      <c r="G181" s="1">
        <v>22402.322222810912</v>
      </c>
      <c r="H181" s="1">
        <v>22400.072344876753</v>
      </c>
      <c r="I181" s="1">
        <v>22404.231229994279</v>
      </c>
      <c r="J181" s="1">
        <v>22395.398455331753</v>
      </c>
      <c r="K181" s="1">
        <v>22398.180774672757</v>
      </c>
    </row>
    <row r="182" spans="1:11" ht="13" hidden="1" outlineLevel="1">
      <c r="A182" s="67" t="s">
        <v>1</v>
      </c>
      <c r="B182" s="1">
        <v>11387.053952894074</v>
      </c>
      <c r="C182" s="1">
        <v>11404.148723239294</v>
      </c>
      <c r="D182" s="1">
        <v>11381.185060694108</v>
      </c>
      <c r="E182" s="1">
        <v>11405.898600712213</v>
      </c>
      <c r="F182" s="1">
        <v>11385.543249017775</v>
      </c>
      <c r="G182" s="1">
        <v>11416.188739642352</v>
      </c>
      <c r="H182" s="1">
        <v>11406.491699240793</v>
      </c>
      <c r="I182" s="1">
        <v>11392.753328953055</v>
      </c>
      <c r="J182" s="1">
        <v>11386.501906754949</v>
      </c>
      <c r="K182" s="1">
        <v>11360.640283474177</v>
      </c>
    </row>
    <row r="183" spans="1:11" ht="13" hidden="1" outlineLevel="1">
      <c r="A183" s="67" t="s">
        <v>7</v>
      </c>
      <c r="B183" s="1">
        <v>11987.918923022664</v>
      </c>
      <c r="C183" s="1">
        <v>12025.815302081537</v>
      </c>
      <c r="D183" s="1">
        <v>11990.965985046896</v>
      </c>
      <c r="E183" s="1">
        <v>11997.994487729344</v>
      </c>
      <c r="F183" s="1">
        <v>12010.599556681118</v>
      </c>
      <c r="G183" s="1">
        <v>12008.975594439618</v>
      </c>
      <c r="H183" s="1">
        <v>11990.517476135974</v>
      </c>
      <c r="I183" s="1">
        <v>11994.975268307377</v>
      </c>
      <c r="J183" s="1">
        <v>11996.851071744295</v>
      </c>
      <c r="K183" s="1">
        <v>12000.346959644618</v>
      </c>
    </row>
    <row r="184" spans="1:11" ht="13" hidden="1" outlineLevel="1">
      <c r="A184" s="67" t="s">
        <v>8</v>
      </c>
      <c r="B184" s="1">
        <v>11920.548800149478</v>
      </c>
      <c r="C184" s="1">
        <v>11997.139967533814</v>
      </c>
      <c r="D184" s="1">
        <v>12032.910633319136</v>
      </c>
      <c r="E184" s="1">
        <v>12004.826502812246</v>
      </c>
      <c r="F184" s="1">
        <v>11998.102458723371</v>
      </c>
      <c r="G184" s="1">
        <v>11999.143365160569</v>
      </c>
      <c r="H184" s="1">
        <v>11998.367010760103</v>
      </c>
      <c r="I184" s="1">
        <v>12002.045682326607</v>
      </c>
      <c r="J184" s="1">
        <v>12000.482554725288</v>
      </c>
      <c r="K184" s="1">
        <v>11999.366392939739</v>
      </c>
    </row>
    <row r="185" spans="1:11" collapsed="1"/>
    <row r="186" spans="1:11">
      <c r="A186" s="5" t="s">
        <v>87</v>
      </c>
      <c r="B186" s="5"/>
    </row>
    <row r="187" spans="1:11" ht="14.5">
      <c r="A187" s="129"/>
      <c r="B187" s="129">
        <v>2010</v>
      </c>
      <c r="C187" s="129">
        <v>2020</v>
      </c>
      <c r="D187" s="129">
        <v>2030</v>
      </c>
      <c r="E187" s="129">
        <v>2040</v>
      </c>
      <c r="F187" s="129">
        <v>2050</v>
      </c>
      <c r="G187" s="129">
        <v>2060</v>
      </c>
      <c r="H187" s="129">
        <v>2070</v>
      </c>
      <c r="I187" s="129">
        <v>2080</v>
      </c>
      <c r="J187" s="129">
        <v>2090</v>
      </c>
      <c r="K187" s="129">
        <v>2100</v>
      </c>
    </row>
    <row r="188" spans="1:11" ht="14.5">
      <c r="A188" s="129" t="s">
        <v>5</v>
      </c>
      <c r="B188" s="135">
        <f>B131/B175</f>
        <v>1.3948260711995564E-2</v>
      </c>
      <c r="C188" s="135">
        <f t="shared" ref="C188:K188" si="20">C131/C175</f>
        <v>1.9824510512384971E-2</v>
      </c>
      <c r="D188" s="135">
        <f t="shared" si="20"/>
        <v>2.9034187107051797E-2</v>
      </c>
      <c r="E188" s="135">
        <f t="shared" si="20"/>
        <v>4.615195481782966E-2</v>
      </c>
      <c r="F188" s="135">
        <f t="shared" si="20"/>
        <v>6.9348608553446586E-2</v>
      </c>
      <c r="G188" s="135">
        <f t="shared" si="20"/>
        <v>0.11555429501258954</v>
      </c>
      <c r="H188" s="135">
        <f t="shared" si="20"/>
        <v>0.18188507265209641</v>
      </c>
      <c r="I188" s="135">
        <f t="shared" si="20"/>
        <v>0.29295518288063449</v>
      </c>
      <c r="J188" s="135">
        <f t="shared" si="20"/>
        <v>0.51012388588837254</v>
      </c>
      <c r="K188" s="135">
        <f t="shared" si="20"/>
        <v>0.80015689716201754</v>
      </c>
    </row>
    <row r="189" spans="1:11" ht="14.5">
      <c r="A189" s="129" t="s">
        <v>6</v>
      </c>
      <c r="B189" s="135">
        <f t="shared" ref="B189:K197" si="21">B132/B176</f>
        <v>7.305935169725818E-3</v>
      </c>
      <c r="C189" s="135">
        <f t="shared" si="21"/>
        <v>1.9815722016153971E-2</v>
      </c>
      <c r="D189" s="135">
        <f t="shared" si="21"/>
        <v>4.4539951655765748E-2</v>
      </c>
      <c r="E189" s="135">
        <f t="shared" si="21"/>
        <v>8.1080030492230545E-2</v>
      </c>
      <c r="F189" s="135">
        <f t="shared" si="21"/>
        <v>0.13085559642798397</v>
      </c>
      <c r="G189" s="135">
        <f t="shared" si="21"/>
        <v>0.16636746719820994</v>
      </c>
      <c r="H189" s="135">
        <f t="shared" si="21"/>
        <v>0.20041609413432743</v>
      </c>
      <c r="I189" s="135">
        <f t="shared" si="21"/>
        <v>0.2226990881562661</v>
      </c>
      <c r="J189" s="135">
        <f t="shared" si="21"/>
        <v>0.3329662681440223</v>
      </c>
      <c r="K189" s="135">
        <f t="shared" si="21"/>
        <v>0.33839945883554934</v>
      </c>
    </row>
    <row r="190" spans="1:11" ht="14.5">
      <c r="A190" s="129" t="s">
        <v>11</v>
      </c>
      <c r="B190" s="135">
        <f t="shared" si="21"/>
        <v>0.22774514101561388</v>
      </c>
      <c r="C190" s="135">
        <f t="shared" si="21"/>
        <v>0.25921751937079174</v>
      </c>
      <c r="D190" s="135">
        <f t="shared" si="21"/>
        <v>0.28838544282116435</v>
      </c>
      <c r="E190" s="135">
        <f t="shared" si="21"/>
        <v>0.31312453337228602</v>
      </c>
      <c r="F190" s="135">
        <f t="shared" si="21"/>
        <v>0.341727202235244</v>
      </c>
      <c r="G190" s="135">
        <f t="shared" si="21"/>
        <v>0.35478057764854526</v>
      </c>
      <c r="H190" s="135">
        <f t="shared" si="21"/>
        <v>0.35879422692232082</v>
      </c>
      <c r="I190" s="135">
        <f t="shared" si="21"/>
        <v>0.35527448359995883</v>
      </c>
      <c r="J190" s="135">
        <f t="shared" si="21"/>
        <v>0.34183293582641572</v>
      </c>
      <c r="K190" s="135">
        <f t="shared" si="21"/>
        <v>0.32076253118771203</v>
      </c>
    </row>
    <row r="191" spans="1:11" ht="14.5">
      <c r="A191" s="129" t="s">
        <v>2</v>
      </c>
      <c r="B191" s="135">
        <f t="shared" si="21"/>
        <v>4.5053370677387529E-3</v>
      </c>
      <c r="C191" s="135">
        <f t="shared" si="21"/>
        <v>6.6043666939756378E-3</v>
      </c>
      <c r="D191" s="135">
        <f t="shared" si="21"/>
        <v>1.0957767553283997E-2</v>
      </c>
      <c r="E191" s="135">
        <f t="shared" si="21"/>
        <v>1.7673640910060823E-2</v>
      </c>
      <c r="F191" s="135">
        <f t="shared" si="21"/>
        <v>2.786632808875586E-2</v>
      </c>
      <c r="G191" s="135">
        <f t="shared" si="21"/>
        <v>4.0649510917577979E-2</v>
      </c>
      <c r="H191" s="135">
        <f t="shared" si="21"/>
        <v>6.0090040515520984E-2</v>
      </c>
      <c r="I191" s="135">
        <f t="shared" si="21"/>
        <v>7.8231620566479323E-2</v>
      </c>
      <c r="J191" s="135">
        <f t="shared" si="21"/>
        <v>9.9932463140830596E-2</v>
      </c>
      <c r="K191" s="135">
        <f t="shared" si="21"/>
        <v>0.12520670156360234</v>
      </c>
    </row>
    <row r="192" spans="1:11" ht="14.5">
      <c r="A192" s="129" t="s">
        <v>3</v>
      </c>
      <c r="B192" s="135">
        <f t="shared" si="21"/>
        <v>7.5307667696214456E-2</v>
      </c>
      <c r="C192" s="135">
        <f t="shared" si="21"/>
        <v>0.10135371471989864</v>
      </c>
      <c r="D192" s="135">
        <f t="shared" si="21"/>
        <v>0.13340540664947675</v>
      </c>
      <c r="E192" s="135">
        <f t="shared" si="21"/>
        <v>0.1747792664296676</v>
      </c>
      <c r="F192" s="135">
        <f t="shared" si="21"/>
        <v>0.22052549561705337</v>
      </c>
      <c r="G192" s="135">
        <f t="shared" si="21"/>
        <v>0.27634610009286081</v>
      </c>
      <c r="H192" s="135">
        <f t="shared" si="21"/>
        <v>0.32466199559995074</v>
      </c>
      <c r="I192" s="135">
        <f t="shared" si="21"/>
        <v>0.35878004775097178</v>
      </c>
      <c r="J192" s="135">
        <f t="shared" si="21"/>
        <v>0.38613934968205432</v>
      </c>
      <c r="K192" s="135">
        <f t="shared" si="21"/>
        <v>0.40232580678693286</v>
      </c>
    </row>
    <row r="193" spans="1:28" ht="14.5">
      <c r="A193" s="129" t="s">
        <v>4</v>
      </c>
      <c r="B193" s="135">
        <f t="shared" si="21"/>
        <v>1.7886433768089956E-2</v>
      </c>
      <c r="C193" s="135">
        <f t="shared" si="21"/>
        <v>2.5318583362073412E-2</v>
      </c>
      <c r="D193" s="135">
        <f t="shared" si="21"/>
        <v>3.6507514194954745E-2</v>
      </c>
      <c r="E193" s="135">
        <f t="shared" si="21"/>
        <v>5.6010660987882786E-2</v>
      </c>
      <c r="F193" s="135">
        <f t="shared" si="21"/>
        <v>7.8402397338410895E-2</v>
      </c>
      <c r="G193" s="135">
        <f t="shared" si="21"/>
        <v>0.10111183268380546</v>
      </c>
      <c r="H193" s="135">
        <f t="shared" si="21"/>
        <v>0.12243525012730881</v>
      </c>
      <c r="I193" s="135">
        <f t="shared" si="21"/>
        <v>0.14534355590455619</v>
      </c>
      <c r="J193" s="135">
        <f t="shared" si="21"/>
        <v>0.17101364143788333</v>
      </c>
      <c r="K193" s="135">
        <f t="shared" si="21"/>
        <v>0.20027852683840899</v>
      </c>
    </row>
    <row r="194" spans="1:28" ht="14.5">
      <c r="A194" s="129" t="s">
        <v>0</v>
      </c>
      <c r="B194" s="135">
        <f t="shared" si="21"/>
        <v>0.21176114740977511</v>
      </c>
      <c r="C194" s="135">
        <f t="shared" si="21"/>
        <v>0.23814450061018724</v>
      </c>
      <c r="D194" s="135">
        <f t="shared" si="21"/>
        <v>0.26205838099661904</v>
      </c>
      <c r="E194" s="135">
        <f t="shared" si="21"/>
        <v>0.28033166188447972</v>
      </c>
      <c r="F194" s="135">
        <f t="shared" si="21"/>
        <v>0.29181786491507739</v>
      </c>
      <c r="G194" s="135">
        <f t="shared" si="21"/>
        <v>0.29782035852638822</v>
      </c>
      <c r="H194" s="135">
        <f t="shared" si="21"/>
        <v>0.29664084333631757</v>
      </c>
      <c r="I194" s="135">
        <f t="shared" si="21"/>
        <v>0.28731374317542924</v>
      </c>
      <c r="J194" s="135">
        <f t="shared" si="21"/>
        <v>0.26984925918477265</v>
      </c>
      <c r="K194" s="135">
        <f t="shared" si="21"/>
        <v>0.2455937127260418</v>
      </c>
    </row>
    <row r="195" spans="1:28" ht="14.5">
      <c r="A195" s="129" t="s">
        <v>1</v>
      </c>
      <c r="B195" s="135">
        <f t="shared" si="21"/>
        <v>5.19881141039494E-2</v>
      </c>
      <c r="C195" s="135">
        <f t="shared" si="21"/>
        <v>5.5726935820097863E-2</v>
      </c>
      <c r="D195" s="135">
        <f t="shared" si="21"/>
        <v>5.775047916990713E-2</v>
      </c>
      <c r="E195" s="135">
        <f t="shared" si="21"/>
        <v>5.7773557549032739E-2</v>
      </c>
      <c r="F195" s="135">
        <f t="shared" si="21"/>
        <v>5.6923285909740169E-2</v>
      </c>
      <c r="G195" s="135">
        <f t="shared" si="21"/>
        <v>5.470677342144302E-2</v>
      </c>
      <c r="H195" s="135">
        <f t="shared" si="21"/>
        <v>5.1649903461618851E-2</v>
      </c>
      <c r="I195" s="135">
        <f t="shared" si="21"/>
        <v>4.7861180224393375E-2</v>
      </c>
      <c r="J195" s="135">
        <f t="shared" si="21"/>
        <v>4.3443408466598117E-2</v>
      </c>
      <c r="K195" s="135">
        <f t="shared" si="21"/>
        <v>3.8776825050170403E-2</v>
      </c>
    </row>
    <row r="196" spans="1:28" ht="14.5">
      <c r="A196" s="129" t="s">
        <v>7</v>
      </c>
      <c r="B196" s="135">
        <f t="shared" si="21"/>
        <v>5.8710172072488354E-2</v>
      </c>
      <c r="C196" s="135">
        <f t="shared" si="21"/>
        <v>9.1617967230008049E-2</v>
      </c>
      <c r="D196" s="135">
        <f t="shared" si="21"/>
        <v>0.12618772662448732</v>
      </c>
      <c r="E196" s="135">
        <f t="shared" si="21"/>
        <v>0.15664823830298799</v>
      </c>
      <c r="F196" s="135">
        <f t="shared" si="21"/>
        <v>0.18551232288766473</v>
      </c>
      <c r="G196" s="135">
        <f t="shared" si="21"/>
        <v>0.21010426996606527</v>
      </c>
      <c r="H196" s="135">
        <f t="shared" si="21"/>
        <v>0.23498463732477887</v>
      </c>
      <c r="I196" s="135">
        <f t="shared" si="21"/>
        <v>0.34397646378746521</v>
      </c>
      <c r="J196" s="135">
        <f t="shared" si="21"/>
        <v>0.3825782944973119</v>
      </c>
      <c r="K196" s="135">
        <f t="shared" si="21"/>
        <v>0.42373013286939004</v>
      </c>
    </row>
    <row r="197" spans="1:28" ht="14.5">
      <c r="A197" s="129" t="s">
        <v>8</v>
      </c>
      <c r="B197" s="135">
        <f t="shared" si="21"/>
        <v>1.0304915723115175E-2</v>
      </c>
      <c r="C197" s="135">
        <f t="shared" si="21"/>
        <v>1.9545764234344912E-2</v>
      </c>
      <c r="D197" s="135">
        <f t="shared" si="21"/>
        <v>4.323716507836451E-2</v>
      </c>
      <c r="E197" s="135">
        <f t="shared" si="21"/>
        <v>9.9618841105916525E-2</v>
      </c>
      <c r="F197" s="135">
        <f t="shared" si="21"/>
        <v>0.18033915068665471</v>
      </c>
      <c r="G197" s="135">
        <f t="shared" si="21"/>
        <v>0.30355228746123358</v>
      </c>
      <c r="H197" s="135">
        <f t="shared" si="21"/>
        <v>0.45497097266208086</v>
      </c>
      <c r="I197" s="135">
        <f t="shared" si="21"/>
        <v>0.85323501270279289</v>
      </c>
      <c r="J197" s="135">
        <f t="shared" si="21"/>
        <v>0.98285794375724755</v>
      </c>
      <c r="K197" s="135">
        <f t="shared" si="21"/>
        <v>1.0432384641469004</v>
      </c>
    </row>
    <row r="198" spans="1:28" ht="14.5">
      <c r="A198" s="143" t="s">
        <v>89</v>
      </c>
      <c r="B198" s="135">
        <f>SUM(B188:B197)</f>
        <v>0.67946312473870663</v>
      </c>
      <c r="C198" s="135">
        <f t="shared" ref="C198:K198" si="22">SUM(C188:C197)</f>
        <v>0.83716958456991653</v>
      </c>
      <c r="D198" s="135">
        <f t="shared" si="22"/>
        <v>1.0320640218510755</v>
      </c>
      <c r="E198" s="135">
        <f t="shared" si="22"/>
        <v>1.2831923858523742</v>
      </c>
      <c r="F198" s="135">
        <f t="shared" si="22"/>
        <v>1.5833182526600318</v>
      </c>
      <c r="G198" s="135">
        <f t="shared" si="22"/>
        <v>1.920993472928719</v>
      </c>
      <c r="H198" s="135">
        <f t="shared" si="22"/>
        <v>2.2865290367363214</v>
      </c>
      <c r="I198" s="135">
        <f t="shared" si="22"/>
        <v>2.9856703787489476</v>
      </c>
      <c r="J198" s="135">
        <f t="shared" si="22"/>
        <v>3.5207374500255093</v>
      </c>
      <c r="K198" s="135">
        <f t="shared" si="22"/>
        <v>3.9384690571667251</v>
      </c>
    </row>
    <row r="200" spans="1:28" ht="14.5">
      <c r="A200" s="34" t="s">
        <v>42</v>
      </c>
      <c r="B200" s="35"/>
      <c r="C200" s="35"/>
      <c r="D200" s="35"/>
      <c r="E200" s="35"/>
      <c r="F200" s="35"/>
      <c r="G200" s="35"/>
      <c r="H200" s="35"/>
      <c r="I200" s="35"/>
      <c r="J200" s="35"/>
      <c r="K200" s="35"/>
      <c r="L200" s="35"/>
      <c r="M200" s="35"/>
      <c r="N200" s="35"/>
      <c r="O200" s="35"/>
      <c r="P200" s="35"/>
      <c r="Q200" s="35"/>
      <c r="R200" s="35"/>
      <c r="S200" s="35"/>
      <c r="T200" s="35"/>
      <c r="U200" s="35"/>
    </row>
    <row r="201" spans="1:28" hidden="1" outlineLevel="1"/>
    <row r="202" spans="1:28" hidden="1" outlineLevel="1">
      <c r="A202" t="s">
        <v>43</v>
      </c>
      <c r="P202" s="48"/>
    </row>
    <row r="203" spans="1:28" ht="14.5" hidden="1" outlineLevel="1">
      <c r="A203" s="38" t="s">
        <v>26</v>
      </c>
      <c r="B203" s="16"/>
      <c r="C203" s="16"/>
      <c r="D203" s="16"/>
      <c r="E203" s="16"/>
      <c r="F203" s="16"/>
      <c r="G203" s="16"/>
      <c r="H203" s="16"/>
      <c r="I203" s="16"/>
      <c r="J203" s="16"/>
      <c r="K203" s="16"/>
      <c r="L203" s="38"/>
      <c r="M203" s="25"/>
      <c r="N203" s="25"/>
      <c r="O203" s="49"/>
    </row>
    <row r="204" spans="1:28" ht="14.5" hidden="1" outlineLevel="1">
      <c r="B204" s="4">
        <v>2010</v>
      </c>
      <c r="C204" s="4">
        <v>2020</v>
      </c>
      <c r="D204" s="4">
        <v>2030</v>
      </c>
      <c r="E204" s="4">
        <v>2040</v>
      </c>
      <c r="F204" s="4">
        <v>2050</v>
      </c>
      <c r="G204" s="4">
        <v>2060</v>
      </c>
      <c r="H204" s="4">
        <v>2070</v>
      </c>
      <c r="I204" s="4">
        <v>2080</v>
      </c>
      <c r="J204" s="4">
        <v>2090</v>
      </c>
      <c r="K204" s="4">
        <v>2100</v>
      </c>
      <c r="L204" s="38"/>
      <c r="M204" s="29"/>
      <c r="N204" s="29"/>
      <c r="O204" s="51"/>
      <c r="AA204" s="1"/>
      <c r="AB204" s="1"/>
    </row>
    <row r="205" spans="1:28" ht="14.5" hidden="1" outlineLevel="1">
      <c r="A205" s="4" t="s">
        <v>5</v>
      </c>
      <c r="B205" s="1">
        <v>815.06040503764143</v>
      </c>
      <c r="C205" s="1">
        <v>842.55771518152039</v>
      </c>
      <c r="D205" s="1">
        <v>892.16051144284154</v>
      </c>
      <c r="E205" s="1">
        <v>983.88372063998963</v>
      </c>
      <c r="F205" s="1">
        <v>1114.8893064025042</v>
      </c>
      <c r="G205" s="1">
        <v>1400</v>
      </c>
      <c r="H205" s="1">
        <v>1700</v>
      </c>
      <c r="I205" s="1">
        <v>1900</v>
      </c>
      <c r="J205" s="1">
        <v>1754.0916813050587</v>
      </c>
      <c r="K205" s="1">
        <v>1665.3255746547352</v>
      </c>
      <c r="L205" s="38"/>
      <c r="M205" s="29"/>
      <c r="N205" s="29"/>
      <c r="O205" s="51"/>
      <c r="AA205" s="1"/>
      <c r="AB205" s="1"/>
    </row>
    <row r="206" spans="1:28" ht="14.5" hidden="1" outlineLevel="1">
      <c r="A206" s="4" t="s">
        <v>6</v>
      </c>
      <c r="B206" s="1">
        <v>1182.934522050637</v>
      </c>
      <c r="C206" s="1">
        <v>1646.7234024101631</v>
      </c>
      <c r="D206" s="1">
        <v>2021.1199593079564</v>
      </c>
      <c r="E206" s="1">
        <v>2163.6888897068075</v>
      </c>
      <c r="F206" s="1">
        <v>2247.3785973197473</v>
      </c>
      <c r="G206" s="1">
        <v>2281.5725785517334</v>
      </c>
      <c r="H206" s="1">
        <v>2292.569762692362</v>
      </c>
      <c r="I206" s="1">
        <v>2284.8045707989718</v>
      </c>
      <c r="J206" s="1">
        <v>2262.2448161851871</v>
      </c>
      <c r="K206" s="1">
        <v>2224.5143742222904</v>
      </c>
      <c r="L206" s="38"/>
      <c r="M206" s="29"/>
      <c r="N206" s="29"/>
      <c r="O206" s="51"/>
      <c r="AA206" s="1"/>
      <c r="AB206" s="1"/>
    </row>
    <row r="207" spans="1:28" ht="14.5" hidden="1" outlineLevel="1">
      <c r="A207" s="4" t="s">
        <v>11</v>
      </c>
      <c r="B207" s="1">
        <v>999.71368057150994</v>
      </c>
      <c r="C207" s="1">
        <v>1035.717435414706</v>
      </c>
      <c r="D207" s="1">
        <v>1082.3827866165639</v>
      </c>
      <c r="E207" s="1">
        <v>1085.8847163768719</v>
      </c>
      <c r="F207" s="1">
        <v>1027.22311398383</v>
      </c>
      <c r="G207" s="1">
        <v>960.45053257234474</v>
      </c>
      <c r="H207" s="1">
        <v>877.33143481486889</v>
      </c>
      <c r="I207" s="1">
        <v>772.17712712459456</v>
      </c>
      <c r="J207" s="1">
        <v>651.46304370711846</v>
      </c>
      <c r="K207" s="1">
        <v>607.93241520160802</v>
      </c>
      <c r="L207" s="38"/>
      <c r="M207" s="29"/>
      <c r="N207" s="29"/>
      <c r="O207" s="51"/>
      <c r="AA207" s="1"/>
      <c r="AB207" s="1"/>
    </row>
    <row r="208" spans="1:28" ht="14.5" hidden="1" outlineLevel="1">
      <c r="A208" s="4" t="s">
        <v>2</v>
      </c>
      <c r="B208" s="1">
        <v>1068.4849815682257</v>
      </c>
      <c r="C208" s="1">
        <v>1276.7199700226834</v>
      </c>
      <c r="D208" s="1">
        <v>1582.8868509265749</v>
      </c>
      <c r="E208" s="1">
        <v>1856.1166224841131</v>
      </c>
      <c r="F208" s="1">
        <v>1990.2124307257084</v>
      </c>
      <c r="G208" s="1">
        <v>1920.118627464909</v>
      </c>
      <c r="H208" s="1">
        <v>1625.7140265828625</v>
      </c>
      <c r="I208" s="1">
        <v>1264.9891244430262</v>
      </c>
      <c r="J208" s="1">
        <v>834.76024845222685</v>
      </c>
      <c r="K208" s="1">
        <v>341.51541657559255</v>
      </c>
      <c r="L208" s="38"/>
      <c r="M208" s="29"/>
      <c r="N208" s="29"/>
      <c r="O208" s="51"/>
      <c r="AA208" s="1"/>
      <c r="AB208" s="1"/>
    </row>
    <row r="209" spans="1:28" ht="14.5" hidden="1" outlineLevel="1">
      <c r="A209" s="4" t="s">
        <v>3</v>
      </c>
      <c r="B209" s="1">
        <v>2034.6839001561279</v>
      </c>
      <c r="C209" s="1">
        <v>1982.7574920343204</v>
      </c>
      <c r="D209" s="1">
        <v>1906.5592742659449</v>
      </c>
      <c r="E209" s="1">
        <v>1800.8578712000278</v>
      </c>
      <c r="F209" s="1">
        <v>1705.2138157545362</v>
      </c>
      <c r="G209" s="1">
        <v>1599.8962752218501</v>
      </c>
      <c r="H209" s="1">
        <v>1596.48963859731</v>
      </c>
      <c r="I209" s="1">
        <v>1593.0645393947193</v>
      </c>
      <c r="J209" s="1">
        <v>1594.9608569673755</v>
      </c>
      <c r="K209" s="1">
        <v>1569.9449682094082</v>
      </c>
      <c r="L209" s="38"/>
      <c r="M209" s="29"/>
      <c r="N209" s="29"/>
      <c r="O209" s="51"/>
      <c r="AA209" s="1"/>
      <c r="AB209" s="1"/>
    </row>
    <row r="210" spans="1:28" ht="14.5" hidden="1" outlineLevel="1">
      <c r="A210" s="4" t="s">
        <v>4</v>
      </c>
      <c r="B210" s="1">
        <v>2593.3258747916093</v>
      </c>
      <c r="C210" s="1">
        <v>2550.6481703828031</v>
      </c>
      <c r="D210" s="1">
        <v>2409.8137449197843</v>
      </c>
      <c r="E210" s="1">
        <v>2032.5105409999405</v>
      </c>
      <c r="F210" s="1">
        <v>1578.9018920145043</v>
      </c>
      <c r="G210" s="1">
        <v>1460.4746649872186</v>
      </c>
      <c r="H210" s="1">
        <v>1487.6796322550506</v>
      </c>
      <c r="I210" s="1">
        <v>1507.7990994363349</v>
      </c>
      <c r="J210" s="1">
        <v>1510.8963805374583</v>
      </c>
      <c r="K210" s="1">
        <v>1481.6335524070132</v>
      </c>
      <c r="L210" s="38"/>
      <c r="M210" s="29"/>
      <c r="N210" s="29"/>
      <c r="O210" s="51"/>
      <c r="AA210" s="1"/>
      <c r="AB210" s="1"/>
    </row>
    <row r="211" spans="1:28" ht="14.5" hidden="1" outlineLevel="1">
      <c r="A211" s="4" t="s">
        <v>0</v>
      </c>
      <c r="B211" s="1">
        <v>788.61619933507666</v>
      </c>
      <c r="C211" s="1">
        <v>791.31805112626478</v>
      </c>
      <c r="D211" s="1">
        <v>791.51779066193967</v>
      </c>
      <c r="E211" s="1">
        <v>789.52371000610344</v>
      </c>
      <c r="F211" s="1">
        <v>785.41067567453297</v>
      </c>
      <c r="G211" s="1">
        <v>779.58585487058747</v>
      </c>
      <c r="H211" s="1">
        <v>771.85091777037621</v>
      </c>
      <c r="I211" s="1">
        <v>762.75571562123787</v>
      </c>
      <c r="J211" s="1">
        <v>751.8862630669397</v>
      </c>
      <c r="K211" s="1">
        <v>739.1880324217434</v>
      </c>
      <c r="L211" s="38"/>
      <c r="M211" s="29"/>
      <c r="N211" s="29"/>
      <c r="O211" s="51"/>
      <c r="AA211" s="1"/>
      <c r="AB211" s="1"/>
    </row>
    <row r="212" spans="1:28" ht="14.5" hidden="1" outlineLevel="1">
      <c r="A212" s="4" t="s">
        <v>1</v>
      </c>
      <c r="B212" s="1">
        <v>1317.0185954048943</v>
      </c>
      <c r="C212" s="1">
        <v>1396.4365933877227</v>
      </c>
      <c r="D212" s="1">
        <v>1472.7260939191017</v>
      </c>
      <c r="E212" s="1">
        <v>1539.578837119454</v>
      </c>
      <c r="F212" s="1">
        <v>1604.2495402967947</v>
      </c>
      <c r="G212" s="1">
        <v>1656.9922728619999</v>
      </c>
      <c r="H212" s="1">
        <v>1706.9486530026631</v>
      </c>
      <c r="I212" s="1">
        <v>1751.1054501178244</v>
      </c>
      <c r="J212" s="1">
        <v>1791.7600706639728</v>
      </c>
      <c r="K212" s="1">
        <v>1828.4376010140591</v>
      </c>
      <c r="L212" s="38"/>
      <c r="M212" s="29"/>
      <c r="N212" s="29"/>
      <c r="O212" s="51"/>
      <c r="AA212" s="1"/>
      <c r="AB212" s="1"/>
    </row>
    <row r="213" spans="1:28" ht="14.5" hidden="1" outlineLevel="1">
      <c r="A213" s="4" t="s">
        <v>7</v>
      </c>
      <c r="B213" s="1">
        <v>2773.2061932572728</v>
      </c>
      <c r="C213" s="1">
        <v>2848.7177157390406</v>
      </c>
      <c r="D213" s="1">
        <v>2890.9318794391738</v>
      </c>
      <c r="E213" s="1">
        <v>2911.4056567278521</v>
      </c>
      <c r="F213" s="1">
        <v>2919.863751036326</v>
      </c>
      <c r="G213" s="1">
        <v>2916.7391073797953</v>
      </c>
      <c r="H213" s="1">
        <v>2904.171488998948</v>
      </c>
      <c r="I213" s="1">
        <v>2872.6288363084022</v>
      </c>
      <c r="J213" s="1">
        <v>2822.8989808747556</v>
      </c>
      <c r="K213" s="1">
        <v>2753.4187816489466</v>
      </c>
      <c r="L213" s="38"/>
      <c r="M213" s="29"/>
      <c r="N213" s="29"/>
      <c r="O213" s="51"/>
      <c r="AA213" s="1"/>
      <c r="AB213" s="1"/>
    </row>
    <row r="214" spans="1:28" ht="14.5" hidden="1" outlineLevel="1">
      <c r="A214" s="4" t="s">
        <v>8</v>
      </c>
      <c r="B214" s="1">
        <v>1732.8111677348386</v>
      </c>
      <c r="C214" s="1">
        <v>2002.8379355734598</v>
      </c>
      <c r="D214" s="1">
        <v>2217.6185411932684</v>
      </c>
      <c r="E214" s="1">
        <v>2358.9649653586471</v>
      </c>
      <c r="F214" s="1">
        <v>2469.0310552044753</v>
      </c>
      <c r="G214" s="1">
        <v>2509.2898762299419</v>
      </c>
      <c r="H214" s="1">
        <v>2475.0749848419619</v>
      </c>
      <c r="I214" s="1">
        <v>2423.2978970350664</v>
      </c>
      <c r="J214" s="1">
        <v>2324.3224399193723</v>
      </c>
      <c r="K214" s="1">
        <v>2183.0093602822608</v>
      </c>
      <c r="L214" s="38"/>
      <c r="M214" s="29"/>
      <c r="N214" s="29"/>
      <c r="O214" s="51"/>
      <c r="Q214" s="1"/>
      <c r="R214" s="1"/>
      <c r="S214" s="1"/>
      <c r="T214" s="1"/>
      <c r="U214" s="1"/>
      <c r="V214" s="1"/>
      <c r="W214" s="1"/>
      <c r="X214" s="1"/>
      <c r="Y214" s="1"/>
      <c r="Z214" s="1"/>
    </row>
    <row r="215" spans="1:28" hidden="1" outlineLevel="1"/>
    <row r="216" spans="1:28" ht="14.5" hidden="1" outlineLevel="1">
      <c r="A216" t="s">
        <v>44</v>
      </c>
      <c r="O216" t="s">
        <v>44</v>
      </c>
    </row>
    <row r="217" spans="1:28" ht="14.5" hidden="1" outlineLevel="1">
      <c r="A217" t="s">
        <v>34</v>
      </c>
      <c r="B217">
        <v>0.3</v>
      </c>
      <c r="C217">
        <v>0.3</v>
      </c>
      <c r="D217">
        <v>0.3</v>
      </c>
      <c r="E217">
        <v>0.3</v>
      </c>
      <c r="F217">
        <v>0.3</v>
      </c>
      <c r="G217">
        <v>0.3</v>
      </c>
      <c r="H217">
        <v>0.3</v>
      </c>
      <c r="I217">
        <v>0.3</v>
      </c>
      <c r="J217">
        <v>0.3</v>
      </c>
      <c r="K217">
        <v>0.3</v>
      </c>
      <c r="L217" s="8" t="s">
        <v>144</v>
      </c>
      <c r="M217" s="103" t="s">
        <v>145</v>
      </c>
      <c r="N217" s="26"/>
      <c r="O217" t="s">
        <v>34</v>
      </c>
      <c r="P217">
        <v>0.3</v>
      </c>
      <c r="Q217">
        <v>0.3</v>
      </c>
      <c r="R217">
        <v>0.3</v>
      </c>
      <c r="S217">
        <v>0.3</v>
      </c>
      <c r="T217">
        <v>0.3</v>
      </c>
      <c r="U217">
        <v>0.3</v>
      </c>
      <c r="V217">
        <v>0.3</v>
      </c>
      <c r="W217">
        <v>0.3</v>
      </c>
      <c r="X217">
        <v>0.3</v>
      </c>
      <c r="Y217">
        <v>0.3</v>
      </c>
      <c r="Z217" s="8"/>
      <c r="AA217" s="103"/>
    </row>
    <row r="218" spans="1:28" ht="14.5" hidden="1" outlineLevel="1">
      <c r="A218" s="21"/>
      <c r="B218" s="72">
        <v>2010</v>
      </c>
      <c r="C218" s="72">
        <v>2020</v>
      </c>
      <c r="D218" s="72">
        <v>2030</v>
      </c>
      <c r="E218" s="72">
        <v>2040</v>
      </c>
      <c r="F218" s="72">
        <v>2050</v>
      </c>
      <c r="G218" s="72">
        <v>2060</v>
      </c>
      <c r="H218" s="72">
        <v>2070</v>
      </c>
      <c r="I218" s="72">
        <v>2080</v>
      </c>
      <c r="J218" s="72">
        <v>2090</v>
      </c>
      <c r="K218" s="72">
        <v>2100</v>
      </c>
      <c r="M218" s="104"/>
      <c r="N218" s="36"/>
      <c r="O218" s="21"/>
      <c r="P218" s="72">
        <v>2010</v>
      </c>
      <c r="Q218" s="72">
        <v>2020</v>
      </c>
      <c r="R218" s="72">
        <v>2030</v>
      </c>
      <c r="S218" s="72">
        <v>2040</v>
      </c>
      <c r="T218" s="72">
        <v>2050</v>
      </c>
      <c r="U218" s="72">
        <v>2060</v>
      </c>
      <c r="V218" s="72">
        <v>2070</v>
      </c>
      <c r="W218" s="72">
        <v>2080</v>
      </c>
      <c r="X218" s="72">
        <v>2090</v>
      </c>
      <c r="Y218" s="72">
        <v>2100</v>
      </c>
      <c r="AA218" s="104"/>
    </row>
    <row r="219" spans="1:28" ht="14.5" hidden="1" outlineLevel="1">
      <c r="A219" s="21" t="s">
        <v>5</v>
      </c>
      <c r="B219" s="44">
        <v>0.52135821405973515</v>
      </c>
      <c r="C219" s="44">
        <f t="shared" ref="C219:C228" si="23">B219*(1-C$217/100)^10</f>
        <v>0.50592693735048078</v>
      </c>
      <c r="D219" s="44">
        <f t="shared" ref="D219:G228" si="24">$L219*D$1005+$M219</f>
        <v>0.50197132179580861</v>
      </c>
      <c r="E219" s="44">
        <f t="shared" si="24"/>
        <v>0.49801570624113656</v>
      </c>
      <c r="F219" s="44">
        <f t="shared" si="24"/>
        <v>0.49406009068646439</v>
      </c>
      <c r="G219" s="44">
        <f t="shared" si="24"/>
        <v>0.49010447513179223</v>
      </c>
      <c r="H219" s="44">
        <f>$V$229</f>
        <v>0.48614885957712017</v>
      </c>
      <c r="I219" s="44">
        <f t="shared" ref="I219:K228" si="25">H219*(1-I$217/100)^10</f>
        <v>0.47175971719532689</v>
      </c>
      <c r="J219" s="44">
        <f t="shared" si="25"/>
        <v>0.45779646785926376</v>
      </c>
      <c r="K219" s="44">
        <f t="shared" si="25"/>
        <v>0.44424650589156728</v>
      </c>
      <c r="L219">
        <f t="shared" ref="L219:L228" si="26">(H219-C219)/(H$1005-C$1005)</f>
        <v>-3.9556155546721205E-4</v>
      </c>
      <c r="M219" s="105">
        <f t="shared" ref="M219:M228" si="27">H219-L219*H$1005</f>
        <v>1.3049612793942491</v>
      </c>
      <c r="N219" s="36"/>
      <c r="O219" s="21" t="s">
        <v>5</v>
      </c>
      <c r="P219" s="44">
        <v>0.52135821405973515</v>
      </c>
      <c r="Q219" s="44">
        <f>P219*(1-Q$217/100)^10</f>
        <v>0.50592693735048078</v>
      </c>
      <c r="R219" s="44">
        <f t="shared" ref="R219:Y219" si="28">Q219*(1-R$217/100)^10</f>
        <v>0.49095239901122995</v>
      </c>
      <c r="S219" s="44">
        <f t="shared" si="28"/>
        <v>0.47642108039783121</v>
      </c>
      <c r="T219" s="44">
        <f t="shared" si="28"/>
        <v>0.4623198629939782</v>
      </c>
      <c r="U219" s="44">
        <f t="shared" si="28"/>
        <v>0.44863601656813629</v>
      </c>
      <c r="V219" s="44">
        <f t="shared" si="28"/>
        <v>0.43535718768100318</v>
      </c>
      <c r="W219" s="44">
        <f t="shared" si="28"/>
        <v>0.4224713885331286</v>
      </c>
      <c r="X219" s="44">
        <f t="shared" si="28"/>
        <v>0.40996698614262428</v>
      </c>
      <c r="Y219" s="44">
        <f t="shared" si="28"/>
        <v>0.39783269184319459</v>
      </c>
      <c r="AA219" s="105"/>
    </row>
    <row r="220" spans="1:28" ht="14.5" hidden="1" outlineLevel="1">
      <c r="A220" s="21" t="s">
        <v>6</v>
      </c>
      <c r="B220" s="44">
        <v>0.52135821405973515</v>
      </c>
      <c r="C220" s="44">
        <f t="shared" si="23"/>
        <v>0.50592693735048078</v>
      </c>
      <c r="D220" s="44">
        <f t="shared" si="24"/>
        <v>0.50197132179580861</v>
      </c>
      <c r="E220" s="44">
        <f t="shared" si="24"/>
        <v>0.49801570624113656</v>
      </c>
      <c r="F220" s="44">
        <f t="shared" si="24"/>
        <v>0.49406009068646439</v>
      </c>
      <c r="G220" s="44">
        <f t="shared" si="24"/>
        <v>0.49010447513179223</v>
      </c>
      <c r="H220" s="44">
        <f t="shared" ref="H220:H228" si="29">$V$229</f>
        <v>0.48614885957712017</v>
      </c>
      <c r="I220" s="44">
        <f t="shared" si="25"/>
        <v>0.47175971719532689</v>
      </c>
      <c r="J220" s="44">
        <f t="shared" si="25"/>
        <v>0.45779646785926376</v>
      </c>
      <c r="K220" s="44">
        <f t="shared" si="25"/>
        <v>0.44424650589156728</v>
      </c>
      <c r="L220">
        <f t="shared" si="26"/>
        <v>-3.9556155546721205E-4</v>
      </c>
      <c r="M220" s="105">
        <f t="shared" si="27"/>
        <v>1.3049612793942491</v>
      </c>
      <c r="N220" s="36"/>
      <c r="O220" s="21" t="s">
        <v>6</v>
      </c>
      <c r="P220" s="44">
        <v>0.52135821405973515</v>
      </c>
      <c r="Q220" s="44">
        <f t="shared" ref="Q220:Y228" si="30">P220*(1-Q$217/100)^10</f>
        <v>0.50592693735048078</v>
      </c>
      <c r="R220" s="44">
        <f t="shared" si="30"/>
        <v>0.49095239901122995</v>
      </c>
      <c r="S220" s="44">
        <f t="shared" si="30"/>
        <v>0.47642108039783121</v>
      </c>
      <c r="T220" s="44">
        <f t="shared" si="30"/>
        <v>0.4623198629939782</v>
      </c>
      <c r="U220" s="44">
        <f t="shared" si="30"/>
        <v>0.44863601656813629</v>
      </c>
      <c r="V220" s="44">
        <f t="shared" si="30"/>
        <v>0.43535718768100318</v>
      </c>
      <c r="W220" s="44">
        <f t="shared" si="30"/>
        <v>0.4224713885331286</v>
      </c>
      <c r="X220" s="44">
        <f t="shared" si="30"/>
        <v>0.40996698614262428</v>
      </c>
      <c r="Y220" s="44">
        <f t="shared" si="30"/>
        <v>0.39783269184319459</v>
      </c>
      <c r="AA220" s="105"/>
    </row>
    <row r="221" spans="1:28" ht="14.5" hidden="1" outlineLevel="1">
      <c r="A221" s="21" t="s">
        <v>11</v>
      </c>
      <c r="B221" s="44">
        <v>0.60825124973635769</v>
      </c>
      <c r="C221" s="44">
        <f t="shared" si="23"/>
        <v>0.59024809357556096</v>
      </c>
      <c r="D221" s="44">
        <f t="shared" si="24"/>
        <v>0.56942824677587289</v>
      </c>
      <c r="E221" s="44">
        <f t="shared" si="24"/>
        <v>0.54860839997618438</v>
      </c>
      <c r="F221" s="44">
        <f t="shared" si="24"/>
        <v>0.52778855317649676</v>
      </c>
      <c r="G221" s="44">
        <f t="shared" si="24"/>
        <v>0.50696870637680824</v>
      </c>
      <c r="H221" s="44">
        <f t="shared" si="29"/>
        <v>0.48614885957712017</v>
      </c>
      <c r="I221" s="44">
        <f t="shared" si="25"/>
        <v>0.47175971719532689</v>
      </c>
      <c r="J221" s="44">
        <f t="shared" si="25"/>
        <v>0.45779646785926376</v>
      </c>
      <c r="K221" s="44">
        <f t="shared" si="25"/>
        <v>0.44424650589156728</v>
      </c>
      <c r="L221">
        <f t="shared" si="26"/>
        <v>-2.0819846799688159E-3</v>
      </c>
      <c r="M221" s="105">
        <f t="shared" si="27"/>
        <v>4.7958571471125691</v>
      </c>
      <c r="N221" s="36"/>
      <c r="O221" s="21" t="s">
        <v>11</v>
      </c>
      <c r="P221" s="44">
        <v>0.60825124973635769</v>
      </c>
      <c r="Q221" s="44">
        <f t="shared" si="30"/>
        <v>0.59024809357556096</v>
      </c>
      <c r="R221" s="44">
        <f t="shared" si="30"/>
        <v>0.57277779884643498</v>
      </c>
      <c r="S221" s="44">
        <f t="shared" si="30"/>
        <v>0.55582459379746985</v>
      </c>
      <c r="T221" s="44">
        <f t="shared" si="30"/>
        <v>0.53937317349297464</v>
      </c>
      <c r="U221" s="44">
        <f t="shared" si="30"/>
        <v>0.52340868599615908</v>
      </c>
      <c r="V221" s="44">
        <f t="shared" si="30"/>
        <v>0.50791671896117052</v>
      </c>
      <c r="W221" s="44">
        <f t="shared" si="30"/>
        <v>0.49288328662198355</v>
      </c>
      <c r="X221" s="44">
        <f t="shared" si="30"/>
        <v>0.47829481716639516</v>
      </c>
      <c r="Y221" s="44">
        <f t="shared" si="30"/>
        <v>0.4641381404837272</v>
      </c>
      <c r="AA221" s="105"/>
    </row>
    <row r="222" spans="1:28" ht="14.5" hidden="1" outlineLevel="1">
      <c r="A222" s="21" t="s">
        <v>2</v>
      </c>
      <c r="B222" s="44">
        <v>0.60825124973635769</v>
      </c>
      <c r="C222" s="44">
        <f t="shared" si="23"/>
        <v>0.59024809357556096</v>
      </c>
      <c r="D222" s="44">
        <f t="shared" si="24"/>
        <v>0.56942824677587289</v>
      </c>
      <c r="E222" s="44">
        <f t="shared" si="24"/>
        <v>0.54860839997618438</v>
      </c>
      <c r="F222" s="44">
        <f t="shared" si="24"/>
        <v>0.52778855317649676</v>
      </c>
      <c r="G222" s="44">
        <f t="shared" si="24"/>
        <v>0.50696870637680824</v>
      </c>
      <c r="H222" s="44">
        <f t="shared" si="29"/>
        <v>0.48614885957712017</v>
      </c>
      <c r="I222" s="44">
        <f t="shared" si="25"/>
        <v>0.47175971719532689</v>
      </c>
      <c r="J222" s="44">
        <f t="shared" si="25"/>
        <v>0.45779646785926376</v>
      </c>
      <c r="K222" s="44">
        <f t="shared" si="25"/>
        <v>0.44424650589156728</v>
      </c>
      <c r="L222">
        <f t="shared" si="26"/>
        <v>-2.0819846799688159E-3</v>
      </c>
      <c r="M222" s="105">
        <f t="shared" si="27"/>
        <v>4.7958571471125691</v>
      </c>
      <c r="N222" s="36"/>
      <c r="O222" s="21" t="s">
        <v>2</v>
      </c>
      <c r="P222" s="44">
        <v>0.60825124973635769</v>
      </c>
      <c r="Q222" s="44">
        <f t="shared" si="30"/>
        <v>0.59024809357556096</v>
      </c>
      <c r="R222" s="44">
        <f t="shared" si="30"/>
        <v>0.57277779884643498</v>
      </c>
      <c r="S222" s="44">
        <f t="shared" si="30"/>
        <v>0.55582459379746985</v>
      </c>
      <c r="T222" s="44">
        <f t="shared" si="30"/>
        <v>0.53937317349297464</v>
      </c>
      <c r="U222" s="44">
        <f t="shared" si="30"/>
        <v>0.52340868599615908</v>
      </c>
      <c r="V222" s="44">
        <f t="shared" si="30"/>
        <v>0.50791671896117052</v>
      </c>
      <c r="W222" s="44">
        <f t="shared" si="30"/>
        <v>0.49288328662198355</v>
      </c>
      <c r="X222" s="44">
        <f t="shared" si="30"/>
        <v>0.47829481716639516</v>
      </c>
      <c r="Y222" s="44">
        <f t="shared" si="30"/>
        <v>0.4641381404837272</v>
      </c>
      <c r="AA222" s="105"/>
    </row>
    <row r="223" spans="1:28" ht="14.5" hidden="1" outlineLevel="1">
      <c r="A223" s="21" t="s">
        <v>3</v>
      </c>
      <c r="B223" s="44">
        <v>0.52135821405973515</v>
      </c>
      <c r="C223" s="44">
        <f t="shared" si="23"/>
        <v>0.50592693735048078</v>
      </c>
      <c r="D223" s="44">
        <f t="shared" si="24"/>
        <v>0.50197132179580861</v>
      </c>
      <c r="E223" s="44">
        <f t="shared" si="24"/>
        <v>0.49801570624113656</v>
      </c>
      <c r="F223" s="44">
        <f t="shared" si="24"/>
        <v>0.49406009068646439</v>
      </c>
      <c r="G223" s="44">
        <f t="shared" si="24"/>
        <v>0.49010447513179223</v>
      </c>
      <c r="H223" s="44">
        <f t="shared" si="29"/>
        <v>0.48614885957712017</v>
      </c>
      <c r="I223" s="44">
        <f t="shared" si="25"/>
        <v>0.47175971719532689</v>
      </c>
      <c r="J223" s="44">
        <f t="shared" si="25"/>
        <v>0.45779646785926376</v>
      </c>
      <c r="K223" s="44">
        <f t="shared" si="25"/>
        <v>0.44424650589156728</v>
      </c>
      <c r="L223">
        <f t="shared" si="26"/>
        <v>-3.9556155546721205E-4</v>
      </c>
      <c r="M223" s="105">
        <f t="shared" si="27"/>
        <v>1.3049612793942491</v>
      </c>
      <c r="N223" s="36"/>
      <c r="O223" s="21" t="s">
        <v>3</v>
      </c>
      <c r="P223" s="44">
        <v>0.52135821405973515</v>
      </c>
      <c r="Q223" s="44">
        <f t="shared" si="30"/>
        <v>0.50592693735048078</v>
      </c>
      <c r="R223" s="44">
        <f t="shared" si="30"/>
        <v>0.49095239901122995</v>
      </c>
      <c r="S223" s="44">
        <f t="shared" si="30"/>
        <v>0.47642108039783121</v>
      </c>
      <c r="T223" s="44">
        <f t="shared" si="30"/>
        <v>0.4623198629939782</v>
      </c>
      <c r="U223" s="44">
        <f t="shared" si="30"/>
        <v>0.44863601656813629</v>
      </c>
      <c r="V223" s="44">
        <f t="shared" si="30"/>
        <v>0.43535718768100318</v>
      </c>
      <c r="W223" s="44">
        <f t="shared" si="30"/>
        <v>0.4224713885331286</v>
      </c>
      <c r="X223" s="44">
        <f t="shared" si="30"/>
        <v>0.40996698614262428</v>
      </c>
      <c r="Y223" s="44">
        <f t="shared" si="30"/>
        <v>0.39783269184319459</v>
      </c>
      <c r="AA223" s="105"/>
    </row>
    <row r="224" spans="1:28" ht="14.5" hidden="1" outlineLevel="1">
      <c r="A224" s="21" t="s">
        <v>4</v>
      </c>
      <c r="B224" s="44">
        <v>0.52135821405973515</v>
      </c>
      <c r="C224" s="44">
        <f t="shared" si="23"/>
        <v>0.50592693735048078</v>
      </c>
      <c r="D224" s="44">
        <f t="shared" si="24"/>
        <v>0.50197132179580861</v>
      </c>
      <c r="E224" s="44">
        <f t="shared" si="24"/>
        <v>0.49801570624113656</v>
      </c>
      <c r="F224" s="44">
        <f t="shared" si="24"/>
        <v>0.49406009068646439</v>
      </c>
      <c r="G224" s="44">
        <f t="shared" si="24"/>
        <v>0.49010447513179223</v>
      </c>
      <c r="H224" s="44">
        <f t="shared" si="29"/>
        <v>0.48614885957712017</v>
      </c>
      <c r="I224" s="44">
        <f t="shared" si="25"/>
        <v>0.47175971719532689</v>
      </c>
      <c r="J224" s="44">
        <f t="shared" si="25"/>
        <v>0.45779646785926376</v>
      </c>
      <c r="K224" s="44">
        <f t="shared" si="25"/>
        <v>0.44424650589156728</v>
      </c>
      <c r="L224">
        <f t="shared" si="26"/>
        <v>-3.9556155546721205E-4</v>
      </c>
      <c r="M224" s="105">
        <f t="shared" si="27"/>
        <v>1.3049612793942491</v>
      </c>
      <c r="N224" s="36"/>
      <c r="O224" s="21" t="s">
        <v>4</v>
      </c>
      <c r="P224" s="44">
        <v>0.52135821405973515</v>
      </c>
      <c r="Q224" s="44">
        <f t="shared" si="30"/>
        <v>0.50592693735048078</v>
      </c>
      <c r="R224" s="44">
        <f t="shared" si="30"/>
        <v>0.49095239901122995</v>
      </c>
      <c r="S224" s="44">
        <f t="shared" si="30"/>
        <v>0.47642108039783121</v>
      </c>
      <c r="T224" s="44">
        <f t="shared" si="30"/>
        <v>0.4623198629939782</v>
      </c>
      <c r="U224" s="44">
        <f t="shared" si="30"/>
        <v>0.44863601656813629</v>
      </c>
      <c r="V224" s="44">
        <f t="shared" si="30"/>
        <v>0.43535718768100318</v>
      </c>
      <c r="W224" s="44">
        <f t="shared" si="30"/>
        <v>0.4224713885331286</v>
      </c>
      <c r="X224" s="44">
        <f t="shared" si="30"/>
        <v>0.40996698614262428</v>
      </c>
      <c r="Y224" s="44">
        <f t="shared" si="30"/>
        <v>0.39783269184319459</v>
      </c>
      <c r="AA224" s="105"/>
    </row>
    <row r="225" spans="1:27" ht="14.5" hidden="1" outlineLevel="1">
      <c r="A225" s="21" t="s">
        <v>0</v>
      </c>
      <c r="B225" s="44">
        <v>0.86893035676622532</v>
      </c>
      <c r="C225" s="44">
        <f t="shared" si="23"/>
        <v>0.84321156225080141</v>
      </c>
      <c r="D225" s="44">
        <f t="shared" si="24"/>
        <v>0.77179902171606507</v>
      </c>
      <c r="E225" s="44">
        <f t="shared" si="24"/>
        <v>0.7003864811813294</v>
      </c>
      <c r="F225" s="44">
        <f t="shared" si="24"/>
        <v>0.62897394064659373</v>
      </c>
      <c r="G225" s="44">
        <f t="shared" si="24"/>
        <v>0.55756140011185629</v>
      </c>
      <c r="H225" s="44">
        <f t="shared" si="29"/>
        <v>0.48614885957712017</v>
      </c>
      <c r="I225" s="44">
        <f t="shared" si="25"/>
        <v>0.47175971719532689</v>
      </c>
      <c r="J225" s="44">
        <f t="shared" si="25"/>
        <v>0.45779646785926376</v>
      </c>
      <c r="K225" s="44">
        <f t="shared" si="25"/>
        <v>0.44424650589156728</v>
      </c>
      <c r="L225">
        <f t="shared" si="26"/>
        <v>-7.1412540534736245E-3</v>
      </c>
      <c r="M225" s="105">
        <f t="shared" si="27"/>
        <v>15.268544750267523</v>
      </c>
      <c r="N225" s="36"/>
      <c r="O225" s="21" t="s">
        <v>0</v>
      </c>
      <c r="P225" s="44">
        <v>0.86893035676622532</v>
      </c>
      <c r="Q225" s="44">
        <f t="shared" si="30"/>
        <v>0.84321156225080141</v>
      </c>
      <c r="R225" s="44">
        <f t="shared" si="30"/>
        <v>0.81825399835204993</v>
      </c>
      <c r="S225" s="44">
        <f t="shared" si="30"/>
        <v>0.79403513399638537</v>
      </c>
      <c r="T225" s="44">
        <f t="shared" si="30"/>
        <v>0.77053310498996375</v>
      </c>
      <c r="U225" s="44">
        <f t="shared" si="30"/>
        <v>0.7477266942802272</v>
      </c>
      <c r="V225" s="44">
        <f t="shared" si="30"/>
        <v>0.725595312801672</v>
      </c>
      <c r="W225" s="44">
        <f t="shared" si="30"/>
        <v>0.70411898088854774</v>
      </c>
      <c r="X225" s="44">
        <f t="shared" si="30"/>
        <v>0.68327831023770724</v>
      </c>
      <c r="Y225" s="44">
        <f t="shared" si="30"/>
        <v>0.66305448640532449</v>
      </c>
      <c r="AA225" s="105"/>
    </row>
    <row r="226" spans="1:27" ht="14.5" hidden="1" outlineLevel="1">
      <c r="A226" s="21" t="s">
        <v>1</v>
      </c>
      <c r="B226" s="44">
        <v>0.60825124973635769</v>
      </c>
      <c r="C226" s="44">
        <f t="shared" si="23"/>
        <v>0.59024809357556096</v>
      </c>
      <c r="D226" s="44">
        <f t="shared" si="24"/>
        <v>0.56942824677587289</v>
      </c>
      <c r="E226" s="44">
        <f t="shared" si="24"/>
        <v>0.54860839997618438</v>
      </c>
      <c r="F226" s="44">
        <f t="shared" si="24"/>
        <v>0.52778855317649676</v>
      </c>
      <c r="G226" s="44">
        <f t="shared" si="24"/>
        <v>0.50696870637680824</v>
      </c>
      <c r="H226" s="44">
        <f t="shared" si="29"/>
        <v>0.48614885957712017</v>
      </c>
      <c r="I226" s="44">
        <f t="shared" si="25"/>
        <v>0.47175971719532689</v>
      </c>
      <c r="J226" s="44">
        <f t="shared" si="25"/>
        <v>0.45779646785926376</v>
      </c>
      <c r="K226" s="44">
        <f t="shared" si="25"/>
        <v>0.44424650589156728</v>
      </c>
      <c r="L226">
        <f t="shared" si="26"/>
        <v>-2.0819846799688159E-3</v>
      </c>
      <c r="M226" s="105">
        <f t="shared" si="27"/>
        <v>4.7958571471125691</v>
      </c>
      <c r="N226" s="36"/>
      <c r="O226" s="21" t="s">
        <v>1</v>
      </c>
      <c r="P226" s="44">
        <v>0.60825124973635769</v>
      </c>
      <c r="Q226" s="44">
        <f t="shared" si="30"/>
        <v>0.59024809357556096</v>
      </c>
      <c r="R226" s="44">
        <f t="shared" si="30"/>
        <v>0.57277779884643498</v>
      </c>
      <c r="S226" s="44">
        <f t="shared" si="30"/>
        <v>0.55582459379746985</v>
      </c>
      <c r="T226" s="44">
        <f t="shared" si="30"/>
        <v>0.53937317349297464</v>
      </c>
      <c r="U226" s="44">
        <f t="shared" si="30"/>
        <v>0.52340868599615908</v>
      </c>
      <c r="V226" s="44">
        <f t="shared" si="30"/>
        <v>0.50791671896117052</v>
      </c>
      <c r="W226" s="44">
        <f t="shared" si="30"/>
        <v>0.49288328662198355</v>
      </c>
      <c r="X226" s="44">
        <f t="shared" si="30"/>
        <v>0.47829481716639516</v>
      </c>
      <c r="Y226" s="44">
        <f t="shared" si="30"/>
        <v>0.4641381404837272</v>
      </c>
      <c r="AA226" s="105"/>
    </row>
    <row r="227" spans="1:27" ht="14.5" hidden="1" outlineLevel="1">
      <c r="A227" s="21" t="s">
        <v>7</v>
      </c>
      <c r="B227" s="44">
        <v>0.52135821405973515</v>
      </c>
      <c r="C227" s="44">
        <f t="shared" si="23"/>
        <v>0.50592693735048078</v>
      </c>
      <c r="D227" s="44">
        <f t="shared" si="24"/>
        <v>0.50197132179580861</v>
      </c>
      <c r="E227" s="44">
        <f t="shared" si="24"/>
        <v>0.49801570624113656</v>
      </c>
      <c r="F227" s="44">
        <f t="shared" si="24"/>
        <v>0.49406009068646439</v>
      </c>
      <c r="G227" s="44">
        <f t="shared" si="24"/>
        <v>0.49010447513179223</v>
      </c>
      <c r="H227" s="44">
        <f t="shared" si="29"/>
        <v>0.48614885957712017</v>
      </c>
      <c r="I227" s="44">
        <f t="shared" si="25"/>
        <v>0.47175971719532689</v>
      </c>
      <c r="J227" s="44">
        <f t="shared" si="25"/>
        <v>0.45779646785926376</v>
      </c>
      <c r="K227" s="44">
        <f t="shared" si="25"/>
        <v>0.44424650589156728</v>
      </c>
      <c r="L227">
        <f t="shared" si="26"/>
        <v>-3.9556155546721205E-4</v>
      </c>
      <c r="M227" s="105">
        <f t="shared" si="27"/>
        <v>1.3049612793942491</v>
      </c>
      <c r="N227" s="36"/>
      <c r="O227" s="21" t="s">
        <v>7</v>
      </c>
      <c r="P227" s="44">
        <v>0.52135821405973515</v>
      </c>
      <c r="Q227" s="44">
        <f t="shared" si="30"/>
        <v>0.50592693735048078</v>
      </c>
      <c r="R227" s="44">
        <f t="shared" si="30"/>
        <v>0.49095239901122995</v>
      </c>
      <c r="S227" s="44">
        <f t="shared" si="30"/>
        <v>0.47642108039783121</v>
      </c>
      <c r="T227" s="44">
        <f t="shared" si="30"/>
        <v>0.4623198629939782</v>
      </c>
      <c r="U227" s="44">
        <f t="shared" si="30"/>
        <v>0.44863601656813629</v>
      </c>
      <c r="V227" s="44">
        <f t="shared" si="30"/>
        <v>0.43535718768100318</v>
      </c>
      <c r="W227" s="44">
        <f t="shared" si="30"/>
        <v>0.4224713885331286</v>
      </c>
      <c r="X227" s="44">
        <f t="shared" si="30"/>
        <v>0.40996698614262428</v>
      </c>
      <c r="Y227" s="44">
        <f t="shared" si="30"/>
        <v>0.39783269184319459</v>
      </c>
      <c r="AA227" s="105"/>
    </row>
    <row r="228" spans="1:27" ht="14.5" hidden="1" outlineLevel="1">
      <c r="A228" s="21" t="s">
        <v>8</v>
      </c>
      <c r="B228" s="44">
        <v>0.52135821405973515</v>
      </c>
      <c r="C228" s="44">
        <f t="shared" si="23"/>
        <v>0.50592693735048078</v>
      </c>
      <c r="D228" s="44">
        <f t="shared" si="24"/>
        <v>0.50197132179580861</v>
      </c>
      <c r="E228" s="44">
        <f t="shared" si="24"/>
        <v>0.49801570624113656</v>
      </c>
      <c r="F228" s="44">
        <f t="shared" si="24"/>
        <v>0.49406009068646439</v>
      </c>
      <c r="G228" s="44">
        <f t="shared" si="24"/>
        <v>0.49010447513179223</v>
      </c>
      <c r="H228" s="44">
        <f t="shared" si="29"/>
        <v>0.48614885957712017</v>
      </c>
      <c r="I228" s="44">
        <f t="shared" si="25"/>
        <v>0.47175971719532689</v>
      </c>
      <c r="J228" s="44">
        <f t="shared" si="25"/>
        <v>0.45779646785926376</v>
      </c>
      <c r="K228" s="44">
        <f t="shared" si="25"/>
        <v>0.44424650589156728</v>
      </c>
      <c r="L228">
        <f t="shared" si="26"/>
        <v>-3.9556155546721205E-4</v>
      </c>
      <c r="M228" s="105">
        <f t="shared" si="27"/>
        <v>1.3049612793942491</v>
      </c>
      <c r="N228" s="36"/>
      <c r="O228" s="21" t="s">
        <v>8</v>
      </c>
      <c r="P228" s="44">
        <v>0.52135821405973515</v>
      </c>
      <c r="Q228" s="44">
        <f t="shared" si="30"/>
        <v>0.50592693735048078</v>
      </c>
      <c r="R228" s="44">
        <f t="shared" si="30"/>
        <v>0.49095239901122995</v>
      </c>
      <c r="S228" s="44">
        <f t="shared" si="30"/>
        <v>0.47642108039783121</v>
      </c>
      <c r="T228" s="44">
        <f t="shared" si="30"/>
        <v>0.4623198629939782</v>
      </c>
      <c r="U228" s="44">
        <f t="shared" si="30"/>
        <v>0.44863601656813629</v>
      </c>
      <c r="V228" s="44">
        <f t="shared" si="30"/>
        <v>0.43535718768100318</v>
      </c>
      <c r="W228" s="44">
        <f t="shared" si="30"/>
        <v>0.4224713885331286</v>
      </c>
      <c r="X228" s="44">
        <f t="shared" si="30"/>
        <v>0.40996698614262428</v>
      </c>
      <c r="Y228" s="44">
        <f t="shared" si="30"/>
        <v>0.39783269184319459</v>
      </c>
      <c r="AA228" s="105"/>
    </row>
    <row r="229" spans="1:27" ht="13" hidden="1" outlineLevel="1">
      <c r="V229" s="110">
        <f>AVERAGE(V219:V228)</f>
        <v>0.48614885957712017</v>
      </c>
      <c r="W229" s="15"/>
      <c r="X229" s="15"/>
      <c r="Y229" s="15"/>
    </row>
    <row r="230" spans="1:27" hidden="1" outlineLevel="1">
      <c r="A230" t="s">
        <v>46</v>
      </c>
    </row>
    <row r="231" spans="1:27" ht="14.5" hidden="1" outlineLevel="1">
      <c r="A231" t="s">
        <v>47</v>
      </c>
      <c r="B231" s="16"/>
      <c r="C231" s="16"/>
      <c r="D231" s="16"/>
      <c r="E231" s="16"/>
      <c r="F231" s="16"/>
      <c r="G231" s="16"/>
      <c r="H231" s="16"/>
      <c r="I231" s="16"/>
      <c r="J231" s="16"/>
      <c r="K231" s="16"/>
    </row>
    <row r="232" spans="1:27" ht="13" hidden="1" outlineLevel="1">
      <c r="B232" s="4">
        <v>2010</v>
      </c>
      <c r="C232" s="4">
        <v>2020</v>
      </c>
      <c r="D232" s="4">
        <v>2030</v>
      </c>
      <c r="E232" s="4">
        <v>2040</v>
      </c>
      <c r="F232" s="4">
        <v>2050</v>
      </c>
      <c r="G232" s="4">
        <v>2060</v>
      </c>
      <c r="H232" s="4">
        <v>2070</v>
      </c>
      <c r="I232" s="4">
        <v>2080</v>
      </c>
      <c r="J232" s="4">
        <v>2090</v>
      </c>
      <c r="K232" s="4">
        <v>2100</v>
      </c>
      <c r="N232" s="1"/>
      <c r="O232" s="1"/>
      <c r="P232" s="1"/>
      <c r="Q232" s="1"/>
      <c r="R232" s="1"/>
      <c r="S232" s="1"/>
      <c r="T232" s="1"/>
      <c r="U232" s="1"/>
      <c r="V232" s="1"/>
      <c r="W232" s="1"/>
      <c r="X232" s="1"/>
      <c r="Y232" s="1"/>
    </row>
    <row r="233" spans="1:27" ht="13" hidden="1" outlineLevel="1">
      <c r="A233" s="4" t="s">
        <v>5</v>
      </c>
      <c r="B233" s="1">
        <f>B205*B219</f>
        <v>424.93843712122907</v>
      </c>
      <c r="C233" s="1">
        <f t="shared" ref="C233:K233" si="31">C205*C219</f>
        <v>426.27264438280531</v>
      </c>
      <c r="D233" s="1">
        <f t="shared" si="31"/>
        <v>447.8389911829878</v>
      </c>
      <c r="E233" s="1">
        <f t="shared" si="31"/>
        <v>489.98954599368153</v>
      </c>
      <c r="F233" s="1">
        <f t="shared" si="31"/>
        <v>550.82231182659064</v>
      </c>
      <c r="G233" s="1">
        <f t="shared" si="31"/>
        <v>686.14626518450916</v>
      </c>
      <c r="H233" s="1">
        <f t="shared" si="31"/>
        <v>826.45306128110428</v>
      </c>
      <c r="I233" s="1">
        <f t="shared" si="31"/>
        <v>896.34346267112107</v>
      </c>
      <c r="J233" s="1">
        <f t="shared" si="31"/>
        <v>803.01697600277328</v>
      </c>
      <c r="K233" s="1">
        <f t="shared" si="31"/>
        <v>739.81506771223246</v>
      </c>
      <c r="N233" s="1"/>
      <c r="O233" s="1"/>
      <c r="P233" s="1"/>
      <c r="Q233" s="1"/>
      <c r="R233" s="1"/>
      <c r="S233" s="1"/>
      <c r="T233" s="1"/>
      <c r="U233" s="1"/>
      <c r="V233" s="1"/>
      <c r="W233" s="1"/>
      <c r="X233" s="1"/>
      <c r="Y233" s="1"/>
    </row>
    <row r="234" spans="1:27" ht="13" hidden="1" outlineLevel="1">
      <c r="A234" s="4" t="s">
        <v>6</v>
      </c>
      <c r="B234" s="1">
        <f t="shared" ref="B234:K242" si="32">B206*B220</f>
        <v>616.7326297659265</v>
      </c>
      <c r="C234" s="1">
        <f t="shared" si="32"/>
        <v>833.12172764473712</v>
      </c>
      <c r="D234" s="1">
        <f t="shared" si="32"/>
        <v>1014.5442574817058</v>
      </c>
      <c r="E234" s="1">
        <f t="shared" si="32"/>
        <v>1077.5510504934364</v>
      </c>
      <c r="F234" s="1">
        <f t="shared" si="32"/>
        <v>1110.3400735986136</v>
      </c>
      <c r="G234" s="1">
        <f t="shared" si="32"/>
        <v>1118.208931086187</v>
      </c>
      <c r="H234" s="1">
        <f t="shared" si="32"/>
        <v>1114.5301756338808</v>
      </c>
      <c r="I234" s="1">
        <f t="shared" si="32"/>
        <v>1077.8787581667132</v>
      </c>
      <c r="J234" s="1">
        <f t="shared" si="32"/>
        <v>1035.6476862825079</v>
      </c>
      <c r="K234" s="1">
        <f t="shared" si="32"/>
        <v>988.23273805381882</v>
      </c>
      <c r="N234" s="1"/>
      <c r="O234" s="1"/>
      <c r="P234" s="1"/>
      <c r="Q234" s="1"/>
      <c r="R234" s="1"/>
      <c r="S234" s="1"/>
      <c r="T234" s="1"/>
      <c r="U234" s="1"/>
      <c r="V234" s="1"/>
      <c r="W234" s="1"/>
      <c r="X234" s="1"/>
      <c r="Y234" s="1"/>
    </row>
    <row r="235" spans="1:27" ht="13" hidden="1" outlineLevel="1">
      <c r="A235" s="4" t="s">
        <v>11</v>
      </c>
      <c r="B235" s="1">
        <f t="shared" si="32"/>
        <v>608.07709558615477</v>
      </c>
      <c r="C235" s="1">
        <f t="shared" si="32"/>
        <v>611.33024173649937</v>
      </c>
      <c r="D235" s="1">
        <f t="shared" si="32"/>
        <v>616.33933252345366</v>
      </c>
      <c r="E235" s="1">
        <f t="shared" si="32"/>
        <v>595.72547681010849</v>
      </c>
      <c r="F235" s="1">
        <f t="shared" si="32"/>
        <v>542.15660111898126</v>
      </c>
      <c r="G235" s="1">
        <f t="shared" si="32"/>
        <v>486.91836403711812</v>
      </c>
      <c r="H235" s="1">
        <f t="shared" si="32"/>
        <v>426.51367650640708</v>
      </c>
      <c r="I235" s="1">
        <f t="shared" si="32"/>
        <v>364.2820631169987</v>
      </c>
      <c r="J235" s="1">
        <f t="shared" si="32"/>
        <v>298.23748034996402</v>
      </c>
      <c r="K235" s="1">
        <f t="shared" si="32"/>
        <v>270.07185127153588</v>
      </c>
      <c r="N235" s="1"/>
      <c r="O235" s="1"/>
      <c r="P235" s="1"/>
      <c r="Q235" s="1"/>
      <c r="R235" s="1"/>
      <c r="S235" s="1"/>
      <c r="T235" s="1"/>
      <c r="U235" s="1"/>
      <c r="V235" s="1"/>
      <c r="W235" s="1"/>
      <c r="X235" s="1"/>
      <c r="Y235" s="1"/>
    </row>
    <row r="236" spans="1:27" ht="13" hidden="1" outlineLevel="1">
      <c r="A236" s="4" t="s">
        <v>2</v>
      </c>
      <c r="B236" s="1">
        <f t="shared" si="32"/>
        <v>649.90732536340238</v>
      </c>
      <c r="C236" s="1">
        <f t="shared" si="32"/>
        <v>753.58152833573615</v>
      </c>
      <c r="D236" s="1">
        <f t="shared" si="32"/>
        <v>901.34048436770206</v>
      </c>
      <c r="E236" s="1">
        <f t="shared" si="32"/>
        <v>1018.2811704302087</v>
      </c>
      <c r="F236" s="1">
        <f t="shared" si="32"/>
        <v>1050.4113393266005</v>
      </c>
      <c r="G236" s="1">
        <f t="shared" si="32"/>
        <v>973.44005665589748</v>
      </c>
      <c r="H236" s="1">
        <f t="shared" si="32"/>
        <v>790.33902002178661</v>
      </c>
      <c r="I236" s="1">
        <f t="shared" si="32"/>
        <v>596.77091160240616</v>
      </c>
      <c r="J236" s="1">
        <f t="shared" si="32"/>
        <v>382.15029325075091</v>
      </c>
      <c r="K236" s="1">
        <f t="shared" si="32"/>
        <v>151.71703052181002</v>
      </c>
      <c r="N236" s="1"/>
      <c r="O236" s="1"/>
      <c r="P236" s="1"/>
      <c r="Q236" s="1"/>
      <c r="R236" s="1"/>
      <c r="S236" s="1"/>
      <c r="T236" s="1"/>
      <c r="U236" s="1"/>
      <c r="V236" s="1"/>
      <c r="W236" s="1"/>
      <c r="X236" s="1"/>
      <c r="Y236" s="1"/>
    </row>
    <row r="237" spans="1:27" ht="13" hidden="1" outlineLevel="1">
      <c r="A237" s="4" t="s">
        <v>3</v>
      </c>
      <c r="B237" s="1">
        <f t="shared" si="32"/>
        <v>1060.7991643614953</v>
      </c>
      <c r="C237" s="1">
        <f t="shared" si="32"/>
        <v>1003.130425453644</v>
      </c>
      <c r="D237" s="1">
        <f t="shared" si="32"/>
        <v>957.03807898533398</v>
      </c>
      <c r="E237" s="1">
        <f t="shared" si="32"/>
        <v>896.85550456559156</v>
      </c>
      <c r="F237" s="1">
        <f t="shared" si="32"/>
        <v>842.47809245149813</v>
      </c>
      <c r="G237" s="1">
        <f t="shared" si="32"/>
        <v>784.11632423291428</v>
      </c>
      <c r="H237" s="1">
        <f t="shared" si="32"/>
        <v>776.13161713077102</v>
      </c>
      <c r="I237" s="1">
        <f t="shared" si="32"/>
        <v>751.5436765787565</v>
      </c>
      <c r="J237" s="1">
        <f t="shared" si="32"/>
        <v>730.16744669344894</v>
      </c>
      <c r="K237" s="1">
        <f t="shared" si="32"/>
        <v>697.44256656907726</v>
      </c>
      <c r="N237" s="1"/>
      <c r="O237" s="1"/>
      <c r="P237" s="1"/>
      <c r="Q237" s="1"/>
      <c r="R237" s="1"/>
      <c r="S237" s="1"/>
      <c r="T237" s="1"/>
      <c r="U237" s="1"/>
      <c r="V237" s="1"/>
      <c r="W237" s="1"/>
      <c r="X237" s="1"/>
      <c r="Y237" s="1"/>
    </row>
    <row r="238" spans="1:27" ht="13" hidden="1" outlineLevel="1">
      <c r="A238" s="4" t="s">
        <v>4</v>
      </c>
      <c r="B238" s="1">
        <f t="shared" si="32"/>
        <v>1352.0517465562536</v>
      </c>
      <c r="C238" s="1">
        <f t="shared" si="32"/>
        <v>1290.4416171003788</v>
      </c>
      <c r="D238" s="1">
        <f t="shared" si="32"/>
        <v>1209.6573908190917</v>
      </c>
      <c r="E238" s="1">
        <f t="shared" si="32"/>
        <v>1012.2221725186399</v>
      </c>
      <c r="F238" s="1">
        <f t="shared" si="32"/>
        <v>780.07241195371614</v>
      </c>
      <c r="G238" s="1">
        <f t="shared" si="32"/>
        <v>715.78516912684086</v>
      </c>
      <c r="H238" s="1">
        <f t="shared" si="32"/>
        <v>723.2337566369024</v>
      </c>
      <c r="I238" s="1">
        <f t="shared" si="32"/>
        <v>711.31887673745393</v>
      </c>
      <c r="J238" s="1">
        <f t="shared" si="32"/>
        <v>691.68302631139443</v>
      </c>
      <c r="K238" s="1">
        <f t="shared" si="32"/>
        <v>658.21052866852597</v>
      </c>
      <c r="N238" s="1"/>
      <c r="O238" s="1"/>
      <c r="P238" s="1"/>
      <c r="Q238" s="1"/>
      <c r="R238" s="1"/>
      <c r="S238" s="1"/>
      <c r="T238" s="1"/>
      <c r="U238" s="1"/>
      <c r="V238" s="1"/>
      <c r="W238" s="1"/>
      <c r="X238" s="1"/>
      <c r="Y238" s="1"/>
    </row>
    <row r="239" spans="1:27" ht="13" hidden="1" outlineLevel="1">
      <c r="A239" s="4" t="s">
        <v>0</v>
      </c>
      <c r="B239" s="1">
        <f t="shared" si="32"/>
        <v>685.25255543985281</v>
      </c>
      <c r="C239" s="1">
        <f t="shared" si="32"/>
        <v>667.24853012743722</v>
      </c>
      <c r="D239" s="1">
        <f t="shared" si="32"/>
        <v>610.89265650374625</v>
      </c>
      <c r="E239" s="1">
        <f t="shared" si="32"/>
        <v>552.97173306040315</v>
      </c>
      <c r="F239" s="1">
        <f t="shared" si="32"/>
        <v>494.00284770491476</v>
      </c>
      <c r="G239" s="1">
        <f t="shared" si="32"/>
        <v>434.66698074904315</v>
      </c>
      <c r="H239" s="1">
        <f t="shared" si="32"/>
        <v>375.23444343762196</v>
      </c>
      <c r="I239" s="1">
        <f t="shared" si="32"/>
        <v>359.83742069059434</v>
      </c>
      <c r="J239" s="1">
        <f t="shared" si="32"/>
        <v>344.21087546394619</v>
      </c>
      <c r="K239" s="1">
        <f t="shared" si="32"/>
        <v>328.38170060022208</v>
      </c>
      <c r="N239" s="1"/>
      <c r="O239" s="1"/>
      <c r="P239" s="1"/>
      <c r="Q239" s="1"/>
      <c r="R239" s="1"/>
      <c r="S239" s="1"/>
      <c r="T239" s="1"/>
      <c r="U239" s="1"/>
      <c r="V239" s="1"/>
      <c r="W239" s="1"/>
      <c r="X239" s="1"/>
      <c r="Y239" s="1"/>
    </row>
    <row r="240" spans="1:27" ht="13" hidden="1" outlineLevel="1">
      <c r="A240" s="4" t="s">
        <v>1</v>
      </c>
      <c r="B240" s="1">
        <f t="shared" si="32"/>
        <v>801.07820658104936</v>
      </c>
      <c r="C240" s="1">
        <f t="shared" si="32"/>
        <v>824.24403704625411</v>
      </c>
      <c r="D240" s="1">
        <f t="shared" si="32"/>
        <v>838.61183764143357</v>
      </c>
      <c r="E240" s="1">
        <f t="shared" si="32"/>
        <v>844.62588246929818</v>
      </c>
      <c r="F240" s="1">
        <f t="shared" si="32"/>
        <v>846.7045438073053</v>
      </c>
      <c r="G240" s="1">
        <f t="shared" si="32"/>
        <v>840.04322904921537</v>
      </c>
      <c r="H240" s="1">
        <f t="shared" si="32"/>
        <v>829.83114101394608</v>
      </c>
      <c r="I240" s="1">
        <f t="shared" si="32"/>
        <v>826.10101192678042</v>
      </c>
      <c r="J240" s="1">
        <f t="shared" si="32"/>
        <v>820.26143160123161</v>
      </c>
      <c r="K240" s="1">
        <f t="shared" si="32"/>
        <v>812.27701549125527</v>
      </c>
      <c r="N240" s="1"/>
      <c r="O240" s="1"/>
      <c r="P240" s="1"/>
      <c r="Q240" s="1"/>
      <c r="R240" s="1"/>
      <c r="S240" s="1"/>
      <c r="T240" s="1"/>
      <c r="U240" s="1"/>
      <c r="V240" s="1"/>
      <c r="W240" s="1"/>
      <c r="X240" s="1"/>
      <c r="Y240" s="1"/>
    </row>
    <row r="241" spans="1:26" ht="13" hidden="1" outlineLevel="1">
      <c r="A241" s="4" t="s">
        <v>7</v>
      </c>
      <c r="B241" s="1">
        <f t="shared" si="32"/>
        <v>1445.8338281360086</v>
      </c>
      <c r="C241" s="1">
        <f t="shared" si="32"/>
        <v>1441.2430292999104</v>
      </c>
      <c r="D241" s="1">
        <f t="shared" si="32"/>
        <v>1451.1648967437234</v>
      </c>
      <c r="E241" s="1">
        <f t="shared" si="32"/>
        <v>1449.9257442897613</v>
      </c>
      <c r="F241" s="1">
        <f t="shared" si="32"/>
        <v>1442.5881496291272</v>
      </c>
      <c r="G241" s="1">
        <f t="shared" si="32"/>
        <v>1429.5068893187467</v>
      </c>
      <c r="H241" s="1">
        <f t="shared" si="32"/>
        <v>1411.8596573932257</v>
      </c>
      <c r="I241" s="1">
        <f t="shared" si="32"/>
        <v>1355.1905674239929</v>
      </c>
      <c r="J241" s="1">
        <f t="shared" si="32"/>
        <v>1292.3131825679784</v>
      </c>
      <c r="K241" s="1">
        <f t="shared" si="32"/>
        <v>1223.1966730037607</v>
      </c>
      <c r="N241" s="1"/>
      <c r="O241" s="1"/>
      <c r="P241" s="1"/>
      <c r="Q241" s="1"/>
      <c r="R241" s="1"/>
      <c r="S241" s="1"/>
      <c r="T241" s="1"/>
      <c r="U241" s="1"/>
      <c r="V241" s="1"/>
      <c r="W241" s="1"/>
      <c r="X241" s="1"/>
      <c r="Y241" s="1"/>
    </row>
    <row r="242" spans="1:26" ht="13" hidden="1" outlineLevel="1">
      <c r="A242" s="4" t="s">
        <v>8</v>
      </c>
      <c r="B242" s="1">
        <f t="shared" si="32"/>
        <v>903.41533571299965</v>
      </c>
      <c r="C242" s="1">
        <f t="shared" si="32"/>
        <v>1013.28966275404</v>
      </c>
      <c r="D242" s="1">
        <f t="shared" si="32"/>
        <v>1113.1809103616777</v>
      </c>
      <c r="E242" s="1">
        <f t="shared" si="32"/>
        <v>1174.8016032211849</v>
      </c>
      <c r="F242" s="1">
        <f t="shared" si="32"/>
        <v>1219.8497070420199</v>
      </c>
      <c r="G242" s="1">
        <f t="shared" si="32"/>
        <v>1229.8141977431956</v>
      </c>
      <c r="H242" s="1">
        <f t="shared" si="32"/>
        <v>1203.2548812487778</v>
      </c>
      <c r="I242" s="1">
        <f t="shared" si="32"/>
        <v>1143.2143305852933</v>
      </c>
      <c r="J242" s="1">
        <f t="shared" si="32"/>
        <v>1064.0666031611145</v>
      </c>
      <c r="K242" s="1">
        <f t="shared" si="32"/>
        <v>969.79428063397984</v>
      </c>
      <c r="N242" s="1"/>
      <c r="O242" s="1"/>
      <c r="P242" s="1"/>
      <c r="Q242" s="1"/>
      <c r="R242" s="1"/>
      <c r="S242" s="1"/>
      <c r="T242" s="1"/>
      <c r="U242" s="1"/>
      <c r="V242" s="1"/>
      <c r="W242" s="1"/>
    </row>
    <row r="243" spans="1:26" ht="14.5" hidden="1" outlineLevel="1">
      <c r="A243" s="16"/>
      <c r="B243" s="3"/>
      <c r="C243" s="3"/>
      <c r="D243" s="3"/>
      <c r="E243" s="3"/>
      <c r="F243" s="3"/>
      <c r="G243" s="3"/>
      <c r="H243" s="3"/>
      <c r="I243" s="3"/>
      <c r="J243" s="3"/>
      <c r="K243" s="3"/>
    </row>
    <row r="244" spans="1:26" ht="14.5" hidden="1" outlineLevel="1">
      <c r="A244" s="16" t="s">
        <v>48</v>
      </c>
      <c r="B244" s="3"/>
      <c r="C244" s="3"/>
      <c r="D244" s="3"/>
      <c r="E244" s="3"/>
      <c r="F244" s="3"/>
      <c r="G244" s="3"/>
      <c r="H244" s="3"/>
      <c r="I244" s="3"/>
      <c r="J244" s="3"/>
      <c r="K244" s="3"/>
    </row>
    <row r="245" spans="1:26" ht="14.5" hidden="1" outlineLevel="1">
      <c r="A245" s="24" t="s">
        <v>39</v>
      </c>
      <c r="B245" s="23"/>
      <c r="C245" s="23"/>
      <c r="D245" s="23"/>
      <c r="E245" s="23"/>
      <c r="F245" s="23"/>
      <c r="G245" s="23"/>
      <c r="H245" s="23"/>
      <c r="I245" s="23"/>
      <c r="J245" s="23"/>
      <c r="K245" s="23"/>
      <c r="L245" s="32"/>
    </row>
    <row r="246" spans="1:26" ht="14.5" hidden="1" outlineLevel="1">
      <c r="A246" s="23"/>
      <c r="B246" s="69">
        <v>2010</v>
      </c>
      <c r="C246" s="69">
        <v>2020</v>
      </c>
      <c r="D246" s="69">
        <v>2030</v>
      </c>
      <c r="E246" s="69">
        <v>2040</v>
      </c>
      <c r="F246" s="69">
        <v>2050</v>
      </c>
      <c r="G246" s="69">
        <v>2060</v>
      </c>
      <c r="H246" s="69">
        <v>2070</v>
      </c>
      <c r="I246" s="69">
        <v>2080</v>
      </c>
      <c r="J246" s="69">
        <v>2090</v>
      </c>
      <c r="K246" s="69">
        <v>2100</v>
      </c>
      <c r="L246" s="6"/>
      <c r="O246" s="1"/>
      <c r="P246" s="1"/>
      <c r="Q246" s="1"/>
      <c r="R246" s="1"/>
      <c r="S246" s="1"/>
      <c r="T246" s="1"/>
      <c r="U246" s="1"/>
      <c r="V246" s="1"/>
      <c r="W246" s="1"/>
      <c r="X246" s="1"/>
      <c r="Y246" s="1"/>
      <c r="Z246" s="1"/>
    </row>
    <row r="247" spans="1:26" ht="14.5" hidden="1" outlineLevel="1">
      <c r="A247" s="23" t="s">
        <v>5</v>
      </c>
      <c r="B247" s="46">
        <f t="shared" ref="B247:K247" si="33">B205*B10</f>
        <v>697.88399983827969</v>
      </c>
      <c r="C247" s="46">
        <f t="shared" si="33"/>
        <v>907.42667248582939</v>
      </c>
      <c r="D247" s="46">
        <f t="shared" si="33"/>
        <v>1172.3255122208579</v>
      </c>
      <c r="E247" s="46">
        <f t="shared" si="33"/>
        <v>1527.498718255091</v>
      </c>
      <c r="F247" s="46">
        <f t="shared" si="33"/>
        <v>1981.7181046812318</v>
      </c>
      <c r="G247" s="46">
        <f t="shared" si="33"/>
        <v>2759.4991320680001</v>
      </c>
      <c r="H247" s="46">
        <f t="shared" si="33"/>
        <v>3625.6197570549998</v>
      </c>
      <c r="I247" s="46">
        <f t="shared" si="33"/>
        <v>4292.5252510270002</v>
      </c>
      <c r="J247" s="46">
        <f t="shared" si="33"/>
        <v>4118.3870428618811</v>
      </c>
      <c r="K247" s="46">
        <f t="shared" si="33"/>
        <v>3999.4361967549394</v>
      </c>
      <c r="L247" s="6"/>
      <c r="O247" s="1"/>
      <c r="P247" s="1"/>
      <c r="Q247" s="1"/>
      <c r="R247" s="1"/>
      <c r="S247" s="1"/>
      <c r="T247" s="1"/>
      <c r="U247" s="1"/>
      <c r="V247" s="1"/>
      <c r="W247" s="1"/>
      <c r="X247" s="1"/>
      <c r="Y247" s="1"/>
      <c r="Z247" s="1"/>
    </row>
    <row r="248" spans="1:26" ht="14.5" hidden="1" outlineLevel="1">
      <c r="A248" s="23" t="s">
        <v>6</v>
      </c>
      <c r="B248" s="46">
        <f t="shared" ref="B248:K248" si="34">B206*B11</f>
        <v>1726.9372356759106</v>
      </c>
      <c r="C248" s="46">
        <f t="shared" si="34"/>
        <v>2486.0839021373349</v>
      </c>
      <c r="D248" s="46">
        <f t="shared" si="34"/>
        <v>3070.9148723679691</v>
      </c>
      <c r="E248" s="46">
        <f t="shared" si="34"/>
        <v>3208.7394399764316</v>
      </c>
      <c r="F248" s="46">
        <f t="shared" si="34"/>
        <v>3163.3443316920434</v>
      </c>
      <c r="G248" s="46">
        <f t="shared" si="34"/>
        <v>2978.8750807871497</v>
      </c>
      <c r="H248" s="46">
        <f t="shared" si="34"/>
        <v>2736.9885430887598</v>
      </c>
      <c r="I248" s="46">
        <f t="shared" si="34"/>
        <v>2471.4820078881799</v>
      </c>
      <c r="J248" s="46">
        <f t="shared" si="34"/>
        <v>2204.750553940285</v>
      </c>
      <c r="K248" s="46">
        <f t="shared" si="34"/>
        <v>1962.5475087718389</v>
      </c>
      <c r="L248" s="6"/>
      <c r="O248" s="1"/>
      <c r="P248" s="1"/>
      <c r="Q248" s="1"/>
      <c r="R248" s="1"/>
      <c r="S248" s="1"/>
      <c r="T248" s="1"/>
      <c r="U248" s="1"/>
      <c r="V248" s="1"/>
      <c r="W248" s="1"/>
      <c r="X248" s="1"/>
      <c r="Y248" s="1"/>
      <c r="Z248" s="1"/>
    </row>
    <row r="249" spans="1:26" ht="14.5" hidden="1" outlineLevel="1">
      <c r="A249" s="23" t="s">
        <v>11</v>
      </c>
      <c r="B249" s="46">
        <f t="shared" ref="B249:K249" si="35">B207*B12</f>
        <v>609.80223474747311</v>
      </c>
      <c r="C249" s="46">
        <f t="shared" si="35"/>
        <v>656.35234143194054</v>
      </c>
      <c r="D249" s="46">
        <f t="shared" si="35"/>
        <v>705.58121143876576</v>
      </c>
      <c r="E249" s="46">
        <f t="shared" si="35"/>
        <v>721.98549201217736</v>
      </c>
      <c r="F249" s="46">
        <f t="shared" si="35"/>
        <v>691.20511026456973</v>
      </c>
      <c r="G249" s="46">
        <f t="shared" si="35"/>
        <v>647.93674174857733</v>
      </c>
      <c r="H249" s="46">
        <f t="shared" si="35"/>
        <v>587.54196599148008</v>
      </c>
      <c r="I249" s="46">
        <f t="shared" si="35"/>
        <v>509.95845768517762</v>
      </c>
      <c r="J249" s="46">
        <f t="shared" si="35"/>
        <v>421.88924777472579</v>
      </c>
      <c r="K249" s="46">
        <f t="shared" si="35"/>
        <v>383.25081862886611</v>
      </c>
      <c r="L249" s="6"/>
      <c r="O249" s="1"/>
      <c r="P249" s="1"/>
      <c r="Q249" s="1"/>
      <c r="R249" s="1"/>
      <c r="S249" s="1"/>
      <c r="T249" s="1"/>
      <c r="U249" s="1"/>
      <c r="V249" s="1"/>
      <c r="W249" s="1"/>
      <c r="X249" s="1"/>
      <c r="Y249" s="1"/>
      <c r="Z249" s="1"/>
    </row>
    <row r="250" spans="1:26" ht="14.5" hidden="1" outlineLevel="1">
      <c r="A250" s="23" t="s">
        <v>2</v>
      </c>
      <c r="B250" s="46">
        <f t="shared" ref="B250:K250" si="36">B208*B13</f>
        <v>298.03553116275833</v>
      </c>
      <c r="C250" s="46">
        <f t="shared" si="36"/>
        <v>359.28339746743222</v>
      </c>
      <c r="D250" s="46">
        <f t="shared" si="36"/>
        <v>444.43353810277171</v>
      </c>
      <c r="E250" s="46">
        <f t="shared" si="36"/>
        <v>518.4651713992024</v>
      </c>
      <c r="F250" s="46">
        <f t="shared" si="36"/>
        <v>551.84124589711064</v>
      </c>
      <c r="G250" s="46">
        <f t="shared" si="36"/>
        <v>524.79621988361851</v>
      </c>
      <c r="H250" s="46">
        <f t="shared" si="36"/>
        <v>434.95539275940251</v>
      </c>
      <c r="I250" s="46">
        <f t="shared" si="36"/>
        <v>328.8722796082485</v>
      </c>
      <c r="J250" s="46">
        <f t="shared" si="36"/>
        <v>209.5901335692725</v>
      </c>
      <c r="K250" s="46">
        <f t="shared" si="36"/>
        <v>82.500800942520698</v>
      </c>
      <c r="L250" s="6"/>
      <c r="O250" s="1"/>
      <c r="P250" s="1"/>
      <c r="Q250" s="1"/>
      <c r="R250" s="1"/>
      <c r="S250" s="1"/>
      <c r="T250" s="1"/>
      <c r="U250" s="1"/>
      <c r="V250" s="1"/>
      <c r="W250" s="1"/>
      <c r="X250" s="1"/>
      <c r="Y250" s="1"/>
      <c r="Z250" s="1"/>
    </row>
    <row r="251" spans="1:26" ht="14.5" hidden="1" outlineLevel="1">
      <c r="A251" s="23" t="s">
        <v>3</v>
      </c>
      <c r="B251" s="46">
        <f t="shared" ref="B251:K251" si="37">B209*B14</f>
        <v>1191.8475568336</v>
      </c>
      <c r="C251" s="46">
        <f t="shared" si="37"/>
        <v>1278.3051722661282</v>
      </c>
      <c r="D251" s="46">
        <f t="shared" si="37"/>
        <v>1320.0807557931205</v>
      </c>
      <c r="E251" s="46">
        <f t="shared" si="37"/>
        <v>1306.0623391061779</v>
      </c>
      <c r="F251" s="46">
        <f t="shared" si="37"/>
        <v>1266.5729780852835</v>
      </c>
      <c r="G251" s="46">
        <f t="shared" si="37"/>
        <v>1191.6039348281456</v>
      </c>
      <c r="H251" s="46">
        <f t="shared" si="37"/>
        <v>1175.1785030702385</v>
      </c>
      <c r="I251" s="46">
        <f t="shared" si="37"/>
        <v>1145.9173401608405</v>
      </c>
      <c r="J251" s="46">
        <f t="shared" si="37"/>
        <v>1111.0479188709446</v>
      </c>
      <c r="K251" s="46">
        <f t="shared" si="37"/>
        <v>1053.8526498918716</v>
      </c>
      <c r="L251" s="6"/>
      <c r="O251" s="1"/>
      <c r="P251" s="1"/>
      <c r="Q251" s="1"/>
      <c r="R251" s="1"/>
      <c r="S251" s="1"/>
      <c r="T251" s="1"/>
      <c r="U251" s="1"/>
      <c r="V251" s="1"/>
      <c r="W251" s="1"/>
      <c r="X251" s="1"/>
      <c r="Y251" s="1"/>
      <c r="Z251" s="1"/>
    </row>
    <row r="252" spans="1:26" ht="14.5" hidden="1" outlineLevel="1">
      <c r="A252" s="23" t="s">
        <v>4</v>
      </c>
      <c r="B252" s="46">
        <f t="shared" ref="B252:K252" si="38">B210*B15</f>
        <v>987.68649682164505</v>
      </c>
      <c r="C252" s="46">
        <f t="shared" si="38"/>
        <v>1152.652945363732</v>
      </c>
      <c r="D252" s="46">
        <f t="shared" si="38"/>
        <v>1239.6481592201364</v>
      </c>
      <c r="E252" s="46">
        <f t="shared" si="38"/>
        <v>1156.5523151715233</v>
      </c>
      <c r="F252" s="46">
        <f t="shared" si="38"/>
        <v>968.14237565880455</v>
      </c>
      <c r="G252" s="46">
        <f t="shared" si="38"/>
        <v>939.62000955869826</v>
      </c>
      <c r="H252" s="46">
        <f t="shared" si="38"/>
        <v>982.03972301226224</v>
      </c>
      <c r="I252" s="46">
        <f t="shared" si="38"/>
        <v>1002.7243317716477</v>
      </c>
      <c r="J252" s="46">
        <f t="shared" si="38"/>
        <v>999.45662991395477</v>
      </c>
      <c r="K252" s="46">
        <f t="shared" si="38"/>
        <v>966.42155804840286</v>
      </c>
      <c r="L252" s="6"/>
      <c r="O252" s="1"/>
      <c r="P252" s="1"/>
      <c r="Q252" s="1"/>
      <c r="R252" s="1"/>
      <c r="S252" s="1"/>
      <c r="T252" s="1"/>
      <c r="U252" s="1"/>
      <c r="V252" s="1"/>
      <c r="W252" s="1"/>
      <c r="X252" s="1"/>
      <c r="Y252" s="1"/>
      <c r="Z252" s="1"/>
    </row>
    <row r="253" spans="1:26" ht="14.5" hidden="1" outlineLevel="1">
      <c r="A253" s="23" t="s">
        <v>0</v>
      </c>
      <c r="B253" s="46">
        <f t="shared" ref="B253:K253" si="39">B211*B16</f>
        <v>274.64237824945189</v>
      </c>
      <c r="C253" s="46">
        <f t="shared" si="39"/>
        <v>298.54229418241692</v>
      </c>
      <c r="D253" s="46">
        <f t="shared" si="39"/>
        <v>321.36092085679934</v>
      </c>
      <c r="E253" s="46">
        <f t="shared" si="39"/>
        <v>340.39360386179158</v>
      </c>
      <c r="F253" s="46">
        <f t="shared" si="39"/>
        <v>355.77255371014832</v>
      </c>
      <c r="G253" s="46">
        <f t="shared" si="39"/>
        <v>369.66834557098224</v>
      </c>
      <c r="H253" s="46">
        <f t="shared" si="39"/>
        <v>380.45722860325549</v>
      </c>
      <c r="I253" s="46">
        <f t="shared" si="39"/>
        <v>386.06594409803569</v>
      </c>
      <c r="J253" s="46">
        <f t="shared" si="39"/>
        <v>385.89746935768824</v>
      </c>
      <c r="K253" s="46">
        <f t="shared" si="39"/>
        <v>380.60590046501812</v>
      </c>
      <c r="L253" s="6"/>
      <c r="O253" s="1"/>
      <c r="P253" s="1"/>
      <c r="Q253" s="1"/>
      <c r="R253" s="1"/>
      <c r="S253" s="1"/>
      <c r="T253" s="1"/>
      <c r="U253" s="1"/>
      <c r="V253" s="1"/>
      <c r="W253" s="1"/>
      <c r="X253" s="1"/>
      <c r="Y253" s="1"/>
      <c r="Z253" s="1"/>
    </row>
    <row r="254" spans="1:26" ht="14.5" hidden="1" outlineLevel="1">
      <c r="A254" s="23" t="s">
        <v>1</v>
      </c>
      <c r="B254" s="46">
        <f t="shared" ref="B254:K254" si="40">B212*B17</f>
        <v>166.65015962666607</v>
      </c>
      <c r="C254" s="46">
        <f t="shared" si="40"/>
        <v>174.29280934116164</v>
      </c>
      <c r="D254" s="46">
        <f t="shared" si="40"/>
        <v>177.3306740108373</v>
      </c>
      <c r="E254" s="46">
        <f t="shared" si="40"/>
        <v>176.67346094817114</v>
      </c>
      <c r="F254" s="46">
        <f t="shared" si="40"/>
        <v>174.23545672638258</v>
      </c>
      <c r="G254" s="46">
        <f t="shared" si="40"/>
        <v>169.70043578975688</v>
      </c>
      <c r="H254" s="46">
        <f t="shared" si="40"/>
        <v>163.21693182351757</v>
      </c>
      <c r="I254" s="46">
        <f t="shared" si="40"/>
        <v>155.30631280481475</v>
      </c>
      <c r="J254" s="46">
        <f t="shared" si="40"/>
        <v>146.36236020848921</v>
      </c>
      <c r="K254" s="46">
        <f t="shared" si="40"/>
        <v>137.02557553695772</v>
      </c>
      <c r="L254" s="6"/>
      <c r="O254" s="1"/>
      <c r="P254" s="1"/>
      <c r="Q254" s="1"/>
      <c r="R254" s="1"/>
      <c r="S254" s="1"/>
      <c r="T254" s="1"/>
      <c r="U254" s="1"/>
      <c r="V254" s="1"/>
      <c r="W254" s="1"/>
      <c r="X254" s="1"/>
      <c r="Y254" s="1"/>
      <c r="Z254" s="1"/>
    </row>
    <row r="255" spans="1:26" ht="14.5" hidden="1" outlineLevel="1">
      <c r="A255" s="23" t="s">
        <v>7</v>
      </c>
      <c r="B255" s="46">
        <f t="shared" ref="B255:K255" si="41">B213*B18</f>
        <v>2129.5649862476139</v>
      </c>
      <c r="C255" s="46">
        <f t="shared" si="41"/>
        <v>2411.9358900265047</v>
      </c>
      <c r="D255" s="46">
        <f t="shared" si="41"/>
        <v>2630.7445973132899</v>
      </c>
      <c r="E255" s="46">
        <f t="shared" si="41"/>
        <v>2770.3330579886056</v>
      </c>
      <c r="F255" s="46">
        <f t="shared" si="41"/>
        <v>2830.5898306197514</v>
      </c>
      <c r="G255" s="46">
        <f t="shared" si="41"/>
        <v>2819.5520542352956</v>
      </c>
      <c r="H255" s="46">
        <f t="shared" si="41"/>
        <v>2752.3383692757111</v>
      </c>
      <c r="I255" s="46">
        <f t="shared" si="41"/>
        <v>2635.1020450111714</v>
      </c>
      <c r="J255" s="46">
        <f t="shared" si="41"/>
        <v>2483.1673484504149</v>
      </c>
      <c r="K255" s="46">
        <f t="shared" si="41"/>
        <v>2308.9593667150102</v>
      </c>
      <c r="L255" s="6"/>
      <c r="O255" s="1"/>
      <c r="P255" s="1"/>
      <c r="Q255" s="1"/>
      <c r="R255" s="1"/>
      <c r="S255" s="1"/>
      <c r="T255" s="1"/>
      <c r="U255" s="1"/>
      <c r="V255" s="1"/>
      <c r="W255" s="1"/>
      <c r="X255" s="1"/>
      <c r="Y255" s="1"/>
      <c r="Z255" s="1"/>
    </row>
    <row r="256" spans="1:26" ht="14.5" hidden="1" outlineLevel="1">
      <c r="A256" s="23" t="s">
        <v>8</v>
      </c>
      <c r="B256" s="46">
        <f t="shared" ref="B256:K256" si="42">B214*B19</f>
        <v>2477.2605535960897</v>
      </c>
      <c r="C256" s="46">
        <f t="shared" si="42"/>
        <v>3276.7074246798852</v>
      </c>
      <c r="D256" s="46">
        <f t="shared" si="42"/>
        <v>4035.9965880940176</v>
      </c>
      <c r="E256" s="46">
        <f t="shared" si="42"/>
        <v>4664.7637677529274</v>
      </c>
      <c r="F256" s="46">
        <f t="shared" si="42"/>
        <v>5188.753160660056</v>
      </c>
      <c r="G256" s="46">
        <f t="shared" si="42"/>
        <v>5458.1174005566963</v>
      </c>
      <c r="H256" s="46">
        <f t="shared" si="42"/>
        <v>5438.4073419408996</v>
      </c>
      <c r="I256" s="46">
        <f t="shared" si="42"/>
        <v>5277.1714282858966</v>
      </c>
      <c r="J256" s="46">
        <f t="shared" si="42"/>
        <v>4932.3827997652052</v>
      </c>
      <c r="K256" s="46">
        <f t="shared" si="42"/>
        <v>4458.5699696126958</v>
      </c>
      <c r="L256" s="6"/>
      <c r="O256" s="1"/>
      <c r="P256" s="1"/>
      <c r="Q256" s="1"/>
      <c r="R256" s="1"/>
      <c r="S256" s="1"/>
      <c r="T256" s="1"/>
      <c r="U256" s="1"/>
      <c r="V256" s="1"/>
      <c r="W256" s="1"/>
      <c r="X256" s="1"/>
      <c r="Y256" s="1"/>
      <c r="Z256" s="1"/>
    </row>
    <row r="257" spans="1:26" ht="14.5" hidden="1" outlineLevel="1">
      <c r="A257" s="23" t="s">
        <v>89</v>
      </c>
      <c r="B257" s="46">
        <f>SUM(B247:B256)</f>
        <v>10560.311132799488</v>
      </c>
      <c r="C257" s="46">
        <f t="shared" ref="C257:K257" si="43">SUM(C247:C256)</f>
        <v>13001.582849382366</v>
      </c>
      <c r="D257" s="46">
        <f t="shared" si="43"/>
        <v>15118.416829418566</v>
      </c>
      <c r="E257" s="46">
        <f t="shared" si="43"/>
        <v>16391.467366472101</v>
      </c>
      <c r="F257" s="46">
        <f t="shared" si="43"/>
        <v>17172.175147995382</v>
      </c>
      <c r="G257" s="46">
        <f t="shared" si="43"/>
        <v>17859.36935502692</v>
      </c>
      <c r="H257" s="46">
        <f t="shared" si="43"/>
        <v>18276.743756620526</v>
      </c>
      <c r="I257" s="46">
        <f t="shared" si="43"/>
        <v>18205.125398341013</v>
      </c>
      <c r="J257" s="46">
        <f t="shared" si="43"/>
        <v>17012.931504712862</v>
      </c>
      <c r="K257" s="46">
        <f t="shared" si="43"/>
        <v>15733.17034536812</v>
      </c>
      <c r="L257" s="6"/>
      <c r="O257" s="1"/>
      <c r="P257" s="1"/>
      <c r="Q257" s="1"/>
      <c r="R257" s="1"/>
      <c r="S257" s="1"/>
      <c r="T257" s="1"/>
      <c r="U257" s="1"/>
      <c r="V257" s="1"/>
      <c r="W257" s="1"/>
      <c r="X257" s="1"/>
      <c r="Y257" s="1"/>
    </row>
    <row r="258" spans="1:26" hidden="1" outlineLevel="1"/>
    <row r="259" spans="1:26" collapsed="1">
      <c r="A259" t="s">
        <v>49</v>
      </c>
    </row>
    <row r="260" spans="1:26" ht="14.5">
      <c r="A260" s="18" t="s">
        <v>41</v>
      </c>
      <c r="B260" s="17"/>
      <c r="C260" s="17"/>
      <c r="D260" s="17"/>
      <c r="E260" s="17"/>
      <c r="F260" s="17"/>
      <c r="G260" s="17"/>
      <c r="H260" s="17"/>
      <c r="I260" s="17"/>
      <c r="J260" s="17"/>
      <c r="K260" s="17"/>
      <c r="L260" s="32"/>
    </row>
    <row r="261" spans="1:26" ht="14.5">
      <c r="A261" s="17"/>
      <c r="B261" s="70">
        <v>2010</v>
      </c>
      <c r="C261" s="70">
        <v>2020</v>
      </c>
      <c r="D261" s="70">
        <v>2030</v>
      </c>
      <c r="E261" s="70">
        <v>2040</v>
      </c>
      <c r="F261" s="70">
        <v>2050</v>
      </c>
      <c r="G261" s="70">
        <v>2060</v>
      </c>
      <c r="H261" s="70">
        <v>2070</v>
      </c>
      <c r="I261" s="70">
        <v>2080</v>
      </c>
      <c r="J261" s="70">
        <v>2090</v>
      </c>
      <c r="K261" s="70">
        <v>2100</v>
      </c>
      <c r="L261" s="2"/>
      <c r="O261" s="2"/>
      <c r="P261" s="2"/>
      <c r="Q261" s="2"/>
      <c r="R261" s="2"/>
      <c r="S261" s="2"/>
      <c r="T261" s="2"/>
      <c r="U261" s="2"/>
      <c r="V261" s="2"/>
      <c r="W261" s="2"/>
      <c r="X261" s="2"/>
      <c r="Y261" s="2"/>
      <c r="Z261" s="2"/>
    </row>
    <row r="262" spans="1:26" ht="14.5">
      <c r="A262" s="17" t="s">
        <v>5</v>
      </c>
      <c r="B262" s="47">
        <f>B233*B10/1000</f>
        <v>0.36384755577654992</v>
      </c>
      <c r="C262" s="47">
        <f t="shared" ref="C262:K262" si="44">C233*C10/1000</f>
        <v>0.45909159728089349</v>
      </c>
      <c r="D262" s="47">
        <f t="shared" si="44"/>
        <v>0.5884737869444524</v>
      </c>
      <c r="E262" s="47">
        <f t="shared" si="44"/>
        <v>0.76071835295424006</v>
      </c>
      <c r="F262" s="47">
        <f t="shared" si="44"/>
        <v>0.97908782651381776</v>
      </c>
      <c r="G262" s="47">
        <f t="shared" si="44"/>
        <v>1.3524428737488234</v>
      </c>
      <c r="H262" s="47">
        <f t="shared" si="44"/>
        <v>1.7625909101525639</v>
      </c>
      <c r="I262" s="47">
        <f t="shared" si="44"/>
        <v>2.025040498478297</v>
      </c>
      <c r="J262" s="47">
        <f t="shared" si="44"/>
        <v>1.8853830414995278</v>
      </c>
      <c r="K262" s="47">
        <f t="shared" si="44"/>
        <v>1.7767355559446405</v>
      </c>
      <c r="L262" s="2"/>
      <c r="M262" s="109">
        <f>K262/B262</f>
        <v>4.8831867295428228</v>
      </c>
      <c r="O262" s="2"/>
      <c r="P262" s="2"/>
      <c r="Q262" s="2"/>
      <c r="R262" s="2"/>
      <c r="S262" s="2"/>
      <c r="T262" s="2"/>
      <c r="U262" s="2"/>
      <c r="V262" s="2"/>
      <c r="W262" s="2"/>
      <c r="X262" s="2"/>
      <c r="Y262" s="2"/>
      <c r="Z262" s="2"/>
    </row>
    <row r="263" spans="1:26" ht="14.5">
      <c r="A263" s="17" t="s">
        <v>6</v>
      </c>
      <c r="B263" s="47">
        <f t="shared" ref="B263:K263" si="45">B234*B11/1000</f>
        <v>0.90035291298524878</v>
      </c>
      <c r="C263" s="47">
        <f t="shared" si="45"/>
        <v>1.2577768146046742</v>
      </c>
      <c r="D263" s="47">
        <f t="shared" si="45"/>
        <v>1.5415111976049565</v>
      </c>
      <c r="E263" s="47">
        <f t="shared" si="45"/>
        <v>1.5980026383436516</v>
      </c>
      <c r="F263" s="47">
        <f t="shared" si="45"/>
        <v>1.5628821873882841</v>
      </c>
      <c r="G263" s="47">
        <f t="shared" si="45"/>
        <v>1.4599600079523611</v>
      </c>
      <c r="H263" s="47">
        <f t="shared" si="45"/>
        <v>1.3305838588982442</v>
      </c>
      <c r="I263" s="47">
        <f t="shared" si="45"/>
        <v>1.1659456530946666</v>
      </c>
      <c r="J263" s="47">
        <f t="shared" si="45"/>
        <v>1.0093270161046175</v>
      </c>
      <c r="K263" s="47">
        <f t="shared" si="45"/>
        <v>0.87185487341808932</v>
      </c>
      <c r="L263" s="2"/>
      <c r="M263" s="109">
        <f t="shared" ref="M263:M272" si="46">K263/B263</f>
        <v>0.96834792317973384</v>
      </c>
      <c r="O263" s="2"/>
      <c r="P263" s="2"/>
      <c r="Q263" s="2"/>
      <c r="R263" s="2"/>
      <c r="S263" s="2"/>
      <c r="T263" s="2"/>
      <c r="U263" s="2"/>
      <c r="V263" s="2"/>
      <c r="W263" s="2"/>
      <c r="X263" s="2"/>
      <c r="Y263" s="2"/>
      <c r="Z263" s="2"/>
    </row>
    <row r="264" spans="1:26" ht="14.5">
      <c r="A264" s="17" t="s">
        <v>11</v>
      </c>
      <c r="B264" s="47">
        <f t="shared" ref="B264:K264" si="47">B235*B12/1000</f>
        <v>0.37091297137717427</v>
      </c>
      <c r="C264" s="47">
        <f t="shared" si="47"/>
        <v>0.38741071824405854</v>
      </c>
      <c r="D264" s="47">
        <f t="shared" si="47"/>
        <v>0.40177787218757283</v>
      </c>
      <c r="E264" s="47">
        <f t="shared" si="47"/>
        <v>0.39608730557881888</v>
      </c>
      <c r="F264" s="47">
        <f t="shared" si="47"/>
        <v>0.36481014509473819</v>
      </c>
      <c r="G264" s="47">
        <f t="shared" si="47"/>
        <v>0.32848365177828032</v>
      </c>
      <c r="H264" s="47">
        <f t="shared" si="47"/>
        <v>0.28563285672045718</v>
      </c>
      <c r="I264" s="47">
        <f t="shared" si="47"/>
        <v>0.24057785777892446</v>
      </c>
      <c r="J264" s="47">
        <f t="shared" si="47"/>
        <v>0.19313940745907124</v>
      </c>
      <c r="K264" s="47">
        <f t="shared" si="47"/>
        <v>0.17025783705595654</v>
      </c>
      <c r="L264" s="2"/>
      <c r="M264" s="109">
        <f t="shared" si="46"/>
        <v>0.45902367993171267</v>
      </c>
      <c r="O264" s="2"/>
      <c r="P264" s="2"/>
      <c r="Q264" s="2"/>
      <c r="R264" s="2"/>
      <c r="S264" s="2"/>
      <c r="T264" s="2"/>
      <c r="U264" s="2"/>
      <c r="V264" s="2"/>
      <c r="W264" s="2"/>
      <c r="X264" s="2"/>
      <c r="Y264" s="2"/>
      <c r="Z264" s="2"/>
    </row>
    <row r="265" spans="1:26" ht="14.5">
      <c r="A265" s="17" t="s">
        <v>2</v>
      </c>
      <c r="B265" s="47">
        <f t="shared" ref="B265:K265" si="48">B236*B13/1000</f>
        <v>0.18128048429558691</v>
      </c>
      <c r="C265" s="47">
        <f t="shared" si="48"/>
        <v>0.21206634040850239</v>
      </c>
      <c r="D265" s="47">
        <f t="shared" si="48"/>
        <v>0.25307301041025942</v>
      </c>
      <c r="E265" s="47">
        <f t="shared" si="48"/>
        <v>0.28443434812469459</v>
      </c>
      <c r="F265" s="47">
        <f t="shared" si="48"/>
        <v>0.29125549275515139</v>
      </c>
      <c r="G265" s="47">
        <f t="shared" si="48"/>
        <v>0.26605526070583713</v>
      </c>
      <c r="H265" s="47">
        <f t="shared" si="48"/>
        <v>0.21145306815690193</v>
      </c>
      <c r="I265" s="47">
        <f t="shared" si="48"/>
        <v>0.15514869362136977</v>
      </c>
      <c r="J265" s="47">
        <f t="shared" si="48"/>
        <v>9.5949622846164248E-2</v>
      </c>
      <c r="K265" s="47">
        <f t="shared" si="48"/>
        <v>3.6650692551970544E-2</v>
      </c>
      <c r="L265" s="2"/>
      <c r="M265" s="109">
        <f t="shared" si="46"/>
        <v>0.20217671358495354</v>
      </c>
      <c r="O265" s="2"/>
      <c r="P265" s="2"/>
      <c r="Q265" s="2"/>
      <c r="R265" s="2"/>
      <c r="S265" s="2"/>
      <c r="T265" s="2"/>
      <c r="U265" s="2"/>
      <c r="V265" s="2"/>
      <c r="W265" s="2"/>
      <c r="X265" s="2"/>
      <c r="Y265" s="2"/>
      <c r="Z265" s="2"/>
    </row>
    <row r="266" spans="1:26" ht="14.5">
      <c r="A266" s="17" t="s">
        <v>3</v>
      </c>
      <c r="B266" s="47">
        <f t="shared" ref="B266:K266" si="49">B237*B14/1000</f>
        <v>0.62137951366222433</v>
      </c>
      <c r="C266" s="47">
        <f t="shared" si="49"/>
        <v>0.64672902080388095</v>
      </c>
      <c r="D266" s="47">
        <f t="shared" si="49"/>
        <v>0.66264268186268283</v>
      </c>
      <c r="E266" s="47">
        <f t="shared" si="49"/>
        <v>0.65043955820491395</v>
      </c>
      <c r="F266" s="47">
        <f t="shared" si="49"/>
        <v>0.62576316041384039</v>
      </c>
      <c r="G266" s="47">
        <f t="shared" si="49"/>
        <v>0.58401042104392664</v>
      </c>
      <c r="H266" s="47">
        <f t="shared" si="49"/>
        <v>0.5713116890671438</v>
      </c>
      <c r="I266" s="47">
        <f t="shared" si="49"/>
        <v>0.54059764032349922</v>
      </c>
      <c r="J266" s="47">
        <f t="shared" si="49"/>
        <v>0.50863381288150433</v>
      </c>
      <c r="K266" s="47">
        <f t="shared" si="49"/>
        <v>0.46817035743903307</v>
      </c>
      <c r="L266" s="2"/>
      <c r="M266" s="109">
        <f t="shared" si="46"/>
        <v>0.7534370656666447</v>
      </c>
      <c r="O266" s="2"/>
      <c r="P266" s="2"/>
      <c r="Q266" s="2"/>
      <c r="R266" s="2"/>
      <c r="S266" s="2"/>
      <c r="T266" s="2"/>
      <c r="U266" s="2"/>
      <c r="V266" s="2"/>
      <c r="W266" s="2"/>
      <c r="X266" s="2"/>
      <c r="Y266" s="2"/>
      <c r="Z266" s="2"/>
    </row>
    <row r="267" spans="1:26" ht="14.5">
      <c r="A267" s="17" t="s">
        <v>4</v>
      </c>
      <c r="B267" s="47">
        <f t="shared" ref="B267:K267" si="50">B238*B15/1000</f>
        <v>0.51493846803384902</v>
      </c>
      <c r="C267" s="47">
        <f t="shared" si="50"/>
        <v>0.58315817447588392</v>
      </c>
      <c r="D267" s="47">
        <f t="shared" si="50"/>
        <v>0.62226782504547296</v>
      </c>
      <c r="E267" s="47">
        <f t="shared" si="50"/>
        <v>0.57598121804496782</v>
      </c>
      <c r="F267" s="47">
        <f t="shared" si="50"/>
        <v>0.47832050991539804</v>
      </c>
      <c r="G267" s="47">
        <f t="shared" si="50"/>
        <v>0.46051197160809537</v>
      </c>
      <c r="H267" s="47">
        <f t="shared" si="50"/>
        <v>0.47741749140184225</v>
      </c>
      <c r="I267" s="47">
        <f t="shared" si="50"/>
        <v>0.47304494718146567</v>
      </c>
      <c r="J267" s="47">
        <f t="shared" si="50"/>
        <v>0.45754771495313179</v>
      </c>
      <c r="K267" s="47">
        <f t="shared" si="50"/>
        <v>0.42932940038128747</v>
      </c>
      <c r="L267" s="2"/>
      <c r="M267" s="109">
        <f t="shared" si="46"/>
        <v>0.8337489370731298</v>
      </c>
      <c r="O267" s="2"/>
      <c r="P267" s="2"/>
      <c r="Q267" s="2"/>
      <c r="R267" s="2"/>
      <c r="S267" s="2"/>
      <c r="T267" s="2"/>
      <c r="U267" s="2"/>
      <c r="V267" s="2"/>
      <c r="W267" s="2"/>
      <c r="X267" s="2"/>
      <c r="Y267" s="2"/>
      <c r="Z267" s="2"/>
    </row>
    <row r="268" spans="1:26" ht="14.5">
      <c r="A268" s="17" t="s">
        <v>0</v>
      </c>
      <c r="B268" s="47">
        <f t="shared" ref="B268:K268" si="51">B239*B16/1000</f>
        <v>0.23864509971542083</v>
      </c>
      <c r="C268" s="47">
        <f t="shared" si="51"/>
        <v>0.25173431427549409</v>
      </c>
      <c r="D268" s="47">
        <f t="shared" si="51"/>
        <v>0.24802604433505157</v>
      </c>
      <c r="E268" s="47">
        <f t="shared" si="51"/>
        <v>0.23840707842539158</v>
      </c>
      <c r="F268" s="47">
        <f t="shared" si="51"/>
        <v>0.2237716650809739</v>
      </c>
      <c r="G268" s="47">
        <f t="shared" si="51"/>
        <v>0.20611280033359036</v>
      </c>
      <c r="H268" s="47">
        <f t="shared" si="51"/>
        <v>0.18495884780334435</v>
      </c>
      <c r="I268" s="47">
        <f t="shared" si="51"/>
        <v>0.1821303606064362</v>
      </c>
      <c r="J268" s="47">
        <f t="shared" si="51"/>
        <v>0.17666249842777815</v>
      </c>
      <c r="K268" s="47">
        <f t="shared" si="51"/>
        <v>0.16908284140329793</v>
      </c>
      <c r="L268" s="2"/>
      <c r="M268" s="109">
        <f t="shared" si="46"/>
        <v>0.70851168368814443</v>
      </c>
      <c r="O268" s="2"/>
      <c r="P268" s="2"/>
      <c r="Q268" s="2"/>
      <c r="R268" s="2"/>
      <c r="S268" s="2"/>
      <c r="T268" s="2"/>
      <c r="U268" s="2"/>
      <c r="V268" s="2"/>
      <c r="W268" s="2"/>
      <c r="X268" s="2"/>
      <c r="Y268" s="2"/>
      <c r="Z268" s="2"/>
    </row>
    <row r="269" spans="1:26" ht="14.5">
      <c r="A269" s="17" t="s">
        <v>1</v>
      </c>
      <c r="B269" s="47">
        <f t="shared" ref="B269:K269" si="52">B240*B17/1000</f>
        <v>0.10136516786168313</v>
      </c>
      <c r="C269" s="47">
        <f t="shared" si="52"/>
        <v>0.10287599843754937</v>
      </c>
      <c r="D269" s="47">
        <f t="shared" si="52"/>
        <v>0.10097709480157493</v>
      </c>
      <c r="E269" s="47">
        <f t="shared" si="52"/>
        <v>9.6924544729031059E-2</v>
      </c>
      <c r="F269" s="47">
        <f t="shared" si="52"/>
        <v>9.195947961766357E-2</v>
      </c>
      <c r="G269" s="47">
        <f t="shared" si="52"/>
        <v>8.6032810403913654E-2</v>
      </c>
      <c r="H269" s="47">
        <f t="shared" si="52"/>
        <v>7.9347725269679634E-2</v>
      </c>
      <c r="I269" s="47">
        <f t="shared" si="52"/>
        <v>7.3267262207448378E-2</v>
      </c>
      <c r="J269" s="47">
        <f t="shared" si="52"/>
        <v>6.7004171530991613E-2</v>
      </c>
      <c r="K269" s="47">
        <f t="shared" si="52"/>
        <v>6.0873133150074483E-2</v>
      </c>
      <c r="L269" s="2"/>
      <c r="M269" s="109">
        <f t="shared" si="46"/>
        <v>0.60053304733967716</v>
      </c>
      <c r="O269" s="2"/>
      <c r="P269" s="2"/>
      <c r="Q269" s="2"/>
      <c r="R269" s="2"/>
      <c r="S269" s="2"/>
      <c r="T269" s="2"/>
      <c r="U269" s="2"/>
      <c r="V269" s="2"/>
      <c r="W269" s="2"/>
      <c r="X269" s="2"/>
      <c r="Y269" s="2"/>
      <c r="Z269" s="2"/>
    </row>
    <row r="270" spans="1:26" ht="14.5">
      <c r="A270" s="17" t="s">
        <v>7</v>
      </c>
      <c r="B270" s="47">
        <f t="shared" ref="B270:K270" si="53">B241*B18/1000</f>
        <v>1.1102661979542006</v>
      </c>
      <c r="C270" s="47">
        <f t="shared" si="53"/>
        <v>1.2202633379268157</v>
      </c>
      <c r="D270" s="47">
        <f t="shared" si="53"/>
        <v>1.3205583428205345</v>
      </c>
      <c r="E270" s="47">
        <f t="shared" si="53"/>
        <v>1.3796693743973631</v>
      </c>
      <c r="F270" s="47">
        <f t="shared" si="53"/>
        <v>1.3984814684121782</v>
      </c>
      <c r="G270" s="47">
        <f t="shared" si="53"/>
        <v>1.3818750796477561</v>
      </c>
      <c r="H270" s="47">
        <f t="shared" si="53"/>
        <v>1.3380461593937378</v>
      </c>
      <c r="I270" s="47">
        <f t="shared" si="53"/>
        <v>1.2431349955352977</v>
      </c>
      <c r="J270" s="47">
        <f t="shared" si="53"/>
        <v>1.1367852412240533</v>
      </c>
      <c r="K270" s="47">
        <f t="shared" si="53"/>
        <v>1.0257471309087491</v>
      </c>
      <c r="L270" s="2"/>
      <c r="M270" s="109">
        <f t="shared" si="46"/>
        <v>0.9238749525103187</v>
      </c>
      <c r="O270" s="2"/>
      <c r="P270" s="2"/>
      <c r="Q270" s="2"/>
      <c r="R270" s="2"/>
      <c r="S270" s="2"/>
      <c r="T270" s="2"/>
      <c r="U270" s="2"/>
      <c r="V270" s="2"/>
      <c r="W270" s="2"/>
      <c r="X270" s="2"/>
      <c r="Y270" s="2"/>
      <c r="Z270" s="2"/>
    </row>
    <row r="271" spans="1:26" ht="14.5">
      <c r="A271" s="17" t="s">
        <v>8</v>
      </c>
      <c r="B271" s="47">
        <f t="shared" ref="B271:K271" si="54">B242*B19/1000</f>
        <v>1.2915401379834883</v>
      </c>
      <c r="C271" s="47">
        <f t="shared" si="54"/>
        <v>1.6577745519618754</v>
      </c>
      <c r="D271" s="47">
        <f t="shared" si="54"/>
        <v>2.0259545420889276</v>
      </c>
      <c r="E271" s="47">
        <f t="shared" si="54"/>
        <v>2.3231256222455396</v>
      </c>
      <c r="F271" s="47">
        <f t="shared" si="54"/>
        <v>2.5635558571053858</v>
      </c>
      <c r="G271" s="47">
        <f t="shared" si="54"/>
        <v>2.6750477638075418</v>
      </c>
      <c r="H271" s="47">
        <f t="shared" si="54"/>
        <v>2.643875527200406</v>
      </c>
      <c r="I271" s="47">
        <f t="shared" si="54"/>
        <v>2.4895569005994136</v>
      </c>
      <c r="J271" s="47">
        <f t="shared" si="54"/>
        <v>2.2580274238622975</v>
      </c>
      <c r="K271" s="47">
        <f t="shared" si="54"/>
        <v>1.9807041302735113</v>
      </c>
      <c r="L271" s="2"/>
      <c r="M271" s="109">
        <f t="shared" si="46"/>
        <v>1.5335985866966788</v>
      </c>
      <c r="O271" s="2"/>
      <c r="P271" s="2"/>
      <c r="Q271" s="2"/>
      <c r="R271" s="2"/>
      <c r="S271" s="2"/>
      <c r="T271" s="2"/>
      <c r="U271" s="2"/>
      <c r="V271" s="2"/>
      <c r="W271" s="2"/>
      <c r="X271" s="2"/>
      <c r="Y271" s="2"/>
      <c r="Z271" s="2"/>
    </row>
    <row r="272" spans="1:26" ht="14.5">
      <c r="A272" s="17" t="s">
        <v>89</v>
      </c>
      <c r="B272" s="47">
        <f>SUM(B262:B271)</f>
        <v>5.6945285096454255</v>
      </c>
      <c r="C272" s="47">
        <f t="shared" ref="C272:K272" si="55">SUM(C262:C271)</f>
        <v>6.7788808684196278</v>
      </c>
      <c r="D272" s="47">
        <f t="shared" si="55"/>
        <v>7.7652623981014859</v>
      </c>
      <c r="E272" s="47">
        <f t="shared" si="55"/>
        <v>8.3037900410486127</v>
      </c>
      <c r="F272" s="47">
        <f t="shared" si="55"/>
        <v>8.5798877922974306</v>
      </c>
      <c r="G272" s="47">
        <f t="shared" si="55"/>
        <v>8.8005326410301272</v>
      </c>
      <c r="H272" s="47">
        <f t="shared" si="55"/>
        <v>8.8852181340643206</v>
      </c>
      <c r="I272" s="47">
        <f t="shared" si="55"/>
        <v>8.588444809426818</v>
      </c>
      <c r="J272" s="47">
        <f t="shared" si="55"/>
        <v>7.7884599507891386</v>
      </c>
      <c r="K272" s="47">
        <f t="shared" si="55"/>
        <v>6.989405952526611</v>
      </c>
      <c r="L272" s="2"/>
      <c r="M272" s="109">
        <f t="shared" si="46"/>
        <v>1.2273897550408106</v>
      </c>
      <c r="N272" s="31"/>
      <c r="O272" s="2"/>
      <c r="P272" s="2"/>
      <c r="Q272" s="2"/>
      <c r="R272" s="2"/>
      <c r="S272" s="2"/>
      <c r="T272" s="2"/>
      <c r="U272" s="2"/>
      <c r="V272" s="2"/>
      <c r="W272" s="2"/>
      <c r="X272" s="2"/>
      <c r="Y272" s="2"/>
    </row>
    <row r="273" spans="1:14" ht="14.5">
      <c r="A273" s="16"/>
      <c r="B273" s="2"/>
      <c r="C273" s="2"/>
      <c r="D273" s="2"/>
      <c r="E273" s="2"/>
      <c r="F273" s="2"/>
      <c r="G273" s="2"/>
      <c r="H273" s="2"/>
      <c r="I273" s="2"/>
      <c r="J273" s="2"/>
      <c r="K273" s="2"/>
      <c r="L273" s="38"/>
      <c r="M273" s="45"/>
      <c r="N273" s="45"/>
    </row>
    <row r="274" spans="1:14" ht="14.5">
      <c r="A274" s="16"/>
      <c r="B274" s="2"/>
      <c r="C274" s="2"/>
      <c r="D274" s="2"/>
      <c r="E274" s="2"/>
      <c r="F274" s="2"/>
      <c r="G274" s="2"/>
      <c r="H274" s="2"/>
      <c r="I274" s="2"/>
      <c r="J274" s="2"/>
      <c r="K274" s="2"/>
      <c r="L274" s="38"/>
      <c r="M274" s="45"/>
      <c r="N274" s="45"/>
    </row>
    <row r="275" spans="1:14" ht="14.5">
      <c r="A275" s="141" t="s">
        <v>287</v>
      </c>
      <c r="B275" s="142">
        <f>'SSP2 26 (base)'!$B$275</f>
        <v>25.815930082525476</v>
      </c>
      <c r="C275" s="141" t="s">
        <v>288</v>
      </c>
      <c r="D275" s="2" t="s">
        <v>290</v>
      </c>
      <c r="E275" s="2"/>
      <c r="F275" s="2"/>
      <c r="G275" s="2"/>
      <c r="H275" s="2"/>
      <c r="I275" s="2"/>
      <c r="J275" s="2"/>
      <c r="K275" s="2"/>
      <c r="L275" s="38"/>
      <c r="M275" s="45"/>
      <c r="N275" s="45"/>
    </row>
    <row r="276" spans="1:14" ht="14.5">
      <c r="A276" s="16"/>
      <c r="B276" s="2"/>
      <c r="C276" s="2"/>
      <c r="D276" s="2"/>
      <c r="E276" s="2"/>
      <c r="F276" s="2"/>
      <c r="G276" s="2"/>
      <c r="H276" s="2"/>
      <c r="I276" s="2"/>
      <c r="J276" s="2"/>
      <c r="K276" s="2"/>
      <c r="L276" s="38"/>
      <c r="M276" s="45"/>
      <c r="N276" s="45"/>
    </row>
    <row r="277" spans="1:14" ht="14.5">
      <c r="A277" s="8" t="s">
        <v>289</v>
      </c>
      <c r="L277" s="38"/>
      <c r="M277" s="45"/>
      <c r="N277" s="45"/>
    </row>
    <row r="278" spans="1:14" ht="14.5">
      <c r="A278" s="129"/>
      <c r="B278" s="129">
        <v>2010</v>
      </c>
      <c r="C278" s="129">
        <v>2020</v>
      </c>
      <c r="D278" s="129">
        <v>2030</v>
      </c>
      <c r="E278" s="129">
        <v>2040</v>
      </c>
      <c r="F278" s="129">
        <v>2050</v>
      </c>
      <c r="G278" s="129">
        <v>2060</v>
      </c>
      <c r="H278" s="129">
        <v>2070</v>
      </c>
      <c r="I278" s="129">
        <v>2080</v>
      </c>
      <c r="J278" s="129">
        <v>2090</v>
      </c>
      <c r="K278" s="129">
        <v>2100</v>
      </c>
      <c r="L278" s="38"/>
      <c r="M278" s="45"/>
      <c r="N278" s="45"/>
    </row>
    <row r="279" spans="1:14" ht="14.5">
      <c r="A279" s="129" t="s">
        <v>5</v>
      </c>
      <c r="B279" s="137">
        <f>B262/$B$275</f>
        <v>1.4093916222016514E-2</v>
      </c>
      <c r="C279" s="137">
        <f t="shared" ref="C279:K279" si="56">C262/$B$275</f>
        <v>1.7783267765806649E-2</v>
      </c>
      <c r="D279" s="137">
        <f t="shared" si="56"/>
        <v>2.2794986857466892E-2</v>
      </c>
      <c r="E279" s="137">
        <f t="shared" si="56"/>
        <v>2.9467013217128368E-2</v>
      </c>
      <c r="F279" s="137">
        <f t="shared" si="56"/>
        <v>3.7925723511954806E-2</v>
      </c>
      <c r="G279" s="137">
        <f t="shared" si="56"/>
        <v>5.2387919762157918E-2</v>
      </c>
      <c r="H279" s="137">
        <f t="shared" si="56"/>
        <v>6.827532087815974E-2</v>
      </c>
      <c r="I279" s="137">
        <f t="shared" si="56"/>
        <v>7.8441508479643152E-2</v>
      </c>
      <c r="J279" s="137">
        <f t="shared" si="56"/>
        <v>7.3031768968716076E-2</v>
      </c>
      <c r="K279" s="137">
        <f t="shared" si="56"/>
        <v>6.8823224662639348E-2</v>
      </c>
      <c r="L279" s="38"/>
      <c r="M279" s="45"/>
      <c r="N279" s="45"/>
    </row>
    <row r="280" spans="1:14" ht="14.5">
      <c r="A280" s="129" t="s">
        <v>6</v>
      </c>
      <c r="B280" s="137">
        <f t="shared" ref="B280:K288" si="57">B263/$B$275</f>
        <v>3.4875865797091225E-2</v>
      </c>
      <c r="C280" s="137">
        <f t="shared" si="57"/>
        <v>4.8720956811703242E-2</v>
      </c>
      <c r="D280" s="137">
        <f t="shared" si="57"/>
        <v>5.971162738190048E-2</v>
      </c>
      <c r="E280" s="137">
        <f t="shared" si="57"/>
        <v>6.1899866990471994E-2</v>
      </c>
      <c r="F280" s="137">
        <f t="shared" si="57"/>
        <v>6.0539449184756747E-2</v>
      </c>
      <c r="G280" s="137">
        <f t="shared" si="57"/>
        <v>5.6552679035205174E-2</v>
      </c>
      <c r="H280" s="137">
        <f t="shared" si="57"/>
        <v>5.1541193931219316E-2</v>
      </c>
      <c r="I280" s="137">
        <f t="shared" si="57"/>
        <v>4.5163805811663654E-2</v>
      </c>
      <c r="J280" s="137">
        <f t="shared" si="57"/>
        <v>3.9097061886909125E-2</v>
      </c>
      <c r="K280" s="137">
        <f t="shared" si="57"/>
        <v>3.3771972213708402E-2</v>
      </c>
      <c r="L280" s="38"/>
      <c r="M280" s="45"/>
      <c r="N280" s="45"/>
    </row>
    <row r="281" spans="1:14" ht="14.5">
      <c r="A281" s="129" t="s">
        <v>11</v>
      </c>
      <c r="B281" s="137">
        <f t="shared" si="57"/>
        <v>1.4367600554831115E-2</v>
      </c>
      <c r="C281" s="137">
        <f t="shared" si="57"/>
        <v>1.5006653527710499E-2</v>
      </c>
      <c r="D281" s="137">
        <f t="shared" si="57"/>
        <v>1.5563176337370541E-2</v>
      </c>
      <c r="E281" s="137">
        <f t="shared" si="57"/>
        <v>1.5342747842616994E-2</v>
      </c>
      <c r="F281" s="137">
        <f t="shared" si="57"/>
        <v>1.4131202863059899E-2</v>
      </c>
      <c r="G281" s="137">
        <f t="shared" si="57"/>
        <v>1.2724068074565609E-2</v>
      </c>
      <c r="H281" s="137">
        <f t="shared" si="57"/>
        <v>1.1064209416719756E-2</v>
      </c>
      <c r="I281" s="137">
        <f t="shared" si="57"/>
        <v>9.3189692182258036E-3</v>
      </c>
      <c r="J281" s="137">
        <f t="shared" si="57"/>
        <v>7.4814041888734903E-3</v>
      </c>
      <c r="K281" s="137">
        <f t="shared" si="57"/>
        <v>6.595068878467494E-3</v>
      </c>
      <c r="L281" s="38"/>
      <c r="M281" s="45"/>
      <c r="N281" s="45"/>
    </row>
    <row r="282" spans="1:14" ht="14.5">
      <c r="A282" s="129" t="s">
        <v>2</v>
      </c>
      <c r="B282" s="137">
        <f t="shared" si="57"/>
        <v>7.0220396366154443E-3</v>
      </c>
      <c r="C282" s="137">
        <f t="shared" si="57"/>
        <v>8.2145535617191567E-3</v>
      </c>
      <c r="D282" s="137">
        <f t="shared" si="57"/>
        <v>9.8029786105425579E-3</v>
      </c>
      <c r="E282" s="137">
        <f t="shared" si="57"/>
        <v>1.1017784260162105E-2</v>
      </c>
      <c r="F282" s="137">
        <f t="shared" si="57"/>
        <v>1.1282006568196397E-2</v>
      </c>
      <c r="G282" s="137">
        <f t="shared" si="57"/>
        <v>1.0305856107269482E-2</v>
      </c>
      <c r="H282" s="137">
        <f t="shared" si="57"/>
        <v>8.1907979871711934E-3</v>
      </c>
      <c r="I282" s="137">
        <f t="shared" si="57"/>
        <v>6.009804532527311E-3</v>
      </c>
      <c r="J282" s="137">
        <f t="shared" si="57"/>
        <v>3.7166827822760302E-3</v>
      </c>
      <c r="K282" s="137">
        <f t="shared" si="57"/>
        <v>1.4196928963941919E-3</v>
      </c>
      <c r="L282" s="38"/>
      <c r="M282" s="45"/>
      <c r="N282" s="45"/>
    </row>
    <row r="283" spans="1:14" ht="14.5">
      <c r="A283" s="129" t="s">
        <v>3</v>
      </c>
      <c r="B283" s="137">
        <f t="shared" si="57"/>
        <v>2.4069615608497071E-2</v>
      </c>
      <c r="C283" s="137">
        <f t="shared" si="57"/>
        <v>2.5051548355472377E-2</v>
      </c>
      <c r="D283" s="137">
        <f t="shared" si="57"/>
        <v>2.5667976313246157E-2</v>
      </c>
      <c r="E283" s="137">
        <f t="shared" si="57"/>
        <v>2.5195278888874489E-2</v>
      </c>
      <c r="F283" s="137">
        <f t="shared" si="57"/>
        <v>2.4239419552713026E-2</v>
      </c>
      <c r="G283" s="137">
        <f t="shared" si="57"/>
        <v>2.2622094930418061E-2</v>
      </c>
      <c r="H283" s="137">
        <f t="shared" si="57"/>
        <v>2.2130199734847381E-2</v>
      </c>
      <c r="I283" s="137">
        <f t="shared" si="57"/>
        <v>2.094046732367872E-2</v>
      </c>
      <c r="J283" s="137">
        <f t="shared" si="57"/>
        <v>1.9702323768911702E-2</v>
      </c>
      <c r="K283" s="137">
        <f t="shared" si="57"/>
        <v>1.8134940555790107E-2</v>
      </c>
      <c r="L283" s="38"/>
      <c r="M283" s="45"/>
      <c r="N283" s="45"/>
    </row>
    <row r="284" spans="1:14" ht="14.5">
      <c r="A284" s="129" t="s">
        <v>4</v>
      </c>
      <c r="B284" s="137">
        <f t="shared" si="57"/>
        <v>1.9946539457914216E-2</v>
      </c>
      <c r="C284" s="137">
        <f t="shared" si="57"/>
        <v>2.258908250106462E-2</v>
      </c>
      <c r="D284" s="137">
        <f t="shared" si="57"/>
        <v>2.4104025036335193E-2</v>
      </c>
      <c r="E284" s="137">
        <f t="shared" si="57"/>
        <v>2.2311077547999842E-2</v>
      </c>
      <c r="F284" s="137">
        <f t="shared" si="57"/>
        <v>1.8528114555096661E-2</v>
      </c>
      <c r="G284" s="137">
        <f t="shared" si="57"/>
        <v>1.7838287062909693E-2</v>
      </c>
      <c r="H284" s="137">
        <f t="shared" si="57"/>
        <v>1.8493135435201733E-2</v>
      </c>
      <c r="I284" s="137">
        <f t="shared" si="57"/>
        <v>1.832376155611239E-2</v>
      </c>
      <c r="J284" s="137">
        <f t="shared" si="57"/>
        <v>1.772346429086593E-2</v>
      </c>
      <c r="K284" s="137">
        <f t="shared" si="57"/>
        <v>1.6630406071323222E-2</v>
      </c>
      <c r="L284" s="38"/>
      <c r="M284" s="45"/>
      <c r="N284" s="45"/>
    </row>
    <row r="285" spans="1:14" ht="14.5">
      <c r="A285" s="129" t="s">
        <v>0</v>
      </c>
      <c r="B285" s="137">
        <f t="shared" si="57"/>
        <v>9.2441023411725578E-3</v>
      </c>
      <c r="C285" s="137">
        <f t="shared" si="57"/>
        <v>9.7511231813371818E-3</v>
      </c>
      <c r="D285" s="137">
        <f t="shared" si="57"/>
        <v>9.6074804797731343E-3</v>
      </c>
      <c r="E285" s="137">
        <f t="shared" si="57"/>
        <v>9.2348824025816033E-3</v>
      </c>
      <c r="F285" s="137">
        <f t="shared" si="57"/>
        <v>8.6679683577405766E-3</v>
      </c>
      <c r="G285" s="137">
        <f t="shared" si="57"/>
        <v>7.9839385865514839E-3</v>
      </c>
      <c r="H285" s="137">
        <f t="shared" si="57"/>
        <v>7.1645238894004048E-3</v>
      </c>
      <c r="I285" s="137">
        <f t="shared" si="57"/>
        <v>7.0549602522249726E-3</v>
      </c>
      <c r="J285" s="137">
        <f t="shared" si="57"/>
        <v>6.8431583856573535E-3</v>
      </c>
      <c r="K285" s="137">
        <f t="shared" si="57"/>
        <v>6.549554513929687E-3</v>
      </c>
      <c r="L285" s="38"/>
      <c r="M285" s="45"/>
      <c r="N285" s="45"/>
    </row>
    <row r="286" spans="1:14" ht="14.5">
      <c r="A286" s="129" t="s">
        <v>1</v>
      </c>
      <c r="B286" s="137">
        <f t="shared" si="57"/>
        <v>3.9264581031034059E-3</v>
      </c>
      <c r="C286" s="137">
        <f t="shared" si="57"/>
        <v>3.9849812928950028E-3</v>
      </c>
      <c r="D286" s="137">
        <f t="shared" si="57"/>
        <v>3.9114257932517894E-3</v>
      </c>
      <c r="E286" s="137">
        <f t="shared" si="57"/>
        <v>3.7544471347417474E-3</v>
      </c>
      <c r="F286" s="137">
        <f t="shared" si="57"/>
        <v>3.5621215010924571E-3</v>
      </c>
      <c r="G286" s="137">
        <f t="shared" si="57"/>
        <v>3.3325473894953075E-3</v>
      </c>
      <c r="H286" s="137">
        <f t="shared" si="57"/>
        <v>3.073595451181875E-3</v>
      </c>
      <c r="I286" s="137">
        <f t="shared" si="57"/>
        <v>2.8380640160256009E-3</v>
      </c>
      <c r="J286" s="137">
        <f t="shared" si="57"/>
        <v>2.5954583591139336E-3</v>
      </c>
      <c r="K286" s="137">
        <f t="shared" si="57"/>
        <v>2.3579678499082569E-3</v>
      </c>
      <c r="L286" s="38"/>
      <c r="M286" s="45"/>
      <c r="N286" s="45"/>
    </row>
    <row r="287" spans="1:14" ht="14.5">
      <c r="A287" s="129" t="s">
        <v>7</v>
      </c>
      <c r="B287" s="137">
        <f t="shared" si="57"/>
        <v>4.3007019092669754E-2</v>
      </c>
      <c r="C287" s="137">
        <f t="shared" si="57"/>
        <v>4.7267843305509989E-2</v>
      </c>
      <c r="D287" s="137">
        <f t="shared" si="57"/>
        <v>5.115284781912259E-2</v>
      </c>
      <c r="E287" s="137">
        <f t="shared" si="57"/>
        <v>5.3442559302995886E-2</v>
      </c>
      <c r="F287" s="137">
        <f t="shared" si="57"/>
        <v>5.4171260300971885E-2</v>
      </c>
      <c r="G287" s="137">
        <f t="shared" si="57"/>
        <v>5.3527999000242583E-2</v>
      </c>
      <c r="H287" s="137">
        <f t="shared" si="57"/>
        <v>5.1830251907114003E-2</v>
      </c>
      <c r="I287" s="137">
        <f t="shared" si="57"/>
        <v>4.8153794636156162E-2</v>
      </c>
      <c r="J287" s="137">
        <f t="shared" si="57"/>
        <v>4.4034254725284175E-2</v>
      </c>
      <c r="K287" s="137">
        <f t="shared" si="57"/>
        <v>3.9733107721850638E-2</v>
      </c>
      <c r="L287" s="38"/>
      <c r="M287" s="45"/>
      <c r="N287" s="45"/>
    </row>
    <row r="288" spans="1:14" ht="14.5">
      <c r="A288" s="129" t="s">
        <v>8</v>
      </c>
      <c r="B288" s="137">
        <f t="shared" si="57"/>
        <v>5.0028805232073273E-2</v>
      </c>
      <c r="C288" s="137">
        <f t="shared" si="57"/>
        <v>6.4215178250889557E-2</v>
      </c>
      <c r="D288" s="137">
        <f t="shared" si="57"/>
        <v>7.8476914665192493E-2</v>
      </c>
      <c r="E288" s="137">
        <f t="shared" si="57"/>
        <v>8.9988066082423976E-2</v>
      </c>
      <c r="F288" s="137">
        <f t="shared" si="57"/>
        <v>9.9301317012809434E-2</v>
      </c>
      <c r="G288" s="137">
        <f t="shared" si="57"/>
        <v>0.10362004216994114</v>
      </c>
      <c r="H288" s="137">
        <f t="shared" si="57"/>
        <v>0.10241256149783334</v>
      </c>
      <c r="I288" s="137">
        <f t="shared" si="57"/>
        <v>9.643491025274227E-2</v>
      </c>
      <c r="J288" s="137">
        <f t="shared" si="57"/>
        <v>8.7466437065954555E-2</v>
      </c>
      <c r="K288" s="137">
        <f t="shared" si="57"/>
        <v>7.6724104998030979E-2</v>
      </c>
      <c r="L288" s="38"/>
      <c r="M288" s="45"/>
      <c r="N288" s="45"/>
    </row>
    <row r="289" spans="1:21" ht="14.5">
      <c r="A289" s="129" t="s">
        <v>89</v>
      </c>
      <c r="B289" s="137">
        <f>SUM(B279:B288)</f>
        <v>0.22058196204598457</v>
      </c>
      <c r="C289" s="137">
        <f t="shared" ref="C289:K289" si="58">SUM(C279:C288)</f>
        <v>0.26258518855410828</v>
      </c>
      <c r="D289" s="137">
        <f t="shared" si="58"/>
        <v>0.30079343929420188</v>
      </c>
      <c r="E289" s="137">
        <f t="shared" si="58"/>
        <v>0.321653723669997</v>
      </c>
      <c r="F289" s="137">
        <f t="shared" si="58"/>
        <v>0.33234858340839185</v>
      </c>
      <c r="G289" s="137">
        <f t="shared" si="58"/>
        <v>0.34089543211875639</v>
      </c>
      <c r="H289" s="137">
        <f t="shared" si="58"/>
        <v>0.34417579012884875</v>
      </c>
      <c r="I289" s="137">
        <f t="shared" si="58"/>
        <v>0.33268004607900004</v>
      </c>
      <c r="J289" s="137">
        <f t="shared" si="58"/>
        <v>0.30169201442256233</v>
      </c>
      <c r="K289" s="137">
        <f t="shared" si="58"/>
        <v>0.27074004036204224</v>
      </c>
      <c r="L289" s="38"/>
      <c r="M289" s="45"/>
      <c r="N289" s="45"/>
    </row>
    <row r="290" spans="1:21" ht="14.5">
      <c r="A290" s="16"/>
      <c r="B290" s="2"/>
      <c r="C290" s="2"/>
      <c r="D290" s="2"/>
      <c r="E290" s="2"/>
      <c r="F290" s="2"/>
      <c r="G290" s="2"/>
      <c r="H290" s="2"/>
      <c r="I290" s="2"/>
      <c r="J290" s="2"/>
      <c r="K290" s="2"/>
      <c r="L290" s="38"/>
      <c r="M290" s="45"/>
      <c r="N290" s="45"/>
    </row>
    <row r="291" spans="1:21" ht="14.5">
      <c r="A291" s="34" t="s">
        <v>50</v>
      </c>
      <c r="B291" s="35"/>
      <c r="C291" s="35"/>
      <c r="D291" s="35"/>
      <c r="E291" s="35"/>
      <c r="F291" s="35"/>
      <c r="G291" s="35"/>
      <c r="H291" s="35"/>
      <c r="I291" s="35"/>
      <c r="J291" s="35"/>
      <c r="K291" s="35"/>
      <c r="L291" s="35"/>
      <c r="M291" s="35"/>
      <c r="N291" s="35"/>
      <c r="O291" s="35"/>
      <c r="P291" s="35"/>
      <c r="Q291" s="35"/>
      <c r="R291" s="35"/>
      <c r="S291" s="35"/>
      <c r="T291" s="35"/>
      <c r="U291" s="35"/>
    </row>
    <row r="292" spans="1:21" hidden="1" outlineLevel="1"/>
    <row r="293" spans="1:21" hidden="1" outlineLevel="1">
      <c r="A293" t="s">
        <v>51</v>
      </c>
      <c r="P293" s="48"/>
    </row>
    <row r="294" spans="1:21" ht="14.5" hidden="1" outlineLevel="1">
      <c r="A294" s="38" t="s">
        <v>26</v>
      </c>
      <c r="B294" s="16"/>
      <c r="C294" s="16"/>
      <c r="D294" s="16"/>
      <c r="E294" s="16"/>
      <c r="F294" s="16"/>
      <c r="G294" s="16"/>
      <c r="H294" s="16"/>
      <c r="I294" s="16"/>
      <c r="J294" s="16"/>
      <c r="K294" s="16"/>
      <c r="L294" s="38"/>
      <c r="M294" s="25"/>
      <c r="N294" s="25"/>
      <c r="O294" s="49"/>
    </row>
    <row r="295" spans="1:21" ht="14.5" hidden="1" outlineLevel="1">
      <c r="B295" s="4">
        <v>2010</v>
      </c>
      <c r="C295" s="4">
        <v>2020</v>
      </c>
      <c r="D295" s="4">
        <v>2030</v>
      </c>
      <c r="E295" s="4">
        <v>2040</v>
      </c>
      <c r="F295" s="4">
        <v>2050</v>
      </c>
      <c r="G295" s="4">
        <v>2060</v>
      </c>
      <c r="H295" s="4">
        <v>2070</v>
      </c>
      <c r="I295" s="4">
        <v>2080</v>
      </c>
      <c r="J295" s="4">
        <v>2090</v>
      </c>
      <c r="K295" s="4">
        <v>2100</v>
      </c>
      <c r="L295" s="50"/>
      <c r="M295" s="29"/>
      <c r="N295" s="29"/>
      <c r="O295" s="51"/>
    </row>
    <row r="296" spans="1:21" ht="14.5" hidden="1" outlineLevel="1">
      <c r="A296" s="4" t="s">
        <v>5</v>
      </c>
      <c r="B296" s="1">
        <v>84.996518901684482</v>
      </c>
      <c r="C296" s="1">
        <v>86.158876369621652</v>
      </c>
      <c r="D296" s="1">
        <v>88.046893345397251</v>
      </c>
      <c r="E296" s="1">
        <v>90.713879293054987</v>
      </c>
      <c r="F296" s="1">
        <v>98.016623734507931</v>
      </c>
      <c r="G296" s="1">
        <v>95.112099086483994</v>
      </c>
      <c r="H296" s="1">
        <v>98.686540729244655</v>
      </c>
      <c r="I296" s="1">
        <v>105.01307519812801</v>
      </c>
      <c r="J296" s="1">
        <v>114.10093808592875</v>
      </c>
      <c r="K296" s="1">
        <v>127.15536026187289</v>
      </c>
      <c r="L296" s="50"/>
      <c r="M296" s="29"/>
      <c r="N296" s="29"/>
      <c r="O296" s="51"/>
    </row>
    <row r="297" spans="1:21" ht="14.5" hidden="1" outlineLevel="1">
      <c r="A297" s="4" t="s">
        <v>6</v>
      </c>
      <c r="B297" s="1">
        <v>486.5285216142276</v>
      </c>
      <c r="C297" s="1">
        <v>583.98821885755854</v>
      </c>
      <c r="D297" s="1">
        <v>662.95337877208351</v>
      </c>
      <c r="E297" s="1">
        <v>718.64872425049657</v>
      </c>
      <c r="F297" s="1">
        <v>771.21040679824887</v>
      </c>
      <c r="G297" s="1">
        <v>816.41782449946936</v>
      </c>
      <c r="H297" s="1">
        <v>868.43741142326257</v>
      </c>
      <c r="I297" s="1">
        <v>916.15480212273303</v>
      </c>
      <c r="J297" s="1">
        <v>969.60417727995241</v>
      </c>
      <c r="K297" s="1">
        <v>1029.4740834676113</v>
      </c>
      <c r="L297" s="50"/>
      <c r="M297" s="29"/>
      <c r="N297" s="29"/>
      <c r="O297" s="51"/>
    </row>
    <row r="298" spans="1:21" ht="14.5" hidden="1" outlineLevel="1">
      <c r="A298" s="4" t="s">
        <v>11</v>
      </c>
      <c r="B298" s="1">
        <v>926.12866490374768</v>
      </c>
      <c r="C298" s="1">
        <v>954.89238846185162</v>
      </c>
      <c r="D298" s="1">
        <v>986.17529771602256</v>
      </c>
      <c r="E298" s="1">
        <v>1016.7916022037329</v>
      </c>
      <c r="F298" s="1">
        <v>1047.2107022161188</v>
      </c>
      <c r="G298" s="1">
        <v>1070.389289068861</v>
      </c>
      <c r="H298" s="1">
        <v>1092.2518908666548</v>
      </c>
      <c r="I298" s="1">
        <v>1112.8096822669702</v>
      </c>
      <c r="J298" s="1">
        <v>1134.8419006721647</v>
      </c>
      <c r="K298" s="1">
        <v>1159.5493701524313</v>
      </c>
      <c r="L298" s="50"/>
      <c r="M298" s="29"/>
      <c r="N298" s="29"/>
      <c r="O298" s="51"/>
    </row>
    <row r="299" spans="1:21" ht="14.5" hidden="1" outlineLevel="1">
      <c r="A299" s="4" t="s">
        <v>2</v>
      </c>
      <c r="B299" s="1">
        <v>1442.3829621440693</v>
      </c>
      <c r="C299" s="1">
        <v>1535.2370683443469</v>
      </c>
      <c r="D299" s="1">
        <v>1681.5017322285444</v>
      </c>
      <c r="E299" s="1">
        <v>1847.5995226197049</v>
      </c>
      <c r="F299" s="1">
        <v>2023.1979387906179</v>
      </c>
      <c r="G299" s="1">
        <v>2170.7361392555968</v>
      </c>
      <c r="H299" s="1">
        <v>2321.3326585289924</v>
      </c>
      <c r="I299" s="1">
        <v>2430.6544649831703</v>
      </c>
      <c r="J299" s="1">
        <v>2525.048548821037</v>
      </c>
      <c r="K299" s="1">
        <v>2627.406466458719</v>
      </c>
      <c r="L299" s="50"/>
      <c r="M299" s="29"/>
      <c r="N299" s="29"/>
      <c r="O299" s="51"/>
    </row>
    <row r="300" spans="1:21" ht="14.5" hidden="1" outlineLevel="1">
      <c r="A300" s="4" t="s">
        <v>3</v>
      </c>
      <c r="B300" s="1">
        <v>125.79160176349841</v>
      </c>
      <c r="C300" s="1">
        <v>125.8713451391849</v>
      </c>
      <c r="D300" s="1">
        <v>126.27764696512152</v>
      </c>
      <c r="E300" s="1">
        <v>127.10730618179609</v>
      </c>
      <c r="F300" s="1">
        <v>128.21934171092605</v>
      </c>
      <c r="G300" s="1">
        <v>129.57617319555814</v>
      </c>
      <c r="H300" s="1">
        <v>131.15088018006517</v>
      </c>
      <c r="I300" s="1">
        <v>133.17520089072897</v>
      </c>
      <c r="J300" s="1">
        <v>135.55936778823755</v>
      </c>
      <c r="K300" s="1">
        <v>138.36734765290623</v>
      </c>
      <c r="L300" s="50"/>
      <c r="M300" s="29"/>
      <c r="N300" s="29"/>
      <c r="O300" s="51"/>
    </row>
    <row r="301" spans="1:21" ht="14.5" hidden="1" outlineLevel="1">
      <c r="A301" s="4" t="s">
        <v>4</v>
      </c>
      <c r="B301" s="1">
        <v>138.75924206447436</v>
      </c>
      <c r="C301" s="1">
        <v>143.59378572861786</v>
      </c>
      <c r="D301" s="1">
        <v>149.7274592103177</v>
      </c>
      <c r="E301" s="1">
        <v>159.08512054058835</v>
      </c>
      <c r="F301" s="1">
        <v>168.99946064484681</v>
      </c>
      <c r="G301" s="1">
        <v>184.35885221833459</v>
      </c>
      <c r="H301" s="1">
        <v>200.95829766541667</v>
      </c>
      <c r="I301" s="1">
        <v>219.616503878668</v>
      </c>
      <c r="J301" s="1">
        <v>241.29093125919789</v>
      </c>
      <c r="K301" s="1">
        <v>266.46917170228073</v>
      </c>
      <c r="L301" s="50"/>
      <c r="M301" s="29"/>
      <c r="N301" s="29"/>
      <c r="O301" s="51"/>
    </row>
    <row r="302" spans="1:21" ht="14.5" hidden="1" outlineLevel="1">
      <c r="A302" s="4" t="s">
        <v>0</v>
      </c>
      <c r="B302" s="1">
        <v>290.08396316761088</v>
      </c>
      <c r="C302" s="1">
        <v>278.83435047069861</v>
      </c>
      <c r="D302" s="1">
        <v>268.66733178222341</v>
      </c>
      <c r="E302" s="1">
        <v>259.63884965104683</v>
      </c>
      <c r="F302" s="1">
        <v>251.0505570700164</v>
      </c>
      <c r="G302" s="1">
        <v>243.21816019112148</v>
      </c>
      <c r="H302" s="1">
        <v>235.56614699931004</v>
      </c>
      <c r="I302" s="1">
        <v>228.41608787085525</v>
      </c>
      <c r="J302" s="1">
        <v>221.28461817668853</v>
      </c>
      <c r="K302" s="1">
        <v>214.11393647493065</v>
      </c>
      <c r="L302" s="50"/>
      <c r="M302" s="29"/>
      <c r="N302" s="29"/>
      <c r="O302" s="51"/>
    </row>
    <row r="303" spans="1:21" ht="14.5" hidden="1" outlineLevel="1">
      <c r="A303" s="4" t="s">
        <v>1</v>
      </c>
      <c r="B303" s="1">
        <v>1939.6901357631123</v>
      </c>
      <c r="C303" s="1">
        <v>1871.7433103723263</v>
      </c>
      <c r="D303" s="1">
        <v>1800.5681997651029</v>
      </c>
      <c r="E303" s="1">
        <v>1733.0799241845691</v>
      </c>
      <c r="F303" s="1">
        <v>1662.6652118277443</v>
      </c>
      <c r="G303" s="1">
        <v>1600.7206755616808</v>
      </c>
      <c r="H303" s="1">
        <v>1537.4599059455322</v>
      </c>
      <c r="I303" s="1">
        <v>1476.7008469042614</v>
      </c>
      <c r="J303" s="1">
        <v>1415.3677689423125</v>
      </c>
      <c r="K303" s="1">
        <v>1353.7133808765582</v>
      </c>
      <c r="L303" s="50"/>
      <c r="M303" s="29"/>
      <c r="N303" s="29"/>
      <c r="O303" s="51"/>
    </row>
    <row r="304" spans="1:21" ht="14.5" hidden="1" outlineLevel="1">
      <c r="A304" s="4" t="s">
        <v>7</v>
      </c>
      <c r="B304" s="1">
        <v>221.10804734228461</v>
      </c>
      <c r="C304" s="1">
        <v>249.79332154166522</v>
      </c>
      <c r="D304" s="1">
        <v>275.63054861033436</v>
      </c>
      <c r="E304" s="1">
        <v>297.57161435682445</v>
      </c>
      <c r="F304" s="1">
        <v>320.74819336499843</v>
      </c>
      <c r="G304" s="1">
        <v>341.76259855275589</v>
      </c>
      <c r="H304" s="1">
        <v>365.36571756259303</v>
      </c>
      <c r="I304" s="1">
        <v>400.81737065219659</v>
      </c>
      <c r="J304" s="1">
        <v>442.10909615367996</v>
      </c>
      <c r="K304" s="1">
        <v>490.2029492267784</v>
      </c>
      <c r="L304" s="50"/>
      <c r="M304" s="29"/>
      <c r="N304" s="29"/>
      <c r="O304" s="51"/>
    </row>
    <row r="305" spans="1:27" ht="14.5" hidden="1" outlineLevel="1">
      <c r="A305" s="4" t="s">
        <v>8</v>
      </c>
      <c r="B305" s="1">
        <v>341.44423004171301</v>
      </c>
      <c r="C305" s="1">
        <v>366.64066987655019</v>
      </c>
      <c r="D305" s="1">
        <v>396.71234063163246</v>
      </c>
      <c r="E305" s="1">
        <v>437.87916798570296</v>
      </c>
      <c r="F305" s="1">
        <v>480.35231301658393</v>
      </c>
      <c r="G305" s="1">
        <v>597.52885120806866</v>
      </c>
      <c r="H305" s="1">
        <v>738.02442065491323</v>
      </c>
      <c r="I305" s="1">
        <v>841.16346435156584</v>
      </c>
      <c r="J305" s="1">
        <v>956.2456315422387</v>
      </c>
      <c r="K305" s="1">
        <v>1084.7350522789191</v>
      </c>
      <c r="L305" s="50"/>
      <c r="M305" s="29"/>
      <c r="N305" s="29"/>
      <c r="O305" s="51"/>
      <c r="Q305" s="1"/>
      <c r="R305" s="1"/>
      <c r="S305" s="1"/>
      <c r="T305" s="1"/>
      <c r="U305" s="1"/>
      <c r="V305" s="1"/>
      <c r="W305" s="1"/>
      <c r="X305" s="1"/>
      <c r="Y305" s="1"/>
      <c r="Z305" s="1"/>
    </row>
    <row r="306" spans="1:27" hidden="1" outlineLevel="1"/>
    <row r="307" spans="1:27" ht="14.5" hidden="1" outlineLevel="1">
      <c r="A307" t="s">
        <v>52</v>
      </c>
    </row>
    <row r="308" spans="1:27" ht="14.5" hidden="1" outlineLevel="1">
      <c r="A308" s="22" t="s">
        <v>45</v>
      </c>
      <c r="B308" s="21"/>
      <c r="C308" s="21"/>
      <c r="D308" s="21"/>
      <c r="E308" s="21"/>
      <c r="F308" s="21"/>
      <c r="G308" s="21"/>
      <c r="H308" s="21"/>
      <c r="I308" s="21"/>
      <c r="J308" s="21"/>
      <c r="K308" s="21"/>
      <c r="M308" s="26"/>
      <c r="N308" s="26"/>
    </row>
    <row r="309" spans="1:27" ht="14.5" hidden="1" outlineLevel="1">
      <c r="A309" s="21"/>
      <c r="B309" s="72">
        <v>2010</v>
      </c>
      <c r="C309" s="72">
        <v>2020</v>
      </c>
      <c r="D309" s="72">
        <v>2030</v>
      </c>
      <c r="E309" s="72">
        <v>2040</v>
      </c>
      <c r="F309" s="72">
        <v>2050</v>
      </c>
      <c r="G309" s="72">
        <v>2060</v>
      </c>
      <c r="H309" s="72">
        <v>2070</v>
      </c>
      <c r="I309" s="72">
        <v>2080</v>
      </c>
      <c r="J309" s="72">
        <v>2090</v>
      </c>
      <c r="K309" s="72">
        <v>2100</v>
      </c>
      <c r="L309" s="2"/>
      <c r="M309" s="36"/>
      <c r="N309" s="36"/>
      <c r="R309" s="2"/>
      <c r="S309" s="2"/>
      <c r="T309" s="2"/>
      <c r="U309" s="2"/>
      <c r="V309" s="2"/>
      <c r="W309" s="2"/>
      <c r="X309" s="2"/>
      <c r="Y309" s="2"/>
      <c r="Z309" s="2"/>
      <c r="AA309" s="2"/>
    </row>
    <row r="310" spans="1:27" ht="14.5" hidden="1" outlineLevel="1">
      <c r="A310" s="21" t="s">
        <v>5</v>
      </c>
      <c r="B310" s="44">
        <v>0.2</v>
      </c>
      <c r="C310" s="44">
        <v>0.2</v>
      </c>
      <c r="D310" s="44">
        <v>0.2</v>
      </c>
      <c r="E310" s="44">
        <v>0.2</v>
      </c>
      <c r="F310" s="44">
        <v>0.2</v>
      </c>
      <c r="G310" s="44">
        <v>0.2</v>
      </c>
      <c r="H310" s="44">
        <v>0.2</v>
      </c>
      <c r="I310" s="44">
        <v>0.2</v>
      </c>
      <c r="J310" s="44">
        <v>0.2</v>
      </c>
      <c r="K310" s="44">
        <v>0.2</v>
      </c>
      <c r="L310" s="2"/>
      <c r="M310" s="36"/>
      <c r="N310" s="36"/>
      <c r="R310" s="2"/>
      <c r="S310" s="2"/>
      <c r="T310" s="2"/>
      <c r="U310" s="2"/>
      <c r="V310" s="2"/>
      <c r="W310" s="2"/>
      <c r="X310" s="2"/>
      <c r="Y310" s="2"/>
      <c r="Z310" s="2"/>
      <c r="AA310" s="2"/>
    </row>
    <row r="311" spans="1:27" ht="14.5" hidden="1" outlineLevel="1">
      <c r="A311" s="21" t="s">
        <v>6</v>
      </c>
      <c r="B311" s="44">
        <v>0.2</v>
      </c>
      <c r="C311" s="44">
        <v>0.2</v>
      </c>
      <c r="D311" s="44">
        <v>0.2</v>
      </c>
      <c r="E311" s="44">
        <v>0.2</v>
      </c>
      <c r="F311" s="44">
        <v>0.2</v>
      </c>
      <c r="G311" s="44">
        <v>0.2</v>
      </c>
      <c r="H311" s="44">
        <v>0.2</v>
      </c>
      <c r="I311" s="44">
        <v>0.2</v>
      </c>
      <c r="J311" s="44">
        <v>0.2</v>
      </c>
      <c r="K311" s="44">
        <v>0.2</v>
      </c>
      <c r="L311" s="2"/>
      <c r="M311" s="36"/>
      <c r="N311" s="36"/>
      <c r="R311" s="2"/>
      <c r="S311" s="2"/>
      <c r="T311" s="2"/>
      <c r="U311" s="2"/>
      <c r="V311" s="2"/>
      <c r="W311" s="2"/>
      <c r="X311" s="2"/>
      <c r="Y311" s="2"/>
      <c r="Z311" s="2"/>
      <c r="AA311" s="2"/>
    </row>
    <row r="312" spans="1:27" ht="14.5" hidden="1" outlineLevel="1">
      <c r="A312" s="21" t="s">
        <v>11</v>
      </c>
      <c r="B312" s="44">
        <v>0.47871829282436174</v>
      </c>
      <c r="C312" s="44">
        <v>0.47858898880765999</v>
      </c>
      <c r="D312" s="44">
        <v>0.47841533951350923</v>
      </c>
      <c r="E312" s="44">
        <v>0.47811101199169503</v>
      </c>
      <c r="F312" s="44">
        <v>0.47780889154579492</v>
      </c>
      <c r="G312" s="44">
        <v>0.47755455763018989</v>
      </c>
      <c r="H312" s="44">
        <v>0.47729941291585126</v>
      </c>
      <c r="I312" s="44">
        <v>0.47721443267185948</v>
      </c>
      <c r="J312" s="44">
        <v>0.47712746579551296</v>
      </c>
      <c r="K312" s="44">
        <v>0.47704362227360791</v>
      </c>
      <c r="L312" s="2"/>
      <c r="M312" s="36"/>
      <c r="N312" s="36"/>
      <c r="R312" s="2"/>
      <c r="S312" s="2"/>
      <c r="T312" s="2"/>
      <c r="U312" s="2"/>
      <c r="V312" s="2"/>
      <c r="W312" s="2"/>
      <c r="X312" s="2"/>
      <c r="Y312" s="2"/>
      <c r="Z312" s="2"/>
      <c r="AA312" s="2"/>
    </row>
    <row r="313" spans="1:27" ht="14.5" hidden="1" outlineLevel="1">
      <c r="A313" s="21" t="s">
        <v>2</v>
      </c>
      <c r="B313" s="44">
        <v>0.4</v>
      </c>
      <c r="C313" s="44">
        <v>0.4</v>
      </c>
      <c r="D313" s="44">
        <v>0.4</v>
      </c>
      <c r="E313" s="44">
        <v>0.4</v>
      </c>
      <c r="F313" s="44">
        <v>0.4</v>
      </c>
      <c r="G313" s="44">
        <v>0.4</v>
      </c>
      <c r="H313" s="44">
        <v>0.4</v>
      </c>
      <c r="I313" s="44">
        <v>0.4</v>
      </c>
      <c r="J313" s="44">
        <v>0.4</v>
      </c>
      <c r="K313" s="44">
        <v>0.4</v>
      </c>
      <c r="L313" s="2"/>
      <c r="M313" s="36"/>
      <c r="N313" s="36"/>
      <c r="R313" s="2"/>
      <c r="S313" s="2"/>
      <c r="T313" s="2"/>
      <c r="U313" s="2"/>
      <c r="V313" s="2"/>
      <c r="W313" s="2"/>
      <c r="X313" s="2"/>
      <c r="Y313" s="2"/>
      <c r="Z313" s="2"/>
      <c r="AA313" s="2"/>
    </row>
    <row r="314" spans="1:27" ht="14.5" hidden="1" outlineLevel="1">
      <c r="A314" s="21" t="s">
        <v>3</v>
      </c>
      <c r="B314" s="44">
        <v>0.2</v>
      </c>
      <c r="C314" s="44">
        <v>0.2</v>
      </c>
      <c r="D314" s="44">
        <v>0.2</v>
      </c>
      <c r="E314" s="44">
        <v>0.2</v>
      </c>
      <c r="F314" s="44">
        <v>0.2</v>
      </c>
      <c r="G314" s="44">
        <v>0.2</v>
      </c>
      <c r="H314" s="44">
        <v>0.2</v>
      </c>
      <c r="I314" s="44">
        <v>0.2</v>
      </c>
      <c r="J314" s="44">
        <v>0.2</v>
      </c>
      <c r="K314" s="44">
        <v>0.2</v>
      </c>
      <c r="L314" s="2"/>
      <c r="M314" s="36"/>
      <c r="N314" s="36"/>
      <c r="R314" s="2"/>
      <c r="S314" s="2"/>
      <c r="T314" s="2"/>
      <c r="U314" s="2"/>
      <c r="V314" s="2"/>
      <c r="W314" s="2"/>
      <c r="X314" s="2"/>
      <c r="Y314" s="2"/>
      <c r="Z314" s="2"/>
      <c r="AA314" s="2"/>
    </row>
    <row r="315" spans="1:27" ht="14.5" hidden="1" outlineLevel="1">
      <c r="A315" s="21" t="s">
        <v>4</v>
      </c>
      <c r="B315" s="44">
        <v>0.2</v>
      </c>
      <c r="C315" s="44">
        <v>0.2</v>
      </c>
      <c r="D315" s="44">
        <v>0.2</v>
      </c>
      <c r="E315" s="44">
        <v>0.2</v>
      </c>
      <c r="F315" s="44">
        <v>0.2</v>
      </c>
      <c r="G315" s="44">
        <v>0.2</v>
      </c>
      <c r="H315" s="44">
        <v>0.2</v>
      </c>
      <c r="I315" s="44">
        <v>0.2</v>
      </c>
      <c r="J315" s="44">
        <v>0.2</v>
      </c>
      <c r="K315" s="44">
        <v>0.2</v>
      </c>
      <c r="L315" s="2"/>
      <c r="M315" s="36"/>
      <c r="N315" s="36"/>
      <c r="R315" s="2"/>
      <c r="S315" s="2"/>
      <c r="T315" s="2"/>
      <c r="U315" s="2"/>
      <c r="V315" s="2"/>
      <c r="W315" s="2"/>
      <c r="X315" s="2"/>
      <c r="Y315" s="2"/>
      <c r="Z315" s="2"/>
      <c r="AA315" s="2"/>
    </row>
    <row r="316" spans="1:27" ht="14.5" hidden="1" outlineLevel="1">
      <c r="A316" s="21" t="s">
        <v>0</v>
      </c>
      <c r="B316" s="44">
        <v>0.84</v>
      </c>
      <c r="C316" s="44">
        <v>0.84</v>
      </c>
      <c r="D316" s="44">
        <v>0.84</v>
      </c>
      <c r="E316" s="44">
        <v>0.84</v>
      </c>
      <c r="F316" s="44">
        <v>0.84</v>
      </c>
      <c r="G316" s="44">
        <v>0.84</v>
      </c>
      <c r="H316" s="44">
        <v>0.84</v>
      </c>
      <c r="I316" s="44">
        <v>0.84</v>
      </c>
      <c r="J316" s="44">
        <v>0.84</v>
      </c>
      <c r="K316" s="44">
        <v>0.84</v>
      </c>
      <c r="L316" s="2"/>
      <c r="M316" s="36"/>
      <c r="N316" s="36"/>
      <c r="R316" s="2"/>
      <c r="S316" s="2"/>
      <c r="T316" s="2"/>
      <c r="U316" s="2"/>
      <c r="V316" s="2"/>
      <c r="W316" s="2"/>
      <c r="X316" s="2"/>
      <c r="Y316" s="2"/>
      <c r="Z316" s="2"/>
      <c r="AA316" s="2"/>
    </row>
    <row r="317" spans="1:27" ht="14.5" hidden="1" outlineLevel="1">
      <c r="A317" s="21" t="s">
        <v>1</v>
      </c>
      <c r="B317" s="44">
        <v>0.2</v>
      </c>
      <c r="C317" s="44">
        <v>0.2</v>
      </c>
      <c r="D317" s="44">
        <v>0.2</v>
      </c>
      <c r="E317" s="44">
        <v>0.2</v>
      </c>
      <c r="F317" s="44">
        <v>0.2</v>
      </c>
      <c r="G317" s="44">
        <v>0.2</v>
      </c>
      <c r="H317" s="44">
        <v>0.2</v>
      </c>
      <c r="I317" s="44">
        <v>0.2</v>
      </c>
      <c r="J317" s="44">
        <v>0.2</v>
      </c>
      <c r="K317" s="44">
        <v>0.2</v>
      </c>
      <c r="L317" s="2"/>
      <c r="M317" s="36"/>
      <c r="N317" s="36"/>
      <c r="R317" s="2"/>
      <c r="S317" s="2"/>
      <c r="T317" s="2"/>
      <c r="U317" s="2"/>
      <c r="V317" s="2"/>
      <c r="W317" s="2"/>
      <c r="X317" s="2"/>
      <c r="Y317" s="2"/>
      <c r="Z317" s="2"/>
      <c r="AA317" s="2"/>
    </row>
    <row r="318" spans="1:27" ht="14.5" hidden="1" outlineLevel="1">
      <c r="A318" s="21" t="s">
        <v>7</v>
      </c>
      <c r="B318" s="44">
        <v>0.2</v>
      </c>
      <c r="C318" s="44">
        <v>0.2</v>
      </c>
      <c r="D318" s="44">
        <v>0.2</v>
      </c>
      <c r="E318" s="44">
        <v>0.2</v>
      </c>
      <c r="F318" s="44">
        <v>0.2</v>
      </c>
      <c r="G318" s="44">
        <v>0.2</v>
      </c>
      <c r="H318" s="44">
        <v>0.2</v>
      </c>
      <c r="I318" s="44">
        <v>0.2</v>
      </c>
      <c r="J318" s="44">
        <v>0.2</v>
      </c>
      <c r="K318" s="44">
        <v>0.2</v>
      </c>
      <c r="L318" s="2"/>
      <c r="M318" s="36"/>
      <c r="N318" s="36"/>
      <c r="R318" s="2"/>
      <c r="S318" s="2"/>
      <c r="T318" s="2"/>
      <c r="U318" s="2"/>
      <c r="V318" s="2"/>
      <c r="W318" s="2"/>
      <c r="X318" s="2"/>
      <c r="Y318" s="2"/>
      <c r="Z318" s="2"/>
      <c r="AA318" s="2"/>
    </row>
    <row r="319" spans="1:27" ht="14.5" hidden="1" outlineLevel="1">
      <c r="A319" s="21" t="s">
        <v>8</v>
      </c>
      <c r="B319" s="44">
        <v>0.2</v>
      </c>
      <c r="C319" s="44">
        <v>0.2</v>
      </c>
      <c r="D319" s="44">
        <v>0.2</v>
      </c>
      <c r="E319" s="44">
        <v>0.2</v>
      </c>
      <c r="F319" s="44">
        <v>0.2</v>
      </c>
      <c r="G319" s="44">
        <v>0.2</v>
      </c>
      <c r="H319" s="44">
        <v>0.2</v>
      </c>
      <c r="I319" s="44">
        <v>0.2</v>
      </c>
      <c r="J319" s="44">
        <v>0.2</v>
      </c>
      <c r="K319" s="44">
        <v>0.2</v>
      </c>
      <c r="L319" s="2"/>
      <c r="M319" s="36"/>
      <c r="N319" s="36"/>
      <c r="Q319" s="2"/>
      <c r="R319" s="2"/>
      <c r="S319" s="2"/>
      <c r="T319" s="2"/>
      <c r="U319" s="2"/>
      <c r="V319" s="2"/>
      <c r="W319" s="2"/>
      <c r="X319" s="2"/>
      <c r="Y319" s="2"/>
      <c r="Z319" s="2"/>
    </row>
    <row r="320" spans="1:27" hidden="1" outlineLevel="1"/>
    <row r="321" spans="1:25" hidden="1" outlineLevel="1">
      <c r="A321" t="s">
        <v>53</v>
      </c>
    </row>
    <row r="322" spans="1:25" ht="14.5" hidden="1" outlineLevel="1">
      <c r="A322" t="s">
        <v>47</v>
      </c>
      <c r="B322" s="16"/>
      <c r="C322" s="16"/>
      <c r="D322" s="16"/>
      <c r="E322" s="16"/>
      <c r="F322" s="16"/>
      <c r="G322" s="16"/>
      <c r="H322" s="16"/>
      <c r="I322" s="16"/>
      <c r="J322" s="16"/>
      <c r="K322" s="16"/>
    </row>
    <row r="323" spans="1:25" ht="13" hidden="1" outlineLevel="1">
      <c r="B323" s="4">
        <v>2010</v>
      </c>
      <c r="C323" s="4">
        <v>2020</v>
      </c>
      <c r="D323" s="4">
        <v>2030</v>
      </c>
      <c r="E323" s="4">
        <v>2040</v>
      </c>
      <c r="F323" s="4">
        <v>2050</v>
      </c>
      <c r="G323" s="4">
        <v>2060</v>
      </c>
      <c r="H323" s="4">
        <v>2070</v>
      </c>
      <c r="I323" s="4">
        <v>2080</v>
      </c>
      <c r="J323" s="4">
        <v>2090</v>
      </c>
      <c r="K323" s="4">
        <v>2100</v>
      </c>
      <c r="N323" s="1"/>
      <c r="O323" s="1"/>
      <c r="P323" s="1"/>
      <c r="Q323" s="1"/>
      <c r="R323" s="1"/>
      <c r="S323" s="1"/>
      <c r="T323" s="1"/>
      <c r="U323" s="1"/>
      <c r="V323" s="1"/>
      <c r="W323" s="1"/>
      <c r="X323" s="1"/>
      <c r="Y323" s="1"/>
    </row>
    <row r="324" spans="1:25" ht="13" hidden="1" outlineLevel="1">
      <c r="A324" s="4" t="s">
        <v>5</v>
      </c>
      <c r="B324" s="1">
        <f>B310*B296</f>
        <v>16.999303780336898</v>
      </c>
      <c r="C324" s="1">
        <f t="shared" ref="C324:K324" si="59">C310*C296</f>
        <v>17.231775273924331</v>
      </c>
      <c r="D324" s="1">
        <f t="shared" si="59"/>
        <v>17.609378669079451</v>
      </c>
      <c r="E324" s="1">
        <f t="shared" si="59"/>
        <v>18.142775858611</v>
      </c>
      <c r="F324" s="1">
        <f t="shared" si="59"/>
        <v>19.603324746901588</v>
      </c>
      <c r="G324" s="1">
        <f t="shared" si="59"/>
        <v>19.0224198172968</v>
      </c>
      <c r="H324" s="1">
        <f t="shared" si="59"/>
        <v>19.737308145848932</v>
      </c>
      <c r="I324" s="1">
        <f t="shared" si="59"/>
        <v>21.002615039625603</v>
      </c>
      <c r="J324" s="1">
        <f t="shared" si="59"/>
        <v>22.820187617185752</v>
      </c>
      <c r="K324" s="1">
        <f t="shared" si="59"/>
        <v>25.431072052374578</v>
      </c>
      <c r="N324" s="1"/>
      <c r="O324" s="1"/>
      <c r="P324" s="1"/>
      <c r="Q324" s="1"/>
      <c r="R324" s="1"/>
      <c r="S324" s="1"/>
      <c r="T324" s="1"/>
      <c r="U324" s="1"/>
      <c r="V324" s="1"/>
      <c r="W324" s="1"/>
      <c r="X324" s="1"/>
      <c r="Y324" s="1"/>
    </row>
    <row r="325" spans="1:25" ht="13" hidden="1" outlineLevel="1">
      <c r="A325" s="4" t="s">
        <v>6</v>
      </c>
      <c r="B325" s="1">
        <f t="shared" ref="B325:K333" si="60">B311*B297</f>
        <v>97.305704322845529</v>
      </c>
      <c r="C325" s="1">
        <f t="shared" si="60"/>
        <v>116.79764377151172</v>
      </c>
      <c r="D325" s="1">
        <f t="shared" si="60"/>
        <v>132.59067575441671</v>
      </c>
      <c r="E325" s="1">
        <f t="shared" si="60"/>
        <v>143.72974485009931</v>
      </c>
      <c r="F325" s="1">
        <f t="shared" si="60"/>
        <v>154.24208135964977</v>
      </c>
      <c r="G325" s="1">
        <f t="shared" si="60"/>
        <v>163.28356489989389</v>
      </c>
      <c r="H325" s="1">
        <f t="shared" si="60"/>
        <v>173.68748228465253</v>
      </c>
      <c r="I325" s="1">
        <f t="shared" si="60"/>
        <v>183.23096042454662</v>
      </c>
      <c r="J325" s="1">
        <f t="shared" si="60"/>
        <v>193.9208354559905</v>
      </c>
      <c r="K325" s="1">
        <f t="shared" si="60"/>
        <v>205.89481669352227</v>
      </c>
      <c r="N325" s="1"/>
      <c r="O325" s="1"/>
      <c r="P325" s="1"/>
      <c r="Q325" s="1"/>
      <c r="R325" s="1"/>
      <c r="S325" s="1"/>
      <c r="T325" s="1"/>
      <c r="U325" s="1"/>
      <c r="V325" s="1"/>
      <c r="W325" s="1"/>
      <c r="X325" s="1"/>
      <c r="Y325" s="1"/>
    </row>
    <row r="326" spans="1:25" ht="13" hidden="1" outlineLevel="1">
      <c r="A326" s="4" t="s">
        <v>11</v>
      </c>
      <c r="B326" s="1">
        <f t="shared" si="60"/>
        <v>443.35473339842747</v>
      </c>
      <c r="C326" s="1">
        <f t="shared" si="60"/>
        <v>457.0009826140888</v>
      </c>
      <c r="D326" s="1">
        <f t="shared" si="60"/>
        <v>471.80138987664697</v>
      </c>
      <c r="E326" s="1">
        <f t="shared" si="60"/>
        <v>486.13926191428374</v>
      </c>
      <c r="F326" s="1">
        <f t="shared" si="60"/>
        <v>500.36658484077725</v>
      </c>
      <c r="G326" s="1">
        <f t="shared" si="60"/>
        <v>511.16928343337338</v>
      </c>
      <c r="H326" s="1">
        <f t="shared" si="60"/>
        <v>521.33118626688281</v>
      </c>
      <c r="I326" s="1">
        <f t="shared" si="60"/>
        <v>531.04884119478436</v>
      </c>
      <c r="J326" s="1">
        <f t="shared" si="60"/>
        <v>541.46424014627314</v>
      </c>
      <c r="K326" s="1">
        <f t="shared" si="60"/>
        <v>553.15563174259637</v>
      </c>
      <c r="N326" s="1"/>
      <c r="O326" s="1"/>
      <c r="P326" s="1"/>
      <c r="Q326" s="1"/>
      <c r="R326" s="1"/>
      <c r="S326" s="1"/>
      <c r="T326" s="1"/>
      <c r="U326" s="1"/>
      <c r="V326" s="1"/>
      <c r="W326" s="1"/>
      <c r="X326" s="1"/>
      <c r="Y326" s="1"/>
    </row>
    <row r="327" spans="1:25" ht="13" hidden="1" outlineLevel="1">
      <c r="A327" s="4" t="s">
        <v>2</v>
      </c>
      <c r="B327" s="1">
        <f t="shared" si="60"/>
        <v>576.95318485762778</v>
      </c>
      <c r="C327" s="1">
        <f t="shared" si="60"/>
        <v>614.09482733773882</v>
      </c>
      <c r="D327" s="1">
        <f t="shared" si="60"/>
        <v>672.60069289141779</v>
      </c>
      <c r="E327" s="1">
        <f t="shared" si="60"/>
        <v>739.03980904788204</v>
      </c>
      <c r="F327" s="1">
        <f t="shared" si="60"/>
        <v>809.27917551624716</v>
      </c>
      <c r="G327" s="1">
        <f t="shared" si="60"/>
        <v>868.29445570223879</v>
      </c>
      <c r="H327" s="1">
        <f t="shared" si="60"/>
        <v>928.53306341159703</v>
      </c>
      <c r="I327" s="1">
        <f t="shared" si="60"/>
        <v>972.26178599326818</v>
      </c>
      <c r="J327" s="1">
        <f t="shared" si="60"/>
        <v>1010.0194195284148</v>
      </c>
      <c r="K327" s="1">
        <f t="shared" si="60"/>
        <v>1050.9625865834876</v>
      </c>
      <c r="N327" s="1"/>
      <c r="O327" s="1"/>
      <c r="P327" s="1"/>
      <c r="Q327" s="1"/>
      <c r="R327" s="1"/>
      <c r="S327" s="1"/>
      <c r="T327" s="1"/>
      <c r="U327" s="1"/>
      <c r="V327" s="1"/>
      <c r="W327" s="1"/>
      <c r="X327" s="1"/>
      <c r="Y327" s="1"/>
    </row>
    <row r="328" spans="1:25" ht="13" hidden="1" outlineLevel="1">
      <c r="A328" s="4" t="s">
        <v>3</v>
      </c>
      <c r="B328" s="1">
        <f t="shared" si="60"/>
        <v>25.158320352699683</v>
      </c>
      <c r="C328" s="1">
        <f t="shared" si="60"/>
        <v>25.174269027836981</v>
      </c>
      <c r="D328" s="1">
        <f t="shared" si="60"/>
        <v>25.255529393024304</v>
      </c>
      <c r="E328" s="1">
        <f t="shared" si="60"/>
        <v>25.421461236359221</v>
      </c>
      <c r="F328" s="1">
        <f t="shared" si="60"/>
        <v>25.643868342185211</v>
      </c>
      <c r="G328" s="1">
        <f t="shared" si="60"/>
        <v>25.915234639111631</v>
      </c>
      <c r="H328" s="1">
        <f t="shared" si="60"/>
        <v>26.230176036013034</v>
      </c>
      <c r="I328" s="1">
        <f t="shared" si="60"/>
        <v>26.635040178145797</v>
      </c>
      <c r="J328" s="1">
        <f t="shared" si="60"/>
        <v>27.111873557647513</v>
      </c>
      <c r="K328" s="1">
        <f t="shared" si="60"/>
        <v>27.673469530581247</v>
      </c>
      <c r="N328" s="1"/>
      <c r="O328" s="1"/>
      <c r="P328" s="1"/>
      <c r="Q328" s="1"/>
      <c r="R328" s="1"/>
      <c r="S328" s="1"/>
      <c r="T328" s="1"/>
      <c r="U328" s="1"/>
      <c r="V328" s="1"/>
      <c r="W328" s="1"/>
      <c r="X328" s="1"/>
      <c r="Y328" s="1"/>
    </row>
    <row r="329" spans="1:25" ht="13" hidden="1" outlineLevel="1">
      <c r="A329" s="4" t="s">
        <v>4</v>
      </c>
      <c r="B329" s="1">
        <f t="shared" si="60"/>
        <v>27.751848412894873</v>
      </c>
      <c r="C329" s="1">
        <f t="shared" si="60"/>
        <v>28.718757145723572</v>
      </c>
      <c r="D329" s="1">
        <f t="shared" si="60"/>
        <v>29.945491842063543</v>
      </c>
      <c r="E329" s="1">
        <f t="shared" si="60"/>
        <v>31.817024108117671</v>
      </c>
      <c r="F329" s="1">
        <f t="shared" si="60"/>
        <v>33.799892128969361</v>
      </c>
      <c r="G329" s="1">
        <f t="shared" si="60"/>
        <v>36.871770443666918</v>
      </c>
      <c r="H329" s="1">
        <f t="shared" si="60"/>
        <v>40.191659533083339</v>
      </c>
      <c r="I329" s="1">
        <f t="shared" si="60"/>
        <v>43.923300775733601</v>
      </c>
      <c r="J329" s="1">
        <f t="shared" si="60"/>
        <v>48.258186251839582</v>
      </c>
      <c r="K329" s="1">
        <f t="shared" si="60"/>
        <v>53.293834340456151</v>
      </c>
      <c r="N329" s="1"/>
      <c r="O329" s="1"/>
      <c r="P329" s="1"/>
      <c r="Q329" s="1"/>
      <c r="R329" s="1"/>
      <c r="S329" s="1"/>
      <c r="T329" s="1"/>
      <c r="U329" s="1"/>
      <c r="V329" s="1"/>
      <c r="W329" s="1"/>
      <c r="X329" s="1"/>
      <c r="Y329" s="1"/>
    </row>
    <row r="330" spans="1:25" ht="13" hidden="1" outlineLevel="1">
      <c r="A330" s="4" t="s">
        <v>0</v>
      </c>
      <c r="B330" s="1">
        <f t="shared" si="60"/>
        <v>243.67052906079311</v>
      </c>
      <c r="C330" s="1">
        <f t="shared" si="60"/>
        <v>234.22085439538682</v>
      </c>
      <c r="D330" s="1">
        <f t="shared" si="60"/>
        <v>225.68055869706765</v>
      </c>
      <c r="E330" s="1">
        <f t="shared" si="60"/>
        <v>218.09663370687932</v>
      </c>
      <c r="F330" s="1">
        <f t="shared" si="60"/>
        <v>210.88246793881376</v>
      </c>
      <c r="G330" s="1">
        <f t="shared" si="60"/>
        <v>204.30325456054203</v>
      </c>
      <c r="H330" s="1">
        <f t="shared" si="60"/>
        <v>197.87556347942044</v>
      </c>
      <c r="I330" s="1">
        <f t="shared" si="60"/>
        <v>191.8695138115184</v>
      </c>
      <c r="J330" s="1">
        <f t="shared" si="60"/>
        <v>185.87907926841837</v>
      </c>
      <c r="K330" s="1">
        <f t="shared" si="60"/>
        <v>179.85570663894174</v>
      </c>
      <c r="N330" s="1"/>
      <c r="O330" s="1"/>
      <c r="P330" s="1"/>
      <c r="Q330" s="1"/>
      <c r="R330" s="1"/>
      <c r="S330" s="1"/>
      <c r="T330" s="1"/>
      <c r="U330" s="1"/>
      <c r="V330" s="1"/>
      <c r="W330" s="1"/>
      <c r="X330" s="1"/>
      <c r="Y330" s="1"/>
    </row>
    <row r="331" spans="1:25" ht="13" hidden="1" outlineLevel="1">
      <c r="A331" s="4" t="s">
        <v>1</v>
      </c>
      <c r="B331" s="1">
        <f t="shared" si="60"/>
        <v>387.93802715262245</v>
      </c>
      <c r="C331" s="1">
        <f t="shared" si="60"/>
        <v>374.34866207446527</v>
      </c>
      <c r="D331" s="1">
        <f t="shared" si="60"/>
        <v>360.11363995302059</v>
      </c>
      <c r="E331" s="1">
        <f t="shared" si="60"/>
        <v>346.61598483691387</v>
      </c>
      <c r="F331" s="1">
        <f t="shared" si="60"/>
        <v>332.53304236554891</v>
      </c>
      <c r="G331" s="1">
        <f t="shared" si="60"/>
        <v>320.14413511233619</v>
      </c>
      <c r="H331" s="1">
        <f t="shared" si="60"/>
        <v>307.49198118910647</v>
      </c>
      <c r="I331" s="1">
        <f t="shared" si="60"/>
        <v>295.34016938085227</v>
      </c>
      <c r="J331" s="1">
        <f t="shared" si="60"/>
        <v>283.0735537884625</v>
      </c>
      <c r="K331" s="1">
        <f t="shared" si="60"/>
        <v>270.74267617531166</v>
      </c>
      <c r="N331" s="1"/>
      <c r="O331" s="1"/>
      <c r="P331" s="1"/>
      <c r="Q331" s="1"/>
      <c r="R331" s="1"/>
      <c r="S331" s="1"/>
      <c r="T331" s="1"/>
      <c r="U331" s="1"/>
      <c r="V331" s="1"/>
      <c r="W331" s="1"/>
      <c r="X331" s="1"/>
      <c r="Y331" s="1"/>
    </row>
    <row r="332" spans="1:25" ht="13" hidden="1" outlineLevel="1">
      <c r="A332" s="4" t="s">
        <v>7</v>
      </c>
      <c r="B332" s="1">
        <f t="shared" si="60"/>
        <v>44.221609468456926</v>
      </c>
      <c r="C332" s="1">
        <f t="shared" si="60"/>
        <v>49.958664308333049</v>
      </c>
      <c r="D332" s="1">
        <f t="shared" si="60"/>
        <v>55.126109722066872</v>
      </c>
      <c r="E332" s="1">
        <f t="shared" si="60"/>
        <v>59.514322871364897</v>
      </c>
      <c r="F332" s="1">
        <f t="shared" si="60"/>
        <v>64.149638672999686</v>
      </c>
      <c r="G332" s="1">
        <f t="shared" si="60"/>
        <v>68.352519710551178</v>
      </c>
      <c r="H332" s="1">
        <f t="shared" si="60"/>
        <v>73.073143512518612</v>
      </c>
      <c r="I332" s="1">
        <f t="shared" si="60"/>
        <v>80.163474130439326</v>
      </c>
      <c r="J332" s="1">
        <f t="shared" si="60"/>
        <v>88.421819230735991</v>
      </c>
      <c r="K332" s="1">
        <f t="shared" si="60"/>
        <v>98.040589845355683</v>
      </c>
      <c r="N332" s="1"/>
      <c r="O332" s="1"/>
      <c r="P332" s="1"/>
      <c r="Q332" s="1"/>
      <c r="R332" s="1"/>
      <c r="S332" s="1"/>
      <c r="T332" s="1"/>
      <c r="U332" s="1"/>
      <c r="V332" s="1"/>
      <c r="W332" s="1"/>
      <c r="X332" s="1"/>
      <c r="Y332" s="1"/>
    </row>
    <row r="333" spans="1:25" ht="13" hidden="1" outlineLevel="1">
      <c r="A333" s="4" t="s">
        <v>8</v>
      </c>
      <c r="B333" s="1">
        <f t="shared" si="60"/>
        <v>68.288846008342603</v>
      </c>
      <c r="C333" s="1">
        <f t="shared" si="60"/>
        <v>73.328133975310038</v>
      </c>
      <c r="D333" s="1">
        <f t="shared" si="60"/>
        <v>79.342468126326494</v>
      </c>
      <c r="E333" s="1">
        <f t="shared" si="60"/>
        <v>87.575833597140601</v>
      </c>
      <c r="F333" s="1">
        <f t="shared" si="60"/>
        <v>96.070462603316798</v>
      </c>
      <c r="G333" s="1">
        <f t="shared" si="60"/>
        <v>119.50577024161373</v>
      </c>
      <c r="H333" s="1">
        <f t="shared" si="60"/>
        <v>147.60488413098264</v>
      </c>
      <c r="I333" s="1">
        <f t="shared" si="60"/>
        <v>168.23269287031317</v>
      </c>
      <c r="J333" s="1">
        <f t="shared" si="60"/>
        <v>191.24912630844776</v>
      </c>
      <c r="K333" s="1">
        <f t="shared" si="60"/>
        <v>216.94701045578381</v>
      </c>
      <c r="N333" s="1"/>
      <c r="O333" s="1"/>
      <c r="P333" s="1"/>
      <c r="Q333" s="1"/>
      <c r="R333" s="1"/>
      <c r="S333" s="1"/>
      <c r="T333" s="1"/>
      <c r="U333" s="1"/>
      <c r="V333" s="1"/>
      <c r="W333" s="1"/>
    </row>
    <row r="334" spans="1:25" ht="14.5" hidden="1" outlineLevel="1">
      <c r="A334" s="16"/>
      <c r="B334" s="3"/>
      <c r="C334" s="3"/>
      <c r="D334" s="3"/>
      <c r="E334" s="3"/>
      <c r="F334" s="3"/>
      <c r="G334" s="3"/>
      <c r="H334" s="3"/>
      <c r="I334" s="3"/>
      <c r="J334" s="3"/>
      <c r="K334" s="3"/>
    </row>
    <row r="335" spans="1:25" ht="14.5" hidden="1" outlineLevel="1">
      <c r="A335" s="16" t="s">
        <v>54</v>
      </c>
      <c r="B335" s="3"/>
      <c r="C335" s="3"/>
      <c r="D335" s="3"/>
      <c r="E335" s="3"/>
      <c r="F335" s="3"/>
      <c r="G335" s="3"/>
      <c r="H335" s="3"/>
      <c r="I335" s="3"/>
      <c r="J335" s="3"/>
      <c r="K335" s="3"/>
    </row>
    <row r="336" spans="1:25" ht="14.5" hidden="1" outlineLevel="1">
      <c r="A336" s="24" t="s">
        <v>39</v>
      </c>
      <c r="B336" s="23"/>
      <c r="C336" s="23"/>
      <c r="D336" s="23"/>
      <c r="E336" s="23"/>
      <c r="F336" s="23"/>
      <c r="G336" s="23"/>
      <c r="H336" s="23"/>
      <c r="I336" s="23"/>
      <c r="J336" s="23"/>
      <c r="K336" s="23"/>
      <c r="L336" s="32"/>
    </row>
    <row r="337" spans="1:26" ht="14.5" hidden="1" outlineLevel="1">
      <c r="A337" s="23"/>
      <c r="B337" s="69">
        <v>2010</v>
      </c>
      <c r="C337" s="69">
        <v>2020</v>
      </c>
      <c r="D337" s="69">
        <v>2030</v>
      </c>
      <c r="E337" s="69">
        <v>2040</v>
      </c>
      <c r="F337" s="69">
        <v>2050</v>
      </c>
      <c r="G337" s="69">
        <v>2060</v>
      </c>
      <c r="H337" s="69">
        <v>2070</v>
      </c>
      <c r="I337" s="69">
        <v>2080</v>
      </c>
      <c r="J337" s="69">
        <v>2090</v>
      </c>
      <c r="K337" s="69">
        <v>2100</v>
      </c>
      <c r="L337" s="6"/>
      <c r="O337" s="1"/>
      <c r="P337" s="1"/>
      <c r="Q337" s="1"/>
      <c r="R337" s="1"/>
      <c r="S337" s="1"/>
      <c r="T337" s="1"/>
      <c r="U337" s="1"/>
      <c r="V337" s="1"/>
      <c r="W337" s="1"/>
      <c r="X337" s="1"/>
      <c r="Y337" s="1"/>
      <c r="Z337" s="1"/>
    </row>
    <row r="338" spans="1:26" ht="14.5" hidden="1" outlineLevel="1">
      <c r="A338" s="23" t="s">
        <v>5</v>
      </c>
      <c r="B338" s="46">
        <f t="shared" ref="B338:K338" si="61">B296*B10</f>
        <v>72.777072983563812</v>
      </c>
      <c r="C338" s="46">
        <f t="shared" si="61"/>
        <v>92.792293133723234</v>
      </c>
      <c r="D338" s="46">
        <f t="shared" si="61"/>
        <v>115.69624301535913</v>
      </c>
      <c r="E338" s="46">
        <f t="shared" si="61"/>
        <v>140.83507170741228</v>
      </c>
      <c r="F338" s="46">
        <f t="shared" si="61"/>
        <v>174.22475639413506</v>
      </c>
      <c r="G338" s="46">
        <f t="shared" si="61"/>
        <v>187.47268205594156</v>
      </c>
      <c r="H338" s="46">
        <f t="shared" si="61"/>
        <v>210.47051283727197</v>
      </c>
      <c r="I338" s="46">
        <f t="shared" si="61"/>
        <v>237.24804051366402</v>
      </c>
      <c r="J338" s="46">
        <f t="shared" si="61"/>
        <v>267.89467734198274</v>
      </c>
      <c r="K338" s="46">
        <f t="shared" si="61"/>
        <v>305.3755723100478</v>
      </c>
      <c r="L338" s="6"/>
      <c r="O338" s="1"/>
      <c r="P338" s="1"/>
      <c r="Q338" s="1"/>
      <c r="R338" s="1"/>
      <c r="S338" s="1"/>
      <c r="T338" s="1"/>
      <c r="U338" s="1"/>
      <c r="V338" s="1"/>
      <c r="W338" s="1"/>
      <c r="X338" s="1"/>
      <c r="Y338" s="1"/>
      <c r="Z338" s="1"/>
    </row>
    <row r="339" spans="1:26" ht="14.5" hidden="1" outlineLevel="1">
      <c r="A339" s="23" t="s">
        <v>6</v>
      </c>
      <c r="B339" s="46">
        <f t="shared" ref="B339:K339" si="62">B297*B11</f>
        <v>710.27111351645533</v>
      </c>
      <c r="C339" s="46">
        <f t="shared" si="62"/>
        <v>881.65608614943847</v>
      </c>
      <c r="D339" s="46">
        <f t="shared" si="62"/>
        <v>1007.2996316630716</v>
      </c>
      <c r="E339" s="46">
        <f t="shared" si="62"/>
        <v>1065.7523435838254</v>
      </c>
      <c r="F339" s="46">
        <f t="shared" si="62"/>
        <v>1085.5331948950029</v>
      </c>
      <c r="G339" s="46">
        <f t="shared" si="62"/>
        <v>1065.9344067220877</v>
      </c>
      <c r="H339" s="46">
        <f t="shared" si="62"/>
        <v>1036.7855688124087</v>
      </c>
      <c r="I339" s="46">
        <f t="shared" si="62"/>
        <v>991.00821961980887</v>
      </c>
      <c r="J339" s="46">
        <f t="shared" si="62"/>
        <v>944.96198274669598</v>
      </c>
      <c r="K339" s="46">
        <f t="shared" si="62"/>
        <v>908.23948870228332</v>
      </c>
      <c r="L339" s="6"/>
      <c r="O339" s="1"/>
      <c r="P339" s="1"/>
      <c r="Q339" s="1"/>
      <c r="R339" s="1"/>
      <c r="S339" s="1"/>
      <c r="T339" s="1"/>
      <c r="U339" s="1"/>
      <c r="V339" s="1"/>
      <c r="W339" s="1"/>
      <c r="X339" s="1"/>
      <c r="Y339" s="1"/>
      <c r="Z339" s="1"/>
    </row>
    <row r="340" spans="1:26" ht="14.5" hidden="1" outlineLevel="1">
      <c r="A340" s="23" t="s">
        <v>11</v>
      </c>
      <c r="B340" s="46">
        <f t="shared" ref="B340:K340" si="63">B298*B12</f>
        <v>564.91707625641698</v>
      </c>
      <c r="C340" s="46">
        <f t="shared" si="63"/>
        <v>605.13208868741549</v>
      </c>
      <c r="D340" s="46">
        <f t="shared" si="63"/>
        <v>642.86569396447226</v>
      </c>
      <c r="E340" s="46">
        <f t="shared" si="63"/>
        <v>676.04670562112335</v>
      </c>
      <c r="F340" s="46">
        <f t="shared" si="63"/>
        <v>704.65449914605813</v>
      </c>
      <c r="G340" s="46">
        <f t="shared" si="63"/>
        <v>722.1033513348732</v>
      </c>
      <c r="H340" s="46">
        <f t="shared" si="63"/>
        <v>731.47250611523373</v>
      </c>
      <c r="I340" s="46">
        <f t="shared" si="63"/>
        <v>734.91779195685751</v>
      </c>
      <c r="J340" s="46">
        <f t="shared" si="63"/>
        <v>734.92671678405463</v>
      </c>
      <c r="K340" s="46">
        <f t="shared" si="63"/>
        <v>730.99942401349006</v>
      </c>
      <c r="L340" s="6"/>
      <c r="O340" s="1"/>
      <c r="P340" s="1"/>
      <c r="Q340" s="1"/>
      <c r="R340" s="1"/>
      <c r="S340" s="1"/>
      <c r="T340" s="1"/>
      <c r="U340" s="1"/>
      <c r="V340" s="1"/>
      <c r="W340" s="1"/>
      <c r="X340" s="1"/>
      <c r="Y340" s="1"/>
      <c r="Z340" s="1"/>
    </row>
    <row r="341" spans="1:26" ht="14.5" hidden="1" outlineLevel="1">
      <c r="A341" s="23" t="s">
        <v>2</v>
      </c>
      <c r="B341" s="46">
        <f t="shared" ref="B341:K341" si="64">B299*B13</f>
        <v>402.32795002114057</v>
      </c>
      <c r="C341" s="46">
        <f t="shared" si="64"/>
        <v>432.03302429968056</v>
      </c>
      <c r="D341" s="46">
        <f t="shared" si="64"/>
        <v>472.12203686120392</v>
      </c>
      <c r="E341" s="46">
        <f t="shared" si="64"/>
        <v>516.08610771994142</v>
      </c>
      <c r="F341" s="46">
        <f t="shared" si="64"/>
        <v>560.98738707584471</v>
      </c>
      <c r="G341" s="46">
        <f t="shared" si="64"/>
        <v>593.29361423369483</v>
      </c>
      <c r="H341" s="46">
        <f t="shared" si="64"/>
        <v>621.06627715944285</v>
      </c>
      <c r="I341" s="46">
        <f t="shared" si="64"/>
        <v>631.92232991801177</v>
      </c>
      <c r="J341" s="46">
        <f t="shared" si="64"/>
        <v>633.98474423951473</v>
      </c>
      <c r="K341" s="46">
        <f t="shared" si="64"/>
        <v>634.70967155130802</v>
      </c>
      <c r="L341" s="6"/>
      <c r="O341" s="1"/>
      <c r="P341" s="1"/>
      <c r="Q341" s="1"/>
      <c r="R341" s="1"/>
      <c r="S341" s="1"/>
      <c r="T341" s="1"/>
      <c r="U341" s="1"/>
      <c r="V341" s="1"/>
      <c r="W341" s="1"/>
      <c r="X341" s="1"/>
      <c r="Y341" s="1"/>
      <c r="Z341" s="1"/>
    </row>
    <row r="342" spans="1:26" ht="14.5" hidden="1" outlineLevel="1">
      <c r="A342" s="23" t="s">
        <v>3</v>
      </c>
      <c r="B342" s="46">
        <f t="shared" ref="B342:K342" si="65">B300*B14</f>
        <v>73.684375848507258</v>
      </c>
      <c r="C342" s="46">
        <f t="shared" si="65"/>
        <v>81.150615835741306</v>
      </c>
      <c r="D342" s="46">
        <f t="shared" si="65"/>
        <v>87.433259429962021</v>
      </c>
      <c r="E342" s="46">
        <f t="shared" si="65"/>
        <v>92.183879852027701</v>
      </c>
      <c r="F342" s="46">
        <f t="shared" si="65"/>
        <v>95.236827181747046</v>
      </c>
      <c r="G342" s="46">
        <f t="shared" si="65"/>
        <v>96.508430097063609</v>
      </c>
      <c r="H342" s="46">
        <f t="shared" si="65"/>
        <v>96.540366639503802</v>
      </c>
      <c r="I342" s="46">
        <f t="shared" si="65"/>
        <v>95.795096938177181</v>
      </c>
      <c r="J342" s="46">
        <f t="shared" si="65"/>
        <v>94.430501417416934</v>
      </c>
      <c r="K342" s="46">
        <f t="shared" si="65"/>
        <v>92.881469691792987</v>
      </c>
      <c r="L342" s="6"/>
      <c r="O342" s="1"/>
      <c r="P342" s="1"/>
      <c r="Q342" s="1"/>
      <c r="R342" s="1"/>
      <c r="S342" s="1"/>
      <c r="T342" s="1"/>
      <c r="U342" s="1"/>
      <c r="V342" s="1"/>
      <c r="W342" s="1"/>
      <c r="X342" s="1"/>
      <c r="Y342" s="1"/>
      <c r="Z342" s="1"/>
    </row>
    <row r="343" spans="1:26" ht="14.5" hidden="1" outlineLevel="1">
      <c r="A343" s="23" t="s">
        <v>4</v>
      </c>
      <c r="B343" s="46">
        <f t="shared" ref="B343:K343" si="66">B301*B15</f>
        <v>52.847438506855696</v>
      </c>
      <c r="C343" s="46">
        <f t="shared" si="66"/>
        <v>64.890878317874609</v>
      </c>
      <c r="D343" s="46">
        <f t="shared" si="66"/>
        <v>77.022288376464047</v>
      </c>
      <c r="E343" s="46">
        <f t="shared" si="66"/>
        <v>90.523645884778574</v>
      </c>
      <c r="F343" s="46">
        <f t="shared" si="66"/>
        <v>103.62615951077447</v>
      </c>
      <c r="G343" s="46">
        <f t="shared" si="66"/>
        <v>118.61025092491981</v>
      </c>
      <c r="H343" s="46">
        <f t="shared" si="66"/>
        <v>132.65559781659204</v>
      </c>
      <c r="I343" s="46">
        <f t="shared" si="66"/>
        <v>146.05049981797072</v>
      </c>
      <c r="J343" s="46">
        <f t="shared" si="66"/>
        <v>159.61373929516722</v>
      </c>
      <c r="K343" s="46">
        <f t="shared" si="66"/>
        <v>173.8092065140024</v>
      </c>
      <c r="L343" s="6"/>
      <c r="O343" s="1"/>
      <c r="P343" s="1"/>
      <c r="Q343" s="1"/>
      <c r="R343" s="1"/>
      <c r="S343" s="1"/>
      <c r="T343" s="1"/>
      <c r="U343" s="1"/>
      <c r="V343" s="1"/>
      <c r="W343" s="1"/>
      <c r="X343" s="1"/>
      <c r="Y343" s="1"/>
      <c r="Z343" s="1"/>
    </row>
    <row r="344" spans="1:26" ht="14.5" hidden="1" outlineLevel="1">
      <c r="A344" s="23" t="s">
        <v>0</v>
      </c>
      <c r="B344" s="46">
        <f t="shared" ref="B344:K344" si="67">B302*B16</f>
        <v>101.0242366357075</v>
      </c>
      <c r="C344" s="46">
        <f t="shared" si="67"/>
        <v>105.19644606603805</v>
      </c>
      <c r="D344" s="46">
        <f t="shared" si="67"/>
        <v>109.080531308677</v>
      </c>
      <c r="E344" s="46">
        <f t="shared" si="67"/>
        <v>111.94015153080896</v>
      </c>
      <c r="F344" s="46">
        <f t="shared" si="67"/>
        <v>113.71999460339289</v>
      </c>
      <c r="G344" s="46">
        <f t="shared" si="67"/>
        <v>115.33053650081328</v>
      </c>
      <c r="H344" s="46">
        <f t="shared" si="67"/>
        <v>116.11418912216305</v>
      </c>
      <c r="I344" s="46">
        <f t="shared" si="67"/>
        <v>115.61194600714212</v>
      </c>
      <c r="J344" s="46">
        <f t="shared" si="67"/>
        <v>113.57193016646978</v>
      </c>
      <c r="K344" s="46">
        <f t="shared" si="67"/>
        <v>110.24668152048065</v>
      </c>
      <c r="L344" s="6"/>
      <c r="O344" s="1"/>
      <c r="P344" s="1"/>
      <c r="Q344" s="1"/>
      <c r="R344" s="1"/>
      <c r="S344" s="1"/>
      <c r="T344" s="1"/>
      <c r="U344" s="1"/>
      <c r="V344" s="1"/>
      <c r="W344" s="1"/>
      <c r="X344" s="1"/>
      <c r="Y344" s="1"/>
      <c r="Z344" s="1"/>
    </row>
    <row r="345" spans="1:26" ht="14.5" hidden="1" outlineLevel="1">
      <c r="A345" s="23" t="s">
        <v>1</v>
      </c>
      <c r="B345" s="46">
        <f t="shared" ref="B345:K345" si="68">B303*B17</f>
        <v>245.44047584371032</v>
      </c>
      <c r="C345" s="46">
        <f t="shared" si="68"/>
        <v>233.61705176952489</v>
      </c>
      <c r="D345" s="46">
        <f t="shared" si="68"/>
        <v>216.80608076763315</v>
      </c>
      <c r="E345" s="46">
        <f t="shared" si="68"/>
        <v>198.87856400933694</v>
      </c>
      <c r="F345" s="46">
        <f t="shared" si="68"/>
        <v>180.57990685930289</v>
      </c>
      <c r="G345" s="46">
        <f t="shared" si="68"/>
        <v>163.93739468157111</v>
      </c>
      <c r="H345" s="46">
        <f t="shared" si="68"/>
        <v>147.01056660883177</v>
      </c>
      <c r="I345" s="46">
        <f t="shared" si="68"/>
        <v>130.96924781601058</v>
      </c>
      <c r="J345" s="46">
        <f t="shared" si="68"/>
        <v>115.61624271973781</v>
      </c>
      <c r="K345" s="46">
        <f t="shared" si="68"/>
        <v>101.44910333489962</v>
      </c>
      <c r="L345" s="6"/>
      <c r="O345" s="1"/>
      <c r="P345" s="1"/>
      <c r="Q345" s="1"/>
      <c r="R345" s="1"/>
      <c r="S345" s="1"/>
      <c r="T345" s="1"/>
      <c r="U345" s="1"/>
      <c r="V345" s="1"/>
      <c r="W345" s="1"/>
      <c r="X345" s="1"/>
      <c r="Y345" s="1"/>
      <c r="Z345" s="1"/>
    </row>
    <row r="346" spans="1:26" ht="14.5" hidden="1" outlineLevel="1">
      <c r="A346" s="23" t="s">
        <v>7</v>
      </c>
      <c r="B346" s="46">
        <f t="shared" ref="B346:K346" si="69">B304*B18</f>
        <v>169.79046020543291</v>
      </c>
      <c r="C346" s="46">
        <f t="shared" si="69"/>
        <v>211.49356918959268</v>
      </c>
      <c r="D346" s="46">
        <f t="shared" si="69"/>
        <v>250.82347383149121</v>
      </c>
      <c r="E346" s="46">
        <f t="shared" si="69"/>
        <v>283.15273705219943</v>
      </c>
      <c r="F346" s="46">
        <f t="shared" si="69"/>
        <v>310.94141773101074</v>
      </c>
      <c r="G346" s="46">
        <f t="shared" si="69"/>
        <v>330.37491573110407</v>
      </c>
      <c r="H346" s="46">
        <f t="shared" si="69"/>
        <v>346.26401611431896</v>
      </c>
      <c r="I346" s="46">
        <f t="shared" si="69"/>
        <v>367.67530135877672</v>
      </c>
      <c r="J346" s="46">
        <f t="shared" si="69"/>
        <v>388.90193360073721</v>
      </c>
      <c r="K346" s="46">
        <f t="shared" si="69"/>
        <v>411.07393424935293</v>
      </c>
      <c r="L346" s="6"/>
      <c r="O346" s="1"/>
      <c r="P346" s="1"/>
      <c r="Q346" s="1"/>
      <c r="R346" s="1"/>
      <c r="S346" s="1"/>
      <c r="T346" s="1"/>
      <c r="U346" s="1"/>
      <c r="V346" s="1"/>
      <c r="W346" s="1"/>
      <c r="X346" s="1"/>
      <c r="Y346" s="1"/>
      <c r="Z346" s="1"/>
    </row>
    <row r="347" spans="1:26" ht="14.5" hidden="1" outlineLevel="1">
      <c r="A347" s="23" t="s">
        <v>8</v>
      </c>
      <c r="B347" s="46">
        <f t="shared" ref="B347:K347" si="70">B305*B19</f>
        <v>488.13531334809545</v>
      </c>
      <c r="C347" s="46">
        <f t="shared" si="70"/>
        <v>599.83595469002182</v>
      </c>
      <c r="D347" s="46">
        <f t="shared" si="70"/>
        <v>722.00408839588601</v>
      </c>
      <c r="E347" s="46">
        <f t="shared" si="70"/>
        <v>865.88945044504135</v>
      </c>
      <c r="F347" s="46">
        <f t="shared" si="70"/>
        <v>1009.4768055433613</v>
      </c>
      <c r="G347" s="46">
        <f t="shared" si="70"/>
        <v>1299.7233404589529</v>
      </c>
      <c r="H347" s="46">
        <f t="shared" si="70"/>
        <v>1621.6387189892107</v>
      </c>
      <c r="I347" s="46">
        <f t="shared" si="70"/>
        <v>1831.7862636802474</v>
      </c>
      <c r="J347" s="46">
        <f t="shared" si="70"/>
        <v>2029.2234090951538</v>
      </c>
      <c r="K347" s="46">
        <f t="shared" si="70"/>
        <v>2215.4587227476245</v>
      </c>
      <c r="L347" s="6"/>
      <c r="O347" s="1"/>
      <c r="P347" s="1"/>
      <c r="Q347" s="1"/>
      <c r="R347" s="1"/>
      <c r="S347" s="1"/>
      <c r="T347" s="1"/>
      <c r="U347" s="1"/>
      <c r="V347" s="1"/>
      <c r="W347" s="1"/>
      <c r="X347" s="1"/>
      <c r="Y347" s="1"/>
      <c r="Z347" s="1"/>
    </row>
    <row r="348" spans="1:26" ht="14.5" hidden="1" outlineLevel="1">
      <c r="A348" s="23" t="s">
        <v>89</v>
      </c>
      <c r="B348" s="46">
        <f>SUM(B338:B347)</f>
        <v>2881.2155131658856</v>
      </c>
      <c r="C348" s="46">
        <f t="shared" ref="C348:K348" si="71">SUM(C338:C347)</f>
        <v>3307.798008139051</v>
      </c>
      <c r="D348" s="46">
        <f t="shared" si="71"/>
        <v>3701.1533276142204</v>
      </c>
      <c r="E348" s="46">
        <f t="shared" si="71"/>
        <v>4041.2886574064955</v>
      </c>
      <c r="F348" s="46">
        <f t="shared" si="71"/>
        <v>4338.9809489406307</v>
      </c>
      <c r="G348" s="46">
        <f t="shared" si="71"/>
        <v>4693.2889227410215</v>
      </c>
      <c r="H348" s="46">
        <f t="shared" si="71"/>
        <v>5060.0183202149774</v>
      </c>
      <c r="I348" s="46">
        <f t="shared" si="71"/>
        <v>5282.9847376266671</v>
      </c>
      <c r="J348" s="46">
        <f t="shared" si="71"/>
        <v>5483.1258774069311</v>
      </c>
      <c r="K348" s="46">
        <f t="shared" si="71"/>
        <v>5684.2432746352824</v>
      </c>
      <c r="L348" s="6"/>
      <c r="O348" s="1"/>
      <c r="P348" s="1"/>
      <c r="Q348" s="1"/>
      <c r="R348" s="1"/>
      <c r="S348" s="1"/>
      <c r="T348" s="1"/>
      <c r="U348" s="1"/>
      <c r="V348" s="1"/>
      <c r="W348" s="1"/>
      <c r="X348" s="1"/>
      <c r="Y348" s="1"/>
    </row>
    <row r="349" spans="1:26" hidden="1" outlineLevel="1"/>
    <row r="350" spans="1:26" collapsed="1">
      <c r="A350" t="s">
        <v>55</v>
      </c>
    </row>
    <row r="351" spans="1:26" ht="14.5">
      <c r="A351" s="18" t="s">
        <v>41</v>
      </c>
      <c r="B351" s="17"/>
      <c r="C351" s="17"/>
      <c r="D351" s="17"/>
      <c r="E351" s="17"/>
      <c r="F351" s="17"/>
      <c r="G351" s="17"/>
      <c r="H351" s="17"/>
      <c r="I351" s="17"/>
      <c r="J351" s="17"/>
      <c r="K351" s="17"/>
    </row>
    <row r="352" spans="1:26" ht="14.5">
      <c r="A352" s="17"/>
      <c r="B352" s="70">
        <v>2010</v>
      </c>
      <c r="C352" s="70">
        <v>2020</v>
      </c>
      <c r="D352" s="70">
        <v>2030</v>
      </c>
      <c r="E352" s="70">
        <v>2040</v>
      </c>
      <c r="F352" s="70">
        <v>2050</v>
      </c>
      <c r="G352" s="70">
        <v>2060</v>
      </c>
      <c r="H352" s="70">
        <v>2070</v>
      </c>
      <c r="I352" s="70">
        <v>2080</v>
      </c>
      <c r="J352" s="70">
        <v>2090</v>
      </c>
      <c r="K352" s="70">
        <v>2100</v>
      </c>
      <c r="O352" s="7"/>
      <c r="P352" s="52"/>
      <c r="Q352" s="52"/>
      <c r="R352" s="52"/>
      <c r="S352" s="52"/>
      <c r="T352" s="52"/>
      <c r="U352" s="52"/>
      <c r="V352" s="52"/>
      <c r="W352" s="52"/>
      <c r="X352" s="52"/>
      <c r="Y352" s="52"/>
      <c r="Z352" s="52"/>
    </row>
    <row r="353" spans="1:26" ht="14.5">
      <c r="A353" s="17" t="s">
        <v>5</v>
      </c>
      <c r="B353" s="47">
        <f t="shared" ref="B353:K353" si="72">B324*B10/1000</f>
        <v>1.4555414596712763E-2</v>
      </c>
      <c r="C353" s="47">
        <f t="shared" si="72"/>
        <v>1.8558458626744649E-2</v>
      </c>
      <c r="D353" s="47">
        <f t="shared" si="72"/>
        <v>2.3139248603071826E-2</v>
      </c>
      <c r="E353" s="47">
        <f t="shared" si="72"/>
        <v>2.8167014341482464E-2</v>
      </c>
      <c r="F353" s="47">
        <f t="shared" si="72"/>
        <v>3.4844951278827016E-2</v>
      </c>
      <c r="G353" s="47">
        <f t="shared" si="72"/>
        <v>3.7494536411188314E-2</v>
      </c>
      <c r="H353" s="47">
        <f t="shared" si="72"/>
        <v>4.2094102567454397E-2</v>
      </c>
      <c r="I353" s="47">
        <f t="shared" si="72"/>
        <v>4.7449608102732813E-2</v>
      </c>
      <c r="J353" s="47">
        <f t="shared" si="72"/>
        <v>5.3578935468396552E-2</v>
      </c>
      <c r="K353" s="47">
        <f t="shared" si="72"/>
        <v>6.1075114462009569E-2</v>
      </c>
      <c r="L353" s="38"/>
      <c r="O353" s="7"/>
      <c r="P353" s="7"/>
      <c r="Q353" s="7"/>
      <c r="R353" s="7"/>
      <c r="S353" s="7"/>
      <c r="T353" s="7"/>
      <c r="U353" s="7"/>
      <c r="V353" s="7"/>
      <c r="W353" s="7"/>
      <c r="X353" s="7"/>
      <c r="Y353" s="7"/>
      <c r="Z353" s="7"/>
    </row>
    <row r="354" spans="1:26" ht="14.5">
      <c r="A354" s="17" t="s">
        <v>6</v>
      </c>
      <c r="B354" s="47">
        <f t="shared" ref="B354:K354" si="73">B325*B11/1000</f>
        <v>0.14205422270329107</v>
      </c>
      <c r="C354" s="47">
        <f t="shared" si="73"/>
        <v>0.1763312172298877</v>
      </c>
      <c r="D354" s="47">
        <f t="shared" si="73"/>
        <v>0.20145992633261434</v>
      </c>
      <c r="E354" s="47">
        <f t="shared" si="73"/>
        <v>0.2131504687167651</v>
      </c>
      <c r="F354" s="47">
        <f t="shared" si="73"/>
        <v>0.21710663897900057</v>
      </c>
      <c r="G354" s="47">
        <f t="shared" si="73"/>
        <v>0.21318688134441757</v>
      </c>
      <c r="H354" s="47">
        <f t="shared" si="73"/>
        <v>0.20735711376248173</v>
      </c>
      <c r="I354" s="47">
        <f t="shared" si="73"/>
        <v>0.19820164392396181</v>
      </c>
      <c r="J354" s="47">
        <f t="shared" si="73"/>
        <v>0.18899239654933922</v>
      </c>
      <c r="K354" s="47">
        <f t="shared" si="73"/>
        <v>0.18164789774045667</v>
      </c>
      <c r="L354" s="38"/>
      <c r="O354" s="7"/>
      <c r="P354" s="7"/>
      <c r="Q354" s="7"/>
      <c r="R354" s="7"/>
      <c r="S354" s="7"/>
      <c r="T354" s="7"/>
      <c r="U354" s="7"/>
      <c r="V354" s="7"/>
      <c r="W354" s="7"/>
      <c r="X354" s="7"/>
      <c r="Y354" s="7"/>
      <c r="Z354" s="7"/>
    </row>
    <row r="355" spans="1:26" ht="14.5">
      <c r="A355" s="17" t="s">
        <v>11</v>
      </c>
      <c r="B355" s="47">
        <f t="shared" ref="B355:K355" si="74">B326*B12/1000</f>
        <v>0.27043613833280172</v>
      </c>
      <c r="C355" s="47">
        <f t="shared" si="74"/>
        <v>0.28960955441997743</v>
      </c>
      <c r="D355" s="47">
        <f t="shared" si="74"/>
        <v>0.30755680923960071</v>
      </c>
      <c r="E355" s="47">
        <f t="shared" si="74"/>
        <v>0.32322537457816686</v>
      </c>
      <c r="F355" s="47">
        <f t="shared" si="74"/>
        <v>0.33669018515973531</v>
      </c>
      <c r="G355" s="47">
        <f t="shared" si="74"/>
        <v>0.34484374651000299</v>
      </c>
      <c r="H355" s="47">
        <f t="shared" si="74"/>
        <v>0.34913139773288748</v>
      </c>
      <c r="I355" s="47">
        <f t="shared" si="74"/>
        <v>0.35071337714914741</v>
      </c>
      <c r="J355" s="47">
        <f t="shared" si="74"/>
        <v>0.3506537219245926</v>
      </c>
      <c r="K355" s="47">
        <f t="shared" si="74"/>
        <v>0.3487186131113163</v>
      </c>
      <c r="L355" s="38"/>
      <c r="O355" s="7"/>
      <c r="P355" s="7"/>
      <c r="Q355" s="7"/>
      <c r="R355" s="7"/>
      <c r="S355" s="7"/>
      <c r="T355" s="7"/>
      <c r="U355" s="7"/>
      <c r="V355" s="7"/>
      <c r="W355" s="7"/>
      <c r="X355" s="7"/>
      <c r="Y355" s="7"/>
      <c r="Z355" s="7"/>
    </row>
    <row r="356" spans="1:26" ht="14.5">
      <c r="A356" s="17" t="s">
        <v>2</v>
      </c>
      <c r="B356" s="47">
        <f t="shared" ref="B356:K356" si="75">B327*B13/1000</f>
        <v>0.16093118000845624</v>
      </c>
      <c r="C356" s="47">
        <f t="shared" si="75"/>
        <v>0.17281320971987224</v>
      </c>
      <c r="D356" s="47">
        <f t="shared" si="75"/>
        <v>0.18884881474448159</v>
      </c>
      <c r="E356" s="47">
        <f t="shared" si="75"/>
        <v>0.20643444308797657</v>
      </c>
      <c r="F356" s="47">
        <f t="shared" si="75"/>
        <v>0.22439495483033786</v>
      </c>
      <c r="G356" s="47">
        <f t="shared" si="75"/>
        <v>0.23731744569347796</v>
      </c>
      <c r="H356" s="47">
        <f t="shared" si="75"/>
        <v>0.24842651086377718</v>
      </c>
      <c r="I356" s="47">
        <f t="shared" si="75"/>
        <v>0.25276893196720474</v>
      </c>
      <c r="J356" s="47">
        <f t="shared" si="75"/>
        <v>0.25359389769580587</v>
      </c>
      <c r="K356" s="47">
        <f t="shared" si="75"/>
        <v>0.2538838686205232</v>
      </c>
      <c r="L356" s="38"/>
      <c r="O356" s="7"/>
      <c r="P356" s="7"/>
      <c r="Q356" s="7"/>
      <c r="R356" s="7"/>
      <c r="S356" s="7"/>
      <c r="T356" s="7"/>
      <c r="U356" s="7"/>
      <c r="V356" s="7"/>
      <c r="W356" s="7"/>
      <c r="X356" s="7"/>
      <c r="Y356" s="7"/>
      <c r="Z356" s="7"/>
    </row>
    <row r="357" spans="1:26" ht="14.5">
      <c r="A357" s="17" t="s">
        <v>3</v>
      </c>
      <c r="B357" s="47">
        <f t="shared" ref="B357:K357" si="76">B328*B14/1000</f>
        <v>1.4736875169701453E-2</v>
      </c>
      <c r="C357" s="47">
        <f t="shared" si="76"/>
        <v>1.623012316714826E-2</v>
      </c>
      <c r="D357" s="47">
        <f t="shared" si="76"/>
        <v>1.7486651885992403E-2</v>
      </c>
      <c r="E357" s="47">
        <f t="shared" si="76"/>
        <v>1.8436775970405547E-2</v>
      </c>
      <c r="F357" s="47">
        <f t="shared" si="76"/>
        <v>1.9047365436349408E-2</v>
      </c>
      <c r="G357" s="47">
        <f t="shared" si="76"/>
        <v>1.9301686019412723E-2</v>
      </c>
      <c r="H357" s="47">
        <f t="shared" si="76"/>
        <v>1.9308073327900761E-2</v>
      </c>
      <c r="I357" s="47">
        <f t="shared" si="76"/>
        <v>1.915901938763544E-2</v>
      </c>
      <c r="J357" s="47">
        <f t="shared" si="76"/>
        <v>1.8886100283483389E-2</v>
      </c>
      <c r="K357" s="47">
        <f t="shared" si="76"/>
        <v>1.85762939383586E-2</v>
      </c>
      <c r="L357" s="38"/>
      <c r="O357" s="7"/>
      <c r="P357" s="7"/>
      <c r="Q357" s="7"/>
      <c r="R357" s="7"/>
      <c r="S357" s="7"/>
      <c r="T357" s="7"/>
      <c r="U357" s="7"/>
      <c r="V357" s="7"/>
      <c r="W357" s="7"/>
      <c r="X357" s="7"/>
      <c r="Y357" s="7"/>
      <c r="Z357" s="7"/>
    </row>
    <row r="358" spans="1:26" ht="14.5">
      <c r="A358" s="17" t="s">
        <v>4</v>
      </c>
      <c r="B358" s="47">
        <f t="shared" ref="B358:K358" si="77">B329*B15/1000</f>
        <v>1.0569487701371139E-2</v>
      </c>
      <c r="C358" s="47">
        <f t="shared" si="77"/>
        <v>1.2978175663574924E-2</v>
      </c>
      <c r="D358" s="47">
        <f t="shared" si="77"/>
        <v>1.5404457675292811E-2</v>
      </c>
      <c r="E358" s="47">
        <f t="shared" si="77"/>
        <v>1.8104729176955714E-2</v>
      </c>
      <c r="F358" s="47">
        <f t="shared" si="77"/>
        <v>2.0725231902154896E-2</v>
      </c>
      <c r="G358" s="47">
        <f t="shared" si="77"/>
        <v>2.372205018498396E-2</v>
      </c>
      <c r="H358" s="47">
        <f t="shared" si="77"/>
        <v>2.6531119563318408E-2</v>
      </c>
      <c r="I358" s="47">
        <f t="shared" si="77"/>
        <v>2.9210099963594145E-2</v>
      </c>
      <c r="J358" s="47">
        <f t="shared" si="77"/>
        <v>3.1922747859033443E-2</v>
      </c>
      <c r="K358" s="47">
        <f t="shared" si="77"/>
        <v>3.4761841302800474E-2</v>
      </c>
      <c r="L358" s="38"/>
      <c r="O358" s="7"/>
      <c r="P358" s="7"/>
      <c r="Q358" s="7"/>
      <c r="R358" s="7"/>
      <c r="S358" s="7"/>
      <c r="T358" s="7"/>
      <c r="U358" s="7"/>
      <c r="V358" s="7"/>
      <c r="W358" s="7"/>
      <c r="X358" s="7"/>
      <c r="Y358" s="7"/>
      <c r="Z358" s="7"/>
    </row>
    <row r="359" spans="1:26" ht="14.5">
      <c r="A359" s="17" t="s">
        <v>0</v>
      </c>
      <c r="B359" s="47">
        <f t="shared" ref="B359:K359" si="78">B330*B16/1000</f>
        <v>8.4860358773994296E-2</v>
      </c>
      <c r="C359" s="47">
        <f t="shared" si="78"/>
        <v>8.836501469547195E-2</v>
      </c>
      <c r="D359" s="47">
        <f t="shared" si="78"/>
        <v>9.162764629928867E-2</v>
      </c>
      <c r="E359" s="47">
        <f t="shared" si="78"/>
        <v>9.4029727285879536E-2</v>
      </c>
      <c r="F359" s="47">
        <f t="shared" si="78"/>
        <v>9.5524795466850027E-2</v>
      </c>
      <c r="G359" s="47">
        <f t="shared" si="78"/>
        <v>9.6877650660683143E-2</v>
      </c>
      <c r="H359" s="47">
        <f t="shared" si="78"/>
        <v>9.7535918862616963E-2</v>
      </c>
      <c r="I359" s="47">
        <f t="shared" si="78"/>
        <v>9.7114034645999381E-2</v>
      </c>
      <c r="J359" s="47">
        <f t="shared" si="78"/>
        <v>9.5400421339834618E-2</v>
      </c>
      <c r="K359" s="47">
        <f t="shared" si="78"/>
        <v>9.2607212477203743E-2</v>
      </c>
      <c r="L359" s="38"/>
      <c r="O359" s="7"/>
      <c r="P359" s="7"/>
      <c r="Q359" s="7"/>
      <c r="R359" s="7"/>
      <c r="S359" s="7"/>
      <c r="T359" s="7"/>
      <c r="U359" s="7"/>
      <c r="V359" s="7"/>
      <c r="W359" s="7"/>
      <c r="X359" s="7"/>
      <c r="Y359" s="7"/>
      <c r="Z359" s="7"/>
    </row>
    <row r="360" spans="1:26" ht="14.5">
      <c r="A360" s="17" t="s">
        <v>1</v>
      </c>
      <c r="B360" s="47">
        <f t="shared" ref="B360:K360" si="79">B331*B17/1000</f>
        <v>4.908809516874206E-2</v>
      </c>
      <c r="C360" s="47">
        <f t="shared" si="79"/>
        <v>4.6723410353904982E-2</v>
      </c>
      <c r="D360" s="47">
        <f t="shared" si="79"/>
        <v>4.3361216153526637E-2</v>
      </c>
      <c r="E360" s="47">
        <f t="shared" si="79"/>
        <v>3.9775712801867397E-2</v>
      </c>
      <c r="F360" s="47">
        <f t="shared" si="79"/>
        <v>3.6115981371860582E-2</v>
      </c>
      <c r="G360" s="47">
        <f t="shared" si="79"/>
        <v>3.2787478936314222E-2</v>
      </c>
      <c r="H360" s="47">
        <f t="shared" si="79"/>
        <v>2.9402113321766354E-2</v>
      </c>
      <c r="I360" s="47">
        <f t="shared" si="79"/>
        <v>2.6193849563202112E-2</v>
      </c>
      <c r="J360" s="47">
        <f t="shared" si="79"/>
        <v>2.312324854394756E-2</v>
      </c>
      <c r="K360" s="47">
        <f t="shared" si="79"/>
        <v>2.0289820666979926E-2</v>
      </c>
      <c r="L360" s="38"/>
      <c r="O360" s="7"/>
      <c r="P360" s="7"/>
      <c r="Q360" s="7"/>
      <c r="R360" s="7"/>
      <c r="S360" s="7"/>
      <c r="T360" s="7"/>
      <c r="U360" s="7"/>
      <c r="V360" s="7"/>
      <c r="W360" s="7"/>
      <c r="X360" s="7"/>
      <c r="Y360" s="7"/>
      <c r="Z360" s="7"/>
    </row>
    <row r="361" spans="1:26" ht="14.5">
      <c r="A361" s="17" t="s">
        <v>7</v>
      </c>
      <c r="B361" s="47">
        <f t="shared" ref="B361:K361" si="80">B332*B18/1000</f>
        <v>3.3958092041086588E-2</v>
      </c>
      <c r="C361" s="47">
        <f t="shared" si="80"/>
        <v>4.2298713837918535E-2</v>
      </c>
      <c r="D361" s="47">
        <f t="shared" si="80"/>
        <v>5.0164694766298243E-2</v>
      </c>
      <c r="E361" s="47">
        <f t="shared" si="80"/>
        <v>5.6630547410439894E-2</v>
      </c>
      <c r="F361" s="47">
        <f t="shared" si="80"/>
        <v>6.2188283546202143E-2</v>
      </c>
      <c r="G361" s="47">
        <f t="shared" si="80"/>
        <v>6.6074983146220817E-2</v>
      </c>
      <c r="H361" s="47">
        <f t="shared" si="80"/>
        <v>6.9252803222863785E-2</v>
      </c>
      <c r="I361" s="47">
        <f t="shared" si="80"/>
        <v>7.3535060271755354E-2</v>
      </c>
      <c r="J361" s="47">
        <f t="shared" si="80"/>
        <v>7.7780386720147449E-2</v>
      </c>
      <c r="K361" s="47">
        <f t="shared" si="80"/>
        <v>8.2214786849870589E-2</v>
      </c>
      <c r="L361" s="38"/>
      <c r="O361" s="7"/>
      <c r="P361" s="7"/>
      <c r="Q361" s="7"/>
      <c r="R361" s="7"/>
      <c r="S361" s="7"/>
      <c r="T361" s="7"/>
      <c r="U361" s="7"/>
      <c r="V361" s="7"/>
      <c r="W361" s="7"/>
      <c r="X361" s="7"/>
      <c r="Y361" s="7"/>
      <c r="Z361" s="7"/>
    </row>
    <row r="362" spans="1:26" ht="14.5">
      <c r="A362" s="17" t="s">
        <v>8</v>
      </c>
      <c r="B362" s="47">
        <f t="shared" ref="B362:K362" si="81">B333*B19/1000</f>
        <v>9.7627062669619097E-2</v>
      </c>
      <c r="C362" s="47">
        <f t="shared" si="81"/>
        <v>0.11996719093800437</v>
      </c>
      <c r="D362" s="47">
        <f t="shared" si="81"/>
        <v>0.1444008176791772</v>
      </c>
      <c r="E362" s="47">
        <f t="shared" si="81"/>
        <v>0.17317789008900827</v>
      </c>
      <c r="F362" s="47">
        <f t="shared" si="81"/>
        <v>0.20189536110867229</v>
      </c>
      <c r="G362" s="47">
        <f t="shared" si="81"/>
        <v>0.25994466809179062</v>
      </c>
      <c r="H362" s="47">
        <f t="shared" si="81"/>
        <v>0.32432774379784213</v>
      </c>
      <c r="I362" s="47">
        <f t="shared" si="81"/>
        <v>0.36635725273604947</v>
      </c>
      <c r="J362" s="47">
        <f t="shared" si="81"/>
        <v>0.40584468181903077</v>
      </c>
      <c r="K362" s="47">
        <f t="shared" si="81"/>
        <v>0.44309174454952488</v>
      </c>
      <c r="L362" s="38"/>
      <c r="M362" s="45"/>
      <c r="N362" s="53"/>
      <c r="O362" s="7"/>
      <c r="P362" s="7"/>
      <c r="Q362" s="7"/>
      <c r="R362" s="7"/>
      <c r="S362" s="7"/>
      <c r="T362" s="7"/>
      <c r="U362" s="7"/>
      <c r="V362" s="7"/>
      <c r="W362" s="7"/>
    </row>
    <row r="363" spans="1:26" ht="14.5">
      <c r="A363" s="17" t="s">
        <v>89</v>
      </c>
      <c r="B363" s="47">
        <f>SUM(B353:B362)</f>
        <v>0.87881692716577631</v>
      </c>
      <c r="C363" s="47">
        <f t="shared" ref="C363:K363" si="82">SUM(C353:C362)</f>
        <v>0.98387506865250496</v>
      </c>
      <c r="D363" s="47">
        <f t="shared" si="82"/>
        <v>1.0834502833793445</v>
      </c>
      <c r="E363" s="47">
        <f t="shared" si="82"/>
        <v>1.1711326834589473</v>
      </c>
      <c r="F363" s="47">
        <f t="shared" si="82"/>
        <v>1.2485337490799902</v>
      </c>
      <c r="G363" s="47">
        <f t="shared" si="82"/>
        <v>1.3315511269984923</v>
      </c>
      <c r="H363" s="47">
        <f t="shared" si="82"/>
        <v>1.4133668970229092</v>
      </c>
      <c r="I363" s="47">
        <f t="shared" si="82"/>
        <v>1.4607028777112825</v>
      </c>
      <c r="J363" s="47">
        <f t="shared" si="82"/>
        <v>1.4997765382036117</v>
      </c>
      <c r="K363" s="47">
        <f t="shared" si="82"/>
        <v>1.5368671937190439</v>
      </c>
      <c r="L363" s="38"/>
      <c r="M363" s="45"/>
      <c r="N363" s="53"/>
      <c r="O363" s="7"/>
      <c r="P363" s="7"/>
      <c r="Q363" s="7"/>
      <c r="R363" s="7"/>
      <c r="S363" s="7"/>
      <c r="T363" s="7"/>
      <c r="U363" s="7"/>
      <c r="V363" s="7"/>
      <c r="W363" s="7"/>
    </row>
    <row r="364" spans="1:26" ht="14.5">
      <c r="A364" s="16"/>
      <c r="B364" s="2"/>
      <c r="C364" s="2"/>
      <c r="D364" s="2"/>
      <c r="E364" s="2"/>
      <c r="F364" s="2"/>
      <c r="G364" s="2"/>
      <c r="H364" s="2"/>
      <c r="I364" s="2"/>
      <c r="J364" s="2"/>
      <c r="K364" s="2"/>
      <c r="L364" s="38"/>
      <c r="M364" s="45"/>
      <c r="N364" s="45"/>
    </row>
    <row r="365" spans="1:26" ht="14.5">
      <c r="A365" s="34" t="s">
        <v>56</v>
      </c>
      <c r="B365" s="35"/>
      <c r="C365" s="35"/>
      <c r="D365" s="35"/>
      <c r="E365" s="35"/>
      <c r="F365" s="35"/>
      <c r="G365" s="35"/>
      <c r="H365" s="35"/>
      <c r="I365" s="35"/>
      <c r="J365" s="35"/>
      <c r="K365" s="35"/>
      <c r="L365" s="35"/>
      <c r="M365" s="35"/>
      <c r="N365" s="35"/>
      <c r="O365" s="35"/>
      <c r="P365" s="35"/>
      <c r="Q365" s="35"/>
      <c r="R365" s="35"/>
      <c r="S365" s="35"/>
      <c r="T365" s="35"/>
    </row>
    <row r="367" spans="1:26" hidden="1" outlineLevel="1">
      <c r="A367" t="s">
        <v>236</v>
      </c>
    </row>
    <row r="368" spans="1:26" ht="14.5" hidden="1" outlineLevel="1">
      <c r="A368" t="s">
        <v>26</v>
      </c>
      <c r="K368" s="16"/>
      <c r="L368" s="38"/>
      <c r="M368" s="25" t="s">
        <v>224</v>
      </c>
      <c r="N368" s="25"/>
      <c r="O368" s="49"/>
    </row>
    <row r="369" spans="1:26" ht="13" hidden="1" outlineLevel="1">
      <c r="B369" s="4">
        <v>2010</v>
      </c>
      <c r="C369" s="4">
        <v>2020</v>
      </c>
      <c r="D369" s="4">
        <v>2030</v>
      </c>
      <c r="E369" s="4">
        <v>2040</v>
      </c>
      <c r="F369" s="4">
        <v>2050</v>
      </c>
      <c r="G369" s="4">
        <v>2060</v>
      </c>
      <c r="H369" s="4">
        <v>2070</v>
      </c>
      <c r="I369" s="4">
        <v>2080</v>
      </c>
      <c r="J369" s="4">
        <v>2090</v>
      </c>
      <c r="K369" s="4">
        <v>2100</v>
      </c>
      <c r="L369" s="50"/>
      <c r="N369" s="4">
        <v>2010</v>
      </c>
      <c r="O369" s="4">
        <v>2020</v>
      </c>
      <c r="P369" s="4">
        <v>2030</v>
      </c>
      <c r="Q369" s="4">
        <v>2040</v>
      </c>
      <c r="R369" s="4">
        <v>2050</v>
      </c>
      <c r="S369" s="4">
        <v>2060</v>
      </c>
      <c r="T369" s="4">
        <v>2070</v>
      </c>
      <c r="U369" s="4">
        <v>2080</v>
      </c>
      <c r="V369" s="4">
        <v>2090</v>
      </c>
      <c r="W369" s="4">
        <v>2100</v>
      </c>
      <c r="Y369" t="s">
        <v>225</v>
      </c>
    </row>
    <row r="370" spans="1:26" ht="14.5" hidden="1" outlineLevel="1">
      <c r="A370" s="4" t="s">
        <v>5</v>
      </c>
      <c r="B370" s="1">
        <v>56.883845778816735</v>
      </c>
      <c r="C370" s="1">
        <v>62.02343761264008</v>
      </c>
      <c r="D370" s="1">
        <v>72.623349836111302</v>
      </c>
      <c r="E370" s="1">
        <v>97.197029627817685</v>
      </c>
      <c r="F370" s="1">
        <v>126.20951584271597</v>
      </c>
      <c r="G370" s="1">
        <v>194.60943335173897</v>
      </c>
      <c r="H370" s="1">
        <v>279.64530790725314</v>
      </c>
      <c r="I370" s="1">
        <v>400.05732319686751</v>
      </c>
      <c r="J370" s="1">
        <v>848.6055359659448</v>
      </c>
      <c r="K370" s="1">
        <v>1633.3969273925702</v>
      </c>
      <c r="L370" s="50"/>
      <c r="M370" s="4" t="s">
        <v>5</v>
      </c>
      <c r="N370" s="29">
        <f t="shared" ref="N370:N379" si="83">B370*B10</f>
        <v>48.705992307982498</v>
      </c>
      <c r="O370" s="29">
        <f t="shared" ref="O370:O379" si="84">C370*C10</f>
        <v>66.798654376863794</v>
      </c>
      <c r="P370" s="29">
        <f t="shared" ref="P370:P379" si="85">D370*D10</f>
        <v>95.429246983958592</v>
      </c>
      <c r="Q370" s="29">
        <f t="shared" ref="Q370:Q379" si="86">E370*E10</f>
        <v>150.90028939407495</v>
      </c>
      <c r="R370" s="29">
        <f t="shared" ref="R370:R379" si="87">F370*F10</f>
        <v>224.3376818597506</v>
      </c>
      <c r="S370" s="29">
        <f t="shared" ref="S370:S379" si="88">G370*G10</f>
        <v>383.58897316169214</v>
      </c>
      <c r="T370" s="29">
        <f t="shared" ref="T370:T379" si="89">H370*H10</f>
        <v>596.40444312721513</v>
      </c>
      <c r="U370" s="29">
        <f t="shared" ref="U370:U379" si="90">I370*I10</f>
        <v>903.81903246359127</v>
      </c>
      <c r="V370" s="29">
        <f t="shared" ref="V370:V379" si="91">J370*J10</f>
        <v>1992.4192566849101</v>
      </c>
      <c r="W370" s="29">
        <f t="shared" ref="W370:W379" si="92">K370*K10</f>
        <v>3922.7565435284537</v>
      </c>
      <c r="Y370" t="s">
        <v>226</v>
      </c>
    </row>
    <row r="371" spans="1:26" ht="14.5" hidden="1" outlineLevel="1">
      <c r="A371" s="4" t="s">
        <v>6</v>
      </c>
      <c r="B371" s="1">
        <v>104.57796593719888</v>
      </c>
      <c r="C371" s="1">
        <v>215.8912637712186</v>
      </c>
      <c r="D371" s="1">
        <v>402.80124339868718</v>
      </c>
      <c r="E371" s="1">
        <v>655.94949222955859</v>
      </c>
      <c r="F371" s="1">
        <v>905.91646274577204</v>
      </c>
      <c r="G371" s="1">
        <v>1166.6161467361924</v>
      </c>
      <c r="H371" s="1">
        <v>1500.0201919380295</v>
      </c>
      <c r="I371" s="1">
        <v>1836.9058756820466</v>
      </c>
      <c r="J371" s="1">
        <v>2459.4266968257666</v>
      </c>
      <c r="K371" s="1">
        <v>3307.4353610853805</v>
      </c>
      <c r="L371" s="50"/>
      <c r="M371" s="4" t="s">
        <v>6</v>
      </c>
      <c r="N371" s="29">
        <f t="shared" si="83"/>
        <v>152.67081993272404</v>
      </c>
      <c r="O371" s="29">
        <f t="shared" si="84"/>
        <v>325.93439474301317</v>
      </c>
      <c r="P371" s="29">
        <f t="shared" si="85"/>
        <v>612.02123271539222</v>
      </c>
      <c r="Q371" s="29">
        <f t="shared" si="86"/>
        <v>972.76970657029494</v>
      </c>
      <c r="R371" s="29">
        <f t="shared" si="87"/>
        <v>1275.1414963331258</v>
      </c>
      <c r="S371" s="29">
        <f t="shared" si="88"/>
        <v>1523.1616127514612</v>
      </c>
      <c r="T371" s="29">
        <f t="shared" si="89"/>
        <v>1790.8018096316084</v>
      </c>
      <c r="U371" s="29">
        <f t="shared" si="90"/>
        <v>1986.988243963777</v>
      </c>
      <c r="V371" s="29">
        <f t="shared" si="91"/>
        <v>2396.9211172051396</v>
      </c>
      <c r="W371" s="29">
        <f t="shared" si="92"/>
        <v>2917.9398000479591</v>
      </c>
    </row>
    <row r="372" spans="1:26" ht="14.5" hidden="1" outlineLevel="1">
      <c r="A372" s="4" t="s">
        <v>11</v>
      </c>
      <c r="B372" s="1">
        <v>1889.6980274360933</v>
      </c>
      <c r="C372" s="1">
        <v>2793.0912655820762</v>
      </c>
      <c r="D372" s="1">
        <v>3958.336417986879</v>
      </c>
      <c r="E372" s="1">
        <v>5420.6196174258594</v>
      </c>
      <c r="F372" s="1">
        <v>7334.8887989156492</v>
      </c>
      <c r="G372" s="1">
        <v>9623.4845082044812</v>
      </c>
      <c r="H372" s="1">
        <v>12430.698531557642</v>
      </c>
      <c r="I372" s="1">
        <v>15613.560211297532</v>
      </c>
      <c r="J372" s="1">
        <v>19252.222428293302</v>
      </c>
      <c r="K372" s="1">
        <v>23360.002597772364</v>
      </c>
      <c r="L372" s="50"/>
      <c r="M372" s="4" t="s">
        <v>11</v>
      </c>
      <c r="N372" s="29">
        <f t="shared" si="83"/>
        <v>1152.6721125489228</v>
      </c>
      <c r="O372" s="29">
        <f t="shared" si="84"/>
        <v>1770.0310232431834</v>
      </c>
      <c r="P372" s="29">
        <f t="shared" si="85"/>
        <v>2580.3512764793873</v>
      </c>
      <c r="Q372" s="29">
        <f t="shared" si="86"/>
        <v>3604.0738602124275</v>
      </c>
      <c r="R372" s="29">
        <f t="shared" si="87"/>
        <v>4935.5515389158745</v>
      </c>
      <c r="S372" s="29">
        <f t="shared" si="88"/>
        <v>6492.1711062138929</v>
      </c>
      <c r="T372" s="29">
        <f t="shared" si="89"/>
        <v>8324.7411001749297</v>
      </c>
      <c r="U372" s="29">
        <f t="shared" si="90"/>
        <v>10311.451614706006</v>
      </c>
      <c r="V372" s="29">
        <f t="shared" si="91"/>
        <v>12467.791867432394</v>
      </c>
      <c r="W372" s="29">
        <f t="shared" si="92"/>
        <v>14726.538501487388</v>
      </c>
    </row>
    <row r="373" spans="1:26" ht="14.5" hidden="1" outlineLevel="1">
      <c r="A373" s="4" t="s">
        <v>2</v>
      </c>
      <c r="B373" s="1">
        <v>352.53291269352979</v>
      </c>
      <c r="C373" s="1">
        <v>436.68238054536874</v>
      </c>
      <c r="D373" s="1">
        <v>606.91723261229788</v>
      </c>
      <c r="E373" s="1">
        <v>873.60919869589043</v>
      </c>
      <c r="F373" s="1">
        <v>1275.9786682022702</v>
      </c>
      <c r="G373" s="1">
        <v>1751.6013583352637</v>
      </c>
      <c r="H373" s="1">
        <v>2425.2333590334647</v>
      </c>
      <c r="I373" s="1">
        <v>3067.1391227035256</v>
      </c>
      <c r="J373" s="1">
        <v>3817.4670086208253</v>
      </c>
      <c r="K373" s="1">
        <v>4748.2809072968757</v>
      </c>
      <c r="L373" s="50"/>
      <c r="M373" s="4" t="s">
        <v>2</v>
      </c>
      <c r="N373" s="29">
        <f t="shared" si="83"/>
        <v>98.333000181960543</v>
      </c>
      <c r="O373" s="29">
        <f t="shared" si="84"/>
        <v>122.88734646620958</v>
      </c>
      <c r="P373" s="29">
        <f t="shared" si="85"/>
        <v>170.40660415337456</v>
      </c>
      <c r="Q373" s="29">
        <f t="shared" si="86"/>
        <v>244.02342905135069</v>
      </c>
      <c r="R373" s="29">
        <f t="shared" si="87"/>
        <v>353.80025123354341</v>
      </c>
      <c r="S373" s="29">
        <f t="shared" si="88"/>
        <v>478.7380104795933</v>
      </c>
      <c r="T373" s="29">
        <f t="shared" si="89"/>
        <v>648.86462868802664</v>
      </c>
      <c r="U373" s="29">
        <f t="shared" si="90"/>
        <v>797.39581603381794</v>
      </c>
      <c r="V373" s="29">
        <f t="shared" si="91"/>
        <v>958.4828957974986</v>
      </c>
      <c r="W373" s="29">
        <f t="shared" si="92"/>
        <v>1147.0550345283236</v>
      </c>
    </row>
    <row r="374" spans="1:26" ht="14.5" hidden="1" outlineLevel="1">
      <c r="A374" s="4" t="s">
        <v>3</v>
      </c>
      <c r="B374" s="1">
        <v>325.27953980584402</v>
      </c>
      <c r="C374" s="1">
        <v>411.73096221948401</v>
      </c>
      <c r="D374" s="1">
        <v>529.13770780954223</v>
      </c>
      <c r="E374" s="1">
        <v>715.7970127395472</v>
      </c>
      <c r="F374" s="1">
        <v>969.82197128736948</v>
      </c>
      <c r="G374" s="1">
        <v>1139.5541594472452</v>
      </c>
      <c r="H374" s="1">
        <v>1684.9673734293187</v>
      </c>
      <c r="I374" s="1">
        <v>2601.8718928558787</v>
      </c>
      <c r="J374" s="1">
        <v>4016.3149625734823</v>
      </c>
      <c r="K374" s="1">
        <v>6159.929768918154</v>
      </c>
      <c r="L374" s="50"/>
      <c r="M374" s="4" t="s">
        <v>3</v>
      </c>
      <c r="N374" s="29">
        <f t="shared" si="83"/>
        <v>190.53752023879716</v>
      </c>
      <c r="O374" s="29">
        <f t="shared" si="84"/>
        <v>265.44739873723597</v>
      </c>
      <c r="P374" s="29">
        <f t="shared" si="85"/>
        <v>366.36915236364473</v>
      </c>
      <c r="Q374" s="29">
        <f t="shared" si="86"/>
        <v>519.12787551682788</v>
      </c>
      <c r="R374" s="29">
        <f t="shared" si="87"/>
        <v>720.34972449625263</v>
      </c>
      <c r="S374" s="29">
        <f t="shared" si="88"/>
        <v>848.74078487295935</v>
      </c>
      <c r="T374" s="29">
        <f t="shared" si="89"/>
        <v>1240.307101127587</v>
      </c>
      <c r="U374" s="29">
        <f t="shared" si="90"/>
        <v>1871.5689447418647</v>
      </c>
      <c r="V374" s="29">
        <f t="shared" si="91"/>
        <v>2797.7604348122122</v>
      </c>
      <c r="W374" s="29">
        <f t="shared" si="92"/>
        <v>4134.9591492536483</v>
      </c>
    </row>
    <row r="375" spans="1:26" ht="14.5" hidden="1" outlineLevel="1">
      <c r="A375" s="4" t="s">
        <v>4</v>
      </c>
      <c r="B375" s="1">
        <v>346.82524271807068</v>
      </c>
      <c r="C375" s="1">
        <v>384.07082219637203</v>
      </c>
      <c r="D375" s="1">
        <v>435.14751992565562</v>
      </c>
      <c r="E375" s="1">
        <v>521.98838622952769</v>
      </c>
      <c r="F375" s="1">
        <v>626.67373580088395</v>
      </c>
      <c r="G375" s="1">
        <v>817.44814894407659</v>
      </c>
      <c r="H375" s="1">
        <v>1067.5511132647146</v>
      </c>
      <c r="I375" s="1">
        <v>1200</v>
      </c>
      <c r="J375" s="1">
        <v>1400</v>
      </c>
      <c r="K375" s="1">
        <v>1740.7388413721969</v>
      </c>
      <c r="L375" s="50"/>
      <c r="M375" s="4" t="s">
        <v>4</v>
      </c>
      <c r="N375" s="29">
        <f t="shared" si="83"/>
        <v>132.09084609046849</v>
      </c>
      <c r="O375" s="29">
        <f t="shared" si="84"/>
        <v>173.56386881318784</v>
      </c>
      <c r="P375" s="29">
        <f t="shared" si="85"/>
        <v>223.8471015456021</v>
      </c>
      <c r="Q375" s="29">
        <f t="shared" si="86"/>
        <v>297.02521310880883</v>
      </c>
      <c r="R375" s="29">
        <f t="shared" si="87"/>
        <v>384.26035361016108</v>
      </c>
      <c r="S375" s="29">
        <f t="shared" si="88"/>
        <v>525.91849481435236</v>
      </c>
      <c r="T375" s="29">
        <f t="shared" si="89"/>
        <v>704.7065623818238</v>
      </c>
      <c r="U375" s="29">
        <f t="shared" si="90"/>
        <v>798.03018755999994</v>
      </c>
      <c r="V375" s="29">
        <f t="shared" si="91"/>
        <v>926.0987715</v>
      </c>
      <c r="W375" s="29">
        <f t="shared" si="92"/>
        <v>1135.4275424589982</v>
      </c>
    </row>
    <row r="376" spans="1:26" ht="14.5" hidden="1" outlineLevel="1">
      <c r="A376" s="4" t="s">
        <v>0</v>
      </c>
      <c r="B376" s="1">
        <v>5873.3445662835575</v>
      </c>
      <c r="C376" s="1">
        <v>7820.3766800359754</v>
      </c>
      <c r="D376" s="1">
        <v>10256.652380684538</v>
      </c>
      <c r="E376" s="1">
        <v>13120.391347632642</v>
      </c>
      <c r="F376" s="1">
        <v>16596.113333454337</v>
      </c>
      <c r="G376" s="1">
        <v>20488.850296618206</v>
      </c>
      <c r="H376" s="1">
        <v>25004.728983053603</v>
      </c>
      <c r="I376" s="1">
        <v>29855.580864331936</v>
      </c>
      <c r="J376" s="1">
        <v>35261.927564424288</v>
      </c>
      <c r="K376" s="1">
        <v>41198.508889834098</v>
      </c>
      <c r="L376" s="50"/>
      <c r="M376" s="4" t="s">
        <v>0</v>
      </c>
      <c r="N376" s="29">
        <f t="shared" si="83"/>
        <v>2045.4427912115862</v>
      </c>
      <c r="O376" s="29">
        <f t="shared" si="84"/>
        <v>2950.4106371713237</v>
      </c>
      <c r="P376" s="29">
        <f t="shared" si="85"/>
        <v>4164.2617422513986</v>
      </c>
      <c r="Q376" s="29">
        <f t="shared" si="86"/>
        <v>5656.6981311596301</v>
      </c>
      <c r="R376" s="29">
        <f t="shared" si="87"/>
        <v>7517.6487984902797</v>
      </c>
      <c r="S376" s="29">
        <f t="shared" si="88"/>
        <v>9715.5166996452117</v>
      </c>
      <c r="T376" s="29">
        <f t="shared" si="89"/>
        <v>12325.216789724976</v>
      </c>
      <c r="U376" s="29">
        <f t="shared" si="90"/>
        <v>15111.290255748332</v>
      </c>
      <c r="V376" s="29">
        <f t="shared" si="91"/>
        <v>18097.801862053679</v>
      </c>
      <c r="W376" s="29">
        <f t="shared" si="92"/>
        <v>21212.999786345186</v>
      </c>
    </row>
    <row r="377" spans="1:26" ht="14.5" hidden="1" outlineLevel="1">
      <c r="A377" s="4" t="s">
        <v>1</v>
      </c>
      <c r="B377" s="1">
        <v>3458.6525295500383</v>
      </c>
      <c r="C377" s="1">
        <v>4446.4943515349878</v>
      </c>
      <c r="D377" s="1">
        <v>5653.7798408731305</v>
      </c>
      <c r="E377" s="1">
        <v>6990.0317577321075</v>
      </c>
      <c r="F377" s="1">
        <v>8612.9532941242633</v>
      </c>
      <c r="G377" s="1">
        <v>10265.629792665766</v>
      </c>
      <c r="H377" s="1">
        <v>12196.885493269998</v>
      </c>
      <c r="I377" s="1">
        <v>14314.576674036609</v>
      </c>
      <c r="J377" s="1">
        <v>16741.172648126449</v>
      </c>
      <c r="K377" s="1">
        <v>19503.367297925306</v>
      </c>
      <c r="L377" s="50"/>
      <c r="M377" s="4" t="s">
        <v>1</v>
      </c>
      <c r="N377" s="29">
        <f t="shared" si="83"/>
        <v>437.64377978694125</v>
      </c>
      <c r="O377" s="29">
        <f t="shared" si="84"/>
        <v>554.97828968268959</v>
      </c>
      <c r="P377" s="29">
        <f t="shared" si="85"/>
        <v>680.7705750788374</v>
      </c>
      <c r="Q377" s="29">
        <f t="shared" si="86"/>
        <v>802.13696954080774</v>
      </c>
      <c r="R377" s="29">
        <f t="shared" si="87"/>
        <v>935.4416587129632</v>
      </c>
      <c r="S377" s="29">
        <f t="shared" si="88"/>
        <v>1051.3518246302519</v>
      </c>
      <c r="T377" s="29">
        <f t="shared" si="89"/>
        <v>1166.2554843184223</v>
      </c>
      <c r="U377" s="29">
        <f t="shared" si="90"/>
        <v>1269.5661032046062</v>
      </c>
      <c r="V377" s="29">
        <f t="shared" si="91"/>
        <v>1367.5254748419472</v>
      </c>
      <c r="W377" s="29">
        <f t="shared" si="92"/>
        <v>1461.608603665084</v>
      </c>
    </row>
    <row r="378" spans="1:26" ht="14.5" hidden="1" outlineLevel="1">
      <c r="A378" s="4" t="s">
        <v>7</v>
      </c>
      <c r="B378" s="1">
        <v>1137.1303557131846</v>
      </c>
      <c r="C378" s="1">
        <v>1774.7306248807022</v>
      </c>
      <c r="D378" s="1">
        <v>2548.033064622688</v>
      </c>
      <c r="E378" s="1">
        <v>3385.1056842961643</v>
      </c>
      <c r="F378" s="1">
        <v>4451.6654298902677</v>
      </c>
      <c r="G378" s="1">
        <v>5443.5518134335598</v>
      </c>
      <c r="H378" s="1">
        <v>6557.6262850083431</v>
      </c>
      <c r="I378" s="1">
        <v>8230.9552067407567</v>
      </c>
      <c r="J378" s="1">
        <v>10179.937341233392</v>
      </c>
      <c r="K378" s="1">
        <v>12449.981987709001</v>
      </c>
      <c r="L378" s="50"/>
      <c r="M378" s="4" t="s">
        <v>7</v>
      </c>
      <c r="N378" s="29">
        <f t="shared" si="83"/>
        <v>873.21058066793341</v>
      </c>
      <c r="O378" s="29">
        <f t="shared" si="84"/>
        <v>1502.6186924836934</v>
      </c>
      <c r="P378" s="29">
        <f t="shared" si="85"/>
        <v>2318.7070806497709</v>
      </c>
      <c r="Q378" s="29">
        <f t="shared" si="86"/>
        <v>3221.079879514507</v>
      </c>
      <c r="R378" s="29">
        <f t="shared" si="87"/>
        <v>4315.5571525200694</v>
      </c>
      <c r="S378" s="29">
        <f t="shared" si="88"/>
        <v>5262.1702294418874</v>
      </c>
      <c r="T378" s="29">
        <f t="shared" si="89"/>
        <v>6214.786731420164</v>
      </c>
      <c r="U378" s="29">
        <f t="shared" si="90"/>
        <v>7550.3687157686682</v>
      </c>
      <c r="V378" s="29">
        <f t="shared" si="91"/>
        <v>8954.7972443521976</v>
      </c>
      <c r="W378" s="29">
        <f t="shared" si="92"/>
        <v>10440.29434154523</v>
      </c>
    </row>
    <row r="379" spans="1:26" ht="14.5" hidden="1" outlineLevel="1">
      <c r="A379" s="4" t="s">
        <v>8</v>
      </c>
      <c r="B379" s="1">
        <v>66.986485407885539</v>
      </c>
      <c r="C379" s="1">
        <v>91.203629885464636</v>
      </c>
      <c r="D379" s="1">
        <v>130.20619249693846</v>
      </c>
      <c r="E379" s="1">
        <v>209.36459926241491</v>
      </c>
      <c r="F379" s="1">
        <v>335.83138887345433</v>
      </c>
      <c r="G379" s="1">
        <v>902.86266471918725</v>
      </c>
      <c r="H379" s="1">
        <v>1940.031327577577</v>
      </c>
      <c r="I379" s="1">
        <v>3300.9022509411811</v>
      </c>
      <c r="J379" s="1">
        <v>5584.8969235521254</v>
      </c>
      <c r="K379" s="1">
        <v>9220.9017831154706</v>
      </c>
      <c r="L379" s="50"/>
      <c r="M379" s="4" t="s">
        <v>8</v>
      </c>
      <c r="N379" s="29">
        <f t="shared" si="83"/>
        <v>95.765182620515148</v>
      </c>
      <c r="O379" s="29">
        <f t="shared" si="84"/>
        <v>149.2120784689906</v>
      </c>
      <c r="P379" s="29">
        <f t="shared" si="85"/>
        <v>236.97120983827372</v>
      </c>
      <c r="Q379" s="29">
        <f t="shared" si="86"/>
        <v>414.01055599863082</v>
      </c>
      <c r="R379" s="29">
        <f t="shared" si="87"/>
        <v>705.76114334118074</v>
      </c>
      <c r="S379" s="29">
        <f t="shared" si="88"/>
        <v>1963.8745078032609</v>
      </c>
      <c r="T379" s="29">
        <f t="shared" si="89"/>
        <v>4262.7721099799028</v>
      </c>
      <c r="U379" s="29">
        <f t="shared" si="90"/>
        <v>7188.3143494426658</v>
      </c>
      <c r="V379" s="29">
        <f t="shared" si="91"/>
        <v>11851.561147921318</v>
      </c>
      <c r="W379" s="29">
        <f t="shared" si="92"/>
        <v>18832.73454110662</v>
      </c>
      <c r="X379" s="1"/>
      <c r="Y379" s="1"/>
      <c r="Z379" s="1"/>
    </row>
    <row r="380" spans="1:26" ht="13" hidden="1" outlineLevel="1">
      <c r="M380" s="4" t="s">
        <v>10</v>
      </c>
      <c r="N380" s="1">
        <f>SUM(N370:N379)</f>
        <v>5227.0726255878326</v>
      </c>
      <c r="O380" s="1">
        <f t="shared" ref="O380:W380" si="93">SUM(O370:O379)</f>
        <v>7881.8823841863905</v>
      </c>
      <c r="P380" s="1">
        <f t="shared" si="93"/>
        <v>11449.13522205964</v>
      </c>
      <c r="Q380" s="1">
        <f t="shared" si="93"/>
        <v>15881.845910067363</v>
      </c>
      <c r="R380" s="1">
        <f t="shared" si="93"/>
        <v>21367.849799513202</v>
      </c>
      <c r="S380" s="1">
        <f t="shared" si="93"/>
        <v>28245.232243814564</v>
      </c>
      <c r="T380" s="1">
        <f t="shared" si="93"/>
        <v>37274.85676057465</v>
      </c>
      <c r="U380" s="1">
        <f t="shared" si="93"/>
        <v>47788.793263633328</v>
      </c>
      <c r="V380" s="1">
        <f t="shared" si="93"/>
        <v>61811.160072601291</v>
      </c>
      <c r="W380" s="1">
        <f t="shared" si="93"/>
        <v>79932.313843966898</v>
      </c>
    </row>
    <row r="381" spans="1:26" ht="13" hidden="1" outlineLevel="1">
      <c r="A381" t="s">
        <v>227</v>
      </c>
      <c r="M381" s="4"/>
      <c r="N381" s="1"/>
      <c r="O381" s="1"/>
      <c r="P381" s="1"/>
      <c r="Q381" s="1"/>
      <c r="R381" s="1"/>
      <c r="S381" s="1"/>
      <c r="T381" s="1"/>
      <c r="U381" s="1"/>
      <c r="V381" s="1"/>
      <c r="W381" s="1"/>
    </row>
    <row r="382" spans="1:26" ht="14.5" hidden="1" outlineLevel="1">
      <c r="A382" t="s">
        <v>26</v>
      </c>
      <c r="K382" s="16"/>
      <c r="M382" s="4"/>
      <c r="N382" s="1"/>
      <c r="O382" s="1"/>
      <c r="P382" s="1"/>
      <c r="Q382" s="1"/>
      <c r="R382" s="1"/>
      <c r="S382" s="1"/>
      <c r="T382" s="1"/>
      <c r="U382" s="1"/>
      <c r="V382" s="1"/>
      <c r="W382" s="1"/>
    </row>
    <row r="383" spans="1:26" ht="14.5" hidden="1" outlineLevel="1">
      <c r="B383" s="4">
        <v>2010</v>
      </c>
      <c r="C383" s="4">
        <v>2020</v>
      </c>
      <c r="D383" s="4">
        <v>2030</v>
      </c>
      <c r="E383" s="4">
        <v>2040</v>
      </c>
      <c r="F383" s="4">
        <v>2050</v>
      </c>
      <c r="G383" s="4">
        <v>2060</v>
      </c>
      <c r="H383" s="4">
        <v>2070</v>
      </c>
      <c r="I383" s="4">
        <v>2080</v>
      </c>
      <c r="J383" s="4">
        <v>2090</v>
      </c>
      <c r="K383" s="4">
        <v>2100</v>
      </c>
      <c r="M383" s="25" t="s">
        <v>237</v>
      </c>
      <c r="N383" s="1"/>
      <c r="O383" s="1"/>
      <c r="P383" s="1"/>
      <c r="Q383" s="1"/>
      <c r="R383" s="1"/>
      <c r="S383" s="1"/>
      <c r="T383" s="1"/>
      <c r="U383" s="1"/>
      <c r="V383" s="1"/>
      <c r="W383" s="1"/>
    </row>
    <row r="384" spans="1:26" ht="14.5" hidden="1" outlineLevel="1">
      <c r="A384" s="4" t="s">
        <v>5</v>
      </c>
      <c r="B384" s="1">
        <v>56.883845778816735</v>
      </c>
      <c r="C384" s="1">
        <v>62.02343761264008</v>
      </c>
      <c r="D384" s="1">
        <v>72.623349836111302</v>
      </c>
      <c r="E384" s="1">
        <v>97.197029627817685</v>
      </c>
      <c r="F384" s="1">
        <v>126.20951584271597</v>
      </c>
      <c r="G384" s="1">
        <v>194.60943335173897</v>
      </c>
      <c r="H384" s="1">
        <v>279.64530790725314</v>
      </c>
      <c r="I384" s="1">
        <v>400.05732319686751</v>
      </c>
      <c r="J384" s="1">
        <v>848.6055359659448</v>
      </c>
      <c r="K384" s="1">
        <v>1633.3969273925702</v>
      </c>
      <c r="M384" s="25" t="s">
        <v>238</v>
      </c>
      <c r="N384" s="1"/>
      <c r="O384" s="1"/>
      <c r="P384" s="1"/>
      <c r="Q384" s="1"/>
      <c r="R384" s="1"/>
      <c r="S384" s="1"/>
      <c r="T384" s="1"/>
      <c r="U384" s="1"/>
      <c r="V384" s="1"/>
      <c r="W384" s="1"/>
    </row>
    <row r="385" spans="1:26" ht="13" hidden="1" outlineLevel="1">
      <c r="A385" s="4" t="s">
        <v>6</v>
      </c>
      <c r="B385" s="1">
        <v>104.57796593719888</v>
      </c>
      <c r="C385" s="1">
        <v>215.8912637712186</v>
      </c>
      <c r="D385" s="1">
        <v>402.80124339868718</v>
      </c>
      <c r="E385" s="1">
        <v>655.94949222955859</v>
      </c>
      <c r="F385" s="1">
        <v>905.91646274577204</v>
      </c>
      <c r="G385" s="1">
        <v>1166.6161467361924</v>
      </c>
      <c r="H385" s="1">
        <v>1500.0201919380295</v>
      </c>
      <c r="I385" s="1">
        <v>1836.9058756820466</v>
      </c>
      <c r="J385" s="1">
        <v>2459.4266968257666</v>
      </c>
      <c r="K385" s="1">
        <v>3307.4353610853805</v>
      </c>
      <c r="M385" s="4"/>
      <c r="N385" s="1"/>
      <c r="O385" s="1"/>
      <c r="P385" s="1"/>
      <c r="Q385" s="1"/>
      <c r="R385" s="1"/>
      <c r="S385" s="1"/>
      <c r="T385" s="1"/>
      <c r="U385" s="1"/>
      <c r="V385" s="1"/>
      <c r="W385" s="1"/>
    </row>
    <row r="386" spans="1:26" ht="13" hidden="1" outlineLevel="1">
      <c r="A386" s="4" t="s">
        <v>11</v>
      </c>
      <c r="B386" s="1">
        <v>1889.6980274360933</v>
      </c>
      <c r="C386" s="1">
        <v>2793.0912655820762</v>
      </c>
      <c r="D386" s="1">
        <v>3958.336417986879</v>
      </c>
      <c r="E386" s="1">
        <v>5420.6196174258594</v>
      </c>
      <c r="F386" s="1">
        <v>7334.8887989156492</v>
      </c>
      <c r="G386" s="1">
        <v>9623.4845082044812</v>
      </c>
      <c r="H386" s="1">
        <v>12430.698531557642</v>
      </c>
      <c r="I386" s="74">
        <v>15000</v>
      </c>
      <c r="J386" s="74">
        <v>15000</v>
      </c>
      <c r="K386" s="74">
        <v>15000</v>
      </c>
      <c r="M386" s="4"/>
      <c r="N386" s="1"/>
      <c r="O386" s="1"/>
      <c r="P386" s="1"/>
      <c r="Q386" s="1"/>
      <c r="R386" s="1"/>
      <c r="S386" s="1"/>
      <c r="T386" s="1"/>
      <c r="U386" s="1"/>
      <c r="V386" s="1"/>
      <c r="W386" s="1"/>
    </row>
    <row r="387" spans="1:26" ht="13" hidden="1" outlineLevel="1">
      <c r="A387" s="4" t="s">
        <v>2</v>
      </c>
      <c r="B387" s="1">
        <v>352.53291269352979</v>
      </c>
      <c r="C387" s="1">
        <v>436.68238054536874</v>
      </c>
      <c r="D387" s="1">
        <v>606.91723261229788</v>
      </c>
      <c r="E387" s="1">
        <v>873.60919869589043</v>
      </c>
      <c r="F387" s="1">
        <v>1275.9786682022702</v>
      </c>
      <c r="G387" s="1">
        <v>1751.6013583352637</v>
      </c>
      <c r="H387" s="1">
        <v>2425.2333590334647</v>
      </c>
      <c r="I387" s="1">
        <v>3067.1391227035256</v>
      </c>
      <c r="J387" s="1">
        <v>3817.4670086208253</v>
      </c>
      <c r="K387" s="1">
        <v>4748.2809072968757</v>
      </c>
      <c r="M387" s="4"/>
      <c r="N387" s="1"/>
      <c r="O387" s="1"/>
      <c r="P387" s="1"/>
      <c r="Q387" s="1"/>
      <c r="R387" s="1"/>
      <c r="S387" s="1"/>
      <c r="T387" s="1"/>
      <c r="U387" s="1"/>
      <c r="V387" s="1"/>
      <c r="W387" s="1"/>
    </row>
    <row r="388" spans="1:26" ht="13" hidden="1" outlineLevel="1">
      <c r="A388" s="4" t="s">
        <v>3</v>
      </c>
      <c r="B388" s="1">
        <v>325.27953980584402</v>
      </c>
      <c r="C388" s="1">
        <v>411.73096221948401</v>
      </c>
      <c r="D388" s="1">
        <v>529.13770780954223</v>
      </c>
      <c r="E388" s="1">
        <v>715.7970127395472</v>
      </c>
      <c r="F388" s="1">
        <v>969.82197128736948</v>
      </c>
      <c r="G388" s="1">
        <v>1139.5541594472452</v>
      </c>
      <c r="H388" s="1">
        <v>1684.9673734293187</v>
      </c>
      <c r="I388" s="1">
        <v>2601.8718928558787</v>
      </c>
      <c r="J388" s="1">
        <v>4016.3149625734823</v>
      </c>
      <c r="K388" s="1">
        <v>6159.929768918154</v>
      </c>
      <c r="M388" s="4"/>
      <c r="N388" s="1"/>
      <c r="O388" s="1"/>
      <c r="P388" s="1"/>
      <c r="Q388" s="1"/>
      <c r="R388" s="1"/>
      <c r="S388" s="1"/>
      <c r="T388" s="1"/>
      <c r="U388" s="1"/>
      <c r="V388" s="1"/>
      <c r="W388" s="1"/>
    </row>
    <row r="389" spans="1:26" ht="13" hidden="1" outlineLevel="1">
      <c r="A389" s="4" t="s">
        <v>4</v>
      </c>
      <c r="B389" s="1">
        <v>346.82524271807068</v>
      </c>
      <c r="C389" s="1">
        <v>384.07082219637203</v>
      </c>
      <c r="D389" s="1">
        <v>435.14751992565562</v>
      </c>
      <c r="E389" s="1">
        <v>521.98838622952769</v>
      </c>
      <c r="F389" s="1">
        <v>626.67373580088395</v>
      </c>
      <c r="G389" s="1">
        <v>817.44814894407659</v>
      </c>
      <c r="H389" s="1">
        <v>1067.5511132647146</v>
      </c>
      <c r="I389" s="1">
        <v>1200</v>
      </c>
      <c r="J389" s="1">
        <v>1400</v>
      </c>
      <c r="K389" s="1">
        <v>1740.7388413721969</v>
      </c>
      <c r="M389" s="4"/>
      <c r="N389" s="1"/>
      <c r="O389" s="1"/>
      <c r="P389" s="1"/>
      <c r="Q389" s="1"/>
      <c r="R389" s="1"/>
      <c r="S389" s="1"/>
      <c r="T389" s="1"/>
      <c r="U389" s="1"/>
      <c r="V389" s="1"/>
      <c r="W389" s="1"/>
    </row>
    <row r="390" spans="1:26" ht="13" hidden="1" outlineLevel="1">
      <c r="A390" s="4" t="s">
        <v>0</v>
      </c>
      <c r="B390" s="1">
        <v>5873.3445662835575</v>
      </c>
      <c r="C390" s="1">
        <v>7820.3766800359754</v>
      </c>
      <c r="D390" s="1">
        <v>10256.652380684538</v>
      </c>
      <c r="E390" s="1">
        <v>13120.391347632642</v>
      </c>
      <c r="F390" s="74">
        <v>15000</v>
      </c>
      <c r="G390" s="74">
        <v>15000</v>
      </c>
      <c r="H390" s="74">
        <v>15000</v>
      </c>
      <c r="I390" s="74">
        <v>15000</v>
      </c>
      <c r="J390" s="74">
        <v>15000</v>
      </c>
      <c r="K390" s="74">
        <v>15000</v>
      </c>
      <c r="M390" s="4"/>
      <c r="N390" s="1"/>
      <c r="O390" s="1"/>
      <c r="P390" s="1"/>
      <c r="Q390" s="1"/>
      <c r="R390" s="1"/>
      <c r="S390" s="1"/>
      <c r="T390" s="1"/>
      <c r="U390" s="1"/>
      <c r="V390" s="1"/>
      <c r="W390" s="1"/>
    </row>
    <row r="391" spans="1:26" ht="13" hidden="1" outlineLevel="1">
      <c r="A391" s="4" t="s">
        <v>1</v>
      </c>
      <c r="B391" s="1">
        <v>3458.6525295500383</v>
      </c>
      <c r="C391" s="1">
        <v>4446.4943515349878</v>
      </c>
      <c r="D391" s="1">
        <v>5653.7798408731305</v>
      </c>
      <c r="E391" s="1">
        <v>6990.0317577321075</v>
      </c>
      <c r="F391" s="1">
        <v>8612.9532941242633</v>
      </c>
      <c r="G391" s="1">
        <v>10265.629792665766</v>
      </c>
      <c r="H391" s="1">
        <v>12196.885493269998</v>
      </c>
      <c r="I391" s="1">
        <v>14314.576674036609</v>
      </c>
      <c r="J391" s="74">
        <v>15000</v>
      </c>
      <c r="K391" s="74">
        <v>15000</v>
      </c>
      <c r="M391" s="4"/>
      <c r="N391" s="1"/>
      <c r="O391" s="1"/>
      <c r="P391" s="1"/>
      <c r="Q391" s="1"/>
      <c r="R391" s="1"/>
      <c r="S391" s="1"/>
      <c r="T391" s="1"/>
      <c r="U391" s="1"/>
      <c r="V391" s="1"/>
      <c r="W391" s="1"/>
    </row>
    <row r="392" spans="1:26" ht="13" hidden="1" outlineLevel="1">
      <c r="A392" s="4" t="s">
        <v>7</v>
      </c>
      <c r="B392" s="1">
        <v>1137.1303557131846</v>
      </c>
      <c r="C392" s="1">
        <v>1774.7306248807022</v>
      </c>
      <c r="D392" s="1">
        <v>2548.033064622688</v>
      </c>
      <c r="E392" s="1">
        <v>3385.1056842961643</v>
      </c>
      <c r="F392" s="1">
        <v>4451.6654298902677</v>
      </c>
      <c r="G392" s="1">
        <v>5443.5518134335598</v>
      </c>
      <c r="H392" s="1">
        <v>6557.6262850083431</v>
      </c>
      <c r="I392" s="1">
        <v>8230.9552067407567</v>
      </c>
      <c r="J392" s="1">
        <v>10179.937341233392</v>
      </c>
      <c r="K392" s="1">
        <v>12449.981987709001</v>
      </c>
      <c r="M392" s="4"/>
      <c r="N392" s="1"/>
      <c r="O392" s="1"/>
      <c r="P392" s="1"/>
      <c r="Q392" s="1"/>
      <c r="R392" s="1"/>
      <c r="S392" s="1"/>
      <c r="T392" s="1"/>
      <c r="U392" s="1"/>
      <c r="V392" s="1"/>
      <c r="W392" s="1"/>
    </row>
    <row r="393" spans="1:26" ht="13" hidden="1" outlineLevel="1">
      <c r="A393" s="4" t="s">
        <v>8</v>
      </c>
      <c r="B393" s="1">
        <v>66.986485407885539</v>
      </c>
      <c r="C393" s="1">
        <v>91.203629885464636</v>
      </c>
      <c r="D393" s="1">
        <v>130.20619249693846</v>
      </c>
      <c r="E393" s="1">
        <v>209.36459926241491</v>
      </c>
      <c r="F393" s="1">
        <v>335.83138887345433</v>
      </c>
      <c r="G393" s="1">
        <v>902.86266471918725</v>
      </c>
      <c r="H393" s="1">
        <v>1940.031327577577</v>
      </c>
      <c r="I393" s="1">
        <v>3300.9022509411811</v>
      </c>
      <c r="J393" s="1">
        <v>5584.8969235521254</v>
      </c>
      <c r="K393" s="1">
        <v>9220.9017831154706</v>
      </c>
      <c r="M393" s="4"/>
      <c r="N393" s="1"/>
      <c r="O393" s="1"/>
      <c r="P393" s="1"/>
      <c r="Q393" s="1"/>
      <c r="R393" s="1"/>
      <c r="S393" s="1"/>
      <c r="T393" s="1"/>
      <c r="U393" s="1"/>
      <c r="V393" s="1"/>
      <c r="W393" s="1"/>
    </row>
    <row r="394" spans="1:26" ht="13" hidden="1" outlineLevel="1">
      <c r="M394" s="4"/>
      <c r="N394" s="1"/>
      <c r="O394" s="1"/>
      <c r="P394" s="1"/>
      <c r="Q394" s="1"/>
      <c r="R394" s="1"/>
      <c r="S394" s="1"/>
      <c r="T394" s="1"/>
      <c r="U394" s="1"/>
      <c r="V394" s="1"/>
      <c r="W394" s="1"/>
    </row>
    <row r="395" spans="1:26" ht="14.5" hidden="1" outlineLevel="1">
      <c r="A395" t="s">
        <v>207</v>
      </c>
    </row>
    <row r="396" spans="1:26" ht="14.5" hidden="1" outlineLevel="1">
      <c r="A396" s="22" t="s">
        <v>45</v>
      </c>
      <c r="B396" s="21"/>
      <c r="C396" s="21"/>
      <c r="D396" s="21"/>
      <c r="E396" s="21"/>
      <c r="F396" s="21"/>
      <c r="G396" s="21"/>
      <c r="H396" s="21"/>
      <c r="I396" s="21"/>
      <c r="J396" s="21"/>
      <c r="K396" s="21"/>
      <c r="M396" s="26"/>
      <c r="N396" s="26"/>
    </row>
    <row r="397" spans="1:26" ht="14.5" hidden="1" outlineLevel="1">
      <c r="A397" s="21"/>
      <c r="B397" s="72">
        <v>2010</v>
      </c>
      <c r="C397" s="72">
        <v>2020</v>
      </c>
      <c r="D397" s="72">
        <v>2030</v>
      </c>
      <c r="E397" s="72">
        <v>2040</v>
      </c>
      <c r="F397" s="72">
        <v>2050</v>
      </c>
      <c r="G397" s="72">
        <v>2060</v>
      </c>
      <c r="H397" s="72">
        <v>2070</v>
      </c>
      <c r="I397" s="72">
        <v>2080</v>
      </c>
      <c r="J397" s="72">
        <v>2090</v>
      </c>
      <c r="K397" s="72">
        <v>2100</v>
      </c>
      <c r="L397" s="2"/>
      <c r="M397" s="36"/>
      <c r="N397" s="36"/>
      <c r="Q397" s="2"/>
      <c r="R397" s="2"/>
      <c r="S397" s="2"/>
      <c r="T397" s="2"/>
      <c r="U397" s="2"/>
      <c r="V397" s="2"/>
      <c r="W397" s="2"/>
      <c r="X397" s="2"/>
      <c r="Y397" s="2"/>
      <c r="Z397" s="2"/>
    </row>
    <row r="398" spans="1:26" ht="14.5" hidden="1" outlineLevel="1">
      <c r="A398" s="21" t="s">
        <v>5</v>
      </c>
      <c r="B398" s="44">
        <v>2.4081633929956068</v>
      </c>
      <c r="C398" s="44">
        <v>2.1778998063176096</v>
      </c>
      <c r="D398" s="44">
        <v>2.030160535540535</v>
      </c>
      <c r="E398" s="44">
        <v>1.8924432557046535</v>
      </c>
      <c r="F398" s="44">
        <v>1.764068118439948</v>
      </c>
      <c r="G398" s="44">
        <v>1.6444013933392816</v>
      </c>
      <c r="H398" s="44">
        <v>1.5328523395159479</v>
      </c>
      <c r="I398" s="44">
        <v>1.42887028938118</v>
      </c>
      <c r="J398" s="44">
        <v>1.3319419302455358</v>
      </c>
      <c r="K398" s="44">
        <v>1.2415887703246482</v>
      </c>
      <c r="L398" s="2"/>
      <c r="M398" s="36"/>
      <c r="N398" s="36"/>
      <c r="Q398" s="2"/>
      <c r="R398" s="2"/>
      <c r="S398" s="2"/>
      <c r="T398" s="2"/>
      <c r="U398" s="2"/>
      <c r="V398" s="2"/>
      <c r="W398" s="2"/>
      <c r="X398" s="2"/>
      <c r="Y398" s="2"/>
      <c r="Z398" s="2"/>
    </row>
    <row r="399" spans="1:26" ht="14.5" hidden="1" outlineLevel="1">
      <c r="A399" s="21" t="s">
        <v>6</v>
      </c>
      <c r="B399" s="44">
        <v>2.2320375102165686</v>
      </c>
      <c r="C399" s="44">
        <v>1.9189505957974871</v>
      </c>
      <c r="D399" s="44">
        <v>1.7887773156227196</v>
      </c>
      <c r="E399" s="44">
        <v>1.6674344258230709</v>
      </c>
      <c r="F399" s="44">
        <v>1.5543229110393804</v>
      </c>
      <c r="G399" s="44">
        <v>1.4488843905147268</v>
      </c>
      <c r="H399" s="44">
        <v>1.3505983616193666</v>
      </c>
      <c r="I399" s="44">
        <v>1.2589796303629766</v>
      </c>
      <c r="J399" s="44">
        <v>1.1735759162097956</v>
      </c>
      <c r="K399" s="44">
        <v>1.0939656193727116</v>
      </c>
      <c r="L399" s="2"/>
      <c r="M399" s="36"/>
      <c r="N399" s="36"/>
      <c r="Q399" s="2"/>
      <c r="R399" s="2"/>
      <c r="S399" s="2"/>
      <c r="T399" s="2"/>
      <c r="U399" s="2"/>
      <c r="V399" s="2"/>
      <c r="W399" s="2"/>
      <c r="X399" s="2"/>
      <c r="Y399" s="2"/>
      <c r="Z399" s="2"/>
    </row>
    <row r="400" spans="1:26" ht="14.5" hidden="1" outlineLevel="1">
      <c r="A400" s="21" t="s">
        <v>11</v>
      </c>
      <c r="B400" s="44">
        <v>2.1318423765457832</v>
      </c>
      <c r="C400" s="44">
        <v>1.9278994566661294</v>
      </c>
      <c r="D400" s="44">
        <v>1.7969932189137936</v>
      </c>
      <c r="E400" s="44">
        <v>1.6748873112611131</v>
      </c>
      <c r="F400" s="44">
        <v>1.5610798818439153</v>
      </c>
      <c r="G400" s="44">
        <v>1.4550336309432754</v>
      </c>
      <c r="H400" s="44">
        <v>1.3561907859891236</v>
      </c>
      <c r="I400" s="44">
        <v>1.2641493225968123</v>
      </c>
      <c r="J400" s="44">
        <v>1.1783535493771096</v>
      </c>
      <c r="K400" s="44">
        <v>1.0983819803640003</v>
      </c>
      <c r="L400" s="2"/>
      <c r="M400" s="36"/>
      <c r="N400" s="36" t="s">
        <v>9</v>
      </c>
      <c r="Q400" s="2"/>
      <c r="R400" s="2"/>
      <c r="S400" s="2"/>
      <c r="T400" s="2"/>
      <c r="U400" s="2"/>
      <c r="V400" s="2"/>
      <c r="W400" s="2"/>
      <c r="X400" s="2"/>
      <c r="Y400" s="2"/>
      <c r="Z400" s="2"/>
    </row>
    <row r="401" spans="1:26" ht="14.5" hidden="1" outlineLevel="1">
      <c r="A401" s="21" t="s">
        <v>2</v>
      </c>
      <c r="B401" s="44">
        <v>2.4372780387298314</v>
      </c>
      <c r="C401" s="44">
        <v>1.9914336082703579</v>
      </c>
      <c r="D401" s="44">
        <v>1.8563433951056503</v>
      </c>
      <c r="E401" s="44">
        <v>1.7304171157106134</v>
      </c>
      <c r="F401" s="44">
        <v>1.6130331285897785</v>
      </c>
      <c r="G401" s="44">
        <v>1.5036119617088057</v>
      </c>
      <c r="H401" s="44">
        <v>1.4016134519012566</v>
      </c>
      <c r="I401" s="44">
        <v>1.3065340783255963</v>
      </c>
      <c r="J401" s="44">
        <v>1.2179044768088994</v>
      </c>
      <c r="K401" s="44">
        <v>1.1352871228066916</v>
      </c>
      <c r="L401" s="2"/>
      <c r="M401" s="36"/>
      <c r="N401" s="36"/>
      <c r="Q401" s="2"/>
      <c r="R401" s="2"/>
      <c r="S401" s="2"/>
      <c r="T401" s="2"/>
      <c r="U401" s="2"/>
      <c r="V401" s="2"/>
      <c r="W401" s="2"/>
      <c r="X401" s="2"/>
      <c r="Y401" s="2"/>
      <c r="Z401" s="2"/>
    </row>
    <row r="402" spans="1:26" ht="14.5" hidden="1" outlineLevel="1">
      <c r="A402" s="21" t="s">
        <v>3</v>
      </c>
      <c r="B402" s="44">
        <v>2.1501458866032204</v>
      </c>
      <c r="C402" s="44">
        <v>1.9445533984978656</v>
      </c>
      <c r="D402" s="44">
        <v>1.8126433353040488</v>
      </c>
      <c r="E402" s="44">
        <v>1.6896814783077261</v>
      </c>
      <c r="F402" s="44">
        <v>1.5750608200356675</v>
      </c>
      <c r="G402" s="44">
        <v>1.4682155297672153</v>
      </c>
      <c r="H402" s="44">
        <v>1.3686181602820959</v>
      </c>
      <c r="I402" s="44">
        <v>1.2757770440903389</v>
      </c>
      <c r="J402" s="44">
        <v>1.1892338662906565</v>
      </c>
      <c r="K402" s="44">
        <v>1.1085614020755785</v>
      </c>
      <c r="L402" s="2"/>
      <c r="M402" s="36"/>
      <c r="N402" s="36"/>
      <c r="Q402" s="2"/>
      <c r="R402" s="2"/>
      <c r="S402" s="2"/>
      <c r="T402" s="2"/>
      <c r="U402" s="2"/>
      <c r="V402" s="2"/>
      <c r="W402" s="2"/>
      <c r="X402" s="2"/>
      <c r="Y402" s="2"/>
      <c r="Z402" s="2"/>
    </row>
    <row r="403" spans="1:26" ht="14.5" hidden="1" outlineLevel="1">
      <c r="A403" s="21" t="s">
        <v>4</v>
      </c>
      <c r="B403" s="44">
        <v>2.4081633929956068</v>
      </c>
      <c r="C403" s="44">
        <v>2.1778998063176096</v>
      </c>
      <c r="D403" s="44">
        <v>2.030160535540535</v>
      </c>
      <c r="E403" s="44">
        <v>1.8924432557046535</v>
      </c>
      <c r="F403" s="44">
        <v>1.764068118439948</v>
      </c>
      <c r="G403" s="44">
        <v>1.6444013933392816</v>
      </c>
      <c r="H403" s="44">
        <v>1.5328523395159479</v>
      </c>
      <c r="I403" s="44">
        <v>1.42887028938118</v>
      </c>
      <c r="J403" s="44">
        <v>1.3319419302455358</v>
      </c>
      <c r="K403" s="44">
        <v>1.2415887703246482</v>
      </c>
      <c r="L403" s="2"/>
      <c r="M403" s="36"/>
      <c r="N403" s="36"/>
      <c r="Q403" s="2"/>
      <c r="R403" s="2"/>
      <c r="S403" s="2"/>
      <c r="T403" s="2"/>
      <c r="U403" s="2"/>
      <c r="V403" s="2"/>
      <c r="W403" s="2"/>
      <c r="X403" s="2"/>
      <c r="Y403" s="2"/>
      <c r="Z403" s="2"/>
    </row>
    <row r="404" spans="1:26" ht="14.5" hidden="1" outlineLevel="1">
      <c r="A404" s="21" t="s">
        <v>0</v>
      </c>
      <c r="B404" s="44">
        <v>2.0641400511390917</v>
      </c>
      <c r="C404" s="44">
        <v>1.8667712625579511</v>
      </c>
      <c r="D404" s="44">
        <v>1.740137601891887</v>
      </c>
      <c r="E404" s="44">
        <v>1.6220942191754173</v>
      </c>
      <c r="F404" s="44">
        <v>1.5120583872342412</v>
      </c>
      <c r="G404" s="44">
        <v>1.4094869085765271</v>
      </c>
      <c r="H404" s="44">
        <v>1.3138734338708125</v>
      </c>
      <c r="I404" s="44">
        <v>1.2247459623267256</v>
      </c>
      <c r="J404" s="44">
        <v>1.1416645116390305</v>
      </c>
      <c r="K404" s="44">
        <v>1.0642189459925555</v>
      </c>
      <c r="L404" s="2"/>
      <c r="M404" s="36"/>
      <c r="N404" s="36"/>
      <c r="Q404" s="2"/>
      <c r="R404" s="2"/>
      <c r="S404" s="2"/>
      <c r="T404" s="2"/>
      <c r="U404" s="2"/>
      <c r="V404" s="2"/>
      <c r="W404" s="2"/>
      <c r="X404" s="2"/>
      <c r="Y404" s="2"/>
      <c r="Z404" s="2"/>
    </row>
    <row r="405" spans="1:26" ht="14.5" hidden="1" outlineLevel="1">
      <c r="A405" s="21" t="s">
        <v>1</v>
      </c>
      <c r="B405" s="44">
        <v>1.6341108738184476</v>
      </c>
      <c r="C405" s="44">
        <v>1.477860582858378</v>
      </c>
      <c r="D405" s="44">
        <v>1.3776089348310772</v>
      </c>
      <c r="E405" s="44">
        <v>1.284157923513872</v>
      </c>
      <c r="F405" s="44">
        <v>1.1970462232271075</v>
      </c>
      <c r="G405" s="44">
        <v>1.1158438026230839</v>
      </c>
      <c r="H405" s="44">
        <v>1.0401498018143931</v>
      </c>
      <c r="I405" s="44">
        <v>0.96959055350865775</v>
      </c>
      <c r="J405" s="44">
        <v>0.90381773838089918</v>
      </c>
      <c r="K405" s="44">
        <v>0.84250666557743981</v>
      </c>
      <c r="L405" s="2"/>
      <c r="M405" s="36"/>
      <c r="N405" s="36"/>
      <c r="Q405" s="2"/>
      <c r="R405" s="2"/>
      <c r="S405" s="2"/>
      <c r="T405" s="2"/>
      <c r="U405" s="2"/>
      <c r="V405" s="2"/>
      <c r="W405" s="2"/>
      <c r="X405" s="2"/>
      <c r="Y405" s="2"/>
      <c r="Z405" s="2"/>
    </row>
    <row r="406" spans="1:26" ht="14.5" hidden="1" outlineLevel="1">
      <c r="A406" s="21" t="s">
        <v>7</v>
      </c>
      <c r="B406" s="44">
        <v>2.2320375102165686</v>
      </c>
      <c r="C406" s="44">
        <v>1.9189505957974871</v>
      </c>
      <c r="D406" s="44">
        <v>1.7887773156227196</v>
      </c>
      <c r="E406" s="44">
        <v>1.6674344258230709</v>
      </c>
      <c r="F406" s="44">
        <v>1.5543229110393804</v>
      </c>
      <c r="G406" s="44">
        <v>1.4488843905147268</v>
      </c>
      <c r="H406" s="44">
        <v>1.3505983616193666</v>
      </c>
      <c r="I406" s="44">
        <v>1.2589796303629766</v>
      </c>
      <c r="J406" s="44">
        <v>1.1735759162097956</v>
      </c>
      <c r="K406" s="44">
        <v>1.0939656193727116</v>
      </c>
      <c r="L406" s="2"/>
      <c r="M406" s="36"/>
      <c r="N406" s="36"/>
      <c r="Q406" s="2"/>
      <c r="R406" s="2"/>
      <c r="S406" s="2"/>
      <c r="T406" s="2"/>
      <c r="U406" s="2"/>
      <c r="V406" s="2"/>
      <c r="W406" s="2"/>
      <c r="X406" s="2"/>
      <c r="Y406" s="2"/>
      <c r="Z406" s="2"/>
    </row>
    <row r="407" spans="1:26" ht="14.5" hidden="1" outlineLevel="1">
      <c r="A407" s="21" t="s">
        <v>8</v>
      </c>
      <c r="B407" s="44">
        <v>2.4081633929956068</v>
      </c>
      <c r="C407" s="44">
        <v>2.1778998063176096</v>
      </c>
      <c r="D407" s="44">
        <v>2.030160535540535</v>
      </c>
      <c r="E407" s="44">
        <v>1.8924432557046535</v>
      </c>
      <c r="F407" s="44">
        <v>1.764068118439948</v>
      </c>
      <c r="G407" s="44">
        <v>1.6444013933392816</v>
      </c>
      <c r="H407" s="44">
        <v>1.5328523395159479</v>
      </c>
      <c r="I407" s="44">
        <v>1.42887028938118</v>
      </c>
      <c r="J407" s="44">
        <v>1.3319419302455358</v>
      </c>
      <c r="K407" s="44">
        <v>1.2415887703246482</v>
      </c>
      <c r="L407" s="2"/>
      <c r="M407" s="36"/>
      <c r="N407" s="36"/>
      <c r="Q407" s="2"/>
      <c r="R407" s="2"/>
      <c r="S407" s="2"/>
      <c r="T407" s="2"/>
      <c r="U407" s="2"/>
      <c r="V407" s="2"/>
      <c r="W407" s="2"/>
      <c r="X407" s="2"/>
      <c r="Y407" s="2"/>
      <c r="Z407" s="2"/>
    </row>
    <row r="408" spans="1:26" hidden="1" outlineLevel="1"/>
    <row r="409" spans="1:26" hidden="1" outlineLevel="1">
      <c r="A409" t="s">
        <v>57</v>
      </c>
    </row>
    <row r="410" spans="1:26" ht="14.5" hidden="1" outlineLevel="1">
      <c r="A410" s="8" t="s">
        <v>47</v>
      </c>
      <c r="K410" s="16"/>
    </row>
    <row r="411" spans="1:26" ht="13" hidden="1" outlineLevel="1">
      <c r="B411" s="4">
        <v>2010</v>
      </c>
      <c r="C411" s="4">
        <v>2020</v>
      </c>
      <c r="D411" s="4">
        <v>2030</v>
      </c>
      <c r="E411" s="4">
        <v>2040</v>
      </c>
      <c r="F411" s="4">
        <v>2050</v>
      </c>
      <c r="G411" s="4">
        <v>2060</v>
      </c>
      <c r="H411" s="4">
        <v>2070</v>
      </c>
      <c r="I411" s="4">
        <v>2080</v>
      </c>
      <c r="J411" s="4">
        <v>2090</v>
      </c>
      <c r="K411" s="4">
        <v>2100</v>
      </c>
      <c r="N411" s="1"/>
      <c r="O411" s="1"/>
      <c r="P411" s="1"/>
      <c r="Q411" s="1"/>
      <c r="R411" s="1"/>
      <c r="S411" s="1"/>
      <c r="T411" s="1"/>
      <c r="U411" s="1"/>
      <c r="V411" s="1"/>
      <c r="W411" s="1"/>
      <c r="X411" s="1"/>
      <c r="Y411" s="1"/>
    </row>
    <row r="412" spans="1:26" ht="13" hidden="1" outlineLevel="1">
      <c r="A412" s="4" t="s">
        <v>5</v>
      </c>
      <c r="B412" s="1">
        <f t="shared" ref="B412:K421" si="94">B398*B370</f>
        <v>136.98559505735412</v>
      </c>
      <c r="C412" s="1">
        <f t="shared" si="94"/>
        <v>135.08083276372116</v>
      </c>
      <c r="D412" s="1">
        <f t="shared" si="94"/>
        <v>147.43705879602734</v>
      </c>
      <c r="E412" s="1">
        <f t="shared" si="94"/>
        <v>183.93986319368898</v>
      </c>
      <c r="F412" s="1">
        <f t="shared" si="94"/>
        <v>222.64218314187679</v>
      </c>
      <c r="G412" s="1">
        <f t="shared" si="94"/>
        <v>320.0160233605676</v>
      </c>
      <c r="H412" s="1">
        <f t="shared" si="94"/>
        <v>428.65496446029056</v>
      </c>
      <c r="I412" s="1">
        <f t="shared" si="94"/>
        <v>571.63002316536836</v>
      </c>
      <c r="J412" s="1">
        <f t="shared" si="94"/>
        <v>1130.293295591528</v>
      </c>
      <c r="K412" s="1">
        <f t="shared" si="94"/>
        <v>2028.0072825334</v>
      </c>
      <c r="N412" s="1"/>
      <c r="O412" s="1"/>
      <c r="P412" s="1"/>
      <c r="Q412" s="1"/>
      <c r="R412" s="1"/>
      <c r="S412" s="1"/>
      <c r="T412" s="1"/>
      <c r="U412" s="1"/>
      <c r="V412" s="1"/>
      <c r="W412" s="1"/>
      <c r="X412" s="1"/>
      <c r="Y412" s="1"/>
    </row>
    <row r="413" spans="1:26" ht="13" hidden="1" outlineLevel="1">
      <c r="A413" s="4" t="s">
        <v>6</v>
      </c>
      <c r="B413" s="1">
        <f t="shared" si="94"/>
        <v>233.42194271397852</v>
      </c>
      <c r="C413" s="1">
        <f t="shared" si="94"/>
        <v>414.28466924125235</v>
      </c>
      <c r="D413" s="1">
        <f t="shared" si="94"/>
        <v>720.52172689619738</v>
      </c>
      <c r="E413" s="1">
        <f t="shared" si="94"/>
        <v>1093.7527649447288</v>
      </c>
      <c r="F413" s="1">
        <f t="shared" si="94"/>
        <v>1408.0867135335068</v>
      </c>
      <c r="G413" s="1">
        <f t="shared" si="94"/>
        <v>1690.2919247285072</v>
      </c>
      <c r="H413" s="1">
        <f t="shared" si="94"/>
        <v>2025.9248136274705</v>
      </c>
      <c r="I413" s="1">
        <f t="shared" si="94"/>
        <v>2312.6270803777629</v>
      </c>
      <c r="J413" s="1">
        <f t="shared" si="94"/>
        <v>2886.3239390781305</v>
      </c>
      <c r="K413" s="1">
        <f t="shared" si="94"/>
        <v>3618.2205733249766</v>
      </c>
      <c r="N413" s="1"/>
      <c r="O413" s="1"/>
      <c r="P413" s="1"/>
      <c r="Q413" s="1"/>
      <c r="R413" s="1"/>
      <c r="S413" s="1"/>
      <c r="T413" s="1"/>
      <c r="U413" s="1"/>
      <c r="V413" s="1"/>
      <c r="W413" s="1"/>
      <c r="X413" s="1"/>
      <c r="Y413" s="1"/>
    </row>
    <row r="414" spans="1:26" ht="13" hidden="1" outlineLevel="1">
      <c r="A414" s="4" t="s">
        <v>11</v>
      </c>
      <c r="B414" s="1">
        <f t="shared" si="94"/>
        <v>4028.5383337632397</v>
      </c>
      <c r="C414" s="1">
        <f t="shared" si="94"/>
        <v>5384.7991333345963</v>
      </c>
      <c r="D414" s="1">
        <f t="shared" si="94"/>
        <v>7113.1037013019377</v>
      </c>
      <c r="E414" s="1">
        <f t="shared" si="94"/>
        <v>9078.9270163996407</v>
      </c>
      <c r="F414" s="1">
        <f t="shared" si="94"/>
        <v>11450.3473395495</v>
      </c>
      <c r="G414" s="1">
        <f t="shared" si="94"/>
        <v>14002.493606299127</v>
      </c>
      <c r="H414" s="1">
        <f t="shared" si="94"/>
        <v>16858.398811907002</v>
      </c>
      <c r="I414" s="1">
        <f t="shared" si="94"/>
        <v>19737.871564436318</v>
      </c>
      <c r="J414" s="1">
        <f t="shared" si="94"/>
        <v>22685.924631777008</v>
      </c>
      <c r="K414" s="1">
        <f t="shared" si="94"/>
        <v>25658.205914649399</v>
      </c>
      <c r="N414" s="1"/>
      <c r="O414" s="1"/>
      <c r="P414" s="1"/>
      <c r="Q414" s="1"/>
      <c r="R414" s="1"/>
      <c r="S414" s="1"/>
      <c r="T414" s="1"/>
      <c r="U414" s="1"/>
      <c r="V414" s="1"/>
      <c r="W414" s="1"/>
      <c r="X414" s="1"/>
      <c r="Y414" s="1"/>
    </row>
    <row r="415" spans="1:26" ht="13" hidden="1" outlineLevel="1">
      <c r="A415" s="4" t="s">
        <v>2</v>
      </c>
      <c r="B415" s="1">
        <f t="shared" si="94"/>
        <v>859.22072603740116</v>
      </c>
      <c r="C415" s="1">
        <f t="shared" si="94"/>
        <v>869.62396875755326</v>
      </c>
      <c r="D415" s="1">
        <f t="shared" si="94"/>
        <v>1126.6467961356386</v>
      </c>
      <c r="E415" s="1">
        <f t="shared" si="94"/>
        <v>1511.7083098656028</v>
      </c>
      <c r="F415" s="1">
        <f t="shared" si="94"/>
        <v>2058.1958631841271</v>
      </c>
      <c r="G415" s="1">
        <f t="shared" si="94"/>
        <v>2633.7287545382947</v>
      </c>
      <c r="H415" s="1">
        <f t="shared" si="94"/>
        <v>3399.2397000209739</v>
      </c>
      <c r="I415" s="1">
        <f t="shared" si="94"/>
        <v>4007.3217867778289</v>
      </c>
      <c r="J415" s="1">
        <f t="shared" si="94"/>
        <v>4649.3101598695803</v>
      </c>
      <c r="K415" s="1">
        <f t="shared" si="94"/>
        <v>5390.6621695230169</v>
      </c>
      <c r="N415" s="1"/>
      <c r="O415" s="1"/>
      <c r="P415" s="1"/>
      <c r="Q415" s="1"/>
      <c r="R415" s="1"/>
      <c r="S415" s="1"/>
      <c r="T415" s="1"/>
      <c r="U415" s="1"/>
      <c r="V415" s="1"/>
      <c r="W415" s="1"/>
      <c r="X415" s="1"/>
      <c r="Y415" s="1"/>
    </row>
    <row r="416" spans="1:26" ht="13" hidden="1" outlineLevel="1">
      <c r="A416" s="4" t="s">
        <v>3</v>
      </c>
      <c r="B416" s="1">
        <f t="shared" si="94"/>
        <v>699.39846450972402</v>
      </c>
      <c r="C416" s="1">
        <f t="shared" si="94"/>
        <v>800.63284185069392</v>
      </c>
      <c r="D416" s="1">
        <f t="shared" si="94"/>
        <v>959.1379395190279</v>
      </c>
      <c r="E416" s="1">
        <f t="shared" si="94"/>
        <v>1209.4689546540124</v>
      </c>
      <c r="F416" s="1">
        <f t="shared" si="94"/>
        <v>1527.5285893844919</v>
      </c>
      <c r="G416" s="1">
        <f t="shared" si="94"/>
        <v>1673.1111139112709</v>
      </c>
      <c r="H416" s="1">
        <f t="shared" si="94"/>
        <v>2306.0769467581895</v>
      </c>
      <c r="I416" s="1">
        <f t="shared" si="94"/>
        <v>3319.408432569408</v>
      </c>
      <c r="J416" s="1">
        <f t="shared" si="94"/>
        <v>4776.3377711822759</v>
      </c>
      <c r="K416" s="1">
        <f t="shared" si="94"/>
        <v>6828.6603813190031</v>
      </c>
      <c r="N416" s="1"/>
      <c r="O416" s="1"/>
      <c r="P416" s="1"/>
      <c r="Q416" s="1"/>
      <c r="R416" s="1"/>
      <c r="S416" s="1"/>
      <c r="T416" s="1"/>
      <c r="U416" s="1"/>
      <c r="V416" s="1"/>
      <c r="W416" s="1"/>
      <c r="X416" s="1"/>
      <c r="Y416" s="1"/>
    </row>
    <row r="417" spans="1:26" ht="13" hidden="1" outlineLevel="1">
      <c r="A417" s="4" t="s">
        <v>4</v>
      </c>
      <c r="B417" s="1">
        <f t="shared" si="94"/>
        <v>835.21185328047397</v>
      </c>
      <c r="C417" s="1">
        <f t="shared" si="94"/>
        <v>836.46776927372377</v>
      </c>
      <c r="D417" s="1">
        <f t="shared" si="94"/>
        <v>883.41932209140464</v>
      </c>
      <c r="E417" s="1">
        <f t="shared" si="94"/>
        <v>987.83340107622553</v>
      </c>
      <c r="F417" s="1">
        <f t="shared" si="94"/>
        <v>1105.4951579899985</v>
      </c>
      <c r="G417" s="1">
        <f t="shared" si="94"/>
        <v>1344.2128751062562</v>
      </c>
      <c r="H417" s="1">
        <f t="shared" si="94"/>
        <v>1636.3982215206725</v>
      </c>
      <c r="I417" s="1">
        <f t="shared" si="94"/>
        <v>1714.644347257416</v>
      </c>
      <c r="J417" s="1">
        <f t="shared" si="94"/>
        <v>1864.71870234375</v>
      </c>
      <c r="K417" s="1">
        <f t="shared" si="94"/>
        <v>2161.281797515659</v>
      </c>
      <c r="N417" s="1"/>
      <c r="O417" s="1"/>
      <c r="P417" s="1"/>
      <c r="Q417" s="1"/>
      <c r="R417" s="1"/>
      <c r="S417" s="1"/>
      <c r="T417" s="1"/>
      <c r="U417" s="1"/>
      <c r="V417" s="1"/>
      <c r="W417" s="1"/>
      <c r="X417" s="1"/>
      <c r="Y417" s="1"/>
    </row>
    <row r="418" spans="1:26" ht="13" hidden="1" outlineLevel="1">
      <c r="A418" s="4" t="s">
        <v>0</v>
      </c>
      <c r="B418" s="1">
        <f t="shared" si="94"/>
        <v>12123.405753406048</v>
      </c>
      <c r="C418" s="1">
        <f t="shared" si="94"/>
        <v>14598.854448669515</v>
      </c>
      <c r="D418" s="1">
        <f t="shared" si="94"/>
        <v>17847.986477163107</v>
      </c>
      <c r="E418" s="1">
        <f t="shared" si="94"/>
        <v>21282.510958314069</v>
      </c>
      <c r="F418" s="1">
        <f t="shared" si="94"/>
        <v>25094.292361339652</v>
      </c>
      <c r="G418" s="1">
        <f t="shared" si="94"/>
        <v>28878.766264867656</v>
      </c>
      <c r="H418" s="1">
        <f t="shared" si="94"/>
        <v>32853.049131973668</v>
      </c>
      <c r="I418" s="1">
        <f t="shared" si="94"/>
        <v>36565.50211650959</v>
      </c>
      <c r="J418" s="1">
        <f t="shared" si="94"/>
        <v>40257.291312289322</v>
      </c>
      <c r="K418" s="1">
        <f t="shared" si="94"/>
        <v>43844.23370720417</v>
      </c>
      <c r="L418" s="12" t="s">
        <v>93</v>
      </c>
      <c r="N418" s="1"/>
      <c r="O418" s="1"/>
      <c r="P418" s="1"/>
      <c r="Q418" s="1"/>
      <c r="R418" s="1"/>
      <c r="S418" s="1"/>
      <c r="T418" s="1"/>
      <c r="U418" s="1"/>
      <c r="V418" s="1"/>
      <c r="W418" s="1"/>
      <c r="X418" s="1"/>
      <c r="Y418" s="1"/>
    </row>
    <row r="419" spans="1:26" ht="13" hidden="1" outlineLevel="1">
      <c r="A419" s="4" t="s">
        <v>1</v>
      </c>
      <c r="B419" s="1">
        <f t="shared" si="94"/>
        <v>5651.8217072973966</v>
      </c>
      <c r="C419" s="1">
        <f t="shared" si="94"/>
        <v>6571.2987340359823</v>
      </c>
      <c r="D419" s="1">
        <f t="shared" si="94"/>
        <v>7788.6976243546505</v>
      </c>
      <c r="E419" s="1">
        <f t="shared" si="94"/>
        <v>8976.304667305285</v>
      </c>
      <c r="F419" s="1">
        <f t="shared" si="94"/>
        <v>10310.103211562924</v>
      </c>
      <c r="G419" s="1">
        <f t="shared" si="94"/>
        <v>11454.839384168989</v>
      </c>
      <c r="H419" s="1">
        <f t="shared" si="94"/>
        <v>12686.588028577635</v>
      </c>
      <c r="I419" s="1">
        <f t="shared" si="94"/>
        <v>13879.278320621277</v>
      </c>
      <c r="J419" s="1">
        <f t="shared" si="94"/>
        <v>15130.968800673816</v>
      </c>
      <c r="K419" s="1">
        <f t="shared" si="94"/>
        <v>16431.71694970713</v>
      </c>
      <c r="N419" s="1"/>
      <c r="O419" s="1"/>
      <c r="P419" s="1"/>
      <c r="Q419" s="1"/>
      <c r="R419" s="1"/>
      <c r="S419" s="1"/>
      <c r="T419" s="1"/>
      <c r="U419" s="1"/>
      <c r="V419" s="1"/>
      <c r="W419" s="1"/>
      <c r="X419" s="1"/>
      <c r="Y419" s="1"/>
    </row>
    <row r="420" spans="1:26" ht="13" hidden="1" outlineLevel="1">
      <c r="A420" s="4" t="s">
        <v>7</v>
      </c>
      <c r="B420" s="1">
        <f t="shared" si="94"/>
        <v>2538.1176079577376</v>
      </c>
      <c r="C420" s="1">
        <f t="shared" si="94"/>
        <v>3405.62038999487</v>
      </c>
      <c r="D420" s="1">
        <f t="shared" si="94"/>
        <v>4557.8637454537038</v>
      </c>
      <c r="E420" s="1">
        <f t="shared" si="94"/>
        <v>5644.4417530447881</v>
      </c>
      <c r="F420" s="1">
        <f t="shared" si="94"/>
        <v>6919.3255699604151</v>
      </c>
      <c r="G420" s="1">
        <f t="shared" si="94"/>
        <v>7887.0772514420196</v>
      </c>
      <c r="H420" s="1">
        <f t="shared" si="94"/>
        <v>8856.7193166443612</v>
      </c>
      <c r="I420" s="1">
        <f t="shared" si="94"/>
        <v>10362.604943716695</v>
      </c>
      <c r="J420" s="1">
        <f t="shared" si="94"/>
        <v>11946.929292196288</v>
      </c>
      <c r="K420" s="1">
        <f t="shared" si="94"/>
        <v>13619.852256363181</v>
      </c>
      <c r="N420" s="1"/>
      <c r="O420" s="1"/>
      <c r="P420" s="1"/>
      <c r="Q420" s="1"/>
      <c r="R420" s="1"/>
      <c r="S420" s="1"/>
      <c r="T420" s="1"/>
      <c r="U420" s="1"/>
      <c r="V420" s="1"/>
      <c r="W420" s="1"/>
      <c r="X420" s="1"/>
      <c r="Y420" s="1"/>
    </row>
    <row r="421" spans="1:26" ht="13" hidden="1" outlineLevel="1">
      <c r="A421" s="4" t="s">
        <v>8</v>
      </c>
      <c r="B421" s="1">
        <f t="shared" si="94"/>
        <v>161.31440198470435</v>
      </c>
      <c r="C421" s="1">
        <f t="shared" si="94"/>
        <v>198.63236786301638</v>
      </c>
      <c r="D421" s="1">
        <f t="shared" si="94"/>
        <v>264.33947349027858</v>
      </c>
      <c r="E421" s="1">
        <f t="shared" si="94"/>
        <v>396.21062385746461</v>
      </c>
      <c r="F421" s="1">
        <f t="shared" si="94"/>
        <v>592.42944628306907</v>
      </c>
      <c r="G421" s="1">
        <f t="shared" si="94"/>
        <v>1484.6686238582481</v>
      </c>
      <c r="H421" s="1">
        <f t="shared" si="94"/>
        <v>2973.7815592115194</v>
      </c>
      <c r="I421" s="1">
        <f t="shared" si="94"/>
        <v>4716.5611545213142</v>
      </c>
      <c r="J421" s="1">
        <f t="shared" si="94"/>
        <v>7438.7583885783724</v>
      </c>
      <c r="K421" s="1">
        <f t="shared" si="94"/>
        <v>11448.568106182693</v>
      </c>
      <c r="N421" s="1"/>
      <c r="O421" s="1"/>
      <c r="P421" s="1"/>
      <c r="Q421" s="1"/>
      <c r="R421" s="1"/>
      <c r="S421" s="1"/>
      <c r="T421" s="1"/>
      <c r="U421" s="1"/>
      <c r="V421" s="1"/>
      <c r="W421" s="1"/>
    </row>
    <row r="422" spans="1:26" ht="14.5" hidden="1" outlineLevel="1">
      <c r="A422" s="16"/>
      <c r="B422" s="1"/>
      <c r="C422" s="1"/>
      <c r="D422" s="1"/>
      <c r="E422" s="1"/>
      <c r="F422" s="1"/>
      <c r="G422" s="1"/>
      <c r="H422" s="1"/>
      <c r="I422" s="1"/>
      <c r="J422" s="1"/>
      <c r="K422" s="1"/>
    </row>
    <row r="423" spans="1:26" ht="14.5" hidden="1" outlineLevel="1">
      <c r="A423" s="16" t="s">
        <v>58</v>
      </c>
      <c r="B423" s="3"/>
      <c r="C423" s="3"/>
      <c r="D423" s="3"/>
      <c r="E423" s="3"/>
      <c r="F423" s="3"/>
      <c r="G423" s="3"/>
      <c r="H423" s="3"/>
      <c r="I423" s="3"/>
      <c r="J423" s="3"/>
      <c r="K423" s="3"/>
    </row>
    <row r="424" spans="1:26" ht="14.5" hidden="1" outlineLevel="1">
      <c r="A424" s="24" t="s">
        <v>39</v>
      </c>
      <c r="B424" s="23"/>
      <c r="C424" s="23"/>
      <c r="D424" s="23"/>
      <c r="E424" s="23"/>
      <c r="F424" s="23"/>
      <c r="G424" s="23"/>
      <c r="H424" s="23"/>
      <c r="I424" s="23"/>
      <c r="J424" s="23"/>
      <c r="K424" s="23"/>
      <c r="L424" s="32"/>
    </row>
    <row r="425" spans="1:26" ht="14.5" hidden="1" outlineLevel="1">
      <c r="A425" s="23"/>
      <c r="B425" s="69">
        <v>2010</v>
      </c>
      <c r="C425" s="69">
        <v>2020</v>
      </c>
      <c r="D425" s="69">
        <v>2030</v>
      </c>
      <c r="E425" s="69">
        <v>2040</v>
      </c>
      <c r="F425" s="69">
        <v>2050</v>
      </c>
      <c r="G425" s="69">
        <v>2060</v>
      </c>
      <c r="H425" s="69">
        <v>2070</v>
      </c>
      <c r="I425" s="69">
        <v>2080</v>
      </c>
      <c r="J425" s="69">
        <v>2090</v>
      </c>
      <c r="K425" s="69">
        <v>2100</v>
      </c>
      <c r="L425" s="6"/>
      <c r="O425" s="1"/>
      <c r="P425" s="1"/>
      <c r="Q425" s="1"/>
      <c r="R425" s="1"/>
      <c r="S425" s="1"/>
      <c r="T425" s="1"/>
      <c r="U425" s="1"/>
      <c r="V425" s="1"/>
      <c r="W425" s="1"/>
      <c r="X425" s="1"/>
      <c r="Y425" s="1"/>
      <c r="Z425" s="1"/>
    </row>
    <row r="426" spans="1:26" ht="14.5" hidden="1" outlineLevel="1">
      <c r="A426" s="23" t="s">
        <v>5</v>
      </c>
      <c r="B426" s="46">
        <f t="shared" ref="B426:K426" si="95">B370*B10</f>
        <v>48.705992307982498</v>
      </c>
      <c r="C426" s="46">
        <f t="shared" si="95"/>
        <v>66.798654376863794</v>
      </c>
      <c r="D426" s="46">
        <f t="shared" si="95"/>
        <v>95.429246983958592</v>
      </c>
      <c r="E426" s="46">
        <f t="shared" si="95"/>
        <v>150.90028939407495</v>
      </c>
      <c r="F426" s="46">
        <f t="shared" si="95"/>
        <v>224.3376818597506</v>
      </c>
      <c r="G426" s="46">
        <f t="shared" si="95"/>
        <v>383.58897316169214</v>
      </c>
      <c r="H426" s="46">
        <f t="shared" si="95"/>
        <v>596.40444312721513</v>
      </c>
      <c r="I426" s="46">
        <f t="shared" si="95"/>
        <v>903.81903246359127</v>
      </c>
      <c r="J426" s="46">
        <f t="shared" si="95"/>
        <v>1992.4192566849101</v>
      </c>
      <c r="K426" s="46">
        <f t="shared" si="95"/>
        <v>3922.7565435284537</v>
      </c>
      <c r="L426" s="6"/>
      <c r="O426" s="1"/>
      <c r="P426" s="1"/>
      <c r="Q426" s="1"/>
      <c r="R426" s="1"/>
      <c r="S426" s="1"/>
      <c r="T426" s="1"/>
      <c r="U426" s="1"/>
      <c r="V426" s="1"/>
      <c r="W426" s="1"/>
      <c r="X426" s="1"/>
      <c r="Y426" s="1"/>
      <c r="Z426" s="1"/>
    </row>
    <row r="427" spans="1:26" ht="14.5" hidden="1" outlineLevel="1">
      <c r="A427" s="23" t="s">
        <v>6</v>
      </c>
      <c r="B427" s="46">
        <f t="shared" ref="B427:K427" si="96">B371*B11</f>
        <v>152.67081993272404</v>
      </c>
      <c r="C427" s="46">
        <f t="shared" si="96"/>
        <v>325.93439474301317</v>
      </c>
      <c r="D427" s="46">
        <f t="shared" si="96"/>
        <v>612.02123271539222</v>
      </c>
      <c r="E427" s="46">
        <f t="shared" si="96"/>
        <v>972.76970657029494</v>
      </c>
      <c r="F427" s="46">
        <f t="shared" si="96"/>
        <v>1275.1414963331258</v>
      </c>
      <c r="G427" s="46">
        <f t="shared" si="96"/>
        <v>1523.1616127514612</v>
      </c>
      <c r="H427" s="46">
        <f t="shared" si="96"/>
        <v>1790.8018096316084</v>
      </c>
      <c r="I427" s="46">
        <f t="shared" si="96"/>
        <v>1986.988243963777</v>
      </c>
      <c r="J427" s="46">
        <f t="shared" si="96"/>
        <v>2396.9211172051396</v>
      </c>
      <c r="K427" s="46">
        <f t="shared" si="96"/>
        <v>2917.9398000479591</v>
      </c>
      <c r="L427" s="6"/>
      <c r="O427" s="1"/>
      <c r="P427" s="1"/>
      <c r="Q427" s="1"/>
      <c r="R427" s="1"/>
      <c r="S427" s="1"/>
      <c r="T427" s="1"/>
      <c r="U427" s="1"/>
      <c r="V427" s="1"/>
      <c r="W427" s="1"/>
      <c r="X427" s="1"/>
      <c r="Y427" s="1"/>
      <c r="Z427" s="1"/>
    </row>
    <row r="428" spans="1:26" ht="14.5" hidden="1" outlineLevel="1">
      <c r="A428" s="23" t="s">
        <v>11</v>
      </c>
      <c r="B428" s="46">
        <f t="shared" ref="B428:K428" si="97">B372*B12</f>
        <v>1152.6721125489228</v>
      </c>
      <c r="C428" s="46">
        <f t="shared" si="97"/>
        <v>1770.0310232431834</v>
      </c>
      <c r="D428" s="46">
        <f t="shared" si="97"/>
        <v>2580.3512764793873</v>
      </c>
      <c r="E428" s="46">
        <f t="shared" si="97"/>
        <v>3604.0738602124275</v>
      </c>
      <c r="F428" s="46">
        <f t="shared" si="97"/>
        <v>4935.5515389158745</v>
      </c>
      <c r="G428" s="46">
        <f t="shared" si="97"/>
        <v>6492.1711062138929</v>
      </c>
      <c r="H428" s="46">
        <f t="shared" si="97"/>
        <v>8324.7411001749297</v>
      </c>
      <c r="I428" s="46">
        <f t="shared" si="97"/>
        <v>10311.451614706006</v>
      </c>
      <c r="J428" s="46">
        <f t="shared" si="97"/>
        <v>12467.791867432394</v>
      </c>
      <c r="K428" s="46">
        <f t="shared" si="97"/>
        <v>14726.538501487388</v>
      </c>
      <c r="L428" s="6"/>
      <c r="O428" s="1"/>
      <c r="P428" s="1"/>
      <c r="Q428" s="1"/>
      <c r="R428" s="1"/>
      <c r="S428" s="1"/>
      <c r="T428" s="1"/>
      <c r="U428" s="1"/>
      <c r="V428" s="1"/>
      <c r="W428" s="1"/>
      <c r="X428" s="1"/>
      <c r="Y428" s="1"/>
      <c r="Z428" s="1"/>
    </row>
    <row r="429" spans="1:26" ht="14.5" hidden="1" outlineLevel="1">
      <c r="A429" s="23" t="s">
        <v>2</v>
      </c>
      <c r="B429" s="46">
        <f t="shared" ref="B429:K429" si="98">B373*B13</f>
        <v>98.333000181960543</v>
      </c>
      <c r="C429" s="46">
        <f t="shared" si="98"/>
        <v>122.88734646620958</v>
      </c>
      <c r="D429" s="46">
        <f t="shared" si="98"/>
        <v>170.40660415337456</v>
      </c>
      <c r="E429" s="46">
        <f t="shared" si="98"/>
        <v>244.02342905135069</v>
      </c>
      <c r="F429" s="46">
        <f t="shared" si="98"/>
        <v>353.80025123354341</v>
      </c>
      <c r="G429" s="46">
        <f t="shared" si="98"/>
        <v>478.7380104795933</v>
      </c>
      <c r="H429" s="46">
        <f t="shared" si="98"/>
        <v>648.86462868802664</v>
      </c>
      <c r="I429" s="46">
        <f t="shared" si="98"/>
        <v>797.39581603381794</v>
      </c>
      <c r="J429" s="46">
        <f t="shared" si="98"/>
        <v>958.4828957974986</v>
      </c>
      <c r="K429" s="46">
        <f t="shared" si="98"/>
        <v>1147.0550345283236</v>
      </c>
      <c r="L429" s="6"/>
      <c r="O429" s="1"/>
      <c r="P429" s="1"/>
      <c r="Q429" s="1"/>
      <c r="R429" s="1"/>
      <c r="S429" s="1"/>
      <c r="T429" s="1"/>
      <c r="U429" s="1"/>
      <c r="V429" s="1"/>
      <c r="W429" s="1"/>
      <c r="X429" s="1"/>
      <c r="Y429" s="1"/>
      <c r="Z429" s="1"/>
    </row>
    <row r="430" spans="1:26" ht="14.5" hidden="1" outlineLevel="1">
      <c r="A430" s="23" t="s">
        <v>3</v>
      </c>
      <c r="B430" s="46">
        <f t="shared" ref="B430:K430" si="99">B374*B14</f>
        <v>190.53752023879716</v>
      </c>
      <c r="C430" s="46">
        <f t="shared" si="99"/>
        <v>265.44739873723597</v>
      </c>
      <c r="D430" s="46">
        <f t="shared" si="99"/>
        <v>366.36915236364473</v>
      </c>
      <c r="E430" s="46">
        <f t="shared" si="99"/>
        <v>519.12787551682788</v>
      </c>
      <c r="F430" s="46">
        <f t="shared" si="99"/>
        <v>720.34972449625263</v>
      </c>
      <c r="G430" s="46">
        <f t="shared" si="99"/>
        <v>848.74078487295935</v>
      </c>
      <c r="H430" s="46">
        <f t="shared" si="99"/>
        <v>1240.307101127587</v>
      </c>
      <c r="I430" s="46">
        <f t="shared" si="99"/>
        <v>1871.5689447418647</v>
      </c>
      <c r="J430" s="46">
        <f t="shared" si="99"/>
        <v>2797.7604348122122</v>
      </c>
      <c r="K430" s="46">
        <f t="shared" si="99"/>
        <v>4134.9591492536483</v>
      </c>
      <c r="L430" s="6"/>
      <c r="O430" s="1"/>
      <c r="P430" s="1"/>
      <c r="Q430" s="1"/>
      <c r="R430" s="1"/>
      <c r="S430" s="1"/>
      <c r="T430" s="1"/>
      <c r="U430" s="1"/>
      <c r="V430" s="1"/>
      <c r="W430" s="1"/>
      <c r="X430" s="1"/>
      <c r="Y430" s="1"/>
      <c r="Z430" s="1"/>
    </row>
    <row r="431" spans="1:26" ht="14.5" hidden="1" outlineLevel="1">
      <c r="A431" s="23" t="s">
        <v>4</v>
      </c>
      <c r="B431" s="46">
        <f t="shared" ref="B431:K431" si="100">B375*B15</f>
        <v>132.09084609046849</v>
      </c>
      <c r="C431" s="46">
        <f t="shared" si="100"/>
        <v>173.56386881318784</v>
      </c>
      <c r="D431" s="46">
        <f t="shared" si="100"/>
        <v>223.8471015456021</v>
      </c>
      <c r="E431" s="46">
        <f t="shared" si="100"/>
        <v>297.02521310880883</v>
      </c>
      <c r="F431" s="46">
        <f t="shared" si="100"/>
        <v>384.26035361016108</v>
      </c>
      <c r="G431" s="46">
        <f t="shared" si="100"/>
        <v>525.91849481435236</v>
      </c>
      <c r="H431" s="46">
        <f t="shared" si="100"/>
        <v>704.7065623818238</v>
      </c>
      <c r="I431" s="46">
        <f t="shared" si="100"/>
        <v>798.03018755999994</v>
      </c>
      <c r="J431" s="46">
        <f t="shared" si="100"/>
        <v>926.0987715</v>
      </c>
      <c r="K431" s="46">
        <f t="shared" si="100"/>
        <v>1135.4275424589982</v>
      </c>
      <c r="L431" s="6"/>
      <c r="O431" s="1"/>
      <c r="P431" s="1"/>
      <c r="Q431" s="1"/>
      <c r="R431" s="1"/>
      <c r="S431" s="1"/>
      <c r="T431" s="1"/>
      <c r="U431" s="1"/>
      <c r="V431" s="1"/>
      <c r="W431" s="1"/>
      <c r="X431" s="1"/>
      <c r="Y431" s="1"/>
      <c r="Z431" s="1"/>
    </row>
    <row r="432" spans="1:26" ht="14.5" hidden="1" outlineLevel="1">
      <c r="A432" s="23" t="s">
        <v>0</v>
      </c>
      <c r="B432" s="46">
        <f t="shared" ref="B432:K432" si="101">B376*B16</f>
        <v>2045.4427912115862</v>
      </c>
      <c r="C432" s="46">
        <f t="shared" si="101"/>
        <v>2950.4106371713237</v>
      </c>
      <c r="D432" s="46">
        <f t="shared" si="101"/>
        <v>4164.2617422513986</v>
      </c>
      <c r="E432" s="46">
        <f t="shared" si="101"/>
        <v>5656.6981311596301</v>
      </c>
      <c r="F432" s="46">
        <f t="shared" si="101"/>
        <v>7517.6487984902797</v>
      </c>
      <c r="G432" s="46">
        <f t="shared" si="101"/>
        <v>9715.5166996452117</v>
      </c>
      <c r="H432" s="46">
        <f t="shared" si="101"/>
        <v>12325.216789724976</v>
      </c>
      <c r="I432" s="46">
        <f t="shared" si="101"/>
        <v>15111.290255748332</v>
      </c>
      <c r="J432" s="46">
        <f t="shared" si="101"/>
        <v>18097.801862053679</v>
      </c>
      <c r="K432" s="46">
        <f t="shared" si="101"/>
        <v>21212.999786345186</v>
      </c>
      <c r="L432" s="6"/>
      <c r="O432" s="1"/>
      <c r="P432" s="1"/>
      <c r="Q432" s="1"/>
      <c r="R432" s="1"/>
      <c r="S432" s="1"/>
      <c r="T432" s="1"/>
      <c r="U432" s="1"/>
      <c r="V432" s="1"/>
      <c r="W432" s="1"/>
      <c r="X432" s="1"/>
      <c r="Y432" s="1"/>
      <c r="Z432" s="1"/>
    </row>
    <row r="433" spans="1:26" ht="14.5" hidden="1" outlineLevel="1">
      <c r="A433" s="23" t="s">
        <v>1</v>
      </c>
      <c r="B433" s="46">
        <f t="shared" ref="B433:K433" si="102">B377*B17</f>
        <v>437.64377978694125</v>
      </c>
      <c r="C433" s="46">
        <f t="shared" si="102"/>
        <v>554.97828968268959</v>
      </c>
      <c r="D433" s="46">
        <f t="shared" si="102"/>
        <v>680.7705750788374</v>
      </c>
      <c r="E433" s="46">
        <f t="shared" si="102"/>
        <v>802.13696954080774</v>
      </c>
      <c r="F433" s="46">
        <f t="shared" si="102"/>
        <v>935.4416587129632</v>
      </c>
      <c r="G433" s="46">
        <f t="shared" si="102"/>
        <v>1051.3518246302519</v>
      </c>
      <c r="H433" s="46">
        <f t="shared" si="102"/>
        <v>1166.2554843184223</v>
      </c>
      <c r="I433" s="46">
        <f t="shared" si="102"/>
        <v>1269.5661032046062</v>
      </c>
      <c r="J433" s="46">
        <f t="shared" si="102"/>
        <v>1367.5254748419472</v>
      </c>
      <c r="K433" s="46">
        <f t="shared" si="102"/>
        <v>1461.608603665084</v>
      </c>
      <c r="L433" s="6"/>
      <c r="O433" s="1"/>
      <c r="P433" s="1"/>
      <c r="Q433" s="1"/>
      <c r="R433" s="1"/>
      <c r="S433" s="1"/>
      <c r="T433" s="1"/>
      <c r="U433" s="1"/>
      <c r="V433" s="1"/>
      <c r="W433" s="1"/>
      <c r="X433" s="1"/>
      <c r="Y433" s="1"/>
      <c r="Z433" s="1"/>
    </row>
    <row r="434" spans="1:26" ht="14.5" hidden="1" outlineLevel="1">
      <c r="A434" s="23" t="s">
        <v>7</v>
      </c>
      <c r="B434" s="46">
        <f t="shared" ref="B434:K434" si="103">B378*B18</f>
        <v>873.21058066793341</v>
      </c>
      <c r="C434" s="46">
        <f t="shared" si="103"/>
        <v>1502.6186924836934</v>
      </c>
      <c r="D434" s="46">
        <f t="shared" si="103"/>
        <v>2318.7070806497709</v>
      </c>
      <c r="E434" s="46">
        <f t="shared" si="103"/>
        <v>3221.079879514507</v>
      </c>
      <c r="F434" s="46">
        <f t="shared" si="103"/>
        <v>4315.5571525200694</v>
      </c>
      <c r="G434" s="46">
        <f t="shared" si="103"/>
        <v>5262.1702294418874</v>
      </c>
      <c r="H434" s="46">
        <f t="shared" si="103"/>
        <v>6214.786731420164</v>
      </c>
      <c r="I434" s="46">
        <f t="shared" si="103"/>
        <v>7550.3687157686682</v>
      </c>
      <c r="J434" s="46">
        <f t="shared" si="103"/>
        <v>8954.7972443521976</v>
      </c>
      <c r="K434" s="46">
        <f t="shared" si="103"/>
        <v>10440.29434154523</v>
      </c>
      <c r="L434" s="6"/>
      <c r="O434" s="1"/>
      <c r="P434" s="1"/>
      <c r="Q434" s="1"/>
      <c r="R434" s="1"/>
      <c r="S434" s="1"/>
      <c r="T434" s="1"/>
      <c r="U434" s="1"/>
      <c r="V434" s="1"/>
      <c r="W434" s="1"/>
      <c r="X434" s="1"/>
      <c r="Y434" s="1"/>
      <c r="Z434" s="1"/>
    </row>
    <row r="435" spans="1:26" ht="14.5" hidden="1" outlineLevel="1">
      <c r="A435" s="23" t="s">
        <v>8</v>
      </c>
      <c r="B435" s="46">
        <f t="shared" ref="B435:K435" si="104">B379*B19</f>
        <v>95.765182620515148</v>
      </c>
      <c r="C435" s="46">
        <f t="shared" si="104"/>
        <v>149.2120784689906</v>
      </c>
      <c r="D435" s="46">
        <f t="shared" si="104"/>
        <v>236.97120983827372</v>
      </c>
      <c r="E435" s="46">
        <f t="shared" si="104"/>
        <v>414.01055599863082</v>
      </c>
      <c r="F435" s="46">
        <f t="shared" si="104"/>
        <v>705.76114334118074</v>
      </c>
      <c r="G435" s="46">
        <f t="shared" si="104"/>
        <v>1963.8745078032609</v>
      </c>
      <c r="H435" s="46">
        <f t="shared" si="104"/>
        <v>4262.7721099799028</v>
      </c>
      <c r="I435" s="46">
        <f t="shared" si="104"/>
        <v>7188.3143494426658</v>
      </c>
      <c r="J435" s="46">
        <f t="shared" si="104"/>
        <v>11851.561147921318</v>
      </c>
      <c r="K435" s="46">
        <f t="shared" si="104"/>
        <v>18832.73454110662</v>
      </c>
      <c r="L435" s="6"/>
      <c r="O435" s="1"/>
      <c r="P435" s="1"/>
      <c r="Q435" s="1"/>
      <c r="R435" s="1"/>
      <c r="S435" s="1"/>
      <c r="T435" s="1"/>
      <c r="U435" s="1"/>
      <c r="V435" s="1"/>
      <c r="W435" s="1"/>
      <c r="X435" s="1"/>
      <c r="Y435" s="1"/>
      <c r="Z435" s="1"/>
    </row>
    <row r="436" spans="1:26" ht="14.5" hidden="1" outlineLevel="1">
      <c r="A436" s="23" t="s">
        <v>89</v>
      </c>
      <c r="B436" s="46">
        <f>SUM(B426:B435)</f>
        <v>5227.0726255878326</v>
      </c>
      <c r="C436" s="46">
        <f t="shared" ref="C436:K436" si="105">SUM(C426:C435)</f>
        <v>7881.8823841863905</v>
      </c>
      <c r="D436" s="46">
        <f t="shared" si="105"/>
        <v>11449.13522205964</v>
      </c>
      <c r="E436" s="46">
        <f t="shared" si="105"/>
        <v>15881.845910067363</v>
      </c>
      <c r="F436" s="46">
        <f t="shared" si="105"/>
        <v>21367.849799513202</v>
      </c>
      <c r="G436" s="46">
        <f t="shared" si="105"/>
        <v>28245.232243814564</v>
      </c>
      <c r="H436" s="46">
        <f t="shared" si="105"/>
        <v>37274.85676057465</v>
      </c>
      <c r="I436" s="46">
        <f t="shared" si="105"/>
        <v>47788.793263633328</v>
      </c>
      <c r="J436" s="46">
        <f t="shared" si="105"/>
        <v>61811.160072601291</v>
      </c>
      <c r="K436" s="46">
        <f t="shared" si="105"/>
        <v>79932.313843966898</v>
      </c>
      <c r="L436" s="6"/>
      <c r="O436" s="1"/>
      <c r="P436" s="1"/>
      <c r="Q436" s="1"/>
      <c r="R436" s="1"/>
      <c r="S436" s="1"/>
      <c r="T436" s="1"/>
      <c r="U436" s="1"/>
      <c r="V436" s="1"/>
      <c r="W436" s="1"/>
      <c r="X436" s="1"/>
      <c r="Y436" s="1"/>
    </row>
    <row r="437" spans="1:26" hidden="1" outlineLevel="1"/>
    <row r="438" spans="1:26" hidden="1" outlineLevel="1">
      <c r="A438" t="s">
        <v>249</v>
      </c>
    </row>
    <row r="439" spans="1:26" ht="14.5" hidden="1" outlineLevel="1">
      <c r="A439" s="18" t="s">
        <v>41</v>
      </c>
      <c r="B439" s="17"/>
      <c r="C439" s="17"/>
      <c r="D439" s="17"/>
      <c r="E439" s="17"/>
      <c r="F439" s="17"/>
      <c r="G439" s="17"/>
      <c r="H439" s="17"/>
      <c r="I439" s="17"/>
      <c r="J439" s="17"/>
      <c r="K439" s="17"/>
    </row>
    <row r="440" spans="1:26" ht="14.5" hidden="1" outlineLevel="1">
      <c r="A440" s="17"/>
      <c r="B440" s="70">
        <v>2010</v>
      </c>
      <c r="C440" s="70">
        <v>2020</v>
      </c>
      <c r="D440" s="70">
        <v>2030</v>
      </c>
      <c r="E440" s="70">
        <v>2040</v>
      </c>
      <c r="F440" s="70">
        <v>2050</v>
      </c>
      <c r="G440" s="70">
        <v>2060</v>
      </c>
      <c r="H440" s="70">
        <v>2070</v>
      </c>
      <c r="I440" s="70">
        <v>2080</v>
      </c>
      <c r="J440" s="70">
        <v>2090</v>
      </c>
      <c r="K440" s="70">
        <v>2100</v>
      </c>
      <c r="O440" s="2"/>
      <c r="P440" s="2"/>
      <c r="Q440" s="2"/>
      <c r="R440" s="2"/>
      <c r="S440" s="2"/>
      <c r="T440" s="2"/>
      <c r="U440" s="2"/>
      <c r="V440" s="2"/>
      <c r="W440" s="2"/>
      <c r="X440" s="2"/>
      <c r="Y440" s="2"/>
      <c r="Z440" s="2"/>
    </row>
    <row r="441" spans="1:26" ht="14.5" hidden="1" outlineLevel="1">
      <c r="A441" s="17" t="s">
        <v>5</v>
      </c>
      <c r="B441" s="47">
        <f t="shared" ref="B441:K441" si="106">B412*B10/1000</f>
        <v>0.11729198769560906</v>
      </c>
      <c r="C441" s="47">
        <f t="shared" si="106"/>
        <v>0.14548077642964857</v>
      </c>
      <c r="D441" s="47">
        <f t="shared" si="106"/>
        <v>0.19373669116318337</v>
      </c>
      <c r="E441" s="47">
        <f t="shared" si="106"/>
        <v>0.28557023494769762</v>
      </c>
      <c r="F441" s="47">
        <f t="shared" si="106"/>
        <v>0.39574695233350993</v>
      </c>
      <c r="G441" s="47">
        <f t="shared" si="106"/>
        <v>0.63077424193667087</v>
      </c>
      <c r="H441" s="47">
        <f t="shared" si="106"/>
        <v>0.91419994594525777</v>
      </c>
      <c r="I441" s="47">
        <f t="shared" si="106"/>
        <v>1.2914401624644698</v>
      </c>
      <c r="J441" s="47">
        <f t="shared" si="106"/>
        <v>2.6537867506072752</v>
      </c>
      <c r="K441" s="47">
        <f t="shared" si="106"/>
        <v>4.8704504731624603</v>
      </c>
      <c r="L441" s="38"/>
      <c r="M441" s="39"/>
      <c r="O441" s="2"/>
      <c r="P441" s="2"/>
      <c r="Q441" s="2"/>
      <c r="R441" s="2"/>
      <c r="S441" s="2"/>
      <c r="T441" s="2"/>
      <c r="U441" s="2"/>
      <c r="V441" s="2"/>
      <c r="W441" s="2"/>
      <c r="X441" s="2"/>
      <c r="Y441" s="2"/>
      <c r="Z441" s="2"/>
    </row>
    <row r="442" spans="1:26" ht="14.5" hidden="1" outlineLevel="1">
      <c r="A442" s="17" t="s">
        <v>6</v>
      </c>
      <c r="B442" s="47">
        <f t="shared" ref="B442:K442" si="107">B413*B11/1000</f>
        <v>0.34076699680535949</v>
      </c>
      <c r="C442" s="47">
        <f t="shared" si="107"/>
        <v>0.62545200098299836</v>
      </c>
      <c r="D442" s="47">
        <f t="shared" si="107"/>
        <v>1.0947696977607471</v>
      </c>
      <c r="E442" s="47">
        <f t="shared" si="107"/>
        <v>1.6220296971331167</v>
      </c>
      <c r="F442" s="47">
        <f t="shared" si="107"/>
        <v>1.9819816425676156</v>
      </c>
      <c r="G442" s="47">
        <f t="shared" si="107"/>
        <v>2.2068850849468293</v>
      </c>
      <c r="H442" s="47">
        <f t="shared" si="107"/>
        <v>2.4186539900734476</v>
      </c>
      <c r="I442" s="47">
        <f t="shared" si="107"/>
        <v>2.5015777249210958</v>
      </c>
      <c r="J442" s="47">
        <f t="shared" si="107"/>
        <v>2.812968896206629</v>
      </c>
      <c r="K442" s="47">
        <f t="shared" si="107"/>
        <v>3.1921258206517522</v>
      </c>
      <c r="L442" s="38"/>
      <c r="M442" s="41"/>
      <c r="O442" s="2"/>
      <c r="P442" s="2"/>
      <c r="Q442" s="2"/>
      <c r="R442" s="2"/>
      <c r="S442" s="2"/>
      <c r="T442" s="2"/>
      <c r="U442" s="2"/>
      <c r="V442" s="2"/>
      <c r="W442" s="2"/>
      <c r="X442" s="2"/>
      <c r="Y442" s="2"/>
      <c r="Z442" s="2"/>
    </row>
    <row r="443" spans="1:26" ht="14.5" hidden="1" outlineLevel="1">
      <c r="A443" s="17" t="s">
        <v>11</v>
      </c>
      <c r="B443" s="47">
        <f t="shared" ref="B443:K443" si="108">B414*B12/1000</f>
        <v>2.4573152557943438</v>
      </c>
      <c r="C443" s="47">
        <f t="shared" si="108"/>
        <v>3.4124418479927261</v>
      </c>
      <c r="D443" s="47">
        <f t="shared" si="108"/>
        <v>4.6368737462490097</v>
      </c>
      <c r="E443" s="47">
        <f t="shared" si="108"/>
        <v>6.0364175773176534</v>
      </c>
      <c r="F443" s="47">
        <f t="shared" si="108"/>
        <v>7.7047902132053476</v>
      </c>
      <c r="G443" s="47">
        <f t="shared" si="108"/>
        <v>9.4463272973794208</v>
      </c>
      <c r="H443" s="47">
        <f t="shared" si="108"/>
        <v>11.2899371758022</v>
      </c>
      <c r="I443" s="47">
        <f t="shared" si="108"/>
        <v>13.035214573720404</v>
      </c>
      <c r="J443" s="47">
        <f t="shared" si="108"/>
        <v>14.691466799884024</v>
      </c>
      <c r="K443" s="47">
        <f t="shared" si="108"/>
        <v>16.175364523170416</v>
      </c>
      <c r="L443" s="38"/>
      <c r="M443" s="45"/>
      <c r="O443" s="2"/>
      <c r="P443" s="2"/>
      <c r="Q443" s="2"/>
      <c r="R443" s="2"/>
      <c r="S443" s="2"/>
      <c r="T443" s="2"/>
      <c r="U443" s="2"/>
      <c r="V443" s="2"/>
      <c r="W443" s="2"/>
      <c r="X443" s="2"/>
      <c r="Y443" s="2"/>
      <c r="Z443" s="2"/>
    </row>
    <row r="444" spans="1:26" ht="14.5" hidden="1" outlineLevel="1">
      <c r="A444" s="17" t="s">
        <v>2</v>
      </c>
      <c r="B444" s="47">
        <f t="shared" ref="B444:K444" si="109">B415*B13/1000</f>
        <v>0.23966486182590896</v>
      </c>
      <c r="C444" s="47">
        <f t="shared" si="109"/>
        <v>0.24472199178397339</v>
      </c>
      <c r="D444" s="47">
        <f t="shared" si="109"/>
        <v>0.31633317410249989</v>
      </c>
      <c r="E444" s="47">
        <f t="shared" si="109"/>
        <v>0.42226231826485178</v>
      </c>
      <c r="F444" s="47">
        <f t="shared" si="109"/>
        <v>0.57069152614309226</v>
      </c>
      <c r="G444" s="47">
        <f t="shared" si="109"/>
        <v>0.71983619908179208</v>
      </c>
      <c r="H444" s="47">
        <f t="shared" si="109"/>
        <v>0.90945739203205211</v>
      </c>
      <c r="I444" s="47">
        <f t="shared" si="109"/>
        <v>1.0418248075624312</v>
      </c>
      <c r="J444" s="47">
        <f t="shared" si="109"/>
        <v>1.1673406097365313</v>
      </c>
      <c r="K444" s="47">
        <f t="shared" si="109"/>
        <v>1.3022368098505908</v>
      </c>
      <c r="L444" s="38"/>
      <c r="M444" s="45"/>
      <c r="O444" s="2"/>
      <c r="P444" s="2"/>
      <c r="Q444" s="2"/>
      <c r="R444" s="2"/>
      <c r="S444" s="2"/>
      <c r="T444" s="2"/>
      <c r="U444" s="2"/>
      <c r="V444" s="2"/>
      <c r="W444" s="2"/>
      <c r="X444" s="2"/>
      <c r="Y444" s="2"/>
      <c r="Z444" s="2"/>
    </row>
    <row r="445" spans="1:26" ht="14.5" hidden="1" outlineLevel="1">
      <c r="A445" s="17" t="s">
        <v>3</v>
      </c>
      <c r="B445" s="47">
        <f t="shared" ref="B445:K445" si="110">B416*B14/1000</f>
        <v>0.40968346538502753</v>
      </c>
      <c r="C445" s="47">
        <f t="shared" si="110"/>
        <v>0.51617664133691032</v>
      </c>
      <c r="D445" s="47">
        <f t="shared" si="110"/>
        <v>0.6640966022929542</v>
      </c>
      <c r="E445" s="47">
        <f t="shared" si="110"/>
        <v>0.87716075613402289</v>
      </c>
      <c r="F445" s="47">
        <f t="shared" si="110"/>
        <v>1.1345946277775349</v>
      </c>
      <c r="G445" s="47">
        <f t="shared" si="110"/>
        <v>1.2461344010972941</v>
      </c>
      <c r="H445" s="47">
        <f t="shared" si="110"/>
        <v>1.6975068229300576</v>
      </c>
      <c r="I445" s="47">
        <f t="shared" si="110"/>
        <v>2.3877046961340511</v>
      </c>
      <c r="J445" s="47">
        <f t="shared" si="110"/>
        <v>3.3271914588467553</v>
      </c>
      <c r="K445" s="47">
        <f t="shared" si="110"/>
        <v>4.5838561120218655</v>
      </c>
      <c r="L445" s="38"/>
      <c r="M445" s="45"/>
      <c r="O445" s="2"/>
      <c r="P445" s="2"/>
      <c r="Q445" s="2"/>
      <c r="R445" s="2"/>
      <c r="S445" s="2"/>
      <c r="T445" s="2"/>
      <c r="U445" s="2"/>
      <c r="V445" s="2"/>
      <c r="W445" s="2"/>
      <c r="X445" s="2"/>
      <c r="Y445" s="2"/>
      <c r="Z445" s="2"/>
    </row>
    <row r="446" spans="1:26" ht="14.5" hidden="1" outlineLevel="1">
      <c r="A446" s="17" t="s">
        <v>4</v>
      </c>
      <c r="B446" s="47">
        <f t="shared" ref="B446:K446" si="111">B417*B15/1000</f>
        <v>0.31809634010488302</v>
      </c>
      <c r="C446" s="47">
        <f t="shared" si="111"/>
        <v>0.37800471627197679</v>
      </c>
      <c r="D446" s="47">
        <f t="shared" si="111"/>
        <v>0.45444555155301614</v>
      </c>
      <c r="E446" s="47">
        <f t="shared" si="111"/>
        <v>0.56210336132200267</v>
      </c>
      <c r="F446" s="47">
        <f t="shared" si="111"/>
        <v>0.67786143898414597</v>
      </c>
      <c r="G446" s="47">
        <f t="shared" si="111"/>
        <v>0.86482110565561865</v>
      </c>
      <c r="H446" s="47">
        <f t="shared" si="111"/>
        <v>1.0802111028192198</v>
      </c>
      <c r="I446" s="47">
        <f t="shared" si="111"/>
        <v>1.1402816250337744</v>
      </c>
      <c r="J446" s="47">
        <f t="shared" si="111"/>
        <v>1.2335097853097292</v>
      </c>
      <c r="K446" s="47">
        <f t="shared" si="111"/>
        <v>1.409734086234405</v>
      </c>
      <c r="L446" s="38"/>
      <c r="M446" s="45"/>
      <c r="O446" s="2"/>
      <c r="P446" s="2"/>
      <c r="Q446" s="2"/>
      <c r="R446" s="2"/>
      <c r="S446" s="2"/>
      <c r="T446" s="2"/>
      <c r="U446" s="2"/>
      <c r="V446" s="2"/>
      <c r="W446" s="2"/>
      <c r="X446" s="2"/>
      <c r="Y446" s="2"/>
      <c r="Z446" s="2"/>
    </row>
    <row r="447" spans="1:26" ht="14.5" hidden="1" outlineLevel="1">
      <c r="A447" s="17" t="s">
        <v>0</v>
      </c>
      <c r="B447" s="47">
        <f t="shared" ref="B447:K447" si="112">B418*B16/1000</f>
        <v>4.2220803876535697</v>
      </c>
      <c r="C447" s="47">
        <f t="shared" si="112"/>
        <v>5.5077417902167216</v>
      </c>
      <c r="D447" s="47">
        <f t="shared" si="112"/>
        <v>7.2463884418114803</v>
      </c>
      <c r="E447" s="47">
        <f t="shared" si="112"/>
        <v>9.1756973381744213</v>
      </c>
      <c r="F447" s="47">
        <f t="shared" si="112"/>
        <v>11.367123918038644</v>
      </c>
      <c r="G447" s="47">
        <f t="shared" si="112"/>
        <v>13.693893598206552</v>
      </c>
      <c r="H447" s="47">
        <f t="shared" si="112"/>
        <v>16.193774906718147</v>
      </c>
      <c r="I447" s="47">
        <f t="shared" si="112"/>
        <v>18.507491726274964</v>
      </c>
      <c r="J447" s="47">
        <f t="shared" si="112"/>
        <v>20.661618124581452</v>
      </c>
      <c r="K447" s="47">
        <f t="shared" si="112"/>
        <v>22.575276273964576</v>
      </c>
      <c r="L447" s="38"/>
      <c r="M447" s="45"/>
      <c r="O447" s="2"/>
      <c r="P447" s="2"/>
      <c r="Q447" s="2"/>
      <c r="R447" s="2"/>
      <c r="S447" s="2"/>
      <c r="T447" s="2"/>
      <c r="U447" s="2"/>
      <c r="V447" s="2"/>
      <c r="W447" s="2"/>
      <c r="X447" s="2"/>
      <c r="Y447" s="2"/>
      <c r="Z447" s="2"/>
    </row>
    <row r="448" spans="1:26" ht="14.5" hidden="1" outlineLevel="1">
      <c r="A448" s="17" t="s">
        <v>1</v>
      </c>
      <c r="B448" s="47">
        <f t="shared" ref="B448:K448" si="113">B419*B17/1000</f>
        <v>0.7151584594088467</v>
      </c>
      <c r="C448" s="47">
        <f t="shared" si="113"/>
        <v>0.82018053866420526</v>
      </c>
      <c r="D448" s="47">
        <f t="shared" si="113"/>
        <v>0.93783562679869703</v>
      </c>
      <c r="E448" s="47">
        <f t="shared" si="113"/>
        <v>1.0300705451792338</v>
      </c>
      <c r="F448" s="47">
        <f t="shared" si="113"/>
        <v>1.1197669046116534</v>
      </c>
      <c r="G448" s="47">
        <f t="shared" si="113"/>
        <v>1.1731444178901378</v>
      </c>
      <c r="H448" s="47">
        <f t="shared" si="113"/>
        <v>1.2130804108787561</v>
      </c>
      <c r="I448" s="47">
        <f t="shared" si="113"/>
        <v>1.2309593007219839</v>
      </c>
      <c r="J448" s="47">
        <f t="shared" si="113"/>
        <v>1.235993781849914</v>
      </c>
      <c r="K448" s="47">
        <f t="shared" si="113"/>
        <v>1.2314149910531675</v>
      </c>
      <c r="L448" s="38"/>
      <c r="M448" s="45"/>
      <c r="O448" s="2"/>
      <c r="P448" s="2"/>
      <c r="Q448" s="2"/>
      <c r="R448" s="2"/>
      <c r="S448" s="2"/>
      <c r="T448" s="2"/>
      <c r="U448" s="2"/>
      <c r="V448" s="2"/>
      <c r="W448" s="2"/>
      <c r="X448" s="2"/>
      <c r="Y448" s="2"/>
      <c r="Z448" s="2"/>
    </row>
    <row r="449" spans="1:26" ht="14.5" hidden="1" outlineLevel="1">
      <c r="A449" s="17" t="s">
        <v>7</v>
      </c>
      <c r="B449" s="47">
        <f t="shared" ref="B449:K449" si="114">B420*B18/1000</f>
        <v>1.9490387703688181</v>
      </c>
      <c r="C449" s="47">
        <f t="shared" si="114"/>
        <v>2.8834510351980249</v>
      </c>
      <c r="D449" s="47">
        <f t="shared" si="114"/>
        <v>4.1476506274400897</v>
      </c>
      <c r="E449" s="47">
        <f t="shared" si="114"/>
        <v>5.3709394794285181</v>
      </c>
      <c r="F449" s="47">
        <f t="shared" si="114"/>
        <v>6.7077693560618128</v>
      </c>
      <c r="G449" s="47">
        <f t="shared" si="114"/>
        <v>7.6242763056696496</v>
      </c>
      <c r="H449" s="47">
        <f t="shared" si="114"/>
        <v>8.3936807772698518</v>
      </c>
      <c r="I449" s="47">
        <f t="shared" si="114"/>
        <v>9.5057604148826194</v>
      </c>
      <c r="J449" s="47">
        <f t="shared" si="114"/>
        <v>10.509134380513583</v>
      </c>
      <c r="K449" s="47">
        <f t="shared" si="114"/>
        <v>11.421323065781944</v>
      </c>
      <c r="L449" s="38"/>
      <c r="M449" s="45"/>
      <c r="O449" s="2"/>
      <c r="P449" s="2"/>
      <c r="Q449" s="2"/>
      <c r="R449" s="2"/>
      <c r="S449" s="2"/>
      <c r="T449" s="2"/>
      <c r="U449" s="2"/>
      <c r="V449" s="2"/>
      <c r="W449" s="2"/>
      <c r="X449" s="2"/>
      <c r="Y449" s="2"/>
      <c r="Z449" s="2"/>
    </row>
    <row r="450" spans="1:26" ht="14.5" hidden="1" outlineLevel="1">
      <c r="A450" s="17" t="s">
        <v>8</v>
      </c>
      <c r="B450" s="47">
        <f t="shared" ref="B450:K450" si="115">B421*B19/1000</f>
        <v>0.23061820711026368</v>
      </c>
      <c r="C450" s="47">
        <f t="shared" si="115"/>
        <v>0.32496895679786258</v>
      </c>
      <c r="D450" s="47">
        <f t="shared" si="115"/>
        <v>0.48108959827295833</v>
      </c>
      <c r="E450" s="47">
        <f t="shared" si="115"/>
        <v>0.78349148449014272</v>
      </c>
      <c r="F450" s="47">
        <f t="shared" si="115"/>
        <v>1.2450107322019033</v>
      </c>
      <c r="G450" s="47">
        <f t="shared" si="115"/>
        <v>3.2293979769751777</v>
      </c>
      <c r="H450" s="47">
        <f t="shared" si="115"/>
        <v>6.5342002016060281</v>
      </c>
      <c r="I450" s="47">
        <f t="shared" si="115"/>
        <v>10.27116880465103</v>
      </c>
      <c r="J450" s="47">
        <f t="shared" si="115"/>
        <v>15.785591231785318</v>
      </c>
      <c r="K450" s="47">
        <f t="shared" si="115"/>
        <v>23.382511720743093</v>
      </c>
      <c r="L450" s="38"/>
      <c r="M450" s="45"/>
      <c r="N450" s="45"/>
      <c r="O450" s="2"/>
      <c r="P450" s="2"/>
      <c r="Q450" s="2"/>
      <c r="R450" s="2"/>
      <c r="S450" s="2"/>
      <c r="T450" s="2"/>
      <c r="U450" s="2"/>
      <c r="V450" s="2"/>
      <c r="W450" s="2"/>
      <c r="X450" s="2"/>
    </row>
    <row r="451" spans="1:26" ht="14.5" hidden="1" outlineLevel="1">
      <c r="A451" s="17" t="s">
        <v>89</v>
      </c>
      <c r="B451" s="47">
        <f>SUM(B441:B450)</f>
        <v>10.999714732152629</v>
      </c>
      <c r="C451" s="47">
        <f t="shared" ref="C451:K451" si="116">SUM(C441:C450)</f>
        <v>14.858620295675047</v>
      </c>
      <c r="D451" s="47">
        <f t="shared" si="116"/>
        <v>20.173219757444635</v>
      </c>
      <c r="E451" s="47">
        <f t="shared" si="116"/>
        <v>26.165742792391661</v>
      </c>
      <c r="F451" s="47">
        <f t="shared" si="116"/>
        <v>32.905337311925258</v>
      </c>
      <c r="G451" s="47">
        <f t="shared" si="116"/>
        <v>40.835490628839146</v>
      </c>
      <c r="H451" s="47">
        <f t="shared" si="116"/>
        <v>50.644702726075018</v>
      </c>
      <c r="I451" s="47">
        <f t="shared" si="116"/>
        <v>60.913423836366817</v>
      </c>
      <c r="J451" s="47">
        <f t="shared" si="116"/>
        <v>74.078601819321207</v>
      </c>
      <c r="K451" s="47">
        <f t="shared" si="116"/>
        <v>90.144293876634279</v>
      </c>
      <c r="L451" s="38"/>
      <c r="M451" s="45"/>
      <c r="N451" s="45"/>
      <c r="O451" s="2"/>
      <c r="P451" s="2"/>
      <c r="Q451" s="2"/>
      <c r="R451" s="2"/>
      <c r="S451" s="2"/>
      <c r="T451" s="2"/>
      <c r="U451" s="2"/>
      <c r="V451" s="2"/>
      <c r="W451" s="2"/>
      <c r="X451" s="2"/>
    </row>
    <row r="452" spans="1:26" ht="14.5" hidden="1" outlineLevel="1">
      <c r="A452" s="16"/>
      <c r="B452" s="2"/>
      <c r="C452" s="2"/>
      <c r="D452" s="2"/>
      <c r="E452" s="2"/>
      <c r="F452" s="2"/>
      <c r="G452" s="2"/>
      <c r="H452" s="2"/>
      <c r="I452" s="2"/>
      <c r="J452" s="2"/>
      <c r="K452" s="2"/>
      <c r="L452" s="38"/>
      <c r="M452" s="45"/>
      <c r="N452" s="45"/>
    </row>
    <row r="453" spans="1:26" ht="14.5" hidden="1" outlineLevel="1">
      <c r="A453" s="16"/>
      <c r="B453" s="2"/>
      <c r="C453" s="2"/>
      <c r="D453" s="2"/>
      <c r="E453" s="2"/>
      <c r="F453" s="2"/>
      <c r="G453" s="2"/>
      <c r="H453" s="2"/>
      <c r="I453" s="2"/>
      <c r="J453" s="2"/>
      <c r="K453" s="2"/>
      <c r="L453" s="38"/>
      <c r="M453" s="45"/>
      <c r="N453" s="45"/>
    </row>
    <row r="454" spans="1:26" ht="14.5" hidden="1" outlineLevel="1">
      <c r="A454" s="16" t="s">
        <v>244</v>
      </c>
      <c r="B454" s="2"/>
      <c r="C454" s="2"/>
      <c r="D454" s="2"/>
      <c r="E454" s="2"/>
      <c r="F454" s="2"/>
      <c r="G454" s="2"/>
      <c r="H454" s="2"/>
      <c r="I454" s="2"/>
      <c r="J454" s="2"/>
      <c r="K454" s="2"/>
      <c r="L454" s="38"/>
      <c r="M454" s="45"/>
      <c r="N454" s="45"/>
    </row>
    <row r="455" spans="1:26" ht="14.5" hidden="1" outlineLevel="1">
      <c r="A455" s="16"/>
      <c r="B455" s="2"/>
      <c r="C455" s="2"/>
      <c r="D455" s="2"/>
      <c r="E455" s="2"/>
      <c r="F455" s="2"/>
      <c r="G455" s="2"/>
      <c r="H455" s="2"/>
      <c r="I455" s="2"/>
      <c r="J455" s="2"/>
      <c r="K455" s="2"/>
      <c r="L455" s="38"/>
      <c r="M455" s="45"/>
      <c r="N455" s="45"/>
    </row>
    <row r="456" spans="1:26" ht="14.5" hidden="1" outlineLevel="1">
      <c r="A456" t="s">
        <v>208</v>
      </c>
      <c r="L456" s="38"/>
      <c r="M456" s="45" t="s">
        <v>211</v>
      </c>
      <c r="N456" s="45"/>
    </row>
    <row r="457" spans="1:26" ht="14.5" hidden="1" outlineLevel="1">
      <c r="A457" s="22" t="s">
        <v>45</v>
      </c>
      <c r="B457" s="21"/>
      <c r="C457" s="21"/>
      <c r="D457" s="21"/>
      <c r="E457" s="21"/>
      <c r="F457" s="21"/>
      <c r="G457" s="21"/>
      <c r="H457" s="21"/>
      <c r="I457" s="21"/>
      <c r="J457" s="21"/>
      <c r="K457" s="21"/>
      <c r="L457" s="38"/>
      <c r="M457" s="45" t="s">
        <v>212</v>
      </c>
      <c r="N457" s="45"/>
    </row>
    <row r="458" spans="1:26" ht="14.5" hidden="1" outlineLevel="1">
      <c r="A458" s="21"/>
      <c r="B458" s="72">
        <v>2010</v>
      </c>
      <c r="C458" s="72">
        <v>2020</v>
      </c>
      <c r="D458" s="72">
        <v>2030</v>
      </c>
      <c r="E458" s="72">
        <v>2040</v>
      </c>
      <c r="F458" s="72">
        <v>2050</v>
      </c>
      <c r="G458" s="72">
        <v>2060</v>
      </c>
      <c r="H458" s="72">
        <v>2070</v>
      </c>
      <c r="I458" s="72">
        <v>2080</v>
      </c>
      <c r="J458" s="72">
        <v>2090</v>
      </c>
      <c r="K458" s="72">
        <v>2100</v>
      </c>
      <c r="L458" s="38"/>
      <c r="M458" s="45" t="s">
        <v>243</v>
      </c>
      <c r="N458" s="45"/>
    </row>
    <row r="459" spans="1:26" ht="14.5" hidden="1" outlineLevel="1">
      <c r="A459" s="21" t="s">
        <v>5</v>
      </c>
      <c r="B459" s="44">
        <v>2.4081633929956068</v>
      </c>
      <c r="C459" s="44">
        <v>2.1778998063176096</v>
      </c>
      <c r="D459" s="44">
        <v>2.030160535540535</v>
      </c>
      <c r="E459" s="44">
        <v>1.8924432557046535</v>
      </c>
      <c r="F459" s="44">
        <v>1.764068118439948</v>
      </c>
      <c r="G459" s="44">
        <v>1.6444013933392816</v>
      </c>
      <c r="H459" s="44">
        <v>1.5328523395159479</v>
      </c>
      <c r="I459" s="44">
        <v>1.42887028938118</v>
      </c>
      <c r="J459" s="44">
        <v>1.3319419302455358</v>
      </c>
      <c r="K459" s="44">
        <v>1.2415887703246482</v>
      </c>
      <c r="L459" s="38"/>
      <c r="M459" s="45"/>
      <c r="N459" s="45"/>
    </row>
    <row r="460" spans="1:26" ht="14.5" hidden="1" outlineLevel="1">
      <c r="A460" s="21" t="s">
        <v>6</v>
      </c>
      <c r="B460" s="44">
        <v>2.2320375102165686</v>
      </c>
      <c r="C460" s="44">
        <v>1.9189505957974871</v>
      </c>
      <c r="D460" s="44">
        <v>1.7887773156227196</v>
      </c>
      <c r="E460" s="44">
        <v>1.6674344258230709</v>
      </c>
      <c r="F460" s="44">
        <v>1.5543229110393804</v>
      </c>
      <c r="G460" s="44">
        <v>1.4488843905147268</v>
      </c>
      <c r="H460" s="44">
        <v>1.3505983616193666</v>
      </c>
      <c r="I460" s="44">
        <v>1.2589796303629766</v>
      </c>
      <c r="J460" s="44">
        <v>1.1735759162097956</v>
      </c>
      <c r="K460" s="44">
        <v>1.0939656193727116</v>
      </c>
      <c r="L460" s="38"/>
      <c r="M460" s="45"/>
      <c r="N460" s="45"/>
    </row>
    <row r="461" spans="1:26" ht="14.5" hidden="1" outlineLevel="1">
      <c r="A461" s="21" t="s">
        <v>11</v>
      </c>
      <c r="B461" s="44">
        <v>2.1318423765457832</v>
      </c>
      <c r="C461" s="44">
        <v>1.9278994566661294</v>
      </c>
      <c r="D461" s="44">
        <v>1.7969932189137936</v>
      </c>
      <c r="E461" s="44">
        <v>1.6748873112611131</v>
      </c>
      <c r="F461" s="44">
        <v>1.5610798818439153</v>
      </c>
      <c r="G461" s="44">
        <v>1.4550336309432754</v>
      </c>
      <c r="H461" s="44">
        <v>1.3561907859891236</v>
      </c>
      <c r="I461" s="44">
        <v>1.2641493225968123</v>
      </c>
      <c r="J461" s="44">
        <v>1.1783535493771096</v>
      </c>
      <c r="K461" s="44">
        <v>1.0983819803640003</v>
      </c>
      <c r="L461" s="38"/>
      <c r="M461" s="45"/>
      <c r="N461" s="45"/>
    </row>
    <row r="462" spans="1:26" ht="14.5" hidden="1" outlineLevel="1">
      <c r="A462" s="21" t="s">
        <v>2</v>
      </c>
      <c r="B462" s="44">
        <v>2.4372780387298314</v>
      </c>
      <c r="C462" s="44">
        <v>1.9914336082703579</v>
      </c>
      <c r="D462" s="44">
        <v>1.8563433951056503</v>
      </c>
      <c r="E462" s="44">
        <v>1.7304171157106134</v>
      </c>
      <c r="F462" s="44">
        <v>1.6130331285897785</v>
      </c>
      <c r="G462" s="44">
        <v>1.5036119617088057</v>
      </c>
      <c r="H462" s="44">
        <v>1.4016134519012566</v>
      </c>
      <c r="I462" s="44">
        <v>1.3065340783255963</v>
      </c>
      <c r="J462" s="44">
        <v>1.2179044768088994</v>
      </c>
      <c r="K462" s="44">
        <v>1.1352871228066916</v>
      </c>
      <c r="L462" s="38"/>
      <c r="M462" s="45"/>
      <c r="N462" s="45"/>
    </row>
    <row r="463" spans="1:26" ht="14.5" hidden="1" outlineLevel="1">
      <c r="A463" s="21" t="s">
        <v>3</v>
      </c>
      <c r="B463" s="44">
        <v>2.1501458866032204</v>
      </c>
      <c r="C463" s="44">
        <v>1.9445533984978656</v>
      </c>
      <c r="D463" s="44">
        <v>1.8126433353040488</v>
      </c>
      <c r="E463" s="44">
        <v>1.6896814783077261</v>
      </c>
      <c r="F463" s="44">
        <v>1.5750608200356675</v>
      </c>
      <c r="G463" s="44">
        <v>1.4682155297672153</v>
      </c>
      <c r="H463" s="44">
        <v>1.3686181602820959</v>
      </c>
      <c r="I463" s="44">
        <v>1.2757770440903389</v>
      </c>
      <c r="J463" s="44">
        <v>1.1892338662906565</v>
      </c>
      <c r="K463" s="44">
        <v>1.1085614020755785</v>
      </c>
      <c r="L463" s="38"/>
      <c r="M463" s="45"/>
      <c r="N463" s="45"/>
    </row>
    <row r="464" spans="1:26" ht="14.5" hidden="1" outlineLevel="1">
      <c r="A464" s="21" t="s">
        <v>4</v>
      </c>
      <c r="B464" s="44">
        <v>2.4081633929956068</v>
      </c>
      <c r="C464" s="44">
        <v>2.1778998063176096</v>
      </c>
      <c r="D464" s="44">
        <v>2.030160535540535</v>
      </c>
      <c r="E464" s="44">
        <v>1.8924432557046535</v>
      </c>
      <c r="F464" s="44">
        <v>1.764068118439948</v>
      </c>
      <c r="G464" s="44">
        <v>1.6444013933392816</v>
      </c>
      <c r="H464" s="44">
        <v>1.5328523395159479</v>
      </c>
      <c r="I464" s="44">
        <v>1.42887028938118</v>
      </c>
      <c r="J464" s="44">
        <v>1.3319419302455358</v>
      </c>
      <c r="K464" s="44">
        <v>1.2415887703246482</v>
      </c>
      <c r="L464" s="38"/>
      <c r="M464" s="45"/>
      <c r="N464" s="45"/>
    </row>
    <row r="465" spans="1:14" ht="14.5" hidden="1" outlineLevel="1">
      <c r="A465" s="21" t="s">
        <v>0</v>
      </c>
      <c r="B465" s="44">
        <v>2.0641400511390917</v>
      </c>
      <c r="C465" s="44">
        <v>1.8667712625579511</v>
      </c>
      <c r="D465" s="44">
        <v>1.740137601891887</v>
      </c>
      <c r="E465" s="44">
        <v>1.6220942191754173</v>
      </c>
      <c r="F465" s="44">
        <v>1.5120583872342412</v>
      </c>
      <c r="G465" s="44">
        <v>1.4094869085765271</v>
      </c>
      <c r="H465" s="44">
        <v>1.3138734338708125</v>
      </c>
      <c r="I465" s="44">
        <v>1.2247459623267256</v>
      </c>
      <c r="J465" s="44">
        <v>1.1416645116390305</v>
      </c>
      <c r="K465" s="44">
        <v>1.0642189459925555</v>
      </c>
      <c r="L465" s="38"/>
      <c r="M465" s="45"/>
      <c r="N465" s="45"/>
    </row>
    <row r="466" spans="1:14" ht="14.5" hidden="1" outlineLevel="1">
      <c r="A466" s="21" t="s">
        <v>1</v>
      </c>
      <c r="B466" s="44">
        <v>1.6341108738184476</v>
      </c>
      <c r="C466" s="44">
        <v>1.477860582858378</v>
      </c>
      <c r="D466" s="44">
        <v>1.3776089348310772</v>
      </c>
      <c r="E466" s="44">
        <v>1.284157923513872</v>
      </c>
      <c r="F466" s="44">
        <v>1.1970462232271075</v>
      </c>
      <c r="G466" s="44">
        <v>1.1158438026230839</v>
      </c>
      <c r="H466" s="44">
        <v>1.0401498018143931</v>
      </c>
      <c r="I466" s="44">
        <v>0.96959055350865775</v>
      </c>
      <c r="J466" s="44">
        <v>0.90381773838089918</v>
      </c>
      <c r="K466" s="44">
        <v>0.84250666557743981</v>
      </c>
      <c r="L466" s="38"/>
      <c r="M466" s="45"/>
      <c r="N466" s="45"/>
    </row>
    <row r="467" spans="1:14" ht="14.5" hidden="1" outlineLevel="1">
      <c r="A467" s="21" t="s">
        <v>7</v>
      </c>
      <c r="B467" s="44">
        <v>2.2320375102165686</v>
      </c>
      <c r="C467" s="44">
        <v>1.9189505957974871</v>
      </c>
      <c r="D467" s="44">
        <v>1.7887773156227196</v>
      </c>
      <c r="E467" s="44">
        <v>1.6674344258230709</v>
      </c>
      <c r="F467" s="44">
        <v>1.5543229110393804</v>
      </c>
      <c r="G467" s="44">
        <v>1.4488843905147268</v>
      </c>
      <c r="H467" s="44">
        <v>1.3505983616193666</v>
      </c>
      <c r="I467" s="44">
        <v>1.2589796303629766</v>
      </c>
      <c r="J467" s="44">
        <v>1.1735759162097956</v>
      </c>
      <c r="K467" s="44">
        <v>1.0939656193727116</v>
      </c>
      <c r="L467" s="38"/>
      <c r="M467" s="45"/>
      <c r="N467" s="45"/>
    </row>
    <row r="468" spans="1:14" ht="14.5" hidden="1" outlineLevel="1">
      <c r="A468" s="21" t="s">
        <v>8</v>
      </c>
      <c r="B468" s="44">
        <v>2.4081633929956068</v>
      </c>
      <c r="C468" s="44">
        <v>2.1778998063176096</v>
      </c>
      <c r="D468" s="44">
        <v>2.030160535540535</v>
      </c>
      <c r="E468" s="44">
        <v>1.8924432557046535</v>
      </c>
      <c r="F468" s="44">
        <v>1.764068118439948</v>
      </c>
      <c r="G468" s="44">
        <v>1.6444013933392816</v>
      </c>
      <c r="H468" s="44">
        <v>1.5328523395159479</v>
      </c>
      <c r="I468" s="44">
        <v>1.42887028938118</v>
      </c>
      <c r="J468" s="44">
        <v>1.3319419302455358</v>
      </c>
      <c r="K468" s="44">
        <v>1.2415887703246482</v>
      </c>
      <c r="L468" s="38"/>
      <c r="M468" s="45"/>
      <c r="N468" s="45"/>
    </row>
    <row r="469" spans="1:14" ht="14.5" hidden="1" outlineLevel="1">
      <c r="A469" s="16"/>
      <c r="B469" s="2"/>
      <c r="C469" s="2"/>
      <c r="D469" s="2"/>
      <c r="E469" s="2"/>
      <c r="F469" s="2"/>
      <c r="G469" s="2"/>
      <c r="H469" s="2"/>
      <c r="I469" s="2"/>
      <c r="J469" s="2"/>
      <c r="K469" s="2"/>
      <c r="L469" s="38"/>
      <c r="M469" s="45"/>
      <c r="N469" s="45"/>
    </row>
    <row r="470" spans="1:14" ht="14.5" hidden="1" outlineLevel="1">
      <c r="A470" t="s">
        <v>209</v>
      </c>
      <c r="L470" s="38"/>
      <c r="M470" s="45"/>
      <c r="N470" s="45"/>
    </row>
    <row r="471" spans="1:14" ht="14.5" hidden="1" outlineLevel="1">
      <c r="A471" s="22" t="s">
        <v>45</v>
      </c>
      <c r="B471" s="21"/>
      <c r="C471" s="21"/>
      <c r="D471" s="21"/>
      <c r="E471" s="21"/>
      <c r="F471" s="21"/>
      <c r="G471" s="21"/>
      <c r="H471" s="21"/>
      <c r="I471" s="21"/>
      <c r="J471" s="21"/>
      <c r="K471" s="21"/>
      <c r="L471" s="38"/>
      <c r="M471" s="45"/>
      <c r="N471" s="45"/>
    </row>
    <row r="472" spans="1:14" ht="14.5" hidden="1" outlineLevel="1">
      <c r="A472" s="21"/>
      <c r="B472" s="72">
        <v>2010</v>
      </c>
      <c r="C472" s="72">
        <v>2020</v>
      </c>
      <c r="D472" s="72">
        <v>2030</v>
      </c>
      <c r="E472" s="72">
        <v>2040</v>
      </c>
      <c r="F472" s="72">
        <v>2050</v>
      </c>
      <c r="G472" s="72">
        <v>2060</v>
      </c>
      <c r="H472" s="72">
        <v>2070</v>
      </c>
      <c r="I472" s="72">
        <v>2080</v>
      </c>
      <c r="J472" s="72">
        <v>2090</v>
      </c>
      <c r="K472" s="72">
        <v>2100</v>
      </c>
      <c r="L472" s="38"/>
      <c r="M472" s="45"/>
      <c r="N472" s="45"/>
    </row>
    <row r="473" spans="1:14" ht="14.5" hidden="1" outlineLevel="1">
      <c r="A473" s="21" t="s">
        <v>5</v>
      </c>
      <c r="B473" s="44">
        <v>2.4081633929956068</v>
      </c>
      <c r="C473" s="44">
        <v>2.1778998063176096</v>
      </c>
      <c r="D473" s="44">
        <v>2.030160535540535</v>
      </c>
      <c r="E473" s="44">
        <v>1.8924432557046535</v>
      </c>
      <c r="F473" s="44">
        <v>1.764068118439948</v>
      </c>
      <c r="G473" s="44">
        <v>1.6444013933392816</v>
      </c>
      <c r="H473" s="44">
        <v>1.5328523395159479</v>
      </c>
      <c r="I473" s="44">
        <v>1.42887028938118</v>
      </c>
      <c r="J473" s="44">
        <v>1.3319419302455358</v>
      </c>
      <c r="K473" s="44">
        <v>1.2415887703246482</v>
      </c>
      <c r="L473" s="38"/>
      <c r="M473" s="45"/>
      <c r="N473" s="45"/>
    </row>
    <row r="474" spans="1:14" ht="14.5" hidden="1" outlineLevel="1">
      <c r="A474" s="21" t="s">
        <v>6</v>
      </c>
      <c r="B474" s="44">
        <v>2.2320375102165686</v>
      </c>
      <c r="C474" s="44">
        <v>1.9189505957974871</v>
      </c>
      <c r="D474" s="44">
        <v>1.7887773156227196</v>
      </c>
      <c r="E474" s="44">
        <v>1.6674344258230709</v>
      </c>
      <c r="F474" s="44">
        <v>1.5543229110393804</v>
      </c>
      <c r="G474" s="44">
        <v>1.4488843905147268</v>
      </c>
      <c r="H474" s="44">
        <v>1.3505983616193666</v>
      </c>
      <c r="I474" s="44">
        <v>1.2589796303629766</v>
      </c>
      <c r="J474" s="44">
        <v>1.1735759162097956</v>
      </c>
      <c r="K474" s="44">
        <v>1.0939656193727116</v>
      </c>
      <c r="L474" s="38"/>
      <c r="M474" s="45"/>
      <c r="N474" s="45"/>
    </row>
    <row r="475" spans="1:14" ht="14.5" hidden="1" outlineLevel="1">
      <c r="A475" s="21" t="s">
        <v>11</v>
      </c>
      <c r="B475" s="44">
        <v>2.1318423765457832</v>
      </c>
      <c r="C475" s="44">
        <v>1.9278994566661294</v>
      </c>
      <c r="D475" s="44">
        <v>1.7969932189137936</v>
      </c>
      <c r="E475" s="44">
        <v>1.6748873112611131</v>
      </c>
      <c r="F475" s="44">
        <v>1.5610798818439153</v>
      </c>
      <c r="G475" s="44">
        <v>1.4550336309432754</v>
      </c>
      <c r="H475" s="44">
        <v>1.3561907859891236</v>
      </c>
      <c r="I475" s="44">
        <v>1.2641493225968123</v>
      </c>
      <c r="J475" s="44">
        <v>1.1783535493771096</v>
      </c>
      <c r="K475" s="44">
        <v>1.0983819803640003</v>
      </c>
      <c r="L475" s="38"/>
      <c r="M475" s="45"/>
      <c r="N475" s="45"/>
    </row>
    <row r="476" spans="1:14" ht="14.5" hidden="1" outlineLevel="1">
      <c r="A476" s="21" t="s">
        <v>2</v>
      </c>
      <c r="B476" s="44">
        <v>2.4372780387298314</v>
      </c>
      <c r="C476" s="44">
        <v>1.9914336082703579</v>
      </c>
      <c r="D476" s="44">
        <v>1.8563433951056503</v>
      </c>
      <c r="E476" s="44">
        <v>1.7304171157106134</v>
      </c>
      <c r="F476" s="44">
        <v>1.6130331285897785</v>
      </c>
      <c r="G476" s="44">
        <v>1.5036119617088057</v>
      </c>
      <c r="H476" s="44">
        <v>1.4016134519012566</v>
      </c>
      <c r="I476" s="44">
        <v>1.3065340783255963</v>
      </c>
      <c r="J476" s="44">
        <v>1.2179044768088994</v>
      </c>
      <c r="K476" s="44">
        <v>1.1352871228066916</v>
      </c>
      <c r="L476" s="38"/>
      <c r="M476" s="45"/>
      <c r="N476" s="45"/>
    </row>
    <row r="477" spans="1:14" ht="14.5" hidden="1" outlineLevel="1">
      <c r="A477" s="21" t="s">
        <v>3</v>
      </c>
      <c r="B477" s="44">
        <v>2.1501458866032204</v>
      </c>
      <c r="C477" s="44">
        <v>1.9445533984978656</v>
      </c>
      <c r="D477" s="44">
        <v>1.8126433353040488</v>
      </c>
      <c r="E477" s="44">
        <v>1.6896814783077261</v>
      </c>
      <c r="F477" s="44">
        <v>1.5750608200356675</v>
      </c>
      <c r="G477" s="44">
        <v>1.4682155297672153</v>
      </c>
      <c r="H477" s="44">
        <v>1.3686181602820959</v>
      </c>
      <c r="I477" s="44">
        <v>1.2757770440903389</v>
      </c>
      <c r="J477" s="44">
        <v>1.1892338662906565</v>
      </c>
      <c r="K477" s="44">
        <v>1.1085614020755785</v>
      </c>
      <c r="L477" s="38"/>
      <c r="M477" s="45"/>
      <c r="N477" s="45"/>
    </row>
    <row r="478" spans="1:14" ht="14.5" hidden="1" outlineLevel="1">
      <c r="A478" s="21" t="s">
        <v>4</v>
      </c>
      <c r="B478" s="44">
        <v>2.4081633929956068</v>
      </c>
      <c r="C478" s="44">
        <v>2.1778998063176096</v>
      </c>
      <c r="D478" s="44">
        <v>2.030160535540535</v>
      </c>
      <c r="E478" s="44">
        <v>1.8924432557046535</v>
      </c>
      <c r="F478" s="44">
        <v>1.764068118439948</v>
      </c>
      <c r="G478" s="44">
        <v>1.6444013933392816</v>
      </c>
      <c r="H478" s="44">
        <v>1.5328523395159479</v>
      </c>
      <c r="I478" s="44">
        <v>1.42887028938118</v>
      </c>
      <c r="J478" s="44">
        <v>1.3319419302455358</v>
      </c>
      <c r="K478" s="44">
        <v>1.2415887703246482</v>
      </c>
      <c r="L478" s="38"/>
      <c r="M478" s="45"/>
      <c r="N478" s="45"/>
    </row>
    <row r="479" spans="1:14" ht="14.5" hidden="1" outlineLevel="1">
      <c r="A479" s="21" t="s">
        <v>0</v>
      </c>
      <c r="B479" s="44">
        <v>2.0641400511390917</v>
      </c>
      <c r="C479" s="44">
        <v>1.8667712625579511</v>
      </c>
      <c r="D479" s="44">
        <v>1.740137601891887</v>
      </c>
      <c r="E479" s="44">
        <v>1.6220942191754173</v>
      </c>
      <c r="F479" s="44">
        <v>1.5120583872342412</v>
      </c>
      <c r="G479" s="44">
        <v>1.4094869085765271</v>
      </c>
      <c r="H479" s="44">
        <v>1.3138734338708125</v>
      </c>
      <c r="I479" s="44">
        <v>1.2247459623267256</v>
      </c>
      <c r="J479" s="44">
        <v>1.1416645116390305</v>
      </c>
      <c r="K479" s="44">
        <v>1.0642189459925555</v>
      </c>
      <c r="L479" s="38"/>
      <c r="M479" s="45"/>
      <c r="N479" s="45"/>
    </row>
    <row r="480" spans="1:14" ht="14.5" hidden="1" outlineLevel="1">
      <c r="A480" s="21" t="s">
        <v>1</v>
      </c>
      <c r="B480" s="44">
        <v>1.6341108738184476</v>
      </c>
      <c r="C480" s="44">
        <v>1.477860582858378</v>
      </c>
      <c r="D480" s="44">
        <v>1.3776089348310772</v>
      </c>
      <c r="E480" s="44">
        <v>1.284157923513872</v>
      </c>
      <c r="F480" s="44">
        <v>1.1970462232271075</v>
      </c>
      <c r="G480" s="44">
        <v>1.1158438026230839</v>
      </c>
      <c r="H480" s="44">
        <v>1.0401498018143931</v>
      </c>
      <c r="I480" s="44">
        <v>0.96959055350865775</v>
      </c>
      <c r="J480" s="44">
        <v>0.90381773838089918</v>
      </c>
      <c r="K480" s="44">
        <v>0.84250666557743981</v>
      </c>
      <c r="L480" s="38"/>
      <c r="M480" s="45"/>
      <c r="N480" s="45"/>
    </row>
    <row r="481" spans="1:14" ht="14.5" hidden="1" outlineLevel="1">
      <c r="A481" s="21" t="s">
        <v>7</v>
      </c>
      <c r="B481" s="44">
        <v>2.2320375102165686</v>
      </c>
      <c r="C481" s="44">
        <v>1.9189505957974871</v>
      </c>
      <c r="D481" s="44">
        <v>1.7887773156227196</v>
      </c>
      <c r="E481" s="44">
        <v>1.6674344258230709</v>
      </c>
      <c r="F481" s="44">
        <v>1.5543229110393804</v>
      </c>
      <c r="G481" s="44">
        <v>1.4488843905147268</v>
      </c>
      <c r="H481" s="44">
        <v>1.3505983616193666</v>
      </c>
      <c r="I481" s="44">
        <v>1.2589796303629766</v>
      </c>
      <c r="J481" s="44">
        <v>1.1735759162097956</v>
      </c>
      <c r="K481" s="44">
        <v>1.0939656193727116</v>
      </c>
      <c r="L481" s="38"/>
      <c r="M481" s="45"/>
      <c r="N481" s="45"/>
    </row>
    <row r="482" spans="1:14" ht="14.5" hidden="1" outlineLevel="1">
      <c r="A482" s="21" t="s">
        <v>8</v>
      </c>
      <c r="B482" s="44">
        <v>2.4081633929956068</v>
      </c>
      <c r="C482" s="44">
        <v>2.1778998063176096</v>
      </c>
      <c r="D482" s="44">
        <v>2.030160535540535</v>
      </c>
      <c r="E482" s="44">
        <v>1.8924432557046535</v>
      </c>
      <c r="F482" s="44">
        <v>1.764068118439948</v>
      </c>
      <c r="G482" s="44">
        <v>1.6444013933392816</v>
      </c>
      <c r="H482" s="44">
        <v>1.5328523395159479</v>
      </c>
      <c r="I482" s="44">
        <v>1.42887028938118</v>
      </c>
      <c r="J482" s="44">
        <v>1.3319419302455358</v>
      </c>
      <c r="K482" s="44">
        <v>1.2415887703246482</v>
      </c>
      <c r="L482" s="38"/>
      <c r="M482" s="45"/>
      <c r="N482" s="45"/>
    </row>
    <row r="483" spans="1:14" ht="14.5" hidden="1" outlineLevel="1">
      <c r="A483" s="16"/>
      <c r="B483" s="2"/>
      <c r="C483" s="2"/>
      <c r="D483" s="2"/>
      <c r="E483" s="2"/>
      <c r="F483" s="2"/>
      <c r="G483" s="2"/>
      <c r="H483" s="2"/>
      <c r="I483" s="2"/>
      <c r="J483" s="2"/>
      <c r="K483" s="2"/>
      <c r="L483" s="38"/>
      <c r="M483" s="45"/>
      <c r="N483" s="45"/>
    </row>
    <row r="484" spans="1:14" ht="14.5" hidden="1" outlineLevel="1">
      <c r="A484" t="s">
        <v>210</v>
      </c>
      <c r="L484" s="38"/>
      <c r="M484" s="45"/>
      <c r="N484" s="45"/>
    </row>
    <row r="485" spans="1:14" ht="14.5" hidden="1" outlineLevel="1">
      <c r="A485" s="22" t="s">
        <v>45</v>
      </c>
      <c r="B485" s="21"/>
      <c r="C485" s="21"/>
      <c r="D485" s="21"/>
      <c r="E485" s="21"/>
      <c r="F485" s="21"/>
      <c r="G485" s="21"/>
      <c r="H485" s="21"/>
      <c r="I485" s="21"/>
      <c r="J485" s="21"/>
      <c r="K485" s="21"/>
      <c r="L485" s="38"/>
      <c r="M485" s="45"/>
      <c r="N485" s="45"/>
    </row>
    <row r="486" spans="1:14" ht="14.5" hidden="1" outlineLevel="1">
      <c r="A486" s="21"/>
      <c r="B486" s="72">
        <v>2010</v>
      </c>
      <c r="C486" s="72">
        <v>2020</v>
      </c>
      <c r="D486" s="72">
        <v>2030</v>
      </c>
      <c r="E486" s="72">
        <v>2040</v>
      </c>
      <c r="F486" s="72">
        <v>2050</v>
      </c>
      <c r="G486" s="72">
        <v>2060</v>
      </c>
      <c r="H486" s="72">
        <v>2070</v>
      </c>
      <c r="I486" s="72">
        <v>2080</v>
      </c>
      <c r="J486" s="72">
        <v>2090</v>
      </c>
      <c r="K486" s="72">
        <v>2100</v>
      </c>
      <c r="L486" s="38"/>
      <c r="M486" s="45"/>
      <c r="N486" s="45"/>
    </row>
    <row r="487" spans="1:14" ht="14.5" hidden="1" outlineLevel="1">
      <c r="A487" s="21" t="s">
        <v>5</v>
      </c>
      <c r="B487" s="44">
        <v>2.4081633929956068</v>
      </c>
      <c r="C487" s="44">
        <v>2.1778998063176096</v>
      </c>
      <c r="D487" s="44">
        <v>2.030160535540535</v>
      </c>
      <c r="E487" s="44">
        <v>1.8924432557046535</v>
      </c>
      <c r="F487" s="44">
        <v>1.764068118439948</v>
      </c>
      <c r="G487" s="44">
        <v>1.6444013933392816</v>
      </c>
      <c r="H487" s="44">
        <v>1.5328523395159479</v>
      </c>
      <c r="I487" s="44">
        <v>1.42887028938118</v>
      </c>
      <c r="J487" s="44">
        <v>1.3319419302455358</v>
      </c>
      <c r="K487" s="44">
        <v>1.2415887703246482</v>
      </c>
      <c r="L487" s="38"/>
      <c r="M487" s="45"/>
      <c r="N487" s="45"/>
    </row>
    <row r="488" spans="1:14" ht="14.5" hidden="1" outlineLevel="1">
      <c r="A488" s="21" t="s">
        <v>6</v>
      </c>
      <c r="B488" s="44">
        <v>2.2320375102165686</v>
      </c>
      <c r="C488" s="44">
        <v>1.9189505957974871</v>
      </c>
      <c r="D488" s="44">
        <v>1.7887773156227196</v>
      </c>
      <c r="E488" s="44">
        <v>1.6674344258230709</v>
      </c>
      <c r="F488" s="44">
        <v>1.5543229110393804</v>
      </c>
      <c r="G488" s="44">
        <v>1.4488843905147268</v>
      </c>
      <c r="H488" s="44">
        <v>1.3505983616193666</v>
      </c>
      <c r="I488" s="44">
        <v>1.2589796303629766</v>
      </c>
      <c r="J488" s="44">
        <v>1.1735759162097956</v>
      </c>
      <c r="K488" s="44">
        <v>1.0939656193727116</v>
      </c>
      <c r="L488" s="38"/>
      <c r="M488" s="45"/>
      <c r="N488" s="45"/>
    </row>
    <row r="489" spans="1:14" ht="14.5" hidden="1" outlineLevel="1">
      <c r="A489" s="21" t="s">
        <v>11</v>
      </c>
      <c r="B489" s="44">
        <v>2.1318423765457832</v>
      </c>
      <c r="C489" s="44">
        <v>1.9278994566661294</v>
      </c>
      <c r="D489" s="44">
        <v>1.7969932189137936</v>
      </c>
      <c r="E489" s="44">
        <v>1.6748873112611131</v>
      </c>
      <c r="F489" s="44">
        <v>1.5610798818439153</v>
      </c>
      <c r="G489" s="44">
        <v>1.4550336309432754</v>
      </c>
      <c r="H489" s="44">
        <v>1.3561907859891236</v>
      </c>
      <c r="I489" s="44">
        <v>1.2641493225968123</v>
      </c>
      <c r="J489" s="44">
        <v>1.1783535493771096</v>
      </c>
      <c r="K489" s="44">
        <v>1.0983819803640003</v>
      </c>
      <c r="L489" s="38"/>
      <c r="M489" s="45"/>
      <c r="N489" s="45"/>
    </row>
    <row r="490" spans="1:14" ht="14.5" hidden="1" outlineLevel="1">
      <c r="A490" s="21" t="s">
        <v>2</v>
      </c>
      <c r="B490" s="44">
        <v>2.4372780387298314</v>
      </c>
      <c r="C490" s="44">
        <v>1.9914336082703579</v>
      </c>
      <c r="D490" s="44">
        <v>1.8563433951056503</v>
      </c>
      <c r="E490" s="44">
        <v>1.7304171157106134</v>
      </c>
      <c r="F490" s="44">
        <v>1.6130331285897785</v>
      </c>
      <c r="G490" s="44">
        <v>1.5036119617088057</v>
      </c>
      <c r="H490" s="44">
        <v>1.4016134519012566</v>
      </c>
      <c r="I490" s="44">
        <v>1.3065340783255963</v>
      </c>
      <c r="J490" s="44">
        <v>1.2179044768088994</v>
      </c>
      <c r="K490" s="44">
        <v>1.1352871228066916</v>
      </c>
      <c r="L490" s="38"/>
      <c r="M490" s="45"/>
      <c r="N490" s="45"/>
    </row>
    <row r="491" spans="1:14" ht="14.5" hidden="1" outlineLevel="1">
      <c r="A491" s="21" t="s">
        <v>3</v>
      </c>
      <c r="B491" s="44">
        <v>2.1501458866032204</v>
      </c>
      <c r="C491" s="44">
        <v>1.9445533984978656</v>
      </c>
      <c r="D491" s="44">
        <v>1.8126433353040488</v>
      </c>
      <c r="E491" s="44">
        <v>1.6896814783077261</v>
      </c>
      <c r="F491" s="44">
        <v>1.5750608200356675</v>
      </c>
      <c r="G491" s="44">
        <v>1.4682155297672153</v>
      </c>
      <c r="H491" s="44">
        <v>1.3686181602820959</v>
      </c>
      <c r="I491" s="44">
        <v>1.2757770440903389</v>
      </c>
      <c r="J491" s="44">
        <v>1.1892338662906565</v>
      </c>
      <c r="K491" s="44">
        <v>1.1085614020755785</v>
      </c>
      <c r="L491" s="38"/>
      <c r="M491" s="45"/>
      <c r="N491" s="45"/>
    </row>
    <row r="492" spans="1:14" ht="14.5" hidden="1" outlineLevel="1">
      <c r="A492" s="21" t="s">
        <v>4</v>
      </c>
      <c r="B492" s="44">
        <v>2.4081633929956068</v>
      </c>
      <c r="C492" s="44">
        <v>2.1778998063176096</v>
      </c>
      <c r="D492" s="44">
        <v>2.030160535540535</v>
      </c>
      <c r="E492" s="44">
        <v>1.8924432557046535</v>
      </c>
      <c r="F492" s="44">
        <v>1.764068118439948</v>
      </c>
      <c r="G492" s="44">
        <v>1.6444013933392816</v>
      </c>
      <c r="H492" s="44">
        <v>1.5328523395159479</v>
      </c>
      <c r="I492" s="44">
        <v>1.42887028938118</v>
      </c>
      <c r="J492" s="44">
        <v>1.3319419302455358</v>
      </c>
      <c r="K492" s="44">
        <v>1.2415887703246482</v>
      </c>
      <c r="L492" s="38"/>
      <c r="M492" s="45"/>
      <c r="N492" s="45"/>
    </row>
    <row r="493" spans="1:14" ht="14.5" hidden="1" outlineLevel="1">
      <c r="A493" s="21" t="s">
        <v>0</v>
      </c>
      <c r="B493" s="44">
        <v>2.0641400511390917</v>
      </c>
      <c r="C493" s="44">
        <v>1.8667712625579511</v>
      </c>
      <c r="D493" s="44">
        <v>1.740137601891887</v>
      </c>
      <c r="E493" s="44">
        <v>1.6220942191754173</v>
      </c>
      <c r="F493" s="44">
        <v>1.5120583872342412</v>
      </c>
      <c r="G493" s="44">
        <v>1.4094869085765271</v>
      </c>
      <c r="H493" s="44">
        <v>1.3138734338708125</v>
      </c>
      <c r="I493" s="44">
        <v>1.2247459623267256</v>
      </c>
      <c r="J493" s="44">
        <v>1.1416645116390305</v>
      </c>
      <c r="K493" s="44">
        <v>1.0642189459925555</v>
      </c>
      <c r="L493" s="38"/>
      <c r="M493" s="45"/>
      <c r="N493" s="45"/>
    </row>
    <row r="494" spans="1:14" ht="14.5" hidden="1" outlineLevel="1">
      <c r="A494" s="21" t="s">
        <v>1</v>
      </c>
      <c r="B494" s="44">
        <v>1.6341108738184476</v>
      </c>
      <c r="C494" s="44">
        <v>1.477860582858378</v>
      </c>
      <c r="D494" s="44">
        <v>1.3776089348310772</v>
      </c>
      <c r="E494" s="44">
        <v>1.284157923513872</v>
      </c>
      <c r="F494" s="44">
        <v>1.1970462232271075</v>
      </c>
      <c r="G494" s="44">
        <v>1.1158438026230839</v>
      </c>
      <c r="H494" s="44">
        <v>1.0401498018143931</v>
      </c>
      <c r="I494" s="44">
        <v>0.96959055350865775</v>
      </c>
      <c r="J494" s="44">
        <v>0.90381773838089918</v>
      </c>
      <c r="K494" s="44">
        <v>0.84250666557743981</v>
      </c>
      <c r="L494" s="38"/>
      <c r="M494" s="45"/>
      <c r="N494" s="45"/>
    </row>
    <row r="495" spans="1:14" ht="14.5" hidden="1" outlineLevel="1">
      <c r="A495" s="21" t="s">
        <v>7</v>
      </c>
      <c r="B495" s="44">
        <v>2.2320375102165686</v>
      </c>
      <c r="C495" s="44">
        <v>1.9189505957974871</v>
      </c>
      <c r="D495" s="44">
        <v>1.7887773156227196</v>
      </c>
      <c r="E495" s="44">
        <v>1.6674344258230709</v>
      </c>
      <c r="F495" s="44">
        <v>1.5543229110393804</v>
      </c>
      <c r="G495" s="44">
        <v>1.4488843905147268</v>
      </c>
      <c r="H495" s="44">
        <v>1.3505983616193666</v>
      </c>
      <c r="I495" s="44">
        <v>1.2589796303629766</v>
      </c>
      <c r="J495" s="44">
        <v>1.1735759162097956</v>
      </c>
      <c r="K495" s="44">
        <v>1.0939656193727116</v>
      </c>
      <c r="L495" s="38"/>
      <c r="M495" s="45"/>
      <c r="N495" s="45"/>
    </row>
    <row r="496" spans="1:14" ht="14.5" hidden="1" outlineLevel="1">
      <c r="A496" s="21" t="s">
        <v>8</v>
      </c>
      <c r="B496" s="44">
        <v>2.4081633929956068</v>
      </c>
      <c r="C496" s="44">
        <v>2.1778998063176096</v>
      </c>
      <c r="D496" s="44">
        <v>2.030160535540535</v>
      </c>
      <c r="E496" s="44">
        <v>1.8924432557046535</v>
      </c>
      <c r="F496" s="44">
        <v>1.764068118439948</v>
      </c>
      <c r="G496" s="44">
        <v>1.6444013933392816</v>
      </c>
      <c r="H496" s="44">
        <v>1.5328523395159479</v>
      </c>
      <c r="I496" s="44">
        <v>1.42887028938118</v>
      </c>
      <c r="J496" s="44">
        <v>1.3319419302455358</v>
      </c>
      <c r="K496" s="44">
        <v>1.2415887703246482</v>
      </c>
      <c r="L496" s="38"/>
      <c r="M496" s="45"/>
      <c r="N496" s="45"/>
    </row>
    <row r="497" spans="1:14" ht="14.5" hidden="1" outlineLevel="1">
      <c r="A497" s="16"/>
      <c r="B497" s="2"/>
      <c r="C497" s="2"/>
      <c r="D497" s="2"/>
      <c r="E497" s="2"/>
      <c r="F497" s="2"/>
      <c r="G497" s="2"/>
      <c r="H497" s="2"/>
      <c r="I497" s="2"/>
      <c r="J497" s="2"/>
      <c r="K497" s="2"/>
      <c r="L497" s="38"/>
      <c r="M497" s="45"/>
      <c r="N497" s="45"/>
    </row>
    <row r="498" spans="1:14" ht="14.5" hidden="1" outlineLevel="1">
      <c r="A498" s="16"/>
      <c r="B498" s="2"/>
      <c r="C498" s="2"/>
      <c r="D498" s="2"/>
      <c r="E498" s="2"/>
      <c r="F498" s="2"/>
      <c r="G498" s="2"/>
      <c r="H498" s="2"/>
      <c r="I498" s="2"/>
      <c r="J498" s="2"/>
      <c r="K498" s="2"/>
      <c r="L498" s="38"/>
      <c r="M498" s="45"/>
      <c r="N498" s="45"/>
    </row>
    <row r="499" spans="1:14" ht="14.5" hidden="1" outlineLevel="1">
      <c r="A499" s="16" t="s">
        <v>228</v>
      </c>
      <c r="B499" s="2" t="s">
        <v>239</v>
      </c>
      <c r="C499" s="2"/>
      <c r="D499" s="2"/>
      <c r="E499" s="2"/>
      <c r="F499" s="2"/>
      <c r="G499" s="2"/>
      <c r="H499" s="2"/>
      <c r="I499" s="2"/>
      <c r="J499" s="2"/>
      <c r="K499" s="2"/>
      <c r="L499" s="38"/>
      <c r="M499" s="45"/>
      <c r="N499" s="45"/>
    </row>
    <row r="500" spans="1:14" ht="14.5" hidden="1" outlineLevel="1">
      <c r="A500" s="16" t="s">
        <v>229</v>
      </c>
      <c r="B500" s="2">
        <f>'[7]Number of aircrafts'!K33</f>
        <v>9.7316193053676142E-2</v>
      </c>
      <c r="C500" s="2" t="s">
        <v>232</v>
      </c>
      <c r="D500" s="2"/>
      <c r="E500" s="2"/>
      <c r="F500" s="2"/>
      <c r="G500" s="2"/>
      <c r="H500" s="2"/>
      <c r="I500" s="2"/>
      <c r="J500" s="2"/>
      <c r="K500" s="2"/>
      <c r="L500" s="38"/>
      <c r="M500" s="45"/>
      <c r="N500" s="45"/>
    </row>
    <row r="501" spans="1:14" ht="14.5" hidden="1" outlineLevel="1">
      <c r="A501" s="16" t="s">
        <v>230</v>
      </c>
      <c r="B501" s="2">
        <f>'[7]Number of aircrafts'!K34</f>
        <v>0.69639903773868594</v>
      </c>
      <c r="C501" s="2"/>
      <c r="D501" s="2"/>
      <c r="E501" s="2"/>
      <c r="F501" s="2"/>
      <c r="G501" s="2"/>
      <c r="H501" s="2"/>
      <c r="I501" s="2"/>
      <c r="J501" s="2"/>
      <c r="K501" s="2"/>
      <c r="L501" s="38"/>
      <c r="M501" s="45"/>
      <c r="N501" s="45"/>
    </row>
    <row r="502" spans="1:14" ht="14.5" hidden="1" outlineLevel="1">
      <c r="A502" s="16" t="s">
        <v>231</v>
      </c>
      <c r="B502" s="2">
        <f>'[7]Number of aircrafts'!K35</f>
        <v>0.20628476920763794</v>
      </c>
      <c r="C502" s="2"/>
      <c r="D502" s="2"/>
      <c r="E502" s="2"/>
      <c r="F502" s="2"/>
      <c r="G502" s="2"/>
      <c r="H502" s="2"/>
      <c r="I502" s="2"/>
      <c r="J502" s="2"/>
      <c r="K502" s="2"/>
      <c r="L502" s="38"/>
      <c r="M502" s="45"/>
      <c r="N502" s="45"/>
    </row>
    <row r="503" spans="1:14" ht="14.5" hidden="1" outlineLevel="1">
      <c r="A503" s="16"/>
      <c r="B503" s="2"/>
      <c r="C503" s="2"/>
      <c r="D503" s="2"/>
      <c r="E503" s="2"/>
      <c r="F503" s="2"/>
      <c r="G503" s="2"/>
      <c r="H503" s="2"/>
      <c r="I503" s="2"/>
      <c r="J503" s="2"/>
      <c r="K503" s="2"/>
      <c r="L503" s="38"/>
      <c r="M503" s="45"/>
      <c r="N503" s="45"/>
    </row>
    <row r="504" spans="1:14" ht="14.5" hidden="1" outlineLevel="1">
      <c r="A504" t="s">
        <v>233</v>
      </c>
      <c r="L504" s="38"/>
      <c r="M504" s="45"/>
      <c r="N504" s="45"/>
    </row>
    <row r="505" spans="1:14" ht="14.5" hidden="1" outlineLevel="1">
      <c r="A505" t="s">
        <v>26</v>
      </c>
      <c r="K505" s="16"/>
      <c r="L505" s="38"/>
      <c r="M505" s="45"/>
      <c r="N505" s="45"/>
    </row>
    <row r="506" spans="1:14" ht="14.5" hidden="1" outlineLevel="1">
      <c r="B506" s="4">
        <v>2010</v>
      </c>
      <c r="C506" s="4">
        <v>2020</v>
      </c>
      <c r="D506" s="4">
        <v>2030</v>
      </c>
      <c r="E506" s="4">
        <v>2040</v>
      </c>
      <c r="F506" s="4">
        <v>2050</v>
      </c>
      <c r="G506" s="4">
        <v>2060</v>
      </c>
      <c r="H506" s="4">
        <v>2070</v>
      </c>
      <c r="I506" s="4">
        <v>2080</v>
      </c>
      <c r="J506" s="4">
        <v>2090</v>
      </c>
      <c r="K506" s="4">
        <v>2100</v>
      </c>
      <c r="L506" s="38"/>
      <c r="M506" s="45"/>
      <c r="N506" s="45"/>
    </row>
    <row r="507" spans="1:14" ht="14.5" hidden="1" outlineLevel="1">
      <c r="A507" s="4" t="s">
        <v>5</v>
      </c>
      <c r="B507" s="1">
        <f>$B$500*B384</f>
        <v>5.53571931744687</v>
      </c>
      <c r="C507" s="1">
        <f t="shared" ref="C507:K507" si="117">$B$500*C384</f>
        <v>6.0358848285643205</v>
      </c>
      <c r="D507" s="1">
        <f>$B$500*D384</f>
        <v>7.0674279328556668</v>
      </c>
      <c r="E507" s="1">
        <f t="shared" si="117"/>
        <v>9.4588448995045855</v>
      </c>
      <c r="F507" s="1">
        <f t="shared" si="117"/>
        <v>12.282229608960746</v>
      </c>
      <c r="G507" s="1">
        <f t="shared" si="117"/>
        <v>18.938649186124351</v>
      </c>
      <c r="H507" s="1">
        <f t="shared" si="117"/>
        <v>27.214016770856954</v>
      </c>
      <c r="I507" s="1">
        <f t="shared" si="117"/>
        <v>38.932055696763271</v>
      </c>
      <c r="J507" s="1">
        <f t="shared" si="117"/>
        <v>82.583060164480202</v>
      </c>
      <c r="K507" s="1">
        <f t="shared" si="117"/>
        <v>158.9559707194168</v>
      </c>
      <c r="L507" s="38"/>
      <c r="M507" s="45"/>
      <c r="N507" s="45"/>
    </row>
    <row r="508" spans="1:14" ht="14.5" hidden="1" outlineLevel="1">
      <c r="A508" s="4" t="s">
        <v>6</v>
      </c>
      <c r="B508" s="1">
        <f t="shared" ref="B508:K516" si="118">$B$500*B385</f>
        <v>10.177129522305215</v>
      </c>
      <c r="C508" s="1">
        <f t="shared" si="118"/>
        <v>21.009715903762029</v>
      </c>
      <c r="D508" s="1">
        <f t="shared" si="118"/>
        <v>39.199083564847435</v>
      </c>
      <c r="E508" s="1">
        <f t="shared" si="118"/>
        <v>63.834507419272562</v>
      </c>
      <c r="F508" s="1">
        <f t="shared" si="118"/>
        <v>88.160341379070957</v>
      </c>
      <c r="G508" s="1">
        <f t="shared" si="118"/>
        <v>113.53064215531508</v>
      </c>
      <c r="H508" s="1">
        <f t="shared" si="118"/>
        <v>145.97625458305362</v>
      </c>
      <c r="I508" s="1">
        <f t="shared" si="118"/>
        <v>178.76068681930607</v>
      </c>
      <c r="J508" s="1">
        <f t="shared" si="118"/>
        <v>239.34204322966133</v>
      </c>
      <c r="K508" s="1">
        <f t="shared" si="118"/>
        <v>321.86701811193996</v>
      </c>
      <c r="L508" s="38"/>
      <c r="M508" s="45"/>
      <c r="N508" s="45"/>
    </row>
    <row r="509" spans="1:14" ht="14.5" hidden="1" outlineLevel="1">
      <c r="A509" s="4" t="s">
        <v>11</v>
      </c>
      <c r="B509" s="1">
        <f t="shared" si="118"/>
        <v>183.89821805112186</v>
      </c>
      <c r="C509" s="1">
        <f t="shared" si="118"/>
        <v>271.81300881792197</v>
      </c>
      <c r="D509" s="1">
        <f t="shared" si="118"/>
        <v>385.21023102420804</v>
      </c>
      <c r="E509" s="1">
        <f t="shared" si="118"/>
        <v>527.51406515995905</v>
      </c>
      <c r="F509" s="1">
        <f t="shared" si="118"/>
        <v>713.80345438252209</v>
      </c>
      <c r="G509" s="1">
        <f t="shared" si="118"/>
        <v>936.52087624948888</v>
      </c>
      <c r="H509" s="1">
        <f t="shared" si="118"/>
        <v>1209.708258089112</v>
      </c>
      <c r="I509" s="1">
        <f t="shared" si="118"/>
        <v>1459.7428958051421</v>
      </c>
      <c r="J509" s="1">
        <f t="shared" si="118"/>
        <v>1459.7428958051421</v>
      </c>
      <c r="K509" s="1">
        <f t="shared" si="118"/>
        <v>1459.7428958051421</v>
      </c>
      <c r="L509" s="38"/>
      <c r="M509" s="45"/>
      <c r="N509" s="45"/>
    </row>
    <row r="510" spans="1:14" ht="14.5" hidden="1" outlineLevel="1">
      <c r="A510" s="4" t="s">
        <v>2</v>
      </c>
      <c r="B510" s="1">
        <f t="shared" si="118"/>
        <v>34.307160989458303</v>
      </c>
      <c r="C510" s="1">
        <f t="shared" si="118"/>
        <v>42.496266848291974</v>
      </c>
      <c r="D510" s="1">
        <f t="shared" si="118"/>
        <v>59.062874576501251</v>
      </c>
      <c r="E510" s="1">
        <f t="shared" si="118"/>
        <v>85.016321433756588</v>
      </c>
      <c r="F510" s="1">
        <f t="shared" si="118"/>
        <v>124.1733864071447</v>
      </c>
      <c r="G510" s="1">
        <f t="shared" si="118"/>
        <v>170.45917594083588</v>
      </c>
      <c r="H510" s="1">
        <f t="shared" si="118"/>
        <v>236.01447776791611</v>
      </c>
      <c r="I510" s="1">
        <f t="shared" si="118"/>
        <v>298.48230298749917</v>
      </c>
      <c r="J510" s="1">
        <f t="shared" si="118"/>
        <v>371.50135638698379</v>
      </c>
      <c r="K510" s="1">
        <f t="shared" si="118"/>
        <v>462.08462144758727</v>
      </c>
      <c r="L510" s="38"/>
      <c r="M510" s="45"/>
      <c r="N510" s="45"/>
    </row>
    <row r="511" spans="1:14" ht="14.5" hidden="1" outlineLevel="1">
      <c r="A511" s="4" t="s">
        <v>3</v>
      </c>
      <c r="B511" s="1">
        <f t="shared" si="118"/>
        <v>31.654966492156451</v>
      </c>
      <c r="C511" s="1">
        <f t="shared" si="118"/>
        <v>40.068089805527144</v>
      </c>
      <c r="D511" s="1">
        <f t="shared" si="118"/>
        <v>51.493667325173092</v>
      </c>
      <c r="E511" s="1">
        <f t="shared" si="118"/>
        <v>69.658640279006462</v>
      </c>
      <c r="F511" s="1">
        <f t="shared" si="118"/>
        <v>94.379382185498415</v>
      </c>
      <c r="G511" s="1">
        <f t="shared" si="118"/>
        <v>110.89707257588776</v>
      </c>
      <c r="H511" s="1">
        <f t="shared" si="118"/>
        <v>163.97461020179321</v>
      </c>
      <c r="I511" s="1">
        <f t="shared" si="118"/>
        <v>253.20426742609646</v>
      </c>
      <c r="J511" s="1">
        <f t="shared" si="118"/>
        <v>390.85248226216908</v>
      </c>
      <c r="K511" s="1">
        <f t="shared" si="118"/>
        <v>599.46091458912576</v>
      </c>
      <c r="L511" s="38"/>
      <c r="M511" s="45"/>
      <c r="N511" s="45"/>
    </row>
    <row r="512" spans="1:14" ht="14.5" hidden="1" outlineLevel="1">
      <c r="A512" s="4" t="s">
        <v>4</v>
      </c>
      <c r="B512" s="1">
        <f t="shared" si="118"/>
        <v>33.75171227623985</v>
      </c>
      <c r="C512" s="1">
        <f t="shared" si="118"/>
        <v>37.376310279146267</v>
      </c>
      <c r="D512" s="1">
        <f t="shared" si="118"/>
        <v>42.346900055913487</v>
      </c>
      <c r="E512" s="1">
        <f t="shared" si="118"/>
        <v>50.797922566089582</v>
      </c>
      <c r="F512" s="1">
        <f t="shared" si="118"/>
        <v>60.985502254867264</v>
      </c>
      <c r="G512" s="1">
        <f t="shared" si="118"/>
        <v>79.550941874011968</v>
      </c>
      <c r="H512" s="1">
        <f t="shared" si="118"/>
        <v>103.89001023313585</v>
      </c>
      <c r="I512" s="1">
        <f t="shared" si="118"/>
        <v>116.77943166441138</v>
      </c>
      <c r="J512" s="1">
        <f t="shared" si="118"/>
        <v>136.24267027514659</v>
      </c>
      <c r="K512" s="1">
        <f t="shared" si="118"/>
        <v>169.40207714300925</v>
      </c>
      <c r="L512" s="38"/>
      <c r="M512" s="45"/>
      <c r="N512" s="45"/>
    </row>
    <row r="513" spans="1:14" ht="14.5" hidden="1" outlineLevel="1">
      <c r="A513" s="4" t="s">
        <v>0</v>
      </c>
      <c r="B513" s="1">
        <f t="shared" si="118"/>
        <v>571.57153368321042</v>
      </c>
      <c r="C513" s="1">
        <f t="shared" si="118"/>
        <v>761.04928674684788</v>
      </c>
      <c r="D513" s="1">
        <f t="shared" si="118"/>
        <v>998.13836316314348</v>
      </c>
      <c r="E513" s="1">
        <f t="shared" si="118"/>
        <v>1276.8265373260003</v>
      </c>
      <c r="F513" s="1">
        <f t="shared" si="118"/>
        <v>1459.7428958051421</v>
      </c>
      <c r="G513" s="1">
        <f t="shared" si="118"/>
        <v>1459.7428958051421</v>
      </c>
      <c r="H513" s="1">
        <f t="shared" si="118"/>
        <v>1459.7428958051421</v>
      </c>
      <c r="I513" s="1">
        <f t="shared" si="118"/>
        <v>1459.7428958051421</v>
      </c>
      <c r="J513" s="1">
        <f t="shared" si="118"/>
        <v>1459.7428958051421</v>
      </c>
      <c r="K513" s="1">
        <f t="shared" si="118"/>
        <v>1459.7428958051421</v>
      </c>
      <c r="L513" s="38"/>
      <c r="M513" s="45"/>
      <c r="N513" s="45"/>
    </row>
    <row r="514" spans="1:14" ht="14.5" hidden="1" outlineLevel="1">
      <c r="A514" s="4" t="s">
        <v>1</v>
      </c>
      <c r="B514" s="1">
        <f t="shared" si="118"/>
        <v>336.58289727127686</v>
      </c>
      <c r="C514" s="1">
        <f t="shared" si="118"/>
        <v>432.71590272605937</v>
      </c>
      <c r="D514" s="1">
        <f t="shared" si="118"/>
        <v>550.20433047739198</v>
      </c>
      <c r="E514" s="1">
        <f t="shared" si="118"/>
        <v>680.24327998678496</v>
      </c>
      <c r="F514" s="1">
        <f t="shared" si="118"/>
        <v>838.17982553329273</v>
      </c>
      <c r="G514" s="1">
        <f t="shared" si="118"/>
        <v>999.01201072063111</v>
      </c>
      <c r="H514" s="1">
        <f t="shared" si="118"/>
        <v>1186.9544633166452</v>
      </c>
      <c r="I514" s="1">
        <f t="shared" si="118"/>
        <v>1393.040107092196</v>
      </c>
      <c r="J514" s="1">
        <f t="shared" si="118"/>
        <v>1459.7428958051421</v>
      </c>
      <c r="K514" s="1">
        <f t="shared" si="118"/>
        <v>1459.7428958051421</v>
      </c>
      <c r="L514" s="38"/>
      <c r="M514" s="45"/>
      <c r="N514" s="45"/>
    </row>
    <row r="515" spans="1:14" ht="14.5" hidden="1" outlineLevel="1">
      <c r="A515" s="4" t="s">
        <v>7</v>
      </c>
      <c r="B515" s="1">
        <f t="shared" si="118"/>
        <v>110.66119722377969</v>
      </c>
      <c r="C515" s="1">
        <f t="shared" si="118"/>
        <v>172.7100281091617</v>
      </c>
      <c r="D515" s="1">
        <f t="shared" si="118"/>
        <v>247.96487762397157</v>
      </c>
      <c r="E515" s="1">
        <f t="shared" si="118"/>
        <v>329.42559828006199</v>
      </c>
      <c r="F515" s="1">
        <f t="shared" si="118"/>
        <v>433.2191323855775</v>
      </c>
      <c r="G515" s="1">
        <f t="shared" si="118"/>
        <v>529.74573917378916</v>
      </c>
      <c r="H515" s="1">
        <f t="shared" si="118"/>
        <v>638.16322552573297</v>
      </c>
      <c r="I515" s="1">
        <f t="shared" si="118"/>
        <v>801.00522591534434</v>
      </c>
      <c r="J515" s="1">
        <f t="shared" si="118"/>
        <v>990.67274757379539</v>
      </c>
      <c r="K515" s="1">
        <f t="shared" si="118"/>
        <v>1211.5848506306797</v>
      </c>
      <c r="L515" s="38"/>
      <c r="M515" s="45"/>
      <c r="N515" s="45"/>
    </row>
    <row r="516" spans="1:14" ht="14.5" hidden="1" outlineLevel="1">
      <c r="A516" s="4" t="s">
        <v>8</v>
      </c>
      <c r="B516" s="1">
        <f t="shared" si="118"/>
        <v>6.518869745941049</v>
      </c>
      <c r="C516" s="1">
        <f t="shared" si="118"/>
        <v>8.875590053129903</v>
      </c>
      <c r="D516" s="1">
        <f t="shared" si="118"/>
        <v>12.671170965816181</v>
      </c>
      <c r="E516" s="1">
        <f t="shared" si="118"/>
        <v>20.374565760426712</v>
      </c>
      <c r="F516" s="1">
        <f t="shared" si="118"/>
        <v>32.681832273093271</v>
      </c>
      <c r="G516" s="1">
        <f t="shared" si="118"/>
        <v>87.863157380768897</v>
      </c>
      <c r="H516" s="1">
        <f t="shared" si="118"/>
        <v>188.79646320471912</v>
      </c>
      <c r="I516" s="1">
        <f t="shared" si="118"/>
        <v>321.23124070390611</v>
      </c>
      <c r="J516" s="1">
        <f t="shared" si="118"/>
        <v>543.50090719728064</v>
      </c>
      <c r="K516" s="1">
        <f t="shared" si="118"/>
        <v>897.34305805465169</v>
      </c>
      <c r="L516" s="38"/>
      <c r="M516" s="45"/>
      <c r="N516" s="45"/>
    </row>
    <row r="517" spans="1:14" ht="14.5" hidden="1" outlineLevel="1">
      <c r="A517" s="16"/>
      <c r="B517" s="2"/>
      <c r="C517" s="2"/>
      <c r="D517" s="2"/>
      <c r="E517" s="2"/>
      <c r="F517" s="2"/>
      <c r="G517" s="2"/>
      <c r="H517" s="2"/>
      <c r="I517" s="2"/>
      <c r="J517" s="2"/>
      <c r="K517" s="2"/>
      <c r="L517" s="38"/>
      <c r="M517" s="45"/>
      <c r="N517" s="45"/>
    </row>
    <row r="518" spans="1:14" ht="14.5" hidden="1" outlineLevel="1">
      <c r="A518" t="s">
        <v>234</v>
      </c>
      <c r="L518" s="38"/>
      <c r="M518" s="45"/>
      <c r="N518" s="45"/>
    </row>
    <row r="519" spans="1:14" ht="14.5" hidden="1" outlineLevel="1">
      <c r="A519" t="s">
        <v>26</v>
      </c>
      <c r="K519" s="16"/>
      <c r="L519" s="38"/>
      <c r="M519" s="45"/>
      <c r="N519" s="45"/>
    </row>
    <row r="520" spans="1:14" ht="14.5" hidden="1" outlineLevel="1">
      <c r="B520" s="4">
        <v>2010</v>
      </c>
      <c r="C520" s="4">
        <v>2020</v>
      </c>
      <c r="D520" s="4">
        <v>2030</v>
      </c>
      <c r="E520" s="4">
        <v>2040</v>
      </c>
      <c r="F520" s="4">
        <v>2050</v>
      </c>
      <c r="G520" s="4">
        <v>2060</v>
      </c>
      <c r="H520" s="4">
        <v>2070</v>
      </c>
      <c r="I520" s="4">
        <v>2080</v>
      </c>
      <c r="J520" s="4">
        <v>2090</v>
      </c>
      <c r="K520" s="4">
        <v>2100</v>
      </c>
      <c r="L520" s="38"/>
      <c r="M520" s="45"/>
      <c r="N520" s="45"/>
    </row>
    <row r="521" spans="1:14" ht="14.5" hidden="1" outlineLevel="1">
      <c r="A521" s="4" t="s">
        <v>5</v>
      </c>
      <c r="B521" s="1">
        <f>$B$501*B384</f>
        <v>39.613855463243787</v>
      </c>
      <c r="C521" s="1">
        <f t="shared" ref="C521:K521" si="119">$B$501*C384</f>
        <v>43.193062270687975</v>
      </c>
      <c r="D521" s="1">
        <f t="shared" si="119"/>
        <v>50.574830943227866</v>
      </c>
      <c r="E521" s="1">
        <f t="shared" si="119"/>
        <v>67.687917903870783</v>
      </c>
      <c r="F521" s="1">
        <f t="shared" si="119"/>
        <v>87.892185386332841</v>
      </c>
      <c r="G521" s="1">
        <f t="shared" si="119"/>
        <v>135.52582212102195</v>
      </c>
      <c r="H521" s="1">
        <f t="shared" si="119"/>
        <v>194.74472333474964</v>
      </c>
      <c r="I521" s="1">
        <f t="shared" si="119"/>
        <v>278.599534914613</v>
      </c>
      <c r="J521" s="1">
        <f t="shared" si="119"/>
        <v>590.96807866640586</v>
      </c>
      <c r="K521" s="1">
        <f t="shared" si="119"/>
        <v>1137.4960484815122</v>
      </c>
      <c r="L521" s="38"/>
      <c r="M521" s="45"/>
      <c r="N521" s="45"/>
    </row>
    <row r="522" spans="1:14" ht="14.5" hidden="1" outlineLevel="1">
      <c r="A522" s="4" t="s">
        <v>6</v>
      </c>
      <c r="B522" s="1">
        <f t="shared" ref="B522:K530" si="120">$B$501*B385</f>
        <v>72.827994847334381</v>
      </c>
      <c r="C522" s="1">
        <f t="shared" si="120"/>
        <v>150.34646834646546</v>
      </c>
      <c r="D522" s="1">
        <f t="shared" si="120"/>
        <v>280.510398302792</v>
      </c>
      <c r="E522" s="1">
        <f t="shared" si="120"/>
        <v>456.80259519384424</v>
      </c>
      <c r="F522" s="1">
        <f t="shared" si="120"/>
        <v>630.8793529277898</v>
      </c>
      <c r="G522" s="1">
        <f t="shared" si="120"/>
        <v>812.43036199749804</v>
      </c>
      <c r="H522" s="1">
        <f t="shared" si="120"/>
        <v>1044.6126182542428</v>
      </c>
      <c r="I522" s="1">
        <f t="shared" si="120"/>
        <v>1279.2194842415156</v>
      </c>
      <c r="J522" s="1">
        <f t="shared" si="120"/>
        <v>1712.7423850582989</v>
      </c>
      <c r="K522" s="1">
        <f t="shared" si="120"/>
        <v>2303.2948028427622</v>
      </c>
      <c r="L522" s="38"/>
      <c r="M522" s="45"/>
      <c r="N522" s="45"/>
    </row>
    <row r="523" spans="1:14" ht="14.5" hidden="1" outlineLevel="1">
      <c r="A523" s="4" t="s">
        <v>11</v>
      </c>
      <c r="B523" s="1">
        <f t="shared" si="120"/>
        <v>1315.9838879231884</v>
      </c>
      <c r="C523" s="1">
        <f t="shared" si="120"/>
        <v>1945.1060696676864</v>
      </c>
      <c r="D523" s="1">
        <f t="shared" si="120"/>
        <v>2756.5816725320597</v>
      </c>
      <c r="E523" s="1">
        <f t="shared" si="120"/>
        <v>3774.9142855228124</v>
      </c>
      <c r="F523" s="1">
        <f t="shared" si="120"/>
        <v>5108.009501485124</v>
      </c>
      <c r="G523" s="1">
        <f t="shared" si="120"/>
        <v>6701.7853512067522</v>
      </c>
      <c r="H523" s="1">
        <f t="shared" si="120"/>
        <v>8656.726495796438</v>
      </c>
      <c r="I523" s="1">
        <f t="shared" si="120"/>
        <v>10445.98556608029</v>
      </c>
      <c r="J523" s="1">
        <f t="shared" si="120"/>
        <v>10445.98556608029</v>
      </c>
      <c r="K523" s="1">
        <f t="shared" si="120"/>
        <v>10445.98556608029</v>
      </c>
      <c r="L523" s="38"/>
      <c r="M523" s="45"/>
      <c r="N523" s="45"/>
    </row>
    <row r="524" spans="1:14" ht="14.5" hidden="1" outlineLevel="1">
      <c r="A524" s="4" t="s">
        <v>2</v>
      </c>
      <c r="B524" s="1">
        <f t="shared" si="120"/>
        <v>245.50358117099034</v>
      </c>
      <c r="C524" s="1">
        <f t="shared" si="120"/>
        <v>304.10518960923349</v>
      </c>
      <c r="D524" s="1">
        <f t="shared" si="120"/>
        <v>422.65657677823049</v>
      </c>
      <c r="E524" s="1">
        <f t="shared" si="120"/>
        <v>608.38060533148257</v>
      </c>
      <c r="F524" s="1">
        <f t="shared" si="120"/>
        <v>888.59031671115099</v>
      </c>
      <c r="G524" s="1">
        <f t="shared" si="120"/>
        <v>1219.813500446453</v>
      </c>
      <c r="H524" s="1">
        <f t="shared" si="120"/>
        <v>1688.9301775226659</v>
      </c>
      <c r="I524" s="1">
        <f t="shared" si="120"/>
        <v>2135.9527336614128</v>
      </c>
      <c r="J524" s="1">
        <f t="shared" si="120"/>
        <v>2658.4803514027226</v>
      </c>
      <c r="K524" s="1">
        <f t="shared" si="120"/>
        <v>3306.698254754519</v>
      </c>
      <c r="L524" s="38"/>
      <c r="M524" s="45"/>
      <c r="N524" s="45"/>
    </row>
    <row r="525" spans="1:14" ht="14.5" hidden="1" outlineLevel="1">
      <c r="A525" s="4" t="s">
        <v>3</v>
      </c>
      <c r="B525" s="1">
        <f t="shared" si="120"/>
        <v>226.52435851687238</v>
      </c>
      <c r="C525" s="1">
        <f t="shared" si="120"/>
        <v>286.72904589687192</v>
      </c>
      <c r="D525" s="1">
        <f t="shared" si="120"/>
        <v>368.49099054981917</v>
      </c>
      <c r="E525" s="1">
        <f t="shared" si="120"/>
        <v>498.48035088804659</v>
      </c>
      <c r="F525" s="1">
        <f t="shared" si="120"/>
        <v>675.38308758235962</v>
      </c>
      <c r="G525" s="1">
        <f t="shared" si="120"/>
        <v>793.58442009017858</v>
      </c>
      <c r="H525" s="1">
        <f t="shared" si="120"/>
        <v>1173.4096574772586</v>
      </c>
      <c r="I525" s="1">
        <f t="shared" si="120"/>
        <v>1811.9410825041673</v>
      </c>
      <c r="J525" s="1">
        <f t="shared" si="120"/>
        <v>2796.9578751916597</v>
      </c>
      <c r="K525" s="1">
        <f t="shared" si="120"/>
        <v>4289.7691636124882</v>
      </c>
      <c r="L525" s="38"/>
      <c r="M525" s="45"/>
      <c r="N525" s="45"/>
    </row>
    <row r="526" spans="1:14" ht="14.5" hidden="1" outlineLevel="1">
      <c r="A526" s="4" t="s">
        <v>4</v>
      </c>
      <c r="B526" s="1">
        <f t="shared" si="120"/>
        <v>241.52876529235061</v>
      </c>
      <c r="C526" s="1">
        <f t="shared" si="120"/>
        <v>267.46655100105943</v>
      </c>
      <c r="D526" s="1">
        <f t="shared" si="120"/>
        <v>303.03631415060227</v>
      </c>
      <c r="E526" s="1">
        <f t="shared" si="120"/>
        <v>363.51220988101261</v>
      </c>
      <c r="F526" s="1">
        <f t="shared" si="120"/>
        <v>436.41498658784309</v>
      </c>
      <c r="G526" s="1">
        <f t="shared" si="120"/>
        <v>569.27010432592499</v>
      </c>
      <c r="H526" s="1">
        <f t="shared" si="120"/>
        <v>743.44156801441011</v>
      </c>
      <c r="I526" s="1">
        <f t="shared" si="120"/>
        <v>835.6788452864231</v>
      </c>
      <c r="J526" s="1">
        <f t="shared" si="120"/>
        <v>974.95865283416038</v>
      </c>
      <c r="K526" s="1">
        <f t="shared" si="120"/>
        <v>1212.2488540859531</v>
      </c>
      <c r="L526" s="38"/>
      <c r="M526" s="45"/>
      <c r="N526" s="45"/>
    </row>
    <row r="527" spans="1:14" ht="14.5" hidden="1" outlineLevel="1">
      <c r="A527" s="4" t="s">
        <v>0</v>
      </c>
      <c r="B527" s="1">
        <f t="shared" si="120"/>
        <v>4090.1915042676092</v>
      </c>
      <c r="C527" s="1">
        <f t="shared" si="120"/>
        <v>5446.1027947311131</v>
      </c>
      <c r="D527" s="1">
        <f t="shared" si="120"/>
        <v>7142.7228483289146</v>
      </c>
      <c r="E527" s="1">
        <f t="shared" si="120"/>
        <v>9137.0279092463534</v>
      </c>
      <c r="F527" s="1">
        <f t="shared" si="120"/>
        <v>10445.98556608029</v>
      </c>
      <c r="G527" s="1">
        <f t="shared" si="120"/>
        <v>10445.98556608029</v>
      </c>
      <c r="H527" s="1">
        <f t="shared" si="120"/>
        <v>10445.98556608029</v>
      </c>
      <c r="I527" s="1">
        <f t="shared" si="120"/>
        <v>10445.98556608029</v>
      </c>
      <c r="J527" s="1">
        <f t="shared" si="120"/>
        <v>10445.98556608029</v>
      </c>
      <c r="K527" s="1">
        <f t="shared" si="120"/>
        <v>10445.98556608029</v>
      </c>
      <c r="L527" s="38"/>
      <c r="M527" s="45"/>
      <c r="N527" s="45"/>
    </row>
    <row r="528" spans="1:14" ht="14.5" hidden="1" outlineLevel="1">
      <c r="A528" s="4" t="s">
        <v>1</v>
      </c>
      <c r="B528" s="1">
        <f t="shared" si="120"/>
        <v>2408.6022934511188</v>
      </c>
      <c r="C528" s="1">
        <f t="shared" si="120"/>
        <v>3096.5343877194678</v>
      </c>
      <c r="D528" s="1">
        <f t="shared" si="120"/>
        <v>3937.2868407704291</v>
      </c>
      <c r="E528" s="1">
        <f t="shared" si="120"/>
        <v>4867.8513898474948</v>
      </c>
      <c r="F528" s="1">
        <f t="shared" si="120"/>
        <v>5998.052386116382</v>
      </c>
      <c r="G528" s="1">
        <f t="shared" si="120"/>
        <v>7148.9747093940259</v>
      </c>
      <c r="H528" s="1">
        <f t="shared" si="120"/>
        <v>8493.8993209221644</v>
      </c>
      <c r="I528" s="1">
        <f t="shared" si="120"/>
        <v>9968.6574214357333</v>
      </c>
      <c r="J528" s="1">
        <f t="shared" si="120"/>
        <v>10445.98556608029</v>
      </c>
      <c r="K528" s="1">
        <f t="shared" si="120"/>
        <v>10445.98556608029</v>
      </c>
      <c r="L528" s="38"/>
      <c r="M528" s="45"/>
      <c r="N528" s="45"/>
    </row>
    <row r="529" spans="1:14" ht="14.5" hidden="1" outlineLevel="1">
      <c r="A529" s="4" t="s">
        <v>7</v>
      </c>
      <c r="B529" s="1">
        <f t="shared" si="120"/>
        <v>791.89648550211143</v>
      </c>
      <c r="C529" s="1">
        <f t="shared" si="120"/>
        <v>1235.9206994122978</v>
      </c>
      <c r="D529" s="1">
        <f t="shared" si="120"/>
        <v>1774.4477743295949</v>
      </c>
      <c r="E529" s="1">
        <f t="shared" si="120"/>
        <v>2357.3843411876051</v>
      </c>
      <c r="F529" s="1">
        <f t="shared" si="120"/>
        <v>3100.1355217101559</v>
      </c>
      <c r="G529" s="1">
        <f t="shared" si="120"/>
        <v>3790.88424475581</v>
      </c>
      <c r="H529" s="1">
        <f t="shared" si="120"/>
        <v>4566.7246347297241</v>
      </c>
      <c r="I529" s="1">
        <f t="shared" si="120"/>
        <v>5732.0292856444894</v>
      </c>
      <c r="J529" s="1">
        <f t="shared" si="120"/>
        <v>7089.2985686750508</v>
      </c>
      <c r="K529" s="1">
        <f t="shared" si="120"/>
        <v>8670.1554761045209</v>
      </c>
      <c r="L529" s="38"/>
      <c r="M529" s="45"/>
      <c r="N529" s="45"/>
    </row>
    <row r="530" spans="1:14" ht="14.5" hidden="1" outlineLevel="1">
      <c r="A530" s="4" t="s">
        <v>8</v>
      </c>
      <c r="B530" s="1">
        <f t="shared" si="120"/>
        <v>46.649323979548015</v>
      </c>
      <c r="C530" s="1">
        <f t="shared" si="120"/>
        <v>63.514120090512833</v>
      </c>
      <c r="D530" s="1">
        <f t="shared" si="120"/>
        <v>90.675467162486058</v>
      </c>
      <c r="E530" s="1">
        <f t="shared" si="120"/>
        <v>145.80130546289135</v>
      </c>
      <c r="F530" s="1">
        <f t="shared" si="120"/>
        <v>233.87265605392002</v>
      </c>
      <c r="G530" s="1">
        <f t="shared" si="120"/>
        <v>628.75269092062786</v>
      </c>
      <c r="H530" s="1">
        <f t="shared" si="120"/>
        <v>1351.0359497079301</v>
      </c>
      <c r="I530" s="1">
        <f t="shared" si="120"/>
        <v>2298.7451512249008</v>
      </c>
      <c r="J530" s="1">
        <f t="shared" si="120"/>
        <v>3889.3168434314475</v>
      </c>
      <c r="K530" s="1">
        <f t="shared" si="120"/>
        <v>6421.427128844547</v>
      </c>
      <c r="L530" s="38"/>
      <c r="M530" s="45"/>
      <c r="N530" s="45"/>
    </row>
    <row r="531" spans="1:14" ht="14.5" hidden="1" outlineLevel="1">
      <c r="A531" s="16"/>
      <c r="B531" s="2"/>
      <c r="C531" s="2"/>
      <c r="D531" s="2"/>
      <c r="E531" s="2"/>
      <c r="F531" s="2"/>
      <c r="G531" s="2"/>
      <c r="H531" s="2"/>
      <c r="I531" s="2"/>
      <c r="J531" s="2"/>
      <c r="K531" s="2"/>
      <c r="L531" s="38"/>
      <c r="M531" s="45"/>
      <c r="N531" s="45"/>
    </row>
    <row r="532" spans="1:14" ht="14.5" hidden="1" outlineLevel="1">
      <c r="A532" t="s">
        <v>235</v>
      </c>
      <c r="L532" s="38"/>
      <c r="M532" s="45"/>
      <c r="N532" s="45"/>
    </row>
    <row r="533" spans="1:14" ht="14.5" hidden="1" outlineLevel="1">
      <c r="A533" t="s">
        <v>26</v>
      </c>
      <c r="K533" s="16"/>
      <c r="L533" s="38"/>
      <c r="M533" s="45"/>
      <c r="N533" s="45"/>
    </row>
    <row r="534" spans="1:14" ht="14.5" hidden="1" outlineLevel="1">
      <c r="B534" s="4">
        <v>2010</v>
      </c>
      <c r="C534" s="4">
        <v>2020</v>
      </c>
      <c r="D534" s="4">
        <v>2030</v>
      </c>
      <c r="E534" s="4">
        <v>2040</v>
      </c>
      <c r="F534" s="4">
        <v>2050</v>
      </c>
      <c r="G534" s="4">
        <v>2060</v>
      </c>
      <c r="H534" s="4">
        <v>2070</v>
      </c>
      <c r="I534" s="4">
        <v>2080</v>
      </c>
      <c r="J534" s="4">
        <v>2090</v>
      </c>
      <c r="K534" s="4">
        <v>2100</v>
      </c>
      <c r="L534" s="38"/>
      <c r="M534" s="45"/>
      <c r="N534" s="45"/>
    </row>
    <row r="535" spans="1:14" ht="14.5" hidden="1" outlineLevel="1">
      <c r="A535" s="4" t="s">
        <v>5</v>
      </c>
      <c r="B535" s="1">
        <f>$B$502*B384</f>
        <v>11.73427099812608</v>
      </c>
      <c r="C535" s="1">
        <f t="shared" ref="C535:K535" si="121">$B$502*C384</f>
        <v>12.794490513387789</v>
      </c>
      <c r="D535" s="1">
        <f t="shared" si="121"/>
        <v>14.981090960027771</v>
      </c>
      <c r="E535" s="1">
        <f t="shared" si="121"/>
        <v>20.050266824442318</v>
      </c>
      <c r="F535" s="1">
        <f t="shared" si="121"/>
        <v>26.035100847422388</v>
      </c>
      <c r="G535" s="1">
        <f t="shared" si="121"/>
        <v>40.144962044592674</v>
      </c>
      <c r="H535" s="1">
        <f t="shared" si="121"/>
        <v>57.686567801646561</v>
      </c>
      <c r="I535" s="1">
        <f t="shared" si="121"/>
        <v>82.525732585491241</v>
      </c>
      <c r="J535" s="1">
        <f t="shared" si="121"/>
        <v>175.05439713505882</v>
      </c>
      <c r="K535" s="1">
        <f t="shared" si="121"/>
        <v>336.94490819164128</v>
      </c>
      <c r="L535" s="38"/>
      <c r="M535" s="45"/>
      <c r="N535" s="45"/>
    </row>
    <row r="536" spans="1:14" ht="14.5" hidden="1" outlineLevel="1">
      <c r="A536" s="4" t="s">
        <v>6</v>
      </c>
      <c r="B536" s="1">
        <f t="shared" ref="B536:K544" si="122">$B$502*B385</f>
        <v>21.572841567559294</v>
      </c>
      <c r="C536" s="1">
        <f t="shared" si="122"/>
        <v>44.535079520991118</v>
      </c>
      <c r="D536" s="1">
        <f t="shared" si="122"/>
        <v>83.09176153104778</v>
      </c>
      <c r="E536" s="1">
        <f t="shared" si="122"/>
        <v>135.31238961644178</v>
      </c>
      <c r="F536" s="1">
        <f t="shared" si="122"/>
        <v>186.87676843891131</v>
      </c>
      <c r="G536" s="1">
        <f t="shared" si="122"/>
        <v>240.65514258337933</v>
      </c>
      <c r="H536" s="1">
        <f t="shared" si="122"/>
        <v>309.43131910073316</v>
      </c>
      <c r="I536" s="1">
        <f t="shared" si="122"/>
        <v>378.92570462122507</v>
      </c>
      <c r="J536" s="1">
        <f t="shared" si="122"/>
        <v>507.3422685378066</v>
      </c>
      <c r="K536" s="1">
        <f t="shared" si="122"/>
        <v>682.27354013067838</v>
      </c>
      <c r="L536" s="38"/>
      <c r="M536" s="45"/>
      <c r="N536" s="45"/>
    </row>
    <row r="537" spans="1:14" ht="14.5" hidden="1" outlineLevel="1">
      <c r="A537" s="4" t="s">
        <v>11</v>
      </c>
      <c r="B537" s="1">
        <f t="shared" si="122"/>
        <v>389.81592146178315</v>
      </c>
      <c r="C537" s="1">
        <f t="shared" si="122"/>
        <v>576.17218709646795</v>
      </c>
      <c r="D537" s="1">
        <f t="shared" si="122"/>
        <v>816.54451443061157</v>
      </c>
      <c r="E537" s="1">
        <f t="shared" si="122"/>
        <v>1118.1912667430881</v>
      </c>
      <c r="F537" s="1">
        <f t="shared" si="122"/>
        <v>1513.0758430480034</v>
      </c>
      <c r="G537" s="1">
        <f t="shared" si="122"/>
        <v>1985.1782807482405</v>
      </c>
      <c r="H537" s="1">
        <f t="shared" si="122"/>
        <v>2564.2637776720921</v>
      </c>
      <c r="I537" s="1">
        <f t="shared" si="122"/>
        <v>3094.271538114569</v>
      </c>
      <c r="J537" s="1">
        <f t="shared" si="122"/>
        <v>3094.271538114569</v>
      </c>
      <c r="K537" s="1">
        <f t="shared" si="122"/>
        <v>3094.271538114569</v>
      </c>
      <c r="L537" s="38"/>
      <c r="M537" s="45"/>
      <c r="N537" s="45"/>
    </row>
    <row r="538" spans="1:14" ht="14.5" hidden="1" outlineLevel="1">
      <c r="A538" s="4" t="s">
        <v>2</v>
      </c>
      <c r="B538" s="1">
        <f t="shared" si="122"/>
        <v>72.722170533081169</v>
      </c>
      <c r="C538" s="1">
        <f t="shared" si="122"/>
        <v>90.080924087843314</v>
      </c>
      <c r="D538" s="1">
        <f t="shared" si="122"/>
        <v>125.19778125756618</v>
      </c>
      <c r="E538" s="1">
        <f t="shared" si="122"/>
        <v>180.21227193065127</v>
      </c>
      <c r="F538" s="1">
        <f t="shared" si="122"/>
        <v>263.21496508397456</v>
      </c>
      <c r="G538" s="1">
        <f t="shared" si="122"/>
        <v>361.32868194797499</v>
      </c>
      <c r="H538" s="1">
        <f t="shared" si="122"/>
        <v>500.28870374288277</v>
      </c>
      <c r="I538" s="1">
        <f t="shared" si="122"/>
        <v>632.70408605461387</v>
      </c>
      <c r="J538" s="1">
        <f t="shared" si="122"/>
        <v>787.48530083111893</v>
      </c>
      <c r="K538" s="1">
        <f t="shared" si="122"/>
        <v>979.49803109476966</v>
      </c>
      <c r="L538" s="38"/>
      <c r="M538" s="45"/>
      <c r="N538" s="45"/>
    </row>
    <row r="539" spans="1:14" ht="14.5" hidden="1" outlineLevel="1">
      <c r="A539" s="4" t="s">
        <v>3</v>
      </c>
      <c r="B539" s="1">
        <f t="shared" si="122"/>
        <v>67.100214796815209</v>
      </c>
      <c r="C539" s="1">
        <f t="shared" si="122"/>
        <v>84.933826517084952</v>
      </c>
      <c r="D539" s="1">
        <f t="shared" si="122"/>
        <v>109.15304993454998</v>
      </c>
      <c r="E539" s="1">
        <f t="shared" si="122"/>
        <v>147.65802157249416</v>
      </c>
      <c r="F539" s="1">
        <f t="shared" si="122"/>
        <v>200.05950151951149</v>
      </c>
      <c r="G539" s="1">
        <f t="shared" si="122"/>
        <v>235.07266678117881</v>
      </c>
      <c r="H539" s="1">
        <f t="shared" si="122"/>
        <v>347.5831057502669</v>
      </c>
      <c r="I539" s="1">
        <f t="shared" si="122"/>
        <v>536.72654292561504</v>
      </c>
      <c r="J539" s="1">
        <f t="shared" si="122"/>
        <v>828.50460511965377</v>
      </c>
      <c r="K539" s="1">
        <f t="shared" si="122"/>
        <v>1270.6996907165399</v>
      </c>
      <c r="L539" s="38"/>
      <c r="M539" s="45"/>
      <c r="N539" s="45"/>
    </row>
    <row r="540" spans="1:14" ht="14.5" hidden="1" outlineLevel="1">
      <c r="A540" s="4" t="s">
        <v>4</v>
      </c>
      <c r="B540" s="1">
        <f t="shared" si="122"/>
        <v>71.544765149480227</v>
      </c>
      <c r="C540" s="1">
        <f t="shared" si="122"/>
        <v>79.227960916166353</v>
      </c>
      <c r="D540" s="1">
        <f t="shared" si="122"/>
        <v>89.764305719139898</v>
      </c>
      <c r="E540" s="1">
        <f t="shared" si="122"/>
        <v>107.6782537824255</v>
      </c>
      <c r="F540" s="1">
        <f t="shared" si="122"/>
        <v>129.27324695817362</v>
      </c>
      <c r="G540" s="1">
        <f t="shared" si="122"/>
        <v>168.62710274413968</v>
      </c>
      <c r="H540" s="1">
        <f t="shared" si="122"/>
        <v>220.2195350171686</v>
      </c>
      <c r="I540" s="1">
        <f t="shared" si="122"/>
        <v>247.54172304916554</v>
      </c>
      <c r="J540" s="1">
        <f t="shared" si="122"/>
        <v>288.79867689069312</v>
      </c>
      <c r="K540" s="1">
        <f t="shared" si="122"/>
        <v>359.08791014323469</v>
      </c>
      <c r="L540" s="38"/>
      <c r="M540" s="45"/>
      <c r="N540" s="45"/>
    </row>
    <row r="541" spans="1:14" ht="14.5" hidden="1" outlineLevel="1">
      <c r="A541" s="4" t="s">
        <v>0</v>
      </c>
      <c r="B541" s="1">
        <f t="shared" si="122"/>
        <v>1211.5815283327381</v>
      </c>
      <c r="C541" s="1">
        <f t="shared" si="122"/>
        <v>1613.224598558015</v>
      </c>
      <c r="D541" s="1">
        <f t="shared" si="122"/>
        <v>2115.7911691924801</v>
      </c>
      <c r="E541" s="1">
        <f t="shared" si="122"/>
        <v>2706.536901060289</v>
      </c>
      <c r="F541" s="1">
        <f t="shared" si="122"/>
        <v>3094.271538114569</v>
      </c>
      <c r="G541" s="1">
        <f t="shared" si="122"/>
        <v>3094.271538114569</v>
      </c>
      <c r="H541" s="1">
        <f t="shared" si="122"/>
        <v>3094.271538114569</v>
      </c>
      <c r="I541" s="1">
        <f t="shared" si="122"/>
        <v>3094.271538114569</v>
      </c>
      <c r="J541" s="1">
        <f t="shared" si="122"/>
        <v>3094.271538114569</v>
      </c>
      <c r="K541" s="1">
        <f t="shared" si="122"/>
        <v>3094.271538114569</v>
      </c>
      <c r="L541" s="38"/>
      <c r="M541" s="45"/>
      <c r="N541" s="45"/>
    </row>
    <row r="542" spans="1:14" ht="14.5" hidden="1" outlineLevel="1">
      <c r="A542" s="4" t="s">
        <v>1</v>
      </c>
      <c r="B542" s="1">
        <f t="shared" si="122"/>
        <v>713.46733882764283</v>
      </c>
      <c r="C542" s="1">
        <f t="shared" si="122"/>
        <v>917.24406108946073</v>
      </c>
      <c r="D542" s="1">
        <f t="shared" si="122"/>
        <v>1166.2886696253097</v>
      </c>
      <c r="E542" s="1">
        <f t="shared" si="122"/>
        <v>1441.9370878978275</v>
      </c>
      <c r="F542" s="1">
        <f t="shared" si="122"/>
        <v>1776.7210824745887</v>
      </c>
      <c r="G542" s="1">
        <f t="shared" si="122"/>
        <v>2117.6430725511095</v>
      </c>
      <c r="H542" s="1">
        <f t="shared" si="122"/>
        <v>2516.0317090311887</v>
      </c>
      <c r="I542" s="1">
        <f t="shared" si="122"/>
        <v>2952.8791455086794</v>
      </c>
      <c r="J542" s="1">
        <f t="shared" si="122"/>
        <v>3094.271538114569</v>
      </c>
      <c r="K542" s="1">
        <f t="shared" si="122"/>
        <v>3094.271538114569</v>
      </c>
      <c r="L542" s="38"/>
      <c r="M542" s="45"/>
      <c r="N542" s="45"/>
    </row>
    <row r="543" spans="1:14" ht="14.5" hidden="1" outlineLevel="1">
      <c r="A543" s="4" t="s">
        <v>7</v>
      </c>
      <c r="B543" s="1">
        <f t="shared" si="122"/>
        <v>234.57267298729352</v>
      </c>
      <c r="C543" s="1">
        <f t="shared" si="122"/>
        <v>366.09989735924273</v>
      </c>
      <c r="D543" s="1">
        <f t="shared" si="122"/>
        <v>525.62041266912161</v>
      </c>
      <c r="E543" s="1">
        <f t="shared" si="122"/>
        <v>698.29574482849762</v>
      </c>
      <c r="F543" s="1">
        <f t="shared" si="122"/>
        <v>918.31077579453415</v>
      </c>
      <c r="G543" s="1">
        <f t="shared" si="122"/>
        <v>1122.9218295039609</v>
      </c>
      <c r="H543" s="1">
        <f t="shared" si="122"/>
        <v>1352.7384247528862</v>
      </c>
      <c r="I543" s="1">
        <f t="shared" si="122"/>
        <v>1697.9206951809228</v>
      </c>
      <c r="J543" s="1">
        <f t="shared" si="122"/>
        <v>2099.9660249845456</v>
      </c>
      <c r="K543" s="1">
        <f t="shared" si="122"/>
        <v>2568.2416609738007</v>
      </c>
      <c r="L543" s="38"/>
      <c r="M543" s="45"/>
      <c r="N543" s="45"/>
    </row>
    <row r="544" spans="1:14" ht="14.5" hidden="1" outlineLevel="1">
      <c r="A544" s="4" t="s">
        <v>8</v>
      </c>
      <c r="B544" s="1">
        <f t="shared" si="122"/>
        <v>13.818291682396476</v>
      </c>
      <c r="C544" s="1">
        <f t="shared" si="122"/>
        <v>18.813919741821902</v>
      </c>
      <c r="D544" s="1">
        <f t="shared" si="122"/>
        <v>26.859554368636228</v>
      </c>
      <c r="E544" s="1">
        <f t="shared" si="122"/>
        <v>43.188728039096866</v>
      </c>
      <c r="F544" s="1">
        <f t="shared" si="122"/>
        <v>69.276900546441041</v>
      </c>
      <c r="G544" s="1">
        <f t="shared" si="122"/>
        <v>186.24681641779054</v>
      </c>
      <c r="H544" s="1">
        <f t="shared" si="122"/>
        <v>400.19891466492794</v>
      </c>
      <c r="I544" s="1">
        <f t="shared" si="122"/>
        <v>680.92585901237408</v>
      </c>
      <c r="J544" s="1">
        <f t="shared" si="122"/>
        <v>1152.0791729233974</v>
      </c>
      <c r="K544" s="1">
        <f t="shared" si="122"/>
        <v>1902.1315962162721</v>
      </c>
      <c r="L544" s="38"/>
      <c r="M544" s="45"/>
      <c r="N544" s="45"/>
    </row>
    <row r="545" spans="1:23" ht="14.5" collapsed="1">
      <c r="A545" s="16"/>
      <c r="B545" s="2"/>
      <c r="C545" s="2"/>
      <c r="D545" s="2"/>
      <c r="E545" s="2"/>
      <c r="F545" s="2"/>
      <c r="G545" s="2"/>
      <c r="H545" s="2"/>
      <c r="I545" s="2"/>
      <c r="J545" s="2"/>
      <c r="K545" s="2"/>
      <c r="L545" s="38"/>
      <c r="M545" s="45"/>
      <c r="N545" s="45"/>
    </row>
    <row r="546" spans="1:23" ht="14.5">
      <c r="A546" t="s">
        <v>240</v>
      </c>
      <c r="L546" s="38"/>
      <c r="M546" s="45" t="s">
        <v>245</v>
      </c>
      <c r="N546" s="45"/>
    </row>
    <row r="547" spans="1:23" ht="14.5">
      <c r="A547" s="18" t="s">
        <v>41</v>
      </c>
      <c r="B547" s="17"/>
      <c r="C547" s="17"/>
      <c r="D547" s="17"/>
      <c r="E547" s="17"/>
      <c r="F547" s="17"/>
      <c r="G547" s="17"/>
      <c r="H547" s="17"/>
      <c r="I547" s="17"/>
      <c r="J547" s="17"/>
      <c r="K547" s="17"/>
      <c r="L547" s="38"/>
      <c r="M547" s="123" t="s">
        <v>41</v>
      </c>
      <c r="N547" s="124"/>
      <c r="O547" s="124"/>
      <c r="P547" s="124"/>
      <c r="Q547" s="124"/>
      <c r="R547" s="124"/>
      <c r="S547" s="124"/>
      <c r="T547" s="124"/>
      <c r="U547" s="124"/>
      <c r="V547" s="124"/>
      <c r="W547" s="124"/>
    </row>
    <row r="548" spans="1:23" ht="14.5">
      <c r="A548" s="17"/>
      <c r="B548" s="70">
        <v>2010</v>
      </c>
      <c r="C548" s="70">
        <v>2020</v>
      </c>
      <c r="D548" s="70">
        <v>2030</v>
      </c>
      <c r="E548" s="70">
        <v>2040</v>
      </c>
      <c r="F548" s="70">
        <v>2050</v>
      </c>
      <c r="G548" s="70">
        <v>2060</v>
      </c>
      <c r="H548" s="70">
        <v>2070</v>
      </c>
      <c r="I548" s="70">
        <v>2080</v>
      </c>
      <c r="J548" s="70">
        <v>2090</v>
      </c>
      <c r="K548" s="70">
        <v>2100</v>
      </c>
      <c r="L548" s="38"/>
      <c r="M548" s="124"/>
      <c r="N548" s="125">
        <v>2010</v>
      </c>
      <c r="O548" s="125">
        <v>2020</v>
      </c>
      <c r="P548" s="125">
        <v>2030</v>
      </c>
      <c r="Q548" s="125">
        <v>2040</v>
      </c>
      <c r="R548" s="125">
        <v>2050</v>
      </c>
      <c r="S548" s="125">
        <v>2060</v>
      </c>
      <c r="T548" s="125">
        <v>2070</v>
      </c>
      <c r="U548" s="125">
        <v>2080</v>
      </c>
      <c r="V548" s="125">
        <v>2090</v>
      </c>
      <c r="W548" s="125">
        <v>2100</v>
      </c>
    </row>
    <row r="549" spans="1:23" ht="14.5">
      <c r="A549" s="17" t="s">
        <v>5</v>
      </c>
      <c r="B549" s="47">
        <f t="shared" ref="B549:B558" si="123">B10*B507*B459/1000</f>
        <v>1.1414409718235298E-2</v>
      </c>
      <c r="C549" s="47">
        <f t="shared" ref="C549:K549" si="124">C10*C507*C459/1000</f>
        <v>1.4157635324626381E-2</v>
      </c>
      <c r="D549" s="47">
        <f t="shared" si="124"/>
        <v>1.8853717238816785E-2</v>
      </c>
      <c r="E549" s="47">
        <f t="shared" si="124"/>
        <v>2.7790608114553791E-2</v>
      </c>
      <c r="F549" s="47">
        <f t="shared" si="124"/>
        <v>3.8512586813691817E-2</v>
      </c>
      <c r="G549" s="47">
        <f t="shared" si="124"/>
        <v>6.1384547901595282E-2</v>
      </c>
      <c r="H549" s="47">
        <f t="shared" si="124"/>
        <v>8.8966458429269007E-2</v>
      </c>
      <c r="I549" s="47">
        <f t="shared" si="124"/>
        <v>0.12567804016766324</v>
      </c>
      <c r="J549" s="47">
        <f t="shared" si="124"/>
        <v>0.25825642374538549</v>
      </c>
      <c r="K549" s="47">
        <f t="shared" si="124"/>
        <v>0.47397369850464627</v>
      </c>
      <c r="L549" s="38"/>
      <c r="M549" s="124" t="s">
        <v>5</v>
      </c>
      <c r="N549" s="126">
        <f t="shared" ref="N549:N558" si="125">B549+B564+B579+B1095</f>
        <v>0.12954423362081557</v>
      </c>
      <c r="O549" s="126">
        <f t="shared" ref="O549:O558" si="126">C549+C564+C579+C1095</f>
        <v>0.16599564116487839</v>
      </c>
      <c r="P549" s="126">
        <f t="shared" ref="P549:P558" si="127">D549+D564+D579+D1095</f>
        <v>0.23431064360766507</v>
      </c>
      <c r="Q549" s="126">
        <f t="shared" ref="Q549:Q558" si="128">E549+E564+E579+E1095</f>
        <v>0.36117154256925271</v>
      </c>
      <c r="R549" s="126">
        <f t="shared" ref="R549:R558" si="129">F549+F564+F579+F1095</f>
        <v>0.52445118998451956</v>
      </c>
      <c r="S549" s="126">
        <f t="shared" ref="S549:S558" si="130">G549+G564+G579+G1095</f>
        <v>0.8327437360550608</v>
      </c>
      <c r="T549" s="126">
        <f t="shared" ref="T549:T558" si="131">H549+H564+H579+H1095</f>
        <v>1.2102539328721096</v>
      </c>
      <c r="U549" s="126">
        <f t="shared" ref="U549:U558" si="132">I549+I564+I579+I1095</f>
        <v>1.702065812619276</v>
      </c>
      <c r="V549" s="126">
        <f t="shared" ref="V549:V558" si="133">J549+J564+J579+J1095</f>
        <v>3.1984755658594106</v>
      </c>
      <c r="W549" s="126">
        <f t="shared" ref="W549:W558" si="134">K549+K564+K579+K1095</f>
        <v>5.56634095100791</v>
      </c>
    </row>
    <row r="550" spans="1:23" ht="14.5">
      <c r="A550" s="17" t="s">
        <v>6</v>
      </c>
      <c r="B550" s="47">
        <f t="shared" si="123"/>
        <v>3.3162146847431809E-2</v>
      </c>
      <c r="C550" s="47">
        <f t="shared" ref="C550:K550" si="135">C11*C508*C460/1000</f>
        <v>6.0866607673469519E-2</v>
      </c>
      <c r="D550" s="47">
        <f t="shared" si="135"/>
        <v>0.10653881925659954</v>
      </c>
      <c r="E550" s="47">
        <f t="shared" si="135"/>
        <v>0.15784975514500227</v>
      </c>
      <c r="F550" s="47">
        <f t="shared" si="135"/>
        <v>0.19287890815695222</v>
      </c>
      <c r="G550" s="47">
        <f t="shared" si="135"/>
        <v>0.21476565497396413</v>
      </c>
      <c r="H550" s="47">
        <f t="shared" si="135"/>
        <v>0.23537419862803169</v>
      </c>
      <c r="I550" s="47">
        <f t="shared" si="135"/>
        <v>0.24344402081719732</v>
      </c>
      <c r="J550" s="47">
        <f t="shared" si="135"/>
        <v>0.27374742415723058</v>
      </c>
      <c r="K550" s="47">
        <f t="shared" si="135"/>
        <v>0.31064553261417027</v>
      </c>
      <c r="L550" s="38"/>
      <c r="M550" s="124" t="s">
        <v>6</v>
      </c>
      <c r="N550" s="126">
        <f t="shared" si="125"/>
        <v>0.66090155800144035</v>
      </c>
      <c r="O550" s="126">
        <f t="shared" si="126"/>
        <v>0.9391968575636862</v>
      </c>
      <c r="P550" s="126">
        <f t="shared" si="127"/>
        <v>1.4562046514964226</v>
      </c>
      <c r="Q550" s="126">
        <f t="shared" si="128"/>
        <v>2.042231480563161</v>
      </c>
      <c r="R550" s="126">
        <f t="shared" si="129"/>
        <v>2.4609947582728302</v>
      </c>
      <c r="S550" s="126">
        <f t="shared" si="130"/>
        <v>2.7388377074507688</v>
      </c>
      <c r="T550" s="126">
        <f t="shared" si="131"/>
        <v>2.9949765647956155</v>
      </c>
      <c r="U550" s="126">
        <f t="shared" si="132"/>
        <v>3.1130352432564456</v>
      </c>
      <c r="V550" s="126">
        <f t="shared" si="133"/>
        <v>3.4503496464688883</v>
      </c>
      <c r="W550" s="126">
        <f t="shared" si="134"/>
        <v>3.8472272388048934</v>
      </c>
    </row>
    <row r="551" spans="1:23" ht="14.5">
      <c r="A551" s="17" t="s">
        <v>11</v>
      </c>
      <c r="B551" s="47">
        <f t="shared" si="123"/>
        <v>0.23913656582662599</v>
      </c>
      <c r="C551" s="47">
        <f t="shared" ref="C551:K551" si="136">C12*C509*C461/1000</f>
        <v>0.33208584966370353</v>
      </c>
      <c r="D551" s="47">
        <f t="shared" si="136"/>
        <v>0.45124290065549122</v>
      </c>
      <c r="E551" s="47">
        <f t="shared" si="136"/>
        <v>0.58744117830684883</v>
      </c>
      <c r="F551" s="47">
        <f t="shared" si="136"/>
        <v>0.74980085182636624</v>
      </c>
      <c r="G551" s="47">
        <f t="shared" si="136"/>
        <v>0.9192806109199867</v>
      </c>
      <c r="H551" s="47">
        <f t="shared" si="136"/>
        <v>1.0986937057642419</v>
      </c>
      <c r="I551" s="47">
        <f t="shared" si="136"/>
        <v>1.2186882179194367</v>
      </c>
      <c r="J551" s="47">
        <f t="shared" si="136"/>
        <v>1.1139370724582347</v>
      </c>
      <c r="K551" s="47">
        <f t="shared" si="136"/>
        <v>1.01078214143727</v>
      </c>
      <c r="L551" s="38"/>
      <c r="M551" s="124" t="s">
        <v>11</v>
      </c>
      <c r="N551" s="126">
        <f t="shared" si="125"/>
        <v>2.5589127440851112</v>
      </c>
      <c r="O551" s="126">
        <f t="shared" si="126"/>
        <v>3.5218914733555615</v>
      </c>
      <c r="P551" s="126">
        <f t="shared" si="127"/>
        <v>4.7796525383754656</v>
      </c>
      <c r="Q551" s="126">
        <f t="shared" si="128"/>
        <v>6.2304846875402582</v>
      </c>
      <c r="R551" s="126">
        <f t="shared" si="129"/>
        <v>7.9623929911500833</v>
      </c>
      <c r="S551" s="126">
        <f t="shared" si="130"/>
        <v>9.775478171998838</v>
      </c>
      <c r="T551" s="126">
        <f t="shared" si="131"/>
        <v>11.696103811023082</v>
      </c>
      <c r="U551" s="126">
        <f t="shared" si="132"/>
        <v>13.008599438616402</v>
      </c>
      <c r="V551" s="126">
        <f t="shared" si="133"/>
        <v>12.012658515454188</v>
      </c>
      <c r="W551" s="126">
        <f t="shared" si="134"/>
        <v>11.032383288451399</v>
      </c>
    </row>
    <row r="552" spans="1:23" ht="14.5">
      <c r="A552" s="17" t="s">
        <v>2</v>
      </c>
      <c r="B552" s="47">
        <f t="shared" si="123"/>
        <v>2.3323271961632773E-2</v>
      </c>
      <c r="C552" s="47">
        <f t="shared" ref="C552:K552" si="137">C13*C510*C462/1000</f>
        <v>2.3815412596929299E-2</v>
      </c>
      <c r="D552" s="47">
        <f t="shared" si="137"/>
        <v>3.0784340240241025E-2</v>
      </c>
      <c r="E552" s="47">
        <f t="shared" si="137"/>
        <v>4.1092961283555156E-2</v>
      </c>
      <c r="F552" s="47">
        <f t="shared" si="137"/>
        <v>5.5537526732238218E-2</v>
      </c>
      <c r="G552" s="47">
        <f t="shared" si="137"/>
        <v>7.0051718516868131E-2</v>
      </c>
      <c r="H552" s="47">
        <f t="shared" si="137"/>
        <v>8.850493113708402E-2</v>
      </c>
      <c r="I552" s="47">
        <f t="shared" si="137"/>
        <v>0.10138642410085454</v>
      </c>
      <c r="J552" s="47">
        <f t="shared" si="137"/>
        <v>0.11360114413651631</v>
      </c>
      <c r="K552" s="47">
        <f t="shared" si="137"/>
        <v>0.12672872878902344</v>
      </c>
      <c r="L552" s="38"/>
      <c r="M552" s="124" t="s">
        <v>2</v>
      </c>
      <c r="N552" s="126">
        <f t="shared" si="125"/>
        <v>0.25053177852390562</v>
      </c>
      <c r="O552" s="126">
        <f t="shared" si="126"/>
        <v>0.26303136561809853</v>
      </c>
      <c r="P552" s="126">
        <f t="shared" si="127"/>
        <v>0.35010845064573981</v>
      </c>
      <c r="Q552" s="126">
        <f t="shared" si="128"/>
        <v>0.47397189208657553</v>
      </c>
      <c r="R552" s="126">
        <f t="shared" si="129"/>
        <v>0.64084644146109671</v>
      </c>
      <c r="S552" s="126">
        <f t="shared" si="130"/>
        <v>0.80862477357234874</v>
      </c>
      <c r="T552" s="126">
        <f t="shared" si="131"/>
        <v>1.0172920759186292</v>
      </c>
      <c r="U552" s="126">
        <f t="shared" si="132"/>
        <v>1.1689346501058322</v>
      </c>
      <c r="V552" s="126">
        <f t="shared" si="133"/>
        <v>1.3136531229224864</v>
      </c>
      <c r="W552" s="126">
        <f t="shared" si="134"/>
        <v>1.4675662325619871</v>
      </c>
    </row>
    <row r="553" spans="1:23" ht="14.5">
      <c r="A553" s="17" t="s">
        <v>3</v>
      </c>
      <c r="B553" s="47">
        <f t="shared" si="123"/>
        <v>3.986883520830839E-2</v>
      </c>
      <c r="C553" s="47">
        <f t="shared" ref="C553:K553" si="138">C14*C511*C463/1000</f>
        <v>5.0232345678140902E-2</v>
      </c>
      <c r="D553" s="47">
        <f t="shared" si="138"/>
        <v>6.4627353155031528E-2</v>
      </c>
      <c r="E553" s="47">
        <f t="shared" si="138"/>
        <v>8.5361945483047111E-2</v>
      </c>
      <c r="F553" s="47">
        <f t="shared" si="138"/>
        <v>0.11041442983446241</v>
      </c>
      <c r="G553" s="47">
        <f t="shared" si="138"/>
        <v>0.12126905594801138</v>
      </c>
      <c r="H553" s="47">
        <f t="shared" si="138"/>
        <v>0.16519490169019393</v>
      </c>
      <c r="I553" s="47">
        <f t="shared" si="138"/>
        <v>0.23236233116415045</v>
      </c>
      <c r="J553" s="47">
        <f t="shared" si="138"/>
        <v>0.32378960633567322</v>
      </c>
      <c r="K553" s="47">
        <f t="shared" si="138"/>
        <v>0.44608342632779319</v>
      </c>
      <c r="L553" s="38"/>
      <c r="M553" s="124" t="s">
        <v>3</v>
      </c>
      <c r="N553" s="126">
        <f t="shared" si="125"/>
        <v>0.43907146748091508</v>
      </c>
      <c r="O553" s="126">
        <f t="shared" si="126"/>
        <v>0.56366883610639351</v>
      </c>
      <c r="P553" s="126">
        <f t="shared" si="127"/>
        <v>0.74945176200260533</v>
      </c>
      <c r="Q553" s="126">
        <f t="shared" si="128"/>
        <v>1.016373680574056</v>
      </c>
      <c r="R553" s="126">
        <f t="shared" si="129"/>
        <v>1.3442505651112746</v>
      </c>
      <c r="S553" s="126">
        <f t="shared" si="130"/>
        <v>1.5393824853144682</v>
      </c>
      <c r="T553" s="126">
        <f t="shared" si="131"/>
        <v>2.081316955420577</v>
      </c>
      <c r="U553" s="126">
        <f t="shared" si="132"/>
        <v>2.8658977398784651</v>
      </c>
      <c r="V553" s="126">
        <f t="shared" si="133"/>
        <v>3.9015749277968479</v>
      </c>
      <c r="W553" s="126">
        <f t="shared" si="134"/>
        <v>5.2545221226616521</v>
      </c>
    </row>
    <row r="554" spans="1:23" ht="14.5">
      <c r="A554" s="17" t="s">
        <v>4</v>
      </c>
      <c r="B554" s="47">
        <f t="shared" si="123"/>
        <v>3.0955924843314619E-2</v>
      </c>
      <c r="C554" s="47">
        <f t="shared" ref="C554:K554" si="139">C15*C512*C464/1000</f>
        <v>3.6785979943923769E-2</v>
      </c>
      <c r="D554" s="47">
        <f t="shared" si="139"/>
        <v>4.4224911027317647E-2</v>
      </c>
      <c r="E554" s="47">
        <f t="shared" si="139"/>
        <v>5.4701759226532289E-2</v>
      </c>
      <c r="F554" s="47">
        <f t="shared" si="139"/>
        <v>6.596689465982386E-2</v>
      </c>
      <c r="G554" s="47">
        <f t="shared" si="139"/>
        <v>8.4161097674875854E-2</v>
      </c>
      <c r="H554" s="47">
        <f t="shared" si="139"/>
        <v>0.10512203222067963</v>
      </c>
      <c r="I554" s="47">
        <f t="shared" si="139"/>
        <v>0.11096786675734634</v>
      </c>
      <c r="J554" s="47">
        <f t="shared" si="139"/>
        <v>0.12004047640080023</v>
      </c>
      <c r="K554" s="47">
        <f t="shared" si="139"/>
        <v>0.13718995449033505</v>
      </c>
      <c r="L554" s="38"/>
      <c r="M554" s="124" t="s">
        <v>4</v>
      </c>
      <c r="N554" s="126">
        <f t="shared" si="125"/>
        <v>0.41392121371866925</v>
      </c>
      <c r="O554" s="126">
        <f t="shared" si="126"/>
        <v>0.47739173931888024</v>
      </c>
      <c r="P554" s="126">
        <f t="shared" si="127"/>
        <v>0.57446674800176023</v>
      </c>
      <c r="Q554" s="126">
        <f t="shared" si="128"/>
        <v>0.71833969666719788</v>
      </c>
      <c r="R554" s="126">
        <f t="shared" si="129"/>
        <v>0.8842649384976089</v>
      </c>
      <c r="S554" s="126">
        <f t="shared" si="130"/>
        <v>1.1322538163992075</v>
      </c>
      <c r="T554" s="126">
        <f t="shared" si="131"/>
        <v>1.4164367717989346</v>
      </c>
      <c r="U554" s="126">
        <f t="shared" si="132"/>
        <v>1.5507895516449637</v>
      </c>
      <c r="V554" s="126">
        <f t="shared" si="133"/>
        <v>1.7223762585525393</v>
      </c>
      <c r="W554" s="126">
        <f t="shared" si="134"/>
        <v>1.9793606905117718</v>
      </c>
    </row>
    <row r="555" spans="1:23" ht="14.5">
      <c r="A555" s="17" t="s">
        <v>0</v>
      </c>
      <c r="B555" s="47">
        <f t="shared" si="123"/>
        <v>0.41087679009303463</v>
      </c>
      <c r="C555" s="47">
        <f t="shared" ref="C555:K555" si="140">C16*C513*C465/1000</f>
        <v>0.53599246334653028</v>
      </c>
      <c r="D555" s="47">
        <f t="shared" si="140"/>
        <v>0.70519093654525344</v>
      </c>
      <c r="E555" s="47">
        <f t="shared" si="140"/>
        <v>0.89294393356388457</v>
      </c>
      <c r="F555" s="47">
        <f t="shared" si="140"/>
        <v>0.99981712896870878</v>
      </c>
      <c r="G555" s="47">
        <f t="shared" si="140"/>
        <v>0.97563131198205477</v>
      </c>
      <c r="H555" s="47">
        <f t="shared" si="140"/>
        <v>0.94537108929954916</v>
      </c>
      <c r="I555" s="47">
        <f t="shared" si="140"/>
        <v>0.90489545955805506</v>
      </c>
      <c r="J555" s="47">
        <f t="shared" si="140"/>
        <v>0.85533186517079629</v>
      </c>
      <c r="K555" s="47">
        <f t="shared" si="140"/>
        <v>0.79988572523045198</v>
      </c>
      <c r="L555" s="38"/>
      <c r="M555" s="124" t="s">
        <v>0</v>
      </c>
      <c r="N555" s="126">
        <f t="shared" si="125"/>
        <v>4.3910214565049115</v>
      </c>
      <c r="O555" s="126">
        <f t="shared" si="126"/>
        <v>5.6777691758591651</v>
      </c>
      <c r="P555" s="126">
        <f t="shared" si="127"/>
        <v>7.4442410355059394</v>
      </c>
      <c r="Q555" s="126">
        <f t="shared" si="128"/>
        <v>9.4198705901020183</v>
      </c>
      <c r="R555" s="126">
        <f t="shared" si="129"/>
        <v>10.579395144136235</v>
      </c>
      <c r="S555" s="126">
        <f t="shared" si="130"/>
        <v>10.404684371955163</v>
      </c>
      <c r="T555" s="126">
        <f t="shared" si="131"/>
        <v>10.178178868637321</v>
      </c>
      <c r="U555" s="126">
        <f t="shared" si="132"/>
        <v>9.8545886133127638</v>
      </c>
      <c r="V555" s="126">
        <f t="shared" si="133"/>
        <v>9.4422070409211649</v>
      </c>
      <c r="W555" s="126">
        <f t="shared" si="134"/>
        <v>8.9709931032785253</v>
      </c>
    </row>
    <row r="556" spans="1:23" ht="14.5">
      <c r="A556" s="17" t="s">
        <v>1</v>
      </c>
      <c r="B556" s="47">
        <f t="shared" si="123"/>
        <v>6.959649869980096E-2</v>
      </c>
      <c r="C556" s="47">
        <f t="shared" ref="C556:K556" si="141">C17*C514*C466/1000</f>
        <v>7.9816847639513896E-2</v>
      </c>
      <c r="D556" s="47">
        <f t="shared" si="141"/>
        <v>9.1266592910157374E-2</v>
      </c>
      <c r="E556" s="47">
        <f t="shared" si="141"/>
        <v>0.10024254403356773</v>
      </c>
      <c r="F556" s="47">
        <f t="shared" si="141"/>
        <v>0.10897145226430503</v>
      </c>
      <c r="G556" s="47">
        <f t="shared" si="141"/>
        <v>0.11416594865123919</v>
      </c>
      <c r="H556" s="47">
        <f t="shared" si="141"/>
        <v>0.11805236745470983</v>
      </c>
      <c r="I556" s="47">
        <f t="shared" si="141"/>
        <v>0.11979227295027878</v>
      </c>
      <c r="J556" s="47">
        <f t="shared" si="141"/>
        <v>0.10777220809061182</v>
      </c>
      <c r="K556" s="47">
        <f t="shared" si="141"/>
        <v>9.2166099192985559E-2</v>
      </c>
      <c r="L556" s="38"/>
      <c r="M556" s="124" t="s">
        <v>1</v>
      </c>
      <c r="N556" s="126">
        <f t="shared" si="125"/>
        <v>0.7386932867068865</v>
      </c>
      <c r="O556" s="126">
        <f t="shared" si="126"/>
        <v>0.84169148384906511</v>
      </c>
      <c r="P556" s="126">
        <f t="shared" si="127"/>
        <v>0.959304396064936</v>
      </c>
      <c r="Q556" s="126">
        <f t="shared" si="128"/>
        <v>1.0527086571025059</v>
      </c>
      <c r="R556" s="126">
        <f t="shared" si="129"/>
        <v>1.144406824254069</v>
      </c>
      <c r="S556" s="126">
        <f t="shared" si="130"/>
        <v>1.2004232188042072</v>
      </c>
      <c r="T556" s="126">
        <f t="shared" si="131"/>
        <v>1.2434055488554505</v>
      </c>
      <c r="U556" s="126">
        <f t="shared" si="132"/>
        <v>1.2644133580706494</v>
      </c>
      <c r="V556" s="126">
        <f t="shared" si="133"/>
        <v>1.144010695088564</v>
      </c>
      <c r="W556" s="126">
        <f t="shared" si="134"/>
        <v>0.98672671815663493</v>
      </c>
    </row>
    <row r="557" spans="1:23" ht="14.5">
      <c r="A557" s="17" t="s">
        <v>7</v>
      </c>
      <c r="B557" s="47">
        <f t="shared" si="123"/>
        <v>0.18967303324631146</v>
      </c>
      <c r="C557" s="47">
        <f t="shared" ref="C557:K557" si="142">C18*C515*C467/1000</f>
        <v>0.28060647760215329</v>
      </c>
      <c r="D557" s="47">
        <f t="shared" si="142"/>
        <v>0.40363356917916082</v>
      </c>
      <c r="E557" s="47">
        <f t="shared" si="142"/>
        <v>0.52267938325967656</v>
      </c>
      <c r="F557" s="47">
        <f t="shared" si="142"/>
        <v>0.65277457761404434</v>
      </c>
      <c r="G557" s="47">
        <f t="shared" si="142"/>
        <v>0.74196554485711641</v>
      </c>
      <c r="H557" s="47">
        <f t="shared" si="142"/>
        <v>0.81684105895172332</v>
      </c>
      <c r="I557" s="47">
        <f t="shared" si="142"/>
        <v>0.92506441565670972</v>
      </c>
      <c r="J557" s="47">
        <f t="shared" si="142"/>
        <v>1.0227089502010851</v>
      </c>
      <c r="K557" s="47">
        <f t="shared" si="142"/>
        <v>1.1114796803980398</v>
      </c>
      <c r="L557" s="38"/>
      <c r="M557" s="124" t="s">
        <v>7</v>
      </c>
      <c r="N557" s="126">
        <f t="shared" si="125"/>
        <v>1.9708298211848281</v>
      </c>
      <c r="O557" s="126">
        <f t="shared" si="126"/>
        <v>2.9171220753063007</v>
      </c>
      <c r="P557" s="126">
        <f t="shared" si="127"/>
        <v>4.2106316756116549</v>
      </c>
      <c r="Q557" s="126">
        <f t="shared" si="128"/>
        <v>5.4766847831617973</v>
      </c>
      <c r="R557" s="126">
        <f t="shared" si="129"/>
        <v>6.8675013836413381</v>
      </c>
      <c r="S557" s="126">
        <f t="shared" si="130"/>
        <v>7.8483298508387866</v>
      </c>
      <c r="T557" s="126">
        <f t="shared" si="131"/>
        <v>8.6875225742763575</v>
      </c>
      <c r="U557" s="126">
        <f t="shared" si="132"/>
        <v>9.8719470857385918</v>
      </c>
      <c r="V557" s="126">
        <f t="shared" si="133"/>
        <v>10.949059686172644</v>
      </c>
      <c r="W557" s="126">
        <f t="shared" si="134"/>
        <v>11.934399480163254</v>
      </c>
    </row>
    <row r="558" spans="1:23" ht="14.5">
      <c r="A558" s="17" t="s">
        <v>8</v>
      </c>
      <c r="B558" s="47">
        <f t="shared" si="123"/>
        <v>2.2442885964835093E-2</v>
      </c>
      <c r="C558" s="47">
        <f t="shared" ref="C558:K558" si="143">C19*C516*C468/1000</f>
        <v>3.1624741736192535E-2</v>
      </c>
      <c r="D558" s="47">
        <f t="shared" si="143"/>
        <v>4.6817808221646717E-2</v>
      </c>
      <c r="E558" s="47">
        <f t="shared" si="143"/>
        <v>7.6246408560554049E-2</v>
      </c>
      <c r="F558" s="47">
        <f t="shared" si="143"/>
        <v>0.12115970476885909</v>
      </c>
      <c r="G558" s="47">
        <f t="shared" si="143"/>
        <v>0.31427271697446757</v>
      </c>
      <c r="H558" s="47">
        <f t="shared" si="143"/>
        <v>0.63588348827086183</v>
      </c>
      <c r="I558" s="47">
        <f t="shared" si="143"/>
        <v>0.99955104628031577</v>
      </c>
      <c r="J558" s="47">
        <f t="shared" si="143"/>
        <v>1.5361936437788375</v>
      </c>
      <c r="K558" s="47">
        <f t="shared" si="143"/>
        <v>2.2754970246956798</v>
      </c>
      <c r="L558" s="38"/>
      <c r="M558" s="124" t="s">
        <v>8</v>
      </c>
      <c r="N558" s="126">
        <f t="shared" si="125"/>
        <v>0.24923408824219578</v>
      </c>
      <c r="O558" s="126">
        <f t="shared" si="126"/>
        <v>0.36030267706704522</v>
      </c>
      <c r="P558" s="126">
        <f t="shared" si="127"/>
        <v>0.55766684590354687</v>
      </c>
      <c r="Q558" s="126">
        <f t="shared" si="128"/>
        <v>0.91881309359137942</v>
      </c>
      <c r="R558" s="126">
        <f t="shared" si="129"/>
        <v>1.4496919209584513</v>
      </c>
      <c r="S558" s="126">
        <f t="shared" si="130"/>
        <v>3.511486605535532</v>
      </c>
      <c r="T558" s="126">
        <f t="shared" si="131"/>
        <v>6.8994864464762076</v>
      </c>
      <c r="U558" s="126">
        <f t="shared" si="132"/>
        <v>10.721526994195454</v>
      </c>
      <c r="V558" s="126">
        <f t="shared" si="133"/>
        <v>16.320043054814771</v>
      </c>
      <c r="W558" s="126">
        <f t="shared" si="134"/>
        <v>23.998036973163607</v>
      </c>
    </row>
    <row r="559" spans="1:23" ht="14.5">
      <c r="A559" s="17" t="s">
        <v>89</v>
      </c>
      <c r="B559" s="47">
        <f>SUM(B549:B558)</f>
        <v>1.070450362409531</v>
      </c>
      <c r="C559" s="47">
        <f t="shared" ref="C559:K559" si="144">SUM(C549:C558)</f>
        <v>1.4459843612051833</v>
      </c>
      <c r="D559" s="47">
        <f t="shared" si="144"/>
        <v>1.963180948429716</v>
      </c>
      <c r="E559" s="47">
        <f t="shared" si="144"/>
        <v>2.5463504769772225</v>
      </c>
      <c r="F559" s="47">
        <f t="shared" si="144"/>
        <v>3.0958340616394522</v>
      </c>
      <c r="G559" s="47">
        <f t="shared" si="144"/>
        <v>3.6169482084001792</v>
      </c>
      <c r="H559" s="47">
        <f t="shared" si="144"/>
        <v>4.2980042318463445</v>
      </c>
      <c r="I559" s="47">
        <f t="shared" si="144"/>
        <v>4.9818300953720076</v>
      </c>
      <c r="J559" s="47">
        <f t="shared" si="144"/>
        <v>5.7253788144751709</v>
      </c>
      <c r="K559" s="47">
        <f t="shared" si="144"/>
        <v>6.7844320116803951</v>
      </c>
      <c r="L559" s="38"/>
      <c r="M559" s="124" t="s">
        <v>89</v>
      </c>
      <c r="N559" s="126">
        <f>SUM(N549:N558)</f>
        <v>11.802661648069678</v>
      </c>
      <c r="O559" s="126">
        <f t="shared" ref="O559:W559" si="145">SUM(O549:O558)</f>
        <v>15.728061325209074</v>
      </c>
      <c r="P559" s="126">
        <f t="shared" si="145"/>
        <v>21.316038747215739</v>
      </c>
      <c r="Q559" s="126">
        <f t="shared" si="145"/>
        <v>27.710650103958201</v>
      </c>
      <c r="R559" s="126">
        <f t="shared" si="145"/>
        <v>33.858196157467503</v>
      </c>
      <c r="S559" s="126">
        <f t="shared" si="145"/>
        <v>39.792244737924378</v>
      </c>
      <c r="T559" s="126">
        <f t="shared" si="145"/>
        <v>47.424973550074284</v>
      </c>
      <c r="U559" s="126">
        <f t="shared" si="145"/>
        <v>55.121798487438838</v>
      </c>
      <c r="V559" s="126">
        <f t="shared" si="145"/>
        <v>63.454408514051508</v>
      </c>
      <c r="W559" s="126">
        <f t="shared" si="145"/>
        <v>75.037556798761628</v>
      </c>
    </row>
    <row r="560" spans="1:23" ht="14.5">
      <c r="A560" s="16"/>
      <c r="B560" s="2"/>
      <c r="C560" s="2"/>
      <c r="D560" s="2"/>
      <c r="E560" s="2"/>
      <c r="F560" s="2"/>
      <c r="G560" s="2"/>
      <c r="H560" s="2"/>
      <c r="I560" s="2"/>
      <c r="J560" s="2"/>
      <c r="K560" s="2"/>
      <c r="L560" s="38"/>
      <c r="M560" s="127" t="s">
        <v>246</v>
      </c>
      <c r="N560" s="126">
        <f>11202.2899443/1000</f>
        <v>11.2022899443</v>
      </c>
      <c r="O560" s="126">
        <f>14433.8048578/1000</f>
        <v>14.4338048578</v>
      </c>
      <c r="P560" t="s">
        <v>247</v>
      </c>
    </row>
    <row r="561" spans="1:14" ht="14.5">
      <c r="A561" t="s">
        <v>241</v>
      </c>
      <c r="L561" s="38"/>
      <c r="M561" s="45" t="s">
        <v>248</v>
      </c>
      <c r="N561" s="45"/>
    </row>
    <row r="562" spans="1:14" ht="14.5">
      <c r="A562" s="18" t="s">
        <v>41</v>
      </c>
      <c r="B562" s="17"/>
      <c r="C562" s="17"/>
      <c r="D562" s="17"/>
      <c r="E562" s="17"/>
      <c r="F562" s="17"/>
      <c r="G562" s="17"/>
      <c r="H562" s="17"/>
      <c r="I562" s="17"/>
      <c r="J562" s="17"/>
      <c r="K562" s="17"/>
      <c r="L562" s="38"/>
      <c r="M562" s="45"/>
      <c r="N562" s="45"/>
    </row>
    <row r="563" spans="1:14" ht="14.5">
      <c r="A563" s="17"/>
      <c r="B563" s="70">
        <v>2010</v>
      </c>
      <c r="C563" s="70">
        <v>2020</v>
      </c>
      <c r="D563" s="70">
        <v>2030</v>
      </c>
      <c r="E563" s="70">
        <v>2040</v>
      </c>
      <c r="F563" s="70">
        <v>2050</v>
      </c>
      <c r="G563" s="70">
        <v>2060</v>
      </c>
      <c r="H563" s="70">
        <v>2070</v>
      </c>
      <c r="I563" s="70">
        <v>2080</v>
      </c>
      <c r="J563" s="70">
        <v>2090</v>
      </c>
      <c r="K563" s="70">
        <v>2100</v>
      </c>
      <c r="L563" s="38"/>
      <c r="M563" s="45"/>
      <c r="N563" s="45"/>
    </row>
    <row r="564" spans="1:14" ht="14.5">
      <c r="A564" s="17" t="s">
        <v>5</v>
      </c>
      <c r="B564" s="47">
        <f t="shared" ref="B564:K564" si="146">B10*B521*B473/1000</f>
        <v>8.1682027365679949E-2</v>
      </c>
      <c r="C564" s="47">
        <f t="shared" si="146"/>
        <v>0.10131267271508418</v>
      </c>
      <c r="D564" s="47">
        <f t="shared" si="146"/>
        <v>0.13491804530071785</v>
      </c>
      <c r="E564" s="47">
        <f t="shared" si="146"/>
        <v>0.19887083682438705</v>
      </c>
      <c r="F564" s="47">
        <f t="shared" si="146"/>
        <v>0.27559779679307389</v>
      </c>
      <c r="G564" s="47">
        <f t="shared" si="146"/>
        <v>0.43927057511504652</v>
      </c>
      <c r="H564" s="47">
        <f t="shared" si="146"/>
        <v>0.63664796265703627</v>
      </c>
      <c r="I564" s="47">
        <f t="shared" si="146"/>
        <v>0.89935768643734892</v>
      </c>
      <c r="J564" s="47">
        <f t="shared" si="146"/>
        <v>1.8480945394865804</v>
      </c>
      <c r="K564" s="47">
        <f t="shared" si="146"/>
        <v>3.391777022864265</v>
      </c>
      <c r="L564" s="38"/>
      <c r="M564" s="45"/>
      <c r="N564" s="45"/>
    </row>
    <row r="565" spans="1:14" ht="14.5">
      <c r="A565" s="17" t="s">
        <v>6</v>
      </c>
      <c r="B565" s="47">
        <f t="shared" ref="B565:K565" si="147">B11*B522*B474/1000</f>
        <v>0.23730980866835422</v>
      </c>
      <c r="C565" s="47">
        <f t="shared" si="147"/>
        <v>0.43556417163629574</v>
      </c>
      <c r="D565" s="47">
        <f t="shared" si="147"/>
        <v>0.76239656406605638</v>
      </c>
      <c r="E565" s="47">
        <f t="shared" si="147"/>
        <v>1.1295799202670749</v>
      </c>
      <c r="F565" s="47">
        <f t="shared" si="147"/>
        <v>1.3802501086998278</v>
      </c>
      <c r="G565" s="47">
        <f t="shared" si="147"/>
        <v>1.5368726495568301</v>
      </c>
      <c r="H565" s="47">
        <f t="shared" si="147"/>
        <v>1.6843483113099822</v>
      </c>
      <c r="I565" s="47">
        <f t="shared" si="147"/>
        <v>1.7420963204635824</v>
      </c>
      <c r="J565" s="47">
        <f t="shared" si="147"/>
        <v>1.9589488325071498</v>
      </c>
      <c r="K565" s="47">
        <f t="shared" si="147"/>
        <v>2.2229933498426937</v>
      </c>
      <c r="L565" s="38"/>
      <c r="M565" s="45"/>
      <c r="N565" s="45"/>
    </row>
    <row r="566" spans="1:14" ht="14.5">
      <c r="A566" s="17" t="s">
        <v>11</v>
      </c>
      <c r="B566" s="47">
        <f t="shared" ref="B566:K566" si="148">B12*B523*B475/1000</f>
        <v>1.7112719795557743</v>
      </c>
      <c r="C566" s="47">
        <f t="shared" si="148"/>
        <v>2.3764212192813581</v>
      </c>
      <c r="D566" s="47">
        <f t="shared" si="148"/>
        <v>3.2291144150035866</v>
      </c>
      <c r="E566" s="47">
        <f t="shared" si="148"/>
        <v>4.2037553922329032</v>
      </c>
      <c r="F566" s="47">
        <f t="shared" si="148"/>
        <v>5.3656084904546493</v>
      </c>
      <c r="G566" s="47">
        <f t="shared" si="148"/>
        <v>6.5784132400597111</v>
      </c>
      <c r="H566" s="47">
        <f t="shared" si="148"/>
        <v>7.8623013853588697</v>
      </c>
      <c r="I566" s="47">
        <f t="shared" si="148"/>
        <v>8.7209874906888398</v>
      </c>
      <c r="J566" s="47">
        <f t="shared" si="148"/>
        <v>7.971383600399272</v>
      </c>
      <c r="K566" s="47">
        <f t="shared" si="148"/>
        <v>7.2332022921623409</v>
      </c>
      <c r="L566" s="38"/>
      <c r="M566" s="45"/>
      <c r="N566" s="45"/>
    </row>
    <row r="567" spans="1:14" ht="14.5">
      <c r="A567" s="17" t="s">
        <v>2</v>
      </c>
      <c r="B567" s="47">
        <f t="shared" ref="B567:K567" si="149">B13*B524*B476/1000</f>
        <v>0.16690237915533815</v>
      </c>
      <c r="C567" s="47">
        <f t="shared" si="149"/>
        <v>0.17042415959185367</v>
      </c>
      <c r="D567" s="47">
        <f t="shared" si="149"/>
        <v>0.22029411804980514</v>
      </c>
      <c r="E567" s="47">
        <f t="shared" si="149"/>
        <v>0.29406307211294958</v>
      </c>
      <c r="F567" s="47">
        <f t="shared" si="149"/>
        <v>0.39742902965167148</v>
      </c>
      <c r="G567" s="47">
        <f t="shared" si="149"/>
        <v>0.5012932363700332</v>
      </c>
      <c r="H567" s="47">
        <f t="shared" si="149"/>
        <v>0.63334525267545594</v>
      </c>
      <c r="I567" s="47">
        <f t="shared" si="149"/>
        <v>0.72552579347876889</v>
      </c>
      <c r="J567" s="47">
        <f t="shared" si="149"/>
        <v>0.81293487733381142</v>
      </c>
      <c r="K567" s="47">
        <f t="shared" si="149"/>
        <v>0.9068764612878476</v>
      </c>
      <c r="L567" s="38"/>
      <c r="M567" s="45"/>
      <c r="N567" s="45"/>
    </row>
    <row r="568" spans="1:14" ht="14.5">
      <c r="A568" s="17" t="s">
        <v>3</v>
      </c>
      <c r="B568" s="47">
        <f t="shared" ref="B568:K568" si="150">B14*B525*B477/1000</f>
        <v>0.28530317107158343</v>
      </c>
      <c r="C568" s="47">
        <f t="shared" si="150"/>
        <v>0.3594649163302111</v>
      </c>
      <c r="D568" s="47">
        <f t="shared" si="150"/>
        <v>0.46247623480234418</v>
      </c>
      <c r="E568" s="47">
        <f t="shared" si="150"/>
        <v>0.61085390651387173</v>
      </c>
      <c r="F568" s="47">
        <f t="shared" si="150"/>
        <v>0.79013060700775783</v>
      </c>
      <c r="G568" s="47">
        <f t="shared" si="150"/>
        <v>0.86780679781722925</v>
      </c>
      <c r="H568" s="47">
        <f t="shared" si="150"/>
        <v>1.182142118043346</v>
      </c>
      <c r="I568" s="47">
        <f t="shared" si="150"/>
        <v>1.6627952527918946</v>
      </c>
      <c r="J568" s="47">
        <f t="shared" si="150"/>
        <v>2.3170529303132552</v>
      </c>
      <c r="K568" s="47">
        <f t="shared" si="150"/>
        <v>3.1921929855446209</v>
      </c>
      <c r="L568" s="38"/>
      <c r="M568" s="45"/>
      <c r="N568" s="45"/>
    </row>
    <row r="569" spans="1:14" ht="14.5">
      <c r="A569" s="17" t="s">
        <v>4</v>
      </c>
      <c r="B569" s="47">
        <f t="shared" ref="B569:K569" si="151">B15*B526*B478/1000</f>
        <v>0.22152198515723831</v>
      </c>
      <c r="C569" s="47">
        <f t="shared" si="151"/>
        <v>0.26324212067248964</v>
      </c>
      <c r="D569" s="47">
        <f t="shared" si="151"/>
        <v>0.31647544480614687</v>
      </c>
      <c r="E569" s="47">
        <f t="shared" si="151"/>
        <v>0.39144823993432348</v>
      </c>
      <c r="F569" s="47">
        <f t="shared" si="151"/>
        <v>0.4720620538287203</v>
      </c>
      <c r="G569" s="47">
        <f t="shared" si="151"/>
        <v>0.60226058579467934</v>
      </c>
      <c r="H569" s="47">
        <f t="shared" si="151"/>
        <v>0.75225797255794946</v>
      </c>
      <c r="I569" s="47">
        <f t="shared" si="151"/>
        <v>0.79409102642462548</v>
      </c>
      <c r="J569" s="47">
        <f t="shared" si="151"/>
        <v>0.85901502753094872</v>
      </c>
      <c r="K569" s="47">
        <f t="shared" si="151"/>
        <v>0.9817374611210653</v>
      </c>
      <c r="L569" s="38"/>
      <c r="M569" s="45"/>
      <c r="N569" s="45"/>
    </row>
    <row r="570" spans="1:14" ht="14.5">
      <c r="A570" s="17" t="s">
        <v>0</v>
      </c>
      <c r="B570" s="47">
        <f t="shared" ref="B570:K570" si="152">B16*B527*B479/1000</f>
        <v>2.9402527192173245</v>
      </c>
      <c r="C570" s="47">
        <f t="shared" si="152"/>
        <v>3.8355860828200732</v>
      </c>
      <c r="D570" s="47">
        <f t="shared" si="152"/>
        <v>5.0463779379582503</v>
      </c>
      <c r="E570" s="47">
        <f t="shared" si="152"/>
        <v>6.3899467968860906</v>
      </c>
      <c r="F570" s="47">
        <f t="shared" si="152"/>
        <v>7.1547361716505486</v>
      </c>
      <c r="G570" s="47">
        <f t="shared" si="152"/>
        <v>6.981661381649876</v>
      </c>
      <c r="H570" s="47">
        <f t="shared" si="152"/>
        <v>6.7651178723262841</v>
      </c>
      <c r="I570" s="47">
        <f t="shared" si="152"/>
        <v>6.4754724523878275</v>
      </c>
      <c r="J570" s="47">
        <f t="shared" si="152"/>
        <v>6.1207931502585335</v>
      </c>
      <c r="K570" s="47">
        <f t="shared" si="152"/>
        <v>5.724018088584236</v>
      </c>
      <c r="L570" s="38"/>
      <c r="M570" s="45"/>
      <c r="N570" s="45"/>
    </row>
    <row r="571" spans="1:14" ht="14.5">
      <c r="A571" s="17" t="s">
        <v>1</v>
      </c>
      <c r="B571" s="47">
        <f t="shared" ref="B571:K571" si="153">B17*B528*B480/1000</f>
        <v>0.49803566296300211</v>
      </c>
      <c r="C571" s="47">
        <f t="shared" si="153"/>
        <v>0.5711729378977497</v>
      </c>
      <c r="D571" s="47">
        <f t="shared" si="153"/>
        <v>0.65310782805966994</v>
      </c>
      <c r="E571" s="47">
        <f t="shared" si="153"/>
        <v>0.71734013646578187</v>
      </c>
      <c r="F571" s="47">
        <f t="shared" si="153"/>
        <v>0.77980459486318254</v>
      </c>
      <c r="G571" s="47">
        <f t="shared" si="153"/>
        <v>0.81697664374720302</v>
      </c>
      <c r="H571" s="47">
        <f t="shared" si="153"/>
        <v>0.84478803083561549</v>
      </c>
      <c r="I571" s="47">
        <f t="shared" si="153"/>
        <v>0.85723887251827524</v>
      </c>
      <c r="J571" s="47">
        <f t="shared" si="153"/>
        <v>0.77122274982416583</v>
      </c>
      <c r="K571" s="47">
        <f t="shared" si="153"/>
        <v>0.65954473532191715</v>
      </c>
      <c r="L571" s="38"/>
      <c r="M571" s="45"/>
      <c r="N571" s="45"/>
    </row>
    <row r="572" spans="1:14" ht="14.5">
      <c r="A572" s="17" t="s">
        <v>7</v>
      </c>
      <c r="B572" s="47">
        <f t="shared" ref="B572:K572" si="154">B18*B529*B481/1000</f>
        <v>1.3573087242002366</v>
      </c>
      <c r="C572" s="47">
        <f t="shared" si="154"/>
        <v>2.0080325262785221</v>
      </c>
      <c r="D572" s="47">
        <f t="shared" si="154"/>
        <v>2.8884199058255353</v>
      </c>
      <c r="E572" s="47">
        <f t="shared" si="154"/>
        <v>3.7403170852267396</v>
      </c>
      <c r="F572" s="47">
        <f t="shared" si="154"/>
        <v>4.6712841249344912</v>
      </c>
      <c r="G572" s="47">
        <f t="shared" si="154"/>
        <v>5.3095386827222066</v>
      </c>
      <c r="H572" s="47">
        <f t="shared" si="154"/>
        <v>5.8453512163764305</v>
      </c>
      <c r="I572" s="47">
        <f t="shared" si="154"/>
        <v>6.6198024058987484</v>
      </c>
      <c r="J572" s="47">
        <f t="shared" si="154"/>
        <v>7.3185510700562011</v>
      </c>
      <c r="K572" s="47">
        <f t="shared" si="154"/>
        <v>7.9537983927132041</v>
      </c>
      <c r="L572" s="38"/>
      <c r="M572" s="45"/>
      <c r="N572" s="45"/>
    </row>
    <row r="573" spans="1:14" ht="14.5">
      <c r="A573" s="17" t="s">
        <v>8</v>
      </c>
      <c r="B573" s="47">
        <f t="shared" ref="B573:K573" si="155">B19*B530*B482/1000</f>
        <v>0.16060229751660862</v>
      </c>
      <c r="C573" s="47">
        <f t="shared" si="155"/>
        <v>0.22630806880897611</v>
      </c>
      <c r="D573" s="47">
        <f t="shared" si="155"/>
        <v>0.33503033330337917</v>
      </c>
      <c r="E573" s="47">
        <f t="shared" si="155"/>
        <v>0.54562271587539002</v>
      </c>
      <c r="F573" s="47">
        <f t="shared" si="155"/>
        <v>0.86702427587974207</v>
      </c>
      <c r="G573" s="47">
        <f t="shared" si="155"/>
        <v>2.2489496436407732</v>
      </c>
      <c r="H573" s="47">
        <f t="shared" si="155"/>
        <v>4.5504107327903656</v>
      </c>
      <c r="I573" s="47">
        <f t="shared" si="155"/>
        <v>7.152832072010586</v>
      </c>
      <c r="J573" s="47">
        <f t="shared" si="155"/>
        <v>10.993070543951534</v>
      </c>
      <c r="K573" s="47">
        <f t="shared" si="155"/>
        <v>16.283558662239038</v>
      </c>
      <c r="L573" s="38"/>
      <c r="M573" s="45"/>
      <c r="N573" s="45"/>
    </row>
    <row r="574" spans="1:14" ht="14.5">
      <c r="A574" s="17" t="s">
        <v>89</v>
      </c>
      <c r="B574" s="47">
        <f>SUM(B564:B573)</f>
        <v>7.6601907548711408</v>
      </c>
      <c r="C574" s="47">
        <f t="shared" ref="C574:K574" si="156">SUM(C564:C573)</f>
        <v>10.347528876032612</v>
      </c>
      <c r="D574" s="47">
        <f t="shared" si="156"/>
        <v>14.048610827175491</v>
      </c>
      <c r="E574" s="47">
        <f t="shared" si="156"/>
        <v>18.221798102339509</v>
      </c>
      <c r="F574" s="47">
        <f t="shared" si="156"/>
        <v>22.153927253763666</v>
      </c>
      <c r="G574" s="47">
        <f t="shared" si="156"/>
        <v>25.883043436473589</v>
      </c>
      <c r="H574" s="47">
        <f t="shared" si="156"/>
        <v>30.756710854931331</v>
      </c>
      <c r="I574" s="47">
        <f t="shared" si="156"/>
        <v>35.650199373100499</v>
      </c>
      <c r="J574" s="47">
        <f t="shared" si="156"/>
        <v>40.971067321661451</v>
      </c>
      <c r="K574" s="47">
        <f t="shared" si="156"/>
        <v>48.549699451681228</v>
      </c>
      <c r="L574" s="38"/>
      <c r="M574" s="45"/>
      <c r="N574" s="45"/>
    </row>
    <row r="576" spans="1:14">
      <c r="A576" t="s">
        <v>242</v>
      </c>
    </row>
    <row r="577" spans="1:14" ht="14.5">
      <c r="A577" s="18" t="s">
        <v>41</v>
      </c>
      <c r="B577" s="17"/>
      <c r="C577" s="17"/>
      <c r="D577" s="17"/>
      <c r="E577" s="17"/>
      <c r="F577" s="17"/>
      <c r="G577" s="17"/>
      <c r="H577" s="17"/>
      <c r="I577" s="17"/>
      <c r="J577" s="17"/>
      <c r="K577" s="17"/>
    </row>
    <row r="578" spans="1:14" ht="14.5">
      <c r="A578" s="17"/>
      <c r="B578" s="70">
        <v>2010</v>
      </c>
      <c r="C578" s="70">
        <v>2020</v>
      </c>
      <c r="D578" s="70">
        <v>2030</v>
      </c>
      <c r="E578" s="70">
        <v>2040</v>
      </c>
      <c r="F578" s="70">
        <v>2050</v>
      </c>
      <c r="G578" s="70">
        <v>2060</v>
      </c>
      <c r="H578" s="70">
        <v>2070</v>
      </c>
      <c r="I578" s="70">
        <v>2080</v>
      </c>
      <c r="J578" s="70">
        <v>2090</v>
      </c>
      <c r="K578" s="70">
        <v>2100</v>
      </c>
    </row>
    <row r="579" spans="1:14" ht="14.5">
      <c r="A579" s="17" t="s">
        <v>5</v>
      </c>
      <c r="B579" s="47">
        <f t="shared" ref="B579:K579" si="157">B10*B535*B487/1000</f>
        <v>2.419555061169382E-2</v>
      </c>
      <c r="C579" s="47">
        <f t="shared" si="157"/>
        <v>3.0010468389938032E-2</v>
      </c>
      <c r="D579" s="47">
        <f t="shared" si="157"/>
        <v>3.996492862364872E-2</v>
      </c>
      <c r="E579" s="47">
        <f t="shared" si="157"/>
        <v>5.8908790008756741E-2</v>
      </c>
      <c r="F579" s="47">
        <f t="shared" si="157"/>
        <v>8.1636568726744185E-2</v>
      </c>
      <c r="G579" s="47">
        <f t="shared" si="157"/>
        <v>0.13011911892002892</v>
      </c>
      <c r="H579" s="47">
        <f t="shared" si="157"/>
        <v>0.18858552485895261</v>
      </c>
      <c r="I579" s="47">
        <f t="shared" si="157"/>
        <v>0.26640443585945756</v>
      </c>
      <c r="J579" s="47">
        <f t="shared" si="157"/>
        <v>0.54743578737530918</v>
      </c>
      <c r="K579" s="47">
        <f t="shared" si="157"/>
        <v>1.004699751793549</v>
      </c>
    </row>
    <row r="580" spans="1:14" ht="14.5">
      <c r="A580" s="17" t="s">
        <v>6</v>
      </c>
      <c r="B580" s="47">
        <f t="shared" ref="B580:K580" si="158">B11*B536*B488/1000</f>
        <v>7.0295041289573479E-2</v>
      </c>
      <c r="C580" s="47">
        <f t="shared" si="158"/>
        <v>0.12902122167323318</v>
      </c>
      <c r="D580" s="47">
        <f t="shared" si="158"/>
        <v>0.22583431443809124</v>
      </c>
      <c r="E580" s="47">
        <f t="shared" si="158"/>
        <v>0.33460002172103986</v>
      </c>
      <c r="F580" s="47">
        <f t="shared" si="158"/>
        <v>0.40885262571083575</v>
      </c>
      <c r="G580" s="47">
        <f t="shared" si="158"/>
        <v>0.45524678041603517</v>
      </c>
      <c r="H580" s="47">
        <f t="shared" si="158"/>
        <v>0.49893148013543365</v>
      </c>
      <c r="I580" s="47">
        <f t="shared" si="158"/>
        <v>0.51603738364031626</v>
      </c>
      <c r="J580" s="47">
        <f t="shared" si="158"/>
        <v>0.5802726395422485</v>
      </c>
      <c r="K580" s="47">
        <f t="shared" si="158"/>
        <v>0.65848693819488846</v>
      </c>
    </row>
    <row r="581" spans="1:14" ht="14.5">
      <c r="A581" s="17" t="s">
        <v>11</v>
      </c>
      <c r="B581" s="47">
        <f t="shared" ref="B581:K581" si="159">B12*B537*B489/1000</f>
        <v>0.50690671041194402</v>
      </c>
      <c r="C581" s="47">
        <f t="shared" si="159"/>
        <v>0.7039347790476651</v>
      </c>
      <c r="D581" s="47">
        <f t="shared" si="159"/>
        <v>0.95651643058993252</v>
      </c>
      <c r="E581" s="47">
        <f t="shared" si="159"/>
        <v>1.245221006777901</v>
      </c>
      <c r="F581" s="47">
        <f t="shared" si="159"/>
        <v>1.5893808709243329</v>
      </c>
      <c r="G581" s="47">
        <f t="shared" si="159"/>
        <v>1.9486334463997241</v>
      </c>
      <c r="H581" s="47">
        <f t="shared" si="159"/>
        <v>2.3289420846790887</v>
      </c>
      <c r="I581" s="47">
        <f t="shared" si="159"/>
        <v>2.5832989339288792</v>
      </c>
      <c r="J581" s="47">
        <f t="shared" si="159"/>
        <v>2.3612540184050954</v>
      </c>
      <c r="K581" s="47">
        <f t="shared" si="159"/>
        <v>2.1425926582494159</v>
      </c>
    </row>
    <row r="582" spans="1:14" ht="14.5">
      <c r="A582" s="17" t="s">
        <v>2</v>
      </c>
      <c r="B582" s="47">
        <f t="shared" ref="B582:K582" si="160">B13*B538*B490/1000</f>
        <v>4.9439210708938065E-2</v>
      </c>
      <c r="C582" s="47">
        <f t="shared" si="160"/>
        <v>5.0482419595190411E-2</v>
      </c>
      <c r="D582" s="47">
        <f t="shared" si="160"/>
        <v>6.5254715812453734E-2</v>
      </c>
      <c r="E582" s="47">
        <f t="shared" si="160"/>
        <v>8.7106284868347109E-2</v>
      </c>
      <c r="F582" s="47">
        <f t="shared" si="160"/>
        <v>0.11772496975918244</v>
      </c>
      <c r="G582" s="47">
        <f t="shared" si="160"/>
        <v>0.14849124419489079</v>
      </c>
      <c r="H582" s="47">
        <f t="shared" si="160"/>
        <v>0.18760720821951216</v>
      </c>
      <c r="I582" s="47">
        <f t="shared" si="160"/>
        <v>0.21491258998280791</v>
      </c>
      <c r="J582" s="47">
        <f t="shared" si="160"/>
        <v>0.24080458826620371</v>
      </c>
      <c r="K582" s="47">
        <f t="shared" si="160"/>
        <v>0.2686316197737198</v>
      </c>
    </row>
    <row r="583" spans="1:14" ht="14.5">
      <c r="A583" s="17" t="s">
        <v>3</v>
      </c>
      <c r="B583" s="47">
        <f t="shared" ref="B583:K583" si="161">B14*B539*B491/1000</f>
        <v>8.4511459105135717E-2</v>
      </c>
      <c r="C583" s="47">
        <f t="shared" si="161"/>
        <v>0.10647937932855824</v>
      </c>
      <c r="D583" s="47">
        <f t="shared" si="161"/>
        <v>0.13699301433557862</v>
      </c>
      <c r="E583" s="47">
        <f t="shared" si="161"/>
        <v>0.18094490413710412</v>
      </c>
      <c r="F583" s="47">
        <f t="shared" si="161"/>
        <v>0.23404959093531466</v>
      </c>
      <c r="G583" s="47">
        <f t="shared" si="161"/>
        <v>0.25705854733205347</v>
      </c>
      <c r="H583" s="47">
        <f t="shared" si="161"/>
        <v>0.35016980319651764</v>
      </c>
      <c r="I583" s="47">
        <f t="shared" si="161"/>
        <v>0.49254711217800601</v>
      </c>
      <c r="J583" s="47">
        <f t="shared" si="161"/>
        <v>0.68634892219782706</v>
      </c>
      <c r="K583" s="47">
        <f t="shared" si="161"/>
        <v>0.94557970014945103</v>
      </c>
    </row>
    <row r="584" spans="1:14" ht="14.5">
      <c r="A584" s="17" t="s">
        <v>4</v>
      </c>
      <c r="B584" s="47">
        <f t="shared" ref="B584:K584" si="162">B15*B540*B492/1000</f>
        <v>6.5618430104330105E-2</v>
      </c>
      <c r="C584" s="47">
        <f t="shared" si="162"/>
        <v>7.7976615655563408E-2</v>
      </c>
      <c r="D584" s="47">
        <f t="shared" si="162"/>
        <v>9.3745195719551644E-2</v>
      </c>
      <c r="E584" s="47">
        <f t="shared" si="162"/>
        <v>0.11595336216114685</v>
      </c>
      <c r="F584" s="47">
        <f t="shared" si="162"/>
        <v>0.1398324904956019</v>
      </c>
      <c r="G584" s="47">
        <f t="shared" si="162"/>
        <v>0.17839942218606356</v>
      </c>
      <c r="H584" s="47">
        <f t="shared" si="162"/>
        <v>0.22283109804059084</v>
      </c>
      <c r="I584" s="47">
        <f t="shared" si="162"/>
        <v>0.23522273185180254</v>
      </c>
      <c r="J584" s="47">
        <f t="shared" si="162"/>
        <v>0.25445428137798054</v>
      </c>
      <c r="K584" s="47">
        <f t="shared" si="162"/>
        <v>0.29080667062300453</v>
      </c>
    </row>
    <row r="585" spans="1:14" ht="14.5">
      <c r="A585" s="17" t="s">
        <v>0</v>
      </c>
      <c r="B585" s="47">
        <f t="shared" ref="B585:K585" si="163">B16*B541*B493/1000</f>
        <v>0.87095087834321139</v>
      </c>
      <c r="C585" s="47">
        <f t="shared" si="163"/>
        <v>1.136163244050119</v>
      </c>
      <c r="D585" s="47">
        <f t="shared" si="163"/>
        <v>1.494819567307976</v>
      </c>
      <c r="E585" s="47">
        <f t="shared" si="163"/>
        <v>1.8928066077244485</v>
      </c>
      <c r="F585" s="47">
        <f t="shared" si="163"/>
        <v>2.1193497117729909</v>
      </c>
      <c r="G585" s="47">
        <f t="shared" si="163"/>
        <v>2.068082132158175</v>
      </c>
      <c r="H585" s="47">
        <f t="shared" si="163"/>
        <v>2.0039384079088163</v>
      </c>
      <c r="I585" s="47">
        <f t="shared" si="163"/>
        <v>1.9181407037677116</v>
      </c>
      <c r="J585" s="47">
        <f t="shared" si="163"/>
        <v>1.8130789015285165</v>
      </c>
      <c r="K585" s="47">
        <f t="shared" si="163"/>
        <v>1.6955476477654385</v>
      </c>
    </row>
    <row r="586" spans="1:14" ht="14.5">
      <c r="A586" s="17" t="s">
        <v>1</v>
      </c>
      <c r="B586" s="47">
        <f t="shared" ref="B586:K586" si="164">B17*B542*B494/1000</f>
        <v>0.14752629774604389</v>
      </c>
      <c r="C586" s="47">
        <f t="shared" si="164"/>
        <v>0.16919075312694176</v>
      </c>
      <c r="D586" s="47">
        <f t="shared" si="164"/>
        <v>0.19346120582886966</v>
      </c>
      <c r="E586" s="47">
        <f t="shared" si="164"/>
        <v>0.21248786467988401</v>
      </c>
      <c r="F586" s="47">
        <f t="shared" si="164"/>
        <v>0.23099085748416606</v>
      </c>
      <c r="G586" s="47">
        <f t="shared" si="164"/>
        <v>0.24200182549169585</v>
      </c>
      <c r="H586" s="47">
        <f t="shared" si="164"/>
        <v>0.25024001258843082</v>
      </c>
      <c r="I586" s="47">
        <f t="shared" si="164"/>
        <v>0.25392815525342982</v>
      </c>
      <c r="J586" s="47">
        <f t="shared" si="164"/>
        <v>0.22844877481702497</v>
      </c>
      <c r="K586" s="47">
        <f t="shared" si="164"/>
        <v>0.19536792289343555</v>
      </c>
    </row>
    <row r="587" spans="1:14" ht="14.5">
      <c r="A587" s="17" t="s">
        <v>7</v>
      </c>
      <c r="B587" s="47">
        <f t="shared" ref="B587:K587" si="165">B18*B543*B495/1000</f>
        <v>0.40205701292227009</v>
      </c>
      <c r="C587" s="47">
        <f t="shared" si="165"/>
        <v>0.59481203131734928</v>
      </c>
      <c r="D587" s="47">
        <f t="shared" si="165"/>
        <v>0.85559715243539358</v>
      </c>
      <c r="E587" s="47">
        <f t="shared" si="165"/>
        <v>1.1079430109421029</v>
      </c>
      <c r="F587" s="47">
        <f t="shared" si="165"/>
        <v>1.383710653513277</v>
      </c>
      <c r="G587" s="47">
        <f t="shared" si="165"/>
        <v>1.572772078090326</v>
      </c>
      <c r="H587" s="47">
        <f t="shared" si="165"/>
        <v>1.7314885019416986</v>
      </c>
      <c r="I587" s="47">
        <f t="shared" si="165"/>
        <v>1.9608935933271621</v>
      </c>
      <c r="J587" s="47">
        <f t="shared" si="165"/>
        <v>2.1678743602562975</v>
      </c>
      <c r="K587" s="47">
        <f t="shared" si="165"/>
        <v>2.3560449926707001</v>
      </c>
    </row>
    <row r="588" spans="1:14" ht="14.5">
      <c r="A588" s="17" t="s">
        <v>8</v>
      </c>
      <c r="B588" s="47">
        <f t="shared" ref="B588:K588" si="166">B19*B544*B496/1000</f>
        <v>4.7573023628819995E-2</v>
      </c>
      <c r="C588" s="47">
        <f t="shared" si="166"/>
        <v>6.7036146252693954E-2</v>
      </c>
      <c r="D588" s="47">
        <f t="shared" si="166"/>
        <v>9.9241456747932458E-2</v>
      </c>
      <c r="E588" s="47">
        <f t="shared" si="166"/>
        <v>0.16162236005419875</v>
      </c>
      <c r="F588" s="47">
        <f t="shared" si="166"/>
        <v>0.25682675155330198</v>
      </c>
      <c r="G588" s="47">
        <f t="shared" si="166"/>
        <v>0.66617561635993749</v>
      </c>
      <c r="H588" s="47">
        <f t="shared" si="166"/>
        <v>1.3479059805448008</v>
      </c>
      <c r="I588" s="47">
        <f t="shared" si="166"/>
        <v>2.1187856863601278</v>
      </c>
      <c r="J588" s="47">
        <f t="shared" si="166"/>
        <v>3.2563270440549479</v>
      </c>
      <c r="K588" s="47">
        <f t="shared" si="166"/>
        <v>4.8234560338083785</v>
      </c>
      <c r="L588" s="38"/>
      <c r="M588" s="45"/>
      <c r="N588" s="45"/>
    </row>
    <row r="589" spans="1:14" ht="14.5">
      <c r="A589" s="17" t="s">
        <v>89</v>
      </c>
      <c r="B589" s="47">
        <f>SUM(B579:B588)</f>
        <v>2.2690736148719606</v>
      </c>
      <c r="C589" s="47">
        <f t="shared" ref="C589:K589" si="167">SUM(C579:C588)</f>
        <v>3.0651070584372522</v>
      </c>
      <c r="D589" s="47">
        <f t="shared" si="167"/>
        <v>4.1614279818394282</v>
      </c>
      <c r="E589" s="47">
        <f t="shared" si="167"/>
        <v>5.397594213074929</v>
      </c>
      <c r="F589" s="47">
        <f t="shared" si="167"/>
        <v>6.5623550908757471</v>
      </c>
      <c r="G589" s="47">
        <f t="shared" si="167"/>
        <v>7.6669802115489301</v>
      </c>
      <c r="H589" s="47">
        <f t="shared" si="167"/>
        <v>9.110640102113841</v>
      </c>
      <c r="I589" s="47">
        <f t="shared" si="167"/>
        <v>10.5601713261497</v>
      </c>
      <c r="J589" s="47">
        <f t="shared" si="167"/>
        <v>12.13629931782145</v>
      </c>
      <c r="K589" s="47">
        <f t="shared" si="167"/>
        <v>14.381213935921981</v>
      </c>
      <c r="L589" s="38"/>
      <c r="M589" s="45"/>
      <c r="N589" s="45"/>
    </row>
    <row r="590" spans="1:14" ht="14.5">
      <c r="A590" s="16"/>
      <c r="B590" s="2"/>
      <c r="C590" s="2"/>
      <c r="D590" s="2"/>
      <c r="E590" s="2"/>
      <c r="F590" s="2"/>
      <c r="G590" s="2"/>
      <c r="H590" s="2"/>
      <c r="I590" s="2"/>
      <c r="J590" s="2"/>
      <c r="K590" s="2"/>
      <c r="L590" s="38"/>
      <c r="M590" s="45"/>
      <c r="N590" s="45"/>
    </row>
    <row r="591" spans="1:14">
      <c r="A591" s="54" t="s">
        <v>250</v>
      </c>
    </row>
    <row r="592" spans="1:14" ht="14.5">
      <c r="A592" s="129" t="s">
        <v>291</v>
      </c>
      <c r="B592" s="129"/>
      <c r="C592" s="129"/>
      <c r="D592" s="129"/>
      <c r="E592" s="129"/>
      <c r="F592" s="129"/>
      <c r="G592" s="129"/>
      <c r="H592" s="129"/>
      <c r="I592" s="129"/>
      <c r="J592" s="129"/>
      <c r="K592" s="129"/>
      <c r="M592" t="s">
        <v>253</v>
      </c>
    </row>
    <row r="593" spans="1:14" ht="14.5">
      <c r="A593" s="129"/>
      <c r="B593" s="140">
        <v>2010</v>
      </c>
      <c r="C593" s="140">
        <v>2020</v>
      </c>
      <c r="D593" s="140">
        <v>2030</v>
      </c>
      <c r="E593" s="140">
        <v>2040</v>
      </c>
      <c r="F593" s="140">
        <v>2050</v>
      </c>
      <c r="G593" s="140">
        <v>2060</v>
      </c>
      <c r="H593" s="140">
        <v>2070</v>
      </c>
      <c r="I593" s="140">
        <v>2080</v>
      </c>
      <c r="J593" s="140">
        <v>2090</v>
      </c>
      <c r="K593" s="140">
        <v>2100</v>
      </c>
      <c r="M593">
        <f>SUM(C384:C393)/'[7]Number of aircrafts'!$K$14</f>
        <v>0.67060582781406552</v>
      </c>
      <c r="N593" t="s">
        <v>255</v>
      </c>
    </row>
    <row r="594" spans="1:14" ht="14.5">
      <c r="A594" s="129" t="s">
        <v>5</v>
      </c>
      <c r="B594" s="140">
        <f>ROUND(B507/$M$593,0)</f>
        <v>8</v>
      </c>
      <c r="C594" s="140">
        <f t="shared" ref="C594:K594" si="168">ROUND(C507/$M$593,0)</f>
        <v>9</v>
      </c>
      <c r="D594" s="140">
        <f t="shared" si="168"/>
        <v>11</v>
      </c>
      <c r="E594" s="140">
        <f t="shared" si="168"/>
        <v>14</v>
      </c>
      <c r="F594" s="140">
        <f t="shared" si="168"/>
        <v>18</v>
      </c>
      <c r="G594" s="140">
        <f t="shared" si="168"/>
        <v>28</v>
      </c>
      <c r="H594" s="140">
        <f t="shared" si="168"/>
        <v>41</v>
      </c>
      <c r="I594" s="140">
        <f t="shared" si="168"/>
        <v>58</v>
      </c>
      <c r="J594" s="140">
        <f t="shared" si="168"/>
        <v>123</v>
      </c>
      <c r="K594" s="140">
        <f t="shared" si="168"/>
        <v>237</v>
      </c>
      <c r="M594" t="s">
        <v>254</v>
      </c>
    </row>
    <row r="595" spans="1:14" ht="14.5">
      <c r="A595" s="129" t="s">
        <v>6</v>
      </c>
      <c r="B595" s="140">
        <f t="shared" ref="B595:K603" si="169">ROUND(B508/$M$593,0)</f>
        <v>15</v>
      </c>
      <c r="C595" s="140">
        <f t="shared" si="169"/>
        <v>31</v>
      </c>
      <c r="D595" s="140">
        <f t="shared" si="169"/>
        <v>58</v>
      </c>
      <c r="E595" s="140">
        <f t="shared" si="169"/>
        <v>95</v>
      </c>
      <c r="F595" s="140">
        <f t="shared" si="169"/>
        <v>131</v>
      </c>
      <c r="G595" s="140">
        <f t="shared" si="169"/>
        <v>169</v>
      </c>
      <c r="H595" s="140">
        <f t="shared" si="169"/>
        <v>218</v>
      </c>
      <c r="I595" s="140">
        <f t="shared" si="169"/>
        <v>267</v>
      </c>
      <c r="J595" s="140">
        <f t="shared" si="169"/>
        <v>357</v>
      </c>
      <c r="K595" s="140">
        <f t="shared" si="169"/>
        <v>480</v>
      </c>
    </row>
    <row r="596" spans="1:14" ht="14.5">
      <c r="A596" s="129" t="s">
        <v>11</v>
      </c>
      <c r="B596" s="140">
        <f t="shared" si="169"/>
        <v>274</v>
      </c>
      <c r="C596" s="140">
        <f t="shared" si="169"/>
        <v>405</v>
      </c>
      <c r="D596" s="140">
        <f t="shared" si="169"/>
        <v>574</v>
      </c>
      <c r="E596" s="140">
        <f t="shared" si="169"/>
        <v>787</v>
      </c>
      <c r="F596" s="140">
        <f t="shared" si="169"/>
        <v>1064</v>
      </c>
      <c r="G596" s="140">
        <f t="shared" si="169"/>
        <v>1397</v>
      </c>
      <c r="H596" s="140">
        <f t="shared" si="169"/>
        <v>1804</v>
      </c>
      <c r="I596" s="140">
        <f t="shared" si="169"/>
        <v>2177</v>
      </c>
      <c r="J596" s="140">
        <f t="shared" si="169"/>
        <v>2177</v>
      </c>
      <c r="K596" s="140">
        <f t="shared" si="169"/>
        <v>2177</v>
      </c>
    </row>
    <row r="597" spans="1:14" ht="14.5">
      <c r="A597" s="129" t="s">
        <v>2</v>
      </c>
      <c r="B597" s="140">
        <f t="shared" si="169"/>
        <v>51</v>
      </c>
      <c r="C597" s="140">
        <f t="shared" si="169"/>
        <v>63</v>
      </c>
      <c r="D597" s="140">
        <f t="shared" si="169"/>
        <v>88</v>
      </c>
      <c r="E597" s="140">
        <f t="shared" si="169"/>
        <v>127</v>
      </c>
      <c r="F597" s="140">
        <f t="shared" si="169"/>
        <v>185</v>
      </c>
      <c r="G597" s="140">
        <f t="shared" si="169"/>
        <v>254</v>
      </c>
      <c r="H597" s="140">
        <f t="shared" si="169"/>
        <v>352</v>
      </c>
      <c r="I597" s="140">
        <f t="shared" si="169"/>
        <v>445</v>
      </c>
      <c r="J597" s="140">
        <f t="shared" si="169"/>
        <v>554</v>
      </c>
      <c r="K597" s="140">
        <f t="shared" si="169"/>
        <v>689</v>
      </c>
    </row>
    <row r="598" spans="1:14" ht="14.5">
      <c r="A598" s="129" t="s">
        <v>3</v>
      </c>
      <c r="B598" s="140">
        <f t="shared" si="169"/>
        <v>47</v>
      </c>
      <c r="C598" s="140">
        <f t="shared" si="169"/>
        <v>60</v>
      </c>
      <c r="D598" s="140">
        <f t="shared" si="169"/>
        <v>77</v>
      </c>
      <c r="E598" s="140">
        <f t="shared" si="169"/>
        <v>104</v>
      </c>
      <c r="F598" s="140">
        <f t="shared" si="169"/>
        <v>141</v>
      </c>
      <c r="G598" s="140">
        <f t="shared" si="169"/>
        <v>165</v>
      </c>
      <c r="H598" s="140">
        <f t="shared" si="169"/>
        <v>245</v>
      </c>
      <c r="I598" s="140">
        <f t="shared" si="169"/>
        <v>378</v>
      </c>
      <c r="J598" s="140">
        <f t="shared" si="169"/>
        <v>583</v>
      </c>
      <c r="K598" s="140">
        <f t="shared" si="169"/>
        <v>894</v>
      </c>
    </row>
    <row r="599" spans="1:14" ht="14.5">
      <c r="A599" s="129" t="s">
        <v>4</v>
      </c>
      <c r="B599" s="140">
        <f t="shared" si="169"/>
        <v>50</v>
      </c>
      <c r="C599" s="140">
        <f t="shared" si="169"/>
        <v>56</v>
      </c>
      <c r="D599" s="140">
        <f t="shared" si="169"/>
        <v>63</v>
      </c>
      <c r="E599" s="140">
        <f t="shared" si="169"/>
        <v>76</v>
      </c>
      <c r="F599" s="140">
        <f t="shared" si="169"/>
        <v>91</v>
      </c>
      <c r="G599" s="140">
        <f t="shared" si="169"/>
        <v>119</v>
      </c>
      <c r="H599" s="140">
        <f t="shared" si="169"/>
        <v>155</v>
      </c>
      <c r="I599" s="140">
        <f t="shared" si="169"/>
        <v>174</v>
      </c>
      <c r="J599" s="140">
        <f t="shared" si="169"/>
        <v>203</v>
      </c>
      <c r="K599" s="140">
        <f t="shared" si="169"/>
        <v>253</v>
      </c>
    </row>
    <row r="600" spans="1:14" ht="14.5">
      <c r="A600" s="129" t="s">
        <v>0</v>
      </c>
      <c r="B600" s="140">
        <f t="shared" si="169"/>
        <v>852</v>
      </c>
      <c r="C600" s="140">
        <f t="shared" si="169"/>
        <v>1135</v>
      </c>
      <c r="D600" s="140">
        <f t="shared" si="169"/>
        <v>1488</v>
      </c>
      <c r="E600" s="140">
        <f t="shared" si="169"/>
        <v>1904</v>
      </c>
      <c r="F600" s="140">
        <f t="shared" si="169"/>
        <v>2177</v>
      </c>
      <c r="G600" s="140">
        <f t="shared" si="169"/>
        <v>2177</v>
      </c>
      <c r="H600" s="140">
        <f t="shared" si="169"/>
        <v>2177</v>
      </c>
      <c r="I600" s="140">
        <f t="shared" si="169"/>
        <v>2177</v>
      </c>
      <c r="J600" s="140">
        <f t="shared" si="169"/>
        <v>2177</v>
      </c>
      <c r="K600" s="140">
        <f t="shared" si="169"/>
        <v>2177</v>
      </c>
    </row>
    <row r="601" spans="1:14" ht="14.5">
      <c r="A601" s="129" t="s">
        <v>1</v>
      </c>
      <c r="B601" s="140">
        <f t="shared" si="169"/>
        <v>502</v>
      </c>
      <c r="C601" s="140">
        <f t="shared" si="169"/>
        <v>645</v>
      </c>
      <c r="D601" s="140">
        <f t="shared" si="169"/>
        <v>820</v>
      </c>
      <c r="E601" s="140">
        <f t="shared" si="169"/>
        <v>1014</v>
      </c>
      <c r="F601" s="140">
        <f t="shared" si="169"/>
        <v>1250</v>
      </c>
      <c r="G601" s="140">
        <f t="shared" si="169"/>
        <v>1490</v>
      </c>
      <c r="H601" s="140">
        <f t="shared" si="169"/>
        <v>1770</v>
      </c>
      <c r="I601" s="140">
        <f t="shared" si="169"/>
        <v>2077</v>
      </c>
      <c r="J601" s="140">
        <f t="shared" si="169"/>
        <v>2177</v>
      </c>
      <c r="K601" s="140">
        <f t="shared" si="169"/>
        <v>2177</v>
      </c>
    </row>
    <row r="602" spans="1:14" ht="14.5">
      <c r="A602" s="129" t="s">
        <v>7</v>
      </c>
      <c r="B602" s="140">
        <f t="shared" si="169"/>
        <v>165</v>
      </c>
      <c r="C602" s="140">
        <f t="shared" si="169"/>
        <v>258</v>
      </c>
      <c r="D602" s="140">
        <f t="shared" si="169"/>
        <v>370</v>
      </c>
      <c r="E602" s="140">
        <f t="shared" si="169"/>
        <v>491</v>
      </c>
      <c r="F602" s="140">
        <f t="shared" si="169"/>
        <v>646</v>
      </c>
      <c r="G602" s="140">
        <f t="shared" si="169"/>
        <v>790</v>
      </c>
      <c r="H602" s="140">
        <f t="shared" si="169"/>
        <v>952</v>
      </c>
      <c r="I602" s="140">
        <f t="shared" si="169"/>
        <v>1194</v>
      </c>
      <c r="J602" s="140">
        <f t="shared" si="169"/>
        <v>1477</v>
      </c>
      <c r="K602" s="140">
        <f t="shared" si="169"/>
        <v>1807</v>
      </c>
    </row>
    <row r="603" spans="1:14" ht="14.5">
      <c r="A603" s="129" t="s">
        <v>8</v>
      </c>
      <c r="B603" s="140">
        <f t="shared" si="169"/>
        <v>10</v>
      </c>
      <c r="C603" s="140">
        <f t="shared" si="169"/>
        <v>13</v>
      </c>
      <c r="D603" s="140">
        <f t="shared" si="169"/>
        <v>19</v>
      </c>
      <c r="E603" s="140">
        <f t="shared" si="169"/>
        <v>30</v>
      </c>
      <c r="F603" s="140">
        <f t="shared" si="169"/>
        <v>49</v>
      </c>
      <c r="G603" s="140">
        <f t="shared" si="169"/>
        <v>131</v>
      </c>
      <c r="H603" s="140">
        <f t="shared" si="169"/>
        <v>282</v>
      </c>
      <c r="I603" s="140">
        <f t="shared" si="169"/>
        <v>479</v>
      </c>
      <c r="J603" s="140">
        <f t="shared" si="169"/>
        <v>810</v>
      </c>
      <c r="K603" s="140">
        <f t="shared" si="169"/>
        <v>1338</v>
      </c>
    </row>
    <row r="604" spans="1:14" ht="14.5">
      <c r="A604" s="129" t="s">
        <v>89</v>
      </c>
      <c r="B604" s="140">
        <f>SUM(B594:B603)</f>
        <v>1974</v>
      </c>
      <c r="C604" s="140">
        <f>SUM(C594:C603)</f>
        <v>2675</v>
      </c>
      <c r="D604" s="140">
        <f t="shared" ref="D604:K604" si="170">SUM(D594:D603)</f>
        <v>3568</v>
      </c>
      <c r="E604" s="140">
        <f t="shared" si="170"/>
        <v>4642</v>
      </c>
      <c r="F604" s="140">
        <f t="shared" si="170"/>
        <v>5752</v>
      </c>
      <c r="G604" s="140">
        <f t="shared" si="170"/>
        <v>6720</v>
      </c>
      <c r="H604" s="140">
        <f t="shared" si="170"/>
        <v>7996</v>
      </c>
      <c r="I604" s="140">
        <f t="shared" si="170"/>
        <v>9426</v>
      </c>
      <c r="J604" s="140">
        <f t="shared" si="170"/>
        <v>10638</v>
      </c>
      <c r="K604" s="140">
        <f t="shared" si="170"/>
        <v>12229</v>
      </c>
    </row>
    <row r="605" spans="1:14" ht="14.5">
      <c r="A605" s="16"/>
      <c r="B605" s="2"/>
      <c r="C605" s="2"/>
      <c r="D605" s="2"/>
      <c r="E605" s="2"/>
      <c r="F605" s="2"/>
      <c r="G605" s="2"/>
      <c r="H605" s="2"/>
      <c r="I605" s="2"/>
      <c r="J605" s="2"/>
      <c r="K605" s="2"/>
      <c r="L605" s="38"/>
      <c r="M605" s="45"/>
      <c r="N605" s="45"/>
    </row>
    <row r="606" spans="1:14">
      <c r="A606" s="54" t="s">
        <v>251</v>
      </c>
    </row>
    <row r="607" spans="1:14" ht="14.5">
      <c r="A607" s="129" t="s">
        <v>291</v>
      </c>
      <c r="B607" s="129"/>
      <c r="C607" s="129"/>
      <c r="D607" s="129"/>
      <c r="E607" s="129"/>
      <c r="F607" s="129"/>
      <c r="G607" s="129"/>
      <c r="H607" s="129"/>
      <c r="I607" s="129"/>
      <c r="J607" s="129"/>
      <c r="K607" s="129"/>
    </row>
    <row r="608" spans="1:14" ht="14.5">
      <c r="A608" s="129"/>
      <c r="B608" s="140">
        <v>2010</v>
      </c>
      <c r="C608" s="140">
        <v>2020</v>
      </c>
      <c r="D608" s="140">
        <v>2030</v>
      </c>
      <c r="E608" s="140">
        <v>2040</v>
      </c>
      <c r="F608" s="140">
        <v>2050</v>
      </c>
      <c r="G608" s="140">
        <v>2060</v>
      </c>
      <c r="H608" s="140">
        <v>2070</v>
      </c>
      <c r="I608" s="140">
        <v>2080</v>
      </c>
      <c r="J608" s="140">
        <v>2090</v>
      </c>
      <c r="K608" s="140">
        <v>2100</v>
      </c>
    </row>
    <row r="609" spans="1:14" ht="14.5">
      <c r="A609" s="129" t="s">
        <v>5</v>
      </c>
      <c r="B609" s="140">
        <f>ROUND(B521/$M$593,0)</f>
        <v>59</v>
      </c>
      <c r="C609" s="140">
        <f t="shared" ref="C609:K609" si="171">ROUND(C521/$M$593,0)</f>
        <v>64</v>
      </c>
      <c r="D609" s="140">
        <f t="shared" si="171"/>
        <v>75</v>
      </c>
      <c r="E609" s="140">
        <f t="shared" si="171"/>
        <v>101</v>
      </c>
      <c r="F609" s="140">
        <f t="shared" si="171"/>
        <v>131</v>
      </c>
      <c r="G609" s="140">
        <f t="shared" si="171"/>
        <v>202</v>
      </c>
      <c r="H609" s="140">
        <f t="shared" si="171"/>
        <v>290</v>
      </c>
      <c r="I609" s="140">
        <f t="shared" si="171"/>
        <v>415</v>
      </c>
      <c r="J609" s="140">
        <f t="shared" si="171"/>
        <v>881</v>
      </c>
      <c r="K609" s="140">
        <f t="shared" si="171"/>
        <v>1696</v>
      </c>
    </row>
    <row r="610" spans="1:14" ht="14.5">
      <c r="A610" s="129" t="s">
        <v>6</v>
      </c>
      <c r="B610" s="140">
        <f t="shared" ref="B610:K618" si="172">ROUND(B522/$M$593,0)</f>
        <v>109</v>
      </c>
      <c r="C610" s="140">
        <f t="shared" si="172"/>
        <v>224</v>
      </c>
      <c r="D610" s="140">
        <f t="shared" si="172"/>
        <v>418</v>
      </c>
      <c r="E610" s="140">
        <f t="shared" si="172"/>
        <v>681</v>
      </c>
      <c r="F610" s="140">
        <f t="shared" si="172"/>
        <v>941</v>
      </c>
      <c r="G610" s="140">
        <f t="shared" si="172"/>
        <v>1211</v>
      </c>
      <c r="H610" s="140">
        <f t="shared" si="172"/>
        <v>1558</v>
      </c>
      <c r="I610" s="140">
        <f t="shared" si="172"/>
        <v>1908</v>
      </c>
      <c r="J610" s="140">
        <f t="shared" si="172"/>
        <v>2554</v>
      </c>
      <c r="K610" s="140">
        <f t="shared" si="172"/>
        <v>3435</v>
      </c>
    </row>
    <row r="611" spans="1:14" ht="14.5">
      <c r="A611" s="129" t="s">
        <v>11</v>
      </c>
      <c r="B611" s="140">
        <f t="shared" si="172"/>
        <v>1962</v>
      </c>
      <c r="C611" s="140">
        <f t="shared" si="172"/>
        <v>2901</v>
      </c>
      <c r="D611" s="140">
        <f t="shared" si="172"/>
        <v>4111</v>
      </c>
      <c r="E611" s="140">
        <f t="shared" si="172"/>
        <v>5629</v>
      </c>
      <c r="F611" s="140">
        <f t="shared" si="172"/>
        <v>7617</v>
      </c>
      <c r="G611" s="140">
        <f t="shared" si="172"/>
        <v>9994</v>
      </c>
      <c r="H611" s="140">
        <f t="shared" si="172"/>
        <v>12909</v>
      </c>
      <c r="I611" s="140">
        <f t="shared" si="172"/>
        <v>15577</v>
      </c>
      <c r="J611" s="140">
        <f t="shared" si="172"/>
        <v>15577</v>
      </c>
      <c r="K611" s="140">
        <f t="shared" si="172"/>
        <v>15577</v>
      </c>
    </row>
    <row r="612" spans="1:14" ht="14.5">
      <c r="A612" s="129" t="s">
        <v>2</v>
      </c>
      <c r="B612" s="140">
        <f t="shared" si="172"/>
        <v>366</v>
      </c>
      <c r="C612" s="140">
        <f t="shared" si="172"/>
        <v>453</v>
      </c>
      <c r="D612" s="140">
        <f t="shared" si="172"/>
        <v>630</v>
      </c>
      <c r="E612" s="140">
        <f t="shared" si="172"/>
        <v>907</v>
      </c>
      <c r="F612" s="140">
        <f t="shared" si="172"/>
        <v>1325</v>
      </c>
      <c r="G612" s="140">
        <f t="shared" si="172"/>
        <v>1819</v>
      </c>
      <c r="H612" s="140">
        <f t="shared" si="172"/>
        <v>2519</v>
      </c>
      <c r="I612" s="140">
        <f t="shared" si="172"/>
        <v>3185</v>
      </c>
      <c r="J612" s="140">
        <f t="shared" si="172"/>
        <v>3964</v>
      </c>
      <c r="K612" s="140">
        <f t="shared" si="172"/>
        <v>4931</v>
      </c>
    </row>
    <row r="613" spans="1:14" ht="14.5">
      <c r="A613" s="129" t="s">
        <v>3</v>
      </c>
      <c r="B613" s="140">
        <f t="shared" si="172"/>
        <v>338</v>
      </c>
      <c r="C613" s="140">
        <f t="shared" si="172"/>
        <v>428</v>
      </c>
      <c r="D613" s="140">
        <f t="shared" si="172"/>
        <v>549</v>
      </c>
      <c r="E613" s="140">
        <f t="shared" si="172"/>
        <v>743</v>
      </c>
      <c r="F613" s="140">
        <f t="shared" si="172"/>
        <v>1007</v>
      </c>
      <c r="G613" s="140">
        <f t="shared" si="172"/>
        <v>1183</v>
      </c>
      <c r="H613" s="140">
        <f t="shared" si="172"/>
        <v>1750</v>
      </c>
      <c r="I613" s="140">
        <f t="shared" si="172"/>
        <v>2702</v>
      </c>
      <c r="J613" s="140">
        <f t="shared" si="172"/>
        <v>4171</v>
      </c>
      <c r="K613" s="140">
        <f t="shared" si="172"/>
        <v>6397</v>
      </c>
    </row>
    <row r="614" spans="1:14" ht="14.5">
      <c r="A614" s="129" t="s">
        <v>4</v>
      </c>
      <c r="B614" s="140">
        <f t="shared" si="172"/>
        <v>360</v>
      </c>
      <c r="C614" s="140">
        <f t="shared" si="172"/>
        <v>399</v>
      </c>
      <c r="D614" s="140">
        <f t="shared" si="172"/>
        <v>452</v>
      </c>
      <c r="E614" s="140">
        <f t="shared" si="172"/>
        <v>542</v>
      </c>
      <c r="F614" s="140">
        <f t="shared" si="172"/>
        <v>651</v>
      </c>
      <c r="G614" s="140">
        <f t="shared" si="172"/>
        <v>849</v>
      </c>
      <c r="H614" s="140">
        <f t="shared" si="172"/>
        <v>1109</v>
      </c>
      <c r="I614" s="140">
        <f t="shared" si="172"/>
        <v>1246</v>
      </c>
      <c r="J614" s="140">
        <f t="shared" si="172"/>
        <v>1454</v>
      </c>
      <c r="K614" s="140">
        <f t="shared" si="172"/>
        <v>1808</v>
      </c>
    </row>
    <row r="615" spans="1:14" ht="14.5">
      <c r="A615" s="129" t="s">
        <v>0</v>
      </c>
      <c r="B615" s="140">
        <f t="shared" si="172"/>
        <v>6099</v>
      </c>
      <c r="C615" s="140">
        <f t="shared" si="172"/>
        <v>8121</v>
      </c>
      <c r="D615" s="140">
        <f t="shared" si="172"/>
        <v>10651</v>
      </c>
      <c r="E615" s="140">
        <f t="shared" si="172"/>
        <v>13625</v>
      </c>
      <c r="F615" s="140">
        <f t="shared" si="172"/>
        <v>15577</v>
      </c>
      <c r="G615" s="140">
        <f t="shared" si="172"/>
        <v>15577</v>
      </c>
      <c r="H615" s="140">
        <f t="shared" si="172"/>
        <v>15577</v>
      </c>
      <c r="I615" s="140">
        <f t="shared" si="172"/>
        <v>15577</v>
      </c>
      <c r="J615" s="140">
        <f t="shared" si="172"/>
        <v>15577</v>
      </c>
      <c r="K615" s="140">
        <f t="shared" si="172"/>
        <v>15577</v>
      </c>
    </row>
    <row r="616" spans="1:14" ht="14.5">
      <c r="A616" s="129" t="s">
        <v>1</v>
      </c>
      <c r="B616" s="140">
        <f t="shared" si="172"/>
        <v>3592</v>
      </c>
      <c r="C616" s="140">
        <f t="shared" si="172"/>
        <v>4618</v>
      </c>
      <c r="D616" s="140">
        <f t="shared" si="172"/>
        <v>5871</v>
      </c>
      <c r="E616" s="140">
        <f t="shared" si="172"/>
        <v>7259</v>
      </c>
      <c r="F616" s="140">
        <f t="shared" si="172"/>
        <v>8944</v>
      </c>
      <c r="G616" s="140">
        <f t="shared" si="172"/>
        <v>10660</v>
      </c>
      <c r="H616" s="140">
        <f t="shared" si="172"/>
        <v>12666</v>
      </c>
      <c r="I616" s="140">
        <f t="shared" si="172"/>
        <v>14865</v>
      </c>
      <c r="J616" s="140">
        <f t="shared" si="172"/>
        <v>15577</v>
      </c>
      <c r="K616" s="140">
        <f t="shared" si="172"/>
        <v>15577</v>
      </c>
    </row>
    <row r="617" spans="1:14" ht="14.5">
      <c r="A617" s="129" t="s">
        <v>7</v>
      </c>
      <c r="B617" s="140">
        <f t="shared" si="172"/>
        <v>1181</v>
      </c>
      <c r="C617" s="140">
        <f t="shared" si="172"/>
        <v>1843</v>
      </c>
      <c r="D617" s="140">
        <f t="shared" si="172"/>
        <v>2646</v>
      </c>
      <c r="E617" s="140">
        <f t="shared" si="172"/>
        <v>3515</v>
      </c>
      <c r="F617" s="140">
        <f t="shared" si="172"/>
        <v>4623</v>
      </c>
      <c r="G617" s="140">
        <f t="shared" si="172"/>
        <v>5653</v>
      </c>
      <c r="H617" s="140">
        <f t="shared" si="172"/>
        <v>6810</v>
      </c>
      <c r="I617" s="140">
        <f t="shared" si="172"/>
        <v>8548</v>
      </c>
      <c r="J617" s="140">
        <f t="shared" si="172"/>
        <v>10571</v>
      </c>
      <c r="K617" s="140">
        <f t="shared" si="172"/>
        <v>12929</v>
      </c>
    </row>
    <row r="618" spans="1:14" ht="14.5">
      <c r="A618" s="129" t="s">
        <v>8</v>
      </c>
      <c r="B618" s="140">
        <f t="shared" si="172"/>
        <v>70</v>
      </c>
      <c r="C618" s="140">
        <f t="shared" si="172"/>
        <v>95</v>
      </c>
      <c r="D618" s="140">
        <f t="shared" si="172"/>
        <v>135</v>
      </c>
      <c r="E618" s="140">
        <f t="shared" si="172"/>
        <v>217</v>
      </c>
      <c r="F618" s="140">
        <f t="shared" si="172"/>
        <v>349</v>
      </c>
      <c r="G618" s="140">
        <f t="shared" si="172"/>
        <v>938</v>
      </c>
      <c r="H618" s="140">
        <f t="shared" si="172"/>
        <v>2015</v>
      </c>
      <c r="I618" s="140">
        <f t="shared" si="172"/>
        <v>3428</v>
      </c>
      <c r="J618" s="140">
        <f t="shared" si="172"/>
        <v>5800</v>
      </c>
      <c r="K618" s="140">
        <f t="shared" si="172"/>
        <v>9576</v>
      </c>
    </row>
    <row r="619" spans="1:14" ht="14.5">
      <c r="A619" s="129" t="s">
        <v>89</v>
      </c>
      <c r="B619" s="140">
        <f>SUM(B609:B618)</f>
        <v>14136</v>
      </c>
      <c r="C619" s="140">
        <f>SUM(C609:C618)</f>
        <v>19146</v>
      </c>
      <c r="D619" s="140">
        <f t="shared" ref="D619:K619" si="173">SUM(D609:D618)</f>
        <v>25538</v>
      </c>
      <c r="E619" s="140">
        <f t="shared" si="173"/>
        <v>33219</v>
      </c>
      <c r="F619" s="140">
        <f t="shared" si="173"/>
        <v>41165</v>
      </c>
      <c r="G619" s="140">
        <f t="shared" si="173"/>
        <v>48086</v>
      </c>
      <c r="H619" s="140">
        <f t="shared" si="173"/>
        <v>57203</v>
      </c>
      <c r="I619" s="140">
        <f t="shared" si="173"/>
        <v>67451</v>
      </c>
      <c r="J619" s="140">
        <f t="shared" si="173"/>
        <v>76126</v>
      </c>
      <c r="K619" s="140">
        <f t="shared" si="173"/>
        <v>87503</v>
      </c>
    </row>
    <row r="620" spans="1:14" ht="14.5">
      <c r="A620" s="16"/>
      <c r="B620" s="2"/>
      <c r="C620" s="2"/>
      <c r="D620" s="2"/>
      <c r="E620" s="2"/>
      <c r="F620" s="2"/>
      <c r="G620" s="2"/>
      <c r="H620" s="2"/>
      <c r="I620" s="2"/>
      <c r="J620" s="2"/>
      <c r="K620" s="2"/>
      <c r="L620" s="38"/>
      <c r="M620" s="45"/>
      <c r="N620" s="45"/>
    </row>
    <row r="621" spans="1:14">
      <c r="A621" s="54" t="s">
        <v>252</v>
      </c>
    </row>
    <row r="622" spans="1:14" ht="14.5">
      <c r="A622" s="129" t="s">
        <v>291</v>
      </c>
      <c r="B622" s="129"/>
      <c r="C622" s="129"/>
      <c r="D622" s="129"/>
      <c r="E622" s="129"/>
      <c r="F622" s="129"/>
      <c r="G622" s="129"/>
      <c r="H622" s="129"/>
      <c r="I622" s="129"/>
      <c r="J622" s="129"/>
      <c r="K622" s="129"/>
    </row>
    <row r="623" spans="1:14" ht="14.5">
      <c r="A623" s="129"/>
      <c r="B623" s="140">
        <v>2010</v>
      </c>
      <c r="C623" s="140">
        <v>2020</v>
      </c>
      <c r="D623" s="140">
        <v>2030</v>
      </c>
      <c r="E623" s="140">
        <v>2040</v>
      </c>
      <c r="F623" s="140">
        <v>2050</v>
      </c>
      <c r="G623" s="140">
        <v>2060</v>
      </c>
      <c r="H623" s="140">
        <v>2070</v>
      </c>
      <c r="I623" s="140">
        <v>2080</v>
      </c>
      <c r="J623" s="140">
        <v>2090</v>
      </c>
      <c r="K623" s="140">
        <v>2100</v>
      </c>
    </row>
    <row r="624" spans="1:14" ht="14.5">
      <c r="A624" s="129" t="s">
        <v>5</v>
      </c>
      <c r="B624" s="140">
        <f>ROUND(B535/$M$593,0)</f>
        <v>17</v>
      </c>
      <c r="C624" s="140">
        <f t="shared" ref="C624:K624" si="174">ROUND(C535/$M$593,0)</f>
        <v>19</v>
      </c>
      <c r="D624" s="140">
        <f t="shared" si="174"/>
        <v>22</v>
      </c>
      <c r="E624" s="140">
        <f t="shared" si="174"/>
        <v>30</v>
      </c>
      <c r="F624" s="140">
        <f t="shared" si="174"/>
        <v>39</v>
      </c>
      <c r="G624" s="140">
        <f t="shared" si="174"/>
        <v>60</v>
      </c>
      <c r="H624" s="140">
        <f t="shared" si="174"/>
        <v>86</v>
      </c>
      <c r="I624" s="140">
        <f t="shared" si="174"/>
        <v>123</v>
      </c>
      <c r="J624" s="140">
        <f t="shared" si="174"/>
        <v>261</v>
      </c>
      <c r="K624" s="140">
        <f t="shared" si="174"/>
        <v>502</v>
      </c>
    </row>
    <row r="625" spans="1:29" ht="14.5">
      <c r="A625" s="129" t="s">
        <v>6</v>
      </c>
      <c r="B625" s="140">
        <f t="shared" ref="B625:K633" si="175">ROUND(B536/$M$593,0)</f>
        <v>32</v>
      </c>
      <c r="C625" s="140">
        <f t="shared" si="175"/>
        <v>66</v>
      </c>
      <c r="D625" s="140">
        <f t="shared" si="175"/>
        <v>124</v>
      </c>
      <c r="E625" s="140">
        <f t="shared" si="175"/>
        <v>202</v>
      </c>
      <c r="F625" s="140">
        <f t="shared" si="175"/>
        <v>279</v>
      </c>
      <c r="G625" s="140">
        <f t="shared" si="175"/>
        <v>359</v>
      </c>
      <c r="H625" s="140">
        <f t="shared" si="175"/>
        <v>461</v>
      </c>
      <c r="I625" s="140">
        <f t="shared" si="175"/>
        <v>565</v>
      </c>
      <c r="J625" s="140">
        <f t="shared" si="175"/>
        <v>757</v>
      </c>
      <c r="K625" s="140">
        <f t="shared" si="175"/>
        <v>1017</v>
      </c>
    </row>
    <row r="626" spans="1:29" ht="14.5">
      <c r="A626" s="129" t="s">
        <v>11</v>
      </c>
      <c r="B626" s="140">
        <f t="shared" si="175"/>
        <v>581</v>
      </c>
      <c r="C626" s="140">
        <f t="shared" si="175"/>
        <v>859</v>
      </c>
      <c r="D626" s="140">
        <f t="shared" si="175"/>
        <v>1218</v>
      </c>
      <c r="E626" s="140">
        <f t="shared" si="175"/>
        <v>1667</v>
      </c>
      <c r="F626" s="140">
        <f t="shared" si="175"/>
        <v>2256</v>
      </c>
      <c r="G626" s="140">
        <f t="shared" si="175"/>
        <v>2960</v>
      </c>
      <c r="H626" s="140">
        <f t="shared" si="175"/>
        <v>3824</v>
      </c>
      <c r="I626" s="140">
        <f t="shared" si="175"/>
        <v>4614</v>
      </c>
      <c r="J626" s="140">
        <f t="shared" si="175"/>
        <v>4614</v>
      </c>
      <c r="K626" s="140">
        <f t="shared" si="175"/>
        <v>4614</v>
      </c>
    </row>
    <row r="627" spans="1:29" ht="14.5">
      <c r="A627" s="129" t="s">
        <v>2</v>
      </c>
      <c r="B627" s="140">
        <f t="shared" si="175"/>
        <v>108</v>
      </c>
      <c r="C627" s="140">
        <f t="shared" si="175"/>
        <v>134</v>
      </c>
      <c r="D627" s="140">
        <f t="shared" si="175"/>
        <v>187</v>
      </c>
      <c r="E627" s="140">
        <f t="shared" si="175"/>
        <v>269</v>
      </c>
      <c r="F627" s="140">
        <f t="shared" si="175"/>
        <v>393</v>
      </c>
      <c r="G627" s="140">
        <f t="shared" si="175"/>
        <v>539</v>
      </c>
      <c r="H627" s="140">
        <f t="shared" si="175"/>
        <v>746</v>
      </c>
      <c r="I627" s="140">
        <f t="shared" si="175"/>
        <v>943</v>
      </c>
      <c r="J627" s="140">
        <f t="shared" si="175"/>
        <v>1174</v>
      </c>
      <c r="K627" s="140">
        <f t="shared" si="175"/>
        <v>1461</v>
      </c>
    </row>
    <row r="628" spans="1:29" ht="14.5">
      <c r="A628" s="129" t="s">
        <v>3</v>
      </c>
      <c r="B628" s="140">
        <f t="shared" si="175"/>
        <v>100</v>
      </c>
      <c r="C628" s="140">
        <f t="shared" si="175"/>
        <v>127</v>
      </c>
      <c r="D628" s="140">
        <f t="shared" si="175"/>
        <v>163</v>
      </c>
      <c r="E628" s="140">
        <f t="shared" si="175"/>
        <v>220</v>
      </c>
      <c r="F628" s="140">
        <f t="shared" si="175"/>
        <v>298</v>
      </c>
      <c r="G628" s="140">
        <f t="shared" si="175"/>
        <v>351</v>
      </c>
      <c r="H628" s="140">
        <f t="shared" si="175"/>
        <v>518</v>
      </c>
      <c r="I628" s="140">
        <f t="shared" si="175"/>
        <v>800</v>
      </c>
      <c r="J628" s="140">
        <f t="shared" si="175"/>
        <v>1235</v>
      </c>
      <c r="K628" s="140">
        <f t="shared" si="175"/>
        <v>1895</v>
      </c>
    </row>
    <row r="629" spans="1:29" ht="14.5">
      <c r="A629" s="129" t="s">
        <v>4</v>
      </c>
      <c r="B629" s="140">
        <f t="shared" si="175"/>
        <v>107</v>
      </c>
      <c r="C629" s="140">
        <f t="shared" si="175"/>
        <v>118</v>
      </c>
      <c r="D629" s="140">
        <f t="shared" si="175"/>
        <v>134</v>
      </c>
      <c r="E629" s="140">
        <f t="shared" si="175"/>
        <v>161</v>
      </c>
      <c r="F629" s="140">
        <f t="shared" si="175"/>
        <v>193</v>
      </c>
      <c r="G629" s="140">
        <f t="shared" si="175"/>
        <v>251</v>
      </c>
      <c r="H629" s="140">
        <f t="shared" si="175"/>
        <v>328</v>
      </c>
      <c r="I629" s="140">
        <f t="shared" si="175"/>
        <v>369</v>
      </c>
      <c r="J629" s="140">
        <f t="shared" si="175"/>
        <v>431</v>
      </c>
      <c r="K629" s="140">
        <f t="shared" si="175"/>
        <v>535</v>
      </c>
    </row>
    <row r="630" spans="1:29" ht="14.5">
      <c r="A630" s="129" t="s">
        <v>0</v>
      </c>
      <c r="B630" s="140">
        <f t="shared" si="175"/>
        <v>1807</v>
      </c>
      <c r="C630" s="140">
        <f t="shared" si="175"/>
        <v>2406</v>
      </c>
      <c r="D630" s="140">
        <f t="shared" si="175"/>
        <v>3155</v>
      </c>
      <c r="E630" s="140">
        <f t="shared" si="175"/>
        <v>4036</v>
      </c>
      <c r="F630" s="140">
        <f t="shared" si="175"/>
        <v>4614</v>
      </c>
      <c r="G630" s="140">
        <f t="shared" si="175"/>
        <v>4614</v>
      </c>
      <c r="H630" s="140">
        <f t="shared" si="175"/>
        <v>4614</v>
      </c>
      <c r="I630" s="140">
        <f t="shared" si="175"/>
        <v>4614</v>
      </c>
      <c r="J630" s="140">
        <f t="shared" si="175"/>
        <v>4614</v>
      </c>
      <c r="K630" s="140">
        <f t="shared" si="175"/>
        <v>4614</v>
      </c>
    </row>
    <row r="631" spans="1:29" ht="14.5">
      <c r="A631" s="129" t="s">
        <v>1</v>
      </c>
      <c r="B631" s="140">
        <f t="shared" si="175"/>
        <v>1064</v>
      </c>
      <c r="C631" s="140">
        <f t="shared" si="175"/>
        <v>1368</v>
      </c>
      <c r="D631" s="140">
        <f t="shared" si="175"/>
        <v>1739</v>
      </c>
      <c r="E631" s="140">
        <f t="shared" si="175"/>
        <v>2150</v>
      </c>
      <c r="F631" s="140">
        <f t="shared" si="175"/>
        <v>2649</v>
      </c>
      <c r="G631" s="140">
        <f t="shared" si="175"/>
        <v>3158</v>
      </c>
      <c r="H631" s="140">
        <f t="shared" si="175"/>
        <v>3752</v>
      </c>
      <c r="I631" s="140">
        <f t="shared" si="175"/>
        <v>4403</v>
      </c>
      <c r="J631" s="140">
        <f t="shared" si="175"/>
        <v>4614</v>
      </c>
      <c r="K631" s="140">
        <f t="shared" si="175"/>
        <v>4614</v>
      </c>
    </row>
    <row r="632" spans="1:29" ht="14.5">
      <c r="A632" s="129" t="s">
        <v>7</v>
      </c>
      <c r="B632" s="140">
        <f t="shared" si="175"/>
        <v>350</v>
      </c>
      <c r="C632" s="140">
        <f t="shared" si="175"/>
        <v>546</v>
      </c>
      <c r="D632" s="140">
        <f t="shared" si="175"/>
        <v>784</v>
      </c>
      <c r="E632" s="140">
        <f t="shared" si="175"/>
        <v>1041</v>
      </c>
      <c r="F632" s="140">
        <f t="shared" si="175"/>
        <v>1369</v>
      </c>
      <c r="G632" s="140">
        <f t="shared" si="175"/>
        <v>1674</v>
      </c>
      <c r="H632" s="140">
        <f t="shared" si="175"/>
        <v>2017</v>
      </c>
      <c r="I632" s="140">
        <f t="shared" si="175"/>
        <v>2532</v>
      </c>
      <c r="J632" s="140">
        <f t="shared" si="175"/>
        <v>3131</v>
      </c>
      <c r="K632" s="140">
        <f t="shared" si="175"/>
        <v>3830</v>
      </c>
    </row>
    <row r="633" spans="1:29" ht="14.5">
      <c r="A633" s="129" t="s">
        <v>8</v>
      </c>
      <c r="B633" s="140">
        <f t="shared" si="175"/>
        <v>21</v>
      </c>
      <c r="C633" s="140">
        <f t="shared" si="175"/>
        <v>28</v>
      </c>
      <c r="D633" s="140">
        <f t="shared" si="175"/>
        <v>40</v>
      </c>
      <c r="E633" s="140">
        <f t="shared" si="175"/>
        <v>64</v>
      </c>
      <c r="F633" s="140">
        <f t="shared" si="175"/>
        <v>103</v>
      </c>
      <c r="G633" s="140">
        <f t="shared" si="175"/>
        <v>278</v>
      </c>
      <c r="H633" s="140">
        <f t="shared" si="175"/>
        <v>597</v>
      </c>
      <c r="I633" s="140">
        <f t="shared" si="175"/>
        <v>1015</v>
      </c>
      <c r="J633" s="140">
        <f t="shared" si="175"/>
        <v>1718</v>
      </c>
      <c r="K633" s="140">
        <f t="shared" si="175"/>
        <v>2836</v>
      </c>
    </row>
    <row r="634" spans="1:29" ht="14.5">
      <c r="A634" s="129" t="s">
        <v>89</v>
      </c>
      <c r="B634" s="140">
        <f>SUM(B624:B633)</f>
        <v>4187</v>
      </c>
      <c r="C634" s="140">
        <f>SUM(C624:C633)</f>
        <v>5671</v>
      </c>
      <c r="D634" s="140">
        <f t="shared" ref="D634:K634" si="176">SUM(D624:D633)</f>
        <v>7566</v>
      </c>
      <c r="E634" s="140">
        <f t="shared" si="176"/>
        <v>9840</v>
      </c>
      <c r="F634" s="140">
        <f t="shared" si="176"/>
        <v>12193</v>
      </c>
      <c r="G634" s="140">
        <f t="shared" si="176"/>
        <v>14244</v>
      </c>
      <c r="H634" s="140">
        <f t="shared" si="176"/>
        <v>16943</v>
      </c>
      <c r="I634" s="140">
        <f t="shared" si="176"/>
        <v>19978</v>
      </c>
      <c r="J634" s="140">
        <f t="shared" si="176"/>
        <v>22549</v>
      </c>
      <c r="K634" s="140">
        <f t="shared" si="176"/>
        <v>25918</v>
      </c>
      <c r="M634" t="s">
        <v>256</v>
      </c>
      <c r="Q634" s="6">
        <f>SUM(C634,C619,C604)</f>
        <v>27492</v>
      </c>
      <c r="R634" s="5"/>
    </row>
    <row r="635" spans="1:29" ht="14.5">
      <c r="A635" s="16"/>
      <c r="B635" s="2"/>
      <c r="C635" s="2"/>
      <c r="D635" s="2"/>
      <c r="E635" s="2"/>
      <c r="F635" s="2"/>
      <c r="G635" s="2"/>
      <c r="H635" s="2"/>
      <c r="I635" s="2"/>
      <c r="J635" s="2"/>
      <c r="K635" s="2"/>
      <c r="L635" s="38"/>
      <c r="M635" s="45"/>
      <c r="N635" s="45"/>
    </row>
    <row r="636" spans="1:29" ht="14.5">
      <c r="A636" s="16"/>
      <c r="B636" s="2"/>
      <c r="C636" s="2"/>
      <c r="D636" s="2"/>
      <c r="E636" s="2"/>
      <c r="F636" s="2"/>
      <c r="G636" s="2"/>
      <c r="H636" s="2"/>
      <c r="I636" s="2"/>
      <c r="J636" s="2"/>
      <c r="K636" s="2"/>
      <c r="L636" s="38"/>
      <c r="M636" s="45"/>
      <c r="N636" s="45"/>
    </row>
    <row r="637" spans="1:29" ht="14.5">
      <c r="A637" s="34" t="s">
        <v>59</v>
      </c>
      <c r="B637" s="35"/>
      <c r="C637" s="35"/>
      <c r="D637" s="35"/>
      <c r="E637" s="35"/>
      <c r="F637" s="35"/>
      <c r="G637" s="35"/>
      <c r="H637" s="35"/>
      <c r="I637" s="35"/>
      <c r="J637" s="35"/>
      <c r="K637" s="35"/>
      <c r="L637" s="35"/>
      <c r="M637" s="35"/>
      <c r="N637" s="35"/>
      <c r="O637" s="35"/>
      <c r="P637" s="35"/>
      <c r="Q637" s="35"/>
      <c r="R637" s="35"/>
      <c r="S637" s="35"/>
      <c r="T637" s="35"/>
    </row>
    <row r="638" spans="1:29" ht="14.5" outlineLevel="1">
      <c r="A638" s="32"/>
      <c r="B638" s="5"/>
      <c r="C638" s="5"/>
      <c r="D638" s="5"/>
      <c r="E638" s="5"/>
      <c r="F638" s="5"/>
      <c r="G638" s="5"/>
      <c r="H638" s="5"/>
      <c r="I638" s="5"/>
      <c r="J638" s="5"/>
      <c r="K638" s="5"/>
      <c r="L638" s="5"/>
      <c r="M638" s="5"/>
      <c r="N638" s="5"/>
      <c r="O638" s="5"/>
      <c r="P638" s="5"/>
      <c r="Q638" s="5"/>
      <c r="R638" s="5"/>
      <c r="S638" s="5"/>
      <c r="T638" s="5"/>
    </row>
    <row r="639" spans="1:29" outlineLevel="1">
      <c r="A639" s="10" t="s">
        <v>60</v>
      </c>
      <c r="B639" s="5"/>
      <c r="C639" s="5"/>
      <c r="D639" s="5"/>
      <c r="E639" s="5"/>
      <c r="F639" s="5"/>
      <c r="G639" s="5"/>
      <c r="H639" s="5"/>
      <c r="I639" s="5"/>
      <c r="J639" s="5"/>
      <c r="K639" s="5"/>
      <c r="L639" s="5"/>
      <c r="M639" s="5"/>
      <c r="N639" s="5"/>
      <c r="O639" s="5"/>
      <c r="P639" s="5"/>
      <c r="Q639" s="5"/>
      <c r="R639" s="5"/>
      <c r="S639" s="5"/>
      <c r="T639" s="5"/>
    </row>
    <row r="640" spans="1:29" ht="14.5" outlineLevel="1">
      <c r="A640" s="32" t="s">
        <v>61</v>
      </c>
      <c r="B640" s="5"/>
      <c r="D640" s="5"/>
      <c r="E640" s="5"/>
      <c r="F640" s="5"/>
      <c r="G640" s="5"/>
      <c r="H640" s="5"/>
      <c r="I640" s="5"/>
      <c r="J640" s="5"/>
      <c r="K640" s="5"/>
      <c r="L640" s="5"/>
      <c r="M640" s="5"/>
      <c r="N640" s="5"/>
      <c r="O640" s="5"/>
      <c r="P640" s="30"/>
      <c r="Q640" s="30"/>
      <c r="R640" s="5"/>
      <c r="T640" s="5"/>
      <c r="U640" s="5"/>
      <c r="V640" s="5"/>
      <c r="W640" s="5"/>
      <c r="X640" s="5"/>
      <c r="Y640" s="5"/>
      <c r="Z640" s="5"/>
      <c r="AA640" s="5"/>
      <c r="AB640" s="5"/>
      <c r="AC640" s="5"/>
    </row>
    <row r="641" spans="1:31" ht="14.5" outlineLevel="1">
      <c r="B641" s="73">
        <v>2010</v>
      </c>
      <c r="C641" s="73">
        <v>2020</v>
      </c>
      <c r="D641" s="73">
        <v>2030</v>
      </c>
      <c r="E641" s="73">
        <v>2040</v>
      </c>
      <c r="F641" s="73">
        <v>2050</v>
      </c>
      <c r="G641" s="73">
        <v>2060</v>
      </c>
      <c r="H641" s="73">
        <v>2070</v>
      </c>
      <c r="I641" s="73">
        <v>2080</v>
      </c>
      <c r="J641" s="73">
        <v>2090</v>
      </c>
      <c r="K641" s="73">
        <v>2100</v>
      </c>
      <c r="L641" s="55"/>
      <c r="M641" s="55"/>
      <c r="O641" s="5"/>
      <c r="P641" s="53"/>
      <c r="Q641" s="53"/>
      <c r="R641" s="5"/>
      <c r="S641" s="5"/>
      <c r="T641" s="55"/>
      <c r="U641" s="55"/>
      <c r="V641" s="55"/>
      <c r="W641" s="55"/>
      <c r="X641" s="55"/>
      <c r="Y641" s="55"/>
      <c r="Z641" s="55"/>
      <c r="AA641" s="55"/>
      <c r="AB641" s="55"/>
      <c r="AC641" s="55"/>
    </row>
    <row r="642" spans="1:31" ht="14.5" outlineLevel="1">
      <c r="A642" s="4" t="s">
        <v>5</v>
      </c>
      <c r="B642" s="7">
        <v>0.49271201229213124</v>
      </c>
      <c r="C642" s="7">
        <v>0.47846970625794999</v>
      </c>
      <c r="D642" s="7">
        <v>0.45369191479434973</v>
      </c>
      <c r="E642" s="7">
        <v>0.41166833692432664</v>
      </c>
      <c r="F642" s="7">
        <v>0.37353722669459283</v>
      </c>
      <c r="G642" s="7">
        <v>0.3232328657264143</v>
      </c>
      <c r="H642" s="7">
        <v>0.27970300687361871</v>
      </c>
      <c r="I642" s="7">
        <v>0.23219875747736091</v>
      </c>
      <c r="J642" s="7">
        <v>0.19276254330148065</v>
      </c>
      <c r="K642" s="7">
        <v>0.16002410393465608</v>
      </c>
      <c r="L642" s="55"/>
      <c r="M642" s="55"/>
      <c r="O642" s="5"/>
      <c r="P642" s="53"/>
      <c r="Q642" s="53"/>
      <c r="R642" s="5"/>
      <c r="T642" s="7"/>
      <c r="U642" s="7"/>
      <c r="V642" s="7"/>
      <c r="W642" s="7"/>
      <c r="X642" s="7"/>
      <c r="Y642" s="7"/>
      <c r="Z642" s="7"/>
      <c r="AA642" s="7"/>
      <c r="AB642" s="7"/>
      <c r="AC642" s="7"/>
    </row>
    <row r="643" spans="1:31" ht="14.5" outlineLevel="1">
      <c r="A643" s="4" t="s">
        <v>6</v>
      </c>
      <c r="B643" s="7">
        <v>0.9026480745660278</v>
      </c>
      <c r="C643" s="7">
        <v>0.78970725509681283</v>
      </c>
      <c r="D643" s="7">
        <v>0.70072080813827664</v>
      </c>
      <c r="E643" s="7">
        <v>0.63611799523691959</v>
      </c>
      <c r="F643" s="7">
        <v>0.57747122557888542</v>
      </c>
      <c r="G643" s="7">
        <v>0.53793260913309049</v>
      </c>
      <c r="H643" s="7">
        <v>0.50110114435339037</v>
      </c>
      <c r="I643" s="7">
        <v>0.47323978570837244</v>
      </c>
      <c r="J643" s="7">
        <v>0.44692752611110859</v>
      </c>
      <c r="K643" s="7">
        <v>0.42207823523714738</v>
      </c>
      <c r="L643" s="55"/>
      <c r="M643" s="55"/>
      <c r="O643" s="5"/>
      <c r="P643" s="53"/>
      <c r="Q643" s="53"/>
      <c r="R643" s="5"/>
      <c r="T643" s="7"/>
      <c r="U643" s="7"/>
      <c r="V643" s="7"/>
      <c r="W643" s="7"/>
      <c r="X643" s="7"/>
      <c r="Y643" s="7"/>
      <c r="Z643" s="7"/>
      <c r="AA643" s="7"/>
      <c r="AB643" s="7"/>
      <c r="AC643" s="7"/>
    </row>
    <row r="644" spans="1:31" ht="14.5" outlineLevel="1">
      <c r="A644" s="4" t="s">
        <v>11</v>
      </c>
      <c r="B644" s="7">
        <v>0.29992594867057987</v>
      </c>
      <c r="C644" s="7">
        <v>0.27976166356175713</v>
      </c>
      <c r="D644" s="7">
        <v>0.2564542895672019</v>
      </c>
      <c r="E644" s="7">
        <v>0.23690395007730447</v>
      </c>
      <c r="F644" s="7">
        <v>0.21898635830316532</v>
      </c>
      <c r="G644" s="7">
        <v>0.20752427621323388</v>
      </c>
      <c r="H644" s="7">
        <v>0.19665293229882025</v>
      </c>
      <c r="I644" s="7">
        <v>0.18578338287512519</v>
      </c>
      <c r="J644" s="7">
        <v>0.17553556065230586</v>
      </c>
      <c r="K644" s="7">
        <v>0.16586629374728268</v>
      </c>
      <c r="L644" s="55"/>
      <c r="M644" s="55"/>
      <c r="O644" s="5"/>
      <c r="P644" s="53"/>
      <c r="Q644" s="53"/>
      <c r="R644" s="5"/>
      <c r="T644" s="7"/>
      <c r="U644" s="7"/>
      <c r="V644" s="7"/>
      <c r="W644" s="7"/>
      <c r="X644" s="7"/>
      <c r="Y644" s="7"/>
      <c r="Z644" s="7"/>
      <c r="AA644" s="7"/>
      <c r="AB644" s="7"/>
      <c r="AC644" s="7"/>
    </row>
    <row r="645" spans="1:31" ht="14.5" outlineLevel="1">
      <c r="A645" s="4" t="s">
        <v>2</v>
      </c>
      <c r="B645" s="7">
        <v>0.60164882413159981</v>
      </c>
      <c r="C645" s="7">
        <v>0.55781692074887368</v>
      </c>
      <c r="D645" s="7">
        <v>0.4981491048582331</v>
      </c>
      <c r="E645" s="7">
        <v>0.44159890889948455</v>
      </c>
      <c r="F645" s="7">
        <v>0.39146832632914702</v>
      </c>
      <c r="G645" s="7">
        <v>0.35522653607478621</v>
      </c>
      <c r="H645" s="7">
        <v>0.32233997860045044</v>
      </c>
      <c r="I645" s="7">
        <v>0.30083308426107752</v>
      </c>
      <c r="J645" s="7">
        <v>0.28076115466338281</v>
      </c>
      <c r="K645" s="7">
        <v>0.26202844730836261</v>
      </c>
      <c r="L645" s="55"/>
      <c r="M645" s="55"/>
      <c r="O645" s="5"/>
      <c r="P645" s="53"/>
      <c r="Q645" s="53"/>
      <c r="R645" s="5"/>
      <c r="T645" s="7"/>
      <c r="U645" s="7"/>
      <c r="V645" s="7"/>
      <c r="W645" s="7"/>
      <c r="X645" s="7"/>
      <c r="Y645" s="7"/>
      <c r="Z645" s="7"/>
      <c r="AA645" s="7"/>
      <c r="AB645" s="7"/>
      <c r="AC645" s="7"/>
    </row>
    <row r="646" spans="1:31" ht="14.5" outlineLevel="1">
      <c r="A646" s="4" t="s">
        <v>3</v>
      </c>
      <c r="B646" s="7">
        <v>0.62446578598233182</v>
      </c>
      <c r="C646" s="7">
        <v>0.589574732004012</v>
      </c>
      <c r="D646" s="7">
        <v>0.5546702363508248</v>
      </c>
      <c r="E646" s="7">
        <v>0.51545002099011572</v>
      </c>
      <c r="F646" s="7">
        <v>0.47900303049732168</v>
      </c>
      <c r="G646" s="7">
        <v>0.44428037024551209</v>
      </c>
      <c r="H646" s="7">
        <v>0.41207473610460377</v>
      </c>
      <c r="I646" s="7">
        <v>0.37932069147473557</v>
      </c>
      <c r="J646" s="7">
        <v>0.34917012467453723</v>
      </c>
      <c r="K646" s="7">
        <v>0.32141609647295571</v>
      </c>
      <c r="L646" s="55"/>
      <c r="M646" s="55"/>
      <c r="O646" s="5"/>
      <c r="P646" s="53"/>
      <c r="Q646" s="53"/>
      <c r="R646" s="5"/>
      <c r="T646" s="7"/>
      <c r="U646" s="7"/>
      <c r="V646" s="7"/>
      <c r="W646" s="7"/>
      <c r="X646" s="7"/>
      <c r="Y646" s="7"/>
      <c r="Z646" s="7"/>
      <c r="AA646" s="7"/>
      <c r="AB646" s="7"/>
      <c r="AC646" s="7"/>
    </row>
    <row r="647" spans="1:31" ht="14.5" outlineLevel="1">
      <c r="A647" s="4" t="s">
        <v>4</v>
      </c>
      <c r="B647" s="7">
        <v>0.50222976611742087</v>
      </c>
      <c r="C647" s="7">
        <v>0.48765731287120179</v>
      </c>
      <c r="D647" s="7">
        <v>0.47042206781128504</v>
      </c>
      <c r="E647" s="7">
        <v>0.4464338961971433</v>
      </c>
      <c r="F647" s="7">
        <v>0.42366895031317792</v>
      </c>
      <c r="G647" s="7">
        <v>0.39266565791991553</v>
      </c>
      <c r="H647" s="7">
        <v>0.3639311278197398</v>
      </c>
      <c r="I647" s="7">
        <v>0.33737348792226179</v>
      </c>
      <c r="J647" s="7">
        <v>0.31275387470897958</v>
      </c>
      <c r="K647" s="7">
        <v>0.28993086192955031</v>
      </c>
      <c r="L647" s="55"/>
      <c r="M647" s="55"/>
      <c r="O647" s="5"/>
      <c r="P647" s="53"/>
      <c r="Q647" s="53"/>
      <c r="R647" s="5"/>
      <c r="T647" s="7"/>
      <c r="U647" s="7"/>
      <c r="V647" s="7"/>
      <c r="W647" s="7"/>
      <c r="X647" s="7"/>
      <c r="Y647" s="7"/>
      <c r="Z647" s="7"/>
      <c r="AA647" s="7"/>
      <c r="AB647" s="7"/>
      <c r="AC647" s="7"/>
    </row>
    <row r="648" spans="1:31" ht="14.5" outlineLevel="1">
      <c r="A648" s="73" t="s">
        <v>0</v>
      </c>
      <c r="B648" s="55">
        <v>0.78614357533419321</v>
      </c>
      <c r="C648" s="55">
        <v>0.74770764462097805</v>
      </c>
      <c r="D648" s="55">
        <v>0.71177466532287859</v>
      </c>
      <c r="E648" s="55">
        <v>0.67934198898211418</v>
      </c>
      <c r="F648" s="55">
        <v>0.64838713778162449</v>
      </c>
      <c r="G648" s="55">
        <v>0.62045208730160939</v>
      </c>
      <c r="H648" s="55">
        <v>0.59372058790990068</v>
      </c>
      <c r="I648" s="55">
        <v>0.56951224931221101</v>
      </c>
      <c r="J648" s="55">
        <v>0.54629098050727265</v>
      </c>
      <c r="K648" s="55">
        <v>0.52401653475234311</v>
      </c>
      <c r="L648" s="55"/>
      <c r="M648" s="55"/>
      <c r="O648" s="5"/>
      <c r="P648" s="53"/>
      <c r="Q648" s="53"/>
      <c r="R648" s="5"/>
      <c r="T648" s="7"/>
      <c r="U648" s="7"/>
      <c r="V648" s="7"/>
      <c r="W648" s="7"/>
      <c r="X648" s="7"/>
      <c r="Y648" s="7"/>
      <c r="Z648" s="7"/>
      <c r="AA648" s="7"/>
      <c r="AB648" s="7"/>
      <c r="AC648" s="7"/>
    </row>
    <row r="649" spans="1:31" ht="14.5" outlineLevel="1">
      <c r="A649" s="4" t="s">
        <v>1</v>
      </c>
      <c r="B649" s="7">
        <v>0.22230190148374504</v>
      </c>
      <c r="C649" s="7">
        <v>0.21058909170359563</v>
      </c>
      <c r="D649" s="7">
        <v>0.19983724972850408</v>
      </c>
      <c r="E649" s="7">
        <v>0.19068343550261821</v>
      </c>
      <c r="F649" s="7">
        <v>0.18194892405935104</v>
      </c>
      <c r="G649" s="7">
        <v>0.17481337050098408</v>
      </c>
      <c r="H649" s="7">
        <v>0.16795765440165983</v>
      </c>
      <c r="I649" s="7">
        <v>0.16171562837931314</v>
      </c>
      <c r="J649" s="7">
        <v>0.15570558278681024</v>
      </c>
      <c r="K649" s="7">
        <v>0.14991889623749916</v>
      </c>
      <c r="L649" s="55"/>
      <c r="M649" s="55"/>
      <c r="O649" s="5"/>
      <c r="P649" s="53"/>
      <c r="Q649" s="53"/>
      <c r="R649" s="5"/>
      <c r="T649" s="7"/>
      <c r="U649" s="7"/>
      <c r="V649" s="7"/>
      <c r="W649" s="7"/>
      <c r="X649" s="7"/>
      <c r="Y649" s="7"/>
      <c r="Z649" s="7"/>
      <c r="AA649" s="7"/>
      <c r="AB649" s="7"/>
      <c r="AC649" s="7"/>
    </row>
    <row r="650" spans="1:31" ht="14.5" outlineLevel="1">
      <c r="A650" s="4" t="s">
        <v>7</v>
      </c>
      <c r="B650" s="7">
        <v>0.38099605612578025</v>
      </c>
      <c r="C650" s="7">
        <v>0.34191678872834785</v>
      </c>
      <c r="D650" s="7">
        <v>0.31230982855805128</v>
      </c>
      <c r="E650" s="7">
        <v>0.29037486263817042</v>
      </c>
      <c r="F650" s="7">
        <v>0.2699804909804932</v>
      </c>
      <c r="G650" s="7">
        <v>0.25461543609131138</v>
      </c>
      <c r="H650" s="7">
        <v>0.24012483294821751</v>
      </c>
      <c r="I650" s="7">
        <v>0.2223008896438636</v>
      </c>
      <c r="J650" s="7">
        <v>0.20579997882647172</v>
      </c>
      <c r="K650" s="7">
        <v>0.19052389467639425</v>
      </c>
      <c r="L650" s="55"/>
      <c r="M650" s="55"/>
      <c r="O650" s="5"/>
      <c r="P650" s="53"/>
      <c r="Q650" s="53"/>
      <c r="R650" s="5"/>
      <c r="T650" s="7"/>
      <c r="U650" s="7"/>
      <c r="V650" s="7"/>
      <c r="W650" s="7"/>
      <c r="X650" s="7"/>
      <c r="Y650" s="7"/>
      <c r="Z650" s="7"/>
      <c r="AA650" s="7"/>
      <c r="AB650" s="7"/>
      <c r="AC650" s="7"/>
    </row>
    <row r="651" spans="1:31" ht="14.5" outlineLevel="1">
      <c r="A651" s="4" t="s">
        <v>8</v>
      </c>
      <c r="B651" s="7">
        <v>0.40950072025603379</v>
      </c>
      <c r="C651" s="7">
        <v>0.37859661512385234</v>
      </c>
      <c r="D651" s="7">
        <v>0.34504808492120964</v>
      </c>
      <c r="E651" s="7">
        <v>0.30437888902299898</v>
      </c>
      <c r="F651" s="7">
        <v>0.26850318008294582</v>
      </c>
      <c r="G651" s="7">
        <v>0.22653887895270117</v>
      </c>
      <c r="H651" s="7">
        <v>0.19113316893041227</v>
      </c>
      <c r="I651" s="7">
        <v>0.16816246348014743</v>
      </c>
      <c r="J651" s="7">
        <v>0.14795241601423764</v>
      </c>
      <c r="K651" s="7">
        <v>0.13017124601670857</v>
      </c>
      <c r="L651" s="55"/>
      <c r="M651" s="55"/>
      <c r="O651" s="5"/>
      <c r="P651" s="53"/>
      <c r="Q651" s="53"/>
      <c r="R651" s="5"/>
      <c r="T651" s="7"/>
      <c r="U651" s="7"/>
      <c r="V651" s="7"/>
      <c r="W651" s="7"/>
      <c r="X651" s="7"/>
      <c r="Y651" s="7"/>
      <c r="Z651" s="7"/>
      <c r="AA651" s="7"/>
      <c r="AB651" s="7"/>
      <c r="AC651" s="7"/>
    </row>
    <row r="652" spans="1:31" ht="14.5" outlineLevel="1">
      <c r="A652" s="4" t="s">
        <v>152</v>
      </c>
      <c r="B652" s="7"/>
      <c r="C652" s="7"/>
      <c r="D652" s="7"/>
      <c r="E652" s="7"/>
      <c r="F652" s="7"/>
      <c r="G652" s="7"/>
      <c r="H652" s="7"/>
      <c r="I652" s="7"/>
      <c r="J652" s="7"/>
      <c r="K652" s="7"/>
      <c r="L652" s="55"/>
      <c r="M652" s="55"/>
      <c r="O652" s="5"/>
      <c r="P652" s="53"/>
      <c r="Q652" s="53"/>
      <c r="R652" s="5"/>
      <c r="S652" s="5"/>
      <c r="T652" s="55"/>
      <c r="U652" s="7"/>
      <c r="V652" s="7"/>
      <c r="W652" s="7"/>
      <c r="X652" s="7"/>
      <c r="Y652" s="7"/>
      <c r="Z652" s="7"/>
      <c r="AA652" s="7"/>
      <c r="AB652" s="7"/>
      <c r="AC652" s="7"/>
      <c r="AD652" s="7"/>
    </row>
    <row r="653" spans="1:31" ht="14.5" outlineLevel="1">
      <c r="A653" s="32"/>
      <c r="B653" s="5"/>
      <c r="C653" s="5"/>
      <c r="D653" s="5"/>
      <c r="E653" s="5"/>
      <c r="F653" s="5"/>
      <c r="G653" s="5"/>
      <c r="H653" s="5"/>
      <c r="I653" s="5"/>
      <c r="J653" s="5"/>
      <c r="K653" s="5"/>
      <c r="L653" s="5"/>
      <c r="M653" s="5"/>
      <c r="N653" s="5"/>
      <c r="O653" s="5"/>
      <c r="P653" s="5"/>
      <c r="Q653" s="5"/>
      <c r="R653" s="5"/>
      <c r="S653" s="5"/>
      <c r="T653" s="5"/>
    </row>
    <row r="654" spans="1:31" outlineLevel="1">
      <c r="A654" s="54" t="s">
        <v>62</v>
      </c>
      <c r="B654" s="5"/>
      <c r="C654" s="5"/>
      <c r="D654" s="5"/>
      <c r="E654" s="5"/>
      <c r="F654" s="5"/>
      <c r="G654" s="5"/>
      <c r="H654" s="5"/>
      <c r="I654" s="5"/>
      <c r="J654" s="5"/>
      <c r="K654" s="5"/>
      <c r="L654" s="5"/>
      <c r="M654" s="5"/>
      <c r="N654" s="5"/>
      <c r="O654" s="5"/>
      <c r="P654" s="5"/>
      <c r="Q654" s="5"/>
      <c r="R654" s="5"/>
      <c r="S654" s="5"/>
      <c r="T654" s="5"/>
    </row>
    <row r="655" spans="1:31" ht="14.5" outlineLevel="1">
      <c r="A655" s="19" t="s">
        <v>63</v>
      </c>
      <c r="B655" s="20"/>
      <c r="C655" s="20"/>
      <c r="D655" s="20"/>
      <c r="E655" s="20"/>
      <c r="F655" s="20"/>
      <c r="G655" s="20"/>
      <c r="H655" s="20"/>
      <c r="I655" s="20"/>
      <c r="J655" s="20"/>
      <c r="K655" s="20"/>
      <c r="L655" s="5"/>
      <c r="M655" s="5"/>
      <c r="N655" s="5"/>
      <c r="O655" s="5"/>
      <c r="R655" s="5"/>
      <c r="T655" s="5"/>
      <c r="U655" s="5"/>
      <c r="V655" s="5"/>
      <c r="W655" s="5"/>
      <c r="X655" s="5"/>
      <c r="Y655" s="5"/>
      <c r="Z655" s="5"/>
      <c r="AA655" s="5"/>
      <c r="AB655" s="5"/>
      <c r="AC655" s="5"/>
      <c r="AD655" s="5"/>
      <c r="AE655" s="5"/>
    </row>
    <row r="656" spans="1:31" ht="14.5" outlineLevel="1">
      <c r="A656" s="20"/>
      <c r="B656" s="19">
        <v>2010</v>
      </c>
      <c r="C656" s="19">
        <v>2020</v>
      </c>
      <c r="D656" s="19">
        <v>2030</v>
      </c>
      <c r="E656" s="19">
        <v>2040</v>
      </c>
      <c r="F656" s="19">
        <v>2050</v>
      </c>
      <c r="G656" s="19">
        <v>2060</v>
      </c>
      <c r="H656" s="19">
        <v>2070</v>
      </c>
      <c r="I656" s="19">
        <v>2080</v>
      </c>
      <c r="J656" s="19">
        <v>2090</v>
      </c>
      <c r="K656" s="19">
        <v>2100</v>
      </c>
      <c r="L656" s="6"/>
      <c r="M656" s="6"/>
      <c r="N656" s="5"/>
      <c r="O656" s="5"/>
      <c r="R656" s="5"/>
      <c r="S656" s="5"/>
      <c r="T656" s="6"/>
      <c r="U656" s="6"/>
      <c r="V656" s="6"/>
      <c r="W656" s="6"/>
      <c r="X656" s="6"/>
      <c r="Y656" s="6"/>
      <c r="Z656" s="6"/>
      <c r="AA656" s="6"/>
      <c r="AB656" s="6"/>
      <c r="AC656" s="6"/>
      <c r="AD656" s="6"/>
      <c r="AE656" s="6"/>
    </row>
    <row r="657" spans="1:31" ht="14.5" outlineLevel="1">
      <c r="A657" s="19" t="s">
        <v>5</v>
      </c>
      <c r="B657" s="33">
        <f>B642*B53/CPI!$G$2*10^12/10^9</f>
        <v>400.03531183690887</v>
      </c>
      <c r="C657" s="33">
        <f>C642*C53/CPI!$G$2*10^12/10^9</f>
        <v>700.66243415942017</v>
      </c>
      <c r="D657" s="33">
        <f>D642*D53/CPI!$G$2*10^12/10^9</f>
        <v>1090.4140869519413</v>
      </c>
      <c r="E657" s="33">
        <f>E642*E53/CPI!$G$2*10^12/10^9</f>
        <v>1572.1297533664606</v>
      </c>
      <c r="F657" s="33">
        <f>F642*F53/CPI!$G$2*10^12/10^9</f>
        <v>2160.5506814786281</v>
      </c>
      <c r="G657" s="33">
        <f>G642*G53/CPI!$G$2*10^12/10^9</f>
        <v>2690.1652728047748</v>
      </c>
      <c r="H657" s="33">
        <f>H642*H53/CPI!$G$2*10^12/10^9</f>
        <v>3189.5781666522148</v>
      </c>
      <c r="I657" s="33">
        <f>I642*I53/CPI!$G$2*10^12/10^9</f>
        <v>3484.5352909320518</v>
      </c>
      <c r="J657" s="33">
        <f>J642*J53/CPI!$G$2*10^12/10^9</f>
        <v>3686.1686303095616</v>
      </c>
      <c r="K657" s="33">
        <f>K642*K53/CPI!$G$2*10^12/10^9</f>
        <v>3782.6274455336106</v>
      </c>
      <c r="L657" s="6"/>
      <c r="M657" s="6"/>
      <c r="N657" s="5"/>
      <c r="O657" s="5"/>
      <c r="R657" s="5"/>
      <c r="T657" s="1"/>
      <c r="U657" s="1"/>
      <c r="V657" s="1"/>
      <c r="W657" s="1"/>
      <c r="X657" s="1"/>
      <c r="Y657" s="1"/>
      <c r="Z657" s="1"/>
      <c r="AA657" s="1"/>
      <c r="AB657" s="1"/>
      <c r="AC657" s="1"/>
      <c r="AD657" s="1"/>
      <c r="AE657" s="1"/>
    </row>
    <row r="658" spans="1:31" ht="14.5" outlineLevel="1">
      <c r="A658" s="19" t="s">
        <v>6</v>
      </c>
      <c r="B658" s="33">
        <f>B643*B54/CPI!$G$2*10^12/10^9</f>
        <v>5233.005562823917</v>
      </c>
      <c r="C658" s="33">
        <f>C643*C54/CPI!$G$2*10^12/10^9</f>
        <v>11924.284902179619</v>
      </c>
      <c r="D658" s="33">
        <f>D643*D54/CPI!$G$2*10^12/10^9</f>
        <v>16584.689557569836</v>
      </c>
      <c r="E658" s="33">
        <f>E643*E54/CPI!$G$2*10^12/10^9</f>
        <v>18413.394362270221</v>
      </c>
      <c r="F658" s="33">
        <f>F643*F54/CPI!$G$2*10^12/10^9</f>
        <v>18382.682332844761</v>
      </c>
      <c r="G658" s="33">
        <f>G643*G54/CPI!$G$2*10^12/10^9</f>
        <v>17819.358859345277</v>
      </c>
      <c r="H658" s="33">
        <f>H643*H54/CPI!$G$2*10^12/10^9</f>
        <v>16739.794735341584</v>
      </c>
      <c r="I658" s="33">
        <f>I643*I54/CPI!$G$2*10^12/10^9</f>
        <v>15675.3663037027</v>
      </c>
      <c r="J658" s="33">
        <f>J643*J54/CPI!$G$2*10^12/10^9</f>
        <v>14487.374205320089</v>
      </c>
      <c r="K658" s="33">
        <f>K643*K54/CPI!$G$2*10^12/10^9</f>
        <v>13347.165983520057</v>
      </c>
      <c r="L658" s="6"/>
      <c r="M658" s="6"/>
      <c r="N658" s="5"/>
      <c r="O658" s="5"/>
      <c r="R658" s="5"/>
      <c r="T658" s="1"/>
      <c r="U658" s="1"/>
      <c r="V658" s="1"/>
      <c r="W658" s="1"/>
      <c r="X658" s="1"/>
      <c r="Y658" s="1"/>
      <c r="Z658" s="1"/>
      <c r="AA658" s="1"/>
      <c r="AB658" s="1"/>
      <c r="AC658" s="1"/>
      <c r="AD658" s="1"/>
      <c r="AE658" s="1"/>
    </row>
    <row r="659" spans="1:31" ht="14.5" outlineLevel="1">
      <c r="A659" s="19" t="s">
        <v>11</v>
      </c>
      <c r="B659" s="33">
        <f>B644*B55/CPI!$G$2*10^12/10^9</f>
        <v>2785.0404276610002</v>
      </c>
      <c r="C659" s="33">
        <f>C644*C55/CPI!$G$2*10^12/10^9</f>
        <v>3289.0753539066131</v>
      </c>
      <c r="D659" s="33">
        <f>D644*D55/CPI!$G$2*10^12/10^9</f>
        <v>3959.1085493702149</v>
      </c>
      <c r="E659" s="33">
        <f>E644*E55/CPI!$G$2*10^12/10^9</f>
        <v>4531.8324324933565</v>
      </c>
      <c r="F659" s="33">
        <f>F644*F55/CPI!$G$2*10^12/10^9</f>
        <v>4936.4908820116416</v>
      </c>
      <c r="G659" s="33">
        <f>G644*G55/CPI!$G$2*10^12/10^9</f>
        <v>5347.9562497007182</v>
      </c>
      <c r="H659" s="33">
        <f>H644*H55/CPI!$G$2*10^12/10^9</f>
        <v>5698.887293786458</v>
      </c>
      <c r="I659" s="33">
        <f>I644*I55/CPI!$G$2*10^12/10^9</f>
        <v>5962.9891857836228</v>
      </c>
      <c r="J659" s="33">
        <f>J644*J55/CPI!$G$2*10^12/10^9</f>
        <v>6178.4815530121659</v>
      </c>
      <c r="K659" s="33">
        <f>K644*K55/CPI!$G$2*10^12/10^9</f>
        <v>6339.791052385538</v>
      </c>
      <c r="L659" s="6"/>
      <c r="M659" s="6"/>
      <c r="N659" s="5"/>
      <c r="O659" s="5"/>
      <c r="R659" s="5"/>
      <c r="T659" s="1"/>
      <c r="U659" s="1"/>
      <c r="V659" s="1"/>
      <c r="W659" s="1"/>
      <c r="X659" s="1"/>
      <c r="Y659" s="1"/>
      <c r="Z659" s="1"/>
      <c r="AA659" s="1"/>
      <c r="AB659" s="1"/>
      <c r="AC659" s="1"/>
      <c r="AD659" s="1"/>
      <c r="AE659" s="1"/>
    </row>
    <row r="660" spans="1:31" ht="14.5" outlineLevel="1">
      <c r="A660" s="19" t="s">
        <v>2</v>
      </c>
      <c r="B660" s="33">
        <f>B645*B56/CPI!$G$2*10^12/10^9</f>
        <v>1047.5953820937334</v>
      </c>
      <c r="C660" s="33">
        <f>C645*C56/CPI!$G$2*10^12/10^9</f>
        <v>1661.9625795107768</v>
      </c>
      <c r="D660" s="33">
        <f>D645*D56/CPI!$G$2*10^12/10^9</f>
        <v>2039.7206641475389</v>
      </c>
      <c r="E660" s="33">
        <f>E645*E56/CPI!$G$2*10^12/10^9</f>
        <v>2118.5166045738424</v>
      </c>
      <c r="F660" s="33">
        <f>F645*F56/CPI!$G$2*10^12/10^9</f>
        <v>2074.7165659772809</v>
      </c>
      <c r="G660" s="33">
        <f>G645*G56/CPI!$G$2*10^12/10^9</f>
        <v>2063.5604934484854</v>
      </c>
      <c r="H660" s="33">
        <f>H645*H56/CPI!$G$2*10^12/10^9</f>
        <v>2068.7532098567635</v>
      </c>
      <c r="I660" s="33">
        <f>I645*I56/CPI!$G$2*10^12/10^9</f>
        <v>2124.6831591712807</v>
      </c>
      <c r="J660" s="33">
        <f>J645*J56/CPI!$G$2*10^12/10^9</f>
        <v>2166.0935396685936</v>
      </c>
      <c r="K660" s="33">
        <f>K645*K56/CPI!$G$2*10^12/10^9</f>
        <v>2202.8833781939829</v>
      </c>
      <c r="L660" s="6"/>
      <c r="M660" s="6"/>
      <c r="N660" s="5"/>
      <c r="O660" s="5"/>
      <c r="R660" s="5"/>
      <c r="T660" s="1"/>
      <c r="U660" s="1"/>
      <c r="V660" s="1"/>
      <c r="W660" s="1"/>
      <c r="X660" s="1"/>
      <c r="Y660" s="1"/>
      <c r="Z660" s="1"/>
      <c r="AA660" s="1"/>
      <c r="AB660" s="1"/>
      <c r="AC660" s="1"/>
      <c r="AD660" s="1"/>
      <c r="AE660" s="1"/>
    </row>
    <row r="661" spans="1:31" ht="14.5" outlineLevel="1">
      <c r="A661" s="19" t="s">
        <v>3</v>
      </c>
      <c r="B661" s="33">
        <f>B646*B57/CPI!$G$2*10^12/10^9</f>
        <v>2018.2012913178696</v>
      </c>
      <c r="C661" s="33">
        <f>C646*C57/CPI!$G$2*10^12/10^9</f>
        <v>2758.2286581595513</v>
      </c>
      <c r="D661" s="33">
        <f>D646*D57/CPI!$G$2*10^12/10^9</f>
        <v>3483.3984283036048</v>
      </c>
      <c r="E661" s="33">
        <f>E646*E57/CPI!$G$2*10^12/10^9</f>
        <v>4113.0160205837656</v>
      </c>
      <c r="F661" s="33">
        <f>F646*F57/CPI!$G$2*10^12/10^9</f>
        <v>4815.4437749400677</v>
      </c>
      <c r="G661" s="33">
        <f>G646*G57/CPI!$G$2*10^12/10^9</f>
        <v>5416.4933018344927</v>
      </c>
      <c r="H661" s="33">
        <f>H646*H57/CPI!$G$2*10^12/10^9</f>
        <v>5804.3794994194068</v>
      </c>
      <c r="I661" s="33">
        <f>I646*I57/CPI!$G$2*10^12/10^9</f>
        <v>6041.058388361349</v>
      </c>
      <c r="J661" s="33">
        <f>J646*J57/CPI!$G$2*10^12/10^9</f>
        <v>6207.624788554569</v>
      </c>
      <c r="K661" s="33">
        <f>K646*K57/CPI!$G$2*10^12/10^9</f>
        <v>6312.4774277052811</v>
      </c>
      <c r="L661" s="6"/>
      <c r="M661" s="6"/>
      <c r="N661" s="5"/>
      <c r="O661" s="5"/>
      <c r="R661" s="5"/>
      <c r="T661" s="1"/>
      <c r="U661" s="1"/>
      <c r="V661" s="1"/>
      <c r="W661" s="1"/>
      <c r="X661" s="1"/>
      <c r="Y661" s="1"/>
      <c r="Z661" s="1"/>
      <c r="AA661" s="1"/>
      <c r="AB661" s="1"/>
      <c r="AC661" s="1"/>
      <c r="AD661" s="1"/>
      <c r="AE661" s="1"/>
    </row>
    <row r="662" spans="1:31" ht="14.5" outlineLevel="1">
      <c r="A662" s="19" t="s">
        <v>4</v>
      </c>
      <c r="B662" s="33">
        <f>B647*B58/CPI!$G$2*10^12/10^9</f>
        <v>899.88412737903809</v>
      </c>
      <c r="C662" s="33">
        <f>C647*C58/CPI!$G$2*10^12/10^9</f>
        <v>1302.9397104842622</v>
      </c>
      <c r="D662" s="33">
        <f>D647*D58/CPI!$G$2*10^12/10^9</f>
        <v>1798.3903677363196</v>
      </c>
      <c r="E662" s="33">
        <f>E647*E58/CPI!$G$2*10^12/10^9</f>
        <v>2376.0521459952884</v>
      </c>
      <c r="F662" s="33">
        <f>F647*F58/CPI!$G$2*10^12/10^9</f>
        <v>2957.3298207282196</v>
      </c>
      <c r="G662" s="33">
        <f>G647*G58/CPI!$G$2*10^12/10^9</f>
        <v>3402.2688533176511</v>
      </c>
      <c r="H662" s="33">
        <f>H647*H58/CPI!$G$2*10^12/10^9</f>
        <v>3761.0137277880135</v>
      </c>
      <c r="I662" s="33">
        <f>I647*I58/CPI!$G$2*10^12/10^9</f>
        <v>4057.4813323983153</v>
      </c>
      <c r="J662" s="33">
        <f>J647*J58/CPI!$G$2*10^12/10^9</f>
        <v>4316.7277173561533</v>
      </c>
      <c r="K662" s="33">
        <f>K647*K58/CPI!$G$2*10^12/10^9</f>
        <v>4526.5643747878812</v>
      </c>
      <c r="L662" s="6"/>
      <c r="M662" s="6"/>
      <c r="N662" s="5"/>
      <c r="O662" s="5"/>
      <c r="R662" s="5"/>
      <c r="T662" s="1"/>
      <c r="U662" s="1"/>
      <c r="V662" s="1"/>
      <c r="W662" s="1"/>
      <c r="X662" s="1"/>
      <c r="Y662" s="1"/>
      <c r="Z662" s="1"/>
      <c r="AA662" s="1"/>
      <c r="AB662" s="1"/>
      <c r="AC662" s="1"/>
      <c r="AD662" s="1"/>
      <c r="AE662" s="1"/>
    </row>
    <row r="663" spans="1:31" ht="14.5" outlineLevel="1">
      <c r="A663" s="19" t="s">
        <v>0</v>
      </c>
      <c r="B663" s="33">
        <f>B648*B59/CPI!$G$2*10^12/10^9</f>
        <v>6568.3411220748303</v>
      </c>
      <c r="C663" s="33">
        <f>C648*C59/CPI!$G$2*10^12/10^9</f>
        <v>7495.3404872454321</v>
      </c>
      <c r="D663" s="33">
        <f>D648*D59/CPI!$G$2*10^12/10^9</f>
        <v>8856.9307510102244</v>
      </c>
      <c r="E663" s="33">
        <f>E648*E59/CPI!$G$2*10^12/10^9</f>
        <v>10198.456219470316</v>
      </c>
      <c r="F663" s="33">
        <f>F648*F59/CPI!$G$2*10^12/10^9</f>
        <v>11453.896866882851</v>
      </c>
      <c r="G663" s="33">
        <f>G648*G59/CPI!$G$2*10^12/10^9</f>
        <v>12706.2087334184</v>
      </c>
      <c r="H663" s="33">
        <f>H648*H59/CPI!$G$2*10^12/10^9</f>
        <v>13959.405763068668</v>
      </c>
      <c r="I663" s="33">
        <f>I648*I59/CPI!$G$2*10^12/10^9</f>
        <v>15162.705268026897</v>
      </c>
      <c r="J663" s="33">
        <f>J648*J59/CPI!$G$2*10^12/10^9</f>
        <v>16209.830268060286</v>
      </c>
      <c r="K663" s="33">
        <f>K648*K59/CPI!$G$2*10^12/10^9</f>
        <v>17090.745037430963</v>
      </c>
      <c r="L663" s="6"/>
      <c r="M663" s="6"/>
      <c r="N663" s="5"/>
      <c r="O663" s="5"/>
      <c r="R663" s="5"/>
      <c r="T663" s="1"/>
      <c r="U663" s="1"/>
      <c r="V663" s="1"/>
      <c r="W663" s="1"/>
      <c r="X663" s="1"/>
      <c r="Y663" s="1"/>
      <c r="Z663" s="1"/>
      <c r="AA663" s="1"/>
      <c r="AB663" s="1"/>
      <c r="AC663" s="1"/>
      <c r="AD663" s="1"/>
      <c r="AE663" s="1"/>
    </row>
    <row r="664" spans="1:31" ht="14.5" outlineLevel="1">
      <c r="A664" s="19" t="s">
        <v>1</v>
      </c>
      <c r="B664" s="33">
        <f>B649*B60/CPI!$G$2*10^12/10^9</f>
        <v>541.52404344073398</v>
      </c>
      <c r="C664" s="33">
        <f>C649*C60/CPI!$G$2*10^12/10^9</f>
        <v>518.76407202162943</v>
      </c>
      <c r="D664" s="33">
        <f>D649*D60/CPI!$G$2*10^12/10^9</f>
        <v>523.56801878743988</v>
      </c>
      <c r="E664" s="33">
        <f>E649*E60/CPI!$G$2*10^12/10^9</f>
        <v>534.24034108684657</v>
      </c>
      <c r="F664" s="33">
        <f>F649*F60/CPI!$G$2*10^12/10^9</f>
        <v>539.40071420280537</v>
      </c>
      <c r="G664" s="33">
        <f>G649*G60/CPI!$G$2*10^12/10^9</f>
        <v>546.62889557949802</v>
      </c>
      <c r="H664" s="33">
        <f>H649*H60/CPI!$G$2*10^12/10^9</f>
        <v>550.57544652384115</v>
      </c>
      <c r="I664" s="33">
        <f>I649*I60/CPI!$G$2*10^12/10^9</f>
        <v>548.65228494533119</v>
      </c>
      <c r="J664" s="33">
        <f>J649*J60/CPI!$G$2*10^12/10^9</f>
        <v>545.14957357709829</v>
      </c>
      <c r="K664" s="33">
        <f>K649*K60/CPI!$G$2*10^12/10^9</f>
        <v>542.21599133911548</v>
      </c>
      <c r="L664" s="6"/>
      <c r="M664" s="6"/>
      <c r="N664" s="5"/>
      <c r="O664" s="5"/>
      <c r="R664" s="5"/>
      <c r="T664" s="1"/>
      <c r="U664" s="1"/>
      <c r="V664" s="1"/>
      <c r="W664" s="1"/>
      <c r="X664" s="1"/>
      <c r="Y664" s="1"/>
      <c r="Z664" s="1"/>
      <c r="AA664" s="1"/>
      <c r="AB664" s="1"/>
      <c r="AC664" s="1"/>
      <c r="AD664" s="1"/>
      <c r="AE664" s="1"/>
    </row>
    <row r="665" spans="1:31" ht="14.5" outlineLevel="1">
      <c r="A665" s="19" t="s">
        <v>7</v>
      </c>
      <c r="B665" s="33">
        <f>B650*B61/CPI!$G$2*10^12/10^9</f>
        <v>891.42276323115891</v>
      </c>
      <c r="C665" s="33">
        <f>C650*C61/CPI!$G$2*10^12/10^9</f>
        <v>1211.141622714247</v>
      </c>
      <c r="D665" s="33">
        <f>D650*D61/CPI!$G$2*10^12/10^9</f>
        <v>1582.8948104009032</v>
      </c>
      <c r="E665" s="33">
        <f>E650*E61/CPI!$G$2*10^12/10^9</f>
        <v>1944.8343676797037</v>
      </c>
      <c r="F665" s="33">
        <f>F650*F61/CPI!$G$2*10^12/10^9</f>
        <v>2272.8489056311428</v>
      </c>
      <c r="G665" s="33">
        <f>G650*G61/CPI!$G$2*10^12/10^9</f>
        <v>2636.1300016580499</v>
      </c>
      <c r="H665" s="33">
        <f>H650*H61/CPI!$G$2*10^12/10^9</f>
        <v>2896.1354047761233</v>
      </c>
      <c r="I665" s="33">
        <f>I650*I61/CPI!$G$2*10^12/10^9</f>
        <v>3037.3047749781749</v>
      </c>
      <c r="J665" s="33">
        <f>J650*J61/CPI!$G$2*10^12/10^9</f>
        <v>3152.1469365810976</v>
      </c>
      <c r="K665" s="33">
        <f>K650*K61/CPI!$G$2*10^12/10^9</f>
        <v>3216.8683039051525</v>
      </c>
      <c r="L665" s="6"/>
      <c r="M665" s="6"/>
      <c r="N665" s="5"/>
      <c r="O665" s="5"/>
      <c r="R665" s="5"/>
      <c r="T665" s="1"/>
      <c r="U665" s="1"/>
      <c r="V665" s="1"/>
      <c r="W665" s="1"/>
      <c r="X665" s="1"/>
      <c r="Y665" s="1"/>
      <c r="Z665" s="1"/>
      <c r="AA665" s="1"/>
      <c r="AB665" s="1"/>
      <c r="AC665" s="1"/>
      <c r="AD665" s="1"/>
      <c r="AE665" s="1"/>
    </row>
    <row r="666" spans="1:31" ht="14.5" outlineLevel="1">
      <c r="A666" s="19" t="s">
        <v>8</v>
      </c>
      <c r="B666" s="33">
        <f>B651*B62/CPI!$G$2*10^12/10^9</f>
        <v>1058.4736997519988</v>
      </c>
      <c r="C666" s="33">
        <f>C651*C62/CPI!$G$2*10^12/10^9</f>
        <v>2431.6465504970038</v>
      </c>
      <c r="D666" s="33">
        <f>D651*D62/CPI!$G$2*10^12/10^9</f>
        <v>4243.5343184050862</v>
      </c>
      <c r="E666" s="33">
        <f>E651*E62/CPI!$G$2*10^12/10^9</f>
        <v>5433.8255744643639</v>
      </c>
      <c r="F666" s="33">
        <f>F651*F62/CPI!$G$2*10^12/10^9</f>
        <v>6095.8694265872018</v>
      </c>
      <c r="G666" s="33">
        <f>G651*G62/CPI!$G$2*10^12/10^9</f>
        <v>6268.7134085335538</v>
      </c>
      <c r="H666" s="33">
        <f>H651*H62/CPI!$G$2*10^12/10^9</f>
        <v>6260.0327607723684</v>
      </c>
      <c r="I666" s="33">
        <f>I651*I62/CPI!$G$2*10^12/10^9</f>
        <v>6276.687759495846</v>
      </c>
      <c r="J666" s="33">
        <f>J651*J62/CPI!$G$2*10^12/10^9</f>
        <v>6136.951492482016</v>
      </c>
      <c r="K666" s="33">
        <f>K651*K62/CPI!$G$2*10^12/10^9</f>
        <v>5895.0170116705967</v>
      </c>
      <c r="L666" s="6"/>
      <c r="M666" s="6"/>
      <c r="N666" s="5"/>
      <c r="O666" s="5"/>
      <c r="R666" s="5"/>
      <c r="T666" s="1"/>
      <c r="U666" s="1"/>
      <c r="V666" s="1"/>
      <c r="W666" s="1"/>
      <c r="X666" s="1"/>
      <c r="Y666" s="1"/>
      <c r="Z666" s="1"/>
      <c r="AA666" s="1"/>
      <c r="AB666" s="1"/>
      <c r="AC666" s="1"/>
      <c r="AD666" s="1"/>
      <c r="AE666" s="1"/>
    </row>
    <row r="667" spans="1:31" ht="14.5" outlineLevel="1">
      <c r="A667" s="19" t="s">
        <v>15</v>
      </c>
      <c r="B667" s="33">
        <f>SUM(B658:B666)</f>
        <v>21043.488419774283</v>
      </c>
      <c r="C667" s="33">
        <f t="shared" ref="C667:K667" si="177">SUM(C658:C666)</f>
        <v>32593.383936719132</v>
      </c>
      <c r="D667" s="33">
        <f t="shared" si="177"/>
        <v>43072.235465731166</v>
      </c>
      <c r="E667" s="33">
        <f t="shared" si="177"/>
        <v>49664.168068617706</v>
      </c>
      <c r="F667" s="33">
        <f t="shared" si="177"/>
        <v>53528.679289805979</v>
      </c>
      <c r="G667" s="33">
        <f t="shared" si="177"/>
        <v>56207.318796836124</v>
      </c>
      <c r="H667" s="33">
        <f t="shared" si="177"/>
        <v>57738.977841333231</v>
      </c>
      <c r="I667" s="33">
        <f t="shared" si="177"/>
        <v>58886.928456863519</v>
      </c>
      <c r="J667" s="33">
        <f t="shared" si="177"/>
        <v>59400.380074612069</v>
      </c>
      <c r="K667" s="33">
        <f t="shared" si="177"/>
        <v>59473.728560938573</v>
      </c>
      <c r="L667" s="6"/>
      <c r="M667" s="6"/>
      <c r="N667" s="5"/>
      <c r="O667" s="5"/>
      <c r="R667" s="5"/>
      <c r="T667" s="1"/>
      <c r="U667" s="1"/>
      <c r="V667" s="1"/>
      <c r="W667" s="1"/>
      <c r="X667" s="1"/>
      <c r="Y667" s="1"/>
      <c r="Z667" s="1"/>
      <c r="AA667" s="1"/>
      <c r="AB667" s="1"/>
      <c r="AC667" s="1"/>
      <c r="AD667" s="1"/>
      <c r="AE667" s="1"/>
    </row>
    <row r="668" spans="1:31" ht="14.5" outlineLevel="1">
      <c r="A668" s="19" t="s">
        <v>152</v>
      </c>
      <c r="B668" s="33"/>
      <c r="C668" s="33"/>
      <c r="D668" s="33"/>
      <c r="E668" s="33"/>
      <c r="F668" s="33"/>
      <c r="G668" s="33"/>
      <c r="H668" s="33"/>
      <c r="I668" s="33"/>
      <c r="J668" s="33"/>
      <c r="K668" s="33"/>
      <c r="L668" s="55"/>
      <c r="M668" s="5"/>
      <c r="N668" s="5"/>
      <c r="O668" s="5"/>
      <c r="P668" s="5"/>
      <c r="Q668" s="5"/>
      <c r="R668" s="5"/>
      <c r="S668" s="5"/>
      <c r="T668" s="5"/>
    </row>
    <row r="669" spans="1:31" ht="14.5">
      <c r="A669" s="32"/>
      <c r="B669" s="6"/>
      <c r="C669" s="6"/>
      <c r="D669" s="6"/>
      <c r="E669" s="6"/>
      <c r="F669" s="6"/>
      <c r="G669" s="6"/>
      <c r="H669" s="6"/>
      <c r="I669" s="6"/>
      <c r="J669" s="6"/>
      <c r="K669" s="6"/>
      <c r="L669" s="55"/>
      <c r="M669" s="5"/>
      <c r="N669" s="5"/>
      <c r="O669" s="5"/>
      <c r="P669" s="5"/>
      <c r="Q669" s="5"/>
      <c r="R669" s="5"/>
      <c r="S669" s="5"/>
      <c r="T669" s="5"/>
    </row>
    <row r="670" spans="1:31" ht="14.5">
      <c r="A670" s="34" t="s">
        <v>64</v>
      </c>
      <c r="B670" s="35"/>
      <c r="C670" s="35"/>
      <c r="D670" s="35"/>
      <c r="E670" s="35"/>
      <c r="F670" s="35"/>
      <c r="G670" s="35"/>
      <c r="H670" s="35"/>
      <c r="I670" s="35"/>
      <c r="J670" s="35"/>
      <c r="K670" s="35"/>
      <c r="L670" s="35"/>
      <c r="M670" s="35"/>
      <c r="N670" s="35"/>
      <c r="O670" s="35"/>
      <c r="P670" s="35"/>
      <c r="Q670" s="35"/>
      <c r="R670" s="35"/>
      <c r="S670" s="35"/>
      <c r="T670" s="35"/>
      <c r="U670" s="35"/>
    </row>
    <row r="671" spans="1:31" ht="14.5" hidden="1" outlineLevel="1">
      <c r="A671" s="32"/>
      <c r="B671" s="6"/>
      <c r="C671" s="6"/>
      <c r="D671" s="6"/>
      <c r="E671" s="6"/>
      <c r="F671" s="6"/>
      <c r="G671" s="6"/>
      <c r="H671" s="6"/>
      <c r="I671" s="6"/>
      <c r="J671" s="6"/>
      <c r="K671" s="6"/>
      <c r="L671" s="55"/>
      <c r="M671" s="5"/>
      <c r="N671" s="5"/>
      <c r="O671" s="5"/>
      <c r="P671" s="5"/>
      <c r="Q671" s="5"/>
      <c r="R671" s="5"/>
      <c r="S671" s="5"/>
      <c r="T671" s="5"/>
    </row>
    <row r="672" spans="1:31" hidden="1" outlineLevel="1">
      <c r="A672" s="54" t="s">
        <v>65</v>
      </c>
      <c r="B672" s="6"/>
      <c r="C672" s="6"/>
      <c r="D672" s="6"/>
      <c r="E672" s="6"/>
      <c r="F672" s="6"/>
      <c r="G672" s="6"/>
      <c r="H672" s="6"/>
      <c r="I672" s="6"/>
      <c r="J672" s="6"/>
      <c r="K672" s="6"/>
      <c r="L672" s="55"/>
      <c r="M672" s="5"/>
      <c r="N672" s="5"/>
      <c r="O672" s="5"/>
      <c r="P672" s="5" t="s">
        <v>66</v>
      </c>
      <c r="Q672" s="5"/>
      <c r="R672" s="5"/>
      <c r="S672" s="5"/>
      <c r="T672" s="5"/>
    </row>
    <row r="673" spans="1:26" ht="14.5" hidden="1" outlineLevel="1">
      <c r="A673" s="32" t="s">
        <v>66</v>
      </c>
      <c r="B673" s="56"/>
      <c r="C673" s="16"/>
      <c r="D673" s="56"/>
      <c r="E673" s="56"/>
      <c r="F673" s="56"/>
      <c r="G673" s="56"/>
      <c r="H673" s="56"/>
      <c r="I673" s="56"/>
      <c r="J673" s="56"/>
      <c r="K673" s="57"/>
      <c r="M673" s="58"/>
      <c r="N673" s="58"/>
      <c r="Q673" s="5"/>
      <c r="R673" s="5"/>
      <c r="S673" s="5"/>
      <c r="T673" s="5"/>
      <c r="U673" s="5"/>
      <c r="V673" s="5"/>
      <c r="W673" s="5"/>
      <c r="X673" s="5"/>
      <c r="Y673" s="5"/>
      <c r="Z673" s="5"/>
    </row>
    <row r="674" spans="1:26" ht="14.5" hidden="1" outlineLevel="1">
      <c r="B674" s="73">
        <v>2010</v>
      </c>
      <c r="C674" s="73">
        <v>2020</v>
      </c>
      <c r="D674" s="73">
        <v>2030</v>
      </c>
      <c r="E674" s="73">
        <v>2040</v>
      </c>
      <c r="F674" s="73">
        <v>2050</v>
      </c>
      <c r="G674" s="73">
        <v>2060</v>
      </c>
      <c r="H674" s="73">
        <v>2070</v>
      </c>
      <c r="I674" s="73">
        <v>2080</v>
      </c>
      <c r="J674" s="73">
        <v>2090</v>
      </c>
      <c r="K674" s="73">
        <v>2100</v>
      </c>
      <c r="M674" s="31"/>
      <c r="N674" s="31"/>
      <c r="P674" s="5"/>
      <c r="Q674" s="6"/>
      <c r="R674" s="6"/>
      <c r="S674" s="6"/>
      <c r="T674" s="6"/>
      <c r="U674" s="6"/>
      <c r="V674" s="6"/>
      <c r="W674" s="6"/>
      <c r="X674" s="6"/>
      <c r="Y674" s="6"/>
      <c r="Z674" s="6"/>
    </row>
    <row r="675" spans="1:26" ht="14.5" hidden="1" outlineLevel="1">
      <c r="A675" s="4" t="s">
        <v>5</v>
      </c>
      <c r="B675" s="1">
        <v>20.80604104631621</v>
      </c>
      <c r="C675" s="1">
        <v>19.788836414038016</v>
      </c>
      <c r="D675" s="1">
        <v>18.821362783521518</v>
      </c>
      <c r="E675" s="1">
        <v>17.901188812578777</v>
      </c>
      <c r="F675" s="1">
        <v>17.026002027024219</v>
      </c>
      <c r="G675" s="1">
        <v>16.193603009233502</v>
      </c>
      <c r="H675" s="1">
        <v>15.401899870822994</v>
      </c>
      <c r="I675" s="1">
        <v>14.648902995559215</v>
      </c>
      <c r="J675" s="1">
        <v>13.932720039286764</v>
      </c>
      <c r="K675" s="1">
        <v>13.25155117430911</v>
      </c>
      <c r="M675" s="31"/>
      <c r="N675" s="31"/>
      <c r="P675" s="5"/>
      <c r="Q675" s="6"/>
      <c r="R675" s="6"/>
      <c r="S675" s="6"/>
      <c r="T675" s="6"/>
      <c r="U675" s="6"/>
      <c r="V675" s="6"/>
      <c r="W675" s="6"/>
      <c r="X675" s="6"/>
      <c r="Y675" s="6"/>
      <c r="Z675" s="6"/>
    </row>
    <row r="676" spans="1:26" ht="14.5" hidden="1" outlineLevel="1">
      <c r="A676" s="4" t="s">
        <v>6</v>
      </c>
      <c r="B676" s="1">
        <v>56.990460257300924</v>
      </c>
      <c r="C676" s="1">
        <v>54.204204090625872</v>
      </c>
      <c r="D676" s="1">
        <v>51.554167624428501</v>
      </c>
      <c r="E676" s="1">
        <v>49.033691095324471</v>
      </c>
      <c r="F676" s="1">
        <v>46.63644033489242</v>
      </c>
      <c r="G676" s="1">
        <v>44.35639085137872</v>
      </c>
      <c r="H676" s="1">
        <v>42.18781268964559</v>
      </c>
      <c r="I676" s="1">
        <v>40.125256031314365</v>
      </c>
      <c r="J676" s="1">
        <v>38.163537498915908</v>
      </c>
      <c r="K676" s="1">
        <v>36.297727129629287</v>
      </c>
      <c r="M676" s="31"/>
      <c r="N676" s="31"/>
      <c r="P676" s="5"/>
      <c r="Q676" s="6"/>
      <c r="R676" s="6"/>
      <c r="S676" s="6"/>
      <c r="T676" s="6"/>
      <c r="U676" s="6"/>
      <c r="V676" s="6"/>
      <c r="W676" s="6"/>
      <c r="X676" s="6"/>
      <c r="Y676" s="6"/>
      <c r="Z676" s="6"/>
    </row>
    <row r="677" spans="1:26" ht="14.5" hidden="1" outlineLevel="1">
      <c r="A677" s="73" t="s">
        <v>11</v>
      </c>
      <c r="B677" s="6">
        <v>20.629050611938361</v>
      </c>
      <c r="C677" s="6">
        <v>19.666524155792327</v>
      </c>
      <c r="D677" s="6">
        <v>18.763818114284422</v>
      </c>
      <c r="E677" s="6">
        <v>17.94444843324084</v>
      </c>
      <c r="F677" s="6">
        <v>17.159670948742132</v>
      </c>
      <c r="G677" s="6">
        <v>16.394818513457658</v>
      </c>
      <c r="H677" s="6">
        <v>15.66396239320323</v>
      </c>
      <c r="I677" s="6">
        <v>14.920544954795686</v>
      </c>
      <c r="J677" s="6">
        <v>14.212876243944182</v>
      </c>
      <c r="K677" s="6">
        <v>13.537995343651792</v>
      </c>
      <c r="M677" s="31"/>
      <c r="N677" s="31"/>
      <c r="P677" s="5"/>
      <c r="Q677" s="6"/>
      <c r="R677" s="6"/>
      <c r="S677" s="6"/>
      <c r="T677" s="6"/>
      <c r="U677" s="6"/>
      <c r="V677" s="6"/>
      <c r="W677" s="6"/>
      <c r="X677" s="6"/>
      <c r="Y677" s="6"/>
      <c r="Z677" s="6"/>
    </row>
    <row r="678" spans="1:26" ht="14.5" hidden="1" outlineLevel="1">
      <c r="A678" s="73" t="s">
        <v>2</v>
      </c>
      <c r="B678" s="6">
        <v>37.102758752733124</v>
      </c>
      <c r="C678" s="6">
        <v>35.288809717952063</v>
      </c>
      <c r="D678" s="6">
        <v>33.563544414823191</v>
      </c>
      <c r="E678" s="6">
        <v>31.922627107276217</v>
      </c>
      <c r="F678" s="6">
        <v>30.361934032811671</v>
      </c>
      <c r="G678" s="6">
        <v>28.877543039140672</v>
      </c>
      <c r="H678" s="6">
        <v>27.465723727488029</v>
      </c>
      <c r="I678" s="6">
        <v>26.122928077787989</v>
      </c>
      <c r="J678" s="6">
        <v>24.845781532212911</v>
      </c>
      <c r="K678" s="6">
        <v>23.631074514627091</v>
      </c>
      <c r="M678" s="31"/>
      <c r="N678" s="31"/>
      <c r="Q678" s="1"/>
      <c r="R678" s="1"/>
      <c r="S678" s="1"/>
      <c r="T678" s="1"/>
      <c r="U678" s="1"/>
      <c r="V678" s="1"/>
      <c r="W678" s="1"/>
      <c r="X678" s="1"/>
      <c r="Y678" s="1"/>
      <c r="Z678" s="1"/>
    </row>
    <row r="679" spans="1:26" ht="14.5" hidden="1" outlineLevel="1">
      <c r="A679" s="4" t="s">
        <v>3</v>
      </c>
      <c r="B679" s="1">
        <v>18.996820085766974</v>
      </c>
      <c r="C679" s="1">
        <v>18.068068030208625</v>
      </c>
      <c r="D679" s="1">
        <v>17.18472254147617</v>
      </c>
      <c r="E679" s="1">
        <v>16.34456369844149</v>
      </c>
      <c r="F679" s="1">
        <v>15.545480111630807</v>
      </c>
      <c r="G679" s="1">
        <v>14.78546361712624</v>
      </c>
      <c r="H679" s="1">
        <v>14.062604229881863</v>
      </c>
      <c r="I679" s="1">
        <v>13.375085343771456</v>
      </c>
      <c r="J679" s="1">
        <v>12.721179166305305</v>
      </c>
      <c r="K679" s="1">
        <v>12.099242376543099</v>
      </c>
      <c r="M679" s="31"/>
      <c r="N679" s="31"/>
      <c r="Q679" s="1"/>
      <c r="R679" s="1"/>
      <c r="S679" s="1"/>
      <c r="T679" s="1"/>
      <c r="U679" s="1"/>
      <c r="V679" s="1"/>
      <c r="W679" s="1"/>
      <c r="X679" s="1"/>
      <c r="Y679" s="1"/>
      <c r="Z679" s="1"/>
    </row>
    <row r="680" spans="1:26" ht="14.5" hidden="1" outlineLevel="1">
      <c r="A680" s="4" t="s">
        <v>4</v>
      </c>
      <c r="B680" s="1">
        <v>6.3322733619223239</v>
      </c>
      <c r="C680" s="1">
        <v>6.0226893434028739</v>
      </c>
      <c r="D680" s="1">
        <v>5.7282408471587223</v>
      </c>
      <c r="E680" s="1">
        <v>5.4481878994804962</v>
      </c>
      <c r="F680" s="1">
        <v>5.1818267038769346</v>
      </c>
      <c r="G680" s="1">
        <v>4.9284878723754124</v>
      </c>
      <c r="H680" s="1">
        <v>4.6875347432939538</v>
      </c>
      <c r="I680" s="1">
        <v>4.4583617812571514</v>
      </c>
      <c r="J680" s="1">
        <v>4.240393055435101</v>
      </c>
      <c r="K680" s="1">
        <v>4.0330807921810328</v>
      </c>
      <c r="M680" s="31"/>
      <c r="N680" s="31"/>
      <c r="Q680" s="1"/>
      <c r="R680" s="1"/>
      <c r="S680" s="1"/>
      <c r="T680" s="1"/>
      <c r="U680" s="1"/>
      <c r="V680" s="1"/>
      <c r="W680" s="1"/>
      <c r="X680" s="1"/>
      <c r="Y680" s="1"/>
      <c r="Z680" s="1"/>
    </row>
    <row r="681" spans="1:26" ht="14.5" hidden="1" outlineLevel="1">
      <c r="A681" s="73" t="s">
        <v>0</v>
      </c>
      <c r="B681" s="6">
        <v>42.51669257290704</v>
      </c>
      <c r="C681" s="6">
        <v>40.43805701999073</v>
      </c>
      <c r="D681" s="6">
        <v>38.46104568806571</v>
      </c>
      <c r="E681" s="6">
        <v>36.580690182226192</v>
      </c>
      <c r="F681" s="6">
        <v>34.792265011745137</v>
      </c>
      <c r="G681" s="6">
        <v>33.091275714520627</v>
      </c>
      <c r="H681" s="6">
        <v>31.473447562116544</v>
      </c>
      <c r="I681" s="6">
        <v>29.934714817012299</v>
      </c>
      <c r="J681" s="6">
        <v>28.471210515064246</v>
      </c>
      <c r="K681" s="6">
        <v>27.079256747501216</v>
      </c>
      <c r="M681" s="31"/>
      <c r="N681" s="31"/>
      <c r="Q681" s="1"/>
      <c r="R681" s="1"/>
      <c r="S681" s="1"/>
      <c r="T681" s="1"/>
      <c r="U681" s="1"/>
      <c r="V681" s="1"/>
      <c r="W681" s="1"/>
      <c r="X681" s="1"/>
      <c r="Y681" s="1"/>
      <c r="Z681" s="1"/>
    </row>
    <row r="682" spans="1:26" ht="14.5" hidden="1" outlineLevel="1">
      <c r="A682" s="73" t="s">
        <v>1</v>
      </c>
      <c r="B682" s="6">
        <v>12.664546723844648</v>
      </c>
      <c r="C682" s="6">
        <v>12.045378686805748</v>
      </c>
      <c r="D682" s="6">
        <v>11.456481694317445</v>
      </c>
      <c r="E682" s="6">
        <v>10.896375798960992</v>
      </c>
      <c r="F682" s="6">
        <v>10.363653407753869</v>
      </c>
      <c r="G682" s="6">
        <v>9.8569757447508248</v>
      </c>
      <c r="H682" s="6">
        <v>9.3750694865879076</v>
      </c>
      <c r="I682" s="6">
        <v>8.9167235625143029</v>
      </c>
      <c r="J682" s="6">
        <v>8.4807861108702021</v>
      </c>
      <c r="K682" s="6">
        <v>8.0661615843620655</v>
      </c>
      <c r="M682" s="31"/>
      <c r="N682" s="31"/>
      <c r="Q682" s="1"/>
      <c r="R682" s="1"/>
      <c r="S682" s="1"/>
      <c r="T682" s="1"/>
      <c r="U682" s="1"/>
      <c r="V682" s="1"/>
      <c r="W682" s="1"/>
      <c r="X682" s="1"/>
      <c r="Y682" s="1"/>
      <c r="Z682" s="1"/>
    </row>
    <row r="683" spans="1:26" ht="14.5" hidden="1" outlineLevel="1">
      <c r="A683" s="4" t="s">
        <v>7</v>
      </c>
      <c r="B683" s="1">
        <v>34.375198250435474</v>
      </c>
      <c r="C683" s="1">
        <v>32.694599292758461</v>
      </c>
      <c r="D683" s="1">
        <v>31.096164598861638</v>
      </c>
      <c r="E683" s="1">
        <v>29.575877168608411</v>
      </c>
      <c r="F683" s="1">
        <v>28.129916392474794</v>
      </c>
      <c r="G683" s="1">
        <v>26.754648450037958</v>
      </c>
      <c r="H683" s="1">
        <v>25.446617177881468</v>
      </c>
      <c r="I683" s="1">
        <v>24.202535383967398</v>
      </c>
      <c r="J683" s="1">
        <v>23.019276586647695</v>
      </c>
      <c r="K683" s="1">
        <v>21.89386715755418</v>
      </c>
      <c r="M683" s="31"/>
      <c r="N683" s="31"/>
      <c r="Q683" s="1"/>
      <c r="R683" s="1"/>
      <c r="S683" s="1"/>
      <c r="T683" s="1"/>
      <c r="U683" s="1"/>
      <c r="V683" s="1"/>
      <c r="W683" s="1"/>
      <c r="X683" s="1"/>
      <c r="Y683" s="1"/>
      <c r="Z683" s="1"/>
    </row>
    <row r="684" spans="1:26" ht="14.5" hidden="1" outlineLevel="1">
      <c r="A684" s="4" t="s">
        <v>8</v>
      </c>
      <c r="B684" s="1">
        <v>34.375198250435474</v>
      </c>
      <c r="C684" s="1">
        <v>32.694599292758461</v>
      </c>
      <c r="D684" s="1">
        <v>31.096164598861638</v>
      </c>
      <c r="E684" s="1">
        <v>29.575877168608411</v>
      </c>
      <c r="F684" s="1">
        <v>28.129916392474794</v>
      </c>
      <c r="G684" s="1">
        <v>26.754648450037958</v>
      </c>
      <c r="H684" s="1">
        <v>25.446617177881468</v>
      </c>
      <c r="I684" s="1">
        <v>24.202535383967398</v>
      </c>
      <c r="J684" s="1">
        <v>23.019276586647695</v>
      </c>
      <c r="K684" s="1">
        <v>21.89386715755418</v>
      </c>
      <c r="M684" s="31"/>
      <c r="N684" s="31"/>
      <c r="P684" s="5"/>
      <c r="Q684" s="6"/>
      <c r="R684" s="6"/>
      <c r="S684" s="6"/>
      <c r="T684" s="6"/>
      <c r="U684" s="1"/>
      <c r="V684" s="1"/>
      <c r="W684" s="1"/>
      <c r="X684" s="1"/>
      <c r="Y684" s="1"/>
      <c r="Z684" s="1"/>
    </row>
    <row r="685" spans="1:26" ht="14.5" hidden="1" outlineLevel="1">
      <c r="A685" s="32"/>
      <c r="B685" s="5"/>
      <c r="C685" s="5"/>
      <c r="D685" s="5"/>
      <c r="E685" s="5"/>
      <c r="F685" s="5"/>
      <c r="G685" s="5"/>
      <c r="H685" s="5"/>
      <c r="I685" s="5"/>
      <c r="J685" s="5"/>
      <c r="K685" s="5"/>
      <c r="L685" s="5"/>
      <c r="M685" s="5"/>
      <c r="N685" s="5"/>
      <c r="O685" s="5"/>
      <c r="P685" s="5"/>
      <c r="Q685" s="5"/>
      <c r="R685" s="5"/>
      <c r="S685" s="5"/>
      <c r="T685" s="5"/>
    </row>
    <row r="686" spans="1:26" ht="14.5" hidden="1" outlineLevel="1">
      <c r="A686" s="54" t="s">
        <v>67</v>
      </c>
      <c r="B686" s="5"/>
      <c r="C686" s="5"/>
      <c r="D686" s="5"/>
      <c r="E686" s="5"/>
      <c r="F686" s="5"/>
      <c r="G686" s="5"/>
      <c r="H686" s="5"/>
      <c r="I686" s="5"/>
      <c r="J686" s="5"/>
      <c r="K686" s="5"/>
      <c r="L686" s="5"/>
      <c r="M686" s="5"/>
      <c r="N686" s="5"/>
      <c r="O686" s="5"/>
      <c r="Q686" s="5"/>
      <c r="R686" s="5"/>
      <c r="S686" s="5"/>
      <c r="T686" s="5"/>
    </row>
    <row r="687" spans="1:26" ht="14.5" hidden="1" outlineLevel="1">
      <c r="A687" s="23" t="s">
        <v>63</v>
      </c>
      <c r="B687" s="59"/>
      <c r="C687" s="23"/>
      <c r="D687" s="59"/>
      <c r="E687" s="59"/>
      <c r="F687" s="59"/>
      <c r="G687" s="59"/>
      <c r="H687" s="59"/>
      <c r="I687" s="59"/>
      <c r="J687" s="59"/>
      <c r="K687" s="75"/>
      <c r="L687" s="76"/>
    </row>
    <row r="688" spans="1:26" ht="14.5" hidden="1" outlineLevel="1">
      <c r="A688" s="23"/>
      <c r="B688" s="69">
        <v>2010</v>
      </c>
      <c r="C688" s="69">
        <v>2020</v>
      </c>
      <c r="D688" s="69">
        <v>2030</v>
      </c>
      <c r="E688" s="69">
        <v>2040</v>
      </c>
      <c r="F688" s="69">
        <v>2050</v>
      </c>
      <c r="G688" s="69">
        <v>2060</v>
      </c>
      <c r="H688" s="69">
        <v>2070</v>
      </c>
      <c r="I688" s="69">
        <v>2080</v>
      </c>
      <c r="J688" s="69">
        <v>2090</v>
      </c>
      <c r="K688" s="69">
        <v>2100</v>
      </c>
      <c r="L688" s="77"/>
      <c r="Q688" s="1"/>
      <c r="R688" s="1"/>
      <c r="S688" s="1"/>
      <c r="T688" s="1"/>
      <c r="U688" s="1"/>
      <c r="V688" s="1"/>
      <c r="W688" s="1"/>
      <c r="X688" s="1"/>
      <c r="Y688" s="1"/>
      <c r="Z688" s="1"/>
    </row>
    <row r="689" spans="1:28" ht="14.5" hidden="1" outlineLevel="1">
      <c r="A689" s="23" t="s">
        <v>5</v>
      </c>
      <c r="B689" s="46">
        <f>B675/100*B657</f>
        <v>83.231511180546306</v>
      </c>
      <c r="C689" s="46">
        <f t="shared" ref="C689:K689" si="178">C675/100*C657</f>
        <v>138.65294291042449</v>
      </c>
      <c r="D689" s="46">
        <f t="shared" si="178"/>
        <v>205.23079114784866</v>
      </c>
      <c r="E689" s="46">
        <f t="shared" si="178"/>
        <v>281.42991552885917</v>
      </c>
      <c r="F689" s="46">
        <f t="shared" si="178"/>
        <v>367.8554028234368</v>
      </c>
      <c r="G689" s="46">
        <f t="shared" si="178"/>
        <v>435.63468457026869</v>
      </c>
      <c r="H689" s="46">
        <f t="shared" si="178"/>
        <v>491.25563552940588</v>
      </c>
      <c r="I689" s="46">
        <f t="shared" si="178"/>
        <v>510.44619461466334</v>
      </c>
      <c r="J689" s="46">
        <f t="shared" si="178"/>
        <v>513.58355543704272</v>
      </c>
      <c r="K689" s="46">
        <f t="shared" si="178"/>
        <v>501.25681167834784</v>
      </c>
      <c r="L689" s="77"/>
      <c r="Q689" s="1"/>
      <c r="R689" s="1"/>
      <c r="S689" s="1"/>
      <c r="T689" s="1"/>
      <c r="U689" s="1"/>
      <c r="V689" s="1"/>
      <c r="W689" s="1"/>
      <c r="X689" s="1"/>
      <c r="Y689" s="1"/>
      <c r="Z689" s="1"/>
    </row>
    <row r="690" spans="1:28" ht="14.5" hidden="1" outlineLevel="1">
      <c r="A690" s="23" t="s">
        <v>6</v>
      </c>
      <c r="B690" s="46">
        <f t="shared" ref="B690:K698" si="179">B676/100*B658</f>
        <v>2982.3139555435109</v>
      </c>
      <c r="C690" s="46">
        <f t="shared" si="179"/>
        <v>6463.4637247251285</v>
      </c>
      <c r="D690" s="46">
        <f t="shared" si="179"/>
        <v>8550.0986545006435</v>
      </c>
      <c r="E690" s="46">
        <f t="shared" si="179"/>
        <v>9028.7669117594724</v>
      </c>
      <c r="F690" s="46">
        <f t="shared" si="179"/>
        <v>8573.0286781099567</v>
      </c>
      <c r="G690" s="46">
        <f t="shared" si="179"/>
        <v>7904.0244628609717</v>
      </c>
      <c r="H690" s="46">
        <f t="shared" si="179"/>
        <v>7062.1532475770609</v>
      </c>
      <c r="I690" s="46">
        <f t="shared" si="179"/>
        <v>6289.7808632070874</v>
      </c>
      <c r="J690" s="46">
        <f t="shared" si="179"/>
        <v>5528.8944874556028</v>
      </c>
      <c r="K690" s="46">
        <f t="shared" si="179"/>
        <v>4844.7178882368116</v>
      </c>
      <c r="L690" s="77"/>
      <c r="Q690" s="1"/>
      <c r="R690" s="1"/>
      <c r="S690" s="1"/>
      <c r="T690" s="1"/>
      <c r="U690" s="1"/>
      <c r="V690" s="1"/>
      <c r="W690" s="1"/>
      <c r="X690" s="1"/>
      <c r="Y690" s="1"/>
      <c r="Z690" s="1"/>
    </row>
    <row r="691" spans="1:28" ht="14.5" hidden="1" outlineLevel="1">
      <c r="A691" s="23" t="s">
        <v>11</v>
      </c>
      <c r="B691" s="46">
        <f t="shared" si="179"/>
        <v>574.5273993851323</v>
      </c>
      <c r="C691" s="46">
        <f t="shared" si="179"/>
        <v>646.84679897825606</v>
      </c>
      <c r="D691" s="46">
        <f t="shared" si="179"/>
        <v>742.87992715091161</v>
      </c>
      <c r="E691" s="46">
        <f t="shared" si="179"/>
        <v>813.21233392965428</v>
      </c>
      <c r="F691" s="46">
        <f t="shared" si="179"/>
        <v>847.08559176785582</v>
      </c>
      <c r="G691" s="46">
        <f t="shared" si="179"/>
        <v>876.7877213175492</v>
      </c>
      <c r="H691" s="46">
        <f t="shared" si="179"/>
        <v>892.67156252974803</v>
      </c>
      <c r="I691" s="46">
        <f t="shared" si="179"/>
        <v>889.71048211445077</v>
      </c>
      <c r="J691" s="46">
        <f t="shared" si="179"/>
        <v>878.13993688453957</v>
      </c>
      <c r="K691" s="46">
        <f t="shared" si="179"/>
        <v>858.28061746920719</v>
      </c>
      <c r="L691" s="77"/>
      <c r="Q691" s="1"/>
      <c r="R691" s="1"/>
      <c r="S691" s="1"/>
      <c r="T691" s="1"/>
      <c r="U691" s="1"/>
      <c r="V691" s="1"/>
      <c r="W691" s="1"/>
      <c r="X691" s="1"/>
      <c r="Y691" s="1"/>
      <c r="Z691" s="1"/>
    </row>
    <row r="692" spans="1:28" ht="14.5" hidden="1" outlineLevel="1">
      <c r="A692" s="23" t="s">
        <v>2</v>
      </c>
      <c r="B692" s="46">
        <f t="shared" si="179"/>
        <v>388.68678732301066</v>
      </c>
      <c r="C692" s="46">
        <f t="shared" si="179"/>
        <v>586.48681226712574</v>
      </c>
      <c r="D692" s="46">
        <f t="shared" si="179"/>
        <v>684.60255104948578</v>
      </c>
      <c r="E692" s="46">
        <f t="shared" si="179"/>
        <v>676.28615588383718</v>
      </c>
      <c r="F692" s="46">
        <f t="shared" si="179"/>
        <v>629.92407512983766</v>
      </c>
      <c r="G692" s="46">
        <f t="shared" si="179"/>
        <v>595.90556963429003</v>
      </c>
      <c r="H692" s="46">
        <f t="shared" si="179"/>
        <v>568.19804122279936</v>
      </c>
      <c r="I692" s="46">
        <f t="shared" si="179"/>
        <v>555.02945355118732</v>
      </c>
      <c r="J692" s="46">
        <f t="shared" si="179"/>
        <v>538.18286864943639</v>
      </c>
      <c r="K692" s="46">
        <f t="shared" si="179"/>
        <v>520.5650125713546</v>
      </c>
      <c r="L692" s="77"/>
      <c r="Q692" s="1"/>
      <c r="R692" s="1"/>
      <c r="S692" s="1"/>
      <c r="T692" s="1"/>
      <c r="U692" s="1"/>
      <c r="V692" s="1"/>
      <c r="W692" s="1"/>
      <c r="X692" s="1"/>
      <c r="Y692" s="1"/>
      <c r="Z692" s="1"/>
    </row>
    <row r="693" spans="1:28" ht="14.5" hidden="1" outlineLevel="1">
      <c r="A693" s="23" t="s">
        <v>3</v>
      </c>
      <c r="B693" s="46">
        <f t="shared" si="179"/>
        <v>383.39406828028149</v>
      </c>
      <c r="C693" s="46">
        <f t="shared" si="179"/>
        <v>498.35863038497826</v>
      </c>
      <c r="D693" s="46">
        <f t="shared" si="179"/>
        <v>598.61235491811613</v>
      </c>
      <c r="E693" s="46">
        <f t="shared" si="179"/>
        <v>672.25452341141693</v>
      </c>
      <c r="F693" s="46">
        <f t="shared" si="179"/>
        <v>748.58385432007196</v>
      </c>
      <c r="G693" s="46">
        <f t="shared" si="179"/>
        <v>800.85364646681876</v>
      </c>
      <c r="H693" s="46">
        <f t="shared" si="179"/>
        <v>816.24691700374933</v>
      </c>
      <c r="I693" s="46">
        <f t="shared" si="179"/>
        <v>807.99671511039492</v>
      </c>
      <c r="J693" s="46">
        <f t="shared" si="179"/>
        <v>789.68307132400753</v>
      </c>
      <c r="K693" s="46">
        <f t="shared" si="179"/>
        <v>763.76194394263518</v>
      </c>
      <c r="L693" s="77"/>
      <c r="Q693" s="1"/>
      <c r="R693" s="1"/>
      <c r="S693" s="1"/>
      <c r="T693" s="1"/>
      <c r="U693" s="1"/>
      <c r="V693" s="1"/>
      <c r="W693" s="1"/>
      <c r="X693" s="1"/>
      <c r="Y693" s="1"/>
      <c r="Z693" s="1"/>
    </row>
    <row r="694" spans="1:28" ht="14.5" hidden="1" outlineLevel="1">
      <c r="A694" s="23" t="s">
        <v>4</v>
      </c>
      <c r="B694" s="46">
        <f t="shared" si="179"/>
        <v>56.983122886189982</v>
      </c>
      <c r="C694" s="46">
        <f t="shared" si="179"/>
        <v>78.472011094299916</v>
      </c>
      <c r="D694" s="46">
        <f t="shared" si="179"/>
        <v>103.01613163603982</v>
      </c>
      <c r="E694" s="46">
        <f t="shared" si="179"/>
        <v>129.45178550346196</v>
      </c>
      <c r="F694" s="46">
        <f t="shared" si="179"/>
        <v>153.24370637221074</v>
      </c>
      <c r="G694" s="46">
        <f t="shared" si="179"/>
        <v>167.68040782136643</v>
      </c>
      <c r="H694" s="46">
        <f t="shared" si="179"/>
        <v>176.29882519011821</v>
      </c>
      <c r="I694" s="46">
        <f t="shared" si="179"/>
        <v>180.89719700528994</v>
      </c>
      <c r="J694" s="46">
        <f t="shared" si="179"/>
        <v>183.04622234881248</v>
      </c>
      <c r="K694" s="46">
        <f t="shared" si="179"/>
        <v>182.5599983452795</v>
      </c>
      <c r="L694" s="77"/>
      <c r="Q694" s="1"/>
      <c r="R694" s="1"/>
      <c r="S694" s="1"/>
      <c r="T694" s="1"/>
      <c r="U694" s="1"/>
      <c r="V694" s="1"/>
      <c r="W694" s="1"/>
      <c r="X694" s="1"/>
      <c r="Y694" s="1"/>
      <c r="Z694" s="1"/>
    </row>
    <row r="695" spans="1:28" ht="14.5" hidden="1" outlineLevel="1">
      <c r="A695" s="23" t="s">
        <v>0</v>
      </c>
      <c r="B695" s="46">
        <f t="shared" si="179"/>
        <v>2792.6414020123884</v>
      </c>
      <c r="C695" s="46">
        <f t="shared" si="179"/>
        <v>3030.9700600747587</v>
      </c>
      <c r="D695" s="46">
        <f t="shared" si="179"/>
        <v>3406.4681827063837</v>
      </c>
      <c r="E695" s="46">
        <f t="shared" si="179"/>
        <v>3730.6656730144146</v>
      </c>
      <c r="F695" s="46">
        <f t="shared" si="179"/>
        <v>3985.0701520978546</v>
      </c>
      <c r="G695" s="46">
        <f t="shared" si="179"/>
        <v>4204.6465648379826</v>
      </c>
      <c r="H695" s="46">
        <f t="shared" si="179"/>
        <v>4393.5062528224917</v>
      </c>
      <c r="I695" s="46">
        <f t="shared" si="179"/>
        <v>4538.9125805279518</v>
      </c>
      <c r="J695" s="46">
        <f t="shared" si="179"/>
        <v>4615.1348997540481</v>
      </c>
      <c r="K695" s="46">
        <f t="shared" si="179"/>
        <v>4628.0467287467536</v>
      </c>
      <c r="L695" s="77"/>
      <c r="Q695" s="1"/>
      <c r="R695" s="1"/>
      <c r="S695" s="1"/>
      <c r="T695" s="1"/>
      <c r="U695" s="1"/>
      <c r="V695" s="1"/>
      <c r="W695" s="1"/>
      <c r="X695" s="1"/>
      <c r="Y695" s="1"/>
      <c r="Z695" s="1"/>
    </row>
    <row r="696" spans="1:28" ht="14.5" hidden="1" outlineLevel="1">
      <c r="A696" s="23" t="s">
        <v>1</v>
      </c>
      <c r="B696" s="46">
        <f t="shared" si="179"/>
        <v>68.581565502404544</v>
      </c>
      <c r="C696" s="46">
        <f t="shared" si="179"/>
        <v>62.487096966098974</v>
      </c>
      <c r="D696" s="46">
        <f t="shared" si="179"/>
        <v>59.982474229683568</v>
      </c>
      <c r="E696" s="46">
        <f t="shared" si="179"/>
        <v>58.212835234473815</v>
      </c>
      <c r="F696" s="46">
        <f t="shared" si="179"/>
        <v>55.901620498927748</v>
      </c>
      <c r="G696" s="46">
        <f t="shared" si="179"/>
        <v>53.881077651070434</v>
      </c>
      <c r="H696" s="46">
        <f t="shared" si="179"/>
        <v>51.61683068770175</v>
      </c>
      <c r="I696" s="46">
        <f t="shared" si="179"/>
        <v>48.921807567993461</v>
      </c>
      <c r="J696" s="46">
        <f t="shared" si="179"/>
        <v>46.232969319394684</v>
      </c>
      <c r="K696" s="46">
        <f t="shared" si="179"/>
        <v>43.736017997663673</v>
      </c>
      <c r="L696" s="77"/>
      <c r="Q696" s="1"/>
      <c r="R696" s="1"/>
      <c r="S696" s="1"/>
      <c r="T696" s="1"/>
      <c r="U696" s="1"/>
      <c r="V696" s="1"/>
      <c r="W696" s="1"/>
      <c r="X696" s="1"/>
      <c r="Y696" s="1"/>
      <c r="Z696" s="1"/>
    </row>
    <row r="697" spans="1:28" ht="14.5" hidden="1" outlineLevel="1">
      <c r="A697" s="23" t="s">
        <v>7</v>
      </c>
      <c r="B697" s="46">
        <f t="shared" si="179"/>
        <v>306.42834211022091</v>
      </c>
      <c r="C697" s="46">
        <f t="shared" si="179"/>
        <v>395.97790041423559</v>
      </c>
      <c r="D697" s="46">
        <f t="shared" si="179"/>
        <v>492.21957566910368</v>
      </c>
      <c r="E697" s="46">
        <f t="shared" si="179"/>
        <v>575.2018237178313</v>
      </c>
      <c r="F697" s="46">
        <f t="shared" si="179"/>
        <v>639.3504968813188</v>
      </c>
      <c r="G697" s="46">
        <f t="shared" si="179"/>
        <v>705.28731462959104</v>
      </c>
      <c r="H697" s="46">
        <f t="shared" si="179"/>
        <v>736.96848940646805</v>
      </c>
      <c r="I697" s="46">
        <f t="shared" si="179"/>
        <v>735.10476288302414</v>
      </c>
      <c r="J697" s="46">
        <f t="shared" si="179"/>
        <v>725.60142174914517</v>
      </c>
      <c r="K697" s="46">
        <f t="shared" si="179"/>
        <v>704.29687309046039</v>
      </c>
      <c r="L697" s="77"/>
      <c r="Q697" s="1"/>
      <c r="R697" s="1"/>
      <c r="S697" s="1"/>
      <c r="T697" s="1"/>
      <c r="U697" s="1"/>
      <c r="V697" s="1"/>
      <c r="W697" s="1"/>
      <c r="X697" s="1"/>
      <c r="Y697" s="1"/>
      <c r="Z697" s="1"/>
    </row>
    <row r="698" spans="1:28" ht="14.5" hidden="1" outlineLevel="1">
      <c r="A698" s="23" t="s">
        <v>8</v>
      </c>
      <c r="B698" s="46">
        <f t="shared" si="179"/>
        <v>363.85243271846872</v>
      </c>
      <c r="C698" s="46">
        <f t="shared" si="179"/>
        <v>795.017095901179</v>
      </c>
      <c r="D698" s="46">
        <f t="shared" si="179"/>
        <v>1319.5764164604268</v>
      </c>
      <c r="E698" s="46">
        <f t="shared" si="179"/>
        <v>1607.1015774600107</v>
      </c>
      <c r="F698" s="46">
        <f t="shared" si="179"/>
        <v>1714.7629730934127</v>
      </c>
      <c r="G698" s="46">
        <f t="shared" si="179"/>
        <v>1677.1722347935442</v>
      </c>
      <c r="H698" s="46">
        <f t="shared" si="179"/>
        <v>1592.9665718437091</v>
      </c>
      <c r="I698" s="46">
        <f t="shared" si="179"/>
        <v>1519.1175759331325</v>
      </c>
      <c r="J698" s="46">
        <f t="shared" si="179"/>
        <v>1412.681838042839</v>
      </c>
      <c r="K698" s="46">
        <f t="shared" si="179"/>
        <v>1290.6471934503807</v>
      </c>
      <c r="L698" s="77"/>
      <c r="P698" s="8"/>
      <c r="Q698" s="1"/>
      <c r="R698" s="1"/>
      <c r="S698" s="1"/>
      <c r="T698" s="1"/>
      <c r="U698" s="1"/>
      <c r="V698" s="1"/>
      <c r="W698" s="1"/>
      <c r="X698" s="1"/>
      <c r="Y698" s="1"/>
      <c r="Z698" s="1"/>
    </row>
    <row r="699" spans="1:28" ht="14.5" hidden="1" outlineLevel="1">
      <c r="A699" s="23" t="s">
        <v>89</v>
      </c>
      <c r="B699" s="46">
        <f>SUM(B689:B698)</f>
        <v>8000.6405869421551</v>
      </c>
      <c r="C699" s="46">
        <f t="shared" ref="C699:K699" si="180">SUM(C689:C698)</f>
        <v>12696.733073716487</v>
      </c>
      <c r="D699" s="46">
        <f t="shared" si="180"/>
        <v>16162.687059468642</v>
      </c>
      <c r="E699" s="46">
        <f t="shared" si="180"/>
        <v>17572.583535443431</v>
      </c>
      <c r="F699" s="46">
        <f t="shared" si="180"/>
        <v>17714.806551094884</v>
      </c>
      <c r="G699" s="46">
        <f t="shared" si="180"/>
        <v>17421.873684583454</v>
      </c>
      <c r="H699" s="46">
        <f t="shared" si="180"/>
        <v>16781.882373813252</v>
      </c>
      <c r="I699" s="46">
        <f t="shared" si="180"/>
        <v>16075.917632515177</v>
      </c>
      <c r="J699" s="46">
        <f t="shared" si="180"/>
        <v>15231.181270964868</v>
      </c>
      <c r="K699" s="46">
        <f t="shared" si="180"/>
        <v>14337.869085528893</v>
      </c>
      <c r="L699" s="77"/>
      <c r="Q699" s="1"/>
      <c r="R699" s="1"/>
      <c r="S699" s="1"/>
      <c r="T699" s="1"/>
      <c r="U699" s="1"/>
      <c r="V699" s="1"/>
      <c r="W699" s="1"/>
      <c r="X699" s="1"/>
      <c r="Y699" s="1"/>
      <c r="Z699" s="1"/>
      <c r="AA699" s="1"/>
    </row>
    <row r="700" spans="1:28" ht="14.5" hidden="1" outlineLevel="1">
      <c r="A700" s="32"/>
      <c r="B700" s="6"/>
      <c r="C700" s="6"/>
      <c r="D700" s="6"/>
      <c r="E700" s="6"/>
      <c r="F700" s="6"/>
      <c r="G700" s="6"/>
      <c r="H700" s="6"/>
      <c r="I700" s="6"/>
      <c r="J700" s="6"/>
      <c r="K700" s="6"/>
    </row>
    <row r="701" spans="1:28" ht="14.5" hidden="1" outlineLevel="1">
      <c r="A701" s="10" t="s">
        <v>68</v>
      </c>
      <c r="B701" s="6"/>
      <c r="C701" s="6"/>
      <c r="D701" s="6"/>
      <c r="E701" s="6"/>
      <c r="F701" s="6"/>
      <c r="G701" s="6"/>
      <c r="H701" s="6"/>
      <c r="I701" s="6"/>
      <c r="J701" s="6"/>
      <c r="K701" s="6"/>
    </row>
    <row r="702" spans="1:28" ht="14.5" hidden="1" outlineLevel="1">
      <c r="A702" s="21" t="s">
        <v>69</v>
      </c>
      <c r="B702" s="60"/>
      <c r="C702" s="22"/>
      <c r="D702" s="60"/>
      <c r="E702" s="60"/>
      <c r="F702" s="60"/>
      <c r="G702" s="60"/>
      <c r="H702" s="60"/>
      <c r="I702" s="60"/>
      <c r="J702" s="60"/>
      <c r="K702" s="22"/>
      <c r="M702" s="31"/>
      <c r="N702" s="31"/>
    </row>
    <row r="703" spans="1:28" ht="14.5" hidden="1" outlineLevel="1">
      <c r="A703" s="22"/>
      <c r="B703" s="72">
        <v>2010</v>
      </c>
      <c r="C703" s="72">
        <v>2020</v>
      </c>
      <c r="D703" s="72">
        <v>2030</v>
      </c>
      <c r="E703" s="72">
        <v>2040</v>
      </c>
      <c r="F703" s="72">
        <v>2050</v>
      </c>
      <c r="G703" s="72">
        <v>2060</v>
      </c>
      <c r="H703" s="72">
        <v>2070</v>
      </c>
      <c r="I703" s="72">
        <v>2080</v>
      </c>
      <c r="J703" s="72">
        <v>2090</v>
      </c>
      <c r="K703" s="72">
        <v>2100</v>
      </c>
      <c r="M703" s="27"/>
      <c r="N703" s="27"/>
      <c r="Q703" s="7"/>
      <c r="R703" s="7"/>
      <c r="S703" s="7"/>
      <c r="T703" s="7"/>
      <c r="U703" s="7"/>
      <c r="V703" s="7"/>
      <c r="W703" s="7"/>
      <c r="X703" s="7"/>
      <c r="Y703" s="7"/>
      <c r="Z703" s="7"/>
      <c r="AA703" s="7"/>
      <c r="AB703" s="7"/>
    </row>
    <row r="704" spans="1:28" ht="14.5" hidden="1" outlineLevel="1">
      <c r="A704" s="78" t="s">
        <v>5</v>
      </c>
      <c r="B704" s="61">
        <v>0.46148413230070157</v>
      </c>
      <c r="C704" s="61">
        <v>0.44335351607649193</v>
      </c>
      <c r="D704" s="61">
        <v>0.42593520873066287</v>
      </c>
      <c r="E704" s="61">
        <v>0.40920122533805003</v>
      </c>
      <c r="F704" s="61">
        <v>0.39312468043477633</v>
      </c>
      <c r="G704" s="61">
        <v>0.37767974482302774</v>
      </c>
      <c r="H704" s="61">
        <v>0.3628416040728667</v>
      </c>
      <c r="I704" s="61">
        <v>0.3485864186544107</v>
      </c>
      <c r="J704" s="61">
        <v>0.3348912856363232</v>
      </c>
      <c r="K704" s="61">
        <v>0.32173420188907964</v>
      </c>
      <c r="M704" s="27"/>
      <c r="N704" s="27"/>
      <c r="Q704" s="7"/>
      <c r="R704" s="7"/>
      <c r="S704" s="7"/>
      <c r="T704" s="7"/>
      <c r="U704" s="7"/>
      <c r="V704" s="7"/>
      <c r="W704" s="7"/>
      <c r="X704" s="7"/>
      <c r="Y704" s="7"/>
      <c r="Z704" s="7"/>
      <c r="AA704" s="7"/>
      <c r="AB704" s="7"/>
    </row>
    <row r="705" spans="1:28" ht="14.5" hidden="1" outlineLevel="1">
      <c r="A705" s="78" t="s">
        <v>6</v>
      </c>
      <c r="B705" s="61">
        <v>0.46148413230070157</v>
      </c>
      <c r="C705" s="61">
        <v>0.44335351607649193</v>
      </c>
      <c r="D705" s="61">
        <v>0.42593520873066287</v>
      </c>
      <c r="E705" s="61">
        <v>0.40920122533805003</v>
      </c>
      <c r="F705" s="61">
        <v>0.39312468043477633</v>
      </c>
      <c r="G705" s="61">
        <v>0.37767974482302774</v>
      </c>
      <c r="H705" s="61">
        <v>0.3628416040728667</v>
      </c>
      <c r="I705" s="61">
        <v>0.3485864186544107</v>
      </c>
      <c r="J705" s="61">
        <v>0.3348912856363232</v>
      </c>
      <c r="K705" s="61">
        <v>0.32173420188907964</v>
      </c>
      <c r="M705" s="27"/>
      <c r="N705" s="27"/>
      <c r="Q705" s="7"/>
      <c r="R705" s="7"/>
      <c r="S705" s="7"/>
      <c r="T705" s="7"/>
      <c r="U705" s="7"/>
      <c r="V705" s="7"/>
      <c r="W705" s="7"/>
      <c r="X705" s="7"/>
      <c r="Y705" s="7"/>
      <c r="Z705" s="7"/>
      <c r="AA705" s="7"/>
      <c r="AB705" s="7"/>
    </row>
    <row r="706" spans="1:28" ht="14.5" hidden="1" outlineLevel="1">
      <c r="A706" s="78" t="s">
        <v>11</v>
      </c>
      <c r="B706" s="61">
        <v>0.46148413230070157</v>
      </c>
      <c r="C706" s="61">
        <v>0.44335351607649187</v>
      </c>
      <c r="D706" s="61">
        <v>0.42593520873066287</v>
      </c>
      <c r="E706" s="61">
        <v>0.40920122533805003</v>
      </c>
      <c r="F706" s="61">
        <v>0.39312468043477639</v>
      </c>
      <c r="G706" s="61">
        <v>0.37767974482302774</v>
      </c>
      <c r="H706" s="61">
        <v>0.3628416040728667</v>
      </c>
      <c r="I706" s="61">
        <v>0.3485864186544107</v>
      </c>
      <c r="J706" s="61">
        <v>0.3348912856363232</v>
      </c>
      <c r="K706" s="61">
        <v>0.32173420188907964</v>
      </c>
      <c r="M706" s="27"/>
      <c r="N706" s="27"/>
      <c r="Q706" s="7"/>
      <c r="R706" s="7"/>
      <c r="S706" s="7"/>
      <c r="T706" s="7"/>
      <c r="U706" s="7"/>
      <c r="V706" s="7"/>
      <c r="W706" s="7"/>
      <c r="X706" s="7"/>
      <c r="Y706" s="7"/>
      <c r="Z706" s="7"/>
      <c r="AA706" s="7"/>
      <c r="AB706" s="7"/>
    </row>
    <row r="707" spans="1:28" ht="14.5" hidden="1" outlineLevel="1">
      <c r="A707" s="78" t="s">
        <v>2</v>
      </c>
      <c r="B707" s="61">
        <v>0.46148413230070157</v>
      </c>
      <c r="C707" s="61">
        <v>0.44335351607649193</v>
      </c>
      <c r="D707" s="61">
        <v>0.42593520873066287</v>
      </c>
      <c r="E707" s="61">
        <v>0.40920122533805003</v>
      </c>
      <c r="F707" s="61">
        <v>0.39312468043477633</v>
      </c>
      <c r="G707" s="61">
        <v>0.37767974482302774</v>
      </c>
      <c r="H707" s="61">
        <v>0.3628416040728667</v>
      </c>
      <c r="I707" s="61">
        <v>0.3485864186544107</v>
      </c>
      <c r="J707" s="61">
        <v>0.3348912856363232</v>
      </c>
      <c r="K707" s="61">
        <v>0.32173420188907964</v>
      </c>
      <c r="M707" s="27"/>
      <c r="N707" s="27"/>
      <c r="Q707" s="7"/>
      <c r="R707" s="7"/>
      <c r="S707" s="7"/>
      <c r="T707" s="7"/>
      <c r="U707" s="7"/>
      <c r="V707" s="7"/>
      <c r="W707" s="7"/>
      <c r="X707" s="7"/>
      <c r="Y707" s="7"/>
      <c r="Z707" s="7"/>
      <c r="AA707" s="7"/>
      <c r="AB707" s="7"/>
    </row>
    <row r="708" spans="1:28" ht="14.5" hidden="1" outlineLevel="1">
      <c r="A708" s="78" t="s">
        <v>3</v>
      </c>
      <c r="B708" s="61">
        <v>0.46148413230070157</v>
      </c>
      <c r="C708" s="61">
        <v>0.44335351607649193</v>
      </c>
      <c r="D708" s="61">
        <v>0.42593520873066287</v>
      </c>
      <c r="E708" s="61">
        <v>0.40920122533805003</v>
      </c>
      <c r="F708" s="61">
        <v>0.39312468043477633</v>
      </c>
      <c r="G708" s="61">
        <v>0.37767974482302774</v>
      </c>
      <c r="H708" s="61">
        <v>0.3628416040728667</v>
      </c>
      <c r="I708" s="61">
        <v>0.3485864186544107</v>
      </c>
      <c r="J708" s="61">
        <v>0.3348912856363232</v>
      </c>
      <c r="K708" s="61">
        <v>0.32173420188907964</v>
      </c>
      <c r="M708" s="27"/>
      <c r="N708" s="27"/>
      <c r="Q708" s="7"/>
      <c r="R708" s="7"/>
      <c r="S708" s="7"/>
      <c r="T708" s="7"/>
      <c r="U708" s="7"/>
      <c r="V708" s="7"/>
      <c r="W708" s="7"/>
      <c r="X708" s="7"/>
      <c r="Y708" s="7"/>
      <c r="Z708" s="7"/>
      <c r="AA708" s="7"/>
      <c r="AB708" s="7"/>
    </row>
    <row r="709" spans="1:28" ht="14.5" hidden="1" outlineLevel="1">
      <c r="A709" s="78" t="s">
        <v>4</v>
      </c>
      <c r="B709" s="61">
        <v>0.46148413230070157</v>
      </c>
      <c r="C709" s="61">
        <v>0.44335351607649193</v>
      </c>
      <c r="D709" s="61">
        <v>0.42593520873066287</v>
      </c>
      <c r="E709" s="61">
        <v>0.40920122533805003</v>
      </c>
      <c r="F709" s="61">
        <v>0.39312468043477633</v>
      </c>
      <c r="G709" s="61">
        <v>0.37767974482302774</v>
      </c>
      <c r="H709" s="61">
        <v>0.3628416040728667</v>
      </c>
      <c r="I709" s="61">
        <v>0.3485864186544107</v>
      </c>
      <c r="J709" s="61">
        <v>0.3348912856363232</v>
      </c>
      <c r="K709" s="61">
        <v>0.32173420188907964</v>
      </c>
      <c r="M709" s="27"/>
      <c r="N709" s="27"/>
      <c r="Q709" s="7"/>
      <c r="R709" s="7"/>
      <c r="S709" s="7"/>
      <c r="T709" s="7"/>
      <c r="U709" s="7"/>
      <c r="V709" s="7"/>
      <c r="W709" s="7"/>
      <c r="X709" s="7"/>
      <c r="Y709" s="7"/>
      <c r="Z709" s="7"/>
      <c r="AA709" s="7"/>
      <c r="AB709" s="7"/>
    </row>
    <row r="710" spans="1:28" ht="14.5" hidden="1" outlineLevel="1">
      <c r="A710" s="78" t="s">
        <v>0</v>
      </c>
      <c r="B710" s="61">
        <v>0.46148413230070157</v>
      </c>
      <c r="C710" s="61">
        <v>0.44335351607649193</v>
      </c>
      <c r="D710" s="61">
        <v>0.42593520873066287</v>
      </c>
      <c r="E710" s="61">
        <v>0.40920122533805003</v>
      </c>
      <c r="F710" s="61">
        <v>0.39312468043477633</v>
      </c>
      <c r="G710" s="61">
        <v>0.37767974482302774</v>
      </c>
      <c r="H710" s="61">
        <v>0.3628416040728667</v>
      </c>
      <c r="I710" s="61">
        <v>0.3485864186544107</v>
      </c>
      <c r="J710" s="61">
        <v>0.3348912856363232</v>
      </c>
      <c r="K710" s="61">
        <v>0.32173420188907964</v>
      </c>
      <c r="M710" s="27"/>
      <c r="N710" s="27"/>
      <c r="Q710" s="7"/>
      <c r="R710" s="7"/>
      <c r="S710" s="7"/>
      <c r="T710" s="7"/>
      <c r="U710" s="7"/>
      <c r="V710" s="7"/>
      <c r="W710" s="7"/>
      <c r="X710" s="7"/>
      <c r="Y710" s="7"/>
      <c r="Z710" s="7"/>
      <c r="AA710" s="7"/>
      <c r="AB710" s="7"/>
    </row>
    <row r="711" spans="1:28" ht="14.5" hidden="1" outlineLevel="1">
      <c r="A711" s="78" t="s">
        <v>1</v>
      </c>
      <c r="B711" s="61">
        <v>0.27689047938042094</v>
      </c>
      <c r="C711" s="61">
        <v>0.26601210964589517</v>
      </c>
      <c r="D711" s="61">
        <v>0.25556112523839775</v>
      </c>
      <c r="E711" s="61">
        <v>0.24552073520283005</v>
      </c>
      <c r="F711" s="61">
        <v>0.23587480826086582</v>
      </c>
      <c r="G711" s="61">
        <v>0.22660784689381669</v>
      </c>
      <c r="H711" s="61">
        <v>0.21770496244372006</v>
      </c>
      <c r="I711" s="61">
        <v>0.20915185119264645</v>
      </c>
      <c r="J711" s="61">
        <v>0.20093477138179394</v>
      </c>
      <c r="K711" s="61">
        <v>0.1930405211334478</v>
      </c>
      <c r="M711" s="27"/>
      <c r="N711" s="27"/>
      <c r="Q711" s="7"/>
      <c r="R711" s="7"/>
      <c r="S711" s="7"/>
      <c r="T711" s="7"/>
      <c r="U711" s="7"/>
      <c r="V711" s="7"/>
      <c r="W711" s="7"/>
      <c r="X711" s="7"/>
      <c r="Y711" s="7"/>
      <c r="Z711" s="7"/>
      <c r="AA711" s="7"/>
      <c r="AB711" s="7"/>
    </row>
    <row r="712" spans="1:28" ht="14.5" hidden="1" outlineLevel="1">
      <c r="A712" s="78" t="s">
        <v>7</v>
      </c>
      <c r="B712" s="61">
        <v>0.46148413230070157</v>
      </c>
      <c r="C712" s="61">
        <v>0.44335351607649193</v>
      </c>
      <c r="D712" s="61">
        <v>0.42593520873066287</v>
      </c>
      <c r="E712" s="61">
        <v>0.40920122533805003</v>
      </c>
      <c r="F712" s="61">
        <v>0.39312468043477633</v>
      </c>
      <c r="G712" s="61">
        <v>0.37767974482302774</v>
      </c>
      <c r="H712" s="61">
        <v>0.3628416040728667</v>
      </c>
      <c r="I712" s="61">
        <v>0.3485864186544107</v>
      </c>
      <c r="J712" s="61">
        <v>0.3348912856363232</v>
      </c>
      <c r="K712" s="61">
        <v>0.32173420188907964</v>
      </c>
      <c r="M712" s="27"/>
      <c r="N712" s="27"/>
      <c r="Q712" s="7"/>
      <c r="R712" s="7"/>
      <c r="S712" s="7"/>
      <c r="T712" s="7"/>
      <c r="U712" s="7"/>
      <c r="V712" s="7"/>
      <c r="W712" s="7"/>
      <c r="X712" s="7"/>
      <c r="Y712" s="7"/>
      <c r="Z712" s="7"/>
      <c r="AA712" s="7"/>
      <c r="AB712" s="7"/>
    </row>
    <row r="713" spans="1:28" ht="14.5" hidden="1" outlineLevel="1">
      <c r="A713" s="78" t="s">
        <v>8</v>
      </c>
      <c r="B713" s="61">
        <v>0.46148413230070157</v>
      </c>
      <c r="C713" s="61">
        <v>0.44335351607649193</v>
      </c>
      <c r="D713" s="61">
        <v>0.42593520873066287</v>
      </c>
      <c r="E713" s="61">
        <v>0.40920122533805003</v>
      </c>
      <c r="F713" s="61">
        <v>0.39312468043477633</v>
      </c>
      <c r="G713" s="61">
        <v>0.37767974482302774</v>
      </c>
      <c r="H713" s="61">
        <v>0.3628416040728667</v>
      </c>
      <c r="I713" s="61">
        <v>0.3485864186544107</v>
      </c>
      <c r="J713" s="61">
        <v>0.3348912856363232</v>
      </c>
      <c r="K713" s="61">
        <v>0.32173420188907964</v>
      </c>
      <c r="M713" s="27"/>
      <c r="N713" s="27"/>
      <c r="Q713" s="7"/>
      <c r="R713" s="7"/>
      <c r="S713" s="7"/>
      <c r="T713" s="7"/>
      <c r="U713" s="7"/>
      <c r="V713" s="7"/>
      <c r="W713" s="7"/>
      <c r="X713" s="7"/>
      <c r="Y713" s="7"/>
      <c r="Z713" s="7"/>
    </row>
    <row r="714" spans="1:28" hidden="1" outlineLevel="1"/>
    <row r="715" spans="1:28" collapsed="1">
      <c r="A715" t="s">
        <v>70</v>
      </c>
    </row>
    <row r="716" spans="1:28" ht="14.5">
      <c r="A716" s="18" t="s">
        <v>41</v>
      </c>
      <c r="B716" s="17"/>
      <c r="C716" s="17"/>
      <c r="D716" s="17"/>
      <c r="E716" s="17"/>
      <c r="F716" s="17"/>
      <c r="G716" s="17"/>
      <c r="H716" s="17"/>
      <c r="I716" s="17"/>
      <c r="J716" s="17"/>
      <c r="K716" s="17"/>
    </row>
    <row r="717" spans="1:28" ht="14.5">
      <c r="A717" s="17"/>
      <c r="B717" s="70">
        <v>2010</v>
      </c>
      <c r="C717" s="70">
        <v>2020</v>
      </c>
      <c r="D717" s="70">
        <v>2030</v>
      </c>
      <c r="E717" s="70">
        <v>2040</v>
      </c>
      <c r="F717" s="70">
        <v>2050</v>
      </c>
      <c r="G717" s="70">
        <v>2060</v>
      </c>
      <c r="H717" s="70">
        <v>2070</v>
      </c>
      <c r="I717" s="70">
        <v>2080</v>
      </c>
      <c r="J717" s="70">
        <v>2090</v>
      </c>
      <c r="K717" s="70">
        <v>2100</v>
      </c>
      <c r="Q717" s="2"/>
      <c r="R717" s="2"/>
      <c r="S717" s="2"/>
      <c r="T717" s="2"/>
      <c r="U717" s="2"/>
      <c r="V717" s="2"/>
      <c r="W717" s="2"/>
      <c r="X717" s="2"/>
      <c r="Y717" s="2"/>
      <c r="Z717" s="2"/>
      <c r="AA717" s="2"/>
      <c r="AB717" s="2"/>
    </row>
    <row r="718" spans="1:28" ht="14.5">
      <c r="A718" s="17" t="s">
        <v>5</v>
      </c>
      <c r="B718" s="47">
        <f>B704*B689/1000</f>
        <v>3.8410021717230555E-2</v>
      </c>
      <c r="C718" s="47">
        <f t="shared" ref="C718:K718" si="181">C704*C689/1000</f>
        <v>6.1472269753689801E-2</v>
      </c>
      <c r="D718" s="47">
        <f t="shared" si="181"/>
        <v>8.7415019865518001E-2</v>
      </c>
      <c r="E718" s="47">
        <f t="shared" si="181"/>
        <v>0.11516146628119309</v>
      </c>
      <c r="F718" s="47">
        <f t="shared" si="181"/>
        <v>0.14461303768116951</v>
      </c>
      <c r="G718" s="47">
        <f t="shared" si="181"/>
        <v>0.16453039650455925</v>
      </c>
      <c r="H718" s="47">
        <f t="shared" si="181"/>
        <v>0.17824798280532519</v>
      </c>
      <c r="I718" s="47">
        <f t="shared" si="181"/>
        <v>0.17793461089649784</v>
      </c>
      <c r="J718" s="47">
        <f t="shared" si="181"/>
        <v>0.17199465716198512</v>
      </c>
      <c r="K718" s="47">
        <f t="shared" si="181"/>
        <v>0.16127146024679795</v>
      </c>
      <c r="Q718" s="2"/>
      <c r="R718" s="2"/>
      <c r="S718" s="2"/>
      <c r="T718" s="2"/>
      <c r="U718" s="2"/>
      <c r="V718" s="2"/>
      <c r="W718" s="2"/>
      <c r="X718" s="2"/>
      <c r="Y718" s="2"/>
      <c r="Z718" s="2"/>
      <c r="AA718" s="2"/>
      <c r="AB718" s="2"/>
    </row>
    <row r="719" spans="1:28" ht="14.5">
      <c r="A719" s="17" t="s">
        <v>6</v>
      </c>
      <c r="B719" s="47">
        <f t="shared" ref="B719:K727" si="182">B705*B690/1000</f>
        <v>1.3762905680222703</v>
      </c>
      <c r="C719" s="47">
        <f t="shared" si="182"/>
        <v>2.8655993683897445</v>
      </c>
      <c r="D719" s="47">
        <f t="shared" si="182"/>
        <v>3.6417880550724915</v>
      </c>
      <c r="E719" s="47">
        <f t="shared" si="182"/>
        <v>3.6945824835836181</v>
      </c>
      <c r="F719" s="47">
        <f t="shared" si="182"/>
        <v>3.3702691594401495</v>
      </c>
      <c r="G719" s="47">
        <f t="shared" si="182"/>
        <v>2.9851899422083008</v>
      </c>
      <c r="H719" s="47">
        <f t="shared" si="182"/>
        <v>2.5624430125592657</v>
      </c>
      <c r="I719" s="47">
        <f t="shared" si="182"/>
        <v>2.1925321852264066</v>
      </c>
      <c r="J719" s="47">
        <f t="shared" si="182"/>
        <v>1.851578583051587</v>
      </c>
      <c r="K719" s="47">
        <f t="shared" si="182"/>
        <v>1.5587114431496178</v>
      </c>
      <c r="Q719" s="2"/>
      <c r="R719" s="2"/>
      <c r="S719" s="2"/>
      <c r="T719" s="2"/>
      <c r="U719" s="2"/>
      <c r="V719" s="2"/>
      <c r="W719" s="2"/>
      <c r="X719" s="2"/>
      <c r="Y719" s="2"/>
      <c r="Z719" s="2"/>
      <c r="AA719" s="2"/>
      <c r="AB719" s="2"/>
    </row>
    <row r="720" spans="1:28" ht="14.5">
      <c r="A720" s="17" t="s">
        <v>11</v>
      </c>
      <c r="B720" s="47">
        <f t="shared" si="182"/>
        <v>0.26513527838822643</v>
      </c>
      <c r="C720" s="47">
        <f t="shared" si="182"/>
        <v>0.28678180268983355</v>
      </c>
      <c r="D720" s="47">
        <f t="shared" si="182"/>
        <v>0.31641871683284317</v>
      </c>
      <c r="E720" s="47">
        <f t="shared" si="182"/>
        <v>0.33276748350403007</v>
      </c>
      <c r="F720" s="47">
        <f t="shared" si="182"/>
        <v>0.33301025256464173</v>
      </c>
      <c r="G720" s="47">
        <f t="shared" si="182"/>
        <v>0.33114496285117595</v>
      </c>
      <c r="H720" s="47">
        <f t="shared" si="182"/>
        <v>0.32389838165852608</v>
      </c>
      <c r="I720" s="47">
        <f t="shared" si="182"/>
        <v>0.31014099059956551</v>
      </c>
      <c r="J720" s="47">
        <f t="shared" si="182"/>
        <v>0.29408141243186314</v>
      </c>
      <c r="K720" s="47">
        <f t="shared" si="182"/>
        <v>0.27613822945832184</v>
      </c>
      <c r="Q720" s="2"/>
      <c r="R720" s="2"/>
      <c r="S720" s="2"/>
      <c r="T720" s="2"/>
      <c r="U720" s="2"/>
      <c r="V720" s="2"/>
      <c r="W720" s="2"/>
      <c r="X720" s="2"/>
      <c r="Y720" s="2"/>
      <c r="Z720" s="2"/>
      <c r="AA720" s="2"/>
      <c r="AB720" s="2"/>
    </row>
    <row r="721" spans="1:33" ht="14.5">
      <c r="A721" s="17" t="s">
        <v>2</v>
      </c>
      <c r="B721" s="47">
        <f t="shared" si="182"/>
        <v>0.17937278478450691</v>
      </c>
      <c r="C721" s="47">
        <f t="shared" si="182"/>
        <v>0.26002099035112364</v>
      </c>
      <c r="D721" s="47">
        <f t="shared" si="182"/>
        <v>0.29159633047880701</v>
      </c>
      <c r="E721" s="47">
        <f t="shared" si="182"/>
        <v>0.27673712366682574</v>
      </c>
      <c r="F721" s="47">
        <f t="shared" si="182"/>
        <v>0.24763870073358948</v>
      </c>
      <c r="G721" s="47">
        <f t="shared" si="182"/>
        <v>0.22506146347809966</v>
      </c>
      <c r="H721" s="47">
        <f t="shared" si="182"/>
        <v>0.20616588870834135</v>
      </c>
      <c r="I721" s="47">
        <f t="shared" si="182"/>
        <v>0.19347572946112296</v>
      </c>
      <c r="J721" s="47">
        <f t="shared" si="182"/>
        <v>0.18023275278945422</v>
      </c>
      <c r="K721" s="47">
        <f t="shared" si="182"/>
        <v>0.16748356885102347</v>
      </c>
      <c r="Q721" s="2"/>
      <c r="R721" s="2"/>
      <c r="S721" s="2"/>
      <c r="T721" s="2"/>
      <c r="U721" s="2"/>
      <c r="V721" s="2"/>
      <c r="W721" s="2"/>
      <c r="X721" s="2"/>
      <c r="Y721" s="2"/>
      <c r="Z721" s="2"/>
      <c r="AA721" s="2"/>
      <c r="AB721" s="2"/>
    </row>
    <row r="722" spans="1:33" ht="14.5">
      <c r="A722" s="17" t="s">
        <v>3</v>
      </c>
      <c r="B722" s="47">
        <f t="shared" si="182"/>
        <v>0.17693027892956165</v>
      </c>
      <c r="C722" s="47">
        <f t="shared" si="182"/>
        <v>0.22094905104824497</v>
      </c>
      <c r="D722" s="47">
        <f t="shared" si="182"/>
        <v>0.25497007834080143</v>
      </c>
      <c r="E722" s="47">
        <f t="shared" si="182"/>
        <v>0.27508737471899863</v>
      </c>
      <c r="F722" s="47">
        <f t="shared" si="182"/>
        <v>0.29428678850821144</v>
      </c>
      <c r="G722" s="47">
        <f t="shared" si="182"/>
        <v>0.30246620083817938</v>
      </c>
      <c r="H722" s="47">
        <f t="shared" si="182"/>
        <v>0.2961683406851725</v>
      </c>
      <c r="I722" s="47">
        <f t="shared" si="182"/>
        <v>0.2816566812048607</v>
      </c>
      <c r="J722" s="47">
        <f t="shared" si="182"/>
        <v>0.2644579790009372</v>
      </c>
      <c r="K722" s="47">
        <f t="shared" si="182"/>
        <v>0.24572833946763573</v>
      </c>
      <c r="Q722" s="2"/>
      <c r="R722" s="2"/>
      <c r="S722" s="2"/>
      <c r="T722" s="2"/>
      <c r="U722" s="2"/>
      <c r="V722" s="2"/>
      <c r="W722" s="2"/>
      <c r="X722" s="2"/>
      <c r="Y722" s="2"/>
      <c r="Z722" s="2"/>
      <c r="AA722" s="2"/>
      <c r="AB722" s="2"/>
    </row>
    <row r="723" spans="1:33" ht="14.5">
      <c r="A723" s="17" t="s">
        <v>4</v>
      </c>
      <c r="B723" s="47">
        <f t="shared" si="182"/>
        <v>2.6296807020917634E-2</v>
      </c>
      <c r="C723" s="47">
        <f t="shared" si="182"/>
        <v>3.479084203225135E-2</v>
      </c>
      <c r="D723" s="47">
        <f t="shared" si="182"/>
        <v>4.387819753102206E-2</v>
      </c>
      <c r="E723" s="47">
        <f t="shared" si="182"/>
        <v>5.2971829250215062E-2</v>
      </c>
      <c r="F723" s="47">
        <f t="shared" si="182"/>
        <v>6.0243883096216047E-2</v>
      </c>
      <c r="G723" s="47">
        <f t="shared" si="182"/>
        <v>6.3329493637794901E-2</v>
      </c>
      <c r="H723" s="47">
        <f t="shared" si="182"/>
        <v>6.3968548528144403E-2</v>
      </c>
      <c r="I723" s="47">
        <f t="shared" si="182"/>
        <v>6.3058306048695403E-2</v>
      </c>
      <c r="J723" s="47">
        <f t="shared" si="182"/>
        <v>6.1300584733266085E-2</v>
      </c>
      <c r="K723" s="47">
        <f t="shared" si="182"/>
        <v>5.8735795364490202E-2</v>
      </c>
      <c r="Q723" s="2"/>
      <c r="R723" s="2"/>
      <c r="S723" s="2"/>
      <c r="T723" s="2"/>
      <c r="U723" s="2"/>
      <c r="V723" s="2"/>
      <c r="W723" s="2"/>
      <c r="X723" s="2"/>
      <c r="Y723" s="2"/>
      <c r="Z723" s="2"/>
      <c r="AA723" s="2"/>
      <c r="AB723" s="2"/>
    </row>
    <row r="724" spans="1:33" ht="14.5">
      <c r="A724" s="17" t="s">
        <v>0</v>
      </c>
      <c r="B724" s="47">
        <f t="shared" si="182"/>
        <v>1.2887596942347017</v>
      </c>
      <c r="C724" s="47">
        <f t="shared" si="182"/>
        <v>1.3437912332567203</v>
      </c>
      <c r="D724" s="47">
        <f t="shared" si="182"/>
        <v>1.4509347364354053</v>
      </c>
      <c r="E724" s="47">
        <f t="shared" si="182"/>
        <v>1.5265929647240997</v>
      </c>
      <c r="F724" s="47">
        <f t="shared" si="182"/>
        <v>1.5666294300536348</v>
      </c>
      <c r="G724" s="47">
        <f t="shared" si="182"/>
        <v>1.5880098416790296</v>
      </c>
      <c r="H724" s="47">
        <f t="shared" si="182"/>
        <v>1.5941468562782828</v>
      </c>
      <c r="I724" s="47">
        <f t="shared" si="182"/>
        <v>1.5822032810316882</v>
      </c>
      <c r="J724" s="47">
        <f t="shared" si="182"/>
        <v>1.5455684599636967</v>
      </c>
      <c r="K724" s="47">
        <f t="shared" si="182"/>
        <v>1.4890009205787025</v>
      </c>
      <c r="Q724" s="2"/>
      <c r="R724" s="2"/>
      <c r="S724" s="2"/>
      <c r="T724" s="2"/>
      <c r="U724" s="2"/>
      <c r="V724" s="2"/>
      <c r="W724" s="2"/>
      <c r="X724" s="2"/>
      <c r="Y724" s="2"/>
      <c r="Z724" s="2"/>
      <c r="AA724" s="2"/>
      <c r="AB724" s="2"/>
    </row>
    <row r="725" spans="1:33" ht="14.5">
      <c r="A725" s="17" t="s">
        <v>1</v>
      </c>
      <c r="B725" s="47">
        <f t="shared" si="182"/>
        <v>1.8989582548620532E-2</v>
      </c>
      <c r="C725" s="47">
        <f t="shared" si="182"/>
        <v>1.6622324489599601E-2</v>
      </c>
      <c r="D725" s="47">
        <f t="shared" si="182"/>
        <v>1.5329188608721128E-2</v>
      </c>
      <c r="E725" s="47">
        <f t="shared" si="182"/>
        <v>1.4292458105009221E-2</v>
      </c>
      <c r="F725" s="47">
        <f t="shared" si="182"/>
        <v>1.3185784016656269E-2</v>
      </c>
      <c r="G725" s="47">
        <f t="shared" si="182"/>
        <v>1.2209874994827617E-2</v>
      </c>
      <c r="H725" s="47">
        <f t="shared" si="182"/>
        <v>1.1237240186329966E-2</v>
      </c>
      <c r="I725" s="47">
        <f t="shared" si="182"/>
        <v>1.0232086616536254E-2</v>
      </c>
      <c r="J725" s="47">
        <f t="shared" si="182"/>
        <v>9.2898111204940646E-3</v>
      </c>
      <c r="K725" s="47">
        <f t="shared" si="182"/>
        <v>8.4428237065708473E-3</v>
      </c>
      <c r="Q725" s="2"/>
      <c r="R725" s="2"/>
      <c r="S725" s="2"/>
      <c r="T725" s="2"/>
      <c r="U725" s="2"/>
      <c r="V725" s="2"/>
      <c r="W725" s="2"/>
      <c r="X725" s="2"/>
      <c r="Y725" s="2"/>
      <c r="Z725" s="2"/>
      <c r="AA725" s="2"/>
      <c r="AB725" s="2"/>
    </row>
    <row r="726" spans="1:33" ht="14.5">
      <c r="A726" s="17" t="s">
        <v>7</v>
      </c>
      <c r="B726" s="47">
        <f t="shared" si="182"/>
        <v>0.14141181757107782</v>
      </c>
      <c r="C726" s="47">
        <f t="shared" si="182"/>
        <v>0.1755581944372383</v>
      </c>
      <c r="D726" s="47">
        <f t="shared" si="182"/>
        <v>0.20965364770393799</v>
      </c>
      <c r="E726" s="47">
        <f t="shared" si="182"/>
        <v>0.23537329108201763</v>
      </c>
      <c r="F726" s="47">
        <f t="shared" si="182"/>
        <v>0.25134445977228392</v>
      </c>
      <c r="G726" s="47">
        <f t="shared" si="182"/>
        <v>0.26637273301622238</v>
      </c>
      <c r="H726" s="47">
        <f t="shared" si="182"/>
        <v>0.2674028288474003</v>
      </c>
      <c r="I726" s="47">
        <f t="shared" si="182"/>
        <v>0.2562475366291932</v>
      </c>
      <c r="J726" s="47">
        <f t="shared" si="182"/>
        <v>0.24299759298911519</v>
      </c>
      <c r="K726" s="47">
        <f t="shared" si="182"/>
        <v>0.22659639235673368</v>
      </c>
      <c r="Q726" s="2"/>
      <c r="R726" s="2"/>
      <c r="S726" s="2"/>
      <c r="T726" s="2"/>
      <c r="U726" s="2"/>
      <c r="V726" s="2"/>
      <c r="W726" s="2"/>
      <c r="X726" s="2"/>
      <c r="Y726" s="2"/>
      <c r="Z726" s="2"/>
      <c r="AA726" s="2"/>
      <c r="AB726" s="2"/>
    </row>
    <row r="727" spans="1:33" ht="14.5">
      <c r="A727" s="17" t="s">
        <v>8</v>
      </c>
      <c r="B727" s="47">
        <f t="shared" si="182"/>
        <v>0.16791212419858192</v>
      </c>
      <c r="C727" s="47">
        <f t="shared" si="182"/>
        <v>0.35247362480870931</v>
      </c>
      <c r="D727" s="47">
        <f t="shared" si="182"/>
        <v>0.56205405638113204</v>
      </c>
      <c r="E727" s="47">
        <f t="shared" si="182"/>
        <v>0.65762793473934944</v>
      </c>
      <c r="F727" s="47">
        <f t="shared" si="182"/>
        <v>0.67411564581873484</v>
      </c>
      <c r="G727" s="47">
        <f t="shared" si="182"/>
        <v>0.63343398166109299</v>
      </c>
      <c r="H727" s="47">
        <f t="shared" si="182"/>
        <v>0.57799454616222679</v>
      </c>
      <c r="I727" s="47">
        <f t="shared" si="182"/>
        <v>0.52954375530950037</v>
      </c>
      <c r="J727" s="47">
        <f t="shared" si="182"/>
        <v>0.47309483693725046</v>
      </c>
      <c r="K727" s="47">
        <f t="shared" si="182"/>
        <v>0.4152453447051388</v>
      </c>
      <c r="Q727" s="2"/>
      <c r="R727" s="2"/>
      <c r="S727" s="2"/>
      <c r="T727" s="2"/>
      <c r="U727" s="2"/>
      <c r="V727" s="2"/>
      <c r="W727" s="2"/>
      <c r="X727" s="2"/>
      <c r="Y727" s="2"/>
      <c r="Z727" s="2"/>
    </row>
    <row r="728" spans="1:33" ht="14.5">
      <c r="A728" s="17" t="s">
        <v>89</v>
      </c>
      <c r="B728" s="47">
        <f>SUM(B718:B727)</f>
        <v>3.6795089574156954</v>
      </c>
      <c r="C728" s="47">
        <f t="shared" ref="C728:K728" si="183">SUM(C718:C727)</f>
        <v>5.6180597012571551</v>
      </c>
      <c r="D728" s="47">
        <f t="shared" si="183"/>
        <v>6.8740380272506805</v>
      </c>
      <c r="E728" s="47">
        <f t="shared" si="183"/>
        <v>7.1811944096553573</v>
      </c>
      <c r="F728" s="47">
        <f t="shared" si="183"/>
        <v>6.9553371416852867</v>
      </c>
      <c r="G728" s="47">
        <f t="shared" si="183"/>
        <v>6.5717488908692827</v>
      </c>
      <c r="H728" s="47">
        <f t="shared" si="183"/>
        <v>6.0816736264190148</v>
      </c>
      <c r="I728" s="47">
        <f t="shared" si="183"/>
        <v>5.5970251630240675</v>
      </c>
      <c r="J728" s="47">
        <f t="shared" si="183"/>
        <v>5.0945966701796497</v>
      </c>
      <c r="K728" s="47">
        <f t="shared" si="183"/>
        <v>4.6073543178850338</v>
      </c>
      <c r="Q728" s="2"/>
      <c r="R728" s="2"/>
      <c r="S728" s="2"/>
      <c r="T728" s="2"/>
      <c r="U728" s="2"/>
      <c r="V728" s="2"/>
      <c r="W728" s="2"/>
      <c r="X728" s="2"/>
      <c r="Y728" s="2"/>
      <c r="Z728" s="2"/>
    </row>
    <row r="730" spans="1:33" ht="14.5">
      <c r="A730" s="34" t="s">
        <v>97</v>
      </c>
      <c r="B730" s="35"/>
      <c r="C730" s="35"/>
      <c r="D730" s="35"/>
      <c r="E730" s="35"/>
      <c r="F730" s="35"/>
      <c r="G730" s="35"/>
      <c r="H730" s="35"/>
      <c r="I730" s="35"/>
      <c r="J730" s="35"/>
      <c r="K730" s="35"/>
      <c r="L730" s="35"/>
      <c r="M730" s="35"/>
      <c r="N730" s="35"/>
      <c r="O730" s="35"/>
      <c r="P730" s="35"/>
      <c r="Q730" s="35"/>
      <c r="R730" s="35"/>
      <c r="S730" s="35"/>
      <c r="T730" s="35"/>
    </row>
    <row r="731" spans="1:33" ht="14.5" hidden="1" outlineLevel="1">
      <c r="A731" s="32"/>
      <c r="B731" s="6"/>
      <c r="C731" s="6"/>
      <c r="D731" s="6"/>
      <c r="E731" s="6"/>
      <c r="F731" s="6"/>
      <c r="G731" s="6"/>
      <c r="H731" s="6"/>
      <c r="I731" s="6"/>
      <c r="J731" s="6"/>
      <c r="K731" s="6"/>
      <c r="L731" s="55"/>
      <c r="M731" s="5"/>
      <c r="N731" s="5"/>
      <c r="O731" s="5"/>
      <c r="P731" s="5"/>
      <c r="Q731" s="5"/>
      <c r="R731" s="5"/>
      <c r="S731" s="5"/>
      <c r="T731" s="5"/>
    </row>
    <row r="732" spans="1:33" hidden="1" outlineLevel="1">
      <c r="A732" s="10" t="s">
        <v>98</v>
      </c>
      <c r="B732" s="6"/>
      <c r="C732" s="6"/>
      <c r="D732" s="6"/>
      <c r="E732" s="6"/>
      <c r="F732" s="6"/>
      <c r="G732" s="6"/>
      <c r="H732" s="6"/>
      <c r="I732" s="6"/>
      <c r="J732" s="9" t="s">
        <v>105</v>
      </c>
      <c r="K732" s="6"/>
      <c r="L732" s="55"/>
      <c r="M732" s="5"/>
      <c r="N732" s="5"/>
      <c r="O732" s="5"/>
      <c r="P732" s="5"/>
      <c r="Q732" s="5"/>
      <c r="R732" s="5"/>
      <c r="S732" s="5"/>
      <c r="T732" s="5"/>
    </row>
    <row r="733" spans="1:33" ht="14.5" hidden="1" outlineLevel="1">
      <c r="A733" s="21"/>
      <c r="B733" s="21">
        <v>2010</v>
      </c>
      <c r="C733" s="21">
        <v>2020</v>
      </c>
      <c r="D733" s="21">
        <v>2030</v>
      </c>
      <c r="E733" s="21">
        <v>2040</v>
      </c>
      <c r="F733" s="21">
        <v>2050</v>
      </c>
      <c r="G733" s="21">
        <v>2060</v>
      </c>
      <c r="H733" s="21">
        <v>2070</v>
      </c>
      <c r="I733" s="21">
        <v>2080</v>
      </c>
      <c r="J733" s="21">
        <v>2090</v>
      </c>
      <c r="K733" s="21">
        <v>2100</v>
      </c>
      <c r="M733" s="32"/>
      <c r="N733" s="56"/>
      <c r="O733" s="16"/>
      <c r="P733" s="56"/>
      <c r="Q733" s="56"/>
      <c r="R733" s="56"/>
      <c r="S733" s="56"/>
      <c r="T733" s="56"/>
      <c r="U733" s="56"/>
      <c r="V733" s="56"/>
      <c r="W733" s="57"/>
    </row>
    <row r="734" spans="1:33" ht="14.5" hidden="1" outlineLevel="1">
      <c r="A734" s="21" t="s">
        <v>89</v>
      </c>
      <c r="B734" s="88">
        <f>'[4]Container data'!$C$45</f>
        <v>0.11523204376466689</v>
      </c>
      <c r="C734" s="87">
        <f>'[4]Container data'!$C$51</f>
        <v>0.14000000000000001</v>
      </c>
      <c r="D734" s="87">
        <f>'[4]Container data'!$C$52</f>
        <v>0.14000000000000001</v>
      </c>
      <c r="E734" s="87">
        <f>'[4]Container data'!$C$53</f>
        <v>0.14000000000000001</v>
      </c>
      <c r="F734" s="87">
        <f>'[4]Container data'!$C$54</f>
        <v>0.14000000000000001</v>
      </c>
      <c r="G734" s="87">
        <f>'[4]Container data'!$C$55</f>
        <v>0.14000000000000001</v>
      </c>
      <c r="H734" s="87">
        <f>'[4]Container data'!$C$56</f>
        <v>0.14000000000000001</v>
      </c>
      <c r="I734" s="87">
        <f>'[4]Container data'!$C$56</f>
        <v>0.14000000000000001</v>
      </c>
      <c r="J734" s="87">
        <f>'[4]Container data'!$C$58</f>
        <v>0.14000000000000001</v>
      </c>
      <c r="K734" s="87">
        <f>'[4]Container data'!$C$59</f>
        <v>0.14000000000000001</v>
      </c>
      <c r="M734" s="32"/>
      <c r="N734" s="6"/>
      <c r="O734" s="1"/>
      <c r="P734" s="6"/>
      <c r="Q734" s="6"/>
      <c r="R734" s="1"/>
      <c r="S734" s="1"/>
      <c r="T734" s="1"/>
      <c r="U734" s="1"/>
      <c r="V734" s="1"/>
      <c r="W734" s="1"/>
      <c r="X734" s="3"/>
      <c r="Y734" s="3"/>
      <c r="Z734" s="3"/>
      <c r="AA734" s="3"/>
      <c r="AB734" s="3"/>
      <c r="AC734" s="3"/>
      <c r="AD734" s="3"/>
      <c r="AE734" s="3"/>
      <c r="AF734" s="3"/>
      <c r="AG734" s="3"/>
    </row>
    <row r="735" spans="1:33" ht="14.5" hidden="1" outlineLevel="1">
      <c r="A735" s="79" t="s">
        <v>9</v>
      </c>
      <c r="B735" s="86"/>
      <c r="C735" s="2"/>
      <c r="D735" s="2"/>
      <c r="E735" s="2"/>
      <c r="F735" s="2"/>
      <c r="G735" s="2"/>
      <c r="H735" s="2"/>
      <c r="I735" s="2"/>
      <c r="J735" s="2"/>
      <c r="K735" s="2"/>
      <c r="M735" s="32"/>
      <c r="N735" s="6"/>
      <c r="O735" s="1"/>
      <c r="P735" s="6"/>
      <c r="Q735" s="6"/>
      <c r="R735" s="1"/>
      <c r="S735" s="1"/>
      <c r="T735" s="1"/>
      <c r="U735" s="1"/>
      <c r="V735" s="1"/>
      <c r="W735" s="1"/>
      <c r="X735" s="3"/>
      <c r="Y735" s="3"/>
      <c r="Z735" s="3"/>
      <c r="AA735" s="3"/>
      <c r="AB735" s="3"/>
      <c r="AC735" s="3"/>
      <c r="AD735" s="3"/>
      <c r="AE735" s="3"/>
      <c r="AF735" s="3"/>
      <c r="AG735" s="3"/>
    </row>
    <row r="736" spans="1:33" hidden="1" outlineLevel="1">
      <c r="A736" s="10" t="s">
        <v>103</v>
      </c>
      <c r="B736" s="6"/>
      <c r="C736" s="6"/>
      <c r="D736" s="6"/>
      <c r="E736" s="6"/>
      <c r="F736" s="6"/>
      <c r="G736" s="6"/>
      <c r="H736" s="6"/>
      <c r="I736" s="6"/>
      <c r="J736" s="9" t="s">
        <v>104</v>
      </c>
      <c r="K736" s="6"/>
      <c r="L736" s="55"/>
      <c r="M736" s="5"/>
      <c r="N736" s="5"/>
      <c r="O736" s="5"/>
      <c r="P736" s="5"/>
      <c r="Q736" s="5"/>
      <c r="R736" s="5"/>
      <c r="S736" s="5"/>
      <c r="T736" s="5"/>
    </row>
    <row r="737" spans="1:35" ht="14.5" hidden="1" outlineLevel="1">
      <c r="A737" s="23"/>
      <c r="B737" s="23">
        <v>2010</v>
      </c>
      <c r="C737" s="23">
        <v>2020</v>
      </c>
      <c r="D737" s="23">
        <v>2030</v>
      </c>
      <c r="E737" s="23">
        <v>2040</v>
      </c>
      <c r="F737" s="23">
        <v>2050</v>
      </c>
      <c r="G737" s="23">
        <v>2060</v>
      </c>
      <c r="H737" s="23">
        <v>2070</v>
      </c>
      <c r="I737" s="23">
        <v>2080</v>
      </c>
      <c r="J737" s="23">
        <v>2090</v>
      </c>
      <c r="K737" s="23">
        <v>2100</v>
      </c>
      <c r="M737" s="32"/>
      <c r="N737" s="56"/>
      <c r="O737" s="16"/>
      <c r="P737" s="56"/>
      <c r="Q737" s="56"/>
      <c r="R737" s="56"/>
      <c r="S737" s="56"/>
      <c r="T737" s="56"/>
      <c r="U737" s="56"/>
      <c r="V737" s="56"/>
      <c r="W737" s="57"/>
    </row>
    <row r="738" spans="1:35" ht="14.5" hidden="1" outlineLevel="1">
      <c r="A738" s="23" t="s">
        <v>5</v>
      </c>
      <c r="B738" s="89">
        <f t="shared" ref="B738:K738" si="184">B$734*B53*1000</f>
        <v>156.08849626862201</v>
      </c>
      <c r="C738" s="89">
        <f t="shared" si="184"/>
        <v>342.03840822060005</v>
      </c>
      <c r="D738" s="89">
        <f t="shared" si="184"/>
        <v>561.37220130599997</v>
      </c>
      <c r="E738" s="89">
        <f t="shared" si="184"/>
        <v>891.99292837200016</v>
      </c>
      <c r="F738" s="89">
        <f t="shared" si="184"/>
        <v>1350.9866500200001</v>
      </c>
      <c r="G738" s="89">
        <f t="shared" si="184"/>
        <v>1943.9448454579999</v>
      </c>
      <c r="H738" s="89">
        <f t="shared" si="184"/>
        <v>2663.5239357300002</v>
      </c>
      <c r="I738" s="89">
        <f t="shared" si="184"/>
        <v>3505.1407765500007</v>
      </c>
      <c r="J738" s="89">
        <f t="shared" si="184"/>
        <v>4466.5586437360007</v>
      </c>
      <c r="K738" s="89">
        <f t="shared" si="184"/>
        <v>5521.1386633760012</v>
      </c>
      <c r="M738" s="32"/>
      <c r="N738" s="6"/>
      <c r="O738" s="1"/>
      <c r="P738" s="6"/>
      <c r="Q738" s="6"/>
      <c r="R738" s="1"/>
      <c r="S738" s="1"/>
      <c r="T738" s="1"/>
      <c r="U738" s="1"/>
      <c r="V738" s="1"/>
      <c r="W738" s="1"/>
      <c r="X738" s="3"/>
      <c r="Y738" s="3"/>
      <c r="Z738" s="3"/>
      <c r="AA738" s="3"/>
      <c r="AB738" s="3"/>
      <c r="AC738" s="3"/>
      <c r="AD738" s="3"/>
      <c r="AE738" s="3"/>
      <c r="AF738" s="3"/>
      <c r="AG738" s="3"/>
      <c r="AH738" s="3"/>
      <c r="AI738" s="3"/>
    </row>
    <row r="739" spans="1:35" ht="14.5" hidden="1" outlineLevel="1">
      <c r="A739" s="23" t="s">
        <v>6</v>
      </c>
      <c r="B739" s="89">
        <f t="shared" ref="B739:K739" si="185">B$734*B54*1000</f>
        <v>1114.5471727128804</v>
      </c>
      <c r="C739" s="89">
        <f t="shared" si="185"/>
        <v>3526.8476945380007</v>
      </c>
      <c r="D739" s="89">
        <f t="shared" si="185"/>
        <v>5528.1882252799996</v>
      </c>
      <c r="E739" s="89">
        <f t="shared" si="185"/>
        <v>6761.0891472600006</v>
      </c>
      <c r="F739" s="89">
        <f t="shared" si="185"/>
        <v>7435.3090135800012</v>
      </c>
      <c r="G739" s="89">
        <f t="shared" si="185"/>
        <v>7737.2154718600004</v>
      </c>
      <c r="H739" s="89">
        <f t="shared" si="185"/>
        <v>7802.7056357599995</v>
      </c>
      <c r="I739" s="89">
        <f t="shared" si="185"/>
        <v>7736.7210496799999</v>
      </c>
      <c r="J739" s="89">
        <f t="shared" si="185"/>
        <v>7571.3454843600002</v>
      </c>
      <c r="K739" s="89">
        <f t="shared" si="185"/>
        <v>7386.1239684400016</v>
      </c>
      <c r="M739" s="32"/>
      <c r="N739" s="6"/>
      <c r="O739" s="1"/>
      <c r="P739" s="6"/>
      <c r="Q739" s="6"/>
      <c r="R739" s="1"/>
      <c r="S739" s="1"/>
      <c r="T739" s="1"/>
      <c r="U739" s="1"/>
      <c r="V739" s="1"/>
      <c r="W739" s="1"/>
      <c r="X739" s="3"/>
      <c r="Y739" s="3"/>
      <c r="Z739" s="3"/>
      <c r="AA739" s="3"/>
      <c r="AB739" s="3"/>
      <c r="AC739" s="3"/>
      <c r="AD739" s="3"/>
      <c r="AE739" s="3"/>
      <c r="AF739" s="3"/>
      <c r="AG739" s="3"/>
      <c r="AH739" s="3"/>
      <c r="AI739" s="3"/>
    </row>
    <row r="740" spans="1:35" ht="14.5" hidden="1" outlineLevel="1">
      <c r="A740" s="23" t="s">
        <v>11</v>
      </c>
      <c r="B740" s="89">
        <f t="shared" ref="B740:K740" si="186">B$734*B55*1000</f>
        <v>1785.1848016964163</v>
      </c>
      <c r="C740" s="89">
        <f t="shared" si="186"/>
        <v>2746.0352695020001</v>
      </c>
      <c r="D740" s="89">
        <f t="shared" si="186"/>
        <v>3605.8522776360005</v>
      </c>
      <c r="E740" s="89">
        <f t="shared" si="186"/>
        <v>4468.0912126480007</v>
      </c>
      <c r="F740" s="89">
        <f t="shared" si="186"/>
        <v>5265.283585365999</v>
      </c>
      <c r="G740" s="89">
        <f t="shared" si="186"/>
        <v>6019.2090546000018</v>
      </c>
      <c r="H740" s="89">
        <f t="shared" si="186"/>
        <v>6768.7758220880014</v>
      </c>
      <c r="I740" s="89">
        <f t="shared" si="186"/>
        <v>7496.8296831960006</v>
      </c>
      <c r="J740" s="89">
        <f t="shared" si="186"/>
        <v>8221.2363328760002</v>
      </c>
      <c r="K740" s="89">
        <f t="shared" si="186"/>
        <v>8927.6528262740012</v>
      </c>
      <c r="M740" s="32"/>
      <c r="N740" s="6"/>
      <c r="O740" s="1"/>
      <c r="P740" s="6"/>
      <c r="Q740" s="6"/>
      <c r="R740" s="1"/>
      <c r="S740" s="1"/>
      <c r="T740" s="1"/>
      <c r="U740" s="1"/>
      <c r="V740" s="1"/>
      <c r="W740" s="1"/>
      <c r="X740" s="3"/>
      <c r="Y740" s="3"/>
      <c r="Z740" s="3"/>
      <c r="AA740" s="3"/>
      <c r="AB740" s="3"/>
      <c r="AC740" s="3"/>
      <c r="AD740" s="3"/>
      <c r="AE740" s="3"/>
      <c r="AF740" s="3"/>
      <c r="AG740" s="3"/>
      <c r="AH740" s="3"/>
      <c r="AI740" s="3"/>
    </row>
    <row r="741" spans="1:35" ht="14.5" hidden="1" outlineLevel="1">
      <c r="A741" s="23" t="s">
        <v>2</v>
      </c>
      <c r="B741" s="89">
        <f t="shared" ref="B741:K741" si="187">B$734*B56*1000</f>
        <v>334.74663600098484</v>
      </c>
      <c r="C741" s="89">
        <f t="shared" si="187"/>
        <v>695.90514338800017</v>
      </c>
      <c r="D741" s="89">
        <f t="shared" si="187"/>
        <v>956.38296236000008</v>
      </c>
      <c r="E741" s="89">
        <f t="shared" si="187"/>
        <v>1120.5322742600001</v>
      </c>
      <c r="F741" s="89">
        <f t="shared" si="187"/>
        <v>1237.8916538800001</v>
      </c>
      <c r="G741" s="89">
        <f t="shared" si="187"/>
        <v>1356.85141886</v>
      </c>
      <c r="H741" s="89">
        <f t="shared" si="187"/>
        <v>1499.04614356</v>
      </c>
      <c r="I741" s="89">
        <f t="shared" si="187"/>
        <v>1649.6395815200003</v>
      </c>
      <c r="J741" s="89">
        <f t="shared" si="187"/>
        <v>1802.0244387600001</v>
      </c>
      <c r="K741" s="89">
        <f t="shared" si="187"/>
        <v>1963.6476034000002</v>
      </c>
      <c r="M741" s="32"/>
      <c r="N741" s="6"/>
      <c r="O741" s="1"/>
      <c r="P741" s="6"/>
      <c r="Q741" s="6"/>
      <c r="R741" s="1"/>
      <c r="S741" s="1"/>
      <c r="T741" s="1"/>
      <c r="U741" s="1"/>
      <c r="V741" s="1"/>
      <c r="W741" s="1"/>
      <c r="X741" s="3"/>
      <c r="Y741" s="3"/>
      <c r="Z741" s="3"/>
      <c r="AA741" s="3"/>
      <c r="AB741" s="3"/>
      <c r="AC741" s="3"/>
      <c r="AD741" s="3"/>
      <c r="AE741" s="3"/>
      <c r="AF741" s="3"/>
      <c r="AG741" s="3"/>
      <c r="AH741" s="3"/>
      <c r="AI741" s="3"/>
    </row>
    <row r="742" spans="1:35" ht="14.5" hidden="1" outlineLevel="1">
      <c r="A742" s="23" t="s">
        <v>3</v>
      </c>
      <c r="B742" s="89">
        <f t="shared" ref="B742:K742" si="188">B$734*B57*1000</f>
        <v>621.32889246169032</v>
      </c>
      <c r="C742" s="89">
        <f t="shared" si="188"/>
        <v>1092.7275520140001</v>
      </c>
      <c r="D742" s="89">
        <f t="shared" si="188"/>
        <v>1466.8603805940002</v>
      </c>
      <c r="E742" s="89">
        <f t="shared" si="188"/>
        <v>1863.7786339480001</v>
      </c>
      <c r="F742" s="89">
        <f t="shared" si="188"/>
        <v>2348.1105758880003</v>
      </c>
      <c r="G742" s="89">
        <f t="shared" si="188"/>
        <v>2847.6169842400004</v>
      </c>
      <c r="H742" s="89">
        <f t="shared" si="188"/>
        <v>3290.0333451440001</v>
      </c>
      <c r="I742" s="89">
        <f t="shared" si="188"/>
        <v>3719.8633733800002</v>
      </c>
      <c r="J742" s="89">
        <f t="shared" si="188"/>
        <v>4152.4926268000008</v>
      </c>
      <c r="K742" s="89">
        <f t="shared" si="188"/>
        <v>4587.253123460001</v>
      </c>
      <c r="M742" s="32"/>
      <c r="N742" s="6"/>
      <c r="O742" s="1"/>
      <c r="P742" s="6"/>
      <c r="Q742" s="6"/>
      <c r="R742" s="1"/>
      <c r="S742" s="1"/>
      <c r="T742" s="1"/>
      <c r="U742" s="1"/>
      <c r="V742" s="1"/>
      <c r="W742" s="1"/>
      <c r="X742" s="3"/>
      <c r="Y742" s="3"/>
      <c r="Z742" s="3"/>
      <c r="AA742" s="3"/>
      <c r="AB742" s="3"/>
      <c r="AC742" s="3"/>
      <c r="AD742" s="3"/>
      <c r="AE742" s="3"/>
      <c r="AF742" s="3"/>
      <c r="AG742" s="3"/>
      <c r="AH742" s="3"/>
      <c r="AI742" s="3"/>
    </row>
    <row r="743" spans="1:35" ht="14.5" hidden="1" outlineLevel="1">
      <c r="A743" s="23" t="s">
        <v>4</v>
      </c>
      <c r="B743" s="89">
        <f t="shared" ref="B743:K743" si="189">B$734*B58*1000</f>
        <v>344.46877524098539</v>
      </c>
      <c r="C743" s="89">
        <f t="shared" si="189"/>
        <v>624.06534805999991</v>
      </c>
      <c r="D743" s="89">
        <f t="shared" si="189"/>
        <v>892.92867622000006</v>
      </c>
      <c r="E743" s="89">
        <f t="shared" si="189"/>
        <v>1243.1378659000004</v>
      </c>
      <c r="F743" s="89">
        <f t="shared" si="189"/>
        <v>1630.3979293000002</v>
      </c>
      <c r="G743" s="89">
        <f t="shared" si="189"/>
        <v>2023.7935086600003</v>
      </c>
      <c r="H743" s="89">
        <f t="shared" si="189"/>
        <v>2413.8273542600004</v>
      </c>
      <c r="I743" s="89">
        <f t="shared" si="189"/>
        <v>2809.0926833199997</v>
      </c>
      <c r="J743" s="89">
        <f t="shared" si="189"/>
        <v>3223.8323300400007</v>
      </c>
      <c r="K743" s="89">
        <f t="shared" si="189"/>
        <v>3646.65555296</v>
      </c>
      <c r="M743" s="32"/>
      <c r="N743" s="6"/>
      <c r="O743" s="1"/>
      <c r="P743" s="6"/>
      <c r="Q743" s="6"/>
      <c r="R743" s="1"/>
      <c r="S743" s="1"/>
      <c r="T743" s="1"/>
      <c r="U743" s="1"/>
      <c r="V743" s="1"/>
      <c r="W743" s="1"/>
      <c r="X743" s="3"/>
      <c r="Y743" s="3"/>
      <c r="Z743" s="3"/>
      <c r="AA743" s="3"/>
      <c r="AB743" s="3"/>
      <c r="AC743" s="3"/>
      <c r="AD743" s="3"/>
      <c r="AE743" s="3"/>
      <c r="AF743" s="3"/>
      <c r="AG743" s="3"/>
      <c r="AH743" s="3"/>
      <c r="AI743" s="3"/>
    </row>
    <row r="744" spans="1:35" ht="14.5" hidden="1" outlineLevel="1">
      <c r="A744" s="23" t="s">
        <v>0</v>
      </c>
      <c r="B744" s="89">
        <f t="shared" ref="B744:K744" si="190">B$734*B59*1000</f>
        <v>1606.273698334852</v>
      </c>
      <c r="C744" s="89">
        <f t="shared" si="190"/>
        <v>2341.4238318800003</v>
      </c>
      <c r="D744" s="89">
        <f t="shared" si="190"/>
        <v>2906.4390006400004</v>
      </c>
      <c r="E744" s="89">
        <f t="shared" si="190"/>
        <v>3506.4404422600005</v>
      </c>
      <c r="F744" s="89">
        <f t="shared" si="190"/>
        <v>4126.0963633400006</v>
      </c>
      <c r="G744" s="89">
        <f t="shared" si="190"/>
        <v>4783.306662680001</v>
      </c>
      <c r="H744" s="89">
        <f t="shared" si="190"/>
        <v>5491.6811215000007</v>
      </c>
      <c r="I744" s="89">
        <f t="shared" si="190"/>
        <v>6218.6213422200017</v>
      </c>
      <c r="J744" s="89">
        <f t="shared" si="190"/>
        <v>6930.6653054800017</v>
      </c>
      <c r="K744" s="89">
        <f t="shared" si="190"/>
        <v>7617.9215112000011</v>
      </c>
      <c r="M744" s="32"/>
      <c r="N744" s="6"/>
      <c r="O744" s="1"/>
      <c r="P744" s="6"/>
      <c r="Q744" s="6"/>
      <c r="R744" s="1"/>
      <c r="S744" s="1"/>
      <c r="T744" s="1"/>
      <c r="U744" s="1"/>
      <c r="V744" s="1"/>
      <c r="W744" s="1"/>
      <c r="X744" s="3"/>
      <c r="Y744" s="3"/>
      <c r="Z744" s="3"/>
      <c r="AA744" s="3"/>
      <c r="AB744" s="3"/>
      <c r="AC744" s="3"/>
      <c r="AD744" s="3"/>
      <c r="AE744" s="3"/>
      <c r="AF744" s="3"/>
      <c r="AG744" s="3"/>
      <c r="AH744" s="3"/>
      <c r="AI744" s="3"/>
    </row>
    <row r="745" spans="1:35" ht="14.5" hidden="1" outlineLevel="1">
      <c r="A745" s="23" t="s">
        <v>1</v>
      </c>
      <c r="B745" s="89">
        <f t="shared" ref="B745:K745" si="191">B$734*B60*1000</f>
        <v>468.31738987955754</v>
      </c>
      <c r="C745" s="89">
        <f t="shared" si="191"/>
        <v>575.37966416000017</v>
      </c>
      <c r="D745" s="89">
        <f t="shared" si="191"/>
        <v>611.9517143600001</v>
      </c>
      <c r="E745" s="89">
        <f t="shared" si="191"/>
        <v>654.40137070000003</v>
      </c>
      <c r="F745" s="89">
        <f t="shared" si="191"/>
        <v>692.4405850600001</v>
      </c>
      <c r="G745" s="89">
        <f t="shared" si="191"/>
        <v>730.36243574000002</v>
      </c>
      <c r="H745" s="89">
        <f t="shared" si="191"/>
        <v>765.66276612000001</v>
      </c>
      <c r="I745" s="89">
        <f t="shared" si="191"/>
        <v>792.43872190000002</v>
      </c>
      <c r="J745" s="89">
        <f t="shared" si="191"/>
        <v>817.77152002000014</v>
      </c>
      <c r="K745" s="89">
        <f t="shared" si="191"/>
        <v>844.76601733999996</v>
      </c>
      <c r="M745" s="32"/>
      <c r="N745" s="6"/>
      <c r="O745" s="1"/>
      <c r="P745" s="6"/>
      <c r="Q745" s="6"/>
      <c r="R745" s="1"/>
      <c r="S745" s="1"/>
      <c r="T745" s="1"/>
      <c r="U745" s="1"/>
      <c r="V745" s="1"/>
      <c r="W745" s="1"/>
      <c r="X745" s="3"/>
      <c r="Y745" s="3"/>
      <c r="Z745" s="3"/>
      <c r="AA745" s="3"/>
      <c r="AB745" s="3"/>
      <c r="AC745" s="3"/>
      <c r="AD745" s="3"/>
      <c r="AE745" s="3"/>
      <c r="AF745" s="3"/>
      <c r="AG745" s="3"/>
      <c r="AH745" s="3"/>
      <c r="AI745" s="3"/>
    </row>
    <row r="746" spans="1:35" ht="14.5" hidden="1" outlineLevel="1">
      <c r="A746" s="23" t="s">
        <v>7</v>
      </c>
      <c r="B746" s="89">
        <f t="shared" ref="B746:K746" si="192">B$734*B61*1000</f>
        <v>449.80984651116466</v>
      </c>
      <c r="C746" s="89">
        <f t="shared" si="192"/>
        <v>827.36090004399989</v>
      </c>
      <c r="D746" s="89">
        <f t="shared" si="192"/>
        <v>1183.8233247400003</v>
      </c>
      <c r="E746" s="89">
        <f t="shared" si="192"/>
        <v>1564.3866182000004</v>
      </c>
      <c r="F746" s="89">
        <f t="shared" si="192"/>
        <v>1966.3402637200004</v>
      </c>
      <c r="G746" s="89">
        <f t="shared" si="192"/>
        <v>2418.2577252400001</v>
      </c>
      <c r="H746" s="89">
        <f t="shared" si="192"/>
        <v>2817.1000825800002</v>
      </c>
      <c r="I746" s="89">
        <f t="shared" si="192"/>
        <v>3191.3002146200006</v>
      </c>
      <c r="J746" s="89">
        <f t="shared" si="192"/>
        <v>3577.5162683400004</v>
      </c>
      <c r="K746" s="89">
        <f t="shared" si="192"/>
        <v>3943.7040832000007</v>
      </c>
      <c r="M746" s="32"/>
      <c r="N746" s="6"/>
      <c r="O746" s="1"/>
      <c r="P746" s="6"/>
      <c r="Q746" s="6"/>
      <c r="R746" s="1"/>
      <c r="S746" s="1"/>
      <c r="T746" s="1"/>
      <c r="U746" s="1"/>
      <c r="V746" s="1"/>
      <c r="W746" s="1"/>
      <c r="X746" s="3"/>
      <c r="Y746" s="3"/>
      <c r="Z746" s="3"/>
      <c r="AA746" s="3"/>
      <c r="AB746" s="3"/>
      <c r="AC746" s="3"/>
      <c r="AD746" s="3"/>
      <c r="AE746" s="3"/>
      <c r="AF746" s="3"/>
      <c r="AG746" s="3"/>
    </row>
    <row r="747" spans="1:35" ht="14.5" hidden="1" outlineLevel="1">
      <c r="A747" s="23" t="s">
        <v>8</v>
      </c>
      <c r="B747" s="89">
        <f t="shared" ref="B747:K747" si="193">B$734*B62*1000</f>
        <v>496.92531270655564</v>
      </c>
      <c r="C747" s="89">
        <f t="shared" si="193"/>
        <v>1500.1829014480002</v>
      </c>
      <c r="D747" s="89">
        <f t="shared" si="193"/>
        <v>2872.5565473080001</v>
      </c>
      <c r="E747" s="89">
        <f t="shared" si="193"/>
        <v>4169.7657252999998</v>
      </c>
      <c r="F747" s="89">
        <f t="shared" si="193"/>
        <v>5302.8178728000003</v>
      </c>
      <c r="G747" s="89">
        <f t="shared" si="193"/>
        <v>6463.3274279000007</v>
      </c>
      <c r="H747" s="89">
        <f t="shared" si="193"/>
        <v>7649.9929504600013</v>
      </c>
      <c r="I747" s="89">
        <f t="shared" si="193"/>
        <v>8718.1021456200015</v>
      </c>
      <c r="J747" s="89">
        <f t="shared" si="193"/>
        <v>9688.3789717400014</v>
      </c>
      <c r="K747" s="89">
        <f t="shared" si="193"/>
        <v>10577.681596160002</v>
      </c>
      <c r="M747" s="32"/>
      <c r="N747" s="9" t="s">
        <v>9</v>
      </c>
      <c r="O747" s="1"/>
      <c r="P747" s="6"/>
      <c r="Q747" s="6"/>
      <c r="R747" s="1"/>
      <c r="S747" s="1"/>
      <c r="T747" s="1"/>
      <c r="U747" s="1"/>
      <c r="V747" s="1"/>
      <c r="W747" s="1"/>
      <c r="X747" s="3"/>
      <c r="Y747" s="3"/>
      <c r="Z747" s="3"/>
      <c r="AA747" s="3"/>
      <c r="AB747" s="3"/>
      <c r="AC747" s="3"/>
      <c r="AD747" s="3"/>
      <c r="AE747" s="3"/>
      <c r="AF747" s="3"/>
      <c r="AG747" s="3"/>
    </row>
    <row r="748" spans="1:35" ht="14.5" hidden="1" outlineLevel="1">
      <c r="A748" s="23" t="s">
        <v>89</v>
      </c>
      <c r="B748" s="89">
        <f>SUM(B738:B747)</f>
        <v>7377.6910218137091</v>
      </c>
      <c r="C748" s="89">
        <f t="shared" ref="C748:K748" si="194">SUM(C738:C747)</f>
        <v>14271.9667132546</v>
      </c>
      <c r="D748" s="89">
        <f t="shared" si="194"/>
        <v>20586.355310444</v>
      </c>
      <c r="E748" s="89">
        <f t="shared" si="194"/>
        <v>26243.616218848008</v>
      </c>
      <c r="F748" s="89">
        <f t="shared" si="194"/>
        <v>31355.674492954007</v>
      </c>
      <c r="G748" s="89">
        <f t="shared" si="194"/>
        <v>36323.885535238005</v>
      </c>
      <c r="H748" s="89">
        <f t="shared" si="194"/>
        <v>41162.349157202007</v>
      </c>
      <c r="I748" s="89">
        <f t="shared" si="194"/>
        <v>45837.749572006011</v>
      </c>
      <c r="J748" s="89">
        <f t="shared" si="194"/>
        <v>50451.821922152005</v>
      </c>
      <c r="K748" s="89">
        <f t="shared" si="194"/>
        <v>55016.544945810012</v>
      </c>
      <c r="M748" s="32"/>
      <c r="N748" s="9"/>
      <c r="O748" s="1"/>
      <c r="P748" s="6"/>
      <c r="Q748" s="6"/>
      <c r="R748" s="1"/>
      <c r="S748" s="1"/>
      <c r="T748" s="1"/>
      <c r="U748" s="1"/>
      <c r="V748" s="1"/>
      <c r="W748" s="1"/>
      <c r="X748" s="3"/>
      <c r="Y748" s="3"/>
      <c r="Z748" s="3"/>
      <c r="AA748" s="3"/>
      <c r="AB748" s="3"/>
      <c r="AC748" s="3"/>
      <c r="AD748" s="3"/>
      <c r="AE748" s="3"/>
      <c r="AF748" s="3"/>
      <c r="AG748" s="3"/>
    </row>
    <row r="749" spans="1:35" ht="14.5" hidden="1" outlineLevel="1">
      <c r="A749" s="32"/>
      <c r="B749" s="5"/>
      <c r="C749" s="5"/>
      <c r="D749" s="5"/>
      <c r="E749" s="5"/>
      <c r="F749" s="5"/>
      <c r="G749" s="5"/>
      <c r="H749" s="5"/>
      <c r="I749" s="5"/>
      <c r="J749" s="5"/>
      <c r="K749" s="5"/>
      <c r="L749" s="5"/>
      <c r="M749" s="10" t="s">
        <v>9</v>
      </c>
      <c r="N749" s="5"/>
      <c r="O749" s="5"/>
      <c r="P749" s="5"/>
      <c r="Q749" s="5"/>
      <c r="R749" s="5"/>
      <c r="S749" s="5"/>
      <c r="T749" s="5"/>
    </row>
    <row r="750" spans="1:35" hidden="1" outlineLevel="1">
      <c r="A750" s="10" t="s">
        <v>99</v>
      </c>
      <c r="B750" s="6"/>
      <c r="C750" s="6"/>
      <c r="D750" s="6"/>
      <c r="E750" s="6"/>
      <c r="F750" s="6"/>
      <c r="G750" s="6"/>
      <c r="H750" s="6"/>
      <c r="I750" s="6"/>
      <c r="J750" s="9" t="s">
        <v>102</v>
      </c>
      <c r="K750" s="6"/>
      <c r="L750" s="55"/>
      <c r="M750" s="5"/>
      <c r="N750" s="5"/>
      <c r="O750" s="5"/>
      <c r="P750" s="5"/>
      <c r="Q750" s="5"/>
      <c r="R750" s="5"/>
      <c r="S750" s="5"/>
      <c r="T750" s="5"/>
    </row>
    <row r="751" spans="1:35" ht="14.5" hidden="1" outlineLevel="1">
      <c r="A751" s="21"/>
      <c r="B751" s="21">
        <v>2010</v>
      </c>
      <c r="C751" s="21">
        <v>2020</v>
      </c>
      <c r="D751" s="21">
        <v>2030</v>
      </c>
      <c r="E751" s="21">
        <v>2040</v>
      </c>
      <c r="F751" s="21">
        <v>2050</v>
      </c>
      <c r="G751" s="21">
        <v>2060</v>
      </c>
      <c r="H751" s="21">
        <v>2070</v>
      </c>
      <c r="I751" s="21">
        <v>2080</v>
      </c>
      <c r="J751" s="21">
        <v>2090</v>
      </c>
      <c r="K751" s="21">
        <v>2100</v>
      </c>
      <c r="M751" s="32"/>
      <c r="N751" s="56"/>
      <c r="O751" s="16"/>
      <c r="P751" s="56"/>
      <c r="Q751" s="56"/>
      <c r="R751" s="56"/>
      <c r="S751" s="56"/>
      <c r="T751" s="56"/>
      <c r="U751" s="56"/>
      <c r="V751" s="56"/>
      <c r="W751" s="57"/>
    </row>
    <row r="752" spans="1:35" ht="14.5" hidden="1" outlineLevel="1">
      <c r="A752" s="21" t="s">
        <v>89</v>
      </c>
      <c r="B752" s="87">
        <f>'[4]Container data'!$H$46</f>
        <v>3.9252292421518119E-4</v>
      </c>
      <c r="C752" s="87">
        <f>'[4]Container data'!$H$51</f>
        <v>3.4260295150494397E-4</v>
      </c>
      <c r="D752" s="87">
        <f>'[4]Container data'!$H$52</f>
        <v>2.9454618701663327E-4</v>
      </c>
      <c r="E752" s="87">
        <f>'[4]Container data'!$H$53</f>
        <v>2.5323032362955432E-4</v>
      </c>
      <c r="F752" s="87">
        <f>'[4]Container data'!$H$54</f>
        <v>2.1770981812746271E-4</v>
      </c>
      <c r="G752" s="87">
        <f>'[4]Container data'!$H$55</f>
        <v>1.871717582228811E-4</v>
      </c>
      <c r="H752" s="87">
        <f>'[4]Container data'!$H$56</f>
        <v>1.6334475517693094E-4</v>
      </c>
      <c r="I752" s="87">
        <f>'[4]Container data'!$H$56</f>
        <v>1.6334475517693094E-4</v>
      </c>
      <c r="J752" s="87">
        <f>'[4]Container data'!$H$58</f>
        <v>1.2631097848279306E-4</v>
      </c>
      <c r="K752" s="87">
        <f>'[4]Container data'!$H$59</f>
        <v>1.1192070969008277E-4</v>
      </c>
      <c r="M752" s="32"/>
      <c r="N752" s="6"/>
      <c r="O752" s="1"/>
      <c r="P752" s="6"/>
      <c r="Q752" s="6"/>
      <c r="R752" s="1"/>
      <c r="S752" s="1"/>
      <c r="T752" s="1"/>
      <c r="U752" s="1"/>
      <c r="V752" s="1"/>
      <c r="W752" s="1"/>
      <c r="X752" s="3"/>
      <c r="Y752" s="3"/>
      <c r="Z752" s="3"/>
      <c r="AA752" s="3"/>
      <c r="AB752" s="3"/>
      <c r="AC752" s="3"/>
      <c r="AD752" s="3"/>
      <c r="AE752" s="3"/>
      <c r="AF752" s="3"/>
      <c r="AG752" s="3"/>
    </row>
    <row r="753" spans="1:35" ht="14.5" hidden="1" outlineLevel="1">
      <c r="A753" s="79"/>
      <c r="B753" s="86"/>
      <c r="C753" s="2"/>
      <c r="D753" s="2"/>
      <c r="E753" s="2"/>
      <c r="F753" s="2"/>
      <c r="G753" s="2"/>
      <c r="H753" s="2"/>
      <c r="I753" s="2"/>
      <c r="J753" s="2"/>
      <c r="K753" s="2"/>
      <c r="M753" s="32"/>
      <c r="N753" s="6"/>
      <c r="O753" s="1"/>
      <c r="P753" s="6"/>
      <c r="Q753" s="6"/>
      <c r="R753" s="1"/>
      <c r="S753" s="1"/>
      <c r="T753" s="1"/>
      <c r="U753" s="1"/>
      <c r="V753" s="1"/>
      <c r="W753" s="1"/>
      <c r="X753" s="3"/>
      <c r="Y753" s="3"/>
      <c r="Z753" s="3"/>
      <c r="AA753" s="3"/>
      <c r="AB753" s="3"/>
      <c r="AC753" s="3"/>
      <c r="AD753" s="3"/>
      <c r="AE753" s="3"/>
      <c r="AF753" s="3"/>
      <c r="AG753" s="3"/>
    </row>
    <row r="754" spans="1:35" collapsed="1">
      <c r="A754" s="10" t="s">
        <v>100</v>
      </c>
      <c r="B754" s="6"/>
      <c r="C754" s="6"/>
      <c r="D754" s="6"/>
      <c r="E754" s="6"/>
      <c r="F754" s="6"/>
      <c r="G754" s="6"/>
      <c r="H754" s="6"/>
      <c r="I754" s="6"/>
      <c r="J754" s="9" t="s">
        <v>104</v>
      </c>
      <c r="K754" s="6"/>
      <c r="L754" s="55"/>
      <c r="M754" s="5"/>
      <c r="N754" s="5"/>
      <c r="O754" s="5"/>
      <c r="P754" s="5"/>
      <c r="Q754" s="5"/>
      <c r="R754" s="5"/>
      <c r="S754" s="5"/>
      <c r="T754" s="5"/>
    </row>
    <row r="755" spans="1:35" ht="14.5">
      <c r="A755" s="84"/>
      <c r="B755" s="84">
        <v>2010</v>
      </c>
      <c r="C755" s="84">
        <v>2020</v>
      </c>
      <c r="D755" s="84">
        <v>2030</v>
      </c>
      <c r="E755" s="84">
        <v>2040</v>
      </c>
      <c r="F755" s="84">
        <v>2050</v>
      </c>
      <c r="G755" s="84">
        <v>2060</v>
      </c>
      <c r="H755" s="84">
        <v>2070</v>
      </c>
      <c r="I755" s="84">
        <v>2080</v>
      </c>
      <c r="J755" s="84">
        <v>2090</v>
      </c>
      <c r="K755" s="84">
        <v>2100</v>
      </c>
      <c r="L755" s="84">
        <v>2110</v>
      </c>
      <c r="M755" s="84">
        <v>2120</v>
      </c>
      <c r="N755" s="84">
        <v>2130</v>
      </c>
      <c r="O755" s="84">
        <v>2140</v>
      </c>
      <c r="P755" s="84">
        <v>2150</v>
      </c>
      <c r="Q755" s="56"/>
      <c r="R755" s="56"/>
      <c r="S755" s="56"/>
      <c r="T755" s="56"/>
      <c r="U755" s="56"/>
      <c r="V755" s="56"/>
      <c r="W755" s="57"/>
    </row>
    <row r="756" spans="1:35" ht="14.5">
      <c r="A756" s="84" t="s">
        <v>5</v>
      </c>
      <c r="B756" s="90">
        <f>B738*B$752</f>
        <v>6.1268312991709907E-2</v>
      </c>
      <c r="C756" s="90">
        <f t="shared" ref="C756:K756" si="195">C738*C$752</f>
        <v>0.11718336818443047</v>
      </c>
      <c r="D756" s="90">
        <f t="shared" si="195"/>
        <v>0.16535004139181617</v>
      </c>
      <c r="E756" s="90">
        <f t="shared" si="195"/>
        <v>0.22587965792691547</v>
      </c>
      <c r="F756" s="90">
        <f t="shared" si="195"/>
        <v>0.29412305786848431</v>
      </c>
      <c r="G756" s="90">
        <f t="shared" si="195"/>
        <v>0.36385157461268075</v>
      </c>
      <c r="H756" s="90">
        <f t="shared" si="195"/>
        <v>0.43507266518971244</v>
      </c>
      <c r="I756" s="90">
        <f t="shared" si="195"/>
        <v>0.57254636200623743</v>
      </c>
      <c r="J756" s="90">
        <f t="shared" si="195"/>
        <v>0.56417539274107131</v>
      </c>
      <c r="K756" s="90">
        <f t="shared" si="195"/>
        <v>0.61792975750239709</v>
      </c>
      <c r="M756" s="32"/>
      <c r="N756" s="6"/>
      <c r="O756" s="1"/>
      <c r="P756" s="6"/>
      <c r="Q756" s="6"/>
      <c r="R756" s="1"/>
      <c r="S756" s="1"/>
      <c r="T756" s="1"/>
      <c r="U756" s="1"/>
      <c r="V756" s="1"/>
      <c r="W756" s="1"/>
      <c r="X756" s="3"/>
      <c r="Y756" s="3"/>
      <c r="Z756" s="3"/>
      <c r="AA756" s="3"/>
      <c r="AB756" s="3"/>
      <c r="AC756" s="3"/>
      <c r="AD756" s="3"/>
      <c r="AE756" s="3"/>
      <c r="AF756" s="3"/>
      <c r="AG756" s="3"/>
      <c r="AH756" s="3"/>
      <c r="AI756" s="3"/>
    </row>
    <row r="757" spans="1:35" ht="14.5">
      <c r="A757" s="84" t="s">
        <v>6</v>
      </c>
      <c r="B757" s="90">
        <f t="shared" ref="B757:K765" si="196">B739*B$752</f>
        <v>0.43748531540902241</v>
      </c>
      <c r="C757" s="90">
        <f t="shared" si="196"/>
        <v>1.208308429657126</v>
      </c>
      <c r="D757" s="90">
        <f t="shared" si="196"/>
        <v>1.6283067628664727</v>
      </c>
      <c r="E757" s="90">
        <f t="shared" si="196"/>
        <v>1.7121127928489175</v>
      </c>
      <c r="F757" s="90">
        <f t="shared" si="196"/>
        <v>1.6187397730679862</v>
      </c>
      <c r="G757" s="90">
        <f t="shared" si="196"/>
        <v>1.4481882236173149</v>
      </c>
      <c r="H757" s="90">
        <f t="shared" si="196"/>
        <v>1.2745310417908764</v>
      </c>
      <c r="I757" s="90">
        <f t="shared" si="196"/>
        <v>1.2637528057321878</v>
      </c>
      <c r="J757" s="90">
        <f t="shared" si="196"/>
        <v>0.95634405656078836</v>
      </c>
      <c r="K757" s="90">
        <f t="shared" si="196"/>
        <v>0.82666023640673547</v>
      </c>
      <c r="M757" s="32"/>
      <c r="N757" s="6"/>
      <c r="O757" s="1"/>
      <c r="P757" s="6"/>
      <c r="Q757" s="6"/>
      <c r="R757" s="1"/>
      <c r="S757" s="1"/>
      <c r="T757" s="1"/>
      <c r="U757" s="1"/>
      <c r="V757" s="1"/>
      <c r="W757" s="1"/>
      <c r="X757" s="3"/>
      <c r="Y757" s="3"/>
      <c r="Z757" s="3"/>
      <c r="AA757" s="3"/>
      <c r="AB757" s="3"/>
      <c r="AC757" s="3"/>
      <c r="AD757" s="3"/>
      <c r="AE757" s="3"/>
      <c r="AF757" s="3"/>
      <c r="AG757" s="3"/>
      <c r="AH757" s="3"/>
      <c r="AI757" s="3"/>
    </row>
    <row r="758" spans="1:35" ht="14.5">
      <c r="A758" s="84" t="s">
        <v>11</v>
      </c>
      <c r="B758" s="90">
        <f t="shared" si="196"/>
        <v>0.70072595862637566</v>
      </c>
      <c r="C758" s="90">
        <f t="shared" si="196"/>
        <v>0.94079978826805943</v>
      </c>
      <c r="D758" s="90">
        <f t="shared" si="196"/>
        <v>1.0620900393229264</v>
      </c>
      <c r="E758" s="90">
        <f t="shared" si="196"/>
        <v>1.1314561837852211</v>
      </c>
      <c r="F758" s="90">
        <f t="shared" si="196"/>
        <v>1.1463039317595465</v>
      </c>
      <c r="G758" s="90">
        <f t="shared" si="196"/>
        <v>1.1266259418605682</v>
      </c>
      <c r="H758" s="90">
        <f t="shared" si="196"/>
        <v>1.105644029506494</v>
      </c>
      <c r="I758" s="90">
        <f t="shared" si="196"/>
        <v>1.2245678092047996</v>
      </c>
      <c r="J758" s="90">
        <f t="shared" si="196"/>
        <v>1.038432405543857</v>
      </c>
      <c r="K758" s="90">
        <f t="shared" si="196"/>
        <v>0.99918924018325939</v>
      </c>
      <c r="M758" s="32"/>
      <c r="N758" s="6"/>
      <c r="O758" s="1"/>
      <c r="P758" s="6"/>
      <c r="Q758" s="6"/>
      <c r="R758" s="1"/>
      <c r="S758" s="1"/>
      <c r="T758" s="1"/>
      <c r="U758" s="1"/>
      <c r="V758" s="1"/>
      <c r="W758" s="1"/>
      <c r="X758" s="3"/>
      <c r="Y758" s="3"/>
      <c r="Z758" s="3"/>
      <c r="AA758" s="3"/>
      <c r="AB758" s="3"/>
      <c r="AC758" s="3"/>
      <c r="AD758" s="3"/>
      <c r="AE758" s="3"/>
      <c r="AF758" s="3"/>
      <c r="AG758" s="3"/>
      <c r="AH758" s="3"/>
      <c r="AI758" s="3"/>
    </row>
    <row r="759" spans="1:35" ht="14.5">
      <c r="A759" s="84" t="s">
        <v>2</v>
      </c>
      <c r="B759" s="90">
        <f t="shared" si="196"/>
        <v>0.13139572843430142</v>
      </c>
      <c r="C759" s="90">
        <f t="shared" si="196"/>
        <v>0.2384191560922001</v>
      </c>
      <c r="D759" s="90">
        <f t="shared" si="196"/>
        <v>0.28169895489081032</v>
      </c>
      <c r="E759" s="90">
        <f t="shared" si="196"/>
        <v>0.28375275044822035</v>
      </c>
      <c r="F759" s="90">
        <f t="shared" si="196"/>
        <v>0.26950116682771885</v>
      </c>
      <c r="G759" s="90">
        <f t="shared" si="196"/>
        <v>0.25396426571523711</v>
      </c>
      <c r="H759" s="90">
        <f t="shared" si="196"/>
        <v>0.24486132531873067</v>
      </c>
      <c r="I759" s="90">
        <f t="shared" si="196"/>
        <v>0.26945997357355927</v>
      </c>
      <c r="J759" s="90">
        <f t="shared" si="196"/>
        <v>0.22761547010968161</v>
      </c>
      <c r="K759" s="90">
        <f t="shared" si="196"/>
        <v>0.21977283335375822</v>
      </c>
      <c r="M759" s="32"/>
      <c r="N759" s="6"/>
      <c r="O759" s="1"/>
      <c r="P759" s="6"/>
      <c r="Q759" s="6"/>
      <c r="R759" s="1"/>
      <c r="S759" s="1"/>
      <c r="T759" s="1"/>
      <c r="U759" s="1"/>
      <c r="V759" s="1"/>
      <c r="W759" s="1"/>
      <c r="X759" s="3"/>
      <c r="Y759" s="3"/>
      <c r="Z759" s="3"/>
      <c r="AA759" s="3"/>
      <c r="AB759" s="3"/>
      <c r="AC759" s="3"/>
      <c r="AD759" s="3"/>
      <c r="AE759" s="3"/>
      <c r="AF759" s="3"/>
      <c r="AG759" s="3"/>
      <c r="AH759" s="3"/>
      <c r="AI759" s="3"/>
    </row>
    <row r="760" spans="1:35" ht="14.5">
      <c r="A760" s="84" t="s">
        <v>3</v>
      </c>
      <c r="B760" s="90">
        <f t="shared" si="196"/>
        <v>0.24388583376844253</v>
      </c>
      <c r="C760" s="90">
        <f t="shared" si="196"/>
        <v>0.37437168451076863</v>
      </c>
      <c r="D760" s="90">
        <f t="shared" si="196"/>
        <v>0.4320581319897302</v>
      </c>
      <c r="E760" s="90">
        <f t="shared" si="196"/>
        <v>0.47196526664850075</v>
      </c>
      <c r="F760" s="90">
        <f t="shared" si="196"/>
        <v>0.51120672641974829</v>
      </c>
      <c r="G760" s="90">
        <f t="shared" si="196"/>
        <v>0.53299347768553917</v>
      </c>
      <c r="H760" s="90">
        <f t="shared" si="196"/>
        <v>0.53740969128648586</v>
      </c>
      <c r="I760" s="90">
        <f t="shared" si="196"/>
        <v>0.60762017201638863</v>
      </c>
      <c r="J760" s="90">
        <f t="shared" si="196"/>
        <v>0.52450540683369173</v>
      </c>
      <c r="K760" s="90">
        <f t="shared" si="196"/>
        <v>0.51340862510569218</v>
      </c>
      <c r="M760" s="32"/>
      <c r="N760" s="6"/>
      <c r="O760" s="1"/>
      <c r="P760" s="6"/>
      <c r="Q760" s="6"/>
      <c r="R760" s="1"/>
      <c r="S760" s="1"/>
      <c r="T760" s="1"/>
      <c r="U760" s="1"/>
      <c r="V760" s="1"/>
      <c r="W760" s="1"/>
      <c r="X760" s="3"/>
      <c r="Y760" s="3"/>
      <c r="Z760" s="3"/>
      <c r="AA760" s="3"/>
      <c r="AB760" s="3"/>
      <c r="AC760" s="3"/>
      <c r="AD760" s="3"/>
      <c r="AE760" s="3"/>
      <c r="AF760" s="3"/>
      <c r="AG760" s="3"/>
      <c r="AH760" s="3"/>
      <c r="AI760" s="3"/>
    </row>
    <row r="761" spans="1:35" ht="14.5">
      <c r="A761" s="84" t="s">
        <v>4</v>
      </c>
      <c r="B761" s="90">
        <f t="shared" si="196"/>
        <v>0.1352118909584136</v>
      </c>
      <c r="C761" s="90">
        <f t="shared" si="196"/>
        <v>0.21380663017731613</v>
      </c>
      <c r="D761" s="90">
        <f t="shared" si="196"/>
        <v>0.26300873685841092</v>
      </c>
      <c r="E761" s="90">
        <f t="shared" si="196"/>
        <v>0.31480020409801063</v>
      </c>
      <c r="F761" s="90">
        <f t="shared" si="196"/>
        <v>0.35495363666329482</v>
      </c>
      <c r="G761" s="90">
        <f t="shared" si="196"/>
        <v>0.3787969892959458</v>
      </c>
      <c r="H761" s="90">
        <f t="shared" si="196"/>
        <v>0.39428603822097874</v>
      </c>
      <c r="I761" s="90">
        <f t="shared" si="196"/>
        <v>0.45885055662621332</v>
      </c>
      <c r="J761" s="90">
        <f t="shared" si="196"/>
        <v>0.40720541607181515</v>
      </c>
      <c r="K761" s="90">
        <f t="shared" si="196"/>
        <v>0.40813627748256442</v>
      </c>
      <c r="M761" s="32"/>
      <c r="N761" s="6"/>
      <c r="O761" s="1"/>
      <c r="P761" s="6"/>
      <c r="Q761" s="6"/>
      <c r="R761" s="1"/>
      <c r="S761" s="1"/>
      <c r="T761" s="1"/>
      <c r="U761" s="1"/>
      <c r="V761" s="1"/>
      <c r="W761" s="1"/>
      <c r="X761" s="3"/>
      <c r="Y761" s="3"/>
      <c r="Z761" s="3"/>
      <c r="AA761" s="3"/>
      <c r="AB761" s="3"/>
      <c r="AC761" s="3"/>
      <c r="AD761" s="3"/>
      <c r="AE761" s="3"/>
      <c r="AF761" s="3"/>
      <c r="AG761" s="3"/>
      <c r="AH761" s="3"/>
      <c r="AI761" s="3"/>
    </row>
    <row r="762" spans="1:35" ht="14.5">
      <c r="A762" s="84" t="s">
        <v>0</v>
      </c>
      <c r="B762" s="90">
        <f t="shared" si="196"/>
        <v>0.63049924916032996</v>
      </c>
      <c r="C762" s="90">
        <f t="shared" si="196"/>
        <v>0.80217871552610387</v>
      </c>
      <c r="D762" s="90">
        <f t="shared" si="196"/>
        <v>0.85608052543494628</v>
      </c>
      <c r="E762" s="90">
        <f t="shared" si="196"/>
        <v>0.8879370479812575</v>
      </c>
      <c r="F762" s="90">
        <f t="shared" si="196"/>
        <v>0.89829168883913679</v>
      </c>
      <c r="G762" s="90">
        <f t="shared" si="196"/>
        <v>0.89529991817303745</v>
      </c>
      <c r="H762" s="90">
        <f t="shared" si="196"/>
        <v>0.89703730830119122</v>
      </c>
      <c r="I762" s="90">
        <f t="shared" si="196"/>
        <v>1.0157791806829639</v>
      </c>
      <c r="J762" s="90">
        <f t="shared" si="196"/>
        <v>0.87541911627192481</v>
      </c>
      <c r="K762" s="90">
        <f t="shared" si="196"/>
        <v>0.85260318189685191</v>
      </c>
      <c r="M762" s="32"/>
      <c r="N762" s="6"/>
      <c r="O762" s="1"/>
      <c r="P762" s="6"/>
      <c r="Q762" s="6"/>
      <c r="R762" s="1"/>
      <c r="S762" s="1"/>
      <c r="T762" s="1"/>
      <c r="U762" s="1"/>
      <c r="V762" s="1"/>
      <c r="W762" s="1"/>
      <c r="X762" s="3"/>
      <c r="Y762" s="3"/>
      <c r="Z762" s="3"/>
      <c r="AA762" s="3"/>
      <c r="AB762" s="3"/>
      <c r="AC762" s="3"/>
      <c r="AD762" s="3"/>
      <c r="AE762" s="3"/>
      <c r="AF762" s="3"/>
      <c r="AG762" s="3"/>
      <c r="AH762" s="3"/>
      <c r="AI762" s="3"/>
    </row>
    <row r="763" spans="1:35" ht="14.5">
      <c r="A763" s="84" t="s">
        <v>1</v>
      </c>
      <c r="B763" s="90">
        <f t="shared" si="196"/>
        <v>0.18382531133634503</v>
      </c>
      <c r="C763" s="90">
        <f t="shared" si="196"/>
        <v>0.19712677117713948</v>
      </c>
      <c r="D763" s="90">
        <f t="shared" si="196"/>
        <v>0.18024804410302994</v>
      </c>
      <c r="E763" s="90">
        <f t="shared" si="196"/>
        <v>0.16571427088598495</v>
      </c>
      <c r="F763" s="90">
        <f t="shared" si="196"/>
        <v>0.15075111383748649</v>
      </c>
      <c r="G763" s="90">
        <f t="shared" si="196"/>
        <v>0.13670322123740181</v>
      </c>
      <c r="H763" s="90">
        <f t="shared" si="196"/>
        <v>0.12506699707996313</v>
      </c>
      <c r="I763" s="90">
        <f t="shared" si="196"/>
        <v>0.12944070902147556</v>
      </c>
      <c r="J763" s="90">
        <f t="shared" si="196"/>
        <v>0.1032935208690872</v>
      </c>
      <c r="K763" s="90">
        <f t="shared" si="196"/>
        <v>9.4546812182757567E-2</v>
      </c>
      <c r="M763" s="32"/>
      <c r="N763" s="6"/>
      <c r="O763" s="1"/>
      <c r="P763" s="6"/>
      <c r="Q763" s="6"/>
      <c r="R763" s="1"/>
      <c r="S763" s="1"/>
      <c r="T763" s="1"/>
      <c r="U763" s="1"/>
      <c r="V763" s="1"/>
      <c r="W763" s="1"/>
      <c r="X763" s="3"/>
      <c r="Y763" s="3"/>
      <c r="Z763" s="3"/>
      <c r="AA763" s="3"/>
      <c r="AB763" s="3"/>
      <c r="AC763" s="3"/>
      <c r="AD763" s="3"/>
      <c r="AE763" s="3"/>
      <c r="AF763" s="3"/>
      <c r="AG763" s="3"/>
      <c r="AH763" s="3"/>
      <c r="AI763" s="3"/>
    </row>
    <row r="764" spans="1:35" ht="14.5">
      <c r="A764" s="84" t="s">
        <v>7</v>
      </c>
      <c r="B764" s="90">
        <f t="shared" si="196"/>
        <v>0.17656067629334418</v>
      </c>
      <c r="C764" s="90">
        <f t="shared" si="196"/>
        <v>0.28345628631486131</v>
      </c>
      <c r="D764" s="90">
        <f t="shared" si="196"/>
        <v>0.34869064640352071</v>
      </c>
      <c r="E764" s="90">
        <f t="shared" si="196"/>
        <v>0.39615012960853013</v>
      </c>
      <c r="F764" s="90">
        <f t="shared" si="196"/>
        <v>0.42809158119118834</v>
      </c>
      <c r="G764" s="90">
        <f t="shared" si="196"/>
        <v>0.45262955026923574</v>
      </c>
      <c r="H764" s="90">
        <f t="shared" si="196"/>
        <v>0.46015852329794205</v>
      </c>
      <c r="I764" s="90">
        <f t="shared" si="196"/>
        <v>0.52128215225319119</v>
      </c>
      <c r="J764" s="90">
        <f t="shared" si="196"/>
        <v>0.45187958039213588</v>
      </c>
      <c r="K764" s="90">
        <f t="shared" si="196"/>
        <v>0.4413821597994213</v>
      </c>
      <c r="M764" s="32"/>
      <c r="N764" s="6"/>
      <c r="O764" s="1"/>
      <c r="P764" s="6"/>
      <c r="Q764" s="6"/>
      <c r="R764" s="1"/>
      <c r="S764" s="1"/>
      <c r="T764" s="1"/>
      <c r="U764" s="1"/>
      <c r="V764" s="1"/>
      <c r="W764" s="1"/>
      <c r="X764" s="3"/>
      <c r="Y764" s="3"/>
      <c r="Z764" s="3"/>
      <c r="AA764" s="3"/>
      <c r="AB764" s="3"/>
      <c r="AC764" s="3"/>
      <c r="AD764" s="3"/>
      <c r="AE764" s="3"/>
      <c r="AF764" s="3"/>
      <c r="AG764" s="3"/>
    </row>
    <row r="765" spans="1:35" ht="14.5">
      <c r="A765" s="84" t="s">
        <v>8</v>
      </c>
      <c r="B765" s="90">
        <f t="shared" si="196"/>
        <v>0.19505457686012057</v>
      </c>
      <c r="C765" s="90">
        <f t="shared" si="196"/>
        <v>0.51396708983333528</v>
      </c>
      <c r="D765" s="90">
        <f t="shared" si="196"/>
        <v>0.84610057799923655</v>
      </c>
      <c r="E765" s="90">
        <f t="shared" si="196"/>
        <v>1.0559111240771422</v>
      </c>
      <c r="F765" s="90">
        <f t="shared" si="196"/>
        <v>1.1544755146503467</v>
      </c>
      <c r="G765" s="90">
        <f t="shared" si="196"/>
        <v>1.2097523586502148</v>
      </c>
      <c r="H765" s="90">
        <f t="shared" si="196"/>
        <v>1.2495862255981365</v>
      </c>
      <c r="I765" s="90">
        <f t="shared" si="196"/>
        <v>1.4240562605837754</v>
      </c>
      <c r="J765" s="90">
        <f t="shared" si="196"/>
        <v>1.223748627832596</v>
      </c>
      <c r="K765" s="90">
        <f t="shared" si="196"/>
        <v>1.1838616311179548</v>
      </c>
      <c r="M765" s="32"/>
      <c r="N765" s="9" t="s">
        <v>9</v>
      </c>
      <c r="O765" s="1"/>
      <c r="P765" s="6"/>
      <c r="Q765" s="6"/>
      <c r="R765" s="1"/>
      <c r="S765" s="1"/>
      <c r="T765" s="1"/>
      <c r="U765" s="1"/>
      <c r="V765" s="1"/>
      <c r="W765" s="1"/>
      <c r="X765" s="3"/>
      <c r="Y765" s="3"/>
      <c r="Z765" s="3"/>
      <c r="AA765" s="3"/>
      <c r="AB765" s="3"/>
      <c r="AC765" s="3"/>
      <c r="AD765" s="3"/>
      <c r="AE765" s="3"/>
      <c r="AF765" s="3"/>
      <c r="AG765" s="3"/>
    </row>
    <row r="766" spans="1:35" ht="14.5">
      <c r="A766" s="84" t="s">
        <v>89</v>
      </c>
      <c r="B766" s="90">
        <f>SUM(B756:B765)</f>
        <v>2.8959128538384054</v>
      </c>
      <c r="C766" s="90">
        <f t="shared" ref="C766:K766" si="197">SUM(C756:C765)</f>
        <v>4.8896179197413412</v>
      </c>
      <c r="D766" s="90">
        <f t="shared" si="197"/>
        <v>6.0636324612609007</v>
      </c>
      <c r="E766" s="90">
        <f t="shared" si="197"/>
        <v>6.6456794283087008</v>
      </c>
      <c r="F766" s="90">
        <f t="shared" si="197"/>
        <v>6.8264381911249385</v>
      </c>
      <c r="G766" s="90">
        <f t="shared" si="197"/>
        <v>6.7988055211171758</v>
      </c>
      <c r="H766" s="90">
        <f t="shared" si="197"/>
        <v>6.7236538455905102</v>
      </c>
      <c r="I766" s="90">
        <f t="shared" si="197"/>
        <v>7.4873559817007926</v>
      </c>
      <c r="J766" s="90">
        <f t="shared" si="197"/>
        <v>6.3726189932266486</v>
      </c>
      <c r="K766" s="90">
        <f t="shared" si="197"/>
        <v>6.1574907550313922</v>
      </c>
      <c r="M766" s="32"/>
      <c r="N766" s="9"/>
      <c r="O766" s="1"/>
      <c r="P766" s="6"/>
      <c r="Q766" s="6"/>
      <c r="R766" s="1"/>
      <c r="S766" s="1"/>
      <c r="T766" s="1"/>
      <c r="U766" s="1"/>
      <c r="V766" s="1"/>
      <c r="W766" s="1"/>
      <c r="X766" s="3"/>
      <c r="Y766" s="3"/>
      <c r="Z766" s="3"/>
      <c r="AA766" s="3"/>
      <c r="AB766" s="3"/>
      <c r="AC766" s="3"/>
      <c r="AD766" s="3"/>
      <c r="AE766" s="3"/>
      <c r="AF766" s="3"/>
      <c r="AG766" s="3"/>
    </row>
    <row r="767" spans="1:35" ht="14.5">
      <c r="A767" s="79"/>
      <c r="B767" s="1"/>
      <c r="C767" s="1"/>
      <c r="D767" s="1"/>
      <c r="E767" s="1"/>
      <c r="F767" s="1"/>
      <c r="G767" s="1"/>
      <c r="H767" s="1"/>
      <c r="I767" s="1"/>
      <c r="J767" s="1"/>
      <c r="K767" s="1"/>
      <c r="M767" s="32"/>
      <c r="N767" s="9"/>
      <c r="O767" s="1"/>
      <c r="P767" s="6"/>
      <c r="Q767" s="6"/>
      <c r="R767" s="1"/>
      <c r="S767" s="1"/>
      <c r="T767" s="1"/>
      <c r="U767" s="1"/>
      <c r="V767" s="1"/>
      <c r="W767" s="1"/>
      <c r="X767" s="3"/>
      <c r="Y767" s="3"/>
      <c r="Z767" s="3"/>
      <c r="AA767" s="3"/>
      <c r="AB767" s="3"/>
      <c r="AC767" s="3"/>
      <c r="AD767" s="3"/>
      <c r="AE767" s="3"/>
      <c r="AF767" s="3"/>
      <c r="AG767" s="3"/>
    </row>
    <row r="768" spans="1:35">
      <c r="A768" s="8" t="s">
        <v>136</v>
      </c>
    </row>
    <row r="769" spans="1:27" ht="14.5">
      <c r="A769" s="129"/>
      <c r="B769" s="129">
        <v>2010</v>
      </c>
      <c r="C769" s="129">
        <v>2020</v>
      </c>
      <c r="D769" s="129">
        <v>2030</v>
      </c>
      <c r="E769" s="129">
        <v>2040</v>
      </c>
      <c r="F769" s="129">
        <v>2050</v>
      </c>
      <c r="G769" s="129">
        <v>2060</v>
      </c>
      <c r="H769" s="129">
        <v>2070</v>
      </c>
      <c r="I769" s="129">
        <v>2080</v>
      </c>
      <c r="J769" s="129">
        <v>2090</v>
      </c>
      <c r="K769" s="129">
        <v>2100</v>
      </c>
    </row>
    <row r="770" spans="1:27" ht="14.5">
      <c r="A770" s="129" t="s">
        <v>5</v>
      </c>
      <c r="B770" s="138">
        <f t="shared" ref="B770:B779" si="198">B$780*B53/B$63</f>
        <v>0.10385861747967255</v>
      </c>
      <c r="C770" s="138">
        <f t="shared" ref="C770:K770" si="199">C$780*C53/C$63</f>
        <v>0.19875153709422227</v>
      </c>
      <c r="D770" s="138">
        <f t="shared" si="199"/>
        <v>0.28057114830313729</v>
      </c>
      <c r="E770" s="138">
        <f t="shared" si="199"/>
        <v>0.38326009264141275</v>
      </c>
      <c r="F770" s="138">
        <f t="shared" si="199"/>
        <v>0.49896557411504644</v>
      </c>
      <c r="G770" s="138">
        <f t="shared" si="199"/>
        <v>0.61717633442176079</v>
      </c>
      <c r="H770" s="138">
        <f t="shared" si="199"/>
        <v>0.73792459169686619</v>
      </c>
      <c r="I770" s="138">
        <f t="shared" si="199"/>
        <v>0.97114855007096978</v>
      </c>
      <c r="J770" s="138">
        <f t="shared" si="199"/>
        <v>0.95718638832810343</v>
      </c>
      <c r="K770" s="138">
        <f t="shared" si="199"/>
        <v>1.0488413182509295</v>
      </c>
    </row>
    <row r="771" spans="1:27" ht="14.5">
      <c r="A771" s="129" t="s">
        <v>6</v>
      </c>
      <c r="B771" s="138">
        <f t="shared" si="198"/>
        <v>0.74160063836240264</v>
      </c>
      <c r="C771" s="138">
        <f t="shared" ref="C771:K771" si="200">C$780*C54/C$63</f>
        <v>2.0493792028600151</v>
      </c>
      <c r="D771" s="138">
        <f t="shared" si="200"/>
        <v>2.7629621039201155</v>
      </c>
      <c r="E771" s="138">
        <f t="shared" si="200"/>
        <v>2.9050181571114999</v>
      </c>
      <c r="F771" s="138">
        <f t="shared" si="200"/>
        <v>2.7461139091409992</v>
      </c>
      <c r="G771" s="138">
        <f t="shared" si="200"/>
        <v>2.4564618151132933</v>
      </c>
      <c r="H771" s="138">
        <f t="shared" si="200"/>
        <v>2.1617257848373619</v>
      </c>
      <c r="I771" s="138">
        <f t="shared" si="200"/>
        <v>2.1435673796518921</v>
      </c>
      <c r="J771" s="138">
        <f t="shared" si="200"/>
        <v>1.6225442039415419</v>
      </c>
      <c r="K771" s="138">
        <f t="shared" si="200"/>
        <v>1.4031294035796651</v>
      </c>
    </row>
    <row r="772" spans="1:27" ht="14.5">
      <c r="A772" s="129" t="s">
        <v>11</v>
      </c>
      <c r="B772" s="138">
        <f t="shared" si="198"/>
        <v>1.187831453836518</v>
      </c>
      <c r="C772" s="138">
        <f t="shared" ref="C772:K772" si="201">C$780*C55/C$63</f>
        <v>1.5956650411507753</v>
      </c>
      <c r="D772" s="138">
        <f t="shared" si="201"/>
        <v>1.8021877673923976</v>
      </c>
      <c r="E772" s="138">
        <f t="shared" si="201"/>
        <v>1.9197921840200867</v>
      </c>
      <c r="F772" s="138">
        <f t="shared" si="201"/>
        <v>1.9446493027979095</v>
      </c>
      <c r="G772" s="138">
        <f t="shared" si="201"/>
        <v>1.9110178918481893</v>
      </c>
      <c r="H772" s="138">
        <f t="shared" si="201"/>
        <v>1.8752773601161405</v>
      </c>
      <c r="I772" s="138">
        <f t="shared" si="201"/>
        <v>2.077102102623908</v>
      </c>
      <c r="J772" s="138">
        <f t="shared" si="201"/>
        <v>1.7618162305096734</v>
      </c>
      <c r="K772" s="138">
        <f t="shared" si="201"/>
        <v>1.6959710179548833</v>
      </c>
    </row>
    <row r="773" spans="1:27" ht="14.5">
      <c r="A773" s="129" t="s">
        <v>2</v>
      </c>
      <c r="B773" s="138">
        <f t="shared" si="198"/>
        <v>0.22273468994923257</v>
      </c>
      <c r="C773" s="138">
        <f t="shared" ref="C773:K773" si="202">C$780*C56/C$63</f>
        <v>0.40437627352930128</v>
      </c>
      <c r="D773" s="138">
        <f t="shared" si="202"/>
        <v>0.47799564236105579</v>
      </c>
      <c r="E773" s="138">
        <f t="shared" si="202"/>
        <v>0.48145595058067425</v>
      </c>
      <c r="F773" s="138">
        <f t="shared" si="202"/>
        <v>0.45719572414821036</v>
      </c>
      <c r="G773" s="138">
        <f t="shared" si="202"/>
        <v>0.43078207028537474</v>
      </c>
      <c r="H773" s="138">
        <f t="shared" si="202"/>
        <v>0.41530808061542718</v>
      </c>
      <c r="I773" s="138">
        <f t="shared" si="202"/>
        <v>0.45705584735734128</v>
      </c>
      <c r="J773" s="138">
        <f t="shared" si="202"/>
        <v>0.38617499551576739</v>
      </c>
      <c r="K773" s="138">
        <f t="shared" si="202"/>
        <v>0.37303079428021141</v>
      </c>
    </row>
    <row r="774" spans="1:27" ht="14.5">
      <c r="A774" s="129" t="s">
        <v>3</v>
      </c>
      <c r="B774" s="138">
        <f t="shared" si="198"/>
        <v>0.41342162500043017</v>
      </c>
      <c r="C774" s="138">
        <f t="shared" ref="C774:K774" si="203">C$780*C57/C$63</f>
        <v>0.63496167497048073</v>
      </c>
      <c r="D774" s="138">
        <f t="shared" si="203"/>
        <v>0.73312982086780953</v>
      </c>
      <c r="E774" s="138">
        <f t="shared" si="203"/>
        <v>0.80080452343238406</v>
      </c>
      <c r="F774" s="138">
        <f t="shared" si="203"/>
        <v>0.86723754195959191</v>
      </c>
      <c r="G774" s="138">
        <f t="shared" si="203"/>
        <v>0.90408008039771504</v>
      </c>
      <c r="H774" s="138">
        <f t="shared" si="203"/>
        <v>0.91149791459225893</v>
      </c>
      <c r="I774" s="138">
        <f t="shared" si="203"/>
        <v>1.0306404654810477</v>
      </c>
      <c r="J774" s="138">
        <f t="shared" si="203"/>
        <v>0.88988183902611262</v>
      </c>
      <c r="K774" s="138">
        <f t="shared" si="203"/>
        <v>0.87143267114007306</v>
      </c>
      <c r="N774" s="8" t="s">
        <v>9</v>
      </c>
    </row>
    <row r="775" spans="1:27" ht="14.5">
      <c r="A775" s="129" t="s">
        <v>4</v>
      </c>
      <c r="B775" s="138">
        <f t="shared" si="198"/>
        <v>0.22920363522418499</v>
      </c>
      <c r="C775" s="138">
        <f t="shared" ref="C775:K775" si="204">C$780*C58/C$63</f>
        <v>0.3626316349074144</v>
      </c>
      <c r="D775" s="138">
        <f t="shared" si="204"/>
        <v>0.44628149284378893</v>
      </c>
      <c r="E775" s="138">
        <f t="shared" si="204"/>
        <v>0.53413555029012949</v>
      </c>
      <c r="F775" s="138">
        <f t="shared" si="204"/>
        <v>0.60216171552628905</v>
      </c>
      <c r="G775" s="138">
        <f t="shared" si="204"/>
        <v>0.64252721069720242</v>
      </c>
      <c r="H775" s="138">
        <f t="shared" si="204"/>
        <v>0.66874659578790385</v>
      </c>
      <c r="I775" s="138">
        <f t="shared" si="204"/>
        <v>0.7782986362979456</v>
      </c>
      <c r="J775" s="138">
        <f t="shared" si="204"/>
        <v>0.6908693405143056</v>
      </c>
      <c r="K775" s="138">
        <f t="shared" si="204"/>
        <v>0.69274895099898071</v>
      </c>
    </row>
    <row r="776" spans="1:27" ht="14.5">
      <c r="A776" s="129" t="s">
        <v>0</v>
      </c>
      <c r="B776" s="138">
        <f t="shared" si="198"/>
        <v>1.0687870636918599</v>
      </c>
      <c r="C776" s="138">
        <f t="shared" ref="C776:K776" si="205">C$780*C59/C$63</f>
        <v>1.3605535939550266</v>
      </c>
      <c r="D776" s="138">
        <f t="shared" si="205"/>
        <v>1.4526243479557064</v>
      </c>
      <c r="E776" s="138">
        <f t="shared" si="205"/>
        <v>1.5066024023249966</v>
      </c>
      <c r="F776" s="138">
        <f t="shared" si="205"/>
        <v>1.5239085010628866</v>
      </c>
      <c r="G776" s="138">
        <f t="shared" si="205"/>
        <v>1.5186355103570306</v>
      </c>
      <c r="H776" s="138">
        <f t="shared" si="205"/>
        <v>1.5214605339004059</v>
      </c>
      <c r="I776" s="138">
        <f t="shared" si="205"/>
        <v>1.7229565044407551</v>
      </c>
      <c r="J776" s="138">
        <f t="shared" si="205"/>
        <v>1.4852460297967596</v>
      </c>
      <c r="K776" s="138">
        <f t="shared" si="205"/>
        <v>1.4471635883989007</v>
      </c>
    </row>
    <row r="777" spans="1:27" ht="14.5">
      <c r="A777" s="129" t="s">
        <v>1</v>
      </c>
      <c r="B777" s="138">
        <f t="shared" si="198"/>
        <v>0.3116103865263346</v>
      </c>
      <c r="C777" s="138">
        <f t="shared" ref="C777:K777" si="206">C$780*C60/C$63</f>
        <v>0.33434137779872286</v>
      </c>
      <c r="D777" s="138">
        <f t="shared" si="206"/>
        <v>0.30585054764845482</v>
      </c>
      <c r="E777" s="138">
        <f t="shared" si="206"/>
        <v>0.28117479632591036</v>
      </c>
      <c r="F777" s="138">
        <f t="shared" si="206"/>
        <v>0.25574198979679535</v>
      </c>
      <c r="G777" s="138">
        <f t="shared" si="206"/>
        <v>0.2318802469846622</v>
      </c>
      <c r="H777" s="138">
        <f t="shared" si="206"/>
        <v>0.21212551405577756</v>
      </c>
      <c r="I777" s="138">
        <f t="shared" si="206"/>
        <v>0.21955629312861624</v>
      </c>
      <c r="J777" s="138">
        <f t="shared" si="206"/>
        <v>0.17524896238030738</v>
      </c>
      <c r="K777" s="138">
        <f t="shared" si="206"/>
        <v>0.16047876303448913</v>
      </c>
    </row>
    <row r="778" spans="1:27" ht="14.5">
      <c r="A778" s="129" t="s">
        <v>7</v>
      </c>
      <c r="B778" s="138">
        <f t="shared" si="198"/>
        <v>0.29929578350857994</v>
      </c>
      <c r="C778" s="138">
        <f t="shared" ref="C778:K778" si="207">C$780*C61/C$63</f>
        <v>0.48076253035696487</v>
      </c>
      <c r="D778" s="138">
        <f t="shared" si="207"/>
        <v>0.59166925052152508</v>
      </c>
      <c r="E778" s="138">
        <f t="shared" si="207"/>
        <v>0.67216559812038423</v>
      </c>
      <c r="F778" s="138">
        <f t="shared" si="207"/>
        <v>0.72623670898454629</v>
      </c>
      <c r="G778" s="138">
        <f t="shared" si="207"/>
        <v>0.76776429230382448</v>
      </c>
      <c r="H778" s="138">
        <f t="shared" si="207"/>
        <v>0.78047259133690094</v>
      </c>
      <c r="I778" s="138">
        <f t="shared" si="207"/>
        <v>0.88419460838884167</v>
      </c>
      <c r="J778" s="138">
        <f t="shared" si="207"/>
        <v>0.76666403582986231</v>
      </c>
      <c r="K778" s="138">
        <f t="shared" si="207"/>
        <v>0.74917875489217178</v>
      </c>
    </row>
    <row r="779" spans="1:27" ht="14.5">
      <c r="A779" s="129" t="s">
        <v>8</v>
      </c>
      <c r="B779" s="138">
        <f t="shared" si="198"/>
        <v>0.33064560939544291</v>
      </c>
      <c r="C779" s="138">
        <f t="shared" ref="C779:K779" si="208">C$780*C62/C$63</f>
        <v>0.87172566126830253</v>
      </c>
      <c r="D779" s="138">
        <f t="shared" si="208"/>
        <v>1.4356900594095856</v>
      </c>
      <c r="E779" s="138">
        <f t="shared" si="208"/>
        <v>1.7916115109659099</v>
      </c>
      <c r="F779" s="138">
        <f t="shared" si="208"/>
        <v>1.9585119988343416</v>
      </c>
      <c r="G779" s="138">
        <f t="shared" si="208"/>
        <v>2.0520195001618604</v>
      </c>
      <c r="H779" s="138">
        <f t="shared" si="208"/>
        <v>2.1194170056913437</v>
      </c>
      <c r="I779" s="138">
        <f t="shared" si="208"/>
        <v>2.4154728148815909</v>
      </c>
      <c r="J779" s="138">
        <f t="shared" si="208"/>
        <v>2.0762258410553351</v>
      </c>
      <c r="K779" s="138">
        <f t="shared" si="208"/>
        <v>2.0094241760215517</v>
      </c>
      <c r="L779" s="8" t="s">
        <v>140</v>
      </c>
      <c r="M779" s="11">
        <f>MIN(B770:K779)</f>
        <v>0.10385861747967255</v>
      </c>
    </row>
    <row r="780" spans="1:27" ht="14.5">
      <c r="A780" s="129" t="s">
        <v>89</v>
      </c>
      <c r="B780" s="140">
        <f>'[8]3rd GHG Study'!$D$61/10^3</f>
        <v>4.9850000000000003</v>
      </c>
      <c r="C780" s="140">
        <f>$B$780*C$766/$B$766</f>
        <v>8.4169471113755829</v>
      </c>
      <c r="D780" s="140">
        <f t="shared" ref="D780:K780" si="209">$B$780*D$766/$B$766</f>
        <v>10.43788585672416</v>
      </c>
      <c r="E780" s="140">
        <f t="shared" si="209"/>
        <v>11.439816604359562</v>
      </c>
      <c r="F780" s="140">
        <f t="shared" si="209"/>
        <v>11.750973216494696</v>
      </c>
      <c r="G780" s="140">
        <f t="shared" si="209"/>
        <v>11.703406571039148</v>
      </c>
      <c r="H780" s="140">
        <f t="shared" si="209"/>
        <v>11.574041109642796</v>
      </c>
      <c r="I780" s="140">
        <f t="shared" si="209"/>
        <v>12.888671535576945</v>
      </c>
      <c r="J780" s="140">
        <f t="shared" si="209"/>
        <v>10.969772670862111</v>
      </c>
      <c r="K780" s="140">
        <f t="shared" si="209"/>
        <v>10.599452733236255</v>
      </c>
      <c r="L780" s="8" t="s">
        <v>141</v>
      </c>
      <c r="M780" s="11">
        <f>MAX(B770:K779)</f>
        <v>2.9050181571114999</v>
      </c>
    </row>
    <row r="782" spans="1:27" ht="14.5">
      <c r="A782" s="34" t="s">
        <v>106</v>
      </c>
      <c r="B782" s="35"/>
      <c r="C782" s="35"/>
      <c r="D782" s="35"/>
      <c r="E782" s="35"/>
      <c r="F782" s="35"/>
      <c r="G782" s="35"/>
      <c r="H782" s="35"/>
      <c r="I782" s="35"/>
      <c r="J782" s="35"/>
      <c r="K782" s="35"/>
      <c r="L782" s="35"/>
      <c r="M782" s="35"/>
      <c r="N782" s="35"/>
      <c r="O782" s="35"/>
      <c r="P782" s="35"/>
      <c r="Q782" s="35"/>
      <c r="R782" s="35"/>
      <c r="S782" s="35"/>
      <c r="T782" s="35"/>
    </row>
    <row r="783" spans="1:27" s="10" customFormat="1" ht="14.5" hidden="1" outlineLevel="1">
      <c r="A783" s="99" t="s">
        <v>132</v>
      </c>
      <c r="B783" s="96"/>
      <c r="C783" s="92"/>
      <c r="D783" s="96"/>
      <c r="E783" s="96"/>
      <c r="F783" s="96"/>
      <c r="G783" s="96"/>
      <c r="H783" s="96"/>
      <c r="I783" s="96"/>
      <c r="J783" s="96"/>
      <c r="K783" s="97"/>
      <c r="L783" s="92"/>
    </row>
    <row r="784" spans="1:27" s="5" customFormat="1" ht="14.5" hidden="1" outlineLevel="1">
      <c r="A784" s="32"/>
      <c r="B784" s="6"/>
      <c r="C784" s="6"/>
      <c r="D784" s="6"/>
      <c r="E784" s="6"/>
      <c r="F784" s="6"/>
      <c r="G784" s="6"/>
      <c r="H784" s="6"/>
      <c r="I784" s="6"/>
      <c r="J784" s="6"/>
      <c r="K784" s="6"/>
      <c r="L784" s="6"/>
      <c r="P784" s="6"/>
      <c r="Q784" s="6"/>
      <c r="R784" s="6"/>
      <c r="S784" s="6"/>
      <c r="T784" s="6"/>
      <c r="U784" s="6"/>
      <c r="V784" s="6"/>
      <c r="W784" s="6"/>
      <c r="X784" s="6"/>
      <c r="Y784" s="6"/>
      <c r="Z784" s="6"/>
      <c r="AA784" s="6"/>
    </row>
    <row r="785" spans="1:33" hidden="1" outlineLevel="1">
      <c r="A785" s="10" t="s">
        <v>113</v>
      </c>
      <c r="B785" s="6"/>
      <c r="C785" s="6"/>
      <c r="D785" s="6"/>
      <c r="E785" s="6"/>
      <c r="F785" s="6"/>
      <c r="G785" s="6"/>
      <c r="H785" s="6"/>
      <c r="I785" s="6"/>
      <c r="J785" s="9" t="s">
        <v>101</v>
      </c>
      <c r="K785" s="6"/>
      <c r="L785" s="55"/>
      <c r="M785" s="5"/>
      <c r="N785" s="5"/>
      <c r="O785" s="5"/>
      <c r="P785" s="5"/>
      <c r="Q785" s="5"/>
      <c r="R785" s="5"/>
      <c r="S785" s="5"/>
      <c r="T785" s="5"/>
    </row>
    <row r="786" spans="1:33" ht="14.5" hidden="1" outlineLevel="1">
      <c r="A786" s="21"/>
      <c r="B786" s="21">
        <v>2010</v>
      </c>
      <c r="C786" s="21">
        <v>2020</v>
      </c>
      <c r="D786" s="21">
        <v>2030</v>
      </c>
      <c r="E786" s="21">
        <v>2040</v>
      </c>
      <c r="F786" s="21">
        <v>2050</v>
      </c>
      <c r="G786" s="21">
        <v>2060</v>
      </c>
      <c r="H786" s="21">
        <v>2070</v>
      </c>
      <c r="I786" s="21">
        <v>2080</v>
      </c>
      <c r="J786" s="21">
        <v>2090</v>
      </c>
      <c r="K786" s="21">
        <v>2100</v>
      </c>
      <c r="M786" s="32"/>
      <c r="N786" s="56"/>
      <c r="O786" s="16"/>
      <c r="P786" s="56"/>
      <c r="Q786" s="56"/>
      <c r="R786" s="56"/>
      <c r="S786" s="56"/>
      <c r="T786" s="56"/>
      <c r="U786" s="56"/>
      <c r="V786" s="56"/>
      <c r="W786" s="57"/>
    </row>
    <row r="787" spans="1:33" ht="14.5" hidden="1" outlineLevel="1">
      <c r="A787" s="21" t="s">
        <v>114</v>
      </c>
      <c r="B787" s="93">
        <f>'Transport demand all'!B88</f>
        <v>173.11800000000011</v>
      </c>
      <c r="C787" s="93">
        <f>'Transport demand all'!C88</f>
        <v>207.589</v>
      </c>
      <c r="D787" s="93">
        <f>'Transport demand all'!D88</f>
        <v>222.99799999999999</v>
      </c>
      <c r="E787" s="93">
        <f>'Transport demand all'!E88</f>
        <v>233.55699999999999</v>
      </c>
      <c r="F787" s="93">
        <f>'Transport demand all'!F88</f>
        <v>231.06100000000001</v>
      </c>
      <c r="G787" s="93">
        <f>'Transport demand all'!G88</f>
        <v>198.697</v>
      </c>
      <c r="H787" s="93">
        <f>'Transport demand all'!H88</f>
        <v>153.48099999999999</v>
      </c>
      <c r="I787" s="93">
        <f>'Transport demand all'!I88</f>
        <v>115.849</v>
      </c>
      <c r="J787" s="93">
        <f>'Transport demand all'!J88</f>
        <v>78.167000000000002</v>
      </c>
      <c r="K787" s="93">
        <f>'Transport demand all'!K88</f>
        <v>51.652999999999999</v>
      </c>
      <c r="M787" s="32"/>
      <c r="N787" s="56"/>
      <c r="O787" s="16"/>
      <c r="P787" s="56"/>
      <c r="Q787" s="56"/>
      <c r="R787" s="56"/>
      <c r="S787" s="56"/>
      <c r="T787" s="56"/>
      <c r="U787" s="56"/>
      <c r="V787" s="56"/>
      <c r="W787" s="79"/>
    </row>
    <row r="788" spans="1:33" ht="14.5" hidden="1" outlineLevel="1">
      <c r="A788" s="21" t="s">
        <v>115</v>
      </c>
      <c r="B788" s="93">
        <f>'Transport demand all'!B89</f>
        <v>105.706</v>
      </c>
      <c r="C788" s="93">
        <f>'Transport demand all'!C89</f>
        <v>123.163</v>
      </c>
      <c r="D788" s="93">
        <f>'Transport demand all'!D89</f>
        <v>156.87799999999999</v>
      </c>
      <c r="E788" s="93">
        <f>'Transport demand all'!E89</f>
        <v>204.03</v>
      </c>
      <c r="F788" s="93">
        <f>'Transport demand all'!F89</f>
        <v>247.435</v>
      </c>
      <c r="G788" s="93">
        <f>'Transport demand all'!G89</f>
        <v>282.524</v>
      </c>
      <c r="H788" s="93">
        <f>'Transport demand all'!H89</f>
        <v>303.44400000000002</v>
      </c>
      <c r="I788" s="93">
        <f>'Transport demand all'!I89</f>
        <v>316.37400000000002</v>
      </c>
      <c r="J788" s="93">
        <f>'Transport demand all'!J89</f>
        <v>296.86200000000002</v>
      </c>
      <c r="K788" s="93">
        <f>'Transport demand all'!K89</f>
        <v>282.65500000000009</v>
      </c>
      <c r="M788" s="32"/>
      <c r="N788" s="56"/>
      <c r="O788" s="16"/>
      <c r="P788" s="56"/>
      <c r="Q788" s="56"/>
      <c r="R788" s="56"/>
      <c r="S788" s="56"/>
      <c r="T788" s="56"/>
      <c r="U788" s="56"/>
      <c r="V788" s="56"/>
      <c r="W788" s="79"/>
    </row>
    <row r="789" spans="1:33" ht="14.5" hidden="1" outlineLevel="1">
      <c r="A789" s="21" t="s">
        <v>116</v>
      </c>
      <c r="B789" s="93">
        <f>'Transport demand all'!B90</f>
        <v>139.727</v>
      </c>
      <c r="C789" s="93">
        <f>'Transport demand all'!C90</f>
        <v>138.07400000000001</v>
      </c>
      <c r="D789" s="93">
        <f>'Transport demand all'!D90</f>
        <v>139.464</v>
      </c>
      <c r="E789" s="93">
        <f>'Transport demand all'!E90</f>
        <v>120.545</v>
      </c>
      <c r="F789" s="93">
        <f>'Transport demand all'!F90</f>
        <v>111.271</v>
      </c>
      <c r="G789" s="93">
        <f>'Transport demand all'!G90</f>
        <v>120.238</v>
      </c>
      <c r="H789" s="93">
        <f>'Transport demand all'!H90</f>
        <v>137.779</v>
      </c>
      <c r="I789" s="93">
        <f>'Transport demand all'!I90</f>
        <v>156.83500000000001</v>
      </c>
      <c r="J789" s="93">
        <f>'Transport demand all'!J90</f>
        <v>192.09</v>
      </c>
      <c r="K789" s="93">
        <f>'Transport demand all'!K90</f>
        <v>247.4</v>
      </c>
      <c r="M789" s="32"/>
      <c r="N789" s="56"/>
      <c r="O789" s="16"/>
      <c r="P789" s="56"/>
      <c r="Q789" s="56"/>
      <c r="R789" s="56"/>
      <c r="S789" s="56"/>
      <c r="T789" s="56"/>
      <c r="U789" s="56"/>
      <c r="V789" s="56"/>
      <c r="W789" s="79"/>
    </row>
    <row r="790" spans="1:33" ht="14.5" hidden="1" outlineLevel="1">
      <c r="A790" s="21" t="s">
        <v>117</v>
      </c>
      <c r="B790" s="93">
        <f>'Transport demand all'!B91</f>
        <v>55.002000000000002</v>
      </c>
      <c r="C790" s="93">
        <f>'Transport demand all'!C91</f>
        <v>62.533000000000001</v>
      </c>
      <c r="D790" s="93">
        <f>'Transport demand all'!D91</f>
        <v>61.779000000000003</v>
      </c>
      <c r="E790" s="93">
        <f>'Transport demand all'!E91</f>
        <v>61.517000000000003</v>
      </c>
      <c r="F790" s="93">
        <f>'Transport demand all'!F91</f>
        <v>66.513999999999996</v>
      </c>
      <c r="G790" s="93">
        <f>'Transport demand all'!G91</f>
        <v>72.635000000000005</v>
      </c>
      <c r="H790" s="93">
        <f>'Transport demand all'!H91</f>
        <v>80.134999999999977</v>
      </c>
      <c r="I790" s="93">
        <f>'Transport demand all'!I91</f>
        <v>88.542000000000002</v>
      </c>
      <c r="J790" s="93">
        <f>'Transport demand all'!J91</f>
        <v>100.212</v>
      </c>
      <c r="K790" s="93">
        <f>'Transport demand all'!K91</f>
        <v>116.02500000000001</v>
      </c>
      <c r="M790" s="32"/>
      <c r="N790" s="6"/>
      <c r="O790" s="1"/>
      <c r="P790" s="6"/>
      <c r="Q790" s="6"/>
      <c r="R790" s="1"/>
      <c r="S790" s="1"/>
      <c r="T790" s="1"/>
      <c r="U790" s="1"/>
      <c r="V790" s="1"/>
      <c r="W790" s="1"/>
      <c r="X790" s="3"/>
      <c r="Y790" s="3"/>
      <c r="Z790" s="3"/>
      <c r="AA790" s="3"/>
      <c r="AB790" s="3"/>
      <c r="AC790" s="3"/>
      <c r="AD790" s="3"/>
      <c r="AE790" s="3"/>
      <c r="AF790" s="3"/>
      <c r="AG790" s="3"/>
    </row>
    <row r="791" spans="1:33" ht="14.5" hidden="1" outlineLevel="1">
      <c r="A791" s="79" t="s">
        <v>9</v>
      </c>
      <c r="B791" s="86"/>
      <c r="C791" s="2"/>
      <c r="D791" s="2"/>
      <c r="E791" s="2"/>
      <c r="F791" s="2"/>
      <c r="G791" s="2"/>
      <c r="H791" s="2"/>
      <c r="I791" s="2"/>
      <c r="J791" s="2"/>
      <c r="K791" s="2"/>
      <c r="M791" s="32"/>
      <c r="N791" s="6"/>
      <c r="O791" s="1"/>
      <c r="P791" s="6"/>
      <c r="Q791" s="6"/>
      <c r="R791" s="1"/>
      <c r="S791" s="1"/>
      <c r="T791" s="1"/>
      <c r="U791" s="1"/>
      <c r="V791" s="1"/>
      <c r="W791" s="1"/>
      <c r="X791" s="3"/>
      <c r="Y791" s="3"/>
      <c r="Z791" s="3"/>
      <c r="AA791" s="3"/>
      <c r="AB791" s="3"/>
      <c r="AC791" s="3"/>
      <c r="AD791" s="3"/>
      <c r="AE791" s="3"/>
      <c r="AF791" s="3"/>
      <c r="AG791" s="3"/>
    </row>
    <row r="792" spans="1:33" hidden="1" outlineLevel="1">
      <c r="A792" s="10" t="s">
        <v>118</v>
      </c>
      <c r="B792" s="6"/>
      <c r="C792" s="6"/>
      <c r="D792" s="6"/>
      <c r="E792" s="6"/>
      <c r="F792" s="6"/>
      <c r="G792" s="6"/>
      <c r="H792" s="6"/>
      <c r="I792" s="6"/>
      <c r="J792" s="9" t="s">
        <v>119</v>
      </c>
      <c r="K792" s="6"/>
      <c r="L792" s="55"/>
      <c r="M792" s="5"/>
      <c r="N792" s="5"/>
      <c r="O792" s="5"/>
      <c r="P792" s="5"/>
      <c r="Q792" s="5"/>
      <c r="R792" s="5"/>
      <c r="S792" s="5"/>
      <c r="T792" s="5"/>
    </row>
    <row r="793" spans="1:33" ht="14.5" hidden="1" outlineLevel="1">
      <c r="A793" s="21"/>
      <c r="B793" s="21">
        <v>2010</v>
      </c>
      <c r="C793" s="21">
        <v>2020</v>
      </c>
      <c r="D793" s="21">
        <v>2030</v>
      </c>
      <c r="E793" s="21">
        <v>2040</v>
      </c>
      <c r="F793" s="21">
        <v>2050</v>
      </c>
      <c r="G793" s="21">
        <v>2060</v>
      </c>
      <c r="H793" s="21">
        <v>2070</v>
      </c>
      <c r="I793" s="21">
        <v>2080</v>
      </c>
      <c r="J793" s="21">
        <v>2090</v>
      </c>
      <c r="K793" s="21">
        <v>2100</v>
      </c>
      <c r="M793" s="32"/>
      <c r="N793" s="56"/>
      <c r="O793" s="16"/>
      <c r="P793" s="56"/>
      <c r="Q793" s="56"/>
      <c r="R793" s="56"/>
      <c r="S793" s="56"/>
      <c r="T793" s="56"/>
      <c r="U793" s="56"/>
      <c r="V793" s="56"/>
      <c r="W793" s="57"/>
    </row>
    <row r="794" spans="1:33" ht="14.5" hidden="1" outlineLevel="1">
      <c r="A794" s="21" t="s">
        <v>124</v>
      </c>
      <c r="B794" s="93">
        <f>'[4]Oil tankers data'!$B$45</f>
        <v>65.488120005412966</v>
      </c>
      <c r="C794" s="93">
        <f>'[4]Oil tankers data'!$B$51</f>
        <v>66</v>
      </c>
      <c r="D794" s="93">
        <f>'[4]Oil tankers data'!$B$52</f>
        <v>66</v>
      </c>
      <c r="E794" s="93">
        <f>'[4]Oil tankers data'!$B$53</f>
        <v>66</v>
      </c>
      <c r="F794" s="93">
        <f>'[4]Oil tankers data'!$B$54</f>
        <v>66</v>
      </c>
      <c r="G794" s="93">
        <f>'[4]Oil tankers data'!$B$55</f>
        <v>66</v>
      </c>
      <c r="H794" s="93">
        <f>'[4]Oil tankers data'!$B$56</f>
        <v>66</v>
      </c>
      <c r="I794" s="93">
        <f>'[4]Oil tankers data'!$B$57</f>
        <v>66</v>
      </c>
      <c r="J794" s="93">
        <f>'[4]Oil tankers data'!$B$58</f>
        <v>66</v>
      </c>
      <c r="K794" s="93">
        <f>'[4]Oil tankers data'!$B$59</f>
        <v>66</v>
      </c>
      <c r="M794" s="32"/>
      <c r="N794" s="56"/>
      <c r="O794" s="16"/>
      <c r="P794" s="56"/>
      <c r="Q794" s="56"/>
      <c r="R794" s="56"/>
      <c r="S794" s="56"/>
      <c r="T794" s="56"/>
      <c r="U794" s="56"/>
      <c r="V794" s="56"/>
      <c r="W794" s="79"/>
    </row>
    <row r="795" spans="1:33" ht="14.5" hidden="1" outlineLevel="1">
      <c r="A795" s="21" t="s">
        <v>123</v>
      </c>
      <c r="B795" s="93">
        <f>'[4]Gas and chemicals data'!$B$45</f>
        <v>17.485865693028746</v>
      </c>
      <c r="C795" s="93">
        <f>'[4]Gas and chemicals data'!$B$51</f>
        <v>19</v>
      </c>
      <c r="D795" s="93">
        <f>'[4]Gas and chemicals data'!$B$52</f>
        <v>19</v>
      </c>
      <c r="E795" s="93">
        <f>'[4]Gas and chemicals data'!$B$53</f>
        <v>19</v>
      </c>
      <c r="F795" s="93">
        <f>'[4]Gas and chemicals data'!$B$54</f>
        <v>19</v>
      </c>
      <c r="G795" s="93">
        <f>'[4]Gas and chemicals data'!$B$55</f>
        <v>19</v>
      </c>
      <c r="H795" s="93">
        <f>'[4]Gas and chemicals data'!$B$56</f>
        <v>19</v>
      </c>
      <c r="I795" s="93">
        <f>'[4]Gas and chemicals data'!$B$57</f>
        <v>19</v>
      </c>
      <c r="J795" s="93">
        <f>'[4]Gas and chemicals data'!$B$58</f>
        <v>19</v>
      </c>
      <c r="K795" s="93">
        <f>'[4]Gas and chemicals data'!$B$59</f>
        <v>19</v>
      </c>
      <c r="M795" s="32"/>
      <c r="N795" s="56"/>
      <c r="O795" s="16"/>
      <c r="P795" s="56"/>
      <c r="Q795" s="56"/>
      <c r="R795" s="56"/>
      <c r="S795" s="56"/>
      <c r="T795" s="56"/>
      <c r="U795" s="56"/>
      <c r="V795" s="56"/>
      <c r="W795" s="79"/>
    </row>
    <row r="796" spans="1:33" ht="14.5" hidden="1" outlineLevel="1">
      <c r="A796" s="21" t="s">
        <v>121</v>
      </c>
      <c r="B796" s="88">
        <f>'[4]Gas and chemicals data'!$C$45</f>
        <v>3.3235805851006453E-2</v>
      </c>
      <c r="C796" s="88">
        <f>'[4]Gas and chemicals data'!$C$51</f>
        <v>0.04</v>
      </c>
      <c r="D796" s="88">
        <f>'[4]Gas and chemicals data'!$C$52</f>
        <v>0.04</v>
      </c>
      <c r="E796" s="88">
        <f>'[4]Gas and chemicals data'!$C$53</f>
        <v>0.04</v>
      </c>
      <c r="F796" s="88">
        <f>'[4]Gas and chemicals data'!$C$54</f>
        <v>0.04</v>
      </c>
      <c r="G796" s="88">
        <f>'[4]Gas and chemicals data'!$C$55</f>
        <v>0.04</v>
      </c>
      <c r="H796" s="88">
        <f>'[4]Gas and chemicals data'!$C$56</f>
        <v>0.04</v>
      </c>
      <c r="I796" s="88">
        <f>'[4]Gas and chemicals data'!$C$57</f>
        <v>0.04</v>
      </c>
      <c r="J796" s="88">
        <f>'[4]Gas and chemicals data'!$C$58</f>
        <v>0.04</v>
      </c>
      <c r="K796" s="88">
        <f>'[4]Gas and chemicals data'!$C$59</f>
        <v>0.04</v>
      </c>
      <c r="M796" s="32"/>
      <c r="N796" s="56"/>
      <c r="O796" s="16"/>
      <c r="P796" s="56"/>
      <c r="Q796" s="56"/>
      <c r="R796" s="56"/>
      <c r="S796" s="56"/>
      <c r="T796" s="56"/>
      <c r="U796" s="56"/>
      <c r="V796" s="56"/>
      <c r="W796" s="79"/>
    </row>
    <row r="797" spans="1:33" ht="14.5" hidden="1" outlineLevel="1">
      <c r="A797" s="21" t="s">
        <v>120</v>
      </c>
      <c r="B797" s="93">
        <f>'[4]Bulk data'!$B$45</f>
        <v>26</v>
      </c>
      <c r="C797" s="93">
        <f>'[4]Bulk data'!$B$51</f>
        <v>26</v>
      </c>
      <c r="D797" s="93">
        <f>'[4]Bulk data'!$B$52</f>
        <v>26</v>
      </c>
      <c r="E797" s="93">
        <f>'[4]Bulk data'!$B$53</f>
        <v>26</v>
      </c>
      <c r="F797" s="93">
        <f>'[4]Bulk data'!$B$54</f>
        <v>26</v>
      </c>
      <c r="G797" s="93">
        <f>'[4]Bulk data'!$B$55</f>
        <v>26</v>
      </c>
      <c r="H797" s="93">
        <f>'[4]Bulk data'!$B$56</f>
        <v>26</v>
      </c>
      <c r="I797" s="93">
        <f>'[4]Bulk data'!$B$57</f>
        <v>26</v>
      </c>
      <c r="J797" s="93">
        <f>'[4]Bulk data'!$B$58</f>
        <v>26</v>
      </c>
      <c r="K797" s="93">
        <f>'[4]Bulk data'!$C$59</f>
        <v>5</v>
      </c>
      <c r="M797" s="32"/>
      <c r="N797" s="56"/>
      <c r="O797" s="16"/>
      <c r="P797" s="56"/>
      <c r="Q797" s="56"/>
      <c r="R797" s="56"/>
      <c r="S797" s="56"/>
      <c r="T797" s="56"/>
      <c r="U797" s="56"/>
      <c r="V797" s="56"/>
      <c r="W797" s="79"/>
    </row>
    <row r="798" spans="1:33" ht="14.5" hidden="1" outlineLevel="1">
      <c r="A798" s="21" t="s">
        <v>122</v>
      </c>
      <c r="B798" s="88">
        <f>'[4]Bulk data'!$G$45</f>
        <v>0.14899999999999999</v>
      </c>
      <c r="C798" s="88">
        <f>'[4]Bulk data'!$G$51</f>
        <v>0.17</v>
      </c>
      <c r="D798" s="88">
        <f>'[4]Bulk data'!$G$52</f>
        <v>0.17</v>
      </c>
      <c r="E798" s="88">
        <f>'[4]Bulk data'!$G$53</f>
        <v>0.17</v>
      </c>
      <c r="F798" s="88">
        <f>'[4]Bulk data'!$G$54</f>
        <v>0.17</v>
      </c>
      <c r="G798" s="88">
        <f>'[4]Bulk data'!$G$55</f>
        <v>0.17</v>
      </c>
      <c r="H798" s="88">
        <f>'[4]Bulk data'!$G$56</f>
        <v>0.17</v>
      </c>
      <c r="I798" s="88">
        <f>'[4]Bulk data'!$G$57</f>
        <v>0.17</v>
      </c>
      <c r="J798" s="88">
        <f>'[4]Bulk data'!$G$58</f>
        <v>0.17</v>
      </c>
      <c r="K798" s="88">
        <f>'[4]Bulk data'!$G$59</f>
        <v>0.17</v>
      </c>
      <c r="M798" s="32"/>
      <c r="N798" s="6"/>
      <c r="O798" s="1"/>
      <c r="P798" s="6"/>
      <c r="Q798" s="6"/>
      <c r="R798" s="1"/>
      <c r="S798" s="1"/>
      <c r="T798" s="1"/>
      <c r="U798" s="1"/>
      <c r="V798" s="1"/>
      <c r="W798" s="1"/>
      <c r="X798" s="3"/>
      <c r="Y798" s="3"/>
      <c r="Z798" s="3"/>
      <c r="AA798" s="3"/>
      <c r="AB798" s="3"/>
      <c r="AC798" s="3"/>
      <c r="AD798" s="3"/>
      <c r="AE798" s="3"/>
      <c r="AF798" s="3"/>
      <c r="AG798" s="3"/>
    </row>
    <row r="799" spans="1:33" s="5" customFormat="1" ht="14.5" hidden="1" outlineLevel="1">
      <c r="A799" s="32"/>
      <c r="B799" s="98"/>
      <c r="C799" s="98"/>
      <c r="D799" s="98"/>
      <c r="E799" s="98"/>
      <c r="F799" s="98"/>
      <c r="G799" s="98"/>
      <c r="H799" s="98"/>
      <c r="I799" s="98"/>
      <c r="J799" s="98"/>
      <c r="K799" s="98"/>
      <c r="M799" s="32"/>
      <c r="N799" s="91"/>
      <c r="O799" s="32"/>
      <c r="P799" s="91"/>
      <c r="Q799" s="91"/>
      <c r="R799" s="91"/>
      <c r="S799" s="91"/>
      <c r="T799" s="91"/>
      <c r="U799" s="91"/>
      <c r="V799" s="91"/>
      <c r="W799" s="80"/>
    </row>
    <row r="800" spans="1:33" hidden="1" outlineLevel="1">
      <c r="A800" s="10" t="s">
        <v>125</v>
      </c>
      <c r="B800" s="6"/>
      <c r="C800" s="6"/>
      <c r="D800" s="6"/>
      <c r="E800" s="6"/>
      <c r="F800" s="6"/>
      <c r="G800" s="6"/>
      <c r="H800" s="6"/>
      <c r="I800" s="6"/>
      <c r="J800" s="9" t="s">
        <v>104</v>
      </c>
      <c r="K800" s="6"/>
      <c r="L800" s="55"/>
      <c r="M800" s="5"/>
      <c r="N800" s="5"/>
      <c r="O800" s="5"/>
      <c r="P800" s="5"/>
      <c r="Q800" s="5"/>
      <c r="R800" s="5"/>
      <c r="S800" s="5"/>
      <c r="T800" s="5"/>
    </row>
    <row r="801" spans="1:35" ht="14.5" hidden="1" outlineLevel="1">
      <c r="A801" s="23"/>
      <c r="B801" s="23">
        <v>2010</v>
      </c>
      <c r="C801" s="23">
        <v>2020</v>
      </c>
      <c r="D801" s="23">
        <v>2030</v>
      </c>
      <c r="E801" s="23">
        <v>2040</v>
      </c>
      <c r="F801" s="23">
        <v>2050</v>
      </c>
      <c r="G801" s="23">
        <v>2060</v>
      </c>
      <c r="H801" s="23">
        <v>2070</v>
      </c>
      <c r="I801" s="23">
        <v>2080</v>
      </c>
      <c r="J801" s="23">
        <v>2090</v>
      </c>
      <c r="K801" s="23">
        <v>2100</v>
      </c>
      <c r="M801" s="32"/>
      <c r="N801" s="56"/>
      <c r="O801" s="16"/>
      <c r="P801" s="56"/>
      <c r="Q801" s="56"/>
      <c r="R801" s="56"/>
      <c r="S801" s="56"/>
      <c r="T801" s="56"/>
      <c r="U801" s="56"/>
      <c r="V801" s="56"/>
      <c r="W801" s="57"/>
    </row>
    <row r="802" spans="1:35" ht="14.5" hidden="1" outlineLevel="1">
      <c r="A802" s="23" t="s">
        <v>5</v>
      </c>
      <c r="B802" s="89">
        <f t="shared" ref="B802:K802" si="210">B$794*B$787*(B53/B$63)</f>
        <v>236.20121310824098</v>
      </c>
      <c r="C802" s="89">
        <f t="shared" si="210"/>
        <v>323.52226181319486</v>
      </c>
      <c r="D802" s="89">
        <f t="shared" si="210"/>
        <v>395.61738670228931</v>
      </c>
      <c r="E802" s="89">
        <f t="shared" si="210"/>
        <v>516.42987964631538</v>
      </c>
      <c r="F802" s="89">
        <f t="shared" si="210"/>
        <v>647.54108771845313</v>
      </c>
      <c r="G802" s="89">
        <f t="shared" si="210"/>
        <v>691.5637455497714</v>
      </c>
      <c r="H802" s="89">
        <f t="shared" si="210"/>
        <v>645.84086147881828</v>
      </c>
      <c r="I802" s="89">
        <f t="shared" si="210"/>
        <v>576.12103872743694</v>
      </c>
      <c r="J802" s="89">
        <f t="shared" si="210"/>
        <v>450.15934091341023</v>
      </c>
      <c r="K802" s="89">
        <f t="shared" si="210"/>
        <v>337.33843910211897</v>
      </c>
      <c r="M802" s="32"/>
      <c r="N802" s="6"/>
      <c r="O802" s="1"/>
      <c r="P802" s="6"/>
      <c r="Q802" s="6"/>
      <c r="R802" s="1"/>
      <c r="S802" s="1"/>
      <c r="T802" s="1"/>
      <c r="U802" s="1"/>
      <c r="V802" s="1"/>
      <c r="W802" s="1"/>
      <c r="X802" s="3"/>
      <c r="Y802" s="3"/>
      <c r="Z802" s="3"/>
      <c r="AA802" s="3"/>
      <c r="AB802" s="3"/>
      <c r="AC802" s="3"/>
      <c r="AD802" s="3"/>
      <c r="AE802" s="3"/>
      <c r="AF802" s="3"/>
      <c r="AG802" s="3"/>
      <c r="AH802" s="3"/>
      <c r="AI802" s="3"/>
    </row>
    <row r="803" spans="1:35" ht="14.5" hidden="1" outlineLevel="1">
      <c r="A803" s="23" t="s">
        <v>6</v>
      </c>
      <c r="B803" s="89">
        <f t="shared" ref="B803:K803" si="211">B$794*B$787*(B54/B$63)</f>
        <v>1686.5906236170483</v>
      </c>
      <c r="C803" s="89">
        <f t="shared" si="211"/>
        <v>3335.922854814834</v>
      </c>
      <c r="D803" s="89">
        <f t="shared" si="211"/>
        <v>3895.8954037902145</v>
      </c>
      <c r="E803" s="89">
        <f t="shared" si="211"/>
        <v>3914.4127083721996</v>
      </c>
      <c r="F803" s="89">
        <f t="shared" si="211"/>
        <v>3563.8161828654165</v>
      </c>
      <c r="G803" s="89">
        <f t="shared" si="211"/>
        <v>2752.5357647605906</v>
      </c>
      <c r="H803" s="89">
        <f t="shared" si="211"/>
        <v>1891.9695303146325</v>
      </c>
      <c r="I803" s="89">
        <f t="shared" si="211"/>
        <v>1271.6430099772583</v>
      </c>
      <c r="J803" s="89">
        <f t="shared" si="211"/>
        <v>763.07335578076732</v>
      </c>
      <c r="K803" s="89">
        <f t="shared" si="211"/>
        <v>451.28798286778584</v>
      </c>
      <c r="M803" s="32"/>
      <c r="N803" s="6"/>
      <c r="O803" s="1"/>
      <c r="P803" s="6"/>
      <c r="Q803" s="6"/>
      <c r="R803" s="1"/>
      <c r="S803" s="1"/>
      <c r="T803" s="1"/>
      <c r="U803" s="1"/>
      <c r="V803" s="1"/>
      <c r="W803" s="1"/>
      <c r="X803" s="3"/>
      <c r="Y803" s="3"/>
      <c r="Z803" s="3"/>
      <c r="AA803" s="3"/>
      <c r="AB803" s="3"/>
      <c r="AC803" s="3"/>
      <c r="AD803" s="3"/>
      <c r="AE803" s="3"/>
      <c r="AF803" s="3"/>
      <c r="AG803" s="3"/>
      <c r="AH803" s="3"/>
      <c r="AI803" s="3"/>
    </row>
    <row r="804" spans="1:35" ht="14.5" hidden="1" outlineLevel="1">
      <c r="A804" s="23" t="s">
        <v>11</v>
      </c>
      <c r="B804" s="89">
        <f t="shared" ref="B804:K804" si="212">B$794*B$787*(B55/B$63)</f>
        <v>2701.4342880043091</v>
      </c>
      <c r="C804" s="89">
        <f t="shared" si="212"/>
        <v>2597.379475684822</v>
      </c>
      <c r="D804" s="89">
        <f t="shared" si="212"/>
        <v>2541.1622655950805</v>
      </c>
      <c r="E804" s="89">
        <f t="shared" si="212"/>
        <v>2586.8543727223991</v>
      </c>
      <c r="F804" s="89">
        <f t="shared" si="212"/>
        <v>2523.7018144950157</v>
      </c>
      <c r="G804" s="89">
        <f t="shared" si="212"/>
        <v>2141.350238805534</v>
      </c>
      <c r="H804" s="89">
        <f t="shared" si="212"/>
        <v>1641.2662748969015</v>
      </c>
      <c r="I804" s="89">
        <f t="shared" si="212"/>
        <v>1232.2133630526237</v>
      </c>
      <c r="J804" s="89">
        <f t="shared" si="212"/>
        <v>828.57220161902899</v>
      </c>
      <c r="K804" s="89">
        <f t="shared" si="212"/>
        <v>545.47452126829398</v>
      </c>
      <c r="M804" s="32"/>
      <c r="N804" s="6"/>
      <c r="O804" s="1"/>
      <c r="P804" s="6"/>
      <c r="Q804" s="6"/>
      <c r="R804" s="1"/>
      <c r="S804" s="1"/>
      <c r="T804" s="1"/>
      <c r="U804" s="1"/>
      <c r="V804" s="1"/>
      <c r="W804" s="1"/>
      <c r="X804" s="3"/>
      <c r="Y804" s="3"/>
      <c r="Z804" s="3"/>
      <c r="AA804" s="3"/>
      <c r="AB804" s="3"/>
      <c r="AC804" s="3"/>
      <c r="AD804" s="3"/>
      <c r="AE804" s="3"/>
      <c r="AF804" s="3"/>
      <c r="AG804" s="3"/>
      <c r="AH804" s="3"/>
      <c r="AI804" s="3"/>
    </row>
    <row r="805" spans="1:35" ht="14.5" hidden="1" outlineLevel="1">
      <c r="A805" s="23" t="s">
        <v>2</v>
      </c>
      <c r="B805" s="89">
        <f t="shared" ref="B805:K805" si="213">B$794*B$787*(B56/B$63)</f>
        <v>506.55598200692066</v>
      </c>
      <c r="C805" s="89">
        <f t="shared" si="213"/>
        <v>658.23252764968822</v>
      </c>
      <c r="D805" s="89">
        <f t="shared" si="213"/>
        <v>673.99441471312696</v>
      </c>
      <c r="E805" s="89">
        <f t="shared" si="213"/>
        <v>648.74544307437657</v>
      </c>
      <c r="F805" s="89">
        <f t="shared" si="213"/>
        <v>593.33355219993007</v>
      </c>
      <c r="G805" s="89">
        <f t="shared" si="213"/>
        <v>482.70363820958369</v>
      </c>
      <c r="H805" s="89">
        <f t="shared" si="213"/>
        <v>363.48284307343692</v>
      </c>
      <c r="I805" s="89">
        <f t="shared" si="213"/>
        <v>271.14233915781205</v>
      </c>
      <c r="J805" s="89">
        <f t="shared" si="213"/>
        <v>181.6159147041989</v>
      </c>
      <c r="K805" s="89">
        <f t="shared" si="213"/>
        <v>119.97775420342873</v>
      </c>
      <c r="M805" s="32"/>
      <c r="N805" s="6"/>
      <c r="O805" s="1"/>
      <c r="P805" s="6"/>
      <c r="Q805" s="6"/>
      <c r="R805" s="1"/>
      <c r="S805" s="1"/>
      <c r="T805" s="1"/>
      <c r="U805" s="1"/>
      <c r="V805" s="1"/>
      <c r="W805" s="1"/>
      <c r="X805" s="3"/>
      <c r="Y805" s="3"/>
      <c r="Z805" s="3"/>
      <c r="AA805" s="3"/>
      <c r="AB805" s="3"/>
      <c r="AC805" s="3"/>
      <c r="AD805" s="3"/>
      <c r="AE805" s="3"/>
      <c r="AF805" s="3"/>
      <c r="AG805" s="3"/>
      <c r="AH805" s="3"/>
      <c r="AI805" s="3"/>
    </row>
    <row r="806" spans="1:35" ht="14.5" hidden="1" outlineLevel="1">
      <c r="A806" s="23" t="s">
        <v>3</v>
      </c>
      <c r="B806" s="89">
        <f t="shared" ref="B806:K806" si="214">B$794*B$787*(B57/B$63)</f>
        <v>940.22712529746821</v>
      </c>
      <c r="C806" s="89">
        <f t="shared" si="214"/>
        <v>1033.5730744751875</v>
      </c>
      <c r="D806" s="89">
        <f t="shared" si="214"/>
        <v>1033.7445799376126</v>
      </c>
      <c r="E806" s="89">
        <f t="shared" si="214"/>
        <v>1079.0567335257285</v>
      </c>
      <c r="F806" s="89">
        <f t="shared" si="214"/>
        <v>1125.4723178583665</v>
      </c>
      <c r="G806" s="89">
        <f t="shared" si="214"/>
        <v>1013.0476037493664</v>
      </c>
      <c r="H806" s="89">
        <f t="shared" si="214"/>
        <v>797.75441152154656</v>
      </c>
      <c r="I806" s="89">
        <f t="shared" si="214"/>
        <v>611.4138310602209</v>
      </c>
      <c r="J806" s="89">
        <f t="shared" si="214"/>
        <v>418.50639230934712</v>
      </c>
      <c r="K806" s="89">
        <f t="shared" si="214"/>
        <v>280.27856259058274</v>
      </c>
      <c r="M806" s="32"/>
      <c r="N806" s="6"/>
      <c r="O806" s="1"/>
      <c r="P806" s="6"/>
      <c r="Q806" s="6"/>
      <c r="R806" s="1"/>
      <c r="S806" s="1"/>
      <c r="T806" s="1"/>
      <c r="U806" s="1"/>
      <c r="V806" s="1"/>
      <c r="W806" s="1"/>
      <c r="X806" s="3"/>
      <c r="Y806" s="3"/>
      <c r="Z806" s="3"/>
      <c r="AA806" s="3"/>
      <c r="AB806" s="3"/>
      <c r="AC806" s="3"/>
      <c r="AD806" s="3"/>
      <c r="AE806" s="3"/>
      <c r="AF806" s="3"/>
      <c r="AG806" s="3"/>
      <c r="AH806" s="3"/>
      <c r="AI806" s="3"/>
    </row>
    <row r="807" spans="1:35" ht="14.5" hidden="1" outlineLevel="1">
      <c r="A807" s="23" t="s">
        <v>4</v>
      </c>
      <c r="B807" s="89">
        <f t="shared" ref="B807:K807" si="215">B$794*B$787*(B58/B$63)</f>
        <v>521.26802765661023</v>
      </c>
      <c r="C807" s="89">
        <f t="shared" si="215"/>
        <v>590.28175804570378</v>
      </c>
      <c r="D807" s="89">
        <f t="shared" si="215"/>
        <v>629.27609984223739</v>
      </c>
      <c r="E807" s="89">
        <f t="shared" si="215"/>
        <v>719.72940373219546</v>
      </c>
      <c r="F807" s="89">
        <f t="shared" si="215"/>
        <v>781.46564108328278</v>
      </c>
      <c r="G807" s="89">
        <f t="shared" si="215"/>
        <v>719.97012792740895</v>
      </c>
      <c r="H807" s="89">
        <f t="shared" si="215"/>
        <v>585.29541147493012</v>
      </c>
      <c r="I807" s="89">
        <f t="shared" si="215"/>
        <v>461.71537686109116</v>
      </c>
      <c r="J807" s="89">
        <f t="shared" si="215"/>
        <v>324.91194063720587</v>
      </c>
      <c r="K807" s="89">
        <f t="shared" si="215"/>
        <v>222.80858481942187</v>
      </c>
      <c r="M807" s="32"/>
      <c r="N807" s="6"/>
      <c r="O807" s="1"/>
      <c r="P807" s="6"/>
      <c r="Q807" s="6"/>
      <c r="R807" s="1"/>
      <c r="S807" s="1"/>
      <c r="T807" s="1"/>
      <c r="U807" s="1"/>
      <c r="V807" s="1"/>
      <c r="W807" s="1"/>
      <c r="X807" s="3"/>
      <c r="Y807" s="3"/>
      <c r="Z807" s="3"/>
      <c r="AA807" s="3"/>
      <c r="AB807" s="3"/>
      <c r="AC807" s="3"/>
      <c r="AD807" s="3"/>
      <c r="AE807" s="3"/>
      <c r="AF807" s="3"/>
      <c r="AG807" s="3"/>
      <c r="AH807" s="3"/>
      <c r="AI807" s="3"/>
    </row>
    <row r="808" spans="1:35" ht="14.5" hidden="1" outlineLevel="1">
      <c r="A808" s="23" t="s">
        <v>0</v>
      </c>
      <c r="B808" s="89">
        <f t="shared" ref="B808:K808" si="216">B$794*B$787*(B59/B$63)</f>
        <v>2430.6967214138199</v>
      </c>
      <c r="C808" s="89">
        <f t="shared" si="216"/>
        <v>2214.6715566065277</v>
      </c>
      <c r="D808" s="89">
        <f t="shared" si="216"/>
        <v>2048.2628091803963</v>
      </c>
      <c r="E808" s="89">
        <f t="shared" si="216"/>
        <v>2030.0952597105222</v>
      </c>
      <c r="F808" s="89">
        <f t="shared" si="216"/>
        <v>1977.6782598916018</v>
      </c>
      <c r="G808" s="89">
        <f t="shared" si="216"/>
        <v>1701.6745508418946</v>
      </c>
      <c r="H808" s="89">
        <f t="shared" si="216"/>
        <v>1331.6013492119998</v>
      </c>
      <c r="I808" s="89">
        <f t="shared" si="216"/>
        <v>1022.121168741962</v>
      </c>
      <c r="J808" s="89">
        <f t="shared" si="216"/>
        <v>698.50280156552697</v>
      </c>
      <c r="K808" s="89">
        <f t="shared" si="216"/>
        <v>465.45068118598959</v>
      </c>
      <c r="M808" s="32"/>
      <c r="N808" s="6"/>
      <c r="O808" s="1"/>
      <c r="P808" s="6"/>
      <c r="Q808" s="6"/>
      <c r="R808" s="1"/>
      <c r="S808" s="1"/>
      <c r="T808" s="1"/>
      <c r="U808" s="1"/>
      <c r="V808" s="1"/>
      <c r="W808" s="1"/>
      <c r="X808" s="3"/>
      <c r="Y808" s="3"/>
      <c r="Z808" s="3"/>
      <c r="AA808" s="3"/>
      <c r="AB808" s="3"/>
      <c r="AC808" s="3"/>
      <c r="AD808" s="3"/>
      <c r="AE808" s="3"/>
      <c r="AF808" s="3"/>
      <c r="AG808" s="3"/>
      <c r="AH808" s="3"/>
      <c r="AI808" s="3"/>
    </row>
    <row r="809" spans="1:35" ht="14.5" hidden="1" outlineLevel="1">
      <c r="A809" s="23" t="s">
        <v>1</v>
      </c>
      <c r="B809" s="89">
        <f t="shared" ref="B809:K809" si="217">B$794*B$787*(B60/B$63)</f>
        <v>708.68217872295304</v>
      </c>
      <c r="C809" s="89">
        <f t="shared" si="217"/>
        <v>544.23165900802042</v>
      </c>
      <c r="D809" s="89">
        <f t="shared" si="217"/>
        <v>431.26242706685576</v>
      </c>
      <c r="E809" s="89">
        <f t="shared" si="217"/>
        <v>378.87343090016498</v>
      </c>
      <c r="F809" s="89">
        <f t="shared" si="217"/>
        <v>331.89353101565928</v>
      </c>
      <c r="G809" s="89">
        <f t="shared" si="217"/>
        <v>259.82845287475595</v>
      </c>
      <c r="H809" s="89">
        <f t="shared" si="217"/>
        <v>185.65491146512554</v>
      </c>
      <c r="I809" s="89">
        <f t="shared" si="217"/>
        <v>130.24886836021147</v>
      </c>
      <c r="J809" s="89">
        <f t="shared" si="217"/>
        <v>82.418595127197307</v>
      </c>
      <c r="K809" s="89">
        <f t="shared" si="217"/>
        <v>51.614724257212885</v>
      </c>
      <c r="M809" s="32"/>
      <c r="N809" s="6"/>
      <c r="O809" s="1"/>
      <c r="P809" s="6"/>
      <c r="Q809" s="6"/>
      <c r="R809" s="1"/>
      <c r="S809" s="1"/>
      <c r="T809" s="1"/>
      <c r="U809" s="1"/>
      <c r="V809" s="1"/>
      <c r="W809" s="1"/>
      <c r="X809" s="3"/>
      <c r="Y809" s="3"/>
      <c r="Z809" s="3"/>
      <c r="AA809" s="3"/>
      <c r="AB809" s="3"/>
      <c r="AC809" s="3"/>
      <c r="AD809" s="3"/>
      <c r="AE809" s="3"/>
      <c r="AF809" s="3"/>
      <c r="AG809" s="3"/>
      <c r="AH809" s="3"/>
      <c r="AI809" s="3"/>
    </row>
    <row r="810" spans="1:35" ht="14.5" hidden="1" outlineLevel="1">
      <c r="A810" s="23" t="s">
        <v>7</v>
      </c>
      <c r="B810" s="89">
        <f t="shared" ref="B810:K810" si="218">B$794*B$787*(B61/B$63)</f>
        <v>680.67560360838081</v>
      </c>
      <c r="C810" s="89">
        <f t="shared" si="218"/>
        <v>782.57196643658824</v>
      </c>
      <c r="D810" s="89">
        <f t="shared" si="218"/>
        <v>834.2790914143701</v>
      </c>
      <c r="E810" s="89">
        <f t="shared" si="218"/>
        <v>905.72017698822424</v>
      </c>
      <c r="F810" s="89">
        <f t="shared" si="218"/>
        <v>942.48608095053294</v>
      </c>
      <c r="G810" s="89">
        <f t="shared" si="218"/>
        <v>860.30186199939544</v>
      </c>
      <c r="H810" s="89">
        <f t="shared" si="218"/>
        <v>683.07940461847943</v>
      </c>
      <c r="I810" s="89">
        <f t="shared" si="218"/>
        <v>524.53676235726493</v>
      </c>
      <c r="J810" s="89">
        <f t="shared" si="218"/>
        <v>360.55775685862113</v>
      </c>
      <c r="K810" s="89">
        <f t="shared" si="218"/>
        <v>240.95808144290777</v>
      </c>
      <c r="M810" s="32"/>
      <c r="N810" s="6"/>
      <c r="O810" s="1"/>
      <c r="P810" s="6"/>
      <c r="Q810" s="6"/>
      <c r="R810" s="1"/>
      <c r="S810" s="1"/>
      <c r="T810" s="1"/>
      <c r="U810" s="1"/>
      <c r="V810" s="1"/>
      <c r="W810" s="1"/>
      <c r="X810" s="3"/>
      <c r="Y810" s="3"/>
      <c r="Z810" s="3"/>
      <c r="AA810" s="3"/>
      <c r="AB810" s="3"/>
      <c r="AC810" s="3"/>
      <c r="AD810" s="3"/>
      <c r="AE810" s="3"/>
      <c r="AF810" s="3"/>
      <c r="AG810" s="3"/>
    </row>
    <row r="811" spans="1:35" ht="14.5" hidden="1" outlineLevel="1">
      <c r="A811" s="23" t="s">
        <v>8</v>
      </c>
      <c r="B811" s="89">
        <f t="shared" ref="B811:K811" si="219">B$794*B$787*(B62/B$63)</f>
        <v>751.97317221561229</v>
      </c>
      <c r="C811" s="89">
        <f t="shared" si="219"/>
        <v>1418.9709510544592</v>
      </c>
      <c r="D811" s="89">
        <f t="shared" si="219"/>
        <v>2024.3847339727472</v>
      </c>
      <c r="E811" s="89">
        <f t="shared" si="219"/>
        <v>2414.1352954447989</v>
      </c>
      <c r="F811" s="89">
        <f t="shared" si="219"/>
        <v>2541.6923648171742</v>
      </c>
      <c r="G811" s="89">
        <f t="shared" si="219"/>
        <v>2299.3465762142</v>
      </c>
      <c r="H811" s="89">
        <f t="shared" si="219"/>
        <v>1854.9403559528621</v>
      </c>
      <c r="I811" s="89">
        <f t="shared" si="219"/>
        <v>1432.94731483229</v>
      </c>
      <c r="J811" s="89">
        <f t="shared" si="219"/>
        <v>976.43726195204545</v>
      </c>
      <c r="K811" s="89">
        <f t="shared" si="219"/>
        <v>646.29034272179433</v>
      </c>
      <c r="M811" s="32"/>
      <c r="N811" s="9" t="s">
        <v>9</v>
      </c>
      <c r="O811" s="1"/>
      <c r="P811" s="6"/>
      <c r="Q811" s="6"/>
      <c r="R811" s="1"/>
      <c r="S811" s="1"/>
      <c r="T811" s="1"/>
      <c r="U811" s="1"/>
      <c r="V811" s="1"/>
      <c r="W811" s="1"/>
      <c r="X811" s="3"/>
      <c r="Y811" s="3"/>
      <c r="Z811" s="3"/>
      <c r="AA811" s="3"/>
      <c r="AB811" s="3"/>
      <c r="AC811" s="3"/>
      <c r="AD811" s="3"/>
      <c r="AE811" s="3"/>
      <c r="AF811" s="3"/>
      <c r="AG811" s="3"/>
    </row>
    <row r="812" spans="1:35" ht="14.5" hidden="1" outlineLevel="1">
      <c r="A812" s="23" t="s">
        <v>89</v>
      </c>
      <c r="B812" s="89">
        <f>SUM(B802:B811)</f>
        <v>11164.304935651362</v>
      </c>
      <c r="C812" s="89">
        <f t="shared" ref="C812:K812" si="220">SUM(C802:C811)</f>
        <v>13499.358085589025</v>
      </c>
      <c r="D812" s="89">
        <f t="shared" si="220"/>
        <v>14507.879212214932</v>
      </c>
      <c r="E812" s="89">
        <f t="shared" si="220"/>
        <v>15194.052704116926</v>
      </c>
      <c r="F812" s="89">
        <f t="shared" si="220"/>
        <v>15029.080832895434</v>
      </c>
      <c r="G812" s="89">
        <f t="shared" si="220"/>
        <v>12922.322560932502</v>
      </c>
      <c r="H812" s="89">
        <f t="shared" si="220"/>
        <v>9980.885354008733</v>
      </c>
      <c r="I812" s="89">
        <f t="shared" si="220"/>
        <v>7534.1030731281717</v>
      </c>
      <c r="J812" s="89">
        <f t="shared" si="220"/>
        <v>5084.7555614673502</v>
      </c>
      <c r="K812" s="89">
        <f t="shared" si="220"/>
        <v>3361.4796744595369</v>
      </c>
      <c r="M812" s="32"/>
      <c r="N812" s="9"/>
      <c r="O812" s="1"/>
      <c r="P812" s="6"/>
      <c r="Q812" s="6"/>
      <c r="R812" s="1"/>
      <c r="S812" s="1"/>
      <c r="T812" s="1"/>
      <c r="U812" s="1"/>
      <c r="V812" s="1"/>
      <c r="W812" s="1"/>
      <c r="X812" s="3"/>
      <c r="Y812" s="3"/>
      <c r="Z812" s="3"/>
      <c r="AA812" s="3"/>
      <c r="AB812" s="3"/>
      <c r="AC812" s="3"/>
      <c r="AD812" s="3"/>
      <c r="AE812" s="3"/>
      <c r="AF812" s="3"/>
      <c r="AG812" s="3"/>
    </row>
    <row r="813" spans="1:35" ht="14.5" hidden="1" outlineLevel="1">
      <c r="A813" s="32"/>
      <c r="B813" s="5"/>
      <c r="C813" s="5"/>
      <c r="D813" s="5"/>
      <c r="E813" s="5"/>
      <c r="F813" s="5"/>
      <c r="G813" s="5"/>
      <c r="H813" s="5"/>
      <c r="I813" s="5"/>
      <c r="J813" s="5"/>
      <c r="K813" s="5"/>
      <c r="L813" s="5"/>
      <c r="M813" s="10" t="s">
        <v>9</v>
      </c>
      <c r="N813" s="5"/>
      <c r="O813" s="5"/>
      <c r="P813" s="5"/>
      <c r="Q813" s="5"/>
      <c r="R813" s="5"/>
      <c r="S813" s="5"/>
      <c r="T813" s="5"/>
    </row>
    <row r="814" spans="1:35" hidden="1" outlineLevel="1">
      <c r="A814" s="10" t="s">
        <v>126</v>
      </c>
      <c r="B814" s="6"/>
      <c r="C814" s="6"/>
      <c r="D814" s="6"/>
      <c r="E814" s="6"/>
      <c r="F814" s="6"/>
      <c r="G814" s="6"/>
      <c r="H814" s="6"/>
      <c r="I814" s="6"/>
      <c r="J814" s="9" t="s">
        <v>102</v>
      </c>
      <c r="K814" s="6"/>
      <c r="L814" s="55"/>
      <c r="M814" s="5"/>
      <c r="N814" s="5"/>
      <c r="O814" s="5"/>
      <c r="P814" s="5"/>
      <c r="Q814" s="5"/>
      <c r="R814" s="5"/>
      <c r="S814" s="5"/>
      <c r="T814" s="5"/>
    </row>
    <row r="815" spans="1:35" ht="14.5" hidden="1" outlineLevel="1">
      <c r="A815" s="21"/>
      <c r="B815" s="21">
        <v>2010</v>
      </c>
      <c r="C815" s="21">
        <v>2020</v>
      </c>
      <c r="D815" s="21">
        <v>2030</v>
      </c>
      <c r="E815" s="21">
        <v>2040</v>
      </c>
      <c r="F815" s="21">
        <v>2050</v>
      </c>
      <c r="G815" s="21">
        <v>2060</v>
      </c>
      <c r="H815" s="21">
        <v>2070</v>
      </c>
      <c r="I815" s="21">
        <v>2080</v>
      </c>
      <c r="J815" s="21">
        <v>2090</v>
      </c>
      <c r="K815" s="21">
        <v>2100</v>
      </c>
      <c r="M815" s="32"/>
      <c r="N815" s="56"/>
      <c r="O815" s="16"/>
      <c r="P815" s="56"/>
      <c r="Q815" s="56"/>
      <c r="R815" s="56"/>
      <c r="S815" s="56"/>
      <c r="T815" s="56"/>
      <c r="U815" s="56"/>
      <c r="V815" s="56"/>
      <c r="W815" s="57"/>
    </row>
    <row r="816" spans="1:35" ht="14.5" hidden="1" outlineLevel="1">
      <c r="A816" s="21" t="s">
        <v>89</v>
      </c>
      <c r="B816" s="94">
        <f>'[4]Oil tankers data'!$G$46</f>
        <v>1.5080599986402388E-4</v>
      </c>
      <c r="C816" s="87">
        <f>'[4]Oil tankers data'!$G$51</f>
        <v>1.316269126481518E-4</v>
      </c>
      <c r="D816" s="87">
        <f>'[4]Oil tankers data'!$G$52</f>
        <v>1.1316366382420115E-4</v>
      </c>
      <c r="E816" s="87">
        <f>'[4]Oil tankers data'!$G$53</f>
        <v>9.7290246747245424E-5</v>
      </c>
      <c r="F816" s="87">
        <f>'[4]Oil tankers data'!$G$54</f>
        <v>8.3643386863510477E-5</v>
      </c>
      <c r="G816" s="87">
        <f>'[4]Oil tankers data'!$G$55</f>
        <v>7.1910765980218457E-5</v>
      </c>
      <c r="H816" s="87">
        <f>'[4]Oil tankers data'!$G$56</f>
        <v>6.2756510785335029E-5</v>
      </c>
      <c r="I816" s="87">
        <f>'[4]Oil tankers data'!$G$57</f>
        <v>5.5046029036851558E-5</v>
      </c>
      <c r="J816" s="87">
        <f>'[4]Oil tankers data'!$G$58</f>
        <v>4.852825715080642E-5</v>
      </c>
      <c r="K816" s="87">
        <f>'[4]Oil tankers data'!$G$59</f>
        <v>4.2999563819236659E-5</v>
      </c>
      <c r="M816" s="32"/>
      <c r="N816" s="6"/>
      <c r="O816" s="1"/>
      <c r="P816" s="6"/>
      <c r="Q816" s="6"/>
      <c r="R816" s="1"/>
      <c r="S816" s="1"/>
      <c r="T816" s="1"/>
      <c r="U816" s="1"/>
      <c r="V816" s="1"/>
      <c r="W816" s="1"/>
      <c r="X816" s="3"/>
      <c r="Y816" s="3"/>
      <c r="Z816" s="3"/>
      <c r="AA816" s="3"/>
      <c r="AB816" s="3"/>
      <c r="AC816" s="3"/>
      <c r="AD816" s="3"/>
      <c r="AE816" s="3"/>
      <c r="AF816" s="3"/>
      <c r="AG816" s="3"/>
    </row>
    <row r="817" spans="1:35" ht="14.5" hidden="1" outlineLevel="1">
      <c r="A817" s="79"/>
      <c r="B817" s="86"/>
      <c r="C817" s="2"/>
      <c r="D817" s="2"/>
      <c r="E817" s="2"/>
      <c r="F817" s="2"/>
      <c r="G817" s="2"/>
      <c r="H817" s="2"/>
      <c r="I817" s="2"/>
      <c r="J817" s="2"/>
      <c r="K817" s="2"/>
      <c r="M817" s="32"/>
      <c r="N817" s="6"/>
      <c r="O817" s="1"/>
      <c r="P817" s="6"/>
      <c r="Q817" s="6"/>
      <c r="R817" s="1"/>
      <c r="S817" s="1"/>
      <c r="T817" s="1"/>
      <c r="U817" s="1"/>
      <c r="V817" s="1"/>
      <c r="W817" s="1"/>
      <c r="X817" s="3"/>
      <c r="Y817" s="3"/>
      <c r="Z817" s="3"/>
      <c r="AA817" s="3"/>
      <c r="AB817" s="3"/>
      <c r="AC817" s="3"/>
      <c r="AD817" s="3"/>
      <c r="AE817" s="3"/>
      <c r="AF817" s="3"/>
      <c r="AG817" s="3"/>
    </row>
    <row r="818" spans="1:35" hidden="1" outlineLevel="1">
      <c r="A818" s="10" t="s">
        <v>127</v>
      </c>
      <c r="B818" s="6"/>
      <c r="C818" s="6"/>
      <c r="D818" s="6"/>
      <c r="E818" s="6"/>
      <c r="F818" s="6"/>
      <c r="G818" s="6"/>
      <c r="H818" s="6"/>
      <c r="I818" s="6"/>
      <c r="J818" s="9" t="s">
        <v>101</v>
      </c>
      <c r="K818" s="6"/>
      <c r="L818" s="55"/>
      <c r="M818" s="5"/>
      <c r="N818" s="5"/>
      <c r="O818" s="5"/>
      <c r="P818" s="5"/>
      <c r="Q818" s="5"/>
      <c r="R818" s="5"/>
      <c r="S818" s="5"/>
      <c r="T818" s="5"/>
    </row>
    <row r="819" spans="1:35" ht="14.5" hidden="1" outlineLevel="1">
      <c r="A819" s="20"/>
      <c r="B819" s="100">
        <v>2010</v>
      </c>
      <c r="C819" s="100">
        <v>2020</v>
      </c>
      <c r="D819" s="100">
        <v>2030</v>
      </c>
      <c r="E819" s="100">
        <v>2040</v>
      </c>
      <c r="F819" s="100">
        <v>2050</v>
      </c>
      <c r="G819" s="100">
        <v>2060</v>
      </c>
      <c r="H819" s="100">
        <v>2070</v>
      </c>
      <c r="I819" s="100">
        <v>2080</v>
      </c>
      <c r="J819" s="100">
        <v>2090</v>
      </c>
      <c r="K819" s="100">
        <v>2100</v>
      </c>
      <c r="M819" s="32"/>
      <c r="N819" s="56"/>
      <c r="O819" s="16"/>
      <c r="P819" s="56"/>
      <c r="Q819" s="56"/>
      <c r="R819" s="56"/>
      <c r="S819" s="56"/>
      <c r="T819" s="56"/>
      <c r="U819" s="56"/>
      <c r="V819" s="56"/>
      <c r="W819" s="57"/>
    </row>
    <row r="820" spans="1:35" ht="14.5" hidden="1" outlineLevel="1">
      <c r="A820" s="100" t="s">
        <v>5</v>
      </c>
      <c r="B820" s="101">
        <f>B$816*B802</f>
        <v>3.5620560111883665E-2</v>
      </c>
      <c r="C820" s="101">
        <f t="shared" ref="C820:K820" si="221">C$816*C802</f>
        <v>4.2584236495417899E-2</v>
      </c>
      <c r="D820" s="101">
        <f t="shared" si="221"/>
        <v>4.4769512951786855E-2</v>
      </c>
      <c r="E820" s="101">
        <f t="shared" si="221"/>
        <v>5.024359041844028E-2</v>
      </c>
      <c r="F820" s="101">
        <f t="shared" si="221"/>
        <v>5.4162529710052948E-2</v>
      </c>
      <c r="G820" s="101">
        <f t="shared" si="221"/>
        <v>4.9730878666632956E-2</v>
      </c>
      <c r="H820" s="101">
        <f t="shared" si="221"/>
        <v>4.0530718989005524E-2</v>
      </c>
      <c r="I820" s="101">
        <f t="shared" si="221"/>
        <v>3.1713175426531577E-2</v>
      </c>
      <c r="J820" s="101">
        <f t="shared" si="221"/>
        <v>2.1845448254683507E-2</v>
      </c>
      <c r="K820" s="101">
        <f t="shared" si="221"/>
        <v>1.4505405740853244E-2</v>
      </c>
      <c r="M820" s="32"/>
      <c r="N820" s="6"/>
      <c r="O820" s="1"/>
      <c r="P820" s="6"/>
      <c r="Q820" s="6"/>
      <c r="R820" s="1"/>
      <c r="S820" s="1"/>
      <c r="T820" s="1"/>
      <c r="U820" s="1"/>
      <c r="V820" s="1"/>
      <c r="W820" s="1"/>
      <c r="X820" s="3"/>
      <c r="Y820" s="3"/>
      <c r="Z820" s="3"/>
      <c r="AA820" s="3"/>
      <c r="AB820" s="3"/>
      <c r="AC820" s="3"/>
      <c r="AD820" s="3"/>
      <c r="AE820" s="3"/>
      <c r="AF820" s="3"/>
      <c r="AG820" s="3"/>
      <c r="AH820" s="3"/>
      <c r="AI820" s="3"/>
    </row>
    <row r="821" spans="1:35" ht="14.5" hidden="1" outlineLevel="1">
      <c r="A821" s="100" t="s">
        <v>6</v>
      </c>
      <c r="B821" s="101">
        <f t="shared" ref="B821:K829" si="222">B$816*B803</f>
        <v>0.25434798535585657</v>
      </c>
      <c r="C821" s="101">
        <f t="shared" si="222"/>
        <v>0.43909722621168534</v>
      </c>
      <c r="D821" s="101">
        <f t="shared" si="222"/>
        <v>0.44087379776876623</v>
      </c>
      <c r="E821" s="101">
        <f t="shared" si="222"/>
        <v>0.38083417826808452</v>
      </c>
      <c r="F821" s="101">
        <f t="shared" si="222"/>
        <v>0.29808965569385121</v>
      </c>
      <c r="G821" s="101">
        <f t="shared" si="222"/>
        <v>0.19793695523188048</v>
      </c>
      <c r="H821" s="101">
        <f t="shared" si="222"/>
        <v>0.11873340623471548</v>
      </c>
      <c r="I821" s="101">
        <f t="shared" si="222"/>
        <v>6.9998898051717481E-2</v>
      </c>
      <c r="J821" s="101">
        <f t="shared" si="222"/>
        <v>3.7030620034257875E-2</v>
      </c>
      <c r="K821" s="101">
        <f t="shared" si="222"/>
        <v>1.9405186420177939E-2</v>
      </c>
      <c r="M821" s="32"/>
      <c r="N821" s="6"/>
      <c r="O821" s="1"/>
      <c r="P821" s="6"/>
      <c r="Q821" s="6"/>
      <c r="R821" s="1"/>
      <c r="S821" s="1"/>
      <c r="T821" s="1"/>
      <c r="U821" s="1"/>
      <c r="V821" s="1"/>
      <c r="W821" s="1"/>
      <c r="X821" s="3"/>
      <c r="Y821" s="3"/>
      <c r="Z821" s="3"/>
      <c r="AA821" s="3"/>
      <c r="AB821" s="3"/>
      <c r="AC821" s="3"/>
      <c r="AD821" s="3"/>
      <c r="AE821" s="3"/>
      <c r="AF821" s="3"/>
      <c r="AG821" s="3"/>
      <c r="AH821" s="3"/>
      <c r="AI821" s="3"/>
    </row>
    <row r="822" spans="1:35" ht="14.5" hidden="1" outlineLevel="1">
      <c r="A822" s="100" t="s">
        <v>11</v>
      </c>
      <c r="B822" s="101">
        <f t="shared" si="222"/>
        <v>0.40739249886944728</v>
      </c>
      <c r="C822" s="101">
        <f t="shared" si="222"/>
        <v>0.34188504136006836</v>
      </c>
      <c r="D822" s="101">
        <f t="shared" si="222"/>
        <v>0.28756723234654702</v>
      </c>
      <c r="E822" s="101">
        <f t="shared" si="222"/>
        <v>0.25167570022135299</v>
      </c>
      <c r="F822" s="101">
        <f t="shared" si="222"/>
        <v>0.21109096719794995</v>
      </c>
      <c r="G822" s="101">
        <f t="shared" si="222"/>
        <v>0.15398613590442967</v>
      </c>
      <c r="H822" s="101">
        <f t="shared" si="222"/>
        <v>0.10300014468217404</v>
      </c>
      <c r="I822" s="101">
        <f t="shared" si="222"/>
        <v>6.7828452562191235E-2</v>
      </c>
      <c r="J822" s="101">
        <f t="shared" si="222"/>
        <v>4.0209164868178063E-2</v>
      </c>
      <c r="K822" s="101">
        <f t="shared" si="222"/>
        <v>2.3455166489043573E-2</v>
      </c>
      <c r="M822" s="32"/>
      <c r="N822" s="6"/>
      <c r="O822" s="1"/>
      <c r="P822" s="6"/>
      <c r="Q822" s="6"/>
      <c r="R822" s="1"/>
      <c r="S822" s="1"/>
      <c r="T822" s="1"/>
      <c r="U822" s="1"/>
      <c r="V822" s="1"/>
      <c r="W822" s="1"/>
      <c r="X822" s="3"/>
      <c r="Y822" s="3"/>
      <c r="Z822" s="3"/>
      <c r="AA822" s="3"/>
      <c r="AB822" s="3"/>
      <c r="AC822" s="3"/>
      <c r="AD822" s="3"/>
      <c r="AE822" s="3"/>
      <c r="AF822" s="3"/>
      <c r="AG822" s="3"/>
      <c r="AH822" s="3"/>
      <c r="AI822" s="3"/>
    </row>
    <row r="823" spans="1:35" ht="14.5" hidden="1" outlineLevel="1">
      <c r="A823" s="100" t="s">
        <v>2</v>
      </c>
      <c r="B823" s="101">
        <f t="shared" si="222"/>
        <v>7.6391681353656163E-2</v>
      </c>
      <c r="C823" s="101">
        <f t="shared" si="222"/>
        <v>8.6641115419117676E-2</v>
      </c>
      <c r="D823" s="101">
        <f t="shared" si="222"/>
        <v>7.6271677365985516E-2</v>
      </c>
      <c r="E823" s="101">
        <f t="shared" si="222"/>
        <v>6.3116604232857157E-2</v>
      </c>
      <c r="F823" s="101">
        <f t="shared" si="222"/>
        <v>4.9628427845759639E-2</v>
      </c>
      <c r="G823" s="101">
        <f t="shared" si="222"/>
        <v>3.4711588365089412E-2</v>
      </c>
      <c r="H823" s="101">
        <f t="shared" si="222"/>
        <v>2.2810914961622384E-2</v>
      </c>
      <c r="I823" s="101">
        <f t="shared" si="222"/>
        <v>1.4925309074400775E-2</v>
      </c>
      <c r="J823" s="101">
        <f t="shared" si="222"/>
        <v>8.8135038114442888E-3</v>
      </c>
      <c r="K823" s="101">
        <f t="shared" si="222"/>
        <v>5.1589910987590235E-3</v>
      </c>
      <c r="M823" s="32"/>
      <c r="N823" s="6"/>
      <c r="O823" s="1"/>
      <c r="P823" s="6"/>
      <c r="Q823" s="6"/>
      <c r="R823" s="1"/>
      <c r="S823" s="1"/>
      <c r="T823" s="1"/>
      <c r="U823" s="1"/>
      <c r="V823" s="1"/>
      <c r="W823" s="1"/>
      <c r="X823" s="3"/>
      <c r="Y823" s="3"/>
      <c r="Z823" s="3"/>
      <c r="AA823" s="3"/>
      <c r="AB823" s="3"/>
      <c r="AC823" s="3"/>
      <c r="AD823" s="3"/>
      <c r="AE823" s="3"/>
      <c r="AF823" s="3"/>
      <c r="AG823" s="3"/>
      <c r="AH823" s="3"/>
      <c r="AI823" s="3"/>
    </row>
    <row r="824" spans="1:35" ht="14.5" hidden="1" outlineLevel="1">
      <c r="A824" s="100" t="s">
        <v>3</v>
      </c>
      <c r="B824" s="101">
        <f t="shared" si="222"/>
        <v>0.14179189172976156</v>
      </c>
      <c r="C824" s="101">
        <f t="shared" si="222"/>
        <v>0.1360460327894272</v>
      </c>
      <c r="D824" s="101">
        <f t="shared" si="222"/>
        <v>0.11698232412415002</v>
      </c>
      <c r="E824" s="101">
        <f t="shared" si="222"/>
        <v>0.10498169585899478</v>
      </c>
      <c r="F824" s="101">
        <f t="shared" si="222"/>
        <v>9.4138316486799184E-2</v>
      </c>
      <c r="G824" s="101">
        <f t="shared" si="222"/>
        <v>7.2849029160041767E-2</v>
      </c>
      <c r="H824" s="101">
        <f t="shared" si="222"/>
        <v>5.0064283330700537E-2</v>
      </c>
      <c r="I824" s="101">
        <f t="shared" si="222"/>
        <v>3.3655903498073569E-2</v>
      </c>
      <c r="J824" s="101">
        <f t="shared" si="222"/>
        <v>2.0309385825244271E-2</v>
      </c>
      <c r="K824" s="101">
        <f t="shared" si="222"/>
        <v>1.2051855939277678E-2</v>
      </c>
      <c r="M824" s="32"/>
      <c r="N824" s="6"/>
      <c r="O824" s="1"/>
      <c r="P824" s="6"/>
      <c r="Q824" s="6"/>
      <c r="R824" s="1"/>
      <c r="S824" s="1"/>
      <c r="T824" s="1"/>
      <c r="U824" s="1"/>
      <c r="V824" s="1"/>
      <c r="W824" s="1"/>
      <c r="X824" s="3"/>
      <c r="Y824" s="3"/>
      <c r="Z824" s="3"/>
      <c r="AA824" s="3"/>
      <c r="AB824" s="3"/>
      <c r="AC824" s="3"/>
      <c r="AD824" s="3"/>
      <c r="AE824" s="3"/>
      <c r="AF824" s="3"/>
      <c r="AG824" s="3"/>
      <c r="AH824" s="3"/>
      <c r="AI824" s="3"/>
    </row>
    <row r="825" spans="1:35" ht="14.5" hidden="1" outlineLevel="1">
      <c r="A825" s="100" t="s">
        <v>4</v>
      </c>
      <c r="B825" s="101">
        <f t="shared" si="222"/>
        <v>7.8610346107902754E-2</v>
      </c>
      <c r="C825" s="101">
        <f t="shared" si="222"/>
        <v>7.7696965404079332E-2</v>
      </c>
      <c r="D825" s="101">
        <f t="shared" si="222"/>
        <v>7.1211189015151388E-2</v>
      </c>
      <c r="E825" s="101">
        <f t="shared" si="222"/>
        <v>7.0022651280353121E-2</v>
      </c>
      <c r="F825" s="101">
        <f t="shared" si="222"/>
        <v>6.5364432937670247E-2</v>
      </c>
      <c r="G825" s="101">
        <f t="shared" si="222"/>
        <v>5.1773603382135852E-2</v>
      </c>
      <c r="H825" s="101">
        <f t="shared" si="222"/>
        <v>3.6731097802833554E-2</v>
      </c>
      <c r="I825" s="101">
        <f t="shared" si="222"/>
        <v>2.5415598041456485E-2</v>
      </c>
      <c r="J825" s="101">
        <f t="shared" si="222"/>
        <v>1.5767410206609878E-2</v>
      </c>
      <c r="K825" s="101">
        <f t="shared" si="222"/>
        <v>9.5806719624165343E-3</v>
      </c>
      <c r="M825" s="32"/>
      <c r="N825" s="6"/>
      <c r="O825" s="1"/>
      <c r="P825" s="6"/>
      <c r="Q825" s="6"/>
      <c r="R825" s="1"/>
      <c r="S825" s="1"/>
      <c r="T825" s="1"/>
      <c r="U825" s="1"/>
      <c r="V825" s="1"/>
      <c r="W825" s="1"/>
      <c r="X825" s="3"/>
      <c r="Y825" s="3"/>
      <c r="Z825" s="3"/>
      <c r="AA825" s="3"/>
      <c r="AB825" s="3"/>
      <c r="AC825" s="3"/>
      <c r="AD825" s="3"/>
      <c r="AE825" s="3"/>
      <c r="AF825" s="3"/>
      <c r="AG825" s="3"/>
      <c r="AH825" s="3"/>
      <c r="AI825" s="3"/>
    </row>
    <row r="826" spans="1:35" ht="14.5" hidden="1" outlineLevel="1">
      <c r="A826" s="100" t="s">
        <v>0</v>
      </c>
      <c r="B826" s="101">
        <f t="shared" si="222"/>
        <v>0.36656364943901582</v>
      </c>
      <c r="C826" s="101">
        <f t="shared" si="222"/>
        <v>0.29151037952579378</v>
      </c>
      <c r="D826" s="101">
        <f t="shared" si="222"/>
        <v>0.23178892396170422</v>
      </c>
      <c r="E826" s="101">
        <f t="shared" si="222"/>
        <v>0.19750846873764999</v>
      </c>
      <c r="F826" s="101">
        <f t="shared" si="222"/>
        <v>0.16541970778366746</v>
      </c>
      <c r="G826" s="101">
        <f t="shared" si="222"/>
        <v>0.12236872040008484</v>
      </c>
      <c r="H826" s="101">
        <f t="shared" si="222"/>
        <v>8.3566654433589543E-2</v>
      </c>
      <c r="I826" s="101">
        <f t="shared" si="222"/>
        <v>5.626371153375069E-2</v>
      </c>
      <c r="J826" s="101">
        <f t="shared" si="222"/>
        <v>3.3897123574930604E-2</v>
      </c>
      <c r="K826" s="101">
        <f t="shared" si="222"/>
        <v>2.0014176270364135E-2</v>
      </c>
      <c r="M826" s="32"/>
      <c r="N826" s="6"/>
      <c r="O826" s="1"/>
      <c r="P826" s="6"/>
      <c r="Q826" s="6"/>
      <c r="R826" s="1"/>
      <c r="S826" s="1"/>
      <c r="T826" s="1"/>
      <c r="U826" s="1"/>
      <c r="V826" s="1"/>
      <c r="W826" s="1"/>
      <c r="X826" s="3"/>
      <c r="Y826" s="3"/>
      <c r="Z826" s="3"/>
      <c r="AA826" s="3"/>
      <c r="AB826" s="3"/>
      <c r="AC826" s="3"/>
      <c r="AD826" s="3"/>
      <c r="AE826" s="3"/>
      <c r="AF826" s="3"/>
      <c r="AG826" s="3"/>
      <c r="AH826" s="3"/>
      <c r="AI826" s="3"/>
    </row>
    <row r="827" spans="1:35" ht="14.5" hidden="1" outlineLevel="1">
      <c r="A827" s="100" t="s">
        <v>1</v>
      </c>
      <c r="B827" s="101">
        <f t="shared" si="222"/>
        <v>0.1068735245481298</v>
      </c>
      <c r="C827" s="101">
        <f t="shared" si="222"/>
        <v>7.1635533040607435E-2</v>
      </c>
      <c r="D827" s="101">
        <f t="shared" si="222"/>
        <v>4.880323631660273E-2</v>
      </c>
      <c r="E827" s="101">
        <f t="shared" si="222"/>
        <v>3.686068957825249E-2</v>
      </c>
      <c r="F827" s="101">
        <f t="shared" si="222"/>
        <v>2.7760699012239303E-2</v>
      </c>
      <c r="G827" s="101">
        <f t="shared" si="222"/>
        <v>1.8684463069678796E-2</v>
      </c>
      <c r="H827" s="101">
        <f t="shared" si="222"/>
        <v>1.1651054453711571E-2</v>
      </c>
      <c r="I827" s="101">
        <f t="shared" si="222"/>
        <v>7.1696829897732574E-3</v>
      </c>
      <c r="J827" s="101">
        <f t="shared" si="222"/>
        <v>3.9996307783408316E-3</v>
      </c>
      <c r="K827" s="101">
        <f t="shared" si="222"/>
        <v>2.2194106297103279E-3</v>
      </c>
      <c r="M827" s="32"/>
      <c r="N827" s="6"/>
      <c r="O827" s="1"/>
      <c r="P827" s="6"/>
      <c r="Q827" s="6"/>
      <c r="R827" s="1"/>
      <c r="S827" s="1"/>
      <c r="T827" s="1"/>
      <c r="U827" s="1"/>
      <c r="V827" s="1"/>
      <c r="W827" s="1"/>
      <c r="X827" s="3"/>
      <c r="Y827" s="3"/>
      <c r="Z827" s="3"/>
      <c r="AA827" s="3"/>
      <c r="AB827" s="3"/>
      <c r="AC827" s="3"/>
      <c r="AD827" s="3"/>
      <c r="AE827" s="3"/>
      <c r="AF827" s="3"/>
      <c r="AG827" s="3"/>
      <c r="AH827" s="3"/>
      <c r="AI827" s="3"/>
    </row>
    <row r="828" spans="1:35" ht="14.5" hidden="1" outlineLevel="1">
      <c r="A828" s="100" t="s">
        <v>7</v>
      </c>
      <c r="B828" s="101">
        <f t="shared" si="222"/>
        <v>0.10264996498520985</v>
      </c>
      <c r="C828" s="101">
        <f t="shared" si="222"/>
        <v>0.10300753186704117</v>
      </c>
      <c r="D828" s="101">
        <f t="shared" si="222"/>
        <v>9.4410078636375752E-2</v>
      </c>
      <c r="E828" s="101">
        <f t="shared" si="222"/>
        <v>8.8117739503143139E-2</v>
      </c>
      <c r="F828" s="101">
        <f t="shared" si="222"/>
        <v>7.8832727882419282E-2</v>
      </c>
      <c r="G828" s="101">
        <f t="shared" si="222"/>
        <v>6.1864965870584716E-2</v>
      </c>
      <c r="H828" s="101">
        <f t="shared" si="222"/>
        <v>4.2867680023179831E-2</v>
      </c>
      <c r="I828" s="101">
        <f t="shared" si="222"/>
        <v>2.8873665851614112E-2</v>
      </c>
      <c r="J828" s="101">
        <f t="shared" si="222"/>
        <v>1.7497239542553104E-2</v>
      </c>
      <c r="K828" s="101">
        <f t="shared" si="222"/>
        <v>1.0361092400765137E-2</v>
      </c>
      <c r="M828" s="32"/>
      <c r="N828" s="6"/>
      <c r="O828" s="1"/>
      <c r="P828" s="6"/>
      <c r="Q828" s="6"/>
      <c r="R828" s="1"/>
      <c r="S828" s="1"/>
      <c r="T828" s="1"/>
      <c r="U828" s="1"/>
      <c r="V828" s="1"/>
      <c r="W828" s="1"/>
      <c r="X828" s="3"/>
      <c r="Y828" s="3"/>
      <c r="Z828" s="3"/>
      <c r="AA828" s="3"/>
      <c r="AB828" s="3"/>
      <c r="AC828" s="3"/>
      <c r="AD828" s="3"/>
      <c r="AE828" s="3"/>
      <c r="AF828" s="3"/>
      <c r="AG828" s="3"/>
    </row>
    <row r="829" spans="1:35" ht="14.5" hidden="1" outlineLevel="1">
      <c r="A829" s="100" t="s">
        <v>8</v>
      </c>
      <c r="B829" s="101">
        <f t="shared" si="222"/>
        <v>0.11340206610689724</v>
      </c>
      <c r="C829" s="101">
        <f t="shared" si="222"/>
        <v>0.18677476542471019</v>
      </c>
      <c r="D829" s="101">
        <f t="shared" si="222"/>
        <v>0.22908679348613684</v>
      </c>
      <c r="E829" s="101">
        <f t="shared" si="222"/>
        <v>0.23487181857505871</v>
      </c>
      <c r="F829" s="101">
        <f t="shared" si="222"/>
        <v>0.2125957577584337</v>
      </c>
      <c r="G829" s="101">
        <f t="shared" si="222"/>
        <v>0.16534777354955588</v>
      </c>
      <c r="H829" s="101">
        <f t="shared" si="222"/>
        <v>0.11640958445450898</v>
      </c>
      <c r="I829" s="101">
        <f t="shared" si="222"/>
        <v>7.887805950053671E-2</v>
      </c>
      <c r="J829" s="101">
        <f t="shared" si="222"/>
        <v>4.7384798539638194E-2</v>
      </c>
      <c r="K829" s="101">
        <f t="shared" si="222"/>
        <v>2.7790202837622128E-2</v>
      </c>
      <c r="M829" s="32"/>
      <c r="N829" s="9" t="s">
        <v>9</v>
      </c>
      <c r="O829" s="1"/>
      <c r="P829" s="6"/>
      <c r="Q829" s="6"/>
      <c r="R829" s="1"/>
      <c r="S829" s="1"/>
      <c r="T829" s="1"/>
      <c r="U829" s="1"/>
      <c r="V829" s="1"/>
      <c r="W829" s="1"/>
      <c r="X829" s="3"/>
      <c r="Y829" s="3"/>
      <c r="Z829" s="3"/>
      <c r="AA829" s="3"/>
      <c r="AB829" s="3"/>
      <c r="AC829" s="3"/>
      <c r="AD829" s="3"/>
      <c r="AE829" s="3"/>
      <c r="AF829" s="3"/>
      <c r="AG829" s="3"/>
    </row>
    <row r="830" spans="1:35" ht="14.5" hidden="1" outlineLevel="1">
      <c r="A830" s="100" t="s">
        <v>89</v>
      </c>
      <c r="B830" s="101">
        <f>SUM(B820:B829)</f>
        <v>1.6836441686077608</v>
      </c>
      <c r="C830" s="101">
        <f t="shared" ref="C830:K830" si="223">SUM(C820:C829)</f>
        <v>1.7768788275379483</v>
      </c>
      <c r="D830" s="101">
        <f t="shared" si="223"/>
        <v>1.6417647659732064</v>
      </c>
      <c r="E830" s="101">
        <f t="shared" si="223"/>
        <v>1.478233136674187</v>
      </c>
      <c r="F830" s="101">
        <f t="shared" si="223"/>
        <v>1.2570832223088428</v>
      </c>
      <c r="G830" s="101">
        <f t="shared" si="223"/>
        <v>0.92925411360011434</v>
      </c>
      <c r="H830" s="101">
        <f t="shared" si="223"/>
        <v>0.62636553936604156</v>
      </c>
      <c r="I830" s="101">
        <f t="shared" si="223"/>
        <v>0.41472245653004591</v>
      </c>
      <c r="J830" s="101">
        <f t="shared" si="223"/>
        <v>0.24675432543588063</v>
      </c>
      <c r="K830" s="101">
        <f t="shared" si="223"/>
        <v>0.14454215978898974</v>
      </c>
      <c r="M830" s="32"/>
      <c r="N830" s="9"/>
      <c r="O830" s="1"/>
      <c r="P830" s="6"/>
      <c r="Q830" s="6"/>
      <c r="R830" s="1"/>
      <c r="S830" s="1"/>
      <c r="T830" s="1"/>
      <c r="U830" s="1"/>
      <c r="V830" s="1"/>
      <c r="W830" s="1"/>
      <c r="X830" s="3"/>
      <c r="Y830" s="3"/>
      <c r="Z830" s="3"/>
      <c r="AA830" s="3"/>
      <c r="AB830" s="3"/>
      <c r="AC830" s="3"/>
      <c r="AD830" s="3"/>
      <c r="AE830" s="3"/>
      <c r="AF830" s="3"/>
      <c r="AG830" s="3"/>
    </row>
    <row r="831" spans="1:35" ht="14.5" hidden="1" outlineLevel="1">
      <c r="A831" s="79"/>
      <c r="B831" s="1"/>
      <c r="C831" s="1"/>
      <c r="D831" s="1"/>
      <c r="E831" s="1"/>
      <c r="F831" s="1"/>
      <c r="G831" s="1"/>
      <c r="H831" s="1"/>
      <c r="I831" s="1"/>
      <c r="J831" s="1"/>
      <c r="K831" s="1"/>
      <c r="M831" s="32"/>
      <c r="N831" s="9"/>
      <c r="O831" s="1"/>
      <c r="P831" s="6"/>
      <c r="Q831" s="6"/>
      <c r="R831" s="1"/>
      <c r="S831" s="1"/>
      <c r="T831" s="1"/>
      <c r="U831" s="1"/>
      <c r="V831" s="1"/>
      <c r="W831" s="1"/>
      <c r="X831" s="3"/>
      <c r="Y831" s="3"/>
      <c r="Z831" s="3"/>
      <c r="AA831" s="3"/>
      <c r="AB831" s="3"/>
      <c r="AC831" s="3"/>
      <c r="AD831" s="3"/>
      <c r="AE831" s="3"/>
      <c r="AF831" s="3"/>
      <c r="AG831" s="3"/>
    </row>
    <row r="832" spans="1:35" hidden="1" outlineLevel="1">
      <c r="A832" s="10" t="s">
        <v>128</v>
      </c>
      <c r="B832" s="6"/>
      <c r="C832" s="6"/>
      <c r="D832" s="6"/>
      <c r="E832" s="6"/>
      <c r="F832" s="6"/>
      <c r="G832" s="6"/>
      <c r="H832" s="6"/>
      <c r="I832" s="6"/>
      <c r="J832" s="9" t="s">
        <v>104</v>
      </c>
      <c r="K832" s="6"/>
      <c r="L832" s="55"/>
      <c r="M832" s="5"/>
      <c r="N832" s="5"/>
      <c r="O832" s="5"/>
      <c r="P832" s="5"/>
      <c r="Q832" s="5"/>
      <c r="R832" s="5"/>
      <c r="S832" s="5"/>
      <c r="T832" s="5"/>
    </row>
    <row r="833" spans="1:35" ht="14.5" hidden="1" outlineLevel="1">
      <c r="A833" s="23"/>
      <c r="B833" s="23">
        <v>2010</v>
      </c>
      <c r="C833" s="23">
        <v>2020</v>
      </c>
      <c r="D833" s="23">
        <v>2030</v>
      </c>
      <c r="E833" s="23">
        <v>2040</v>
      </c>
      <c r="F833" s="23">
        <v>2050</v>
      </c>
      <c r="G833" s="23">
        <v>2060</v>
      </c>
      <c r="H833" s="23">
        <v>2070</v>
      </c>
      <c r="I833" s="23">
        <v>2080</v>
      </c>
      <c r="J833" s="23">
        <v>2090</v>
      </c>
      <c r="K833" s="23">
        <v>2100</v>
      </c>
      <c r="M833" s="32"/>
      <c r="N833" s="56"/>
      <c r="O833" s="16"/>
      <c r="P833" s="56"/>
      <c r="Q833" s="56"/>
      <c r="R833" s="56"/>
      <c r="S833" s="56"/>
      <c r="T833" s="56"/>
      <c r="U833" s="56"/>
      <c r="V833" s="56"/>
      <c r="W833" s="57"/>
    </row>
    <row r="834" spans="1:35" ht="14.5" hidden="1" outlineLevel="1">
      <c r="A834" s="23" t="s">
        <v>5</v>
      </c>
      <c r="B834" s="89">
        <f t="shared" ref="B834:K834" si="224">B$797*(B$789+B$790)*(B85/B$63)+B$798*B53*2*1000</f>
        <v>590.85316018050469</v>
      </c>
      <c r="C834" s="89">
        <f t="shared" si="224"/>
        <v>949.42372440561542</v>
      </c>
      <c r="D834" s="89">
        <f t="shared" si="224"/>
        <v>1444.2769130473152</v>
      </c>
      <c r="E834" s="89">
        <f t="shared" si="224"/>
        <v>2222.5127306053314</v>
      </c>
      <c r="F834" s="89">
        <f t="shared" si="224"/>
        <v>3325.9505479600675</v>
      </c>
      <c r="G834" s="89">
        <f t="shared" si="224"/>
        <v>4762.2137918042617</v>
      </c>
      <c r="H834" s="89">
        <f t="shared" si="224"/>
        <v>6508.724460009139</v>
      </c>
      <c r="I834" s="89">
        <f t="shared" si="224"/>
        <v>8552.1792809244598</v>
      </c>
      <c r="J834" s="89">
        <f t="shared" si="224"/>
        <v>10889.329303521226</v>
      </c>
      <c r="K834" s="89">
        <f t="shared" si="224"/>
        <v>13417.46743530103</v>
      </c>
      <c r="M834" s="32"/>
      <c r="N834" s="6"/>
      <c r="O834" s="1"/>
      <c r="P834" s="6"/>
      <c r="Q834" s="6"/>
      <c r="R834" s="1"/>
      <c r="S834" s="1"/>
      <c r="T834" s="1"/>
      <c r="U834" s="1"/>
      <c r="V834" s="1"/>
      <c r="W834" s="1"/>
      <c r="X834" s="3"/>
      <c r="Y834" s="3"/>
      <c r="Z834" s="3"/>
      <c r="AA834" s="3"/>
      <c r="AB834" s="3"/>
      <c r="AC834" s="3"/>
      <c r="AD834" s="3"/>
      <c r="AE834" s="3"/>
      <c r="AF834" s="3"/>
      <c r="AG834" s="3"/>
      <c r="AH834" s="3"/>
      <c r="AI834" s="3"/>
    </row>
    <row r="835" spans="1:35" ht="14.5" hidden="1" outlineLevel="1">
      <c r="A835" s="23" t="s">
        <v>6</v>
      </c>
      <c r="B835" s="89">
        <f t="shared" ref="B835:K835" si="225">B$797*(B$789+B$790)*(B86/B$63)+B$798*B54*2*1000</f>
        <v>3071.2487326273313</v>
      </c>
      <c r="C835" s="89">
        <f t="shared" si="225"/>
        <v>8685.6490035329371</v>
      </c>
      <c r="D835" s="89">
        <f t="shared" si="225"/>
        <v>13508.110782438411</v>
      </c>
      <c r="E835" s="89">
        <f t="shared" si="225"/>
        <v>16477.42155982813</v>
      </c>
      <c r="F835" s="89">
        <f t="shared" si="225"/>
        <v>18103.524480535423</v>
      </c>
      <c r="G835" s="89">
        <f t="shared" si="225"/>
        <v>18833.073714298709</v>
      </c>
      <c r="H835" s="89">
        <f t="shared" si="225"/>
        <v>18991.290135581476</v>
      </c>
      <c r="I835" s="89">
        <f t="shared" si="225"/>
        <v>18830.803468447819</v>
      </c>
      <c r="J835" s="89">
        <f t="shared" si="225"/>
        <v>18418.73146438332</v>
      </c>
      <c r="K835" s="89">
        <f t="shared" si="225"/>
        <v>17944.568782281855</v>
      </c>
      <c r="M835" s="32"/>
      <c r="N835" s="6"/>
      <c r="O835" s="1"/>
      <c r="P835" s="6"/>
      <c r="Q835" s="6"/>
      <c r="R835" s="1"/>
      <c r="S835" s="1"/>
      <c r="T835" s="1"/>
      <c r="U835" s="1"/>
      <c r="V835" s="1"/>
      <c r="W835" s="1"/>
      <c r="X835" s="3"/>
      <c r="Y835" s="3"/>
      <c r="Z835" s="3"/>
      <c r="AA835" s="3"/>
      <c r="AB835" s="3"/>
      <c r="AC835" s="3"/>
      <c r="AD835" s="3"/>
      <c r="AE835" s="3"/>
      <c r="AF835" s="3"/>
      <c r="AG835" s="3"/>
      <c r="AH835" s="3"/>
      <c r="AI835" s="3"/>
    </row>
    <row r="836" spans="1:35" ht="14.5" hidden="1" outlineLevel="1">
      <c r="A836" s="23" t="s">
        <v>11</v>
      </c>
      <c r="B836" s="89">
        <f t="shared" ref="B836:K836" si="226">B$797*(B$789+B$790)*(B87/B$63)+B$798*B55*2*1000</f>
        <v>4741.7367437455769</v>
      </c>
      <c r="C836" s="89">
        <f t="shared" si="226"/>
        <v>6749.9566421433492</v>
      </c>
      <c r="D836" s="89">
        <f t="shared" si="226"/>
        <v>8813.4682529132715</v>
      </c>
      <c r="E836" s="89">
        <f t="shared" si="226"/>
        <v>10890.593738801999</v>
      </c>
      <c r="F836" s="89">
        <f t="shared" si="226"/>
        <v>12818.980737467979</v>
      </c>
      <c r="G836" s="89">
        <f t="shared" si="226"/>
        <v>14647.501909826275</v>
      </c>
      <c r="H836" s="89">
        <f t="shared" si="226"/>
        <v>16467.36711892638</v>
      </c>
      <c r="I836" s="89">
        <f t="shared" si="226"/>
        <v>18235.386774837847</v>
      </c>
      <c r="J836" s="89">
        <f t="shared" si="226"/>
        <v>19997.037810779319</v>
      </c>
      <c r="K836" s="89">
        <f t="shared" si="226"/>
        <v>21688.28172273585</v>
      </c>
      <c r="M836" s="32"/>
      <c r="N836" s="6"/>
      <c r="O836" s="1"/>
      <c r="P836" s="6"/>
      <c r="Q836" s="6"/>
      <c r="R836" s="1"/>
      <c r="S836" s="1"/>
      <c r="T836" s="1"/>
      <c r="U836" s="1"/>
      <c r="V836" s="1"/>
      <c r="W836" s="1"/>
      <c r="X836" s="3"/>
      <c r="Y836" s="3"/>
      <c r="Z836" s="3"/>
      <c r="AA836" s="3"/>
      <c r="AB836" s="3"/>
      <c r="AC836" s="3"/>
      <c r="AD836" s="3"/>
      <c r="AE836" s="3"/>
      <c r="AF836" s="3"/>
      <c r="AG836" s="3"/>
      <c r="AH836" s="3"/>
      <c r="AI836" s="3"/>
    </row>
    <row r="837" spans="1:35" ht="14.5" hidden="1" outlineLevel="1">
      <c r="A837" s="23" t="s">
        <v>2</v>
      </c>
      <c r="B837" s="89">
        <f t="shared" ref="B837:K837" si="227">B$797*(B$789+B$790)*(B88/B$63)+B$798*B56*2*1000</f>
        <v>1021.4285200749165</v>
      </c>
      <c r="C837" s="89">
        <f t="shared" si="227"/>
        <v>1790.8780854214915</v>
      </c>
      <c r="D837" s="89">
        <f t="shared" si="227"/>
        <v>2392.7949913758489</v>
      </c>
      <c r="E837" s="89">
        <f t="shared" si="227"/>
        <v>2771.0736888496403</v>
      </c>
      <c r="F837" s="89">
        <f t="shared" si="227"/>
        <v>3046.9874817427367</v>
      </c>
      <c r="G837" s="89">
        <f t="shared" si="227"/>
        <v>3331.3964949153383</v>
      </c>
      <c r="H837" s="89">
        <f t="shared" si="227"/>
        <v>3674.7172756764217</v>
      </c>
      <c r="I837" s="89">
        <f t="shared" si="227"/>
        <v>4038.9080099967628</v>
      </c>
      <c r="J837" s="89">
        <f t="shared" si="227"/>
        <v>4409.6017537982079</v>
      </c>
      <c r="K837" s="89">
        <f t="shared" si="227"/>
        <v>4775.6976100418487</v>
      </c>
      <c r="M837" s="32"/>
      <c r="N837" s="6"/>
      <c r="O837" s="1"/>
      <c r="P837" s="6"/>
      <c r="Q837" s="6"/>
      <c r="R837" s="1"/>
      <c r="S837" s="1"/>
      <c r="T837" s="1"/>
      <c r="U837" s="1"/>
      <c r="V837" s="1"/>
      <c r="W837" s="1"/>
      <c r="X837" s="3"/>
      <c r="Y837" s="3"/>
      <c r="Z837" s="3"/>
      <c r="AA837" s="3"/>
      <c r="AB837" s="3"/>
      <c r="AC837" s="3"/>
      <c r="AD837" s="3"/>
      <c r="AE837" s="3"/>
      <c r="AF837" s="3"/>
      <c r="AG837" s="3"/>
      <c r="AH837" s="3"/>
      <c r="AI837" s="3"/>
    </row>
    <row r="838" spans="1:35" ht="14.5" hidden="1" outlineLevel="1">
      <c r="A838" s="23" t="s">
        <v>3</v>
      </c>
      <c r="B838" s="89">
        <f t="shared" ref="B838:K838" si="228">B$797*(B$789+B$790)*(B89/B$63)+B$798*B57*2*1000</f>
        <v>1752.6793416525434</v>
      </c>
      <c r="C838" s="89">
        <f t="shared" si="228"/>
        <v>2745.0000693191819</v>
      </c>
      <c r="D838" s="89">
        <f t="shared" si="228"/>
        <v>3623.6295203700033</v>
      </c>
      <c r="E838" s="89">
        <f t="shared" si="228"/>
        <v>4568.2091695356585</v>
      </c>
      <c r="F838" s="89">
        <f t="shared" si="228"/>
        <v>5735.4951758869101</v>
      </c>
      <c r="G838" s="89">
        <f t="shared" si="228"/>
        <v>6945.2782300569115</v>
      </c>
      <c r="H838" s="89">
        <f t="shared" si="228"/>
        <v>8018.4234654720804</v>
      </c>
      <c r="I838" s="89">
        <f t="shared" si="228"/>
        <v>9062.7543081418498</v>
      </c>
      <c r="J838" s="89">
        <f t="shared" si="228"/>
        <v>10115.803096023321</v>
      </c>
      <c r="K838" s="89">
        <f t="shared" si="228"/>
        <v>11147.311015901851</v>
      </c>
      <c r="M838" s="32"/>
      <c r="N838" s="6"/>
      <c r="O838" s="1"/>
      <c r="P838" s="6"/>
      <c r="Q838" s="6"/>
      <c r="R838" s="1"/>
      <c r="S838" s="1"/>
      <c r="T838" s="1"/>
      <c r="U838" s="1"/>
      <c r="V838" s="1"/>
      <c r="W838" s="1"/>
      <c r="X838" s="3"/>
      <c r="Y838" s="3"/>
      <c r="Z838" s="3"/>
      <c r="AA838" s="3"/>
      <c r="AB838" s="3"/>
      <c r="AC838" s="3"/>
      <c r="AD838" s="3"/>
      <c r="AE838" s="3"/>
      <c r="AF838" s="3"/>
      <c r="AG838" s="3"/>
      <c r="AH838" s="3"/>
      <c r="AI838" s="3"/>
    </row>
    <row r="839" spans="1:35" ht="14.5" hidden="1" outlineLevel="1">
      <c r="A839" s="23" t="s">
        <v>4</v>
      </c>
      <c r="B839" s="89">
        <f t="shared" ref="B839:K839" si="229">B$797*(B$789+B$790)*(B90/B$63)+B$798*B58*2*1000</f>
        <v>1079.5180473863188</v>
      </c>
      <c r="C839" s="89">
        <f t="shared" si="229"/>
        <v>1635.800173139985</v>
      </c>
      <c r="D839" s="89">
        <f t="shared" si="229"/>
        <v>2250.8342737030139</v>
      </c>
      <c r="E839" s="89">
        <f t="shared" si="229"/>
        <v>3076.4897108160762</v>
      </c>
      <c r="F839" s="89">
        <f t="shared" si="229"/>
        <v>4005.6939986377383</v>
      </c>
      <c r="G839" s="89">
        <f t="shared" si="229"/>
        <v>4957.4136044943098</v>
      </c>
      <c r="H839" s="89">
        <f t="shared" si="229"/>
        <v>5903.7787218400972</v>
      </c>
      <c r="I839" s="89">
        <f t="shared" si="229"/>
        <v>6863.4379950068487</v>
      </c>
      <c r="J839" s="89">
        <f t="shared" si="229"/>
        <v>7873.2778801586219</v>
      </c>
      <c r="K839" s="89">
        <f t="shared" si="229"/>
        <v>8865.633460036639</v>
      </c>
      <c r="M839" s="32"/>
      <c r="N839" s="6"/>
      <c r="O839" s="1"/>
      <c r="P839" s="6"/>
      <c r="Q839" s="6"/>
      <c r="R839" s="1"/>
      <c r="S839" s="1"/>
      <c r="T839" s="1"/>
      <c r="U839" s="1"/>
      <c r="V839" s="1"/>
      <c r="W839" s="1"/>
      <c r="X839" s="3"/>
      <c r="Y839" s="3"/>
      <c r="Z839" s="3"/>
      <c r="AA839" s="3"/>
      <c r="AB839" s="3"/>
      <c r="AC839" s="3"/>
      <c r="AD839" s="3"/>
      <c r="AE839" s="3"/>
      <c r="AF839" s="3"/>
      <c r="AG839" s="3"/>
      <c r="AH839" s="3"/>
      <c r="AI839" s="3"/>
    </row>
    <row r="840" spans="1:35" ht="14.5" hidden="1" outlineLevel="1">
      <c r="A840" s="23" t="s">
        <v>0</v>
      </c>
      <c r="B840" s="89">
        <f t="shared" ref="B840:K840" si="230">B$797*(B$789+B$790)*(B91/B$63)+B$798*B59*2*1000</f>
        <v>4270.7709142817375</v>
      </c>
      <c r="C840" s="89">
        <f t="shared" si="230"/>
        <v>5761.9320731751195</v>
      </c>
      <c r="D840" s="89">
        <f t="shared" si="230"/>
        <v>7111.1077065018872</v>
      </c>
      <c r="E840" s="89">
        <f t="shared" si="230"/>
        <v>8552.9768411522309</v>
      </c>
      <c r="F840" s="89">
        <f t="shared" si="230"/>
        <v>10051.029124137052</v>
      </c>
      <c r="G840" s="89">
        <f t="shared" si="230"/>
        <v>11645.169715807901</v>
      </c>
      <c r="H840" s="89">
        <f t="shared" si="230"/>
        <v>13365.420400930354</v>
      </c>
      <c r="I840" s="89">
        <f t="shared" si="230"/>
        <v>15131.166518181852</v>
      </c>
      <c r="J840" s="89">
        <f t="shared" si="230"/>
        <v>16862.793887103322</v>
      </c>
      <c r="K840" s="89">
        <f t="shared" si="230"/>
        <v>18507.505671841853</v>
      </c>
      <c r="M840" s="32"/>
      <c r="N840" s="6"/>
      <c r="O840" s="1"/>
      <c r="P840" s="6"/>
      <c r="Q840" s="6"/>
      <c r="R840" s="1"/>
      <c r="S840" s="1"/>
      <c r="T840" s="1"/>
      <c r="U840" s="1"/>
      <c r="V840" s="1"/>
      <c r="W840" s="1"/>
      <c r="X840" s="3"/>
      <c r="Y840" s="3"/>
      <c r="Z840" s="3"/>
      <c r="AA840" s="3"/>
      <c r="AB840" s="3"/>
      <c r="AC840" s="3"/>
      <c r="AD840" s="3"/>
      <c r="AE840" s="3"/>
      <c r="AF840" s="3"/>
      <c r="AG840" s="3"/>
      <c r="AH840" s="3"/>
      <c r="AI840" s="3"/>
    </row>
    <row r="841" spans="1:35" ht="14.5" hidden="1" outlineLevel="1">
      <c r="A841" s="23" t="s">
        <v>1</v>
      </c>
      <c r="B841" s="89">
        <f t="shared" ref="B841:K841" si="231">B$797*(B$789+B$790)*(B92/B$63)+B$798*B60*2*1000</f>
        <v>1327.9177907857372</v>
      </c>
      <c r="C841" s="89">
        <f t="shared" si="231"/>
        <v>1472.9676658551191</v>
      </c>
      <c r="D841" s="89">
        <f t="shared" si="231"/>
        <v>1538.7814398218866</v>
      </c>
      <c r="E841" s="89">
        <f t="shared" si="231"/>
        <v>1626.5962387922302</v>
      </c>
      <c r="F841" s="89">
        <f t="shared" si="231"/>
        <v>1712.1508054570522</v>
      </c>
      <c r="G841" s="89">
        <f t="shared" si="231"/>
        <v>1802.3051646678987</v>
      </c>
      <c r="H841" s="89">
        <f t="shared" si="231"/>
        <v>1887.9472521503515</v>
      </c>
      <c r="I841" s="89">
        <f t="shared" si="231"/>
        <v>1953.2944402618484</v>
      </c>
      <c r="J841" s="89">
        <f t="shared" si="231"/>
        <v>2017.1946938433193</v>
      </c>
      <c r="K841" s="89">
        <f t="shared" si="231"/>
        <v>2058.4137581818486</v>
      </c>
      <c r="M841" s="32"/>
      <c r="N841" s="6"/>
      <c r="O841" s="1"/>
      <c r="P841" s="6"/>
      <c r="Q841" s="6"/>
      <c r="R841" s="1"/>
      <c r="S841" s="1"/>
      <c r="T841" s="1"/>
      <c r="U841" s="1"/>
      <c r="V841" s="1"/>
      <c r="W841" s="1"/>
      <c r="X841" s="3"/>
      <c r="Y841" s="3"/>
      <c r="Z841" s="3"/>
      <c r="AA841" s="3"/>
      <c r="AB841" s="3"/>
      <c r="AC841" s="3"/>
      <c r="AD841" s="3"/>
      <c r="AE841" s="3"/>
      <c r="AF841" s="3"/>
      <c r="AG841" s="3"/>
      <c r="AH841" s="3"/>
      <c r="AI841" s="3"/>
    </row>
    <row r="842" spans="1:35" ht="14.5" hidden="1" outlineLevel="1">
      <c r="A842" s="23" t="s">
        <v>7</v>
      </c>
      <c r="B842" s="89">
        <f t="shared" ref="B842:K842" si="232">B$797*(B$789+B$790)*(B93/B$63)+B$798*B61*2*1000</f>
        <v>1335.760244536192</v>
      </c>
      <c r="C842" s="89">
        <f t="shared" si="232"/>
        <v>2118.8487643724266</v>
      </c>
      <c r="D842" s="89">
        <f t="shared" si="232"/>
        <v>2949.7331638757901</v>
      </c>
      <c r="E842" s="89">
        <f t="shared" si="232"/>
        <v>3851.2041786047994</v>
      </c>
      <c r="F842" s="89">
        <f t="shared" si="232"/>
        <v>4817.012436600794</v>
      </c>
      <c r="G842" s="89">
        <f t="shared" si="232"/>
        <v>5911.0717176036278</v>
      </c>
      <c r="H842" s="89">
        <f t="shared" si="232"/>
        <v>6878.7684696481119</v>
      </c>
      <c r="I842" s="89">
        <f t="shared" si="232"/>
        <v>7779.1009225818489</v>
      </c>
      <c r="J842" s="89">
        <f t="shared" si="232"/>
        <v>8719.431939763319</v>
      </c>
      <c r="K842" s="89">
        <f t="shared" si="232"/>
        <v>9584.4062038418506</v>
      </c>
      <c r="M842" s="32"/>
      <c r="N842" s="6"/>
      <c r="O842" s="1"/>
      <c r="P842" s="6"/>
      <c r="Q842" s="6"/>
      <c r="R842" s="1"/>
      <c r="S842" s="1"/>
      <c r="T842" s="1"/>
      <c r="U842" s="1"/>
      <c r="V842" s="1"/>
      <c r="W842" s="1"/>
      <c r="X842" s="3"/>
      <c r="Y842" s="3"/>
      <c r="Z842" s="3"/>
      <c r="AA842" s="3"/>
      <c r="AB842" s="3"/>
      <c r="AC842" s="3"/>
      <c r="AD842" s="3"/>
      <c r="AE842" s="3"/>
      <c r="AF842" s="3"/>
      <c r="AG842" s="3"/>
    </row>
    <row r="843" spans="1:35" ht="14.5" hidden="1" outlineLevel="1">
      <c r="A843" s="23" t="s">
        <v>8</v>
      </c>
      <c r="B843" s="89">
        <f t="shared" ref="B843:K843" si="233">B$797*(B$789+B$790)*(B94/B$63)+B$798*B62*2*1000</f>
        <v>1474.9939457330941</v>
      </c>
      <c r="C843" s="89">
        <f t="shared" si="233"/>
        <v>3764.6893308011995</v>
      </c>
      <c r="D843" s="89">
        <f t="shared" si="233"/>
        <v>7059.5921114746734</v>
      </c>
      <c r="E843" s="89">
        <f t="shared" si="233"/>
        <v>10184.981517167756</v>
      </c>
      <c r="F843" s="89">
        <f t="shared" si="233"/>
        <v>12925.376387228433</v>
      </c>
      <c r="G843" s="89">
        <f t="shared" si="233"/>
        <v>15740.174715309278</v>
      </c>
      <c r="H843" s="89">
        <f t="shared" si="233"/>
        <v>18621.36112786378</v>
      </c>
      <c r="I843" s="89">
        <f t="shared" si="233"/>
        <v>21201.334183581854</v>
      </c>
      <c r="J843" s="89">
        <f t="shared" si="233"/>
        <v>23560.098505163322</v>
      </c>
      <c r="K843" s="89">
        <f t="shared" si="233"/>
        <v>25695.494449601851</v>
      </c>
      <c r="M843" s="32"/>
      <c r="N843" s="9" t="s">
        <v>9</v>
      </c>
      <c r="O843" s="1"/>
      <c r="P843" s="6"/>
      <c r="Q843" s="6"/>
      <c r="R843" s="1"/>
      <c r="S843" s="1"/>
      <c r="T843" s="1"/>
      <c r="U843" s="1"/>
      <c r="V843" s="1"/>
      <c r="W843" s="1"/>
      <c r="X843" s="3"/>
      <c r="Y843" s="3"/>
      <c r="Z843" s="3"/>
      <c r="AA843" s="3"/>
      <c r="AB843" s="3"/>
      <c r="AC843" s="3"/>
      <c r="AD843" s="3"/>
      <c r="AE843" s="3"/>
      <c r="AF843" s="3"/>
      <c r="AG843" s="3"/>
    </row>
    <row r="844" spans="1:35" ht="14.5" hidden="1" outlineLevel="1">
      <c r="A844" s="23" t="s">
        <v>89</v>
      </c>
      <c r="B844" s="89">
        <f>SUM(B834:B843)</f>
        <v>20666.907441003954</v>
      </c>
      <c r="C844" s="89">
        <f t="shared" ref="C844:K844" si="234">SUM(C834:C843)</f>
        <v>35675.145532166425</v>
      </c>
      <c r="D844" s="89">
        <f t="shared" si="234"/>
        <v>50692.3291555221</v>
      </c>
      <c r="E844" s="89">
        <f t="shared" si="234"/>
        <v>64222.059374153854</v>
      </c>
      <c r="F844" s="89">
        <f t="shared" si="234"/>
        <v>76542.201175654176</v>
      </c>
      <c r="G844" s="89">
        <f t="shared" si="234"/>
        <v>88575.599058784501</v>
      </c>
      <c r="H844" s="89">
        <f t="shared" si="234"/>
        <v>100317.79842809819</v>
      </c>
      <c r="I844" s="89">
        <f t="shared" si="234"/>
        <v>111648.36590196298</v>
      </c>
      <c r="J844" s="89">
        <f t="shared" si="234"/>
        <v>122863.3003345373</v>
      </c>
      <c r="K844" s="89">
        <f t="shared" si="234"/>
        <v>133684.78010976646</v>
      </c>
      <c r="M844" s="32"/>
      <c r="N844" s="9"/>
      <c r="O844" s="1"/>
      <c r="P844" s="6"/>
      <c r="Q844" s="6"/>
      <c r="R844" s="1"/>
      <c r="S844" s="1"/>
      <c r="T844" s="1"/>
      <c r="U844" s="1"/>
      <c r="V844" s="1"/>
      <c r="W844" s="1"/>
      <c r="X844" s="3"/>
      <c r="Y844" s="3"/>
      <c r="Z844" s="3"/>
      <c r="AA844" s="3"/>
      <c r="AB844" s="3"/>
      <c r="AC844" s="3"/>
      <c r="AD844" s="3"/>
      <c r="AE844" s="3"/>
      <c r="AF844" s="3"/>
      <c r="AG844" s="3"/>
    </row>
    <row r="845" spans="1:35" ht="14.5" hidden="1" outlineLevel="1">
      <c r="A845" s="32"/>
      <c r="B845" s="5"/>
      <c r="C845" s="5"/>
      <c r="D845" s="5"/>
      <c r="E845" s="5"/>
      <c r="F845" s="5"/>
      <c r="G845" s="5"/>
      <c r="H845" s="5"/>
      <c r="I845" s="5"/>
      <c r="J845" s="5"/>
      <c r="K845" s="5"/>
      <c r="L845" s="5"/>
      <c r="M845" s="10" t="s">
        <v>9</v>
      </c>
      <c r="N845" s="5"/>
      <c r="O845" s="5"/>
      <c r="P845" s="5"/>
      <c r="Q845" s="5"/>
      <c r="R845" s="5"/>
      <c r="S845" s="5"/>
      <c r="T845" s="5"/>
    </row>
    <row r="846" spans="1:35" hidden="1" outlineLevel="1">
      <c r="A846" s="10" t="s">
        <v>129</v>
      </c>
      <c r="B846" s="6"/>
      <c r="C846" s="6"/>
      <c r="D846" s="6"/>
      <c r="E846" s="6"/>
      <c r="F846" s="6"/>
      <c r="G846" s="6"/>
      <c r="H846" s="6"/>
      <c r="I846" s="6"/>
      <c r="J846" s="9" t="s">
        <v>102</v>
      </c>
      <c r="K846" s="6"/>
      <c r="L846" s="55"/>
      <c r="M846" s="5"/>
      <c r="N846" s="5"/>
      <c r="O846" s="5"/>
      <c r="P846" s="5"/>
      <c r="Q846" s="5"/>
      <c r="R846" s="5"/>
      <c r="S846" s="5"/>
      <c r="T846" s="5"/>
    </row>
    <row r="847" spans="1:35" ht="14.5" hidden="1" outlineLevel="1">
      <c r="A847" s="21"/>
      <c r="B847" s="21">
        <v>2010</v>
      </c>
      <c r="C847" s="21">
        <v>2020</v>
      </c>
      <c r="D847" s="21">
        <v>2030</v>
      </c>
      <c r="E847" s="21">
        <v>2040</v>
      </c>
      <c r="F847" s="21">
        <v>2050</v>
      </c>
      <c r="G847" s="21">
        <v>2060</v>
      </c>
      <c r="H847" s="21">
        <v>2070</v>
      </c>
      <c r="I847" s="21">
        <v>2080</v>
      </c>
      <c r="J847" s="21">
        <v>2090</v>
      </c>
      <c r="K847" s="21">
        <v>2100</v>
      </c>
      <c r="M847" s="32"/>
      <c r="N847" s="56"/>
      <c r="O847" s="16"/>
      <c r="P847" s="56"/>
      <c r="Q847" s="56"/>
      <c r="R847" s="56"/>
      <c r="S847" s="56"/>
      <c r="T847" s="56"/>
      <c r="U847" s="56"/>
      <c r="V847" s="56"/>
      <c r="W847" s="57"/>
    </row>
    <row r="848" spans="1:35" ht="14.5" hidden="1" outlineLevel="1">
      <c r="A848" s="21" t="s">
        <v>89</v>
      </c>
      <c r="B848" s="94">
        <f>'[4]Bulk data'!$L$46</f>
        <v>9.1150651499169954E-5</v>
      </c>
      <c r="C848" s="87">
        <f>'[4]Bulk data'!$L$51</f>
        <v>7.9558365406690772E-5</v>
      </c>
      <c r="D848" s="87">
        <f>'[4]Bulk data'!$L$52</f>
        <v>6.8398748676508773E-5</v>
      </c>
      <c r="E848" s="87">
        <f>'[4]Bulk data'!$L$53</f>
        <v>5.8804486449626851E-5</v>
      </c>
      <c r="F848" s="87">
        <f>'[4]Bulk data'!$L$54</f>
        <v>5.0556007142159485E-5</v>
      </c>
      <c r="G848" s="87">
        <f>'[4]Bulk data'!$L$55</f>
        <v>4.3464538379185169E-5</v>
      </c>
      <c r="H848" s="87">
        <f>'[4]Bulk data'!$L$56</f>
        <v>3.793149376719594E-5</v>
      </c>
      <c r="I848" s="87">
        <f>'[4]Bulk data'!$L$56</f>
        <v>3.793149376719594E-5</v>
      </c>
      <c r="J848" s="87">
        <f>'[4]Bulk data'!$L$58</f>
        <v>2.9331606563423577E-5</v>
      </c>
      <c r="K848" s="87">
        <f>'[4]Bulk data'!$L$59</f>
        <v>2.5989935810495397E-5</v>
      </c>
      <c r="M848" s="32"/>
      <c r="N848" s="6"/>
      <c r="O848" s="1"/>
      <c r="P848" s="6"/>
      <c r="Q848" s="6"/>
      <c r="R848" s="1"/>
      <c r="S848" s="1"/>
      <c r="T848" s="1"/>
      <c r="U848" s="1"/>
      <c r="V848" s="1"/>
      <c r="W848" s="1"/>
      <c r="X848" s="3"/>
      <c r="Y848" s="3"/>
      <c r="Z848" s="3"/>
      <c r="AA848" s="3"/>
      <c r="AB848" s="3"/>
      <c r="AC848" s="3"/>
      <c r="AD848" s="3"/>
      <c r="AE848" s="3"/>
      <c r="AF848" s="3"/>
      <c r="AG848" s="3"/>
    </row>
    <row r="849" spans="1:35" ht="14.5" hidden="1" outlineLevel="1">
      <c r="A849" s="79"/>
      <c r="B849" s="86"/>
      <c r="C849" s="2"/>
      <c r="D849" s="2"/>
      <c r="E849" s="2"/>
      <c r="F849" s="2"/>
      <c r="G849" s="2"/>
      <c r="H849" s="2"/>
      <c r="I849" s="2"/>
      <c r="J849" s="2"/>
      <c r="K849" s="2"/>
      <c r="M849" s="32"/>
      <c r="N849" s="6"/>
      <c r="O849" s="1"/>
      <c r="P849" s="6"/>
      <c r="Q849" s="6"/>
      <c r="R849" s="1"/>
      <c r="S849" s="1"/>
      <c r="T849" s="1"/>
      <c r="U849" s="1"/>
      <c r="V849" s="1"/>
      <c r="W849" s="1"/>
      <c r="X849" s="3"/>
      <c r="Y849" s="3"/>
      <c r="Z849" s="3"/>
      <c r="AA849" s="3"/>
      <c r="AB849" s="3"/>
      <c r="AC849" s="3"/>
      <c r="AD849" s="3"/>
      <c r="AE849" s="3"/>
      <c r="AF849" s="3"/>
      <c r="AG849" s="3"/>
    </row>
    <row r="850" spans="1:35" hidden="1" outlineLevel="1">
      <c r="A850" s="10" t="s">
        <v>130</v>
      </c>
      <c r="B850" s="6"/>
      <c r="C850" s="6"/>
      <c r="D850" s="6"/>
      <c r="E850" s="6"/>
      <c r="F850" s="6"/>
      <c r="G850" s="6"/>
      <c r="H850" s="6"/>
      <c r="I850" s="6"/>
      <c r="J850" s="9" t="s">
        <v>101</v>
      </c>
      <c r="K850" s="6"/>
      <c r="L850" s="55"/>
      <c r="M850" s="5"/>
      <c r="N850" s="5"/>
      <c r="O850" s="5"/>
      <c r="P850" s="5"/>
      <c r="Q850" s="5"/>
      <c r="R850" s="5"/>
      <c r="S850" s="5"/>
      <c r="T850" s="5"/>
    </row>
    <row r="851" spans="1:35" ht="14.5" hidden="1" outlineLevel="1">
      <c r="A851" s="20"/>
      <c r="B851" s="100">
        <v>2010</v>
      </c>
      <c r="C851" s="100">
        <v>2020</v>
      </c>
      <c r="D851" s="100">
        <v>2030</v>
      </c>
      <c r="E851" s="100">
        <v>2040</v>
      </c>
      <c r="F851" s="100">
        <v>2050</v>
      </c>
      <c r="G851" s="100">
        <v>2060</v>
      </c>
      <c r="H851" s="100">
        <v>2070</v>
      </c>
      <c r="I851" s="100">
        <v>2080</v>
      </c>
      <c r="J851" s="100">
        <v>2090</v>
      </c>
      <c r="K851" s="100">
        <v>2100</v>
      </c>
      <c r="M851" s="32"/>
      <c r="N851" s="56"/>
      <c r="O851" s="16"/>
      <c r="P851" s="56"/>
      <c r="Q851" s="56"/>
      <c r="R851" s="56"/>
      <c r="S851" s="56"/>
      <c r="T851" s="56"/>
      <c r="U851" s="56"/>
      <c r="V851" s="56"/>
      <c r="W851" s="57"/>
    </row>
    <row r="852" spans="1:35" ht="14.5" hidden="1" outlineLevel="1">
      <c r="A852" s="100" t="s">
        <v>5</v>
      </c>
      <c r="B852" s="101">
        <f>B$848*B834</f>
        <v>5.3856650490796423E-2</v>
      </c>
      <c r="C852" s="101">
        <f t="shared" ref="C852:K852" si="235">C$848*C834</f>
        <v>7.5534599592043228E-2</v>
      </c>
      <c r="D852" s="101">
        <f t="shared" si="235"/>
        <v>9.8786733594807233E-2</v>
      </c>
      <c r="E852" s="101">
        <f t="shared" si="235"/>
        <v>0.13069371975100438</v>
      </c>
      <c r="F852" s="101">
        <f t="shared" si="235"/>
        <v>0.16814677965713842</v>
      </c>
      <c r="G852" s="101">
        <f t="shared" si="235"/>
        <v>0.20698742412376125</v>
      </c>
      <c r="H852" s="101">
        <f t="shared" si="235"/>
        <v>0.24688564128723242</v>
      </c>
      <c r="I852" s="101">
        <f t="shared" si="235"/>
        <v>0.32439693509032841</v>
      </c>
      <c r="J852" s="101">
        <f t="shared" si="235"/>
        <v>0.31940152287044388</v>
      </c>
      <c r="K852" s="101">
        <f t="shared" si="235"/>
        <v>0.34871911738288608</v>
      </c>
      <c r="M852" s="32"/>
      <c r="N852" s="6"/>
      <c r="O852" s="1"/>
      <c r="P852" s="6"/>
      <c r="Q852" s="6"/>
      <c r="R852" s="1"/>
      <c r="S852" s="1"/>
      <c r="T852" s="1"/>
      <c r="U852" s="1"/>
      <c r="V852" s="1"/>
      <c r="W852" s="1"/>
      <c r="X852" s="3"/>
      <c r="Y852" s="3"/>
      <c r="Z852" s="3"/>
      <c r="AA852" s="3"/>
      <c r="AB852" s="3"/>
      <c r="AC852" s="3"/>
      <c r="AD852" s="3"/>
      <c r="AE852" s="3"/>
      <c r="AF852" s="3"/>
      <c r="AG852" s="3"/>
      <c r="AH852" s="3"/>
      <c r="AI852" s="3"/>
    </row>
    <row r="853" spans="1:35" ht="14.5" hidden="1" outlineLevel="1">
      <c r="A853" s="100" t="s">
        <v>6</v>
      </c>
      <c r="B853" s="101">
        <f t="shared" ref="B853:K861" si="236">B$848*B835</f>
        <v>0.27994632289498128</v>
      </c>
      <c r="C853" s="101">
        <f t="shared" si="236"/>
        <v>0.69101603721733296</v>
      </c>
      <c r="D853" s="101">
        <f t="shared" si="236"/>
        <v>0.92393787450244313</v>
      </c>
      <c r="E853" s="101">
        <f t="shared" si="236"/>
        <v>0.96894631283970256</v>
      </c>
      <c r="F853" s="101">
        <f t="shared" si="236"/>
        <v>0.91524191293620794</v>
      </c>
      <c r="G853" s="101">
        <f t="shared" si="236"/>
        <v>0.81857085525315965</v>
      </c>
      <c r="H853" s="101">
        <f t="shared" si="236"/>
        <v>0.72036800340881846</v>
      </c>
      <c r="I853" s="101">
        <f t="shared" si="236"/>
        <v>0.71428050439472013</v>
      </c>
      <c r="J853" s="101">
        <f t="shared" si="236"/>
        <v>0.54025098471064215</v>
      </c>
      <c r="K853" s="101">
        <f t="shared" si="236"/>
        <v>0.46637819079852494</v>
      </c>
      <c r="M853" s="32"/>
      <c r="N853" s="6"/>
      <c r="O853" s="1"/>
      <c r="P853" s="6"/>
      <c r="Q853" s="6"/>
      <c r="R853" s="1"/>
      <c r="S853" s="1"/>
      <c r="T853" s="1"/>
      <c r="U853" s="1"/>
      <c r="V853" s="1"/>
      <c r="W853" s="1"/>
      <c r="X853" s="3"/>
      <c r="Y853" s="3"/>
      <c r="Z853" s="3"/>
      <c r="AA853" s="3"/>
      <c r="AB853" s="3"/>
      <c r="AC853" s="3"/>
      <c r="AD853" s="3"/>
      <c r="AE853" s="3"/>
      <c r="AF853" s="3"/>
      <c r="AG853" s="3"/>
      <c r="AH853" s="3"/>
      <c r="AI853" s="3"/>
    </row>
    <row r="854" spans="1:35" ht="14.5" hidden="1" outlineLevel="1">
      <c r="A854" s="100" t="s">
        <v>11</v>
      </c>
      <c r="B854" s="101">
        <f t="shared" si="236"/>
        <v>0.43221239342996204</v>
      </c>
      <c r="C854" s="101">
        <f t="shared" si="236"/>
        <v>0.53701551701496009</v>
      </c>
      <c r="D854" s="101">
        <f t="shared" si="236"/>
        <v>0.60283019999940368</v>
      </c>
      <c r="E854" s="101">
        <f t="shared" si="236"/>
        <v>0.64041577194177324</v>
      </c>
      <c r="F854" s="101">
        <f t="shared" si="236"/>
        <v>0.64807648171863597</v>
      </c>
      <c r="G854" s="101">
        <f t="shared" si="236"/>
        <v>0.63664690891883213</v>
      </c>
      <c r="H854" s="101">
        <f t="shared" si="236"/>
        <v>0.62463183323368332</v>
      </c>
      <c r="I854" s="101">
        <f t="shared" si="236"/>
        <v>0.69169545979216907</v>
      </c>
      <c r="J854" s="101">
        <f t="shared" si="236"/>
        <v>0.58654524549968412</v>
      </c>
      <c r="K854" s="101">
        <f t="shared" si="236"/>
        <v>0.56367704981384525</v>
      </c>
      <c r="M854" s="32"/>
      <c r="N854" s="6"/>
      <c r="O854" s="1"/>
      <c r="P854" s="6"/>
      <c r="Q854" s="6"/>
      <c r="R854" s="1"/>
      <c r="S854" s="1"/>
      <c r="T854" s="1"/>
      <c r="U854" s="1"/>
      <c r="V854" s="1"/>
      <c r="W854" s="1"/>
      <c r="X854" s="3"/>
      <c r="Y854" s="3"/>
      <c r="Z854" s="3"/>
      <c r="AA854" s="3"/>
      <c r="AB854" s="3"/>
      <c r="AC854" s="3"/>
      <c r="AD854" s="3"/>
      <c r="AE854" s="3"/>
      <c r="AF854" s="3"/>
      <c r="AG854" s="3"/>
      <c r="AH854" s="3"/>
      <c r="AI854" s="3"/>
    </row>
    <row r="855" spans="1:35" ht="14.5" hidden="1" outlineLevel="1">
      <c r="A855" s="100" t="s">
        <v>2</v>
      </c>
      <c r="B855" s="101">
        <f t="shared" si="236"/>
        <v>9.310387506466164E-2</v>
      </c>
      <c r="C855" s="101">
        <f t="shared" si="236"/>
        <v>0.14247933311879779</v>
      </c>
      <c r="D855" s="101">
        <f t="shared" si="236"/>
        <v>0.16366418324952567</v>
      </c>
      <c r="E855" s="101">
        <f t="shared" si="236"/>
        <v>0.16295156518687617</v>
      </c>
      <c r="F855" s="101">
        <f t="shared" si="236"/>
        <v>0.15404352088905635</v>
      </c>
      <c r="G855" s="101">
        <f t="shared" si="236"/>
        <v>0.14479761080953066</v>
      </c>
      <c r="H855" s="101">
        <f t="shared" si="236"/>
        <v>0.13938751543852743</v>
      </c>
      <c r="I855" s="101">
        <f t="shared" si="236"/>
        <v>0.15320181400746996</v>
      </c>
      <c r="J855" s="101">
        <f t="shared" si="236"/>
        <v>0.12934070374379164</v>
      </c>
      <c r="K855" s="101">
        <f t="shared" si="236"/>
        <v>0.12412007433532393</v>
      </c>
      <c r="M855" s="32"/>
      <c r="N855" s="6"/>
      <c r="O855" s="1"/>
      <c r="P855" s="6"/>
      <c r="Q855" s="6"/>
      <c r="R855" s="1"/>
      <c r="S855" s="1"/>
      <c r="T855" s="1"/>
      <c r="U855" s="1"/>
      <c r="V855" s="1"/>
      <c r="W855" s="1"/>
      <c r="X855" s="3"/>
      <c r="Y855" s="3"/>
      <c r="Z855" s="3"/>
      <c r="AA855" s="3"/>
      <c r="AB855" s="3"/>
      <c r="AC855" s="3"/>
      <c r="AD855" s="3"/>
      <c r="AE855" s="3"/>
      <c r="AF855" s="3"/>
      <c r="AG855" s="3"/>
      <c r="AH855" s="3"/>
      <c r="AI855" s="3"/>
    </row>
    <row r="856" spans="1:35" ht="14.5" hidden="1" outlineLevel="1">
      <c r="A856" s="100" t="s">
        <v>3</v>
      </c>
      <c r="B856" s="101">
        <f t="shared" si="236"/>
        <v>0.1597578638607656</v>
      </c>
      <c r="C856" s="101">
        <f t="shared" si="236"/>
        <v>0.21838771855628697</v>
      </c>
      <c r="D856" s="101">
        <f t="shared" si="236"/>
        <v>0.24785172486056589</v>
      </c>
      <c r="E856" s="101">
        <f t="shared" si="236"/>
        <v>0.26863119420902076</v>
      </c>
      <c r="F856" s="101">
        <f t="shared" si="236"/>
        <v>0.28996373507595991</v>
      </c>
      <c r="G856" s="101">
        <f t="shared" si="236"/>
        <v>0.30187331218442787</v>
      </c>
      <c r="H856" s="101">
        <f t="shared" si="236"/>
        <v>0.30415077970329191</v>
      </c>
      <c r="I856" s="101">
        <f t="shared" si="236"/>
        <v>0.34376380855291072</v>
      </c>
      <c r="J856" s="101">
        <f t="shared" si="236"/>
        <v>0.29671275648561818</v>
      </c>
      <c r="K856" s="101">
        <f t="shared" si="236"/>
        <v>0.28971789776291734</v>
      </c>
      <c r="M856" s="32"/>
      <c r="N856" s="6"/>
      <c r="O856" s="1"/>
      <c r="P856" s="6"/>
      <c r="Q856" s="6"/>
      <c r="R856" s="1"/>
      <c r="S856" s="1"/>
      <c r="T856" s="1"/>
      <c r="U856" s="1"/>
      <c r="V856" s="1"/>
      <c r="W856" s="1"/>
      <c r="X856" s="3"/>
      <c r="Y856" s="3"/>
      <c r="Z856" s="3"/>
      <c r="AA856" s="3"/>
      <c r="AB856" s="3"/>
      <c r="AC856" s="3"/>
      <c r="AD856" s="3"/>
      <c r="AE856" s="3"/>
      <c r="AF856" s="3"/>
      <c r="AG856" s="3"/>
      <c r="AH856" s="3"/>
      <c r="AI856" s="3"/>
    </row>
    <row r="857" spans="1:35" ht="14.5" hidden="1" outlineLevel="1">
      <c r="A857" s="100" t="s">
        <v>4</v>
      </c>
      <c r="B857" s="101">
        <f t="shared" si="236"/>
        <v>9.8398773324374786E-2</v>
      </c>
      <c r="C857" s="101">
        <f t="shared" si="236"/>
        <v>0.13014158790699895</v>
      </c>
      <c r="D857" s="101">
        <f t="shared" si="236"/>
        <v>0.15395424779948461</v>
      </c>
      <c r="E857" s="101">
        <f t="shared" si="236"/>
        <v>0.18091139751210039</v>
      </c>
      <c r="F857" s="101">
        <f t="shared" si="236"/>
        <v>0.2025118944044349</v>
      </c>
      <c r="G857" s="101">
        <f t="shared" si="236"/>
        <v>0.21547169387403761</v>
      </c>
      <c r="H857" s="101">
        <f t="shared" si="236"/>
        <v>0.22393914579038166</v>
      </c>
      <c r="I857" s="101">
        <f t="shared" si="236"/>
        <v>0.26034045552913809</v>
      </c>
      <c r="J857" s="101">
        <f t="shared" si="236"/>
        <v>0.23093588914531829</v>
      </c>
      <c r="K857" s="101">
        <f t="shared" si="236"/>
        <v>0.23041724454573245</v>
      </c>
      <c r="M857" s="32"/>
      <c r="N857" s="6"/>
      <c r="O857" s="1"/>
      <c r="P857" s="6"/>
      <c r="Q857" s="6"/>
      <c r="R857" s="1"/>
      <c r="S857" s="1"/>
      <c r="T857" s="1"/>
      <c r="U857" s="1"/>
      <c r="V857" s="1"/>
      <c r="W857" s="1"/>
      <c r="X857" s="3"/>
      <c r="Y857" s="3"/>
      <c r="Z857" s="3"/>
      <c r="AA857" s="3"/>
      <c r="AB857" s="3"/>
      <c r="AC857" s="3"/>
      <c r="AD857" s="3"/>
      <c r="AE857" s="3"/>
      <c r="AF857" s="3"/>
      <c r="AG857" s="3"/>
      <c r="AH857" s="3"/>
      <c r="AI857" s="3"/>
    </row>
    <row r="858" spans="1:35" ht="14.5" hidden="1" outlineLevel="1">
      <c r="A858" s="100" t="s">
        <v>0</v>
      </c>
      <c r="B858" s="101">
        <f t="shared" si="236"/>
        <v>0.38928355124048608</v>
      </c>
      <c r="C858" s="101">
        <f t="shared" si="236"/>
        <v>0.45840989732619747</v>
      </c>
      <c r="D858" s="101">
        <f t="shared" si="236"/>
        <v>0.48639086882860727</v>
      </c>
      <c r="E858" s="101">
        <f t="shared" si="236"/>
        <v>0.50295341075950861</v>
      </c>
      <c r="F858" s="101">
        <f t="shared" si="236"/>
        <v>0.50813990018592581</v>
      </c>
      <c r="G858" s="101">
        <f t="shared" si="236"/>
        <v>0.50615192604485737</v>
      </c>
      <c r="H858" s="101">
        <f t="shared" si="236"/>
        <v>0.50697036063384315</v>
      </c>
      <c r="I858" s="101">
        <f t="shared" si="236"/>
        <v>0.57394774847481878</v>
      </c>
      <c r="J858" s="101">
        <f t="shared" si="236"/>
        <v>0.4946128358566188</v>
      </c>
      <c r="K858" s="101">
        <f t="shared" si="236"/>
        <v>0.48100888442354922</v>
      </c>
      <c r="M858" s="32"/>
      <c r="N858" s="6"/>
      <c r="O858" s="1"/>
      <c r="P858" s="6"/>
      <c r="Q858" s="6"/>
      <c r="R858" s="1"/>
      <c r="S858" s="1"/>
      <c r="T858" s="1"/>
      <c r="U858" s="1"/>
      <c r="V858" s="1"/>
      <c r="W858" s="1"/>
      <c r="X858" s="3"/>
      <c r="Y858" s="3"/>
      <c r="Z858" s="3"/>
      <c r="AA858" s="3"/>
      <c r="AB858" s="3"/>
      <c r="AC858" s="3"/>
      <c r="AD858" s="3"/>
      <c r="AE858" s="3"/>
      <c r="AF858" s="3"/>
      <c r="AG858" s="3"/>
      <c r="AH858" s="3"/>
      <c r="AI858" s="3"/>
    </row>
    <row r="859" spans="1:35" ht="14.5" hidden="1" outlineLevel="1">
      <c r="A859" s="100" t="s">
        <v>1</v>
      </c>
      <c r="B859" s="101">
        <f t="shared" si="236"/>
        <v>0.12104057176745842</v>
      </c>
      <c r="C859" s="101">
        <f t="shared" si="236"/>
        <v>0.11718689979234195</v>
      </c>
      <c r="D859" s="101">
        <f t="shared" si="236"/>
        <v>0.10525072497045353</v>
      </c>
      <c r="E859" s="101">
        <f t="shared" si="236"/>
        <v>9.5651156483071709E-2</v>
      </c>
      <c r="F859" s="101">
        <f t="shared" si="236"/>
        <v>8.6559508349140848E-2</v>
      </c>
      <c r="G859" s="101">
        <f t="shared" si="236"/>
        <v>7.8336362000711535E-2</v>
      </c>
      <c r="H859" s="101">
        <f t="shared" si="236"/>
        <v>7.1612659427735759E-2</v>
      </c>
      <c r="I859" s="101">
        <f t="shared" si="236"/>
        <v>7.4091375886290792E-2</v>
      </c>
      <c r="J859" s="101">
        <f t="shared" si="236"/>
        <v>5.9167561121637915E-2</v>
      </c>
      <c r="K859" s="101">
        <f t="shared" si="236"/>
        <v>5.349804144658684E-2</v>
      </c>
      <c r="M859" s="32"/>
      <c r="N859" s="6"/>
      <c r="O859" s="1"/>
      <c r="P859" s="6"/>
      <c r="Q859" s="6"/>
      <c r="R859" s="1"/>
      <c r="S859" s="1"/>
      <c r="T859" s="1"/>
      <c r="U859" s="1"/>
      <c r="V859" s="1"/>
      <c r="W859" s="1"/>
      <c r="X859" s="3"/>
      <c r="Y859" s="3"/>
      <c r="Z859" s="3"/>
      <c r="AA859" s="3"/>
      <c r="AB859" s="3"/>
      <c r="AC859" s="3"/>
      <c r="AD859" s="3"/>
      <c r="AE859" s="3"/>
      <c r="AF859" s="3"/>
      <c r="AG859" s="3"/>
      <c r="AH859" s="3"/>
      <c r="AI859" s="3"/>
    </row>
    <row r="860" spans="1:35" ht="14.5" hidden="1" outlineLevel="1">
      <c r="A860" s="100" t="s">
        <v>7</v>
      </c>
      <c r="B860" s="101">
        <f t="shared" si="236"/>
        <v>0.12175541653616447</v>
      </c>
      <c r="C860" s="101">
        <f t="shared" si="236"/>
        <v>0.16857214423745676</v>
      </c>
      <c r="D860" s="101">
        <f t="shared" si="236"/>
        <v>0.20175805733870322</v>
      </c>
      <c r="E860" s="101">
        <f t="shared" si="236"/>
        <v>0.22646808393551224</v>
      </c>
      <c r="F860" s="101">
        <f t="shared" si="236"/>
        <v>0.24352891514866082</v>
      </c>
      <c r="G860" s="101">
        <f t="shared" si="236"/>
        <v>0.25692200353189887</v>
      </c>
      <c r="H860" s="101">
        <f t="shared" si="236"/>
        <v>0.26092196333244133</v>
      </c>
      <c r="I860" s="101">
        <f t="shared" si="236"/>
        <v>0.29507291815930159</v>
      </c>
      <c r="J860" s="101">
        <f t="shared" si="236"/>
        <v>0.25575494711368696</v>
      </c>
      <c r="K860" s="101">
        <f t="shared" si="236"/>
        <v>0.24909810201956356</v>
      </c>
      <c r="M860" s="32"/>
      <c r="N860" s="6"/>
      <c r="O860" s="1"/>
      <c r="P860" s="6"/>
      <c r="Q860" s="6"/>
      <c r="R860" s="1"/>
      <c r="S860" s="1"/>
      <c r="T860" s="1"/>
      <c r="U860" s="1"/>
      <c r="V860" s="1"/>
      <c r="W860" s="1"/>
      <c r="X860" s="3"/>
      <c r="Y860" s="3"/>
      <c r="Z860" s="3"/>
      <c r="AA860" s="3"/>
      <c r="AB860" s="3"/>
      <c r="AC860" s="3"/>
      <c r="AD860" s="3"/>
      <c r="AE860" s="3"/>
      <c r="AF860" s="3"/>
      <c r="AG860" s="3"/>
    </row>
    <row r="861" spans="1:35" ht="14.5" hidden="1" outlineLevel="1">
      <c r="A861" s="100" t="s">
        <v>8</v>
      </c>
      <c r="B861" s="101">
        <f t="shared" si="236"/>
        <v>0.13444665911090287</v>
      </c>
      <c r="C861" s="101">
        <f t="shared" si="236"/>
        <v>0.29951252942255197</v>
      </c>
      <c r="D861" s="101">
        <f t="shared" si="236"/>
        <v>0.4828672665914201</v>
      </c>
      <c r="E861" s="101">
        <f t="shared" si="236"/>
        <v>0.59892260761599125</v>
      </c>
      <c r="F861" s="101">
        <f t="shared" si="236"/>
        <v>0.65345542094782016</v>
      </c>
      <c r="G861" s="101">
        <f t="shared" si="236"/>
        <v>0.68413942800864014</v>
      </c>
      <c r="H861" s="101">
        <f t="shared" si="236"/>
        <v>0.70633604355826973</v>
      </c>
      <c r="I861" s="101">
        <f t="shared" si="236"/>
        <v>0.80419827544077327</v>
      </c>
      <c r="J861" s="101">
        <f t="shared" si="236"/>
        <v>0.69105553994895452</v>
      </c>
      <c r="K861" s="101">
        <f t="shared" si="236"/>
        <v>0.66782425136409285</v>
      </c>
      <c r="M861" s="32"/>
      <c r="N861" s="9" t="s">
        <v>9</v>
      </c>
      <c r="O861" s="1"/>
      <c r="P861" s="6"/>
      <c r="Q861" s="6"/>
      <c r="R861" s="1"/>
      <c r="S861" s="1"/>
      <c r="T861" s="1"/>
      <c r="U861" s="1"/>
      <c r="V861" s="1"/>
      <c r="W861" s="1"/>
      <c r="X861" s="3"/>
      <c r="Y861" s="3"/>
      <c r="Z861" s="3"/>
      <c r="AA861" s="3"/>
      <c r="AB861" s="3"/>
      <c r="AC861" s="3"/>
      <c r="AD861" s="3"/>
      <c r="AE861" s="3"/>
      <c r="AF861" s="3"/>
      <c r="AG861" s="3"/>
    </row>
    <row r="862" spans="1:35" ht="14.5" hidden="1" outlineLevel="1">
      <c r="A862" s="100" t="s">
        <v>89</v>
      </c>
      <c r="B862" s="101">
        <f>SUM(B852:B861)</f>
        <v>1.8838020777205537</v>
      </c>
      <c r="C862" s="101">
        <f t="shared" ref="C862:K862" si="237">SUM(C852:C861)</f>
        <v>2.838256264184968</v>
      </c>
      <c r="D862" s="101">
        <f t="shared" si="237"/>
        <v>3.4672918817354144</v>
      </c>
      <c r="E862" s="101">
        <f t="shared" si="237"/>
        <v>3.7765452202345613</v>
      </c>
      <c r="F862" s="101">
        <f t="shared" si="237"/>
        <v>3.869668069312981</v>
      </c>
      <c r="G862" s="101">
        <f t="shared" si="237"/>
        <v>3.8498975247498564</v>
      </c>
      <c r="H862" s="101">
        <f t="shared" si="237"/>
        <v>3.8052039458142253</v>
      </c>
      <c r="I862" s="101">
        <f t="shared" si="237"/>
        <v>4.2349892953279209</v>
      </c>
      <c r="J862" s="101">
        <f t="shared" si="237"/>
        <v>3.6037779864963966</v>
      </c>
      <c r="K862" s="101">
        <f t="shared" si="237"/>
        <v>3.4744588538930223</v>
      </c>
      <c r="M862" s="32"/>
      <c r="N862" s="9"/>
      <c r="O862" s="1"/>
      <c r="P862" s="6"/>
      <c r="Q862" s="6"/>
      <c r="R862" s="1"/>
      <c r="S862" s="1"/>
      <c r="T862" s="1"/>
      <c r="U862" s="1"/>
      <c r="V862" s="1"/>
      <c r="W862" s="1"/>
      <c r="X862" s="3"/>
      <c r="Y862" s="3"/>
      <c r="Z862" s="3"/>
      <c r="AA862" s="3"/>
      <c r="AB862" s="3"/>
      <c r="AC862" s="3"/>
      <c r="AD862" s="3"/>
      <c r="AE862" s="3"/>
      <c r="AF862" s="3"/>
      <c r="AG862" s="3"/>
    </row>
    <row r="863" spans="1:35" s="5" customFormat="1" ht="14.5" hidden="1" outlineLevel="1">
      <c r="A863" s="32"/>
      <c r="B863" s="6"/>
      <c r="C863" s="6"/>
      <c r="D863" s="6"/>
      <c r="E863" s="6"/>
      <c r="F863" s="6"/>
      <c r="G863" s="6"/>
      <c r="H863" s="6"/>
      <c r="I863" s="6"/>
      <c r="J863" s="6"/>
      <c r="K863" s="6"/>
      <c r="L863" s="6"/>
      <c r="P863" s="6"/>
      <c r="Q863" s="6"/>
      <c r="R863" s="6"/>
      <c r="S863" s="6"/>
      <c r="T863" s="6"/>
      <c r="U863" s="6"/>
      <c r="V863" s="6"/>
      <c r="W863" s="6"/>
      <c r="X863" s="6"/>
      <c r="Y863" s="6"/>
      <c r="Z863" s="6"/>
      <c r="AA863" s="6"/>
    </row>
    <row r="864" spans="1:35" ht="14.5" hidden="1" outlineLevel="1" collapsed="1">
      <c r="A864" s="79"/>
      <c r="B864" s="1"/>
      <c r="C864" s="1"/>
      <c r="D864" s="1"/>
      <c r="E864" s="1"/>
      <c r="F864" s="1"/>
      <c r="G864" s="1"/>
      <c r="H864" s="1"/>
      <c r="I864" s="1"/>
      <c r="J864" s="1"/>
      <c r="K864" s="1"/>
      <c r="M864" s="32"/>
      <c r="N864" s="9"/>
      <c r="O864" s="1"/>
      <c r="P864" s="6"/>
      <c r="Q864" s="6"/>
      <c r="R864" s="1"/>
      <c r="S864" s="1"/>
      <c r="T864" s="1"/>
      <c r="U864" s="1"/>
      <c r="V864" s="1"/>
      <c r="W864" s="1"/>
      <c r="X864" s="3"/>
      <c r="Y864" s="3"/>
      <c r="Z864" s="3"/>
      <c r="AA864" s="3"/>
      <c r="AB864" s="3"/>
      <c r="AC864" s="3"/>
      <c r="AD864" s="3"/>
      <c r="AE864" s="3"/>
      <c r="AF864" s="3"/>
      <c r="AG864" s="3"/>
    </row>
    <row r="865" spans="1:35" hidden="1" outlineLevel="1">
      <c r="A865" s="10" t="s">
        <v>131</v>
      </c>
      <c r="B865" s="6"/>
      <c r="C865" s="6"/>
      <c r="D865" s="6"/>
      <c r="E865" s="6"/>
      <c r="F865" s="6"/>
      <c r="G865" s="6"/>
      <c r="H865" s="6"/>
      <c r="I865" s="6"/>
      <c r="J865" s="9" t="s">
        <v>104</v>
      </c>
      <c r="K865" s="6"/>
      <c r="L865" s="55"/>
      <c r="M865" s="5"/>
      <c r="N865" s="5"/>
      <c r="O865" s="5"/>
      <c r="P865" s="5"/>
      <c r="Q865" s="5"/>
      <c r="R865" s="5"/>
      <c r="S865" s="5"/>
      <c r="T865" s="5"/>
    </row>
    <row r="866" spans="1:35" ht="14.5" hidden="1" outlineLevel="1">
      <c r="A866" s="23"/>
      <c r="B866" s="23">
        <v>2010</v>
      </c>
      <c r="C866" s="23">
        <v>2020</v>
      </c>
      <c r="D866" s="23">
        <v>2030</v>
      </c>
      <c r="E866" s="23">
        <v>2040</v>
      </c>
      <c r="F866" s="23">
        <v>2050</v>
      </c>
      <c r="G866" s="23">
        <v>2060</v>
      </c>
      <c r="H866" s="23">
        <v>2070</v>
      </c>
      <c r="I866" s="23">
        <v>2080</v>
      </c>
      <c r="J866" s="23">
        <v>2090</v>
      </c>
      <c r="K866" s="23">
        <v>2100</v>
      </c>
      <c r="M866" s="32"/>
      <c r="N866" s="56"/>
      <c r="O866" s="16"/>
      <c r="P866" s="56"/>
      <c r="Q866" s="56"/>
      <c r="R866" s="56"/>
      <c r="S866" s="56"/>
      <c r="T866" s="56"/>
      <c r="U866" s="56"/>
      <c r="V866" s="56"/>
      <c r="W866" s="57"/>
    </row>
    <row r="867" spans="1:35" ht="14.5" hidden="1" outlineLevel="1">
      <c r="A867" s="23" t="s">
        <v>5</v>
      </c>
      <c r="B867" s="89">
        <f t="shared" ref="B867:K867" si="238">B$795*(B$788)*(B53/B$63)+B$796*B53*1000</f>
        <v>83.528998888237894</v>
      </c>
      <c r="C867" s="89">
        <f t="shared" si="238"/>
        <v>152.98257185738569</v>
      </c>
      <c r="D867" s="89">
        <f t="shared" si="238"/>
        <v>240.51301140895191</v>
      </c>
      <c r="E867" s="89">
        <f t="shared" si="238"/>
        <v>384.72910802606413</v>
      </c>
      <c r="F867" s="89">
        <f t="shared" si="238"/>
        <v>585.61959959173328</v>
      </c>
      <c r="G867" s="89">
        <f t="shared" si="238"/>
        <v>838.49068329077772</v>
      </c>
      <c r="H867" s="89">
        <f t="shared" si="238"/>
        <v>1128.5929710523187</v>
      </c>
      <c r="I867" s="89">
        <f t="shared" si="238"/>
        <v>1454.399637267046</v>
      </c>
      <c r="J867" s="89">
        <f t="shared" si="238"/>
        <v>1768.3204993816346</v>
      </c>
      <c r="K867" s="89">
        <f t="shared" si="238"/>
        <v>2108.8866273702251</v>
      </c>
      <c r="M867" s="32"/>
      <c r="N867" s="6"/>
      <c r="O867" s="1"/>
      <c r="P867" s="6"/>
      <c r="Q867" s="6"/>
      <c r="R867" s="1"/>
      <c r="S867" s="1"/>
      <c r="T867" s="1"/>
      <c r="U867" s="1"/>
      <c r="V867" s="1"/>
      <c r="W867" s="1"/>
      <c r="X867" s="3"/>
      <c r="Y867" s="3"/>
      <c r="Z867" s="3"/>
      <c r="AA867" s="3"/>
      <c r="AB867" s="3"/>
      <c r="AC867" s="3"/>
      <c r="AD867" s="3"/>
      <c r="AE867" s="3"/>
      <c r="AF867" s="3"/>
      <c r="AG867" s="3"/>
      <c r="AH867" s="3"/>
      <c r="AI867" s="3"/>
    </row>
    <row r="868" spans="1:35" ht="14.5" hidden="1" outlineLevel="1">
      <c r="A868" s="23" t="s">
        <v>6</v>
      </c>
      <c r="B868" s="89">
        <f t="shared" ref="B868:K868" si="239">B$795*(B$788)*(B54/B$63)+B$796*B54*1000</f>
        <v>596.4373530141944</v>
      </c>
      <c r="C868" s="89">
        <f t="shared" si="239"/>
        <v>1577.4434037002379</v>
      </c>
      <c r="D868" s="89">
        <f t="shared" si="239"/>
        <v>2368.4842152931014</v>
      </c>
      <c r="E868" s="89">
        <f t="shared" si="239"/>
        <v>2916.1529359403539</v>
      </c>
      <c r="F868" s="89">
        <f t="shared" si="239"/>
        <v>3223.0242151608718</v>
      </c>
      <c r="G868" s="89">
        <f t="shared" si="239"/>
        <v>3337.3287842636159</v>
      </c>
      <c r="H868" s="89">
        <f t="shared" si="239"/>
        <v>3306.1759339119817</v>
      </c>
      <c r="I868" s="89">
        <f t="shared" si="239"/>
        <v>3210.2232137352785</v>
      </c>
      <c r="J868" s="89">
        <f t="shared" si="239"/>
        <v>2997.5125137270447</v>
      </c>
      <c r="K868" s="89">
        <f t="shared" si="239"/>
        <v>2821.2473938514127</v>
      </c>
      <c r="M868" s="32"/>
      <c r="N868" s="6"/>
      <c r="O868" s="1"/>
      <c r="P868" s="6"/>
      <c r="Q868" s="6"/>
      <c r="R868" s="1"/>
      <c r="S868" s="1"/>
      <c r="T868" s="1"/>
      <c r="U868" s="1"/>
      <c r="V868" s="1"/>
      <c r="W868" s="1"/>
      <c r="X868" s="3"/>
      <c r="Y868" s="3"/>
      <c r="Z868" s="3"/>
      <c r="AA868" s="3"/>
      <c r="AB868" s="3"/>
      <c r="AC868" s="3"/>
      <c r="AD868" s="3"/>
      <c r="AE868" s="3"/>
      <c r="AF868" s="3"/>
      <c r="AG868" s="3"/>
      <c r="AH868" s="3"/>
      <c r="AI868" s="3"/>
    </row>
    <row r="869" spans="1:35" ht="14.5" hidden="1" outlineLevel="1">
      <c r="A869" s="23" t="s">
        <v>11</v>
      </c>
      <c r="B869" s="89">
        <f t="shared" ref="B869:K869" si="240">B$795*(B$788)*(B55/B$63)+B$796*B55*1000</f>
        <v>955.32151875932459</v>
      </c>
      <c r="C869" s="89">
        <f t="shared" si="240"/>
        <v>1228.2115921571058</v>
      </c>
      <c r="D869" s="89">
        <f t="shared" si="240"/>
        <v>1544.8830347716644</v>
      </c>
      <c r="E869" s="89">
        <f t="shared" si="240"/>
        <v>1927.1506445219934</v>
      </c>
      <c r="F869" s="89">
        <f t="shared" si="240"/>
        <v>2282.3713801711624</v>
      </c>
      <c r="G869" s="89">
        <f t="shared" si="240"/>
        <v>2596.2931637972933</v>
      </c>
      <c r="H869" s="89">
        <f t="shared" si="240"/>
        <v>2868.0774041340469</v>
      </c>
      <c r="I869" s="89">
        <f t="shared" si="240"/>
        <v>3110.6842968586684</v>
      </c>
      <c r="J869" s="89">
        <f t="shared" si="240"/>
        <v>3254.8057458226431</v>
      </c>
      <c r="K869" s="89">
        <f t="shared" si="240"/>
        <v>3410.0588315274936</v>
      </c>
      <c r="M869" s="32"/>
      <c r="N869" s="6"/>
      <c r="O869" s="1"/>
      <c r="P869" s="6"/>
      <c r="Q869" s="6"/>
      <c r="R869" s="1"/>
      <c r="S869" s="1"/>
      <c r="T869" s="1"/>
      <c r="U869" s="1"/>
      <c r="V869" s="1"/>
      <c r="W869" s="1"/>
      <c r="X869" s="3"/>
      <c r="Y869" s="3"/>
      <c r="Z869" s="3"/>
      <c r="AA869" s="3"/>
      <c r="AB869" s="3"/>
      <c r="AC869" s="3"/>
      <c r="AD869" s="3"/>
      <c r="AE869" s="3"/>
      <c r="AF869" s="3"/>
      <c r="AG869" s="3"/>
      <c r="AH869" s="3"/>
      <c r="AI869" s="3"/>
    </row>
    <row r="870" spans="1:35" ht="14.5" hidden="1" outlineLevel="1">
      <c r="A870" s="23" t="s">
        <v>2</v>
      </c>
      <c r="B870" s="89">
        <f t="shared" ref="B870:K870" si="241">B$795*(B$788)*(B56/B$63)+B$796*B56*1000</f>
        <v>179.13588800450606</v>
      </c>
      <c r="C870" s="89">
        <f t="shared" si="241"/>
        <v>311.25556675967226</v>
      </c>
      <c r="D870" s="89">
        <f t="shared" si="241"/>
        <v>409.75051098412746</v>
      </c>
      <c r="E870" s="89">
        <f t="shared" si="241"/>
        <v>483.30134542353539</v>
      </c>
      <c r="F870" s="89">
        <f t="shared" si="241"/>
        <v>536.59569076602077</v>
      </c>
      <c r="G870" s="89">
        <f t="shared" si="241"/>
        <v>585.25697165854262</v>
      </c>
      <c r="H870" s="89">
        <f t="shared" si="241"/>
        <v>635.17842592288218</v>
      </c>
      <c r="I870" s="89">
        <f t="shared" si="241"/>
        <v>684.49039908335487</v>
      </c>
      <c r="J870" s="89">
        <f t="shared" si="241"/>
        <v>713.42548248300511</v>
      </c>
      <c r="K870" s="89">
        <f t="shared" si="241"/>
        <v>750.04639878863213</v>
      </c>
      <c r="M870" s="32"/>
      <c r="N870" s="6"/>
      <c r="O870" s="1"/>
      <c r="P870" s="6"/>
      <c r="Q870" s="6"/>
      <c r="R870" s="1"/>
      <c r="S870" s="1"/>
      <c r="T870" s="1"/>
      <c r="U870" s="1"/>
      <c r="V870" s="1"/>
      <c r="W870" s="1"/>
      <c r="X870" s="3"/>
      <c r="Y870" s="3"/>
      <c r="Z870" s="3"/>
      <c r="AA870" s="3"/>
      <c r="AB870" s="3"/>
      <c r="AC870" s="3"/>
      <c r="AD870" s="3"/>
      <c r="AE870" s="3"/>
      <c r="AF870" s="3"/>
      <c r="AG870" s="3"/>
      <c r="AH870" s="3"/>
      <c r="AI870" s="3"/>
    </row>
    <row r="871" spans="1:35" ht="14.5" hidden="1" outlineLevel="1">
      <c r="A871" s="23" t="s">
        <v>3</v>
      </c>
      <c r="B871" s="89">
        <f t="shared" ref="B871:K871" si="242">B$795*(B$788)*(B57/B$63)+B$796*B57*1000</f>
        <v>332.4971513489794</v>
      </c>
      <c r="C871" s="89">
        <f t="shared" si="242"/>
        <v>488.74122680020957</v>
      </c>
      <c r="D871" s="89">
        <f t="shared" si="242"/>
        <v>628.45827889656425</v>
      </c>
      <c r="E871" s="89">
        <f t="shared" si="242"/>
        <v>803.87396423148448</v>
      </c>
      <c r="F871" s="89">
        <f t="shared" si="242"/>
        <v>1017.8483815723034</v>
      </c>
      <c r="G871" s="89">
        <f t="shared" si="242"/>
        <v>1228.2757488951656</v>
      </c>
      <c r="H871" s="89">
        <f t="shared" si="242"/>
        <v>1394.0586221312119</v>
      </c>
      <c r="I871" s="89">
        <f t="shared" si="242"/>
        <v>1543.4951934375374</v>
      </c>
      <c r="J871" s="89">
        <f t="shared" si="242"/>
        <v>1643.9810648852508</v>
      </c>
      <c r="K871" s="89">
        <f t="shared" si="242"/>
        <v>1752.1742086643681</v>
      </c>
      <c r="M871" s="32"/>
      <c r="N871" s="6"/>
      <c r="O871" s="1"/>
      <c r="P871" s="6"/>
      <c r="Q871" s="6"/>
      <c r="R871" s="1"/>
      <c r="S871" s="1"/>
      <c r="T871" s="1"/>
      <c r="U871" s="1"/>
      <c r="V871" s="1"/>
      <c r="W871" s="1"/>
      <c r="X871" s="3"/>
      <c r="Y871" s="3"/>
      <c r="Z871" s="3"/>
      <c r="AA871" s="3"/>
      <c r="AB871" s="3"/>
      <c r="AC871" s="3"/>
      <c r="AD871" s="3"/>
      <c r="AE871" s="3"/>
      <c r="AF871" s="3"/>
      <c r="AG871" s="3"/>
      <c r="AH871" s="3"/>
      <c r="AI871" s="3"/>
    </row>
    <row r="872" spans="1:35" ht="14.5" hidden="1" outlineLevel="1">
      <c r="A872" s="23" t="s">
        <v>4</v>
      </c>
      <c r="B872" s="89">
        <f t="shared" ref="B872:K872" si="243">B$795*(B$788)*(B58/B$63)+B$796*B58*1000</f>
        <v>184.33858120216325</v>
      </c>
      <c r="C872" s="89">
        <f t="shared" si="243"/>
        <v>279.12398040315577</v>
      </c>
      <c r="D872" s="89">
        <f t="shared" si="243"/>
        <v>382.56430295524478</v>
      </c>
      <c r="E872" s="89">
        <f t="shared" si="243"/>
        <v>536.18286321399171</v>
      </c>
      <c r="F872" s="89">
        <f t="shared" si="243"/>
        <v>706.73754068385688</v>
      </c>
      <c r="G872" s="89">
        <f t="shared" si="243"/>
        <v>872.93217494345174</v>
      </c>
      <c r="H872" s="89">
        <f t="shared" si="243"/>
        <v>1022.7911034728564</v>
      </c>
      <c r="I872" s="89">
        <f t="shared" si="243"/>
        <v>1165.5861034179038</v>
      </c>
      <c r="J872" s="89">
        <f t="shared" si="243"/>
        <v>1276.3223883277285</v>
      </c>
      <c r="K872" s="89">
        <f t="shared" si="243"/>
        <v>1392.8980232422368</v>
      </c>
      <c r="M872" s="32"/>
      <c r="N872" s="6"/>
      <c r="O872" s="1"/>
      <c r="P872" s="6"/>
      <c r="Q872" s="6"/>
      <c r="R872" s="1"/>
      <c r="S872" s="1"/>
      <c r="T872" s="1"/>
      <c r="U872" s="1"/>
      <c r="V872" s="1"/>
      <c r="W872" s="1"/>
      <c r="X872" s="3"/>
      <c r="Y872" s="3"/>
      <c r="Z872" s="3"/>
      <c r="AA872" s="3"/>
      <c r="AB872" s="3"/>
      <c r="AC872" s="3"/>
      <c r="AD872" s="3"/>
      <c r="AE872" s="3"/>
      <c r="AF872" s="3"/>
      <c r="AG872" s="3"/>
      <c r="AH872" s="3"/>
      <c r="AI872" s="3"/>
    </row>
    <row r="873" spans="1:35" ht="14.5" hidden="1" outlineLevel="1">
      <c r="A873" s="23" t="s">
        <v>0</v>
      </c>
      <c r="B873" s="89">
        <f t="shared" ref="B873:K873" si="244">B$795*(B$788)*(B59/B$63)+B$796*B59*1000</f>
        <v>859.57925900904138</v>
      </c>
      <c r="C873" s="89">
        <f t="shared" si="244"/>
        <v>1047.2421546826865</v>
      </c>
      <c r="D873" s="89">
        <f t="shared" si="244"/>
        <v>1245.228023215406</v>
      </c>
      <c r="E873" s="89">
        <f t="shared" si="244"/>
        <v>1512.377128548942</v>
      </c>
      <c r="F873" s="89">
        <f t="shared" si="244"/>
        <v>1788.5616413310281</v>
      </c>
      <c r="G873" s="89">
        <f t="shared" si="244"/>
        <v>2063.2056929757878</v>
      </c>
      <c r="H873" s="89">
        <f t="shared" si="244"/>
        <v>2326.9446276956196</v>
      </c>
      <c r="I873" s="89">
        <f t="shared" si="244"/>
        <v>2580.3130889732652</v>
      </c>
      <c r="J873" s="89">
        <f t="shared" si="244"/>
        <v>2743.865806222188</v>
      </c>
      <c r="K873" s="89">
        <f t="shared" si="244"/>
        <v>2909.7861478998279</v>
      </c>
      <c r="M873" s="32"/>
      <c r="N873" s="6"/>
      <c r="O873" s="1"/>
      <c r="P873" s="6"/>
      <c r="Q873" s="6"/>
      <c r="R873" s="1"/>
      <c r="S873" s="1"/>
      <c r="T873" s="1"/>
      <c r="U873" s="1"/>
      <c r="V873" s="1"/>
      <c r="W873" s="1"/>
      <c r="X873" s="3"/>
      <c r="Y873" s="3"/>
      <c r="Z873" s="3"/>
      <c r="AA873" s="3"/>
      <c r="AB873" s="3"/>
      <c r="AC873" s="3"/>
      <c r="AD873" s="3"/>
      <c r="AE873" s="3"/>
      <c r="AF873" s="3"/>
      <c r="AG873" s="3"/>
      <c r="AH873" s="3"/>
      <c r="AI873" s="3"/>
    </row>
    <row r="874" spans="1:35" ht="14.5" hidden="1" outlineLevel="1">
      <c r="A874" s="23" t="s">
        <v>1</v>
      </c>
      <c r="B874" s="89">
        <f t="shared" ref="B874:K874" si="245">B$795*(B$788)*(B60/B$63)+B$796*B60*1000</f>
        <v>250.61477093911776</v>
      </c>
      <c r="C874" s="89">
        <f t="shared" si="245"/>
        <v>257.34846935922059</v>
      </c>
      <c r="D874" s="89">
        <f t="shared" si="245"/>
        <v>262.18318134596473</v>
      </c>
      <c r="E874" s="89">
        <f t="shared" si="245"/>
        <v>282.25252424360787</v>
      </c>
      <c r="F874" s="89">
        <f t="shared" si="245"/>
        <v>300.15602164381096</v>
      </c>
      <c r="G874" s="89">
        <f t="shared" si="245"/>
        <v>315.03059319014034</v>
      </c>
      <c r="H874" s="89">
        <f t="shared" si="245"/>
        <v>324.42795217557347</v>
      </c>
      <c r="I874" s="89">
        <f t="shared" si="245"/>
        <v>328.80921570919418</v>
      </c>
      <c r="J874" s="89">
        <f t="shared" si="245"/>
        <v>323.75756326178816</v>
      </c>
      <c r="K874" s="89">
        <f t="shared" si="245"/>
        <v>322.67180120699766</v>
      </c>
      <c r="M874" s="32"/>
      <c r="N874" s="6"/>
      <c r="O874" s="1"/>
      <c r="P874" s="6"/>
      <c r="Q874" s="6"/>
      <c r="R874" s="1"/>
      <c r="S874" s="1"/>
      <c r="T874" s="1"/>
      <c r="U874" s="1"/>
      <c r="V874" s="1"/>
      <c r="W874" s="1"/>
      <c r="X874" s="3"/>
      <c r="Y874" s="3"/>
      <c r="Z874" s="3"/>
      <c r="AA874" s="3"/>
      <c r="AB874" s="3"/>
      <c r="AC874" s="3"/>
      <c r="AD874" s="3"/>
      <c r="AE874" s="3"/>
      <c r="AF874" s="3"/>
      <c r="AG874" s="3"/>
      <c r="AH874" s="3"/>
      <c r="AI874" s="3"/>
    </row>
    <row r="875" spans="1:35" ht="14.5" hidden="1" outlineLevel="1">
      <c r="A875" s="23" t="s">
        <v>7</v>
      </c>
      <c r="B875" s="89">
        <f t="shared" ref="B875:K875" si="246">B$795*(B$788)*(B61/B$63)+B$796*B61*1000</f>
        <v>240.71066777713941</v>
      </c>
      <c r="C875" s="89">
        <f t="shared" si="246"/>
        <v>370.05141908314334</v>
      </c>
      <c r="D875" s="89">
        <f t="shared" si="246"/>
        <v>507.19453536705078</v>
      </c>
      <c r="E875" s="89">
        <f t="shared" si="246"/>
        <v>674.74197281639533</v>
      </c>
      <c r="F875" s="89">
        <f t="shared" si="246"/>
        <v>852.3603085817042</v>
      </c>
      <c r="G875" s="89">
        <f t="shared" si="246"/>
        <v>1043.0782422388943</v>
      </c>
      <c r="H875" s="89">
        <f t="shared" si="246"/>
        <v>1193.6665217462437</v>
      </c>
      <c r="I875" s="89">
        <f t="shared" si="246"/>
        <v>1324.176736525254</v>
      </c>
      <c r="J875" s="89">
        <f t="shared" si="246"/>
        <v>1416.346645990847</v>
      </c>
      <c r="K875" s="89">
        <f t="shared" si="246"/>
        <v>1506.3604286077393</v>
      </c>
      <c r="M875" s="32"/>
      <c r="N875" s="6"/>
      <c r="O875" s="1"/>
      <c r="P875" s="6"/>
      <c r="Q875" s="6"/>
      <c r="R875" s="1"/>
      <c r="S875" s="1"/>
      <c r="T875" s="1"/>
      <c r="U875" s="1"/>
      <c r="V875" s="1"/>
      <c r="W875" s="1"/>
      <c r="X875" s="3"/>
      <c r="Y875" s="3"/>
      <c r="Z875" s="3"/>
      <c r="AA875" s="3"/>
      <c r="AB875" s="3"/>
      <c r="AC875" s="3"/>
      <c r="AD875" s="3"/>
      <c r="AE875" s="3"/>
      <c r="AF875" s="3"/>
      <c r="AG875" s="3"/>
    </row>
    <row r="876" spans="1:35" ht="14.5" hidden="1" outlineLevel="1">
      <c r="A876" s="23" t="s">
        <v>8</v>
      </c>
      <c r="B876" s="89">
        <f t="shared" ref="B876:K876" si="247">B$795*(B$788)*(B62/B$63)+B$796*B62*1000</f>
        <v>265.92397828710023</v>
      </c>
      <c r="C876" s="89">
        <f t="shared" si="247"/>
        <v>670.9826528369623</v>
      </c>
      <c r="D876" s="89">
        <f t="shared" si="247"/>
        <v>1230.711503042437</v>
      </c>
      <c r="E876" s="89">
        <f t="shared" si="247"/>
        <v>1798.4786618210599</v>
      </c>
      <c r="F876" s="89">
        <f t="shared" si="247"/>
        <v>2298.6415737942712</v>
      </c>
      <c r="G876" s="89">
        <f t="shared" si="247"/>
        <v>2787.8567871996688</v>
      </c>
      <c r="H876" s="89">
        <f t="shared" si="247"/>
        <v>3241.4682506401714</v>
      </c>
      <c r="I876" s="89">
        <f t="shared" si="247"/>
        <v>3617.4309126399539</v>
      </c>
      <c r="J876" s="89">
        <f t="shared" si="247"/>
        <v>3835.6507790471578</v>
      </c>
      <c r="K876" s="89">
        <f t="shared" si="247"/>
        <v>4040.3135343610188</v>
      </c>
      <c r="M876" s="32"/>
      <c r="N876" s="9" t="s">
        <v>9</v>
      </c>
      <c r="O876" s="1"/>
      <c r="P876" s="6"/>
      <c r="Q876" s="6"/>
      <c r="R876" s="1"/>
      <c r="S876" s="1"/>
      <c r="T876" s="1"/>
      <c r="U876" s="1"/>
      <c r="V876" s="1"/>
      <c r="W876" s="1"/>
      <c r="X876" s="3"/>
      <c r="Y876" s="3"/>
      <c r="Z876" s="3"/>
      <c r="AA876" s="3"/>
      <c r="AB876" s="3"/>
      <c r="AC876" s="3"/>
      <c r="AD876" s="3"/>
      <c r="AE876" s="3"/>
      <c r="AF876" s="3"/>
      <c r="AG876" s="3"/>
    </row>
    <row r="877" spans="1:35" ht="14.5" hidden="1" outlineLevel="1">
      <c r="A877" s="23" t="s">
        <v>89</v>
      </c>
      <c r="B877" s="89">
        <f>SUM(B867:B876)</f>
        <v>3948.0881672298046</v>
      </c>
      <c r="C877" s="89">
        <f t="shared" ref="C877:K877" si="248">SUM(C867:C876)</f>
        <v>6383.38303763978</v>
      </c>
      <c r="D877" s="89">
        <f t="shared" si="248"/>
        <v>8819.9705972805132</v>
      </c>
      <c r="E877" s="89">
        <f t="shared" si="248"/>
        <v>11319.241148787427</v>
      </c>
      <c r="F877" s="89">
        <f t="shared" si="248"/>
        <v>13591.916353296765</v>
      </c>
      <c r="G877" s="89">
        <f t="shared" si="248"/>
        <v>15667.748842453337</v>
      </c>
      <c r="H877" s="89">
        <f t="shared" si="248"/>
        <v>17441.381812882908</v>
      </c>
      <c r="I877" s="89">
        <f t="shared" si="248"/>
        <v>19019.608797647456</v>
      </c>
      <c r="J877" s="89">
        <f t="shared" si="248"/>
        <v>19973.988489149287</v>
      </c>
      <c r="K877" s="89">
        <f t="shared" si="248"/>
        <v>21014.443395519953</v>
      </c>
      <c r="M877" s="32"/>
      <c r="N877" s="9"/>
      <c r="O877" s="1"/>
      <c r="P877" s="6"/>
      <c r="Q877" s="6"/>
      <c r="R877" s="1"/>
      <c r="S877" s="1"/>
      <c r="T877" s="1"/>
      <c r="U877" s="1"/>
      <c r="V877" s="1"/>
      <c r="W877" s="1"/>
      <c r="X877" s="3"/>
      <c r="Y877" s="3"/>
      <c r="Z877" s="3"/>
      <c r="AA877" s="3"/>
      <c r="AB877" s="3"/>
      <c r="AC877" s="3"/>
      <c r="AD877" s="3"/>
      <c r="AE877" s="3"/>
      <c r="AF877" s="3"/>
      <c r="AG877" s="3"/>
    </row>
    <row r="878" spans="1:35" ht="14.5" hidden="1" outlineLevel="1">
      <c r="A878" s="32"/>
      <c r="B878" s="5"/>
      <c r="C878" s="5"/>
      <c r="D878" s="5"/>
      <c r="E878" s="5"/>
      <c r="F878" s="5"/>
      <c r="G878" s="5"/>
      <c r="H878" s="5"/>
      <c r="I878" s="5"/>
      <c r="J878" s="5"/>
      <c r="K878" s="5"/>
      <c r="L878" s="5"/>
      <c r="M878" s="10" t="s">
        <v>9</v>
      </c>
      <c r="N878" s="5"/>
      <c r="O878" s="5"/>
      <c r="P878" s="5"/>
      <c r="Q878" s="5"/>
      <c r="R878" s="5"/>
      <c r="S878" s="5"/>
      <c r="T878" s="5"/>
    </row>
    <row r="879" spans="1:35" hidden="1" outlineLevel="1">
      <c r="A879" s="10" t="s">
        <v>134</v>
      </c>
      <c r="B879" s="6"/>
      <c r="C879" s="6"/>
      <c r="D879" s="6"/>
      <c r="E879" s="6"/>
      <c r="F879" s="6"/>
      <c r="G879" s="6"/>
      <c r="H879" s="6"/>
      <c r="I879" s="6"/>
      <c r="J879" s="9" t="s">
        <v>102</v>
      </c>
      <c r="K879" s="6"/>
      <c r="L879" s="55"/>
      <c r="M879" s="5"/>
      <c r="N879" s="5"/>
      <c r="O879" s="5"/>
      <c r="P879" s="5"/>
      <c r="Q879" s="5"/>
      <c r="R879" s="5"/>
      <c r="S879" s="5"/>
      <c r="T879" s="5"/>
    </row>
    <row r="880" spans="1:35" ht="14.5" hidden="1" outlineLevel="1">
      <c r="A880" s="21"/>
      <c r="B880" s="21">
        <v>2010</v>
      </c>
      <c r="C880" s="21">
        <v>2020</v>
      </c>
      <c r="D880" s="21">
        <v>2030</v>
      </c>
      <c r="E880" s="21">
        <v>2040</v>
      </c>
      <c r="F880" s="21">
        <v>2050</v>
      </c>
      <c r="G880" s="21">
        <v>2060</v>
      </c>
      <c r="H880" s="21">
        <v>2070</v>
      </c>
      <c r="I880" s="21">
        <v>2080</v>
      </c>
      <c r="J880" s="21">
        <v>2090</v>
      </c>
      <c r="K880" s="21">
        <v>2100</v>
      </c>
      <c r="M880" s="32"/>
      <c r="N880" s="56"/>
      <c r="O880" s="16"/>
      <c r="P880" s="56"/>
      <c r="Q880" s="56"/>
      <c r="R880" s="56"/>
      <c r="S880" s="56"/>
      <c r="T880" s="56"/>
      <c r="U880" s="56"/>
      <c r="V880" s="56"/>
      <c r="W880" s="57"/>
    </row>
    <row r="881" spans="1:35" ht="14.5" hidden="1" outlineLevel="1">
      <c r="A881" s="21" t="s">
        <v>89</v>
      </c>
      <c r="B881" s="94">
        <f>'[4]Gas and chemicals data'!$I$46</f>
        <v>6.439029295962882E-4</v>
      </c>
      <c r="C881" s="87">
        <f>'[4]Gas and chemicals data'!$I$51</f>
        <v>5.6201314764850224E-4</v>
      </c>
      <c r="D881" s="87">
        <f>'[4]Gas and chemicals data'!$I$52</f>
        <v>4.8317981198329996E-4</v>
      </c>
      <c r="E881" s="87">
        <f>'[4]Gas and chemicals data'!$I$53</f>
        <v>4.1540439344709199E-4</v>
      </c>
      <c r="F881" s="87">
        <f>'[4]Gas and chemicals data'!$I$54</f>
        <v>3.5713580289465952E-4</v>
      </c>
      <c r="G881" s="87">
        <f>'[4]Gas and chemicals data'!$I$55</f>
        <v>3.070405217691998E-4</v>
      </c>
      <c r="H881" s="87">
        <f>'[4]Gas and chemicals data'!$I$56</f>
        <v>2.6795420064422936E-4</v>
      </c>
      <c r="I881" s="87">
        <f>'[4]Gas and chemicals data'!$I$57</f>
        <v>2.3503242173010264E-4</v>
      </c>
      <c r="J881" s="87">
        <f>'[4]Gas and chemicals data'!$I$58</f>
        <v>2.0720320793457132E-4</v>
      </c>
      <c r="K881" s="87">
        <f>'[4]Gas and chemicals data'!$I$59</f>
        <v>1.8359710581497996E-4</v>
      </c>
      <c r="M881" s="32"/>
      <c r="N881" s="6"/>
      <c r="O881" s="1"/>
      <c r="P881" s="6"/>
      <c r="Q881" s="6"/>
      <c r="R881" s="1"/>
      <c r="S881" s="1"/>
      <c r="T881" s="1"/>
      <c r="U881" s="1"/>
      <c r="V881" s="1"/>
      <c r="W881" s="1"/>
      <c r="X881" s="3"/>
      <c r="Y881" s="3"/>
      <c r="Z881" s="3"/>
      <c r="AA881" s="3"/>
      <c r="AB881" s="3"/>
      <c r="AC881" s="3"/>
      <c r="AD881" s="3"/>
      <c r="AE881" s="3"/>
      <c r="AF881" s="3"/>
      <c r="AG881" s="3"/>
    </row>
    <row r="882" spans="1:35" ht="14.5" hidden="1" outlineLevel="1">
      <c r="A882" s="79"/>
      <c r="B882" s="86"/>
      <c r="C882" s="2"/>
      <c r="D882" s="2"/>
      <c r="E882" s="2"/>
      <c r="F882" s="2"/>
      <c r="G882" s="2"/>
      <c r="H882" s="2"/>
      <c r="I882" s="2"/>
      <c r="J882" s="2"/>
      <c r="K882" s="2"/>
      <c r="M882" s="32"/>
      <c r="N882" s="6"/>
      <c r="O882" s="1"/>
      <c r="P882" s="6"/>
      <c r="Q882" s="6"/>
      <c r="R882" s="1"/>
      <c r="S882" s="1"/>
      <c r="T882" s="1"/>
      <c r="U882" s="1"/>
      <c r="V882" s="1"/>
      <c r="W882" s="1"/>
      <c r="X882" s="3"/>
      <c r="Y882" s="3"/>
      <c r="Z882" s="3"/>
      <c r="AA882" s="3"/>
      <c r="AB882" s="3"/>
      <c r="AC882" s="3"/>
      <c r="AD882" s="3"/>
      <c r="AE882" s="3"/>
      <c r="AF882" s="3"/>
      <c r="AG882" s="3"/>
    </row>
    <row r="883" spans="1:35" hidden="1" outlineLevel="1">
      <c r="A883" s="10" t="s">
        <v>133</v>
      </c>
      <c r="B883" s="6"/>
      <c r="C883" s="6"/>
      <c r="D883" s="6"/>
      <c r="E883" s="6"/>
      <c r="F883" s="6"/>
      <c r="G883" s="6"/>
      <c r="H883" s="6"/>
      <c r="I883" s="6"/>
      <c r="J883" s="9" t="s">
        <v>101</v>
      </c>
      <c r="K883" s="6"/>
      <c r="L883" s="55"/>
      <c r="M883" s="5"/>
      <c r="N883" s="5"/>
      <c r="O883" s="5"/>
      <c r="P883" s="5"/>
      <c r="Q883" s="5"/>
      <c r="R883" s="5"/>
      <c r="S883" s="5"/>
      <c r="T883" s="5"/>
    </row>
    <row r="884" spans="1:35" ht="14.5" hidden="1" outlineLevel="1">
      <c r="A884" s="20"/>
      <c r="B884" s="100">
        <v>2010</v>
      </c>
      <c r="C884" s="100">
        <v>2020</v>
      </c>
      <c r="D884" s="100">
        <v>2030</v>
      </c>
      <c r="E884" s="100">
        <v>2040</v>
      </c>
      <c r="F884" s="100">
        <v>2050</v>
      </c>
      <c r="G884" s="100">
        <v>2060</v>
      </c>
      <c r="H884" s="100">
        <v>2070</v>
      </c>
      <c r="I884" s="100">
        <v>2080</v>
      </c>
      <c r="J884" s="100">
        <v>2090</v>
      </c>
      <c r="K884" s="100">
        <v>2100</v>
      </c>
      <c r="M884" s="32"/>
      <c r="N884" s="56"/>
      <c r="O884" s="16"/>
      <c r="P884" s="56"/>
      <c r="Q884" s="56"/>
      <c r="R884" s="56"/>
      <c r="S884" s="56"/>
      <c r="T884" s="56"/>
      <c r="U884" s="56"/>
      <c r="V884" s="56"/>
      <c r="W884" s="57"/>
    </row>
    <row r="885" spans="1:35" ht="14.5" hidden="1" outlineLevel="1">
      <c r="A885" s="100" t="s">
        <v>5</v>
      </c>
      <c r="B885" s="101">
        <f>B$881*B867</f>
        <v>5.3784567090381478E-2</v>
      </c>
      <c r="C885" s="101">
        <f t="shared" ref="C885:K885" si="249">C$881*C867</f>
        <v>8.5978216744932515E-2</v>
      </c>
      <c r="D885" s="101">
        <f t="shared" si="249"/>
        <v>0.11621103163211466</v>
      </c>
      <c r="E885" s="101">
        <f t="shared" si="249"/>
        <v>0.15981816176100791</v>
      </c>
      <c r="F885" s="101">
        <f t="shared" si="249"/>
        <v>0.20914572589104269</v>
      </c>
      <c r="G885" s="101">
        <f t="shared" si="249"/>
        <v>0.25745061689621324</v>
      </c>
      <c r="H885" s="101">
        <f t="shared" si="249"/>
        <v>0.30241122741101994</v>
      </c>
      <c r="I885" s="101">
        <f t="shared" si="249"/>
        <v>0.34183106891025666</v>
      </c>
      <c r="J885" s="101">
        <f t="shared" si="249"/>
        <v>0.36640168012833785</v>
      </c>
      <c r="K885" s="101">
        <f t="shared" si="249"/>
        <v>0.38718548127708746</v>
      </c>
      <c r="M885" s="32"/>
      <c r="N885" s="6"/>
      <c r="O885" s="1"/>
      <c r="P885" s="6"/>
      <c r="Q885" s="6"/>
      <c r="R885" s="1"/>
      <c r="S885" s="1"/>
      <c r="T885" s="1"/>
      <c r="U885" s="1"/>
      <c r="V885" s="1"/>
      <c r="W885" s="1"/>
      <c r="X885" s="3"/>
      <c r="Y885" s="3"/>
      <c r="Z885" s="3"/>
      <c r="AA885" s="3"/>
      <c r="AB885" s="3"/>
      <c r="AC885" s="3"/>
      <c r="AD885" s="3"/>
      <c r="AE885" s="3"/>
      <c r="AF885" s="3"/>
      <c r="AG885" s="3"/>
      <c r="AH885" s="3"/>
      <c r="AI885" s="3"/>
    </row>
    <row r="886" spans="1:35" ht="14.5" hidden="1" outlineLevel="1">
      <c r="A886" s="100" t="s">
        <v>6</v>
      </c>
      <c r="B886" s="101">
        <f t="shared" ref="B886:K894" si="250">B$881*B868</f>
        <v>0.38404775892649529</v>
      </c>
      <c r="C886" s="101">
        <f t="shared" si="250"/>
        <v>0.88654393255093777</v>
      </c>
      <c r="D886" s="101">
        <f t="shared" si="250"/>
        <v>1.1444037578307344</v>
      </c>
      <c r="E886" s="101">
        <f t="shared" si="250"/>
        <v>1.2113827415532592</v>
      </c>
      <c r="F886" s="101">
        <f t="shared" si="250"/>
        <v>1.1510573408304079</v>
      </c>
      <c r="G886" s="101">
        <f t="shared" si="250"/>
        <v>1.0246951712356698</v>
      </c>
      <c r="H886" s="101">
        <f t="shared" si="250"/>
        <v>0.88590372956057351</v>
      </c>
      <c r="I886" s="101">
        <f t="shared" si="250"/>
        <v>0.75450653621839536</v>
      </c>
      <c r="J886" s="101">
        <f t="shared" si="250"/>
        <v>0.62109420866826448</v>
      </c>
      <c r="K886" s="101">
        <f t="shared" si="250"/>
        <v>0.51797285629917422</v>
      </c>
      <c r="M886" s="32"/>
      <c r="N886" s="6"/>
      <c r="O886" s="1"/>
      <c r="P886" s="6"/>
      <c r="Q886" s="6"/>
      <c r="R886" s="1"/>
      <c r="S886" s="1"/>
      <c r="T886" s="1"/>
      <c r="U886" s="1"/>
      <c r="V886" s="1"/>
      <c r="W886" s="1"/>
      <c r="X886" s="3"/>
      <c r="Y886" s="3"/>
      <c r="Z886" s="3"/>
      <c r="AA886" s="3"/>
      <c r="AB886" s="3"/>
      <c r="AC886" s="3"/>
      <c r="AD886" s="3"/>
      <c r="AE886" s="3"/>
      <c r="AF886" s="3"/>
      <c r="AG886" s="3"/>
      <c r="AH886" s="3"/>
      <c r="AI886" s="3"/>
    </row>
    <row r="887" spans="1:35" ht="14.5" hidden="1" outlineLevel="1">
      <c r="A887" s="100" t="s">
        <v>11</v>
      </c>
      <c r="B887" s="101">
        <f t="shared" si="250"/>
        <v>0.61513432463550455</v>
      </c>
      <c r="C887" s="101">
        <f t="shared" si="250"/>
        <v>0.69027106288659346</v>
      </c>
      <c r="D887" s="101">
        <f t="shared" si="250"/>
        <v>0.74645629427716265</v>
      </c>
      <c r="E887" s="101">
        <f t="shared" si="250"/>
        <v>0.80054684456883107</v>
      </c>
      <c r="F887" s="101">
        <f t="shared" si="250"/>
        <v>0.81511653536122031</v>
      </c>
      <c r="G887" s="101">
        <f t="shared" si="250"/>
        <v>0.79716720767812743</v>
      </c>
      <c r="H887" s="101">
        <f t="shared" si="250"/>
        <v>0.76851338821051485</v>
      </c>
      <c r="I887" s="101">
        <f t="shared" si="250"/>
        <v>0.73111166352849433</v>
      </c>
      <c r="J887" s="101">
        <f t="shared" si="250"/>
        <v>0.67440619173832661</v>
      </c>
      <c r="K887" s="101">
        <f t="shared" si="250"/>
        <v>0.62607693212726012</v>
      </c>
      <c r="M887" s="32"/>
      <c r="N887" s="6"/>
      <c r="O887" s="1"/>
      <c r="P887" s="6"/>
      <c r="Q887" s="6"/>
      <c r="R887" s="1"/>
      <c r="S887" s="1"/>
      <c r="T887" s="1"/>
      <c r="U887" s="1"/>
      <c r="V887" s="1"/>
      <c r="W887" s="1"/>
      <c r="X887" s="3"/>
      <c r="Y887" s="3"/>
      <c r="Z887" s="3"/>
      <c r="AA887" s="3"/>
      <c r="AB887" s="3"/>
      <c r="AC887" s="3"/>
      <c r="AD887" s="3"/>
      <c r="AE887" s="3"/>
      <c r="AF887" s="3"/>
      <c r="AG887" s="3"/>
      <c r="AH887" s="3"/>
      <c r="AI887" s="3"/>
    </row>
    <row r="888" spans="1:35" ht="14.5" hidden="1" outlineLevel="1">
      <c r="A888" s="100" t="s">
        <v>2</v>
      </c>
      <c r="B888" s="101">
        <f t="shared" si="250"/>
        <v>0.11534612308193404</v>
      </c>
      <c r="C888" s="101">
        <f t="shared" si="250"/>
        <v>0.17492972079772193</v>
      </c>
      <c r="D888" s="101">
        <f t="shared" si="250"/>
        <v>0.1979831748573718</v>
      </c>
      <c r="E888" s="101">
        <f t="shared" si="250"/>
        <v>0.20076550224782722</v>
      </c>
      <c r="F888" s="101">
        <f t="shared" si="250"/>
        <v>0.19163753285153726</v>
      </c>
      <c r="G888" s="101">
        <f t="shared" si="250"/>
        <v>0.17969760594710071</v>
      </c>
      <c r="H888" s="101">
        <f t="shared" si="250"/>
        <v>0.17019872738462574</v>
      </c>
      <c r="I888" s="101">
        <f t="shared" si="250"/>
        <v>0.16087743614756533</v>
      </c>
      <c r="J888" s="101">
        <f t="shared" si="250"/>
        <v>0.14782404859274798</v>
      </c>
      <c r="K888" s="101">
        <f t="shared" si="250"/>
        <v>0.13770634804454115</v>
      </c>
      <c r="M888" s="32"/>
      <c r="N888" s="6"/>
      <c r="O888" s="1"/>
      <c r="P888" s="6"/>
      <c r="Q888" s="6"/>
      <c r="R888" s="1"/>
      <c r="S888" s="1"/>
      <c r="T888" s="1"/>
      <c r="U888" s="1"/>
      <c r="V888" s="1"/>
      <c r="W888" s="1"/>
      <c r="X888" s="3"/>
      <c r="Y888" s="3"/>
      <c r="Z888" s="3"/>
      <c r="AA888" s="3"/>
      <c r="AB888" s="3"/>
      <c r="AC888" s="3"/>
      <c r="AD888" s="3"/>
      <c r="AE888" s="3"/>
      <c r="AF888" s="3"/>
      <c r="AG888" s="3"/>
      <c r="AH888" s="3"/>
      <c r="AI888" s="3"/>
    </row>
    <row r="889" spans="1:35" ht="14.5" hidden="1" outlineLevel="1">
      <c r="A889" s="100" t="s">
        <v>3</v>
      </c>
      <c r="B889" s="101">
        <f t="shared" si="250"/>
        <v>0.21409588983602826</v>
      </c>
      <c r="C889" s="101">
        <f t="shared" si="250"/>
        <v>0.27467899525957629</v>
      </c>
      <c r="D889" s="101">
        <f t="shared" si="250"/>
        <v>0.30365835303659022</v>
      </c>
      <c r="E889" s="101">
        <f t="shared" si="250"/>
        <v>0.33393277651948911</v>
      </c>
      <c r="F889" s="101">
        <f t="shared" si="250"/>
        <v>0.36351009897785436</v>
      </c>
      <c r="G889" s="101">
        <f t="shared" si="250"/>
        <v>0.37713042681722631</v>
      </c>
      <c r="H889" s="101">
        <f t="shared" si="250"/>
        <v>0.37354386374436466</v>
      </c>
      <c r="I889" s="101">
        <f t="shared" si="250"/>
        <v>0.36277141324239764</v>
      </c>
      <c r="J889" s="101">
        <f t="shared" si="250"/>
        <v>0.34063815042791662</v>
      </c>
      <c r="K889" s="101">
        <f t="shared" si="250"/>
        <v>0.32169411359443073</v>
      </c>
      <c r="M889" s="32"/>
      <c r="N889" s="6"/>
      <c r="O889" s="1"/>
      <c r="P889" s="6"/>
      <c r="Q889" s="6"/>
      <c r="R889" s="1"/>
      <c r="S889" s="1"/>
      <c r="T889" s="1"/>
      <c r="U889" s="1"/>
      <c r="V889" s="1"/>
      <c r="W889" s="1"/>
      <c r="X889" s="3"/>
      <c r="Y889" s="3"/>
      <c r="Z889" s="3"/>
      <c r="AA889" s="3"/>
      <c r="AB889" s="3"/>
      <c r="AC889" s="3"/>
      <c r="AD889" s="3"/>
      <c r="AE889" s="3"/>
      <c r="AF889" s="3"/>
      <c r="AG889" s="3"/>
      <c r="AH889" s="3"/>
      <c r="AI889" s="3"/>
    </row>
    <row r="890" spans="1:35" ht="14.5" hidden="1" outlineLevel="1">
      <c r="A890" s="100" t="s">
        <v>4</v>
      </c>
      <c r="B890" s="101">
        <f t="shared" si="250"/>
        <v>0.11869615247369618</v>
      </c>
      <c r="C890" s="101">
        <f t="shared" si="250"/>
        <v>0.15687134681055642</v>
      </c>
      <c r="D890" s="101">
        <f t="shared" si="250"/>
        <v>0.18484734797343738</v>
      </c>
      <c r="E890" s="101">
        <f t="shared" si="250"/>
        <v>0.22273271707013331</v>
      </c>
      <c r="F890" s="101">
        <f t="shared" si="250"/>
        <v>0.25240127902792631</v>
      </c>
      <c r="G890" s="101">
        <f t="shared" si="250"/>
        <v>0.26802555046375981</v>
      </c>
      <c r="H890" s="101">
        <f t="shared" si="250"/>
        <v>0.2740611725570985</v>
      </c>
      <c r="I890" s="101">
        <f t="shared" si="250"/>
        <v>0.27395052462126379</v>
      </c>
      <c r="J890" s="101">
        <f t="shared" si="250"/>
        <v>0.26445809322021901</v>
      </c>
      <c r="K890" s="101">
        <f t="shared" si="250"/>
        <v>0.25573204576268138</v>
      </c>
      <c r="M890" s="32"/>
      <c r="N890" s="6"/>
      <c r="O890" s="1"/>
      <c r="P890" s="6"/>
      <c r="Q890" s="6"/>
      <c r="R890" s="1"/>
      <c r="S890" s="1"/>
      <c r="T890" s="1"/>
      <c r="U890" s="1"/>
      <c r="V890" s="1"/>
      <c r="W890" s="1"/>
      <c r="X890" s="3"/>
      <c r="Y890" s="3"/>
      <c r="Z890" s="3"/>
      <c r="AA890" s="3"/>
      <c r="AB890" s="3"/>
      <c r="AC890" s="3"/>
      <c r="AD890" s="3"/>
      <c r="AE890" s="3"/>
      <c r="AF890" s="3"/>
      <c r="AG890" s="3"/>
      <c r="AH890" s="3"/>
      <c r="AI890" s="3"/>
    </row>
    <row r="891" spans="1:35" ht="14.5" hidden="1" outlineLevel="1">
      <c r="A891" s="100" t="s">
        <v>0</v>
      </c>
      <c r="B891" s="101">
        <f t="shared" si="250"/>
        <v>0.55348560309612838</v>
      </c>
      <c r="C891" s="101">
        <f t="shared" si="250"/>
        <v>0.58856385970341629</v>
      </c>
      <c r="D891" s="101">
        <f t="shared" si="250"/>
        <v>0.6016690421335561</v>
      </c>
      <c r="E891" s="101">
        <f t="shared" si="250"/>
        <v>0.6282481037481279</v>
      </c>
      <c r="F891" s="101">
        <f t="shared" si="250"/>
        <v>0.63875939780334678</v>
      </c>
      <c r="G891" s="101">
        <f t="shared" si="250"/>
        <v>0.63348775248846934</v>
      </c>
      <c r="H891" s="101">
        <f t="shared" si="250"/>
        <v>0.62351458765756362</v>
      </c>
      <c r="I891" s="101">
        <f t="shared" si="250"/>
        <v>0.60645723412326835</v>
      </c>
      <c r="J891" s="101">
        <f t="shared" si="250"/>
        <v>0.56853779719121622</v>
      </c>
      <c r="K891" s="101">
        <f t="shared" si="250"/>
        <v>0.53422831529492765</v>
      </c>
      <c r="M891" s="32"/>
      <c r="N891" s="6"/>
      <c r="O891" s="1"/>
      <c r="P891" s="6"/>
      <c r="Q891" s="6"/>
      <c r="R891" s="1"/>
      <c r="S891" s="1"/>
      <c r="T891" s="1"/>
      <c r="U891" s="1"/>
      <c r="V891" s="1"/>
      <c r="W891" s="1"/>
      <c r="X891" s="3"/>
      <c r="Y891" s="3"/>
      <c r="Z891" s="3"/>
      <c r="AA891" s="3"/>
      <c r="AB891" s="3"/>
      <c r="AC891" s="3"/>
      <c r="AD891" s="3"/>
      <c r="AE891" s="3"/>
      <c r="AF891" s="3"/>
      <c r="AG891" s="3"/>
      <c r="AH891" s="3"/>
      <c r="AI891" s="3"/>
    </row>
    <row r="892" spans="1:35" ht="14.5" hidden="1" outlineLevel="1">
      <c r="A892" s="100" t="s">
        <v>1</v>
      </c>
      <c r="B892" s="101">
        <f t="shared" si="250"/>
        <v>0.16137158520780065</v>
      </c>
      <c r="C892" s="101">
        <f t="shared" si="250"/>
        <v>0.14463322330709968</v>
      </c>
      <c r="D892" s="101">
        <f t="shared" si="250"/>
        <v>0.12668162026792668</v>
      </c>
      <c r="E892" s="101">
        <f t="shared" si="250"/>
        <v>0.11724893863232655</v>
      </c>
      <c r="F892" s="101">
        <f t="shared" si="250"/>
        <v>0.10719646178342923</v>
      </c>
      <c r="G892" s="101">
        <f t="shared" si="250"/>
        <v>9.6727157706361214E-2</v>
      </c>
      <c r="H892" s="101">
        <f t="shared" si="250"/>
        <v>8.6931832591850056E-2</v>
      </c>
      <c r="I892" s="101">
        <f t="shared" si="250"/>
        <v>7.7280826255307619E-2</v>
      </c>
      <c r="J892" s="101">
        <f t="shared" si="250"/>
        <v>6.7083605700922422E-2</v>
      </c>
      <c r="K892" s="101">
        <f t="shared" si="250"/>
        <v>5.9241608829711329E-2</v>
      </c>
      <c r="M892" s="32"/>
      <c r="N892" s="6"/>
      <c r="O892" s="1"/>
      <c r="P892" s="6"/>
      <c r="Q892" s="6"/>
      <c r="R892" s="1"/>
      <c r="S892" s="1"/>
      <c r="T892" s="1"/>
      <c r="U892" s="1"/>
      <c r="V892" s="1"/>
      <c r="W892" s="1"/>
      <c r="X892" s="3"/>
      <c r="Y892" s="3"/>
      <c r="Z892" s="3"/>
      <c r="AA892" s="3"/>
      <c r="AB892" s="3"/>
      <c r="AC892" s="3"/>
      <c r="AD892" s="3"/>
      <c r="AE892" s="3"/>
      <c r="AF892" s="3"/>
      <c r="AG892" s="3"/>
      <c r="AH892" s="3"/>
      <c r="AI892" s="3"/>
    </row>
    <row r="893" spans="1:35" ht="14.5" hidden="1" outlineLevel="1">
      <c r="A893" s="100" t="s">
        <v>7</v>
      </c>
      <c r="B893" s="101">
        <f t="shared" si="250"/>
        <v>0.15499430416677892</v>
      </c>
      <c r="C893" s="101">
        <f t="shared" si="250"/>
        <v>0.20797376283071242</v>
      </c>
      <c r="D893" s="101">
        <f t="shared" si="250"/>
        <v>0.24506616023760877</v>
      </c>
      <c r="E893" s="101">
        <f t="shared" si="250"/>
        <v>0.28029077995108892</v>
      </c>
      <c r="F893" s="101">
        <f t="shared" si="250"/>
        <v>0.30440838316086666</v>
      </c>
      <c r="G893" s="101">
        <f t="shared" si="250"/>
        <v>0.3202672877431299</v>
      </c>
      <c r="H893" s="101">
        <f t="shared" si="250"/>
        <v>0.31984795867029236</v>
      </c>
      <c r="I893" s="101">
        <f t="shared" si="250"/>
        <v>0.3112244651841945</v>
      </c>
      <c r="J893" s="101">
        <f t="shared" si="250"/>
        <v>0.29347156859667417</v>
      </c>
      <c r="K893" s="101">
        <f t="shared" si="250"/>
        <v>0.2765634150065937</v>
      </c>
      <c r="M893" s="32"/>
      <c r="N893" s="6"/>
      <c r="O893" s="1"/>
      <c r="P893" s="6"/>
      <c r="Q893" s="6"/>
      <c r="R893" s="1"/>
      <c r="S893" s="1"/>
      <c r="T893" s="1"/>
      <c r="U893" s="1"/>
      <c r="V893" s="1"/>
      <c r="W893" s="1"/>
      <c r="X893" s="3"/>
      <c r="Y893" s="3"/>
      <c r="Z893" s="3"/>
      <c r="AA893" s="3"/>
      <c r="AB893" s="3"/>
      <c r="AC893" s="3"/>
      <c r="AD893" s="3"/>
      <c r="AE893" s="3"/>
      <c r="AF893" s="3"/>
      <c r="AG893" s="3"/>
    </row>
    <row r="894" spans="1:35" ht="14.5" hidden="1" outlineLevel="1">
      <c r="A894" s="100" t="s">
        <v>8</v>
      </c>
      <c r="B894" s="101">
        <f t="shared" si="250"/>
        <v>0.17122922866896356</v>
      </c>
      <c r="C894" s="101">
        <f t="shared" si="250"/>
        <v>0.3771010727384434</v>
      </c>
      <c r="D894" s="101">
        <f t="shared" si="250"/>
        <v>0.59465495264572921</v>
      </c>
      <c r="E894" s="101">
        <f t="shared" si="250"/>
        <v>0.74709593764131499</v>
      </c>
      <c r="F894" s="101">
        <f t="shared" si="250"/>
        <v>0.82092720402406072</v>
      </c>
      <c r="G894" s="101">
        <f t="shared" si="250"/>
        <v>0.85598500255959131</v>
      </c>
      <c r="H894" s="101">
        <f t="shared" si="250"/>
        <v>0.86856503401393559</v>
      </c>
      <c r="I894" s="101">
        <f t="shared" si="250"/>
        <v>0.85021354783910374</v>
      </c>
      <c r="J894" s="101">
        <f t="shared" si="250"/>
        <v>0.79475914593530872</v>
      </c>
      <c r="K894" s="101">
        <f t="shared" si="250"/>
        <v>0.74178987149377562</v>
      </c>
      <c r="M894" s="32"/>
      <c r="N894" s="9" t="s">
        <v>9</v>
      </c>
      <c r="O894" s="1"/>
      <c r="P894" s="6"/>
      <c r="Q894" s="6"/>
      <c r="R894" s="1"/>
      <c r="S894" s="1"/>
      <c r="T894" s="1"/>
      <c r="U894" s="1"/>
      <c r="V894" s="1"/>
      <c r="W894" s="1"/>
      <c r="X894" s="3"/>
      <c r="Y894" s="3"/>
      <c r="Z894" s="3"/>
      <c r="AA894" s="3"/>
      <c r="AB894" s="3"/>
      <c r="AC894" s="3"/>
      <c r="AD894" s="3"/>
      <c r="AE894" s="3"/>
      <c r="AF894" s="3"/>
      <c r="AG894" s="3"/>
    </row>
    <row r="895" spans="1:35" ht="14.5" hidden="1" outlineLevel="1">
      <c r="A895" s="100" t="s">
        <v>89</v>
      </c>
      <c r="B895" s="101">
        <f>SUM(B885:B894)</f>
        <v>2.5421855371837117</v>
      </c>
      <c r="C895" s="101">
        <f t="shared" ref="C895:K895" si="251">SUM(C885:C894)</f>
        <v>3.5875451936299898</v>
      </c>
      <c r="D895" s="101">
        <f t="shared" si="251"/>
        <v>4.2616317348922328</v>
      </c>
      <c r="E895" s="101">
        <f t="shared" si="251"/>
        <v>4.7020625036934067</v>
      </c>
      <c r="F895" s="101">
        <f t="shared" si="251"/>
        <v>4.8541599597116925</v>
      </c>
      <c r="G895" s="101">
        <f t="shared" si="251"/>
        <v>4.8106337795356486</v>
      </c>
      <c r="H895" s="101">
        <f t="shared" si="251"/>
        <v>4.6734915218018385</v>
      </c>
      <c r="I895" s="101">
        <f t="shared" si="251"/>
        <v>4.4702247160702475</v>
      </c>
      <c r="J895" s="101">
        <f t="shared" si="251"/>
        <v>4.1386744901999339</v>
      </c>
      <c r="K895" s="101">
        <f t="shared" si="251"/>
        <v>3.8581909877301834</v>
      </c>
      <c r="M895" s="32"/>
      <c r="N895" s="9"/>
      <c r="O895" s="1"/>
      <c r="P895" s="6"/>
      <c r="Q895" s="6"/>
      <c r="R895" s="1"/>
      <c r="S895" s="1"/>
      <c r="T895" s="1"/>
      <c r="U895" s="1"/>
      <c r="V895" s="1"/>
      <c r="W895" s="1"/>
      <c r="X895" s="3"/>
      <c r="Y895" s="3"/>
      <c r="Z895" s="3"/>
      <c r="AA895" s="3"/>
      <c r="AB895" s="3"/>
      <c r="AC895" s="3"/>
      <c r="AD895" s="3"/>
      <c r="AE895" s="3"/>
      <c r="AF895" s="3"/>
      <c r="AG895" s="3"/>
    </row>
    <row r="896" spans="1:35" s="5" customFormat="1" ht="14.5" hidden="1" outlineLevel="1">
      <c r="A896" s="32"/>
      <c r="B896" s="6"/>
      <c r="C896" s="6"/>
      <c r="D896" s="6"/>
      <c r="E896" s="6"/>
      <c r="F896" s="6"/>
      <c r="G896" s="6"/>
      <c r="H896" s="6"/>
      <c r="I896" s="6"/>
      <c r="J896" s="6"/>
      <c r="K896" s="6"/>
      <c r="L896" s="6"/>
      <c r="P896" s="6"/>
      <c r="Q896" s="6"/>
      <c r="R896" s="6"/>
      <c r="S896" s="6"/>
      <c r="T896" s="6"/>
      <c r="U896" s="6"/>
      <c r="V896" s="6"/>
      <c r="W896" s="6"/>
      <c r="X896" s="6"/>
      <c r="Y896" s="6"/>
      <c r="Z896" s="6"/>
      <c r="AA896" s="6"/>
    </row>
    <row r="897" spans="1:35" collapsed="1">
      <c r="A897" s="10" t="s">
        <v>135</v>
      </c>
      <c r="B897" s="6"/>
      <c r="C897" s="6"/>
      <c r="D897" s="6"/>
      <c r="E897" s="6"/>
      <c r="F897" s="6"/>
      <c r="G897" s="6"/>
      <c r="H897" s="6"/>
      <c r="I897" s="6"/>
      <c r="J897" s="9" t="s">
        <v>101</v>
      </c>
      <c r="K897" s="6"/>
      <c r="L897" s="55"/>
      <c r="M897" s="5"/>
      <c r="N897" s="5"/>
      <c r="O897" s="5"/>
      <c r="P897" s="5"/>
      <c r="Q897" s="5"/>
      <c r="R897" s="5"/>
      <c r="S897" s="5"/>
      <c r="T897" s="5"/>
    </row>
    <row r="898" spans="1:35" ht="14.5">
      <c r="A898" s="84"/>
      <c r="B898" s="84">
        <v>2010</v>
      </c>
      <c r="C898" s="84">
        <v>2020</v>
      </c>
      <c r="D898" s="84">
        <v>2030</v>
      </c>
      <c r="E898" s="84">
        <v>2040</v>
      </c>
      <c r="F898" s="84">
        <v>2050</v>
      </c>
      <c r="G898" s="84">
        <v>2060</v>
      </c>
      <c r="H898" s="84">
        <v>2070</v>
      </c>
      <c r="I898" s="84">
        <v>2080</v>
      </c>
      <c r="J898" s="84">
        <v>2090</v>
      </c>
      <c r="K898" s="84">
        <v>2100</v>
      </c>
      <c r="M898" s="32"/>
      <c r="N898" s="56"/>
      <c r="O898" s="16"/>
      <c r="P898" s="56"/>
      <c r="Q898" s="56"/>
      <c r="R898" s="56"/>
      <c r="S898" s="56"/>
      <c r="T898" s="56"/>
      <c r="U898" s="56"/>
      <c r="V898" s="56"/>
      <c r="W898" s="57"/>
    </row>
    <row r="899" spans="1:35" ht="14.5">
      <c r="A899" s="84" t="s">
        <v>5</v>
      </c>
      <c r="B899" s="90">
        <f>B820+B852+B885</f>
        <v>0.14326177769306156</v>
      </c>
      <c r="C899" s="90">
        <f t="shared" ref="C899:K899" si="252">C820+C852+C885</f>
        <v>0.20409705283239366</v>
      </c>
      <c r="D899" s="90">
        <f t="shared" si="252"/>
        <v>0.25976727817870876</v>
      </c>
      <c r="E899" s="90">
        <f t="shared" si="252"/>
        <v>0.34075547193045258</v>
      </c>
      <c r="F899" s="90">
        <f t="shared" si="252"/>
        <v>0.43145503525823403</v>
      </c>
      <c r="G899" s="90">
        <f t="shared" si="252"/>
        <v>0.5141689196866075</v>
      </c>
      <c r="H899" s="90">
        <f t="shared" si="252"/>
        <v>0.58982758768725785</v>
      </c>
      <c r="I899" s="90">
        <f t="shared" si="252"/>
        <v>0.69794117942711664</v>
      </c>
      <c r="J899" s="90">
        <f t="shared" si="252"/>
        <v>0.70764865125346521</v>
      </c>
      <c r="K899" s="90">
        <f t="shared" si="252"/>
        <v>0.75041000440082684</v>
      </c>
      <c r="M899" s="32"/>
      <c r="N899" s="6"/>
      <c r="O899" s="1"/>
      <c r="P899" s="6"/>
      <c r="Q899" s="6"/>
      <c r="R899" s="1"/>
      <c r="S899" s="1"/>
      <c r="T899" s="1"/>
      <c r="U899" s="1"/>
      <c r="V899" s="1"/>
      <c r="W899" s="1"/>
      <c r="X899" s="3"/>
      <c r="Y899" s="3"/>
      <c r="Z899" s="3"/>
      <c r="AA899" s="3"/>
      <c r="AB899" s="3"/>
      <c r="AC899" s="3"/>
      <c r="AD899" s="3"/>
      <c r="AE899" s="3"/>
      <c r="AF899" s="3"/>
      <c r="AG899" s="3"/>
      <c r="AH899" s="3"/>
      <c r="AI899" s="3"/>
    </row>
    <row r="900" spans="1:35" ht="14.5">
      <c r="A900" s="84" t="s">
        <v>6</v>
      </c>
      <c r="B900" s="90">
        <f t="shared" ref="B900:K908" si="253">B821+B853+B886</f>
        <v>0.91834206717733302</v>
      </c>
      <c r="C900" s="90">
        <f t="shared" si="253"/>
        <v>2.0166571959799562</v>
      </c>
      <c r="D900" s="90">
        <f t="shared" si="253"/>
        <v>2.5092154301019436</v>
      </c>
      <c r="E900" s="90">
        <f t="shared" si="253"/>
        <v>2.5611632326610465</v>
      </c>
      <c r="F900" s="90">
        <f t="shared" si="253"/>
        <v>2.3643889094604669</v>
      </c>
      <c r="G900" s="90">
        <f t="shared" si="253"/>
        <v>2.0412029817207102</v>
      </c>
      <c r="H900" s="90">
        <f t="shared" si="253"/>
        <v>1.7250051392041075</v>
      </c>
      <c r="I900" s="90">
        <f t="shared" si="253"/>
        <v>1.5387859386648328</v>
      </c>
      <c r="J900" s="90">
        <f t="shared" si="253"/>
        <v>1.1983758134131643</v>
      </c>
      <c r="K900" s="90">
        <f t="shared" si="253"/>
        <v>1.0037562335178771</v>
      </c>
      <c r="M900" s="32"/>
      <c r="N900" s="6"/>
      <c r="O900" s="1"/>
      <c r="P900" s="6"/>
      <c r="Q900" s="6"/>
      <c r="R900" s="1"/>
      <c r="S900" s="1"/>
      <c r="T900" s="1"/>
      <c r="U900" s="1"/>
      <c r="V900" s="1"/>
      <c r="W900" s="1"/>
      <c r="X900" s="3"/>
      <c r="Y900" s="3"/>
      <c r="Z900" s="3"/>
      <c r="AA900" s="3"/>
      <c r="AB900" s="3"/>
      <c r="AC900" s="3"/>
      <c r="AD900" s="3"/>
      <c r="AE900" s="3"/>
      <c r="AF900" s="3"/>
      <c r="AG900" s="3"/>
      <c r="AH900" s="3"/>
      <c r="AI900" s="3"/>
    </row>
    <row r="901" spans="1:35" ht="14.5">
      <c r="A901" s="84" t="s">
        <v>11</v>
      </c>
      <c r="B901" s="90">
        <f t="shared" si="253"/>
        <v>1.4547392169349138</v>
      </c>
      <c r="C901" s="90">
        <f t="shared" si="253"/>
        <v>1.569171621261622</v>
      </c>
      <c r="D901" s="90">
        <f t="shared" si="253"/>
        <v>1.6368537266231133</v>
      </c>
      <c r="E901" s="90">
        <f t="shared" si="253"/>
        <v>1.6926383167319572</v>
      </c>
      <c r="F901" s="90">
        <f t="shared" si="253"/>
        <v>1.6742839842778063</v>
      </c>
      <c r="G901" s="90">
        <f t="shared" si="253"/>
        <v>1.5878002525013892</v>
      </c>
      <c r="H901" s="90">
        <f t="shared" si="253"/>
        <v>1.4961453661263722</v>
      </c>
      <c r="I901" s="90">
        <f t="shared" si="253"/>
        <v>1.4906355758828547</v>
      </c>
      <c r="J901" s="90">
        <f t="shared" si="253"/>
        <v>1.3011606021061888</v>
      </c>
      <c r="K901" s="90">
        <f t="shared" si="253"/>
        <v>1.213209148430149</v>
      </c>
      <c r="M901" s="32"/>
      <c r="N901" s="6"/>
      <c r="O901" s="1"/>
      <c r="P901" s="6"/>
      <c r="Q901" s="6"/>
      <c r="R901" s="1"/>
      <c r="S901" s="1"/>
      <c r="T901" s="1"/>
      <c r="U901" s="1"/>
      <c r="V901" s="1"/>
      <c r="W901" s="1"/>
      <c r="X901" s="3"/>
      <c r="Y901" s="3"/>
      <c r="Z901" s="3"/>
      <c r="AA901" s="3"/>
      <c r="AB901" s="3"/>
      <c r="AC901" s="3"/>
      <c r="AD901" s="3"/>
      <c r="AE901" s="3"/>
      <c r="AF901" s="3"/>
      <c r="AG901" s="3"/>
      <c r="AH901" s="3"/>
      <c r="AI901" s="3"/>
    </row>
    <row r="902" spans="1:35" ht="14.5">
      <c r="A902" s="84" t="s">
        <v>2</v>
      </c>
      <c r="B902" s="90">
        <f t="shared" si="253"/>
        <v>0.28484167950025185</v>
      </c>
      <c r="C902" s="90">
        <f t="shared" si="253"/>
        <v>0.40405016933563742</v>
      </c>
      <c r="D902" s="90">
        <f t="shared" si="253"/>
        <v>0.43791903547288302</v>
      </c>
      <c r="E902" s="90">
        <f t="shared" si="253"/>
        <v>0.42683367166756059</v>
      </c>
      <c r="F902" s="90">
        <f t="shared" si="253"/>
        <v>0.39530948158635326</v>
      </c>
      <c r="G902" s="90">
        <f t="shared" si="253"/>
        <v>0.35920680512172076</v>
      </c>
      <c r="H902" s="90">
        <f t="shared" si="253"/>
        <v>0.33239715778477552</v>
      </c>
      <c r="I902" s="90">
        <f t="shared" si="253"/>
        <v>0.32900455922943606</v>
      </c>
      <c r="J902" s="90">
        <f t="shared" si="253"/>
        <v>0.28597825614798389</v>
      </c>
      <c r="K902" s="90">
        <f t="shared" si="253"/>
        <v>0.26698541347862415</v>
      </c>
      <c r="M902" s="32"/>
      <c r="N902" s="6"/>
      <c r="O902" s="1"/>
      <c r="P902" s="6"/>
      <c r="Q902" s="6"/>
      <c r="R902" s="1"/>
      <c r="S902" s="1"/>
      <c r="T902" s="1"/>
      <c r="U902" s="1"/>
      <c r="V902" s="1"/>
      <c r="W902" s="1"/>
      <c r="X902" s="3"/>
      <c r="Y902" s="3"/>
      <c r="Z902" s="3"/>
      <c r="AA902" s="3"/>
      <c r="AB902" s="3"/>
      <c r="AC902" s="3"/>
      <c r="AD902" s="3"/>
      <c r="AE902" s="3"/>
      <c r="AF902" s="3"/>
      <c r="AG902" s="3"/>
      <c r="AH902" s="3"/>
      <c r="AI902" s="3"/>
    </row>
    <row r="903" spans="1:35" ht="14.5">
      <c r="A903" s="84" t="s">
        <v>3</v>
      </c>
      <c r="B903" s="90">
        <f t="shared" si="253"/>
        <v>0.51564564542655544</v>
      </c>
      <c r="C903" s="90">
        <f t="shared" si="253"/>
        <v>0.62911274660529048</v>
      </c>
      <c r="D903" s="90">
        <f t="shared" si="253"/>
        <v>0.66849240202130611</v>
      </c>
      <c r="E903" s="90">
        <f t="shared" si="253"/>
        <v>0.70754566658750462</v>
      </c>
      <c r="F903" s="90">
        <f t="shared" si="253"/>
        <v>0.74761215054061347</v>
      </c>
      <c r="G903" s="90">
        <f t="shared" si="253"/>
        <v>0.75185276816169599</v>
      </c>
      <c r="H903" s="90">
        <f t="shared" si="253"/>
        <v>0.72775892677835707</v>
      </c>
      <c r="I903" s="90">
        <f t="shared" si="253"/>
        <v>0.74019112529338194</v>
      </c>
      <c r="J903" s="90">
        <f t="shared" si="253"/>
        <v>0.65766029273877913</v>
      </c>
      <c r="K903" s="90">
        <f t="shared" si="253"/>
        <v>0.62346386729662573</v>
      </c>
      <c r="M903" s="32"/>
      <c r="N903" s="6"/>
      <c r="O903" s="1"/>
      <c r="P903" s="6"/>
      <c r="Q903" s="6"/>
      <c r="R903" s="1"/>
      <c r="S903" s="1"/>
      <c r="T903" s="1"/>
      <c r="U903" s="1"/>
      <c r="V903" s="1"/>
      <c r="W903" s="1"/>
      <c r="X903" s="3"/>
      <c r="Y903" s="3"/>
      <c r="Z903" s="3"/>
      <c r="AA903" s="3"/>
      <c r="AB903" s="3"/>
      <c r="AC903" s="3"/>
      <c r="AD903" s="3"/>
      <c r="AE903" s="3"/>
      <c r="AF903" s="3"/>
      <c r="AG903" s="3"/>
      <c r="AH903" s="3"/>
      <c r="AI903" s="3"/>
    </row>
    <row r="904" spans="1:35" ht="14.5">
      <c r="A904" s="84" t="s">
        <v>4</v>
      </c>
      <c r="B904" s="90">
        <f t="shared" si="253"/>
        <v>0.29570527190597373</v>
      </c>
      <c r="C904" s="90">
        <f t="shared" si="253"/>
        <v>0.36470990012163473</v>
      </c>
      <c r="D904" s="90">
        <f t="shared" si="253"/>
        <v>0.41001278478807335</v>
      </c>
      <c r="E904" s="90">
        <f t="shared" si="253"/>
        <v>0.47366676586258682</v>
      </c>
      <c r="F904" s="90">
        <f t="shared" si="253"/>
        <v>0.5202776063700314</v>
      </c>
      <c r="G904" s="90">
        <f t="shared" si="253"/>
        <v>0.53527084771993327</v>
      </c>
      <c r="H904" s="90">
        <f t="shared" si="253"/>
        <v>0.53473141615031372</v>
      </c>
      <c r="I904" s="90">
        <f t="shared" si="253"/>
        <v>0.55970657819185843</v>
      </c>
      <c r="J904" s="90">
        <f t="shared" si="253"/>
        <v>0.51116139257214721</v>
      </c>
      <c r="K904" s="90">
        <f t="shared" si="253"/>
        <v>0.49572996227083038</v>
      </c>
      <c r="M904" s="32"/>
      <c r="N904" s="6"/>
      <c r="O904" s="1"/>
      <c r="P904" s="6"/>
      <c r="Q904" s="6"/>
      <c r="R904" s="1"/>
      <c r="S904" s="1"/>
      <c r="T904" s="1"/>
      <c r="U904" s="1"/>
      <c r="V904" s="1"/>
      <c r="W904" s="1"/>
      <c r="X904" s="3"/>
      <c r="Y904" s="3"/>
      <c r="Z904" s="3"/>
      <c r="AA904" s="3"/>
      <c r="AB904" s="3"/>
      <c r="AC904" s="3"/>
      <c r="AD904" s="3"/>
      <c r="AE904" s="3"/>
      <c r="AF904" s="3"/>
      <c r="AG904" s="3"/>
      <c r="AH904" s="3"/>
      <c r="AI904" s="3"/>
    </row>
    <row r="905" spans="1:35" ht="14.5">
      <c r="A905" s="84" t="s">
        <v>0</v>
      </c>
      <c r="B905" s="90">
        <f t="shared" si="253"/>
        <v>1.3093328037756302</v>
      </c>
      <c r="C905" s="90">
        <f t="shared" si="253"/>
        <v>1.3384841365554077</v>
      </c>
      <c r="D905" s="90">
        <f t="shared" si="253"/>
        <v>1.3198488349238677</v>
      </c>
      <c r="E905" s="90">
        <f t="shared" si="253"/>
        <v>1.3287099832452864</v>
      </c>
      <c r="F905" s="90">
        <f t="shared" si="253"/>
        <v>1.3123190057729399</v>
      </c>
      <c r="G905" s="90">
        <f t="shared" si="253"/>
        <v>1.2620083989334114</v>
      </c>
      <c r="H905" s="90">
        <f t="shared" si="253"/>
        <v>1.2140516027249963</v>
      </c>
      <c r="I905" s="90">
        <f t="shared" si="253"/>
        <v>1.2366686941318377</v>
      </c>
      <c r="J905" s="90">
        <f t="shared" si="253"/>
        <v>1.0970477566227657</v>
      </c>
      <c r="K905" s="90">
        <f t="shared" si="253"/>
        <v>1.0352513759888411</v>
      </c>
      <c r="M905" s="32"/>
      <c r="N905" s="6"/>
      <c r="O905" s="1"/>
      <c r="P905" s="6"/>
      <c r="Q905" s="6"/>
      <c r="R905" s="1"/>
      <c r="S905" s="1"/>
      <c r="T905" s="1"/>
      <c r="U905" s="1"/>
      <c r="V905" s="1"/>
      <c r="W905" s="1"/>
      <c r="X905" s="3"/>
      <c r="Y905" s="3"/>
      <c r="Z905" s="3"/>
      <c r="AA905" s="3"/>
      <c r="AB905" s="3"/>
      <c r="AC905" s="3"/>
      <c r="AD905" s="3"/>
      <c r="AE905" s="3"/>
      <c r="AF905" s="3"/>
      <c r="AG905" s="3"/>
      <c r="AH905" s="3"/>
      <c r="AI905" s="3"/>
    </row>
    <row r="906" spans="1:35" ht="14.5">
      <c r="A906" s="84" t="s">
        <v>1</v>
      </c>
      <c r="B906" s="90">
        <f t="shared" si="253"/>
        <v>0.38928568152338888</v>
      </c>
      <c r="C906" s="90">
        <f t="shared" si="253"/>
        <v>0.33345565614004907</v>
      </c>
      <c r="D906" s="90">
        <f t="shared" si="253"/>
        <v>0.2807355815549829</v>
      </c>
      <c r="E906" s="90">
        <f t="shared" si="253"/>
        <v>0.24976078469365076</v>
      </c>
      <c r="F906" s="90">
        <f t="shared" si="253"/>
        <v>0.22151666914480939</v>
      </c>
      <c r="G906" s="90">
        <f t="shared" si="253"/>
        <v>0.19374798277675154</v>
      </c>
      <c r="H906" s="90">
        <f t="shared" si="253"/>
        <v>0.17019554647329738</v>
      </c>
      <c r="I906" s="90">
        <f t="shared" si="253"/>
        <v>0.15854188513137168</v>
      </c>
      <c r="J906" s="90">
        <f t="shared" si="253"/>
        <v>0.13025079760090116</v>
      </c>
      <c r="K906" s="90">
        <f t="shared" si="253"/>
        <v>0.11495906090600849</v>
      </c>
      <c r="M906" s="32"/>
      <c r="N906" s="6"/>
      <c r="O906" s="1"/>
      <c r="P906" s="6"/>
      <c r="Q906" s="6"/>
      <c r="R906" s="1"/>
      <c r="S906" s="1"/>
      <c r="T906" s="1"/>
      <c r="U906" s="1"/>
      <c r="V906" s="1"/>
      <c r="W906" s="1"/>
      <c r="X906" s="3"/>
      <c r="Y906" s="3"/>
      <c r="Z906" s="3"/>
      <c r="AA906" s="3"/>
      <c r="AB906" s="3"/>
      <c r="AC906" s="3"/>
      <c r="AD906" s="3"/>
      <c r="AE906" s="3"/>
      <c r="AF906" s="3"/>
      <c r="AG906" s="3"/>
      <c r="AH906" s="3"/>
      <c r="AI906" s="3"/>
    </row>
    <row r="907" spans="1:35" ht="14.5">
      <c r="A907" s="84" t="s">
        <v>7</v>
      </c>
      <c r="B907" s="90">
        <f t="shared" si="253"/>
        <v>0.37939968568815324</v>
      </c>
      <c r="C907" s="90">
        <f t="shared" si="253"/>
        <v>0.47955343893521041</v>
      </c>
      <c r="D907" s="90">
        <f t="shared" si="253"/>
        <v>0.5412342962126877</v>
      </c>
      <c r="E907" s="90">
        <f t="shared" si="253"/>
        <v>0.59487660338974435</v>
      </c>
      <c r="F907" s="90">
        <f t="shared" si="253"/>
        <v>0.62677002619194677</v>
      </c>
      <c r="G907" s="90">
        <f t="shared" si="253"/>
        <v>0.63905425714561348</v>
      </c>
      <c r="H907" s="90">
        <f t="shared" si="253"/>
        <v>0.62363760202591356</v>
      </c>
      <c r="I907" s="90">
        <f t="shared" si="253"/>
        <v>0.63517104919511014</v>
      </c>
      <c r="J907" s="90">
        <f t="shared" si="253"/>
        <v>0.5667237552529143</v>
      </c>
      <c r="K907" s="90">
        <f t="shared" si="253"/>
        <v>0.53602260942692248</v>
      </c>
      <c r="M907" s="32"/>
      <c r="N907" s="6"/>
      <c r="O907" s="1"/>
      <c r="P907" s="6"/>
      <c r="Q907" s="6"/>
      <c r="R907" s="1"/>
      <c r="S907" s="1"/>
      <c r="T907" s="1"/>
      <c r="U907" s="1"/>
      <c r="V907" s="1"/>
      <c r="W907" s="1"/>
      <c r="X907" s="3"/>
      <c r="Y907" s="3"/>
      <c r="Z907" s="3"/>
      <c r="AA907" s="3"/>
      <c r="AB907" s="3"/>
      <c r="AC907" s="3"/>
      <c r="AD907" s="3"/>
      <c r="AE907" s="3"/>
      <c r="AF907" s="3"/>
      <c r="AG907" s="3"/>
    </row>
    <row r="908" spans="1:35" ht="14.5">
      <c r="A908" s="84" t="s">
        <v>8</v>
      </c>
      <c r="B908" s="90">
        <f t="shared" si="253"/>
        <v>0.41907795388676367</v>
      </c>
      <c r="C908" s="90">
        <f t="shared" si="253"/>
        <v>0.86338836758570559</v>
      </c>
      <c r="D908" s="90">
        <f t="shared" si="253"/>
        <v>1.3066090127232861</v>
      </c>
      <c r="E908" s="90">
        <f t="shared" si="253"/>
        <v>1.5808903638323648</v>
      </c>
      <c r="F908" s="90">
        <f t="shared" si="253"/>
        <v>1.6869783827303146</v>
      </c>
      <c r="G908" s="90">
        <f t="shared" si="253"/>
        <v>1.7054722041177874</v>
      </c>
      <c r="H908" s="90">
        <f t="shared" si="253"/>
        <v>1.6913106620267144</v>
      </c>
      <c r="I908" s="90">
        <f t="shared" si="253"/>
        <v>1.7332898827804137</v>
      </c>
      <c r="J908" s="90">
        <f t="shared" si="253"/>
        <v>1.5331994844239014</v>
      </c>
      <c r="K908" s="90">
        <f t="shared" si="253"/>
        <v>1.4374043256954905</v>
      </c>
      <c r="M908" s="32"/>
      <c r="N908" s="9" t="s">
        <v>9</v>
      </c>
      <c r="O908" s="1"/>
      <c r="P908" s="6"/>
      <c r="Q908" s="6"/>
      <c r="R908" s="1"/>
      <c r="S908" s="1"/>
      <c r="T908" s="1"/>
      <c r="U908" s="1"/>
      <c r="V908" s="1"/>
      <c r="W908" s="1"/>
      <c r="X908" s="3"/>
      <c r="Y908" s="3"/>
      <c r="Z908" s="3"/>
      <c r="AA908" s="3"/>
      <c r="AB908" s="3"/>
      <c r="AC908" s="3"/>
      <c r="AD908" s="3"/>
      <c r="AE908" s="3"/>
      <c r="AF908" s="3"/>
      <c r="AG908" s="3"/>
    </row>
    <row r="909" spans="1:35" ht="14.5">
      <c r="A909" s="84" t="s">
        <v>89</v>
      </c>
      <c r="B909" s="90">
        <f>SUM(B899:B908)</f>
        <v>6.1096317835120262</v>
      </c>
      <c r="C909" s="90">
        <f t="shared" ref="C909:K909" si="254">SUM(C899:C908)</f>
        <v>8.2026802853529066</v>
      </c>
      <c r="D909" s="90">
        <f t="shared" si="254"/>
        <v>9.3706883826008536</v>
      </c>
      <c r="E909" s="90">
        <f t="shared" si="254"/>
        <v>9.9568408606021563</v>
      </c>
      <c r="F909" s="90">
        <f t="shared" si="254"/>
        <v>9.9809112513335165</v>
      </c>
      <c r="G909" s="90">
        <f t="shared" si="254"/>
        <v>9.5897854178856221</v>
      </c>
      <c r="H909" s="90">
        <f t="shared" si="254"/>
        <v>9.1050610069821047</v>
      </c>
      <c r="I909" s="90">
        <f t="shared" si="254"/>
        <v>9.1199364679282144</v>
      </c>
      <c r="J909" s="90">
        <f t="shared" si="254"/>
        <v>7.9892068021322107</v>
      </c>
      <c r="K909" s="90">
        <f t="shared" si="254"/>
        <v>7.4771920014121953</v>
      </c>
      <c r="M909" s="32"/>
      <c r="N909" s="9"/>
      <c r="O909" s="1"/>
      <c r="P909" s="6"/>
      <c r="Q909" s="6"/>
      <c r="R909" s="1"/>
      <c r="S909" s="1"/>
      <c r="T909" s="1"/>
      <c r="U909" s="1"/>
      <c r="V909" s="1"/>
      <c r="W909" s="1"/>
      <c r="X909" s="3"/>
      <c r="Y909" s="3"/>
      <c r="Z909" s="3"/>
      <c r="AA909" s="3"/>
      <c r="AB909" s="3"/>
      <c r="AC909" s="3"/>
      <c r="AD909" s="3"/>
      <c r="AE909" s="3"/>
      <c r="AF909" s="3"/>
      <c r="AG909" s="3"/>
    </row>
    <row r="910" spans="1:35" s="5" customFormat="1" ht="14.5">
      <c r="A910" s="32"/>
      <c r="B910" s="6"/>
      <c r="C910" s="6"/>
      <c r="D910" s="6"/>
      <c r="E910" s="6"/>
      <c r="F910" s="6"/>
      <c r="G910" s="6"/>
      <c r="H910" s="6"/>
      <c r="I910" s="6"/>
      <c r="J910" s="6"/>
      <c r="K910" s="6"/>
      <c r="L910" s="6"/>
      <c r="P910" s="6"/>
      <c r="Q910" s="6"/>
      <c r="R910" s="6"/>
      <c r="S910" s="6"/>
      <c r="T910" s="6"/>
      <c r="U910" s="6"/>
      <c r="V910" s="6"/>
      <c r="W910" s="6"/>
      <c r="X910" s="6"/>
      <c r="Y910" s="6"/>
      <c r="Z910" s="6"/>
      <c r="AA910" s="6"/>
    </row>
    <row r="911" spans="1:35">
      <c r="A911" s="8" t="s">
        <v>142</v>
      </c>
    </row>
    <row r="912" spans="1:35" ht="14.5">
      <c r="A912" s="129"/>
      <c r="B912" s="129">
        <v>2010</v>
      </c>
      <c r="C912" s="129">
        <v>2020</v>
      </c>
      <c r="D912" s="129">
        <v>2030</v>
      </c>
      <c r="E912" s="129">
        <v>2040</v>
      </c>
      <c r="F912" s="129">
        <v>2050</v>
      </c>
      <c r="G912" s="129">
        <v>2060</v>
      </c>
      <c r="H912" s="129">
        <v>2070</v>
      </c>
      <c r="I912" s="129">
        <v>2080</v>
      </c>
      <c r="J912" s="129">
        <v>2090</v>
      </c>
      <c r="K912" s="129">
        <v>2100</v>
      </c>
    </row>
    <row r="913" spans="1:27" ht="14.5">
      <c r="A913" s="129" t="s">
        <v>5</v>
      </c>
      <c r="B913" s="135">
        <f t="shared" ref="B913:K913" si="255">B$923*B53/B$63</f>
        <v>4.8018724486890534E-2</v>
      </c>
      <c r="C913" s="135">
        <f t="shared" si="255"/>
        <v>7.3068449307481312E-2</v>
      </c>
      <c r="D913" s="135">
        <f t="shared" si="255"/>
        <v>9.5021125573116982E-2</v>
      </c>
      <c r="E913" s="135">
        <f t="shared" si="255"/>
        <v>0.12583872586034828</v>
      </c>
      <c r="F913" s="135">
        <f t="shared" si="255"/>
        <v>0.15987669013008249</v>
      </c>
      <c r="G913" s="135">
        <f t="shared" si="255"/>
        <v>0.19077614556962408</v>
      </c>
      <c r="H913" s="135">
        <f t="shared" si="255"/>
        <v>0.21899188987370199</v>
      </c>
      <c r="I913" s="135">
        <f t="shared" si="255"/>
        <v>0.25923135592046276</v>
      </c>
      <c r="J913" s="135">
        <f t="shared" si="255"/>
        <v>0.26297881125749945</v>
      </c>
      <c r="K913" s="135">
        <f t="shared" si="255"/>
        <v>0.27911494191656816</v>
      </c>
    </row>
    <row r="914" spans="1:27" ht="14.5">
      <c r="A914" s="129" t="s">
        <v>6</v>
      </c>
      <c r="B914" s="135">
        <f t="shared" ref="B914:K914" si="256">B$923*B54/B$63</f>
        <v>0.34287686084205932</v>
      </c>
      <c r="C914" s="135">
        <f t="shared" si="256"/>
        <v>0.75342793613210546</v>
      </c>
      <c r="D914" s="135">
        <f t="shared" si="256"/>
        <v>0.93573330906676522</v>
      </c>
      <c r="E914" s="135">
        <f t="shared" si="256"/>
        <v>0.95382689330537318</v>
      </c>
      <c r="F914" s="135">
        <f t="shared" si="256"/>
        <v>0.87989958684487457</v>
      </c>
      <c r="G914" s="135">
        <f t="shared" si="256"/>
        <v>0.75931997176357269</v>
      </c>
      <c r="H914" s="135">
        <f t="shared" si="256"/>
        <v>0.64152952799913598</v>
      </c>
      <c r="I914" s="135">
        <f t="shared" si="256"/>
        <v>0.57218834162232468</v>
      </c>
      <c r="J914" s="135">
        <f t="shared" si="256"/>
        <v>0.44578020662265266</v>
      </c>
      <c r="K914" s="135">
        <f t="shared" si="256"/>
        <v>0.37339717187597565</v>
      </c>
    </row>
    <row r="915" spans="1:27" ht="14.5">
      <c r="A915" s="129" t="s">
        <v>11</v>
      </c>
      <c r="B915" s="135">
        <f t="shared" ref="B915:K915" si="257">B$923*B55/B$63</f>
        <v>0.54919035803458505</v>
      </c>
      <c r="C915" s="135">
        <f t="shared" si="257"/>
        <v>0.58662575331818601</v>
      </c>
      <c r="D915" s="135">
        <f t="shared" si="257"/>
        <v>0.61034753996412083</v>
      </c>
      <c r="E915" s="135">
        <f t="shared" si="257"/>
        <v>0.63034009277813052</v>
      </c>
      <c r="F915" s="135">
        <f t="shared" si="257"/>
        <v>0.62309728390884378</v>
      </c>
      <c r="G915" s="135">
        <f t="shared" si="257"/>
        <v>0.59071712116596642</v>
      </c>
      <c r="H915" s="135">
        <f t="shared" si="257"/>
        <v>0.55652100194256815</v>
      </c>
      <c r="I915" s="135">
        <f t="shared" si="257"/>
        <v>0.55444658225468268</v>
      </c>
      <c r="J915" s="135">
        <f t="shared" si="257"/>
        <v>0.48404401024013116</v>
      </c>
      <c r="K915" s="135">
        <f t="shared" si="257"/>
        <v>0.45132742573305912</v>
      </c>
    </row>
    <row r="916" spans="1:27" ht="14.5">
      <c r="A916" s="129" t="s">
        <v>2</v>
      </c>
      <c r="B916" s="135">
        <f t="shared" ref="B916:K916" si="258">B$923*B56/B$63</f>
        <v>0.10298072485355893</v>
      </c>
      <c r="C916" s="135">
        <f t="shared" si="258"/>
        <v>0.14866374205456592</v>
      </c>
      <c r="D916" s="135">
        <f t="shared" si="258"/>
        <v>0.16188294566595934</v>
      </c>
      <c r="E916" s="135">
        <f t="shared" si="258"/>
        <v>0.15808012506963612</v>
      </c>
      <c r="F916" s="135">
        <f t="shared" si="258"/>
        <v>0.14649295043667401</v>
      </c>
      <c r="G916" s="135">
        <f t="shared" si="258"/>
        <v>0.13315958238506467</v>
      </c>
      <c r="H916" s="135">
        <f t="shared" si="258"/>
        <v>0.12324985842341109</v>
      </c>
      <c r="I916" s="135">
        <f t="shared" si="258"/>
        <v>0.12200317555245392</v>
      </c>
      <c r="J916" s="135">
        <f t="shared" si="258"/>
        <v>0.1060982923456445</v>
      </c>
      <c r="K916" s="135">
        <f t="shared" si="258"/>
        <v>9.9269991243520719E-2</v>
      </c>
    </row>
    <row r="917" spans="1:27" ht="14.5">
      <c r="A917" s="129" t="s">
        <v>3</v>
      </c>
      <c r="B917" s="135">
        <f t="shared" ref="B917:K917" si="259">B$923*B57/B$63</f>
        <v>0.19114426505536442</v>
      </c>
      <c r="C917" s="135">
        <f t="shared" si="259"/>
        <v>0.2334355026284862</v>
      </c>
      <c r="D917" s="135">
        <f t="shared" si="259"/>
        <v>0.24828932408549409</v>
      </c>
      <c r="E917" s="135">
        <f t="shared" si="259"/>
        <v>0.26293429142965713</v>
      </c>
      <c r="F917" s="135">
        <f t="shared" si="259"/>
        <v>0.27787702189866775</v>
      </c>
      <c r="G917" s="135">
        <f t="shared" si="259"/>
        <v>0.27946131989352346</v>
      </c>
      <c r="H917" s="135">
        <f t="shared" si="259"/>
        <v>0.27050277654182797</v>
      </c>
      <c r="I917" s="135">
        <f t="shared" si="259"/>
        <v>0.27511169667464808</v>
      </c>
      <c r="J917" s="135">
        <f t="shared" si="259"/>
        <v>0.2444874593290888</v>
      </c>
      <c r="K917" s="135">
        <f t="shared" si="259"/>
        <v>0.23190341108517423</v>
      </c>
      <c r="N917" s="8" t="s">
        <v>9</v>
      </c>
    </row>
    <row r="918" spans="1:27" ht="14.5">
      <c r="A918" s="129" t="s">
        <v>4</v>
      </c>
      <c r="B918" s="135">
        <f t="shared" ref="B918:K918" si="260">B$923*B58/B$63</f>
        <v>0.10597162256062219</v>
      </c>
      <c r="C918" s="135">
        <f t="shared" si="260"/>
        <v>0.1333168619468843</v>
      </c>
      <c r="D918" s="135">
        <f t="shared" si="260"/>
        <v>0.15114230393586625</v>
      </c>
      <c r="E918" s="135">
        <f t="shared" si="260"/>
        <v>0.17537682210006081</v>
      </c>
      <c r="F918" s="135">
        <f t="shared" si="260"/>
        <v>0.19294241325594552</v>
      </c>
      <c r="G918" s="135">
        <f t="shared" si="260"/>
        <v>0.19861238651553201</v>
      </c>
      <c r="H918" s="135">
        <f t="shared" si="260"/>
        <v>0.1984621226966215</v>
      </c>
      <c r="I918" s="135">
        <f t="shared" si="260"/>
        <v>0.20775339754543146</v>
      </c>
      <c r="J918" s="135">
        <f t="shared" si="260"/>
        <v>0.18981046964118264</v>
      </c>
      <c r="K918" s="135">
        <f t="shared" si="260"/>
        <v>0.18435256111314308</v>
      </c>
    </row>
    <row r="919" spans="1:27" ht="14.5">
      <c r="A919" s="129" t="s">
        <v>0</v>
      </c>
      <c r="B919" s="135">
        <f t="shared" ref="B919:K919" si="261">B$923*B59/B$63</f>
        <v>0.49415053648886637</v>
      </c>
      <c r="C919" s="135">
        <f t="shared" si="261"/>
        <v>0.50019005016743767</v>
      </c>
      <c r="D919" s="135">
        <f t="shared" si="261"/>
        <v>0.49196077862052545</v>
      </c>
      <c r="E919" s="135">
        <f t="shared" si="261"/>
        <v>0.49467432254706811</v>
      </c>
      <c r="F919" s="135">
        <f t="shared" si="261"/>
        <v>0.48828508388206782</v>
      </c>
      <c r="G919" s="135">
        <f t="shared" si="261"/>
        <v>0.46942731441981567</v>
      </c>
      <c r="H919" s="135">
        <f t="shared" si="261"/>
        <v>0.45151973716031474</v>
      </c>
      <c r="I919" s="135">
        <f t="shared" si="261"/>
        <v>0.45991352281328923</v>
      </c>
      <c r="J919" s="135">
        <f t="shared" si="261"/>
        <v>0.40805870215424234</v>
      </c>
      <c r="K919" s="135">
        <f t="shared" si="261"/>
        <v>0.38511543537713172</v>
      </c>
    </row>
    <row r="920" spans="1:27" ht="14.5">
      <c r="A920" s="129" t="s">
        <v>1</v>
      </c>
      <c r="B920" s="135">
        <f t="shared" ref="B920:K920" si="262">B$923*B60/B$63</f>
        <v>0.1440721401937605</v>
      </c>
      <c r="C920" s="135">
        <f t="shared" si="262"/>
        <v>0.12291631235786611</v>
      </c>
      <c r="D920" s="135">
        <f t="shared" si="262"/>
        <v>0.10358250828880916</v>
      </c>
      <c r="E920" s="135">
        <f t="shared" si="262"/>
        <v>9.2320277516606389E-2</v>
      </c>
      <c r="F920" s="135">
        <f t="shared" si="262"/>
        <v>8.1943895485193555E-2</v>
      </c>
      <c r="G920" s="135">
        <f t="shared" si="262"/>
        <v>7.1676792006149487E-2</v>
      </c>
      <c r="H920" s="135">
        <f t="shared" si="262"/>
        <v>6.2951916410163677E-2</v>
      </c>
      <c r="I920" s="135">
        <f t="shared" si="262"/>
        <v>5.8606765735728539E-2</v>
      </c>
      <c r="J920" s="135">
        <f t="shared" si="262"/>
        <v>4.8148160444887046E-2</v>
      </c>
      <c r="K920" s="135">
        <f t="shared" si="262"/>
        <v>4.2706193819585868E-2</v>
      </c>
    </row>
    <row r="921" spans="1:27" ht="14.5">
      <c r="A921" s="129" t="s">
        <v>7</v>
      </c>
      <c r="B921" s="135">
        <f t="shared" ref="B921:K921" si="263">B$923*B61/B$63</f>
        <v>0.13837851992589267</v>
      </c>
      <c r="C921" s="135">
        <f t="shared" si="263"/>
        <v>0.17674616806445584</v>
      </c>
      <c r="D921" s="135">
        <f t="shared" si="263"/>
        <v>0.20038082494075601</v>
      </c>
      <c r="E921" s="135">
        <f t="shared" si="263"/>
        <v>0.22069728640849465</v>
      </c>
      <c r="F921" s="135">
        <f t="shared" si="263"/>
        <v>0.23269806036085791</v>
      </c>
      <c r="G921" s="135">
        <f t="shared" si="263"/>
        <v>0.23732457682283653</v>
      </c>
      <c r="H921" s="135">
        <f t="shared" si="263"/>
        <v>0.23161874491601839</v>
      </c>
      <c r="I921" s="135">
        <f t="shared" si="263"/>
        <v>0.23602050089396898</v>
      </c>
      <c r="J921" s="135">
        <f t="shared" si="263"/>
        <v>0.21063441690658927</v>
      </c>
      <c r="K921" s="135">
        <f t="shared" si="263"/>
        <v>0.19936951473800321</v>
      </c>
    </row>
    <row r="922" spans="1:27" ht="14.5">
      <c r="A922" s="129" t="s">
        <v>8</v>
      </c>
      <c r="B922" s="135">
        <f t="shared" ref="B922:K922" si="264">B$923*B62/B$63</f>
        <v>0.15287301916441659</v>
      </c>
      <c r="C922" s="135">
        <f t="shared" si="264"/>
        <v>0.32047874055040571</v>
      </c>
      <c r="D922" s="135">
        <f t="shared" si="264"/>
        <v>0.48622563739818642</v>
      </c>
      <c r="E922" s="135">
        <f t="shared" si="264"/>
        <v>0.58825354923561979</v>
      </c>
      <c r="F922" s="135">
        <f t="shared" si="264"/>
        <v>0.62753911732092837</v>
      </c>
      <c r="G922" s="135">
        <f t="shared" si="264"/>
        <v>0.63430230396206733</v>
      </c>
      <c r="H922" s="135">
        <f t="shared" si="264"/>
        <v>0.62897366577732006</v>
      </c>
      <c r="I922" s="135">
        <f t="shared" si="264"/>
        <v>0.64476880796971026</v>
      </c>
      <c r="J922" s="135">
        <f t="shared" si="264"/>
        <v>0.57042537403454563</v>
      </c>
      <c r="K922" s="135">
        <f t="shared" si="264"/>
        <v>0.53474277034709694</v>
      </c>
      <c r="L922" s="8" t="s">
        <v>140</v>
      </c>
      <c r="M922" s="11">
        <f>MIN(B913:K922)</f>
        <v>4.2706193819585868E-2</v>
      </c>
    </row>
    <row r="923" spans="1:27" ht="14.5">
      <c r="A923" s="129" t="s">
        <v>89</v>
      </c>
      <c r="B923" s="140">
        <f>'[8]3rd GHG Study'!$D$60/10^4</f>
        <v>2.3048000000000002</v>
      </c>
      <c r="C923" s="140">
        <f>$B$923*C$909/$B$909</f>
        <v>3.0943824753402454</v>
      </c>
      <c r="D923" s="140">
        <f>$B$923*D$909/$B$909</f>
        <v>3.5350023290279906</v>
      </c>
      <c r="E923" s="140">
        <f t="shared" ref="E923:K923" si="265">$B$923*E$909/$B$909</f>
        <v>3.7561227302513882</v>
      </c>
      <c r="F923" s="140">
        <f t="shared" si="265"/>
        <v>3.7652030543238397</v>
      </c>
      <c r="G923" s="140">
        <f t="shared" si="265"/>
        <v>3.617654584485857</v>
      </c>
      <c r="H923" s="140">
        <f t="shared" si="265"/>
        <v>3.4347969488971826</v>
      </c>
      <c r="I923" s="140">
        <f t="shared" si="265"/>
        <v>3.4404085738859611</v>
      </c>
      <c r="J923" s="140">
        <f t="shared" si="265"/>
        <v>3.013851650969642</v>
      </c>
      <c r="K923" s="140">
        <f t="shared" si="265"/>
        <v>2.8206989775328917</v>
      </c>
      <c r="L923" s="8" t="s">
        <v>141</v>
      </c>
      <c r="M923" s="11">
        <f>MAX(B913:K922)</f>
        <v>0.95382689330537318</v>
      </c>
    </row>
    <row r="925" spans="1:27" ht="14.5">
      <c r="A925" s="34" t="s">
        <v>107</v>
      </c>
      <c r="B925" s="35"/>
      <c r="C925" s="35"/>
      <c r="D925" s="35"/>
      <c r="E925" s="35"/>
      <c r="F925" s="35"/>
      <c r="G925" s="35"/>
      <c r="H925" s="35"/>
      <c r="I925" s="35"/>
      <c r="J925" s="35"/>
      <c r="K925" s="35"/>
      <c r="L925" s="35"/>
      <c r="M925" s="35"/>
      <c r="N925" s="35"/>
      <c r="O925" s="35"/>
      <c r="P925" s="35"/>
      <c r="Q925" s="35"/>
      <c r="R925" s="35"/>
      <c r="S925" s="35"/>
      <c r="T925" s="35"/>
    </row>
    <row r="926" spans="1:27" s="10" customFormat="1" ht="14.5" hidden="1" customHeight="1" outlineLevel="1">
      <c r="A926" s="214" t="s">
        <v>108</v>
      </c>
      <c r="B926" s="214"/>
      <c r="C926" s="214"/>
      <c r="D926" s="214"/>
      <c r="E926" s="214"/>
      <c r="F926" s="214"/>
      <c r="G926" s="214"/>
      <c r="H926" s="214"/>
      <c r="I926" s="214"/>
      <c r="J926" s="214"/>
      <c r="K926" s="214"/>
      <c r="L926" s="214"/>
      <c r="M926" s="214"/>
      <c r="N926" s="214"/>
      <c r="O926" s="214"/>
    </row>
    <row r="927" spans="1:27" s="5" customFormat="1" ht="14.5" hidden="1" outlineLevel="1">
      <c r="A927" s="32"/>
      <c r="B927" s="6"/>
      <c r="C927" s="6"/>
      <c r="D927" s="6"/>
      <c r="E927" s="6"/>
      <c r="F927" s="6"/>
      <c r="G927" s="6"/>
      <c r="H927" s="6"/>
      <c r="I927" s="6"/>
      <c r="J927" s="6"/>
      <c r="K927" s="6"/>
      <c r="L927" s="6"/>
      <c r="P927" s="6"/>
      <c r="Q927" s="6"/>
      <c r="R927" s="6"/>
      <c r="S927" s="6"/>
      <c r="T927" s="6"/>
      <c r="U927" s="6"/>
      <c r="V927" s="6"/>
      <c r="W927" s="6"/>
      <c r="X927" s="6"/>
      <c r="Y927" s="6"/>
      <c r="Z927" s="6"/>
      <c r="AA927" s="6"/>
    </row>
    <row r="928" spans="1:27" hidden="1" outlineLevel="1">
      <c r="A928" s="10" t="s">
        <v>109</v>
      </c>
      <c r="B928" s="6"/>
      <c r="C928" s="6"/>
      <c r="D928" s="6"/>
      <c r="E928" s="6"/>
      <c r="F928" s="6"/>
      <c r="G928" s="6"/>
      <c r="H928" s="6"/>
      <c r="I928" s="6"/>
      <c r="J928" s="9" t="s">
        <v>105</v>
      </c>
      <c r="K928" s="6"/>
      <c r="L928" s="55"/>
      <c r="M928" s="5"/>
      <c r="N928" s="5"/>
      <c r="O928" s="5"/>
      <c r="P928" s="5"/>
      <c r="Q928" s="5"/>
      <c r="R928" s="5"/>
      <c r="S928" s="5"/>
      <c r="T928" s="5"/>
    </row>
    <row r="929" spans="1:35" ht="14.5" hidden="1" outlineLevel="1">
      <c r="A929" s="21"/>
      <c r="B929" s="21">
        <v>2010</v>
      </c>
      <c r="C929" s="21">
        <v>2020</v>
      </c>
      <c r="D929" s="21">
        <v>2030</v>
      </c>
      <c r="E929" s="21">
        <v>2040</v>
      </c>
      <c r="F929" s="21">
        <v>2050</v>
      </c>
      <c r="G929" s="21">
        <v>2060</v>
      </c>
      <c r="H929" s="21">
        <v>2070</v>
      </c>
      <c r="I929" s="21">
        <v>2080</v>
      </c>
      <c r="J929" s="21">
        <v>2090</v>
      </c>
      <c r="K929" s="21">
        <v>2100</v>
      </c>
      <c r="M929" s="32"/>
      <c r="N929" s="56"/>
      <c r="O929" s="16"/>
      <c r="P929" s="56"/>
      <c r="Q929" s="56"/>
      <c r="R929" s="56"/>
      <c r="S929" s="56"/>
      <c r="T929" s="56"/>
      <c r="U929" s="56"/>
      <c r="V929" s="56"/>
      <c r="W929" s="57"/>
    </row>
    <row r="930" spans="1:35" ht="14.5" hidden="1" outlineLevel="1">
      <c r="A930" s="21" t="s">
        <v>89</v>
      </c>
      <c r="B930" s="88">
        <f>'[4]Other ships data'!$B$45</f>
        <v>0.19500000000000001</v>
      </c>
      <c r="C930" s="88">
        <f>'[4]Other ships data'!$B$51</f>
        <v>0.2</v>
      </c>
      <c r="D930" s="88">
        <f>'[4]Other ships data'!$B$52</f>
        <v>0.2</v>
      </c>
      <c r="E930" s="88">
        <f>'[4]Other ships data'!$B$53</f>
        <v>0.2</v>
      </c>
      <c r="F930" s="88">
        <f>'[4]Other ships data'!$B$54</f>
        <v>0.2</v>
      </c>
      <c r="G930" s="88">
        <f>'[4]Other ships data'!$B$55</f>
        <v>0.2</v>
      </c>
      <c r="H930" s="88">
        <f>'[4]Other ships data'!$B$56</f>
        <v>0.2</v>
      </c>
      <c r="I930" s="88">
        <f>'[4]Other ships data'!$B$56</f>
        <v>0.2</v>
      </c>
      <c r="J930" s="88">
        <f>'[4]Other ships data'!$B$58</f>
        <v>0.2</v>
      </c>
      <c r="K930" s="88">
        <f>'[4]Other ships data'!$B$59</f>
        <v>0.2</v>
      </c>
      <c r="M930" s="32"/>
      <c r="N930" s="6"/>
      <c r="O930" s="1"/>
      <c r="P930" s="6"/>
      <c r="Q930" s="6"/>
      <c r="R930" s="1"/>
      <c r="S930" s="1"/>
      <c r="T930" s="1"/>
      <c r="U930" s="1"/>
      <c r="V930" s="1"/>
      <c r="W930" s="1"/>
      <c r="X930" s="3"/>
      <c r="Y930" s="3"/>
      <c r="Z930" s="3"/>
      <c r="AA930" s="3"/>
      <c r="AB930" s="3"/>
      <c r="AC930" s="3"/>
      <c r="AD930" s="3"/>
      <c r="AE930" s="3"/>
      <c r="AF930" s="3"/>
      <c r="AG930" s="3"/>
    </row>
    <row r="931" spans="1:35" ht="14.5" hidden="1" outlineLevel="1">
      <c r="A931" s="79" t="s">
        <v>9</v>
      </c>
      <c r="B931" s="86"/>
      <c r="C931" s="2"/>
      <c r="D931" s="2"/>
      <c r="E931" s="2"/>
      <c r="F931" s="2"/>
      <c r="G931" s="2"/>
      <c r="H931" s="2"/>
      <c r="I931" s="2"/>
      <c r="J931" s="2"/>
      <c r="K931" s="2"/>
      <c r="M931" s="32"/>
      <c r="N931" s="6"/>
      <c r="O931" s="1"/>
      <c r="P931" s="6"/>
      <c r="Q931" s="6"/>
      <c r="R931" s="1"/>
      <c r="S931" s="1"/>
      <c r="T931" s="1"/>
      <c r="U931" s="1"/>
      <c r="V931" s="1"/>
      <c r="W931" s="1"/>
      <c r="X931" s="3"/>
      <c r="Y931" s="3"/>
      <c r="Z931" s="3"/>
      <c r="AA931" s="3"/>
      <c r="AB931" s="3"/>
      <c r="AC931" s="3"/>
      <c r="AD931" s="3"/>
      <c r="AE931" s="3"/>
      <c r="AF931" s="3"/>
      <c r="AG931" s="3"/>
    </row>
    <row r="932" spans="1:35" hidden="1" outlineLevel="1">
      <c r="A932" s="10" t="s">
        <v>110</v>
      </c>
      <c r="B932" s="6"/>
      <c r="C932" s="6"/>
      <c r="D932" s="6"/>
      <c r="E932" s="6"/>
      <c r="F932" s="6"/>
      <c r="G932" s="6"/>
      <c r="H932" s="6"/>
      <c r="I932" s="6"/>
      <c r="J932" s="9" t="s">
        <v>104</v>
      </c>
      <c r="K932" s="6"/>
      <c r="L932" s="55"/>
      <c r="M932" s="5"/>
      <c r="N932" s="5"/>
      <c r="O932" s="5"/>
      <c r="P932" s="5"/>
      <c r="Q932" s="5"/>
      <c r="R932" s="5"/>
      <c r="S932" s="5"/>
      <c r="T932" s="5"/>
    </row>
    <row r="933" spans="1:35" ht="14.5" hidden="1" outlineLevel="1">
      <c r="A933" s="23"/>
      <c r="B933" s="23">
        <v>2010</v>
      </c>
      <c r="C933" s="23">
        <v>2020</v>
      </c>
      <c r="D933" s="23">
        <v>2030</v>
      </c>
      <c r="E933" s="23">
        <v>2040</v>
      </c>
      <c r="F933" s="23">
        <v>2050</v>
      </c>
      <c r="G933" s="23">
        <v>2060</v>
      </c>
      <c r="H933" s="23">
        <v>2070</v>
      </c>
      <c r="I933" s="23">
        <v>2080</v>
      </c>
      <c r="J933" s="23">
        <v>2090</v>
      </c>
      <c r="K933" s="23">
        <v>2100</v>
      </c>
      <c r="M933" s="32"/>
      <c r="N933" s="56"/>
      <c r="O933" s="16"/>
      <c r="P933" s="56"/>
      <c r="Q933" s="56"/>
      <c r="R933" s="56"/>
      <c r="S933" s="56"/>
      <c r="T933" s="56"/>
      <c r="U933" s="56"/>
      <c r="V933" s="56"/>
      <c r="W933" s="57"/>
    </row>
    <row r="934" spans="1:35" ht="14.5" hidden="1" outlineLevel="1">
      <c r="A934" s="23" t="s">
        <v>5</v>
      </c>
      <c r="B934" s="89">
        <f t="shared" ref="B934:K934" si="266">B$930*B53*1000</f>
        <v>264.13882612845003</v>
      </c>
      <c r="C934" s="89">
        <f t="shared" si="266"/>
        <v>488.62629745800001</v>
      </c>
      <c r="D934" s="89">
        <f t="shared" si="266"/>
        <v>801.96028757999989</v>
      </c>
      <c r="E934" s="89">
        <f t="shared" si="266"/>
        <v>1274.2756119600003</v>
      </c>
      <c r="F934" s="89">
        <f t="shared" si="266"/>
        <v>1929.9809286</v>
      </c>
      <c r="G934" s="89">
        <f t="shared" si="266"/>
        <v>2777.0640649399998</v>
      </c>
      <c r="H934" s="89">
        <f t="shared" si="266"/>
        <v>3805.0341939</v>
      </c>
      <c r="I934" s="89">
        <f t="shared" si="266"/>
        <v>5007.3439665000005</v>
      </c>
      <c r="J934" s="89">
        <f t="shared" si="266"/>
        <v>6380.7980624800002</v>
      </c>
      <c r="K934" s="89">
        <f t="shared" si="266"/>
        <v>7887.3409476800016</v>
      </c>
      <c r="M934" s="32"/>
      <c r="N934" s="6"/>
      <c r="O934" s="1"/>
      <c r="P934" s="6"/>
      <c r="Q934" s="6"/>
      <c r="R934" s="1"/>
      <c r="S934" s="1"/>
      <c r="T934" s="1"/>
      <c r="U934" s="1"/>
      <c r="V934" s="1"/>
      <c r="W934" s="1"/>
      <c r="X934" s="3"/>
      <c r="Y934" s="3"/>
      <c r="Z934" s="3"/>
      <c r="AA934" s="3"/>
      <c r="AB934" s="3"/>
      <c r="AC934" s="3"/>
      <c r="AD934" s="3"/>
      <c r="AE934" s="3"/>
      <c r="AF934" s="3"/>
      <c r="AG934" s="3"/>
      <c r="AH934" s="3"/>
      <c r="AI934" s="3"/>
    </row>
    <row r="935" spans="1:35" ht="14.5" hidden="1" outlineLevel="1">
      <c r="A935" s="23" t="s">
        <v>6</v>
      </c>
      <c r="B935" s="89">
        <f t="shared" ref="B935:K935" si="267">B$930*B54*1000</f>
        <v>1886.078659881</v>
      </c>
      <c r="C935" s="89">
        <f t="shared" si="267"/>
        <v>5038.353849340001</v>
      </c>
      <c r="D935" s="89">
        <f t="shared" si="267"/>
        <v>7897.4117503999996</v>
      </c>
      <c r="E935" s="89">
        <f t="shared" si="267"/>
        <v>9658.6987817999998</v>
      </c>
      <c r="F935" s="89">
        <f t="shared" si="267"/>
        <v>10621.870019400001</v>
      </c>
      <c r="G935" s="89">
        <f t="shared" si="267"/>
        <v>11053.1649598</v>
      </c>
      <c r="H935" s="89">
        <f t="shared" si="267"/>
        <v>11146.7223368</v>
      </c>
      <c r="I935" s="89">
        <f t="shared" si="267"/>
        <v>11052.458642399999</v>
      </c>
      <c r="J935" s="89">
        <f t="shared" si="267"/>
        <v>10816.2078348</v>
      </c>
      <c r="K935" s="89">
        <f t="shared" si="267"/>
        <v>10551.6056692</v>
      </c>
      <c r="M935" s="32"/>
      <c r="N935" s="6"/>
      <c r="O935" s="1"/>
      <c r="P935" s="6"/>
      <c r="Q935" s="6"/>
      <c r="R935" s="1"/>
      <c r="S935" s="1"/>
      <c r="T935" s="1"/>
      <c r="U935" s="1"/>
      <c r="V935" s="1"/>
      <c r="W935" s="1"/>
      <c r="X935" s="3"/>
      <c r="Y935" s="3"/>
      <c r="Z935" s="3"/>
      <c r="AA935" s="3"/>
      <c r="AB935" s="3"/>
      <c r="AC935" s="3"/>
      <c r="AD935" s="3"/>
      <c r="AE935" s="3"/>
      <c r="AF935" s="3"/>
      <c r="AG935" s="3"/>
      <c r="AH935" s="3"/>
      <c r="AI935" s="3"/>
    </row>
    <row r="936" spans="1:35" ht="14.5" hidden="1" outlineLevel="1">
      <c r="A936" s="23" t="s">
        <v>11</v>
      </c>
      <c r="B936" s="89">
        <f t="shared" ref="B936:K936" si="268">B$930*B55*1000</f>
        <v>3020.956888014</v>
      </c>
      <c r="C936" s="89">
        <f t="shared" si="268"/>
        <v>3922.9075278600003</v>
      </c>
      <c r="D936" s="89">
        <f t="shared" si="268"/>
        <v>5151.2175394800015</v>
      </c>
      <c r="E936" s="89">
        <f t="shared" si="268"/>
        <v>6382.9874466400006</v>
      </c>
      <c r="F936" s="89">
        <f t="shared" si="268"/>
        <v>7521.8336933799992</v>
      </c>
      <c r="G936" s="89">
        <f t="shared" si="268"/>
        <v>8598.8700780000036</v>
      </c>
      <c r="H936" s="89">
        <f t="shared" si="268"/>
        <v>9669.6797458399997</v>
      </c>
      <c r="I936" s="89">
        <f t="shared" si="268"/>
        <v>10709.756690280001</v>
      </c>
      <c r="J936" s="89">
        <f t="shared" si="268"/>
        <v>11744.623332679999</v>
      </c>
      <c r="K936" s="89">
        <f t="shared" si="268"/>
        <v>12753.789751820001</v>
      </c>
      <c r="M936" s="32"/>
      <c r="N936" s="6"/>
      <c r="O936" s="1"/>
      <c r="P936" s="6"/>
      <c r="Q936" s="6"/>
      <c r="R936" s="1"/>
      <c r="S936" s="1"/>
      <c r="T936" s="1"/>
      <c r="U936" s="1"/>
      <c r="V936" s="1"/>
      <c r="W936" s="1"/>
      <c r="X936" s="3"/>
      <c r="Y936" s="3"/>
      <c r="Z936" s="3"/>
      <c r="AA936" s="3"/>
      <c r="AB936" s="3"/>
      <c r="AC936" s="3"/>
      <c r="AD936" s="3"/>
      <c r="AE936" s="3"/>
      <c r="AF936" s="3"/>
      <c r="AG936" s="3"/>
      <c r="AH936" s="3"/>
      <c r="AI936" s="3"/>
    </row>
    <row r="937" spans="1:35" ht="14.5" hidden="1" outlineLevel="1">
      <c r="A937" s="23" t="s">
        <v>2</v>
      </c>
      <c r="B937" s="89">
        <f t="shared" ref="B937:K937" si="269">B$930*B56*1000</f>
        <v>566.47085209650004</v>
      </c>
      <c r="C937" s="89">
        <f t="shared" si="269"/>
        <v>994.15020484000001</v>
      </c>
      <c r="D937" s="89">
        <f t="shared" si="269"/>
        <v>1366.2613748000001</v>
      </c>
      <c r="E937" s="89">
        <f t="shared" si="269"/>
        <v>1600.7603918000002</v>
      </c>
      <c r="F937" s="89">
        <f t="shared" si="269"/>
        <v>1768.4166484000004</v>
      </c>
      <c r="G937" s="89">
        <f t="shared" si="269"/>
        <v>1938.3591698</v>
      </c>
      <c r="H937" s="89">
        <f t="shared" si="269"/>
        <v>2141.4944907999998</v>
      </c>
      <c r="I937" s="89">
        <f t="shared" si="269"/>
        <v>2356.6279736000001</v>
      </c>
      <c r="J937" s="89">
        <f t="shared" si="269"/>
        <v>2574.3206268000004</v>
      </c>
      <c r="K937" s="89">
        <f t="shared" si="269"/>
        <v>2805.2108619999999</v>
      </c>
      <c r="M937" s="32"/>
      <c r="N937" s="6"/>
      <c r="O937" s="1"/>
      <c r="P937" s="6"/>
      <c r="Q937" s="6"/>
      <c r="R937" s="1"/>
      <c r="S937" s="1"/>
      <c r="T937" s="1"/>
      <c r="U937" s="1"/>
      <c r="V937" s="1"/>
      <c r="W937" s="1"/>
      <c r="X937" s="3"/>
      <c r="Y937" s="3"/>
      <c r="Z937" s="3"/>
      <c r="AA937" s="3"/>
      <c r="AB937" s="3"/>
      <c r="AC937" s="3"/>
      <c r="AD937" s="3"/>
      <c r="AE937" s="3"/>
      <c r="AF937" s="3"/>
      <c r="AG937" s="3"/>
      <c r="AH937" s="3"/>
      <c r="AI937" s="3"/>
    </row>
    <row r="938" spans="1:35" ht="14.5" hidden="1" outlineLevel="1">
      <c r="A938" s="23" t="s">
        <v>3</v>
      </c>
      <c r="B938" s="89">
        <f t="shared" ref="B938:K938" si="270">B$930*B57*1000</f>
        <v>1051.436128977</v>
      </c>
      <c r="C938" s="89">
        <f t="shared" si="270"/>
        <v>1561.03936002</v>
      </c>
      <c r="D938" s="89">
        <f t="shared" si="270"/>
        <v>2095.5148294200003</v>
      </c>
      <c r="E938" s="89">
        <f t="shared" si="270"/>
        <v>2662.5409056400003</v>
      </c>
      <c r="F938" s="89">
        <f t="shared" si="270"/>
        <v>3354.4436798400002</v>
      </c>
      <c r="G938" s="89">
        <f t="shared" si="270"/>
        <v>4068.0242632000009</v>
      </c>
      <c r="H938" s="89">
        <f t="shared" si="270"/>
        <v>4700.0476359200002</v>
      </c>
      <c r="I938" s="89">
        <f t="shared" si="270"/>
        <v>5314.0905334000008</v>
      </c>
      <c r="J938" s="89">
        <f t="shared" si="270"/>
        <v>5932.1323240000011</v>
      </c>
      <c r="K938" s="89">
        <f t="shared" si="270"/>
        <v>6553.2187478000014</v>
      </c>
      <c r="M938" s="32"/>
      <c r="N938" s="6"/>
      <c r="O938" s="1"/>
      <c r="P938" s="6"/>
      <c r="Q938" s="6"/>
      <c r="R938" s="1"/>
      <c r="S938" s="1"/>
      <c r="T938" s="1"/>
      <c r="U938" s="1"/>
      <c r="V938" s="1"/>
      <c r="W938" s="1"/>
      <c r="X938" s="3"/>
      <c r="Y938" s="3"/>
      <c r="Z938" s="3"/>
      <c r="AA938" s="3"/>
      <c r="AB938" s="3"/>
      <c r="AC938" s="3"/>
      <c r="AD938" s="3"/>
      <c r="AE938" s="3"/>
      <c r="AF938" s="3"/>
      <c r="AG938" s="3"/>
      <c r="AH938" s="3"/>
      <c r="AI938" s="3"/>
    </row>
    <row r="939" spans="1:35" ht="14.5" hidden="1" outlineLevel="1">
      <c r="A939" s="23" t="s">
        <v>4</v>
      </c>
      <c r="B939" s="89">
        <f t="shared" ref="B939:K939" si="271">B$930*B58*1000</f>
        <v>582.9230219085</v>
      </c>
      <c r="C939" s="89">
        <f t="shared" si="271"/>
        <v>891.52192579999985</v>
      </c>
      <c r="D939" s="89">
        <f t="shared" si="271"/>
        <v>1275.6123946</v>
      </c>
      <c r="E939" s="89">
        <f t="shared" si="271"/>
        <v>1775.9112370000005</v>
      </c>
      <c r="F939" s="89">
        <f t="shared" si="271"/>
        <v>2329.1398990000002</v>
      </c>
      <c r="G939" s="89">
        <f t="shared" si="271"/>
        <v>2891.1335838000005</v>
      </c>
      <c r="H939" s="89">
        <f t="shared" si="271"/>
        <v>3448.3247918000006</v>
      </c>
      <c r="I939" s="89">
        <f t="shared" si="271"/>
        <v>4012.9895475999992</v>
      </c>
      <c r="J939" s="89">
        <f t="shared" si="271"/>
        <v>4605.4747572000006</v>
      </c>
      <c r="K939" s="89">
        <f t="shared" si="271"/>
        <v>5209.5079328000002</v>
      </c>
      <c r="M939" s="32"/>
      <c r="N939" s="6"/>
      <c r="O939" s="1"/>
      <c r="P939" s="6"/>
      <c r="Q939" s="6"/>
      <c r="R939" s="1"/>
      <c r="S939" s="1"/>
      <c r="T939" s="1"/>
      <c r="U939" s="1"/>
      <c r="V939" s="1"/>
      <c r="W939" s="1"/>
      <c r="X939" s="3"/>
      <c r="Y939" s="3"/>
      <c r="Z939" s="3"/>
      <c r="AA939" s="3"/>
      <c r="AB939" s="3"/>
      <c r="AC939" s="3"/>
      <c r="AD939" s="3"/>
      <c r="AE939" s="3"/>
      <c r="AF939" s="3"/>
      <c r="AG939" s="3"/>
      <c r="AH939" s="3"/>
      <c r="AI939" s="3"/>
    </row>
    <row r="940" spans="1:35" ht="14.5" hidden="1" outlineLevel="1">
      <c r="A940" s="23" t="s">
        <v>0</v>
      </c>
      <c r="B940" s="89">
        <f t="shared" ref="B940:K940" si="272">B$930*B59*1000</f>
        <v>2718.1967874750003</v>
      </c>
      <c r="C940" s="89">
        <f t="shared" si="272"/>
        <v>3344.8911883999999</v>
      </c>
      <c r="D940" s="89">
        <f t="shared" si="272"/>
        <v>4152.0557152000001</v>
      </c>
      <c r="E940" s="89">
        <f t="shared" si="272"/>
        <v>5009.2006318000003</v>
      </c>
      <c r="F940" s="89">
        <f t="shared" si="272"/>
        <v>5894.4233762000003</v>
      </c>
      <c r="G940" s="89">
        <f t="shared" si="272"/>
        <v>6833.2952324000007</v>
      </c>
      <c r="H940" s="89">
        <f t="shared" si="272"/>
        <v>7845.2587450000019</v>
      </c>
      <c r="I940" s="89">
        <f t="shared" si="272"/>
        <v>8883.7447746000016</v>
      </c>
      <c r="J940" s="89">
        <f t="shared" si="272"/>
        <v>9900.9504364000022</v>
      </c>
      <c r="K940" s="89">
        <f t="shared" si="272"/>
        <v>10882.745016000001</v>
      </c>
      <c r="M940" s="32"/>
      <c r="N940" s="6"/>
      <c r="O940" s="1"/>
      <c r="P940" s="6"/>
      <c r="Q940" s="6"/>
      <c r="R940" s="1"/>
      <c r="S940" s="1"/>
      <c r="T940" s="1"/>
      <c r="U940" s="1"/>
      <c r="V940" s="1"/>
      <c r="W940" s="1"/>
      <c r="X940" s="3"/>
      <c r="Y940" s="3"/>
      <c r="Z940" s="3"/>
      <c r="AA940" s="3"/>
      <c r="AB940" s="3"/>
      <c r="AC940" s="3"/>
      <c r="AD940" s="3"/>
      <c r="AE940" s="3"/>
      <c r="AF940" s="3"/>
      <c r="AG940" s="3"/>
      <c r="AH940" s="3"/>
      <c r="AI940" s="3"/>
    </row>
    <row r="941" spans="1:35" ht="14.5" hidden="1" outlineLevel="1">
      <c r="A941" s="23" t="s">
        <v>1</v>
      </c>
      <c r="B941" s="89">
        <f t="shared" ref="B941:K941" si="273">B$930*B60*1000</f>
        <v>792.50430733499991</v>
      </c>
      <c r="C941" s="89">
        <f t="shared" si="273"/>
        <v>821.9709488000002</v>
      </c>
      <c r="D941" s="89">
        <f t="shared" si="273"/>
        <v>874.21673480000004</v>
      </c>
      <c r="E941" s="89">
        <f t="shared" si="273"/>
        <v>934.85910100000001</v>
      </c>
      <c r="F941" s="89">
        <f t="shared" si="273"/>
        <v>989.20083580000005</v>
      </c>
      <c r="G941" s="89">
        <f t="shared" si="273"/>
        <v>1043.3749082000002</v>
      </c>
      <c r="H941" s="89">
        <f t="shared" si="273"/>
        <v>1093.8039515999999</v>
      </c>
      <c r="I941" s="89">
        <f t="shared" si="273"/>
        <v>1132.0553169999998</v>
      </c>
      <c r="J941" s="89">
        <f t="shared" si="273"/>
        <v>1168.2450286000001</v>
      </c>
      <c r="K941" s="89">
        <f t="shared" si="273"/>
        <v>1206.8085962000002</v>
      </c>
      <c r="M941" s="32"/>
      <c r="N941" s="6"/>
      <c r="O941" s="1"/>
      <c r="P941" s="6"/>
      <c r="Q941" s="6"/>
      <c r="R941" s="1"/>
      <c r="S941" s="1"/>
      <c r="T941" s="1"/>
      <c r="U941" s="1"/>
      <c r="V941" s="1"/>
      <c r="W941" s="1"/>
      <c r="X941" s="3"/>
      <c r="Y941" s="3"/>
      <c r="Z941" s="3"/>
      <c r="AA941" s="3"/>
      <c r="AB941" s="3"/>
      <c r="AC941" s="3"/>
      <c r="AD941" s="3"/>
      <c r="AE941" s="3"/>
      <c r="AF941" s="3"/>
      <c r="AG941" s="3"/>
      <c r="AH941" s="3"/>
      <c r="AI941" s="3"/>
    </row>
    <row r="942" spans="1:35" ht="14.5" hidden="1" outlineLevel="1">
      <c r="A942" s="23" t="s">
        <v>7</v>
      </c>
      <c r="B942" s="89">
        <f t="shared" ref="B942:K942" si="274">B$930*B61*1000</f>
        <v>761.18514611099999</v>
      </c>
      <c r="C942" s="89">
        <f t="shared" si="274"/>
        <v>1181.9441429199996</v>
      </c>
      <c r="D942" s="89">
        <f t="shared" si="274"/>
        <v>1691.1761782000003</v>
      </c>
      <c r="E942" s="89">
        <f t="shared" si="274"/>
        <v>2234.8380260000004</v>
      </c>
      <c r="F942" s="89">
        <f t="shared" si="274"/>
        <v>2809.0575196000004</v>
      </c>
      <c r="G942" s="89">
        <f t="shared" si="274"/>
        <v>3454.6538931999999</v>
      </c>
      <c r="H942" s="89">
        <f t="shared" si="274"/>
        <v>4024.4286893999997</v>
      </c>
      <c r="I942" s="89">
        <f t="shared" si="274"/>
        <v>4559.0003066000008</v>
      </c>
      <c r="J942" s="89">
        <f t="shared" si="274"/>
        <v>5110.7375262000005</v>
      </c>
      <c r="K942" s="89">
        <f t="shared" si="274"/>
        <v>5633.8629760000003</v>
      </c>
      <c r="M942" s="32"/>
      <c r="N942" s="6"/>
      <c r="O942" s="1"/>
      <c r="P942" s="6"/>
      <c r="Q942" s="6"/>
      <c r="R942" s="1"/>
      <c r="S942" s="1"/>
      <c r="T942" s="1"/>
      <c r="U942" s="1"/>
      <c r="V942" s="1"/>
      <c r="W942" s="1"/>
      <c r="X942" s="3"/>
      <c r="Y942" s="3"/>
      <c r="Z942" s="3"/>
      <c r="AA942" s="3"/>
      <c r="AB942" s="3"/>
      <c r="AC942" s="3"/>
      <c r="AD942" s="3"/>
      <c r="AE942" s="3"/>
      <c r="AF942" s="3"/>
      <c r="AG942" s="3"/>
    </row>
    <row r="943" spans="1:35" ht="14.5" hidden="1" outlineLevel="1">
      <c r="A943" s="23" t="s">
        <v>8</v>
      </c>
      <c r="B943" s="89">
        <f t="shared" ref="B943:K943" si="275">B$930*B62*1000</f>
        <v>840.91571069999998</v>
      </c>
      <c r="C943" s="89">
        <f t="shared" si="275"/>
        <v>2143.11843064</v>
      </c>
      <c r="D943" s="89">
        <f t="shared" si="275"/>
        <v>4103.6522104400001</v>
      </c>
      <c r="E943" s="89">
        <f t="shared" si="275"/>
        <v>5956.8081789999997</v>
      </c>
      <c r="F943" s="89">
        <f t="shared" si="275"/>
        <v>7575.4541039999995</v>
      </c>
      <c r="G943" s="89">
        <f t="shared" si="275"/>
        <v>9233.3248970000004</v>
      </c>
      <c r="H943" s="89">
        <f t="shared" si="275"/>
        <v>10928.561357800001</v>
      </c>
      <c r="I943" s="89">
        <f t="shared" si="275"/>
        <v>12454.4316366</v>
      </c>
      <c r="J943" s="89">
        <f t="shared" si="275"/>
        <v>13840.541388200001</v>
      </c>
      <c r="K943" s="89">
        <f t="shared" si="275"/>
        <v>15110.973708800002</v>
      </c>
      <c r="M943" s="32"/>
      <c r="N943" s="9" t="s">
        <v>9</v>
      </c>
      <c r="O943" s="1"/>
      <c r="P943" s="6"/>
      <c r="Q943" s="6"/>
      <c r="R943" s="1"/>
      <c r="S943" s="1"/>
      <c r="T943" s="1"/>
      <c r="U943" s="1"/>
      <c r="V943" s="1"/>
      <c r="W943" s="1"/>
      <c r="X943" s="3"/>
      <c r="Y943" s="3"/>
      <c r="Z943" s="3"/>
      <c r="AA943" s="3"/>
      <c r="AB943" s="3"/>
      <c r="AC943" s="3"/>
      <c r="AD943" s="3"/>
      <c r="AE943" s="3"/>
      <c r="AF943" s="3"/>
      <c r="AG943" s="3"/>
    </row>
    <row r="944" spans="1:35" ht="14.5" hidden="1" outlineLevel="1">
      <c r="A944" s="23" t="s">
        <v>89</v>
      </c>
      <c r="B944" s="89">
        <f>SUM(B934:B943)</f>
        <v>12484.806328626451</v>
      </c>
      <c r="C944" s="89">
        <f t="shared" ref="C944:K944" si="276">SUM(C934:C943)</f>
        <v>20388.523876078001</v>
      </c>
      <c r="D944" s="89">
        <f t="shared" si="276"/>
        <v>29409.07901492</v>
      </c>
      <c r="E944" s="89">
        <f t="shared" si="276"/>
        <v>37490.880312640002</v>
      </c>
      <c r="F944" s="89">
        <f t="shared" si="276"/>
        <v>44793.820704220001</v>
      </c>
      <c r="G944" s="89">
        <f t="shared" si="276"/>
        <v>51891.26505034</v>
      </c>
      <c r="H944" s="89">
        <f t="shared" si="276"/>
        <v>58803.355938859997</v>
      </c>
      <c r="I944" s="89">
        <f t="shared" si="276"/>
        <v>65482.49938858</v>
      </c>
      <c r="J944" s="89">
        <f t="shared" si="276"/>
        <v>72074.031317360001</v>
      </c>
      <c r="K944" s="89">
        <f t="shared" si="276"/>
        <v>78595.064208299998</v>
      </c>
      <c r="M944" s="32"/>
      <c r="N944" s="9"/>
      <c r="O944" s="1"/>
      <c r="P944" s="6"/>
      <c r="Q944" s="6"/>
      <c r="R944" s="1"/>
      <c r="S944" s="1"/>
      <c r="T944" s="1"/>
      <c r="U944" s="1"/>
      <c r="V944" s="1"/>
      <c r="W944" s="1"/>
      <c r="X944" s="3"/>
      <c r="Y944" s="3"/>
      <c r="Z944" s="3"/>
      <c r="AA944" s="3"/>
      <c r="AB944" s="3"/>
      <c r="AC944" s="3"/>
      <c r="AD944" s="3"/>
      <c r="AE944" s="3"/>
      <c r="AF944" s="3"/>
      <c r="AG944" s="3"/>
    </row>
    <row r="945" spans="1:35" ht="14.5" hidden="1" outlineLevel="1">
      <c r="A945" s="32"/>
      <c r="B945" s="5"/>
      <c r="C945" s="5"/>
      <c r="D945" s="5"/>
      <c r="E945" s="5"/>
      <c r="F945" s="5"/>
      <c r="G945" s="5"/>
      <c r="H945" s="5"/>
      <c r="I945" s="5"/>
      <c r="J945" s="5"/>
      <c r="K945" s="5"/>
      <c r="L945" s="5"/>
      <c r="M945" s="10" t="s">
        <v>9</v>
      </c>
      <c r="N945" s="5"/>
      <c r="O945" s="5"/>
      <c r="P945" s="5"/>
      <c r="Q945" s="5"/>
      <c r="R945" s="5"/>
      <c r="S945" s="5"/>
      <c r="T945" s="5"/>
    </row>
    <row r="946" spans="1:35" hidden="1" outlineLevel="1">
      <c r="A946" s="10" t="s">
        <v>111</v>
      </c>
      <c r="B946" s="6"/>
      <c r="C946" s="6"/>
      <c r="D946" s="6"/>
      <c r="E946" s="6"/>
      <c r="F946" s="6"/>
      <c r="G946" s="6"/>
      <c r="H946" s="6"/>
      <c r="I946" s="6"/>
      <c r="J946" s="9" t="s">
        <v>102</v>
      </c>
      <c r="K946" s="6"/>
      <c r="L946" s="55"/>
      <c r="M946" s="5"/>
      <c r="N946" s="5"/>
      <c r="O946" s="5"/>
      <c r="P946" s="5"/>
      <c r="Q946" s="5"/>
      <c r="R946" s="5"/>
      <c r="S946" s="5"/>
      <c r="T946" s="5"/>
    </row>
    <row r="947" spans="1:35" ht="14.5" hidden="1" outlineLevel="1">
      <c r="A947" s="21"/>
      <c r="B947" s="21">
        <v>2010</v>
      </c>
      <c r="C947" s="21">
        <v>2020</v>
      </c>
      <c r="D947" s="21">
        <v>2030</v>
      </c>
      <c r="E947" s="21">
        <v>2040</v>
      </c>
      <c r="F947" s="21">
        <v>2050</v>
      </c>
      <c r="G947" s="21">
        <v>2060</v>
      </c>
      <c r="H947" s="21">
        <v>2070</v>
      </c>
      <c r="I947" s="21">
        <v>2080</v>
      </c>
      <c r="J947" s="21">
        <v>2090</v>
      </c>
      <c r="K947" s="21">
        <v>2100</v>
      </c>
      <c r="M947" s="32"/>
      <c r="N947" s="56"/>
      <c r="O947" s="16"/>
      <c r="P947" s="56"/>
      <c r="Q947" s="56"/>
      <c r="R947" s="56"/>
      <c r="S947" s="56"/>
      <c r="T947" s="56"/>
      <c r="U947" s="56"/>
      <c r="V947" s="56"/>
      <c r="W947" s="57"/>
    </row>
    <row r="948" spans="1:35" ht="14.5" hidden="1" outlineLevel="1">
      <c r="A948" s="21" t="s">
        <v>89</v>
      </c>
      <c r="B948" s="95">
        <f>'[4]Other ships data'!$G$46</f>
        <v>4.3254016526206475E-4</v>
      </c>
      <c r="C948" s="87">
        <f>'[4]Other ships data'!$G$51</f>
        <v>3.7753091124426169E-4</v>
      </c>
      <c r="D948" s="87">
        <f>'[4]Other ships data'!$G$52</f>
        <v>3.2457481729052643E-4</v>
      </c>
      <c r="E948" s="87">
        <f>'[4]Other ships data'!$G$53</f>
        <v>2.7904685121536477E-4</v>
      </c>
      <c r="F948" s="87">
        <f>'[4]Other ships data'!$G$54</f>
        <v>2.399050728064069E-4</v>
      </c>
      <c r="G948" s="87">
        <f>'[4]Other ships data'!$G$55</f>
        <v>2.0625369434406412E-4</v>
      </c>
      <c r="H948" s="87">
        <f>'[4]Other ships data'!$G$56</f>
        <v>1.7999755693297835E-4</v>
      </c>
      <c r="I948" s="87">
        <f>'[4]Other ships data'!$G$57</f>
        <v>1.5788243516894835E-4</v>
      </c>
      <c r="J948" s="87">
        <f>'[4]Other ships data'!$G$58</f>
        <v>1.3918823115006073E-4</v>
      </c>
      <c r="K948" s="87">
        <f>'[4]Other ships data'!$G$59</f>
        <v>1.2333089172406522E-4</v>
      </c>
      <c r="M948" s="32"/>
      <c r="N948" s="6"/>
      <c r="O948" s="1"/>
      <c r="P948" s="6"/>
      <c r="Q948" s="6"/>
      <c r="R948" s="1"/>
      <c r="S948" s="1"/>
      <c r="T948" s="1"/>
      <c r="U948" s="1"/>
      <c r="V948" s="1"/>
      <c r="W948" s="1"/>
      <c r="X948" s="3"/>
      <c r="Y948" s="3"/>
      <c r="Z948" s="3"/>
      <c r="AA948" s="3"/>
      <c r="AB948" s="3"/>
      <c r="AC948" s="3"/>
      <c r="AD948" s="3"/>
      <c r="AE948" s="3"/>
      <c r="AF948" s="3"/>
      <c r="AG948" s="3"/>
    </row>
    <row r="949" spans="1:35" ht="14.5" hidden="1" outlineLevel="1">
      <c r="A949" s="79"/>
      <c r="B949" s="86"/>
      <c r="C949" s="2"/>
      <c r="D949" s="2"/>
      <c r="E949" s="2"/>
      <c r="F949" s="2"/>
      <c r="G949" s="2"/>
      <c r="H949" s="2"/>
      <c r="I949" s="2"/>
      <c r="J949" s="2"/>
      <c r="K949" s="2"/>
      <c r="M949" s="32"/>
      <c r="N949" s="6"/>
      <c r="O949" s="1"/>
      <c r="P949" s="6"/>
      <c r="Q949" s="6"/>
      <c r="R949" s="1"/>
      <c r="S949" s="1"/>
      <c r="T949" s="1"/>
      <c r="U949" s="1"/>
      <c r="V949" s="1"/>
      <c r="W949" s="1"/>
      <c r="X949" s="3"/>
      <c r="Y949" s="3"/>
      <c r="Z949" s="3"/>
      <c r="AA949" s="3"/>
      <c r="AB949" s="3"/>
      <c r="AC949" s="3"/>
      <c r="AD949" s="3"/>
      <c r="AE949" s="3"/>
      <c r="AF949" s="3"/>
      <c r="AG949" s="3"/>
    </row>
    <row r="950" spans="1:35" collapsed="1">
      <c r="A950" s="10" t="s">
        <v>112</v>
      </c>
      <c r="B950" s="6"/>
      <c r="C950" s="6"/>
      <c r="D950" s="6"/>
      <c r="E950" s="6"/>
      <c r="F950" s="6"/>
      <c r="G950" s="6"/>
      <c r="H950" s="6"/>
      <c r="I950" s="6"/>
      <c r="J950" s="9" t="s">
        <v>101</v>
      </c>
      <c r="K950" s="6"/>
      <c r="L950" s="55"/>
      <c r="M950" s="5"/>
      <c r="N950" s="5"/>
      <c r="O950" s="5"/>
      <c r="P950" s="5"/>
      <c r="Q950" s="5"/>
      <c r="R950" s="5"/>
      <c r="S950" s="5"/>
      <c r="T950" s="5"/>
    </row>
    <row r="951" spans="1:35" ht="14.5">
      <c r="A951" s="84"/>
      <c r="B951" s="84">
        <v>2010</v>
      </c>
      <c r="C951" s="84">
        <v>2020</v>
      </c>
      <c r="D951" s="84">
        <v>2030</v>
      </c>
      <c r="E951" s="84">
        <v>2040</v>
      </c>
      <c r="F951" s="84">
        <v>2050</v>
      </c>
      <c r="G951" s="84">
        <v>2060</v>
      </c>
      <c r="H951" s="84">
        <v>2070</v>
      </c>
      <c r="I951" s="84">
        <v>2080</v>
      </c>
      <c r="J951" s="84">
        <v>2090</v>
      </c>
      <c r="K951" s="84">
        <v>2100</v>
      </c>
      <c r="M951" s="32"/>
      <c r="N951" s="56"/>
      <c r="O951" s="16"/>
      <c r="P951" s="56"/>
      <c r="Q951" s="56"/>
      <c r="R951" s="56"/>
      <c r="S951" s="56"/>
      <c r="T951" s="56"/>
      <c r="U951" s="56"/>
      <c r="V951" s="56"/>
      <c r="W951" s="57"/>
    </row>
    <row r="952" spans="1:35" ht="14.5">
      <c r="A952" s="84" t="s">
        <v>5</v>
      </c>
      <c r="B952" s="90">
        <f>B934*B$948</f>
        <v>0.11425065150572757</v>
      </c>
      <c r="C952" s="90">
        <f t="shared" ref="C952:K952" si="277">C934*C$948</f>
        <v>0.18447153133722841</v>
      </c>
      <c r="D952" s="90">
        <f t="shared" si="277"/>
        <v>0.26029611381553652</v>
      </c>
      <c r="E952" s="90">
        <f t="shared" si="277"/>
        <v>0.35558259709797008</v>
      </c>
      <c r="F952" s="90">
        <f t="shared" si="277"/>
        <v>0.4630122151907598</v>
      </c>
      <c r="G952" s="90">
        <f t="shared" si="277"/>
        <v>0.5727797228240189</v>
      </c>
      <c r="H952" s="90">
        <f t="shared" si="277"/>
        <v>0.68489685894844465</v>
      </c>
      <c r="I952" s="90">
        <f t="shared" si="277"/>
        <v>0.79057165915956107</v>
      </c>
      <c r="J952" s="90">
        <f t="shared" si="277"/>
        <v>0.88813199564232592</v>
      </c>
      <c r="K952" s="90">
        <f t="shared" si="277"/>
        <v>0.97275279240910828</v>
      </c>
      <c r="M952" s="32"/>
      <c r="N952" s="6"/>
      <c r="O952" s="1"/>
      <c r="P952" s="6"/>
      <c r="Q952" s="6"/>
      <c r="R952" s="1"/>
      <c r="S952" s="1"/>
      <c r="T952" s="1"/>
      <c r="U952" s="1"/>
      <c r="V952" s="1"/>
      <c r="W952" s="1"/>
      <c r="X952" s="3"/>
      <c r="Y952" s="3"/>
      <c r="Z952" s="3"/>
      <c r="AA952" s="3"/>
      <c r="AB952" s="3"/>
      <c r="AC952" s="3"/>
      <c r="AD952" s="3"/>
      <c r="AE952" s="3"/>
      <c r="AF952" s="3"/>
      <c r="AG952" s="3"/>
      <c r="AH952" s="3"/>
      <c r="AI952" s="3"/>
    </row>
    <row r="953" spans="1:35" ht="14.5">
      <c r="A953" s="84" t="s">
        <v>6</v>
      </c>
      <c r="B953" s="90">
        <f t="shared" ref="B953:K961" si="278">B935*B$948</f>
        <v>0.81580477524218131</v>
      </c>
      <c r="C953" s="90">
        <f t="shared" si="278"/>
        <v>1.9021343199123641</v>
      </c>
      <c r="D953" s="90">
        <f t="shared" si="278"/>
        <v>2.5633009759541365</v>
      </c>
      <c r="E953" s="90">
        <f t="shared" si="278"/>
        <v>2.6952294818989695</v>
      </c>
      <c r="F953" s="90">
        <f t="shared" si="278"/>
        <v>2.548240500344348</v>
      </c>
      <c r="G953" s="90">
        <f t="shared" si="278"/>
        <v>2.2797561071531089</v>
      </c>
      <c r="H953" s="90">
        <f t="shared" si="278"/>
        <v>2.0063827884342595</v>
      </c>
      <c r="I953" s="90">
        <f t="shared" si="278"/>
        <v>1.7449890850662007</v>
      </c>
      <c r="J953" s="90">
        <f t="shared" si="278"/>
        <v>1.5054888362772403</v>
      </c>
      <c r="K953" s="90">
        <f t="shared" si="278"/>
        <v>1.301338936303138</v>
      </c>
      <c r="M953" s="32"/>
      <c r="N953" s="6"/>
      <c r="O953" s="1"/>
      <c r="P953" s="6"/>
      <c r="Q953" s="6"/>
      <c r="R953" s="1"/>
      <c r="S953" s="1"/>
      <c r="T953" s="1"/>
      <c r="U953" s="1"/>
      <c r="V953" s="1"/>
      <c r="W953" s="1"/>
      <c r="X953" s="3"/>
      <c r="Y953" s="3"/>
      <c r="Z953" s="3"/>
      <c r="AA953" s="3"/>
      <c r="AB953" s="3"/>
      <c r="AC953" s="3"/>
      <c r="AD953" s="3"/>
      <c r="AE953" s="3"/>
      <c r="AF953" s="3"/>
      <c r="AG953" s="3"/>
      <c r="AH953" s="3"/>
      <c r="AI953" s="3"/>
    </row>
    <row r="954" spans="1:35" ht="14.5">
      <c r="A954" s="84" t="s">
        <v>11</v>
      </c>
      <c r="B954" s="90">
        <f t="shared" si="278"/>
        <v>1.3066851915911484</v>
      </c>
      <c r="C954" s="90">
        <f t="shared" si="278"/>
        <v>1.4810188537199598</v>
      </c>
      <c r="D954" s="90">
        <f t="shared" si="278"/>
        <v>1.6719554917004766</v>
      </c>
      <c r="E954" s="90">
        <f t="shared" si="278"/>
        <v>1.7811525483320934</v>
      </c>
      <c r="F954" s="90">
        <f t="shared" si="278"/>
        <v>1.8045260598480133</v>
      </c>
      <c r="G954" s="90">
        <f t="shared" si="278"/>
        <v>1.7735487207721314</v>
      </c>
      <c r="H954" s="90">
        <f t="shared" si="278"/>
        <v>1.740518730575503</v>
      </c>
      <c r="I954" s="90">
        <f t="shared" si="278"/>
        <v>1.690882466328343</v>
      </c>
      <c r="J954" s="90">
        <f t="shared" si="278"/>
        <v>1.6347133471994604</v>
      </c>
      <c r="K954" s="90">
        <f t="shared" si="278"/>
        <v>1.5729362629532051</v>
      </c>
      <c r="M954" s="32"/>
      <c r="N954" s="6"/>
      <c r="O954" s="1"/>
      <c r="P954" s="6"/>
      <c r="Q954" s="6"/>
      <c r="R954" s="1"/>
      <c r="S954" s="1"/>
      <c r="T954" s="1"/>
      <c r="U954" s="1"/>
      <c r="V954" s="1"/>
      <c r="W954" s="1"/>
      <c r="X954" s="3"/>
      <c r="Y954" s="3"/>
      <c r="Z954" s="3"/>
      <c r="AA954" s="3"/>
      <c r="AB954" s="3"/>
      <c r="AC954" s="3"/>
      <c r="AD954" s="3"/>
      <c r="AE954" s="3"/>
      <c r="AF954" s="3"/>
      <c r="AG954" s="3"/>
      <c r="AH954" s="3"/>
      <c r="AI954" s="3"/>
    </row>
    <row r="955" spans="1:35" ht="14.5">
      <c r="A955" s="84" t="s">
        <v>2</v>
      </c>
      <c r="B955" s="90">
        <f t="shared" si="278"/>
        <v>0.24502139598196276</v>
      </c>
      <c r="C955" s="90">
        <f t="shared" si="278"/>
        <v>0.37532243274691462</v>
      </c>
      <c r="D955" s="90">
        <f t="shared" si="278"/>
        <v>0.4434540360968135</v>
      </c>
      <c r="E955" s="90">
        <f t="shared" si="278"/>
        <v>0.44668714688206368</v>
      </c>
      <c r="F955" s="90">
        <f t="shared" si="278"/>
        <v>0.42425212478646418</v>
      </c>
      <c r="G955" s="90">
        <f t="shared" si="278"/>
        <v>0.3997937397369431</v>
      </c>
      <c r="H955" s="90">
        <f t="shared" si="278"/>
        <v>0.38546377652943242</v>
      </c>
      <c r="I955" s="90">
        <f t="shared" si="278"/>
        <v>0.37207016325923215</v>
      </c>
      <c r="J955" s="90">
        <f t="shared" si="278"/>
        <v>0.3583151344574077</v>
      </c>
      <c r="K955" s="90">
        <f t="shared" si="278"/>
        <v>0.34596915708449366</v>
      </c>
      <c r="M955" s="32"/>
      <c r="N955" s="6"/>
      <c r="O955" s="1"/>
      <c r="P955" s="6"/>
      <c r="Q955" s="6"/>
      <c r="R955" s="1"/>
      <c r="S955" s="1"/>
      <c r="T955" s="1"/>
      <c r="U955" s="1"/>
      <c r="V955" s="1"/>
      <c r="W955" s="1"/>
      <c r="X955" s="3"/>
      <c r="Y955" s="3"/>
      <c r="Z955" s="3"/>
      <c r="AA955" s="3"/>
      <c r="AB955" s="3"/>
      <c r="AC955" s="3"/>
      <c r="AD955" s="3"/>
      <c r="AE955" s="3"/>
      <c r="AF955" s="3"/>
      <c r="AG955" s="3"/>
      <c r="AH955" s="3"/>
      <c r="AI955" s="3"/>
    </row>
    <row r="956" spans="1:35" ht="14.5">
      <c r="A956" s="84" t="s">
        <v>3</v>
      </c>
      <c r="B956" s="90">
        <f t="shared" si="278"/>
        <v>0.45478835699021719</v>
      </c>
      <c r="C956" s="90">
        <f t="shared" si="278"/>
        <v>0.58934061207650967</v>
      </c>
      <c r="D956" s="90">
        <f t="shared" si="278"/>
        <v>0.68015134288858525</v>
      </c>
      <c r="E956" s="90">
        <f t="shared" si="278"/>
        <v>0.74297365595094778</v>
      </c>
      <c r="F956" s="90">
        <f t="shared" si="278"/>
        <v>0.80474805523700677</v>
      </c>
      <c r="G956" s="90">
        <f t="shared" si="278"/>
        <v>0.83904503296628963</v>
      </c>
      <c r="H956" s="90">
        <f t="shared" si="278"/>
        <v>0.84599709193422057</v>
      </c>
      <c r="I956" s="90">
        <f t="shared" si="278"/>
        <v>0.83900155412144783</v>
      </c>
      <c r="J956" s="90">
        <f t="shared" si="278"/>
        <v>0.82568300512565906</v>
      </c>
      <c r="K956" s="90">
        <f t="shared" si="278"/>
        <v>0.80821431182903625</v>
      </c>
      <c r="M956" s="32"/>
      <c r="N956" s="6"/>
      <c r="O956" s="1"/>
      <c r="P956" s="6"/>
      <c r="Q956" s="6"/>
      <c r="R956" s="1"/>
      <c r="S956" s="1"/>
      <c r="T956" s="1"/>
      <c r="U956" s="1"/>
      <c r="V956" s="1"/>
      <c r="W956" s="1"/>
      <c r="X956" s="3"/>
      <c r="Y956" s="3"/>
      <c r="Z956" s="3"/>
      <c r="AA956" s="3"/>
      <c r="AB956" s="3"/>
      <c r="AC956" s="3"/>
      <c r="AD956" s="3"/>
      <c r="AE956" s="3"/>
      <c r="AF956" s="3"/>
      <c r="AG956" s="3"/>
      <c r="AH956" s="3"/>
      <c r="AI956" s="3"/>
    </row>
    <row r="957" spans="1:35" ht="14.5">
      <c r="A957" s="84" t="s">
        <v>4</v>
      </c>
      <c r="B957" s="90">
        <f t="shared" si="278"/>
        <v>0.25213762023136477</v>
      </c>
      <c r="C957" s="90">
        <f t="shared" si="278"/>
        <v>0.33657708504151301</v>
      </c>
      <c r="D957" s="90">
        <f t="shared" si="278"/>
        <v>0.41403165991082591</v>
      </c>
      <c r="E957" s="90">
        <f t="shared" si="278"/>
        <v>0.49556243872283351</v>
      </c>
      <c r="F957" s="90">
        <f t="shared" si="278"/>
        <v>0.55877247704590227</v>
      </c>
      <c r="G957" s="90">
        <f t="shared" si="278"/>
        <v>0.59630698250094394</v>
      </c>
      <c r="H957" s="90">
        <f t="shared" si="278"/>
        <v>0.62069003803542133</v>
      </c>
      <c r="I957" s="90">
        <f t="shared" si="278"/>
        <v>0.63358056208262425</v>
      </c>
      <c r="J957" s="90">
        <f t="shared" si="278"/>
        <v>0.64102788506092345</v>
      </c>
      <c r="K957" s="90">
        <f t="shared" si="278"/>
        <v>0.64249325879581565</v>
      </c>
      <c r="M957" s="32"/>
      <c r="N957" s="6"/>
      <c r="O957" s="1"/>
      <c r="P957" s="6"/>
      <c r="Q957" s="6"/>
      <c r="R957" s="1"/>
      <c r="S957" s="1"/>
      <c r="T957" s="1"/>
      <c r="U957" s="1"/>
      <c r="V957" s="1"/>
      <c r="W957" s="1"/>
      <c r="X957" s="3"/>
      <c r="Y957" s="3"/>
      <c r="Z957" s="3"/>
      <c r="AA957" s="3"/>
      <c r="AB957" s="3"/>
      <c r="AC957" s="3"/>
      <c r="AD957" s="3"/>
      <c r="AE957" s="3"/>
      <c r="AF957" s="3"/>
      <c r="AG957" s="3"/>
      <c r="AH957" s="3"/>
      <c r="AI957" s="3"/>
    </row>
    <row r="958" spans="1:35" ht="14.5">
      <c r="A958" s="84" t="s">
        <v>0</v>
      </c>
      <c r="B958" s="90">
        <f t="shared" si="278"/>
        <v>1.1757292876692502</v>
      </c>
      <c r="C958" s="90">
        <f t="shared" si="278"/>
        <v>1.2627998183695535</v>
      </c>
      <c r="D958" s="90">
        <f t="shared" si="278"/>
        <v>1.3476527251411261</v>
      </c>
      <c r="E958" s="90">
        <f t="shared" si="278"/>
        <v>1.3978016634098058</v>
      </c>
      <c r="F958" s="90">
        <f t="shared" si="278"/>
        <v>1.4141020692190478</v>
      </c>
      <c r="G958" s="90">
        <f t="shared" si="278"/>
        <v>1.4093923862261803</v>
      </c>
      <c r="H958" s="90">
        <f t="shared" si="278"/>
        <v>1.4121274076070842</v>
      </c>
      <c r="I958" s="90">
        <f t="shared" si="278"/>
        <v>1.4025872584332684</v>
      </c>
      <c r="J958" s="90">
        <f t="shared" si="278"/>
        <v>1.3780957779469383</v>
      </c>
      <c r="K958" s="90">
        <f t="shared" si="278"/>
        <v>1.3421786472289066</v>
      </c>
      <c r="M958" s="32"/>
      <c r="N958" s="6"/>
      <c r="O958" s="1"/>
      <c r="P958" s="6"/>
      <c r="Q958" s="6"/>
      <c r="R958" s="1"/>
      <c r="S958" s="1"/>
      <c r="T958" s="1"/>
      <c r="U958" s="1"/>
      <c r="V958" s="1"/>
      <c r="W958" s="1"/>
      <c r="X958" s="3"/>
      <c r="Y958" s="3"/>
      <c r="Z958" s="3"/>
      <c r="AA958" s="3"/>
      <c r="AB958" s="3"/>
      <c r="AC958" s="3"/>
      <c r="AD958" s="3"/>
      <c r="AE958" s="3"/>
      <c r="AF958" s="3"/>
      <c r="AG958" s="3"/>
      <c r="AH958" s="3"/>
      <c r="AI958" s="3"/>
    </row>
    <row r="959" spans="1:35" ht="14.5">
      <c r="A959" s="84" t="s">
        <v>1</v>
      </c>
      <c r="B959" s="90">
        <f t="shared" si="278"/>
        <v>0.342789944065579</v>
      </c>
      <c r="C959" s="90">
        <f t="shared" si="278"/>
        <v>0.31031944131677447</v>
      </c>
      <c r="D959" s="90">
        <f t="shared" si="278"/>
        <v>0.28374873697003061</v>
      </c>
      <c r="E959" s="90">
        <f t="shared" si="278"/>
        <v>0.26086948846407665</v>
      </c>
      <c r="F959" s="90">
        <f t="shared" si="278"/>
        <v>0.23731429853275757</v>
      </c>
      <c r="G959" s="90">
        <f t="shared" si="278"/>
        <v>0.2151999294021488</v>
      </c>
      <c r="H959" s="90">
        <f t="shared" si="278"/>
        <v>0.19688203905163768</v>
      </c>
      <c r="I959" s="90">
        <f t="shared" si="278"/>
        <v>0.17873165019391574</v>
      </c>
      <c r="J959" s="90">
        <f t="shared" si="278"/>
        <v>0.16260595908068612</v>
      </c>
      <c r="K959" s="90">
        <f t="shared" si="278"/>
        <v>0.14883678030961336</v>
      </c>
      <c r="M959" s="32"/>
      <c r="N959" s="6"/>
      <c r="O959" s="1"/>
      <c r="P959" s="6"/>
      <c r="Q959" s="6"/>
      <c r="R959" s="1"/>
      <c r="S959" s="1"/>
      <c r="T959" s="1"/>
      <c r="U959" s="1"/>
      <c r="V959" s="1"/>
      <c r="W959" s="1"/>
      <c r="X959" s="3"/>
      <c r="Y959" s="3"/>
      <c r="Z959" s="3"/>
      <c r="AA959" s="3"/>
      <c r="AB959" s="3"/>
      <c r="AC959" s="3"/>
      <c r="AD959" s="3"/>
      <c r="AE959" s="3"/>
      <c r="AF959" s="3"/>
      <c r="AG959" s="3"/>
      <c r="AH959" s="3"/>
      <c r="AI959" s="3"/>
    </row>
    <row r="960" spans="1:35" ht="14.5">
      <c r="A960" s="84" t="s">
        <v>7</v>
      </c>
      <c r="B960" s="90">
        <f t="shared" si="278"/>
        <v>0.32924314889388084</v>
      </c>
      <c r="C960" s="90">
        <f t="shared" si="278"/>
        <v>0.44622044931640537</v>
      </c>
      <c r="D960" s="90">
        <f t="shared" si="278"/>
        <v>0.54891319904535585</v>
      </c>
      <c r="E960" s="90">
        <f t="shared" si="278"/>
        <v>0.62362451413166164</v>
      </c>
      <c r="F960" s="90">
        <f t="shared" si="278"/>
        <v>0.67390714875702284</v>
      </c>
      <c r="G960" s="90">
        <f t="shared" si="278"/>
        <v>0.71253512815260389</v>
      </c>
      <c r="H960" s="90">
        <f t="shared" si="278"/>
        <v>0.72438733214298789</v>
      </c>
      <c r="I960" s="90">
        <f t="shared" si="278"/>
        <v>0.71978607034199027</v>
      </c>
      <c r="J960" s="90">
        <f t="shared" si="278"/>
        <v>0.71135451614401524</v>
      </c>
      <c r="K960" s="90">
        <f t="shared" si="278"/>
        <v>0.69482934468127588</v>
      </c>
      <c r="M960" s="32"/>
      <c r="N960" s="6"/>
      <c r="O960" s="1"/>
      <c r="P960" s="6"/>
      <c r="Q960" s="6"/>
      <c r="R960" s="1"/>
      <c r="S960" s="1"/>
      <c r="T960" s="1"/>
      <c r="U960" s="1"/>
      <c r="V960" s="1"/>
      <c r="W960" s="1"/>
      <c r="X960" s="3"/>
      <c r="Y960" s="3"/>
      <c r="Z960" s="3"/>
      <c r="AA960" s="3"/>
      <c r="AB960" s="3"/>
      <c r="AC960" s="3"/>
      <c r="AD960" s="3"/>
      <c r="AE960" s="3"/>
      <c r="AF960" s="3"/>
      <c r="AG960" s="3"/>
    </row>
    <row r="961" spans="1:33" ht="14.5">
      <c r="A961" s="84" t="s">
        <v>8</v>
      </c>
      <c r="B961" s="90">
        <f t="shared" si="278"/>
        <v>0.36372982047764463</v>
      </c>
      <c r="C961" s="90">
        <f t="shared" si="278"/>
        <v>0.80909345402389121</v>
      </c>
      <c r="D961" s="90">
        <f t="shared" si="278"/>
        <v>1.331942166427428</v>
      </c>
      <c r="E961" s="90">
        <f t="shared" si="278"/>
        <v>1.6622285656438809</v>
      </c>
      <c r="F961" s="90">
        <f t="shared" si="278"/>
        <v>1.8173898683617138</v>
      </c>
      <c r="G961" s="90">
        <f t="shared" si="278"/>
        <v>1.9044073710852754</v>
      </c>
      <c r="H961" s="90">
        <f t="shared" si="278"/>
        <v>1.9671143451961528</v>
      </c>
      <c r="I961" s="90">
        <f t="shared" si="278"/>
        <v>1.9663359954315989</v>
      </c>
      <c r="J961" s="90">
        <f t="shared" si="278"/>
        <v>1.9264404739827643</v>
      </c>
      <c r="K961" s="90">
        <f t="shared" si="278"/>
        <v>1.8636498623252093</v>
      </c>
      <c r="M961" s="32"/>
      <c r="N961" s="9" t="s">
        <v>9</v>
      </c>
      <c r="O961" s="1"/>
      <c r="P961" s="6"/>
      <c r="Q961" s="6"/>
      <c r="R961" s="1"/>
      <c r="S961" s="1"/>
      <c r="T961" s="1"/>
      <c r="U961" s="1"/>
      <c r="V961" s="1"/>
      <c r="W961" s="1"/>
      <c r="X961" s="3"/>
      <c r="Y961" s="3"/>
      <c r="Z961" s="3"/>
      <c r="AA961" s="3"/>
      <c r="AB961" s="3"/>
      <c r="AC961" s="3"/>
      <c r="AD961" s="3"/>
      <c r="AE961" s="3"/>
      <c r="AF961" s="3"/>
      <c r="AG961" s="3"/>
    </row>
    <row r="962" spans="1:33" ht="14.5">
      <c r="A962" s="84" t="s">
        <v>89</v>
      </c>
      <c r="B962" s="90">
        <f>SUM(B952:B961)</f>
        <v>5.400180192648957</v>
      </c>
      <c r="C962" s="90">
        <f t="shared" ref="C962:K962" si="279">SUM(C952:C961)</f>
        <v>7.6972979978611145</v>
      </c>
      <c r="D962" s="90">
        <f t="shared" si="279"/>
        <v>9.5454464479503152</v>
      </c>
      <c r="E962" s="90">
        <f t="shared" si="279"/>
        <v>10.461712100534303</v>
      </c>
      <c r="F962" s="90">
        <f t="shared" si="279"/>
        <v>10.746264817323036</v>
      </c>
      <c r="G962" s="90">
        <f t="shared" si="279"/>
        <v>10.702765120819645</v>
      </c>
      <c r="H962" s="90">
        <f t="shared" si="279"/>
        <v>10.584460408455145</v>
      </c>
      <c r="I962" s="90">
        <f t="shared" si="279"/>
        <v>10.338536464418182</v>
      </c>
      <c r="J962" s="90">
        <f t="shared" si="279"/>
        <v>10.031856930917419</v>
      </c>
      <c r="K962" s="90">
        <f t="shared" si="279"/>
        <v>9.6931993539198036</v>
      </c>
      <c r="M962" s="32"/>
      <c r="N962" s="9"/>
      <c r="O962" s="1"/>
      <c r="P962" s="6"/>
      <c r="Q962" s="6"/>
      <c r="R962" s="1"/>
      <c r="S962" s="1"/>
      <c r="T962" s="1"/>
      <c r="U962" s="1"/>
      <c r="V962" s="1"/>
      <c r="W962" s="1"/>
      <c r="X962" s="3"/>
      <c r="Y962" s="3"/>
      <c r="Z962" s="3"/>
      <c r="AA962" s="3"/>
      <c r="AB962" s="3"/>
      <c r="AC962" s="3"/>
      <c r="AD962" s="3"/>
      <c r="AE962" s="3"/>
      <c r="AF962" s="3"/>
      <c r="AG962" s="3"/>
    </row>
    <row r="964" spans="1:33">
      <c r="A964" s="8" t="s">
        <v>139</v>
      </c>
    </row>
    <row r="965" spans="1:33" ht="14.5">
      <c r="A965" s="129"/>
      <c r="B965" s="129">
        <v>2010</v>
      </c>
      <c r="C965" s="129">
        <v>2020</v>
      </c>
      <c r="D965" s="129">
        <v>2030</v>
      </c>
      <c r="E965" s="129">
        <v>2040</v>
      </c>
      <c r="F965" s="129">
        <v>2050</v>
      </c>
      <c r="G965" s="129">
        <v>2060</v>
      </c>
      <c r="H965" s="129">
        <v>2070</v>
      </c>
      <c r="I965" s="129">
        <v>2080</v>
      </c>
      <c r="J965" s="129">
        <v>2090</v>
      </c>
      <c r="K965" s="129">
        <v>2100</v>
      </c>
    </row>
    <row r="966" spans="1:33" ht="14.5">
      <c r="A966" s="129" t="s">
        <v>5</v>
      </c>
      <c r="B966" s="135">
        <f t="shared" ref="B966:B975" si="280">B$923*B53/B$63</f>
        <v>4.8018724486890534E-2</v>
      </c>
      <c r="C966" s="135">
        <f t="shared" ref="C966:C975" si="281">C$976*C53/C$63</f>
        <v>0.26565778494235681</v>
      </c>
      <c r="D966" s="135">
        <f t="shared" ref="D966:K966" si="282">D$976*D53/D$63</f>
        <v>0.37502054508192134</v>
      </c>
      <c r="E966" s="135">
        <f t="shared" si="282"/>
        <v>0.51227793634447294</v>
      </c>
      <c r="F966" s="135">
        <f t="shared" si="282"/>
        <v>0.66693365555736328</v>
      </c>
      <c r="G966" s="135">
        <f t="shared" si="282"/>
        <v>0.82493801214528817</v>
      </c>
      <c r="H966" s="135">
        <f t="shared" si="282"/>
        <v>0.98633406991840233</v>
      </c>
      <c r="I966" s="135">
        <f t="shared" si="282"/>
        <v>1.1385835972439762</v>
      </c>
      <c r="J966" s="135">
        <f t="shared" si="282"/>
        <v>1.2794065365123179</v>
      </c>
      <c r="K966" s="135">
        <f t="shared" si="282"/>
        <v>1.4019155043337943</v>
      </c>
    </row>
    <row r="967" spans="1:33" ht="14.5">
      <c r="A967" s="129" t="s">
        <v>6</v>
      </c>
      <c r="B967" s="135">
        <f t="shared" si="280"/>
        <v>0.34287686084205932</v>
      </c>
      <c r="C967" s="135">
        <f t="shared" si="281"/>
        <v>2.7392670642875303</v>
      </c>
      <c r="D967" s="135">
        <f t="shared" ref="D967:K975" si="283">D$976*D54/D$63</f>
        <v>3.6930652368193897</v>
      </c>
      <c r="E967" s="135">
        <f t="shared" si="283"/>
        <v>3.8829419893729367</v>
      </c>
      <c r="F967" s="135">
        <f t="shared" si="283"/>
        <v>3.6705453903279595</v>
      </c>
      <c r="G967" s="135">
        <f t="shared" si="283"/>
        <v>3.2833869570986542</v>
      </c>
      <c r="H967" s="135">
        <f t="shared" si="283"/>
        <v>2.8894331689139219</v>
      </c>
      <c r="I967" s="135">
        <f t="shared" si="283"/>
        <v>2.5131383431304499</v>
      </c>
      <c r="J967" s="135">
        <f t="shared" si="283"/>
        <v>2.1687454874164089</v>
      </c>
      <c r="K967" s="135">
        <f t="shared" si="283"/>
        <v>1.8754685110473037</v>
      </c>
    </row>
    <row r="968" spans="1:33" ht="14.5">
      <c r="A968" s="129" t="s">
        <v>11</v>
      </c>
      <c r="B968" s="135">
        <f t="shared" si="280"/>
        <v>0.54919035803458505</v>
      </c>
      <c r="C968" s="135">
        <f t="shared" si="281"/>
        <v>2.1328179220123999</v>
      </c>
      <c r="D968" s="135">
        <f t="shared" si="283"/>
        <v>2.4088629317553765</v>
      </c>
      <c r="E968" s="135">
        <f t="shared" si="283"/>
        <v>2.5660568296115662</v>
      </c>
      <c r="F968" s="135">
        <f t="shared" si="283"/>
        <v>2.5992816650574166</v>
      </c>
      <c r="G968" s="135">
        <f t="shared" si="283"/>
        <v>2.5543288246013804</v>
      </c>
      <c r="H968" s="135">
        <f t="shared" si="283"/>
        <v>2.506556864538013</v>
      </c>
      <c r="I968" s="135">
        <f t="shared" si="283"/>
        <v>2.4352138338421341</v>
      </c>
      <c r="J968" s="135">
        <f t="shared" si="283"/>
        <v>2.3549010192097697</v>
      </c>
      <c r="K968" s="135">
        <f t="shared" si="283"/>
        <v>2.266890161170108</v>
      </c>
    </row>
    <row r="969" spans="1:33" ht="14.5">
      <c r="A969" s="129" t="s">
        <v>2</v>
      </c>
      <c r="B969" s="135">
        <f t="shared" si="280"/>
        <v>0.10298072485355893</v>
      </c>
      <c r="C969" s="135">
        <f t="shared" si="281"/>
        <v>0.54050251223018908</v>
      </c>
      <c r="D969" s="135">
        <f t="shared" si="283"/>
        <v>0.6389045610325923</v>
      </c>
      <c r="E969" s="135">
        <f t="shared" si="283"/>
        <v>0.64352972182521473</v>
      </c>
      <c r="F969" s="135">
        <f t="shared" si="283"/>
        <v>0.61110271215035084</v>
      </c>
      <c r="G969" s="135">
        <f t="shared" si="283"/>
        <v>0.57579736115772717</v>
      </c>
      <c r="H969" s="135">
        <f t="shared" si="283"/>
        <v>0.55511432202233502</v>
      </c>
      <c r="I969" s="135">
        <f t="shared" si="283"/>
        <v>0.53585652863044042</v>
      </c>
      <c r="J969" s="135">
        <f t="shared" si="283"/>
        <v>0.5161740905692126</v>
      </c>
      <c r="K969" s="135">
        <f t="shared" si="283"/>
        <v>0.49860512261995354</v>
      </c>
    </row>
    <row r="970" spans="1:33" ht="14.5">
      <c r="A970" s="129" t="s">
        <v>3</v>
      </c>
      <c r="B970" s="135">
        <f t="shared" si="280"/>
        <v>0.19114426505536442</v>
      </c>
      <c r="C970" s="135">
        <f t="shared" si="281"/>
        <v>0.84871047822880064</v>
      </c>
      <c r="D970" s="135">
        <f t="shared" si="283"/>
        <v>0.97992522289072082</v>
      </c>
      <c r="E970" s="135">
        <f t="shared" si="283"/>
        <v>1.0703814369295317</v>
      </c>
      <c r="F970" s="135">
        <f t="shared" si="283"/>
        <v>1.1591779755978386</v>
      </c>
      <c r="G970" s="135">
        <f t="shared" si="283"/>
        <v>1.208422913756408</v>
      </c>
      <c r="H970" s="135">
        <f t="shared" si="283"/>
        <v>1.2183378328056025</v>
      </c>
      <c r="I970" s="135">
        <f t="shared" si="283"/>
        <v>1.2083324724799955</v>
      </c>
      <c r="J970" s="135">
        <f t="shared" si="283"/>
        <v>1.189445081393437</v>
      </c>
      <c r="K970" s="135">
        <f t="shared" si="283"/>
        <v>1.1647853220462108</v>
      </c>
      <c r="N970" s="8" t="s">
        <v>9</v>
      </c>
    </row>
    <row r="971" spans="1:33" ht="14.5">
      <c r="A971" s="129" t="s">
        <v>4</v>
      </c>
      <c r="B971" s="135">
        <f t="shared" si="280"/>
        <v>0.10597162256062219</v>
      </c>
      <c r="C971" s="135">
        <f t="shared" si="281"/>
        <v>0.48470526712887313</v>
      </c>
      <c r="D971" s="135">
        <f t="shared" si="283"/>
        <v>0.59651439472110501</v>
      </c>
      <c r="E971" s="135">
        <f t="shared" si="283"/>
        <v>0.71394299245984327</v>
      </c>
      <c r="F971" s="135">
        <f t="shared" si="283"/>
        <v>0.80486898296523302</v>
      </c>
      <c r="G971" s="135">
        <f t="shared" si="283"/>
        <v>0.85882281996183774</v>
      </c>
      <c r="H971" s="135">
        <f t="shared" si="283"/>
        <v>0.89386850497932968</v>
      </c>
      <c r="I971" s="135">
        <f t="shared" si="283"/>
        <v>0.91248456374819009</v>
      </c>
      <c r="J971" s="135">
        <f t="shared" si="283"/>
        <v>0.92343848691146857</v>
      </c>
      <c r="K971" s="135">
        <f t="shared" si="283"/>
        <v>0.92595083557157731</v>
      </c>
    </row>
    <row r="972" spans="1:33" ht="14.5">
      <c r="A972" s="129" t="s">
        <v>0</v>
      </c>
      <c r="B972" s="135">
        <f t="shared" si="280"/>
        <v>0.49415053648886637</v>
      </c>
      <c r="C972" s="135">
        <f t="shared" si="281"/>
        <v>1.8185602956826752</v>
      </c>
      <c r="D972" s="135">
        <f t="shared" si="283"/>
        <v>1.9416250675249069</v>
      </c>
      <c r="E972" s="135">
        <f t="shared" si="283"/>
        <v>2.0137738949950847</v>
      </c>
      <c r="F972" s="135">
        <f t="shared" si="283"/>
        <v>2.0369057908481563</v>
      </c>
      <c r="G972" s="135">
        <f t="shared" si="283"/>
        <v>2.0298577395403816</v>
      </c>
      <c r="H972" s="135">
        <f t="shared" si="283"/>
        <v>2.0336337581207431</v>
      </c>
      <c r="I972" s="135">
        <f t="shared" si="283"/>
        <v>2.0200102389873331</v>
      </c>
      <c r="J972" s="135">
        <f t="shared" si="283"/>
        <v>1.9852282711312261</v>
      </c>
      <c r="K972" s="135">
        <f t="shared" si="283"/>
        <v>1.934326038248589</v>
      </c>
    </row>
    <row r="973" spans="1:33" ht="14.5">
      <c r="A973" s="129" t="s">
        <v>1</v>
      </c>
      <c r="B973" s="135">
        <f t="shared" si="280"/>
        <v>0.1440721401937605</v>
      </c>
      <c r="C973" s="135">
        <f t="shared" si="281"/>
        <v>0.44689158704959964</v>
      </c>
      <c r="D973" s="135">
        <f t="shared" si="283"/>
        <v>0.40880981450310133</v>
      </c>
      <c r="E973" s="135">
        <f t="shared" si="283"/>
        <v>0.37582740071161491</v>
      </c>
      <c r="F973" s="135">
        <f t="shared" si="283"/>
        <v>0.34183308224659997</v>
      </c>
      <c r="G973" s="135">
        <f t="shared" si="283"/>
        <v>0.30993869877156649</v>
      </c>
      <c r="H973" s="135">
        <f t="shared" si="283"/>
        <v>0.28353387861901891</v>
      </c>
      <c r="I973" s="135">
        <f t="shared" si="283"/>
        <v>0.25740984117173882</v>
      </c>
      <c r="J973" s="135">
        <f t="shared" si="283"/>
        <v>0.23424347725838168</v>
      </c>
      <c r="K973" s="135">
        <f t="shared" si="283"/>
        <v>0.21450114721790031</v>
      </c>
    </row>
    <row r="974" spans="1:33" ht="14.5">
      <c r="A974" s="129" t="s">
        <v>7</v>
      </c>
      <c r="B974" s="135">
        <f t="shared" si="280"/>
        <v>0.13837851992589267</v>
      </c>
      <c r="C974" s="135">
        <f t="shared" si="281"/>
        <v>0.64260287374465108</v>
      </c>
      <c r="D974" s="135">
        <f t="shared" si="283"/>
        <v>0.79084441212415679</v>
      </c>
      <c r="E974" s="135">
        <f t="shared" si="283"/>
        <v>0.89843845497638952</v>
      </c>
      <c r="F974" s="135">
        <f t="shared" si="283"/>
        <v>0.97071166479179904</v>
      </c>
      <c r="G974" s="135">
        <f t="shared" si="283"/>
        <v>1.0262187866983765</v>
      </c>
      <c r="H974" s="135">
        <f t="shared" si="283"/>
        <v>1.0432051135508413</v>
      </c>
      <c r="I974" s="135">
        <f t="shared" si="283"/>
        <v>1.036637986855385</v>
      </c>
      <c r="J974" s="135">
        <f t="shared" si="283"/>
        <v>1.0247481480204843</v>
      </c>
      <c r="K974" s="135">
        <f t="shared" si="283"/>
        <v>1.0013767513967713</v>
      </c>
    </row>
    <row r="975" spans="1:33" ht="14.5">
      <c r="A975" s="129" t="s">
        <v>8</v>
      </c>
      <c r="B975" s="135">
        <f t="shared" si="280"/>
        <v>0.15287301916441659</v>
      </c>
      <c r="C975" s="135">
        <f t="shared" si="281"/>
        <v>1.1651769422047933</v>
      </c>
      <c r="D975" s="135">
        <f t="shared" si="283"/>
        <v>1.9189901452973397</v>
      </c>
      <c r="E975" s="135">
        <f t="shared" si="283"/>
        <v>2.3947263625679329</v>
      </c>
      <c r="F975" s="135">
        <f t="shared" si="283"/>
        <v>2.6178109965846583</v>
      </c>
      <c r="G975" s="135">
        <f t="shared" si="283"/>
        <v>2.7427961717503071</v>
      </c>
      <c r="H975" s="135">
        <f t="shared" si="283"/>
        <v>2.8328818751937725</v>
      </c>
      <c r="I975" s="135">
        <f t="shared" si="283"/>
        <v>2.831922805642797</v>
      </c>
      <c r="J975" s="135">
        <f t="shared" si="283"/>
        <v>2.7751511562567739</v>
      </c>
      <c r="K975" s="135">
        <f t="shared" si="283"/>
        <v>2.6858618726477466</v>
      </c>
      <c r="L975" s="8" t="s">
        <v>140</v>
      </c>
      <c r="M975" s="11">
        <f>MIN(B966:K975)</f>
        <v>4.8018724486890534E-2</v>
      </c>
    </row>
    <row r="976" spans="1:33" ht="14.5">
      <c r="A976" s="129" t="s">
        <v>89</v>
      </c>
      <c r="B976" s="140">
        <f>'[8]3rd GHG Study'!$D$59/10^4</f>
        <v>7.8929</v>
      </c>
      <c r="C976" s="140">
        <f>$B$976*C$962/$B$962</f>
        <v>11.250365950754739</v>
      </c>
      <c r="D976" s="140">
        <f t="shared" ref="D976:K976" si="284">$B$976*D$962/$B$962</f>
        <v>13.951618572207275</v>
      </c>
      <c r="E976" s="140">
        <f t="shared" si="284"/>
        <v>15.290831878297462</v>
      </c>
      <c r="F976" s="140">
        <f t="shared" si="284"/>
        <v>15.706733951602182</v>
      </c>
      <c r="G976" s="140">
        <f t="shared" si="284"/>
        <v>15.643154822335537</v>
      </c>
      <c r="H976" s="140">
        <f t="shared" si="284"/>
        <v>15.470240728562729</v>
      </c>
      <c r="I976" s="140">
        <f t="shared" si="284"/>
        <v>15.110798445408616</v>
      </c>
      <c r="J976" s="140">
        <f t="shared" si="284"/>
        <v>14.662555830604166</v>
      </c>
      <c r="K976" s="140">
        <f t="shared" si="284"/>
        <v>14.167574127378204</v>
      </c>
      <c r="L976" s="8" t="s">
        <v>141</v>
      </c>
      <c r="M976" s="11">
        <f>MAX(B966:K975)</f>
        <v>3.8829419893729367</v>
      </c>
    </row>
    <row r="978" spans="1:31" ht="14.5">
      <c r="A978" s="34" t="s">
        <v>71</v>
      </c>
      <c r="B978" s="35"/>
      <c r="C978" s="35"/>
      <c r="D978" s="35"/>
      <c r="E978" s="35"/>
      <c r="F978" s="35"/>
      <c r="G978" s="35"/>
      <c r="H978" s="35"/>
      <c r="I978" s="35"/>
      <c r="J978" s="35"/>
      <c r="K978" s="35"/>
      <c r="L978" s="35"/>
      <c r="M978" s="35"/>
      <c r="N978" s="35"/>
      <c r="O978" s="35"/>
      <c r="P978" s="35"/>
      <c r="Q978" s="35"/>
      <c r="R978" s="35"/>
      <c r="S978" s="35"/>
      <c r="T978" s="35"/>
    </row>
    <row r="979" spans="1:31" hidden="1" outlineLevel="1"/>
    <row r="980" spans="1:31" ht="14.5" hidden="1" outlineLevel="1">
      <c r="A980" s="10" t="s">
        <v>137</v>
      </c>
      <c r="B980" s="5"/>
      <c r="C980" s="5"/>
      <c r="D980" s="5"/>
      <c r="E980" s="5"/>
      <c r="F980" s="5"/>
      <c r="G980" s="5"/>
      <c r="H980" s="5"/>
      <c r="I980" s="5"/>
      <c r="J980" s="5"/>
      <c r="K980" s="5"/>
      <c r="U980" s="81"/>
      <c r="V980" s="81"/>
      <c r="W980" s="81"/>
      <c r="X980" s="81"/>
      <c r="Y980" s="81"/>
      <c r="Z980" s="81"/>
      <c r="AA980" s="81"/>
      <c r="AB980" s="81"/>
      <c r="AC980" s="81"/>
      <c r="AD980" s="81"/>
      <c r="AE980" s="81"/>
    </row>
    <row r="981" spans="1:31" ht="14.5" hidden="1" outlineLevel="1">
      <c r="A981" s="23" t="s">
        <v>63</v>
      </c>
      <c r="B981" s="59"/>
      <c r="C981" s="23"/>
      <c r="D981" s="59"/>
      <c r="E981" s="59"/>
      <c r="F981" s="59"/>
      <c r="G981" s="59"/>
      <c r="H981" s="59"/>
      <c r="I981" s="59"/>
      <c r="J981" s="59"/>
      <c r="K981" s="75"/>
      <c r="L981" s="32"/>
      <c r="U981" s="81"/>
      <c r="V981" s="81"/>
      <c r="W981" s="81"/>
      <c r="X981" s="81"/>
      <c r="Y981" s="81"/>
      <c r="Z981" s="81"/>
      <c r="AA981" s="81"/>
      <c r="AB981" s="81"/>
      <c r="AC981" s="81"/>
      <c r="AD981" s="81"/>
      <c r="AE981" s="81"/>
    </row>
    <row r="982" spans="1:31" ht="14.5" hidden="1" outlineLevel="1">
      <c r="A982" s="23"/>
      <c r="B982" s="69">
        <v>2010</v>
      </c>
      <c r="C982" s="69">
        <v>2020</v>
      </c>
      <c r="D982" s="69">
        <v>2030</v>
      </c>
      <c r="E982" s="69">
        <v>2040</v>
      </c>
      <c r="F982" s="69">
        <v>2050</v>
      </c>
      <c r="G982" s="69">
        <v>2060</v>
      </c>
      <c r="H982" s="69">
        <v>2070</v>
      </c>
      <c r="I982" s="69">
        <v>2080</v>
      </c>
      <c r="J982" s="69">
        <v>2090</v>
      </c>
      <c r="K982" s="69">
        <v>2100</v>
      </c>
      <c r="L982" s="6"/>
      <c r="O982" s="1"/>
      <c r="U982" s="81"/>
      <c r="V982" s="81"/>
      <c r="W982" s="81"/>
      <c r="X982" s="81"/>
      <c r="Y982" s="81"/>
      <c r="Z982" s="81"/>
      <c r="AA982" s="81"/>
      <c r="AB982" s="81"/>
      <c r="AC982" s="81"/>
      <c r="AD982" s="81"/>
      <c r="AE982" s="81"/>
    </row>
    <row r="983" spans="1:31" ht="14.5" hidden="1" outlineLevel="1">
      <c r="A983" s="23" t="s">
        <v>5</v>
      </c>
      <c r="B983" s="46">
        <f>[9]trucks!W15</f>
        <v>471.43534095371001</v>
      </c>
      <c r="C983" s="46">
        <f>[9]trucks!X15</f>
        <v>633.024389798568</v>
      </c>
      <c r="D983" s="46">
        <f>[9]trucks!Y15</f>
        <v>829.74568673600515</v>
      </c>
      <c r="E983" s="46">
        <f>[9]trucks!Z15</f>
        <v>1066.324712181289</v>
      </c>
      <c r="F983" s="46">
        <f>[9]trucks!AA15</f>
        <v>1365.1280878857985</v>
      </c>
      <c r="G983" s="46">
        <f>[9]trucks!AB15</f>
        <v>1735.6962333514568</v>
      </c>
      <c r="H983" s="46">
        <f>[9]trucks!AC15</f>
        <v>2201.9673760816909</v>
      </c>
      <c r="I983" s="46">
        <f>[9]trucks!AD15</f>
        <v>2761.0329506059193</v>
      </c>
      <c r="J983" s="46">
        <f>[9]trucks!AE15</f>
        <v>3457.6844363744112</v>
      </c>
      <c r="K983" s="46">
        <f>[9]trucks!AF15</f>
        <v>4325.7816949767857</v>
      </c>
      <c r="L983" s="6"/>
      <c r="O983" s="1"/>
      <c r="U983" s="81"/>
      <c r="V983" s="81"/>
      <c r="W983" s="81"/>
      <c r="X983" s="81"/>
      <c r="Y983" s="81"/>
      <c r="Z983" s="81"/>
      <c r="AA983" s="81"/>
      <c r="AB983" s="81"/>
      <c r="AC983" s="81"/>
      <c r="AD983" s="81"/>
      <c r="AE983" s="81"/>
    </row>
    <row r="984" spans="1:31" ht="14.5" hidden="1" outlineLevel="1">
      <c r="A984" s="23" t="s">
        <v>6</v>
      </c>
      <c r="B984" s="46">
        <f>[9]trucks!W16</f>
        <v>1756.2807949301623</v>
      </c>
      <c r="C984" s="46">
        <f>[9]trucks!X16</f>
        <v>2404.9503917082129</v>
      </c>
      <c r="D984" s="46">
        <f>[9]trucks!Y16</f>
        <v>3096.9500527228438</v>
      </c>
      <c r="E984" s="46">
        <f>[9]trucks!Z16</f>
        <v>3667.7880368083261</v>
      </c>
      <c r="F984" s="46">
        <f>[9]trucks!AA16</f>
        <v>4318.8548521477132</v>
      </c>
      <c r="G984" s="46">
        <f>[9]trucks!AB16</f>
        <v>4789.9594928173246</v>
      </c>
      <c r="H984" s="46">
        <f>[9]trucks!AC16</f>
        <v>5303.0704025775312</v>
      </c>
      <c r="I984" s="46">
        <f>[9]trucks!AD16</f>
        <v>5719.448854792503</v>
      </c>
      <c r="J984" s="46">
        <f>[9]trucks!AE16</f>
        <v>6163.4883215903401</v>
      </c>
      <c r="K984" s="46">
        <f>[9]trucks!AF16</f>
        <v>6637.0263902037059</v>
      </c>
      <c r="L984" s="6"/>
      <c r="O984" s="1"/>
      <c r="U984" s="81"/>
      <c r="V984" s="81"/>
      <c r="W984" s="81"/>
      <c r="X984" s="81"/>
      <c r="Y984" s="81"/>
      <c r="Z984" s="81"/>
      <c r="AA984" s="81"/>
      <c r="AB984" s="81"/>
      <c r="AC984" s="81"/>
      <c r="AD984" s="81"/>
      <c r="AE984" s="81"/>
    </row>
    <row r="985" spans="1:31" ht="14.5" hidden="1" outlineLevel="1">
      <c r="A985" s="23" t="s">
        <v>11</v>
      </c>
      <c r="B985" s="46">
        <f>[9]trucks!W17</f>
        <v>1500.9828364789353</v>
      </c>
      <c r="C985" s="46">
        <f>[9]trucks!X17</f>
        <v>1666.7120273063058</v>
      </c>
      <c r="D985" s="46">
        <f>[9]trucks!Y17</f>
        <v>1849.1547689734457</v>
      </c>
      <c r="E985" s="46">
        <f>[9]trucks!Z17</f>
        <v>2001.3084488133888</v>
      </c>
      <c r="F985" s="46">
        <f>[9]trucks!AA17</f>
        <v>2167.0934528419571</v>
      </c>
      <c r="G985" s="46">
        <f>[9]trucks!AB17</f>
        <v>2296.6886906101377</v>
      </c>
      <c r="H985" s="46">
        <f>[9]trucks!AC17</f>
        <v>2433.3866824523807</v>
      </c>
      <c r="I985" s="46">
        <f>[9]trucks!AD17</f>
        <v>2590.5622917462338</v>
      </c>
      <c r="J985" s="46">
        <f>[9]trucks!AE17</f>
        <v>2757.2245408232729</v>
      </c>
      <c r="K985" s="46">
        <f>[9]trucks!AF17</f>
        <v>2933.9810941105093</v>
      </c>
      <c r="L985" s="6"/>
      <c r="O985" s="1"/>
      <c r="P985" s="80"/>
      <c r="Q985" s="81"/>
      <c r="R985" s="81"/>
      <c r="S985" s="81"/>
      <c r="T985" s="81"/>
      <c r="U985" s="81"/>
      <c r="V985" s="81"/>
      <c r="W985" s="81"/>
      <c r="X985" s="81"/>
      <c r="Y985" s="81"/>
      <c r="Z985" s="81"/>
      <c r="AA985" s="81"/>
      <c r="AB985" s="81"/>
      <c r="AC985" s="81"/>
      <c r="AD985" s="81"/>
      <c r="AE985" s="81"/>
    </row>
    <row r="986" spans="1:31" ht="14.5" hidden="1" outlineLevel="1">
      <c r="A986" s="23" t="s">
        <v>2</v>
      </c>
      <c r="B986" s="46">
        <f>[9]trucks!W18</f>
        <v>344.16736183375639</v>
      </c>
      <c r="C986" s="46">
        <f>[9]trucks!X18</f>
        <v>419.57106494545206</v>
      </c>
      <c r="D986" s="46">
        <f>[9]trucks!Y18</f>
        <v>524.51929581781269</v>
      </c>
      <c r="E986" s="46">
        <f>[9]trucks!Z18</f>
        <v>639.35870544083559</v>
      </c>
      <c r="F986" s="46">
        <f>[9]trucks!AA18</f>
        <v>772.64981758234921</v>
      </c>
      <c r="G986" s="46">
        <f>[9]trucks!AB18</f>
        <v>887.60394111867527</v>
      </c>
      <c r="H986" s="46">
        <f>[9]trucks!AC18</f>
        <v>1016.2821424147157</v>
      </c>
      <c r="I986" s="46">
        <f>[9]trucks!AD18</f>
        <v>1110.8645309786591</v>
      </c>
      <c r="J986" s="46">
        <f>[9]trucks!AE18</f>
        <v>1212.8616225755338</v>
      </c>
      <c r="K986" s="46">
        <f>[9]trucks!AF18</f>
        <v>1322.8546863179238</v>
      </c>
      <c r="L986" s="6"/>
      <c r="O986" s="1"/>
      <c r="P986" s="80"/>
      <c r="Q986" s="81"/>
      <c r="R986" s="81"/>
      <c r="S986" s="81"/>
      <c r="T986" s="81"/>
      <c r="U986" s="81"/>
      <c r="V986" s="81"/>
      <c r="W986" s="81"/>
      <c r="X986" s="81"/>
      <c r="Y986" s="81"/>
      <c r="Z986" s="81"/>
      <c r="AA986" s="81"/>
      <c r="AB986" s="81"/>
      <c r="AC986" s="81"/>
      <c r="AD986" s="81"/>
      <c r="AE986" s="81"/>
    </row>
    <row r="987" spans="1:31" ht="14.5" hidden="1" outlineLevel="1">
      <c r="A987" s="23" t="s">
        <v>3</v>
      </c>
      <c r="B987" s="46">
        <f>[9]trucks!W19</f>
        <v>1392.542022312477</v>
      </c>
      <c r="C987" s="46">
        <f>[9]trucks!X19</f>
        <v>1699.5315351158799</v>
      </c>
      <c r="D987" s="46">
        <f>[9]trucks!Y19</f>
        <v>2018.8742840489679</v>
      </c>
      <c r="E987" s="46">
        <f>[9]trucks!Z19</f>
        <v>2339.2432801270506</v>
      </c>
      <c r="F987" s="46">
        <f>[9]trucks!AA19</f>
        <v>2705.3825155698605</v>
      </c>
      <c r="G987" s="46">
        <f>[9]trucks!AB19</f>
        <v>3017.091262690868</v>
      </c>
      <c r="H987" s="46">
        <f>[9]trucks!AC19</f>
        <v>3361.9733056773543</v>
      </c>
      <c r="I987" s="46">
        <f>[9]trucks!AD19</f>
        <v>3706.9217094508281</v>
      </c>
      <c r="J987" s="46">
        <f>[9]trucks!AE19</f>
        <v>4085.0561764568142</v>
      </c>
      <c r="K987" s="46">
        <f>[9]trucks!AF19</f>
        <v>4499.5694009673362</v>
      </c>
      <c r="L987" s="6"/>
      <c r="O987" s="1"/>
      <c r="P987" s="80"/>
      <c r="Q987" s="81"/>
      <c r="R987" s="81"/>
      <c r="S987" s="81"/>
      <c r="T987" s="81"/>
      <c r="U987" s="81"/>
      <c r="V987" s="81"/>
      <c r="W987" s="81"/>
      <c r="X987" s="81"/>
      <c r="Y987" s="81"/>
      <c r="Z987" s="81"/>
      <c r="AA987" s="81"/>
      <c r="AB987" s="81"/>
      <c r="AC987" s="81"/>
      <c r="AD987" s="81"/>
      <c r="AE987" s="81"/>
    </row>
    <row r="988" spans="1:31" ht="14.5" hidden="1" outlineLevel="1">
      <c r="A988" s="23" t="s">
        <v>4</v>
      </c>
      <c r="B988" s="46">
        <f>[9]trucks!W20</f>
        <v>948.8623056090654</v>
      </c>
      <c r="C988" s="46">
        <f>[9]trucks!X20</f>
        <v>1225.6872778447616</v>
      </c>
      <c r="D988" s="46">
        <f>[9]trucks!Y20</f>
        <v>1543.2121268970088</v>
      </c>
      <c r="E988" s="46">
        <f>[9]trucks!Z20</f>
        <v>1882.0187199667835</v>
      </c>
      <c r="F988" s="46">
        <f>[9]trucks!AA20</f>
        <v>2293.3959547062691</v>
      </c>
      <c r="G988" s="46">
        <f>[9]trucks!AB20</f>
        <v>2705.6245264341933</v>
      </c>
      <c r="H988" s="46">
        <f>[9]trucks!AC20</f>
        <v>3190.7244176267545</v>
      </c>
      <c r="I988" s="46">
        <f>[9]trucks!AD20</f>
        <v>3593.2517187220237</v>
      </c>
      <c r="J988" s="46">
        <f>[9]trucks!AE20</f>
        <v>4045.9537402815063</v>
      </c>
      <c r="K988" s="46">
        <f>[9]trucks!AF20</f>
        <v>4555.0847228668154</v>
      </c>
      <c r="L988" s="6"/>
      <c r="O988" s="1"/>
      <c r="P988" s="80"/>
      <c r="Q988" s="81"/>
      <c r="R988" s="81"/>
      <c r="S988" s="81"/>
      <c r="T988" s="81"/>
      <c r="U988" s="81"/>
      <c r="V988" s="81"/>
      <c r="W988" s="81"/>
      <c r="X988" s="81"/>
      <c r="Y988" s="81"/>
      <c r="Z988" s="81"/>
      <c r="AA988" s="81"/>
      <c r="AB988" s="81"/>
      <c r="AC988" s="81"/>
      <c r="AD988" s="81"/>
      <c r="AE988" s="81"/>
    </row>
    <row r="989" spans="1:31" ht="14.5" hidden="1" outlineLevel="1">
      <c r="A989" s="23" t="s">
        <v>0</v>
      </c>
      <c r="B989" s="46">
        <f>[9]trucks!W21</f>
        <v>2650.8767096501665</v>
      </c>
      <c r="C989" s="46">
        <f>[9]trucks!X21</f>
        <v>3099.922416185203</v>
      </c>
      <c r="D989" s="46">
        <f>[9]trucks!Y21</f>
        <v>3511.1288704166973</v>
      </c>
      <c r="E989" s="46">
        <f>[9]trucks!Z21</f>
        <v>3782.6127679288411</v>
      </c>
      <c r="F989" s="46">
        <f>[9]trucks!AA21</f>
        <v>4068.8148961242191</v>
      </c>
      <c r="G989" s="46">
        <f>[9]trucks!AB21</f>
        <v>4342.0316192432556</v>
      </c>
      <c r="H989" s="46">
        <f>[9]trucks!AC21</f>
        <v>4628.6612966425873</v>
      </c>
      <c r="I989" s="46">
        <f>[9]trucks!AD21</f>
        <v>4906.6044828576687</v>
      </c>
      <c r="J989" s="46">
        <f>[9]trucks!AE21</f>
        <v>5197.1599663298948</v>
      </c>
      <c r="K989" s="46">
        <f>[9]trucks!AF21</f>
        <v>5500.9000584163696</v>
      </c>
      <c r="L989" s="6"/>
      <c r="O989" s="1"/>
      <c r="P989" s="1"/>
      <c r="Q989" s="1"/>
      <c r="R989" s="1"/>
      <c r="S989" s="1"/>
      <c r="T989" s="1"/>
      <c r="U989" s="1"/>
      <c r="V989" s="1"/>
      <c r="W989" s="1"/>
      <c r="X989" s="1"/>
      <c r="Y989" s="1"/>
      <c r="Z989" s="1"/>
    </row>
    <row r="990" spans="1:31" ht="14.5" hidden="1" outlineLevel="1">
      <c r="A990" s="23" t="s">
        <v>1</v>
      </c>
      <c r="B990" s="46">
        <f>[9]trucks!W22</f>
        <v>376.19284665737285</v>
      </c>
      <c r="C990" s="46">
        <f>[9]trucks!X22</f>
        <v>400.64328987563681</v>
      </c>
      <c r="D990" s="46">
        <f>[9]trucks!Y22</f>
        <v>419.6231665488034</v>
      </c>
      <c r="E990" s="46">
        <f>[9]trucks!Z22</f>
        <v>432.02917533874927</v>
      </c>
      <c r="F990" s="46">
        <f>[9]trucks!AA22</f>
        <v>444.76350240721496</v>
      </c>
      <c r="G990" s="46">
        <f>[9]trucks!AB22</f>
        <v>453.10092834410239</v>
      </c>
      <c r="H990" s="46">
        <f>[9]trucks!AC22</f>
        <v>461.57909087610665</v>
      </c>
      <c r="I990" s="46">
        <f>[9]trucks!AD22</f>
        <v>481.54025297753782</v>
      </c>
      <c r="J990" s="46">
        <f>[9]trucks!AE22</f>
        <v>502.28155985860036</v>
      </c>
      <c r="K990" s="46">
        <f>[9]trucks!AF22</f>
        <v>523.83350202250688</v>
      </c>
      <c r="L990" s="6"/>
      <c r="O990" s="1"/>
      <c r="P990" s="1"/>
      <c r="Q990" s="1"/>
      <c r="R990" s="1"/>
      <c r="S990" s="1"/>
      <c r="T990" s="1"/>
      <c r="U990" s="1"/>
      <c r="V990" s="1"/>
      <c r="W990" s="1"/>
      <c r="X990" s="1"/>
      <c r="Y990" s="1"/>
      <c r="Z990" s="1"/>
    </row>
    <row r="991" spans="1:31" ht="14.5" hidden="1" outlineLevel="1">
      <c r="A991" s="23" t="s">
        <v>7</v>
      </c>
      <c r="B991" s="46">
        <f>[9]trucks!W23</f>
        <v>804.36497073455291</v>
      </c>
      <c r="C991" s="46">
        <f>[9]trucks!X23</f>
        <v>1039.430128282849</v>
      </c>
      <c r="D991" s="46">
        <f>[9]trucks!Y23</f>
        <v>1276.046975601605</v>
      </c>
      <c r="E991" s="46">
        <f>[9]trucks!Z23</f>
        <v>1475.2796036837128</v>
      </c>
      <c r="F991" s="46">
        <f>[9]trucks!AA23</f>
        <v>1700.8612473180049</v>
      </c>
      <c r="G991" s="46">
        <f>[9]trucks!AB23</f>
        <v>1864.2708460058204</v>
      </c>
      <c r="H991" s="46">
        <f>[9]trucks!AC23</f>
        <v>2041.5069367120718</v>
      </c>
      <c r="I991" s="46">
        <f>[9]trucks!AD23</f>
        <v>2250.2335370212359</v>
      </c>
      <c r="J991" s="46">
        <f>[9]trucks!AE23</f>
        <v>2478.136369616107</v>
      </c>
      <c r="K991" s="46">
        <f>[9]trucks!AF23</f>
        <v>2726.9772026859341</v>
      </c>
      <c r="L991" s="6"/>
      <c r="O991" s="1"/>
      <c r="P991" s="1"/>
      <c r="Q991" s="1"/>
      <c r="R991" s="1"/>
      <c r="S991" s="1"/>
      <c r="T991" s="1"/>
      <c r="U991" s="1"/>
      <c r="V991" s="1"/>
      <c r="W991" s="1"/>
      <c r="X991" s="1"/>
      <c r="Y991" s="1"/>
      <c r="Z991" s="1"/>
    </row>
    <row r="992" spans="1:31" ht="14.5" hidden="1" outlineLevel="1">
      <c r="A992" s="23" t="s">
        <v>8</v>
      </c>
      <c r="B992" s="46">
        <f>[9]trucks!W24</f>
        <v>751.8153816580882</v>
      </c>
      <c r="C992" s="46">
        <f>[9]trucks!X24</f>
        <v>969.14918733741479</v>
      </c>
      <c r="D992" s="46">
        <f>[9]trucks!Y24</f>
        <v>1224.7745829674234</v>
      </c>
      <c r="E992" s="46">
        <f>[9]trucks!Z24</f>
        <v>1536.2612612555013</v>
      </c>
      <c r="F992" s="46">
        <f>[9]trucks!AA24</f>
        <v>1914.2359016833675</v>
      </c>
      <c r="G992" s="46">
        <f>[9]trucks!AB24</f>
        <v>2392.1636665920373</v>
      </c>
      <c r="H992" s="46">
        <f>[9]trucks!AC24</f>
        <v>2976.3936233903382</v>
      </c>
      <c r="I992" s="46">
        <f>[9]trucks!AD24</f>
        <v>3468.9913345685031</v>
      </c>
      <c r="J992" s="46">
        <f>[9]trucks!AE24</f>
        <v>4037.1607740937498</v>
      </c>
      <c r="K992" s="46">
        <f>[9]trucks!AF24</f>
        <v>4692.4957557329026</v>
      </c>
      <c r="L992" s="6"/>
      <c r="O992" s="1"/>
      <c r="P992" s="1"/>
      <c r="Q992" s="1"/>
      <c r="R992" s="1"/>
      <c r="S992" s="1"/>
      <c r="T992" s="1"/>
      <c r="U992" s="1"/>
      <c r="V992" s="1"/>
      <c r="W992" s="1"/>
      <c r="X992" s="1"/>
      <c r="Y992" s="1"/>
      <c r="Z992" s="1"/>
    </row>
    <row r="993" spans="1:28" ht="14.5" hidden="1" outlineLevel="1">
      <c r="A993" s="23" t="s">
        <v>89</v>
      </c>
      <c r="B993" s="46">
        <f>SUM(B983:B992)</f>
        <v>10997.520570818288</v>
      </c>
      <c r="C993" s="46">
        <f t="shared" ref="C993:K993" si="285">SUM(C983:C992)</f>
        <v>13558.621708400284</v>
      </c>
      <c r="D993" s="46">
        <f t="shared" si="285"/>
        <v>16294.029810730615</v>
      </c>
      <c r="E993" s="46">
        <f t="shared" si="285"/>
        <v>18822.224711544481</v>
      </c>
      <c r="F993" s="46">
        <f t="shared" si="285"/>
        <v>21751.180228266756</v>
      </c>
      <c r="G993" s="46">
        <f t="shared" si="285"/>
        <v>24484.231207207871</v>
      </c>
      <c r="H993" s="46">
        <f t="shared" si="285"/>
        <v>27615.545274451528</v>
      </c>
      <c r="I993" s="46">
        <f t="shared" si="285"/>
        <v>30589.451663721113</v>
      </c>
      <c r="J993" s="46">
        <f t="shared" si="285"/>
        <v>33937.007508000235</v>
      </c>
      <c r="K993" s="46">
        <f t="shared" si="285"/>
        <v>37718.504508300786</v>
      </c>
      <c r="L993" s="6"/>
      <c r="O993" s="1"/>
      <c r="P993" s="1"/>
      <c r="Q993" s="1"/>
      <c r="R993" s="1"/>
      <c r="S993" s="1"/>
      <c r="T993" s="1"/>
      <c r="U993" s="1"/>
      <c r="V993" s="1"/>
      <c r="W993" s="1"/>
      <c r="X993" s="1"/>
      <c r="Y993" s="1"/>
    </row>
    <row r="994" spans="1:28" hidden="1" outlineLevel="1"/>
    <row r="995" spans="1:28" hidden="1" outlineLevel="1">
      <c r="A995" t="s">
        <v>74</v>
      </c>
    </row>
    <row r="996" spans="1:28" hidden="1" outlineLevel="1">
      <c r="A996" t="s">
        <v>75</v>
      </c>
    </row>
    <row r="997" spans="1:28" hidden="1" outlineLevel="1">
      <c r="A997" t="s">
        <v>76</v>
      </c>
    </row>
    <row r="998" spans="1:28" hidden="1" outlineLevel="1">
      <c r="A998" t="s">
        <v>77</v>
      </c>
    </row>
    <row r="999" spans="1:28" hidden="1" outlineLevel="1">
      <c r="A999" t="s">
        <v>78</v>
      </c>
    </row>
    <row r="1000" spans="1:28" hidden="1" outlineLevel="1">
      <c r="A1000" s="106" t="s">
        <v>143</v>
      </c>
    </row>
    <row r="1001" spans="1:28" hidden="1" outlineLevel="1">
      <c r="A1001" s="8"/>
    </row>
    <row r="1002" spans="1:28" hidden="1" outlineLevel="1">
      <c r="A1002" s="8"/>
    </row>
    <row r="1003" spans="1:28" ht="14.5" hidden="1" outlineLevel="1">
      <c r="A1003" s="21" t="s">
        <v>79</v>
      </c>
      <c r="B1003" s="22"/>
      <c r="C1003" s="22"/>
    </row>
    <row r="1004" spans="1:28" ht="14.5" hidden="1" outlineLevel="1">
      <c r="A1004" t="s">
        <v>34</v>
      </c>
      <c r="B1004">
        <v>0.3</v>
      </c>
      <c r="C1004">
        <v>0.3</v>
      </c>
      <c r="D1004">
        <v>0.3</v>
      </c>
      <c r="E1004">
        <v>0.3</v>
      </c>
      <c r="F1004">
        <v>0.3</v>
      </c>
      <c r="G1004">
        <v>0.3</v>
      </c>
      <c r="H1004">
        <v>0.3</v>
      </c>
      <c r="I1004">
        <v>0.3</v>
      </c>
      <c r="J1004">
        <v>0.3</v>
      </c>
      <c r="K1004">
        <v>0.3</v>
      </c>
      <c r="L1004" s="8" t="s">
        <v>144</v>
      </c>
      <c r="M1004" s="103" t="s">
        <v>145</v>
      </c>
      <c r="N1004" s="25"/>
    </row>
    <row r="1005" spans="1:28" ht="14.5" hidden="1" outlineLevel="1">
      <c r="A1005" s="22" t="s">
        <v>69</v>
      </c>
      <c r="B1005" s="42">
        <v>2010</v>
      </c>
      <c r="C1005" s="82">
        <v>2020</v>
      </c>
      <c r="D1005" s="42">
        <v>2030</v>
      </c>
      <c r="E1005" s="42">
        <v>2040</v>
      </c>
      <c r="F1005" s="42">
        <v>2050</v>
      </c>
      <c r="G1005" s="42">
        <v>2060</v>
      </c>
      <c r="H1005" s="42">
        <v>2070</v>
      </c>
      <c r="I1005" s="42">
        <v>2080</v>
      </c>
      <c r="J1005" s="42">
        <v>2090</v>
      </c>
      <c r="K1005" s="83">
        <v>2100</v>
      </c>
      <c r="M1005" s="104"/>
      <c r="N1005" s="62"/>
    </row>
    <row r="1006" spans="1:28" ht="14.5" hidden="1" outlineLevel="1">
      <c r="A1006" s="63" t="s">
        <v>5</v>
      </c>
      <c r="B1006" s="44">
        <v>4.3446517838311296</v>
      </c>
      <c r="C1006" s="44">
        <f t="shared" ref="C1006:C1015" si="286">B1006*(1-C$1004/100)^10</f>
        <v>4.2160578112540099</v>
      </c>
      <c r="D1006" s="44">
        <f t="shared" ref="D1006:G1015" si="287">$L1006*D$1005+$M1006</f>
        <v>3.7262991651420947</v>
      </c>
      <c r="E1006" s="44">
        <f t="shared" si="287"/>
        <v>3.2365405190301857</v>
      </c>
      <c r="F1006" s="44">
        <f t="shared" si="287"/>
        <v>2.7467818729182625</v>
      </c>
      <c r="G1006" s="44">
        <f t="shared" si="287"/>
        <v>2.2570232268063535</v>
      </c>
      <c r="H1006" s="44">
        <f>$H$1012</f>
        <v>1.7672645806944476</v>
      </c>
      <c r="I1006" s="44">
        <f>H1006*(1-I$1004/100)^10</f>
        <v>1.7149566894447745</v>
      </c>
      <c r="J1006" s="44">
        <f>I1006*(1-J$1004/100)^10</f>
        <v>1.6641970188276412</v>
      </c>
      <c r="K1006" s="44">
        <f>J1006*(1-K$1004/100)^10</f>
        <v>1.6149397442634332</v>
      </c>
      <c r="L1006">
        <f>(H1006-C1006)/(H$1005-C$1005)</f>
        <v>-4.8975864611191244E-2</v>
      </c>
      <c r="M1006" s="105">
        <f>H1006-L1006*H$1005</f>
        <v>103.14730432586032</v>
      </c>
      <c r="N1006" s="36"/>
      <c r="Q1006" s="2"/>
      <c r="R1006" s="2"/>
      <c r="S1006" s="2"/>
      <c r="T1006" s="2"/>
      <c r="U1006" s="2"/>
      <c r="V1006" s="2"/>
      <c r="W1006" s="2"/>
      <c r="X1006" s="2"/>
      <c r="Y1006" s="2"/>
      <c r="Z1006" s="2"/>
      <c r="AA1006" s="2"/>
      <c r="AB1006" s="2"/>
    </row>
    <row r="1007" spans="1:28" ht="14.5" hidden="1" outlineLevel="1">
      <c r="A1007" s="63" t="s">
        <v>6</v>
      </c>
      <c r="B1007" s="44">
        <v>3.4757214270649013</v>
      </c>
      <c r="C1007" s="44">
        <f t="shared" si="286"/>
        <v>3.3728462490032056</v>
      </c>
      <c r="D1007" s="44">
        <f t="shared" si="287"/>
        <v>3.0517299153414541</v>
      </c>
      <c r="E1007" s="44">
        <f t="shared" si="287"/>
        <v>2.7306135816797052</v>
      </c>
      <c r="F1007" s="44">
        <f t="shared" si="287"/>
        <v>2.4094972480179422</v>
      </c>
      <c r="G1007" s="44">
        <f t="shared" si="287"/>
        <v>2.0883809143561933</v>
      </c>
      <c r="H1007" s="44">
        <f t="shared" ref="H1007:H1015" si="288">$H$1012</f>
        <v>1.7672645806944476</v>
      </c>
      <c r="I1007" s="44">
        <f t="shared" ref="I1007:K1015" si="289">H1007*(1-I$1004/100)^10</f>
        <v>1.7149566894447745</v>
      </c>
      <c r="J1007" s="44">
        <f t="shared" si="289"/>
        <v>1.6641970188276412</v>
      </c>
      <c r="K1007" s="44">
        <f t="shared" si="289"/>
        <v>1.6149397442634332</v>
      </c>
      <c r="L1007">
        <f t="shared" ref="L1007:L1015" si="290">(H1007-C1007)/(H$1005-C$1005)</f>
        <v>-3.211163336617516E-2</v>
      </c>
      <c r="M1007" s="105">
        <f t="shared" ref="M1007:M1015" si="291">H1007-L1007*H$1005</f>
        <v>68.238345648677026</v>
      </c>
      <c r="N1007" s="36"/>
      <c r="Q1007" s="2"/>
      <c r="R1007" s="2"/>
      <c r="S1007" s="2"/>
      <c r="T1007" s="2"/>
      <c r="U1007" s="2"/>
      <c r="V1007" s="2"/>
      <c r="W1007" s="2"/>
      <c r="X1007" s="2"/>
      <c r="Y1007" s="2"/>
      <c r="Z1007" s="2"/>
      <c r="AA1007" s="2"/>
      <c r="AB1007" s="2"/>
    </row>
    <row r="1008" spans="1:28" ht="14.5" hidden="1" outlineLevel="1">
      <c r="A1008" s="63" t="s">
        <v>11</v>
      </c>
      <c r="B1008" s="44">
        <v>2.6676161952723114</v>
      </c>
      <c r="C1008" s="44">
        <f t="shared" si="286"/>
        <v>2.58865949610996</v>
      </c>
      <c r="D1008" s="44">
        <f t="shared" si="287"/>
        <v>2.4243805130268541</v>
      </c>
      <c r="E1008" s="44">
        <f t="shared" si="287"/>
        <v>2.2601015299437535</v>
      </c>
      <c r="F1008" s="44">
        <f t="shared" si="287"/>
        <v>2.0958225468606457</v>
      </c>
      <c r="G1008" s="44">
        <f t="shared" si="287"/>
        <v>1.9315435637775451</v>
      </c>
      <c r="H1008" s="44">
        <f t="shared" si="288"/>
        <v>1.7672645806944476</v>
      </c>
      <c r="I1008" s="44">
        <f t="shared" si="289"/>
        <v>1.7149566894447745</v>
      </c>
      <c r="J1008" s="44">
        <f t="shared" si="289"/>
        <v>1.6641970188276412</v>
      </c>
      <c r="K1008" s="44">
        <f t="shared" si="289"/>
        <v>1.6149397442634332</v>
      </c>
      <c r="L1008">
        <f t="shared" si="290"/>
        <v>-1.6427898308310249E-2</v>
      </c>
      <c r="M1008" s="105">
        <f t="shared" si="291"/>
        <v>35.773014078896658</v>
      </c>
      <c r="N1008" s="36"/>
      <c r="Q1008" s="2"/>
      <c r="R1008" s="2"/>
      <c r="S1008" s="2"/>
      <c r="T1008" s="2"/>
      <c r="U1008" s="2"/>
      <c r="V1008" s="2"/>
      <c r="W1008" s="2"/>
      <c r="X1008" s="2"/>
      <c r="Y1008" s="2"/>
      <c r="Z1008" s="2"/>
      <c r="AA1008" s="2"/>
      <c r="AB1008" s="2"/>
    </row>
    <row r="1009" spans="1:28" ht="14.5" hidden="1" outlineLevel="1">
      <c r="A1009" s="63" t="s">
        <v>2</v>
      </c>
      <c r="B1009" s="44">
        <v>3.4757214270649013</v>
      </c>
      <c r="C1009" s="44">
        <f t="shared" si="286"/>
        <v>3.3728462490032056</v>
      </c>
      <c r="D1009" s="44">
        <f t="shared" si="287"/>
        <v>3.0517299153414541</v>
      </c>
      <c r="E1009" s="44">
        <f t="shared" si="287"/>
        <v>2.7306135816797052</v>
      </c>
      <c r="F1009" s="44">
        <f t="shared" si="287"/>
        <v>2.4094972480179422</v>
      </c>
      <c r="G1009" s="44">
        <f t="shared" si="287"/>
        <v>2.0883809143561933</v>
      </c>
      <c r="H1009" s="44">
        <f t="shared" si="288"/>
        <v>1.7672645806944476</v>
      </c>
      <c r="I1009" s="44">
        <f t="shared" si="289"/>
        <v>1.7149566894447745</v>
      </c>
      <c r="J1009" s="44">
        <f t="shared" si="289"/>
        <v>1.6641970188276412</v>
      </c>
      <c r="K1009" s="44">
        <f t="shared" si="289"/>
        <v>1.6149397442634332</v>
      </c>
      <c r="L1009">
        <f t="shared" si="290"/>
        <v>-3.211163336617516E-2</v>
      </c>
      <c r="M1009" s="105">
        <f t="shared" si="291"/>
        <v>68.238345648677026</v>
      </c>
      <c r="N1009" s="36"/>
      <c r="Q1009" s="2"/>
      <c r="R1009" s="2"/>
      <c r="S1009" s="2"/>
      <c r="T1009" s="2"/>
      <c r="U1009" s="2"/>
      <c r="V1009" s="2"/>
      <c r="W1009" s="2"/>
      <c r="X1009" s="2"/>
      <c r="Y1009" s="2"/>
      <c r="Z1009" s="2"/>
      <c r="AA1009" s="2"/>
      <c r="AB1009" s="2"/>
    </row>
    <row r="1010" spans="1:28" ht="14.5" hidden="1" outlineLevel="1">
      <c r="A1010" s="63" t="s">
        <v>3</v>
      </c>
      <c r="B1010" s="44">
        <v>3.301935355711656</v>
      </c>
      <c r="C1010" s="44">
        <f t="shared" si="286"/>
        <v>3.204203936553045</v>
      </c>
      <c r="D1010" s="44">
        <f t="shared" si="287"/>
        <v>2.9168160653813189</v>
      </c>
      <c r="E1010" s="44">
        <f t="shared" si="287"/>
        <v>2.6294281942096021</v>
      </c>
      <c r="F1010" s="44">
        <f t="shared" si="287"/>
        <v>2.3420403230378852</v>
      </c>
      <c r="G1010" s="44">
        <f t="shared" si="287"/>
        <v>2.0546524518661613</v>
      </c>
      <c r="H1010" s="44">
        <f t="shared" si="288"/>
        <v>1.7672645806944476</v>
      </c>
      <c r="I1010" s="44">
        <f t="shared" si="289"/>
        <v>1.7149566894447745</v>
      </c>
      <c r="J1010" s="44">
        <f t="shared" si="289"/>
        <v>1.6641970188276412</v>
      </c>
      <c r="K1010" s="44">
        <f t="shared" si="289"/>
        <v>1.6149397442634332</v>
      </c>
      <c r="L1010">
        <f t="shared" si="290"/>
        <v>-2.8738787117171948E-2</v>
      </c>
      <c r="M1010" s="105">
        <f t="shared" si="291"/>
        <v>61.256553913240374</v>
      </c>
      <c r="N1010" s="36"/>
      <c r="Q1010" s="2"/>
      <c r="R1010" s="2"/>
      <c r="S1010" s="2"/>
      <c r="T1010" s="2"/>
      <c r="U1010" s="2"/>
      <c r="V1010" s="2"/>
      <c r="W1010" s="2"/>
      <c r="X1010" s="2"/>
      <c r="Y1010" s="2"/>
      <c r="Z1010" s="2"/>
      <c r="AA1010" s="2"/>
      <c r="AB1010" s="2"/>
    </row>
    <row r="1011" spans="1:28" ht="14.5" hidden="1" outlineLevel="1">
      <c r="A1011" s="63" t="s">
        <v>4</v>
      </c>
      <c r="B1011" s="44">
        <v>3.4757214270649013</v>
      </c>
      <c r="C1011" s="44">
        <f t="shared" si="286"/>
        <v>3.3728462490032056</v>
      </c>
      <c r="D1011" s="44">
        <f t="shared" si="287"/>
        <v>3.0517299153414541</v>
      </c>
      <c r="E1011" s="44">
        <f t="shared" si="287"/>
        <v>2.7306135816797052</v>
      </c>
      <c r="F1011" s="44">
        <f t="shared" si="287"/>
        <v>2.4094972480179422</v>
      </c>
      <c r="G1011" s="44">
        <f t="shared" si="287"/>
        <v>2.0883809143561933</v>
      </c>
      <c r="H1011" s="44">
        <f t="shared" si="288"/>
        <v>1.7672645806944476</v>
      </c>
      <c r="I1011" s="44">
        <f t="shared" si="289"/>
        <v>1.7149566894447745</v>
      </c>
      <c r="J1011" s="44">
        <f t="shared" si="289"/>
        <v>1.6641970188276412</v>
      </c>
      <c r="K1011" s="44">
        <f t="shared" si="289"/>
        <v>1.6149397442634332</v>
      </c>
      <c r="L1011">
        <f t="shared" si="290"/>
        <v>-3.211163336617516E-2</v>
      </c>
      <c r="M1011" s="105">
        <f t="shared" si="291"/>
        <v>68.238345648677026</v>
      </c>
      <c r="N1011" s="36"/>
      <c r="Q1011" s="2"/>
      <c r="R1011" s="2"/>
      <c r="S1011" s="2"/>
      <c r="T1011" s="2"/>
      <c r="U1011" s="2"/>
      <c r="V1011" s="2"/>
      <c r="W1011" s="2"/>
      <c r="X1011" s="2"/>
      <c r="Y1011" s="2"/>
      <c r="Z1011" s="2"/>
      <c r="AA1011" s="2"/>
      <c r="AB1011" s="2"/>
    </row>
    <row r="1012" spans="1:28" ht="14.5" hidden="1" outlineLevel="1">
      <c r="A1012" s="63" t="s">
        <v>0</v>
      </c>
      <c r="B1012" s="44">
        <v>2.6936841059752985</v>
      </c>
      <c r="C1012" s="44">
        <f t="shared" si="286"/>
        <v>2.6139558429774845</v>
      </c>
      <c r="D1012" s="44">
        <f>C1012*(1-D$1004/100)^10</f>
        <v>2.5365873948913551</v>
      </c>
      <c r="E1012" s="44">
        <f>D1012*(1-E$1004/100)^10</f>
        <v>2.4615089153887952</v>
      </c>
      <c r="F1012" s="44">
        <f>E1012*(1-F$1004/100)^10</f>
        <v>2.3886526254688882</v>
      </c>
      <c r="G1012" s="44">
        <f>F1012*(1-G$1004/100)^10</f>
        <v>2.3179527522687051</v>
      </c>
      <c r="H1012" s="44">
        <v>1.7672645806944476</v>
      </c>
      <c r="I1012" s="44">
        <f t="shared" si="289"/>
        <v>1.7149566894447745</v>
      </c>
      <c r="J1012" s="44">
        <f t="shared" si="289"/>
        <v>1.6641970188276412</v>
      </c>
      <c r="K1012" s="44">
        <f t="shared" si="289"/>
        <v>1.6149397442634332</v>
      </c>
      <c r="L1012">
        <f t="shared" si="290"/>
        <v>-1.6933825245660738E-2</v>
      </c>
      <c r="M1012" s="105">
        <f t="shared" si="291"/>
        <v>36.820282839212169</v>
      </c>
      <c r="N1012" s="36"/>
      <c r="Q1012" s="2"/>
      <c r="R1012" s="2"/>
      <c r="S1012" s="2"/>
      <c r="T1012" s="2"/>
      <c r="U1012" s="2"/>
      <c r="V1012" s="2"/>
      <c r="W1012" s="2"/>
      <c r="X1012" s="2"/>
      <c r="Y1012" s="2"/>
      <c r="Z1012" s="2"/>
      <c r="AA1012" s="2"/>
      <c r="AB1012" s="2"/>
    </row>
    <row r="1013" spans="1:28" ht="14.5" hidden="1" outlineLevel="1">
      <c r="A1013" s="63" t="s">
        <v>1</v>
      </c>
      <c r="B1013" s="44">
        <v>3.9970796411246363</v>
      </c>
      <c r="C1013" s="44">
        <f t="shared" si="286"/>
        <v>3.8787731863536865</v>
      </c>
      <c r="D1013" s="44">
        <f>$L1013*D$1005+$M1013</f>
        <v>3.4564714652218385</v>
      </c>
      <c r="E1013" s="44">
        <f t="shared" si="287"/>
        <v>3.0341697440899793</v>
      </c>
      <c r="F1013" s="44">
        <f t="shared" si="287"/>
        <v>2.6118680229581344</v>
      </c>
      <c r="G1013" s="44">
        <f t="shared" si="287"/>
        <v>2.1895663018262894</v>
      </c>
      <c r="H1013" s="44">
        <f t="shared" si="288"/>
        <v>1.7672645806944476</v>
      </c>
      <c r="I1013" s="44">
        <f t="shared" si="289"/>
        <v>1.7149566894447745</v>
      </c>
      <c r="J1013" s="44">
        <f t="shared" si="289"/>
        <v>1.6641970188276412</v>
      </c>
      <c r="K1013" s="44">
        <f t="shared" si="289"/>
        <v>1.6149397442634332</v>
      </c>
      <c r="L1013">
        <f t="shared" si="290"/>
        <v>-4.2230172113184777E-2</v>
      </c>
      <c r="M1013" s="105">
        <f t="shared" si="291"/>
        <v>89.18372085498693</v>
      </c>
      <c r="N1013" s="36"/>
      <c r="Q1013" s="2"/>
      <c r="R1013" s="2"/>
      <c r="S1013" s="2"/>
      <c r="T1013" s="2"/>
      <c r="U1013" s="2"/>
      <c r="V1013" s="2"/>
      <c r="W1013" s="2"/>
      <c r="X1013" s="2"/>
      <c r="Y1013" s="2"/>
      <c r="Z1013" s="2"/>
      <c r="AA1013" s="2"/>
      <c r="AB1013" s="2"/>
    </row>
    <row r="1014" spans="1:28" ht="14.5" hidden="1" outlineLevel="1">
      <c r="A1014" s="63" t="s">
        <v>7</v>
      </c>
      <c r="B1014" s="44">
        <v>3.301935355711656</v>
      </c>
      <c r="C1014" s="44">
        <f t="shared" si="286"/>
        <v>3.204203936553045</v>
      </c>
      <c r="D1014" s="44">
        <f>$L1014*D$1005+$M1014</f>
        <v>2.9168160653813189</v>
      </c>
      <c r="E1014" s="44">
        <f t="shared" si="287"/>
        <v>2.6294281942096021</v>
      </c>
      <c r="F1014" s="44">
        <f t="shared" si="287"/>
        <v>2.3420403230378852</v>
      </c>
      <c r="G1014" s="44">
        <f t="shared" si="287"/>
        <v>2.0546524518661613</v>
      </c>
      <c r="H1014" s="44">
        <f t="shared" si="288"/>
        <v>1.7672645806944476</v>
      </c>
      <c r="I1014" s="44">
        <f t="shared" si="289"/>
        <v>1.7149566894447745</v>
      </c>
      <c r="J1014" s="44">
        <f t="shared" si="289"/>
        <v>1.6641970188276412</v>
      </c>
      <c r="K1014" s="44">
        <f t="shared" si="289"/>
        <v>1.6149397442634332</v>
      </c>
      <c r="L1014">
        <f t="shared" si="290"/>
        <v>-2.8738787117171948E-2</v>
      </c>
      <c r="M1014" s="105">
        <f t="shared" si="291"/>
        <v>61.256553913240374</v>
      </c>
      <c r="N1014" s="36"/>
      <c r="Q1014" s="2"/>
      <c r="R1014" s="2"/>
      <c r="S1014" s="2"/>
      <c r="T1014" s="2"/>
      <c r="U1014" s="2"/>
      <c r="V1014" s="2"/>
      <c r="W1014" s="2"/>
      <c r="X1014" s="2"/>
      <c r="Y1014" s="2"/>
      <c r="Z1014" s="2"/>
      <c r="AA1014" s="2"/>
      <c r="AB1014" s="2"/>
    </row>
    <row r="1015" spans="1:28" ht="14.5" hidden="1" outlineLevel="1">
      <c r="A1015" s="63" t="s">
        <v>8</v>
      </c>
      <c r="B1015" s="44">
        <v>3.9101866054480139</v>
      </c>
      <c r="C1015" s="44">
        <f t="shared" si="286"/>
        <v>3.7944520301286064</v>
      </c>
      <c r="D1015" s="44">
        <f>$L1015*D$1005+$M1015</f>
        <v>3.3890145402417744</v>
      </c>
      <c r="E1015" s="44">
        <f t="shared" si="287"/>
        <v>2.9835770503549526</v>
      </c>
      <c r="F1015" s="44">
        <f t="shared" si="287"/>
        <v>2.5781395604681165</v>
      </c>
      <c r="G1015" s="44">
        <f t="shared" si="287"/>
        <v>2.1727020705812805</v>
      </c>
      <c r="H1015" s="44">
        <f t="shared" si="288"/>
        <v>1.7672645806944476</v>
      </c>
      <c r="I1015" s="44">
        <f t="shared" si="289"/>
        <v>1.7149566894447745</v>
      </c>
      <c r="J1015" s="44">
        <f t="shared" si="289"/>
        <v>1.6641970188276412</v>
      </c>
      <c r="K1015" s="44">
        <f t="shared" si="289"/>
        <v>1.6149397442634332</v>
      </c>
      <c r="L1015">
        <f t="shared" si="290"/>
        <v>-4.0543748988683175E-2</v>
      </c>
      <c r="M1015" s="105">
        <f t="shared" si="291"/>
        <v>85.692824987268622</v>
      </c>
      <c r="N1015" s="36"/>
      <c r="Q1015" s="2"/>
      <c r="R1015" s="2"/>
      <c r="S1015" s="2"/>
      <c r="T1015" s="2"/>
      <c r="U1015" s="2"/>
      <c r="V1015" s="2"/>
      <c r="W1015" s="2"/>
      <c r="X1015" s="2"/>
      <c r="Y1015" s="2"/>
      <c r="Z1015" s="2"/>
      <c r="AA1015" s="2"/>
      <c r="AB1015" s="2"/>
    </row>
    <row r="1016" spans="1:28" collapsed="1"/>
    <row r="1017" spans="1:28">
      <c r="A1017" s="54" t="s">
        <v>80</v>
      </c>
      <c r="B1017" s="5"/>
      <c r="C1017" s="5"/>
      <c r="D1017" s="5"/>
      <c r="E1017" s="5"/>
      <c r="F1017" s="5"/>
      <c r="G1017" s="5"/>
      <c r="H1017" s="5"/>
      <c r="I1017" s="5"/>
      <c r="J1017" s="5"/>
      <c r="K1017" s="5"/>
    </row>
    <row r="1018" spans="1:28" ht="14.5">
      <c r="A1018" s="18" t="s">
        <v>41</v>
      </c>
      <c r="B1018" s="17"/>
      <c r="C1018" s="17"/>
      <c r="D1018" s="17"/>
      <c r="E1018" s="17"/>
      <c r="F1018" s="17"/>
      <c r="G1018" s="17"/>
      <c r="H1018" s="17"/>
      <c r="I1018" s="17"/>
      <c r="J1018" s="17"/>
      <c r="K1018" s="17"/>
      <c r="AB1018">
        <v>2100</v>
      </c>
    </row>
    <row r="1019" spans="1:28" ht="14.5">
      <c r="A1019" s="17"/>
      <c r="B1019" s="70">
        <v>2010</v>
      </c>
      <c r="C1019" s="70">
        <v>2020</v>
      </c>
      <c r="D1019" s="70">
        <v>2030</v>
      </c>
      <c r="E1019" s="70">
        <v>2040</v>
      </c>
      <c r="F1019" s="70">
        <v>2050</v>
      </c>
      <c r="G1019" s="70">
        <v>2060</v>
      </c>
      <c r="H1019" s="70">
        <v>2070</v>
      </c>
      <c r="I1019" s="70">
        <v>2080</v>
      </c>
      <c r="J1019" s="70">
        <v>2090</v>
      </c>
      <c r="K1019" s="70">
        <v>2100</v>
      </c>
      <c r="Q1019" s="2"/>
      <c r="R1019" s="2"/>
      <c r="S1019" s="2"/>
      <c r="T1019" s="2"/>
      <c r="U1019" s="2"/>
      <c r="V1019" s="2"/>
      <c r="W1019" s="2"/>
      <c r="X1019" s="2"/>
      <c r="Y1019" s="2"/>
      <c r="Z1019" s="2"/>
      <c r="AA1019" s="2"/>
      <c r="AB1019" s="2">
        <v>9.9461290418947375</v>
      </c>
    </row>
    <row r="1020" spans="1:28" ht="14.5">
      <c r="A1020" s="17" t="s">
        <v>5</v>
      </c>
      <c r="B1020" s="47">
        <f>B1006*B983/1000</f>
        <v>2.0482223950355727</v>
      </c>
      <c r="C1020" s="47">
        <f t="shared" ref="C1020:K1020" si="292">C1006*C983/1000</f>
        <v>2.6688674233245555</v>
      </c>
      <c r="D1020" s="47">
        <f t="shared" si="292"/>
        <v>3.0918806597646298</v>
      </c>
      <c r="E1020" s="47">
        <f t="shared" si="292"/>
        <v>3.4512031374179424</v>
      </c>
      <c r="F1020" s="47">
        <f t="shared" si="292"/>
        <v>3.7497090860162801</v>
      </c>
      <c r="G1020" s="47">
        <f t="shared" si="292"/>
        <v>3.9175067133545385</v>
      </c>
      <c r="H1020" s="47">
        <f t="shared" si="292"/>
        <v>3.8914589515938625</v>
      </c>
      <c r="I1020" s="47">
        <f t="shared" si="292"/>
        <v>4.7350519284190646</v>
      </c>
      <c r="J1020" s="47">
        <f t="shared" si="292"/>
        <v>5.7542681310610275</v>
      </c>
      <c r="K1020" s="47">
        <f t="shared" si="292"/>
        <v>6.9858767842252512</v>
      </c>
      <c r="U1020" s="2"/>
      <c r="V1020" s="2"/>
      <c r="W1020" s="2"/>
      <c r="X1020" s="2"/>
      <c r="Y1020" s="2"/>
      <c r="Z1020" s="2"/>
      <c r="AA1020" s="2"/>
      <c r="AB1020" s="2">
        <v>3.2209455026907055</v>
      </c>
    </row>
    <row r="1021" spans="1:28" ht="14.5">
      <c r="A1021" s="17" t="s">
        <v>6</v>
      </c>
      <c r="B1021" s="47">
        <f t="shared" ref="B1021:K1029" si="293">B1007*B984/1000</f>
        <v>6.1043427908813426</v>
      </c>
      <c r="C1021" s="47">
        <f t="shared" si="293"/>
        <v>8.1115279077118352</v>
      </c>
      <c r="D1021" s="47">
        <f t="shared" si="293"/>
        <v>9.4510551222125958</v>
      </c>
      <c r="E1021" s="47">
        <f>E1007*E984/1000</f>
        <v>10.015311828031157</v>
      </c>
      <c r="F1021" s="47">
        <f t="shared" si="293"/>
        <v>10.406268880838851</v>
      </c>
      <c r="G1021" s="47">
        <f t="shared" si="293"/>
        <v>10.003259985338973</v>
      </c>
      <c r="H1021" s="47">
        <f t="shared" si="293"/>
        <v>9.3719284914043168</v>
      </c>
      <c r="I1021" s="47">
        <f t="shared" si="293"/>
        <v>9.8086070734636586</v>
      </c>
      <c r="J1021" s="47">
        <f t="shared" si="293"/>
        <v>10.257258890369625</v>
      </c>
      <c r="K1021" s="47">
        <f t="shared" si="293"/>
        <v>10.71839770126523</v>
      </c>
      <c r="U1021" s="2"/>
      <c r="V1021" s="2"/>
      <c r="W1021" s="2"/>
      <c r="X1021" s="2"/>
      <c r="Y1021" s="2"/>
      <c r="Z1021" s="2"/>
      <c r="AA1021" s="2"/>
      <c r="AB1021" s="2">
        <v>1.4741149264848434</v>
      </c>
    </row>
    <row r="1022" spans="1:28" ht="14.5">
      <c r="A1022" s="17" t="s">
        <v>11</v>
      </c>
      <c r="B1022" s="47">
        <f t="shared" si="293"/>
        <v>4.0040461234169795</v>
      </c>
      <c r="C1022" s="47">
        <f t="shared" si="293"/>
        <v>4.3145499167671515</v>
      </c>
      <c r="D1022" s="47">
        <f t="shared" si="293"/>
        <v>4.4830547874698956</v>
      </c>
      <c r="E1022" s="47">
        <f t="shared" si="293"/>
        <v>4.5231602870524998</v>
      </c>
      <c r="F1022" s="47">
        <f t="shared" si="293"/>
        <v>4.541843319620261</v>
      </c>
      <c r="G1022" s="47">
        <f t="shared" si="293"/>
        <v>4.4361542583486893</v>
      </c>
      <c r="H1022" s="47">
        <f t="shared" si="293"/>
        <v>4.3004380950316587</v>
      </c>
      <c r="I1022" s="47">
        <f t="shared" si="293"/>
        <v>4.4427021316535891</v>
      </c>
      <c r="J1022" s="47">
        <f t="shared" si="293"/>
        <v>4.5885648610765033</v>
      </c>
      <c r="K1022" s="47">
        <f t="shared" si="293"/>
        <v>4.7382026777965738</v>
      </c>
      <c r="U1022" s="2"/>
      <c r="V1022" s="2"/>
      <c r="W1022" s="2"/>
      <c r="X1022" s="2"/>
      <c r="Y1022" s="2"/>
      <c r="Z1022" s="2"/>
      <c r="AA1022" s="2"/>
      <c r="AB1022" s="2">
        <v>2.664623368858984</v>
      </c>
    </row>
    <row r="1023" spans="1:28" ht="14.5">
      <c r="A1023" s="17" t="s">
        <v>2</v>
      </c>
      <c r="B1023" s="47">
        <f t="shared" si="293"/>
        <v>1.1962298740219861</v>
      </c>
      <c r="C1023" s="47">
        <f t="shared" si="293"/>
        <v>1.4151486925915484</v>
      </c>
      <c r="D1023" s="47">
        <f t="shared" si="293"/>
        <v>1.6006912262210526</v>
      </c>
      <c r="E1023" s="47">
        <f t="shared" si="293"/>
        <v>1.7458415646418999</v>
      </c>
      <c r="F1023" s="47">
        <f t="shared" si="293"/>
        <v>1.8616976091462354</v>
      </c>
      <c r="G1023" s="47">
        <f t="shared" si="293"/>
        <v>1.8536551301395798</v>
      </c>
      <c r="H1023" s="47">
        <f t="shared" si="293"/>
        <v>1.7960394342817974</v>
      </c>
      <c r="I1023" s="47">
        <f t="shared" si="293"/>
        <v>1.9050845584687834</v>
      </c>
      <c r="J1023" s="47">
        <f t="shared" si="293"/>
        <v>2.0184406965406589</v>
      </c>
      <c r="K1023" s="47">
        <f t="shared" si="293"/>
        <v>2.1363306088199518</v>
      </c>
      <c r="U1023" s="2"/>
      <c r="V1023" s="2"/>
      <c r="W1023" s="2"/>
      <c r="X1023" s="2"/>
      <c r="Y1023" s="2"/>
      <c r="Z1023" s="2"/>
      <c r="AA1023" s="2"/>
      <c r="AB1023" s="2">
        <v>8.3402417240067326</v>
      </c>
    </row>
    <row r="1024" spans="1:28" ht="14.5">
      <c r="A1024" s="17" t="s">
        <v>3</v>
      </c>
      <c r="B1024" s="47">
        <f t="shared" si="293"/>
        <v>4.5980837377877775</v>
      </c>
      <c r="C1024" s="47">
        <f t="shared" si="293"/>
        <v>5.4456456351143423</v>
      </c>
      <c r="D1024" s="47">
        <f t="shared" si="293"/>
        <v>5.8886849456992376</v>
      </c>
      <c r="E1024" s="47">
        <f t="shared" si="293"/>
        <v>6.150872233881417</v>
      </c>
      <c r="F1024" s="47">
        <f t="shared" si="293"/>
        <v>6.3361149407062829</v>
      </c>
      <c r="G1024" s="47">
        <f t="shared" si="293"/>
        <v>6.1990739603917646</v>
      </c>
      <c r="H1024" s="47">
        <f t="shared" si="293"/>
        <v>5.9414963443638156</v>
      </c>
      <c r="I1024" s="47">
        <f t="shared" si="293"/>
        <v>6.3572101828707561</v>
      </c>
      <c r="J1024" s="47">
        <f t="shared" si="293"/>
        <v>6.7983383106028725</v>
      </c>
      <c r="K1024" s="47">
        <f t="shared" si="293"/>
        <v>7.2665334576937592</v>
      </c>
      <c r="U1024" s="2"/>
      <c r="V1024" s="2"/>
      <c r="W1024" s="2"/>
      <c r="X1024" s="2"/>
      <c r="Y1024" s="2"/>
      <c r="Z1024" s="2"/>
      <c r="AA1024" s="2"/>
      <c r="AB1024" s="2">
        <v>8.4300511733911065</v>
      </c>
    </row>
    <row r="1025" spans="1:28" ht="14.5">
      <c r="A1025" s="17" t="s">
        <v>4</v>
      </c>
      <c r="B1025" s="47">
        <f t="shared" si="293"/>
        <v>3.2979810469396336</v>
      </c>
      <c r="C1025" s="47">
        <f t="shared" si="293"/>
        <v>4.134054737529655</v>
      </c>
      <c r="D1025" s="47">
        <f t="shared" si="293"/>
        <v>4.7094666133693144</v>
      </c>
      <c r="E1025" s="47">
        <f t="shared" si="293"/>
        <v>5.1390658777167531</v>
      </c>
      <c r="F1025" s="47">
        <f t="shared" si="293"/>
        <v>5.5259312414802357</v>
      </c>
      <c r="G1025" s="47">
        <f t="shared" si="293"/>
        <v>5.6503746224191831</v>
      </c>
      <c r="H1025" s="47">
        <f t="shared" si="293"/>
        <v>5.6388542500286825</v>
      </c>
      <c r="I1025" s="47">
        <f t="shared" si="293"/>
        <v>6.1622710718812677</v>
      </c>
      <c r="J1025" s="47">
        <f t="shared" si="293"/>
        <v>6.7332641528910271</v>
      </c>
      <c r="K1025" s="47">
        <f t="shared" si="293"/>
        <v>7.3561873574448065</v>
      </c>
      <c r="U1025" s="2"/>
      <c r="V1025" s="2"/>
      <c r="W1025" s="2"/>
      <c r="X1025" s="2"/>
      <c r="Y1025" s="2"/>
      <c r="Z1025" s="2"/>
      <c r="AA1025" s="2"/>
      <c r="AB1025" s="2">
        <v>9.1106042777358063</v>
      </c>
    </row>
    <row r="1026" spans="1:28" ht="14.5">
      <c r="A1026" s="17" t="s">
        <v>0</v>
      </c>
      <c r="B1026" s="47">
        <f t="shared" si="293"/>
        <v>7.1406244596847497</v>
      </c>
      <c r="C1026" s="47">
        <f t="shared" si="293"/>
        <v>8.1030603125641925</v>
      </c>
      <c r="D1026" s="47">
        <f t="shared" si="293"/>
        <v>8.9062852345381156</v>
      </c>
      <c r="E1026" s="47">
        <f t="shared" si="293"/>
        <v>9.3109350517203318</v>
      </c>
      <c r="F1026" s="47">
        <f t="shared" si="293"/>
        <v>9.7189853841740366</v>
      </c>
      <c r="G1026" s="47">
        <f t="shared" si="293"/>
        <v>10.064624142262646</v>
      </c>
      <c r="H1026" s="47">
        <f t="shared" si="293"/>
        <v>8.18006916558768</v>
      </c>
      <c r="I1026" s="47">
        <f t="shared" si="293"/>
        <v>8.4146141803364767</v>
      </c>
      <c r="J1026" s="47">
        <f t="shared" si="293"/>
        <v>8.649098122336575</v>
      </c>
      <c r="K1026" s="47">
        <f t="shared" si="293"/>
        <v>8.8836221335576369</v>
      </c>
      <c r="U1026" s="2"/>
      <c r="V1026" s="2"/>
      <c r="W1026" s="2"/>
      <c r="X1026" s="2"/>
      <c r="Y1026" s="2"/>
      <c r="Z1026" s="2"/>
      <c r="AA1026" s="2"/>
      <c r="AB1026" s="2">
        <v>15.225842416380083</v>
      </c>
    </row>
    <row r="1027" spans="1:28" ht="14.5">
      <c r="A1027" s="17" t="s">
        <v>1</v>
      </c>
      <c r="B1027" s="47">
        <f t="shared" si="293"/>
        <v>1.5036727685109073</v>
      </c>
      <c r="C1027" s="47">
        <f t="shared" si="293"/>
        <v>1.5540044500621475</v>
      </c>
      <c r="D1027" s="47">
        <f t="shared" si="293"/>
        <v>1.4504155013219699</v>
      </c>
      <c r="E1027" s="47">
        <f t="shared" si="293"/>
        <v>1.3108498523769776</v>
      </c>
      <c r="F1027" s="47">
        <f t="shared" si="293"/>
        <v>1.1616635697162681</v>
      </c>
      <c r="G1027" s="47">
        <f t="shared" si="293"/>
        <v>0.99209452402845477</v>
      </c>
      <c r="H1027" s="47">
        <f t="shared" si="293"/>
        <v>0.81573237849448699</v>
      </c>
      <c r="I1027" s="47">
        <f t="shared" si="293"/>
        <v>0.82582067808075754</v>
      </c>
      <c r="J1027" s="47">
        <f t="shared" si="293"/>
        <v>0.8358954745287801</v>
      </c>
      <c r="K1027" s="47">
        <f t="shared" si="293"/>
        <v>0.84595954179284594</v>
      </c>
      <c r="U1027" s="2"/>
      <c r="V1027" s="2"/>
      <c r="W1027" s="2"/>
      <c r="X1027" s="2"/>
      <c r="Y1027" s="2"/>
      <c r="Z1027" s="2"/>
      <c r="AA1027" s="2"/>
      <c r="AB1027" s="2">
        <v>4.5757467802784673</v>
      </c>
    </row>
    <row r="1028" spans="1:28" ht="14.5">
      <c r="A1028" s="17" t="s">
        <v>7</v>
      </c>
      <c r="B1028" s="47">
        <f t="shared" si="293"/>
        <v>2.6559611357643917</v>
      </c>
      <c r="C1028" s="47">
        <f t="shared" si="293"/>
        <v>3.3305461088157413</v>
      </c>
      <c r="D1028" s="47">
        <f t="shared" si="293"/>
        <v>3.7219943186160052</v>
      </c>
      <c r="E1028" s="47">
        <f t="shared" si="293"/>
        <v>3.879141784268322</v>
      </c>
      <c r="F1028" s="47">
        <f t="shared" si="293"/>
        <v>3.9834856251112805</v>
      </c>
      <c r="G1028" s="47">
        <f t="shared" si="293"/>
        <v>3.8304286646884615</v>
      </c>
      <c r="H1028" s="47">
        <f t="shared" si="293"/>
        <v>3.6078829004932658</v>
      </c>
      <c r="I1028" s="47">
        <f t="shared" si="293"/>
        <v>3.8590530571275439</v>
      </c>
      <c r="J1028" s="47">
        <f t="shared" si="293"/>
        <v>4.1241071585634792</v>
      </c>
      <c r="K1028" s="47">
        <f t="shared" si="293"/>
        <v>4.4039038663178349</v>
      </c>
      <c r="U1028" s="2"/>
      <c r="V1028" s="2"/>
      <c r="W1028" s="2"/>
      <c r="X1028" s="2"/>
      <c r="Y1028" s="2"/>
      <c r="Z1028" s="2"/>
      <c r="AA1028" s="2"/>
      <c r="AB1028" s="2">
        <v>8.1397797830539051</v>
      </c>
    </row>
    <row r="1029" spans="1:28" ht="14.5">
      <c r="A1029" s="17" t="s">
        <v>8</v>
      </c>
      <c r="B1029" s="47">
        <f t="shared" si="293"/>
        <v>2.939738435129243</v>
      </c>
      <c r="C1029" s="47">
        <f t="shared" si="293"/>
        <v>3.6773901013899426</v>
      </c>
      <c r="D1029" s="47">
        <f t="shared" si="293"/>
        <v>4.1507788701951531</v>
      </c>
      <c r="E1029" s="47">
        <f t="shared" si="293"/>
        <v>4.5835538424312681</v>
      </c>
      <c r="F1029" s="47">
        <f t="shared" si="293"/>
        <v>4.9351673061982453</v>
      </c>
      <c r="G1029" s="47">
        <f t="shared" si="293"/>
        <v>5.197458951573827</v>
      </c>
      <c r="H1029" s="47">
        <f t="shared" si="293"/>
        <v>5.2600750288225537</v>
      </c>
      <c r="I1029" s="47">
        <f t="shared" si="293"/>
        <v>5.9491698948442098</v>
      </c>
      <c r="J1029" s="47">
        <f t="shared" si="293"/>
        <v>6.7186309247747102</v>
      </c>
      <c r="K1029" s="47">
        <f t="shared" si="293"/>
        <v>7.57809789572054</v>
      </c>
      <c r="U1029" s="2"/>
      <c r="V1029" s="2"/>
      <c r="W1029" s="2"/>
      <c r="X1029" s="2"/>
      <c r="Y1029" s="2"/>
      <c r="Z1029" s="2"/>
    </row>
    <row r="1030" spans="1:28" ht="14.5">
      <c r="A1030" s="17" t="s">
        <v>89</v>
      </c>
      <c r="B1030" s="47">
        <f>SUM(B1020:B1029)</f>
        <v>35.488902767172576</v>
      </c>
      <c r="C1030" s="47">
        <f t="shared" ref="C1030:K1030" si="294">SUM(C1020:C1029)</f>
        <v>42.754795285871111</v>
      </c>
      <c r="D1030" s="47">
        <f t="shared" si="294"/>
        <v>47.454307279407971</v>
      </c>
      <c r="E1030" s="47">
        <f t="shared" si="294"/>
        <v>50.109935459538562</v>
      </c>
      <c r="F1030" s="47">
        <f t="shared" si="294"/>
        <v>52.220866963007978</v>
      </c>
      <c r="G1030" s="47">
        <f t="shared" si="294"/>
        <v>52.144630952546116</v>
      </c>
      <c r="H1030" s="47">
        <f t="shared" si="294"/>
        <v>48.803975040102124</v>
      </c>
      <c r="I1030" s="47">
        <f t="shared" si="294"/>
        <v>52.459584757146111</v>
      </c>
      <c r="J1030" s="47">
        <f t="shared" si="294"/>
        <v>56.477866722745254</v>
      </c>
      <c r="K1030" s="47">
        <f t="shared" si="294"/>
        <v>60.91311202463443</v>
      </c>
      <c r="U1030" s="2"/>
      <c r="V1030" s="2"/>
      <c r="W1030" s="2"/>
      <c r="X1030" s="2"/>
      <c r="Y1030" s="2"/>
      <c r="Z1030" s="2"/>
    </row>
    <row r="1032" spans="1:28">
      <c r="A1032" t="s">
        <v>284</v>
      </c>
      <c r="B1032">
        <v>80000</v>
      </c>
      <c r="C1032" s="8" t="s">
        <v>292</v>
      </c>
      <c r="E1032" s="12" t="s">
        <v>91</v>
      </c>
      <c r="H1032" s="8" t="s">
        <v>138</v>
      </c>
    </row>
    <row r="1034" spans="1:28">
      <c r="A1034" t="s">
        <v>88</v>
      </c>
    </row>
    <row r="1035" spans="1:28" ht="14.5">
      <c r="A1035" s="129"/>
      <c r="B1035" s="129">
        <v>2010</v>
      </c>
      <c r="C1035" s="129">
        <v>2020</v>
      </c>
      <c r="D1035" s="129">
        <v>2030</v>
      </c>
      <c r="E1035" s="129">
        <v>2040</v>
      </c>
      <c r="F1035" s="129">
        <v>2050</v>
      </c>
      <c r="G1035" s="129">
        <v>2060</v>
      </c>
      <c r="H1035" s="129">
        <v>2070</v>
      </c>
      <c r="I1035" s="129">
        <v>2080</v>
      </c>
      <c r="J1035" s="129">
        <v>2090</v>
      </c>
      <c r="K1035" s="129">
        <v>2100</v>
      </c>
    </row>
    <row r="1036" spans="1:28" ht="14.5">
      <c r="A1036" s="129" t="s">
        <v>5</v>
      </c>
      <c r="B1036" s="137">
        <f>B983/$B$1032</f>
        <v>5.8929417619213754E-3</v>
      </c>
      <c r="C1036" s="137">
        <f t="shared" ref="C1036:K1036" si="295">C983/$B$1032</f>
        <v>7.9128048724820994E-3</v>
      </c>
      <c r="D1036" s="137">
        <f t="shared" si="295"/>
        <v>1.0371821084200065E-2</v>
      </c>
      <c r="E1036" s="137">
        <f t="shared" si="295"/>
        <v>1.3329058902266112E-2</v>
      </c>
      <c r="F1036" s="137">
        <f t="shared" si="295"/>
        <v>1.7064101098572482E-2</v>
      </c>
      <c r="G1036" s="137">
        <f t="shared" si="295"/>
        <v>2.1696202916893212E-2</v>
      </c>
      <c r="H1036" s="137">
        <f t="shared" si="295"/>
        <v>2.7524592201021134E-2</v>
      </c>
      <c r="I1036" s="137">
        <f t="shared" si="295"/>
        <v>3.4512911882573993E-2</v>
      </c>
      <c r="J1036" s="137">
        <f t="shared" si="295"/>
        <v>4.3221055454680142E-2</v>
      </c>
      <c r="K1036" s="137">
        <f t="shared" si="295"/>
        <v>5.4072271187209822E-2</v>
      </c>
    </row>
    <row r="1037" spans="1:28" ht="14.5">
      <c r="A1037" s="129" t="s">
        <v>6</v>
      </c>
      <c r="B1037" s="137">
        <f t="shared" ref="B1037:K1045" si="296">B984/$B$1032</f>
        <v>2.1953509936627029E-2</v>
      </c>
      <c r="C1037" s="137">
        <f t="shared" si="296"/>
        <v>3.0061879896352662E-2</v>
      </c>
      <c r="D1037" s="137">
        <f t="shared" si="296"/>
        <v>3.8711875659035548E-2</v>
      </c>
      <c r="E1037" s="137">
        <f t="shared" si="296"/>
        <v>4.5847350460104075E-2</v>
      </c>
      <c r="F1037" s="137">
        <f t="shared" si="296"/>
        <v>5.3985685651846416E-2</v>
      </c>
      <c r="G1037" s="137">
        <f t="shared" si="296"/>
        <v>5.9874493660216556E-2</v>
      </c>
      <c r="H1037" s="137">
        <f t="shared" si="296"/>
        <v>6.6288380032219138E-2</v>
      </c>
      <c r="I1037" s="137">
        <f t="shared" si="296"/>
        <v>7.1493110684906283E-2</v>
      </c>
      <c r="J1037" s="137">
        <f t="shared" si="296"/>
        <v>7.7043604019879253E-2</v>
      </c>
      <c r="K1037" s="137">
        <f t="shared" si="296"/>
        <v>8.2962829877546329E-2</v>
      </c>
    </row>
    <row r="1038" spans="1:28" ht="14.5">
      <c r="A1038" s="129" t="s">
        <v>11</v>
      </c>
      <c r="B1038" s="137">
        <f t="shared" si="296"/>
        <v>1.8762285455986689E-2</v>
      </c>
      <c r="C1038" s="137">
        <f t="shared" si="296"/>
        <v>2.0833900341328822E-2</v>
      </c>
      <c r="D1038" s="137">
        <f t="shared" si="296"/>
        <v>2.3114434612168073E-2</v>
      </c>
      <c r="E1038" s="137">
        <f t="shared" si="296"/>
        <v>2.5016355610167362E-2</v>
      </c>
      <c r="F1038" s="137">
        <f t="shared" si="296"/>
        <v>2.7088668160524462E-2</v>
      </c>
      <c r="G1038" s="137">
        <f t="shared" si="296"/>
        <v>2.8708608632626722E-2</v>
      </c>
      <c r="H1038" s="137">
        <f t="shared" si="296"/>
        <v>3.0417333530654758E-2</v>
      </c>
      <c r="I1038" s="137">
        <f t="shared" si="296"/>
        <v>3.2382028646827925E-2</v>
      </c>
      <c r="J1038" s="137">
        <f t="shared" si="296"/>
        <v>3.4465306760290915E-2</v>
      </c>
      <c r="K1038" s="137">
        <f t="shared" si="296"/>
        <v>3.6674763676381367E-2</v>
      </c>
    </row>
    <row r="1039" spans="1:28" ht="14.5">
      <c r="A1039" s="129" t="s">
        <v>2</v>
      </c>
      <c r="B1039" s="137">
        <f t="shared" si="296"/>
        <v>4.3020920229219547E-3</v>
      </c>
      <c r="C1039" s="137">
        <f t="shared" si="296"/>
        <v>5.2446383118181505E-3</v>
      </c>
      <c r="D1039" s="137">
        <f t="shared" si="296"/>
        <v>6.5564911977226588E-3</v>
      </c>
      <c r="E1039" s="137">
        <f t="shared" si="296"/>
        <v>7.9919838180104452E-3</v>
      </c>
      <c r="F1039" s="137">
        <f t="shared" si="296"/>
        <v>9.6581227197793645E-3</v>
      </c>
      <c r="G1039" s="137">
        <f t="shared" si="296"/>
        <v>1.109504926398344E-2</v>
      </c>
      <c r="H1039" s="137">
        <f t="shared" si="296"/>
        <v>1.2703526780183947E-2</v>
      </c>
      <c r="I1039" s="137">
        <f t="shared" si="296"/>
        <v>1.3885806637233239E-2</v>
      </c>
      <c r="J1039" s="137">
        <f t="shared" si="296"/>
        <v>1.5160770282194173E-2</v>
      </c>
      <c r="K1039" s="137">
        <f t="shared" si="296"/>
        <v>1.6535683578974048E-2</v>
      </c>
    </row>
    <row r="1040" spans="1:28" ht="14.5">
      <c r="A1040" s="129" t="s">
        <v>3</v>
      </c>
      <c r="B1040" s="137">
        <f t="shared" si="296"/>
        <v>1.7406775278905964E-2</v>
      </c>
      <c r="C1040" s="137">
        <f t="shared" si="296"/>
        <v>2.1244144188948499E-2</v>
      </c>
      <c r="D1040" s="137">
        <f t="shared" si="296"/>
        <v>2.5235928550612099E-2</v>
      </c>
      <c r="E1040" s="137">
        <f t="shared" si="296"/>
        <v>2.9240541001588134E-2</v>
      </c>
      <c r="F1040" s="137">
        <f t="shared" si="296"/>
        <v>3.3817281444623259E-2</v>
      </c>
      <c r="G1040" s="137">
        <f t="shared" si="296"/>
        <v>3.771364078363585E-2</v>
      </c>
      <c r="H1040" s="137">
        <f t="shared" si="296"/>
        <v>4.2024666320966929E-2</v>
      </c>
      <c r="I1040" s="137">
        <f t="shared" si="296"/>
        <v>4.6336521368135354E-2</v>
      </c>
      <c r="J1040" s="137">
        <f t="shared" si="296"/>
        <v>5.106320220571018E-2</v>
      </c>
      <c r="K1040" s="137">
        <f t="shared" si="296"/>
        <v>5.6244617512091699E-2</v>
      </c>
    </row>
    <row r="1041" spans="1:20" ht="14.5">
      <c r="A1041" s="129" t="s">
        <v>4</v>
      </c>
      <c r="B1041" s="137">
        <f t="shared" si="296"/>
        <v>1.1860778820113318E-2</v>
      </c>
      <c r="C1041" s="137">
        <f t="shared" si="296"/>
        <v>1.5321090973059521E-2</v>
      </c>
      <c r="D1041" s="137">
        <f t="shared" si="296"/>
        <v>1.9290151586212612E-2</v>
      </c>
      <c r="E1041" s="137">
        <f t="shared" si="296"/>
        <v>2.3525233999584793E-2</v>
      </c>
      <c r="F1041" s="137">
        <f t="shared" si="296"/>
        <v>2.8667449433828363E-2</v>
      </c>
      <c r="G1041" s="137">
        <f t="shared" si="296"/>
        <v>3.3820306580427416E-2</v>
      </c>
      <c r="H1041" s="137">
        <f t="shared" si="296"/>
        <v>3.9884055220334433E-2</v>
      </c>
      <c r="I1041" s="137">
        <f t="shared" si="296"/>
        <v>4.4915646484025296E-2</v>
      </c>
      <c r="J1041" s="137">
        <f t="shared" si="296"/>
        <v>5.0574421753518825E-2</v>
      </c>
      <c r="K1041" s="137">
        <f t="shared" si="296"/>
        <v>5.6938559035835189E-2</v>
      </c>
    </row>
    <row r="1042" spans="1:20" ht="14.5">
      <c r="A1042" s="129" t="s">
        <v>0</v>
      </c>
      <c r="B1042" s="137">
        <f t="shared" si="296"/>
        <v>3.3135958870627084E-2</v>
      </c>
      <c r="C1042" s="137">
        <f t="shared" si="296"/>
        <v>3.8749030202315037E-2</v>
      </c>
      <c r="D1042" s="137">
        <f t="shared" si="296"/>
        <v>4.3889110880208713E-2</v>
      </c>
      <c r="E1042" s="137">
        <f t="shared" si="296"/>
        <v>4.7282659599110516E-2</v>
      </c>
      <c r="F1042" s="137">
        <f t="shared" si="296"/>
        <v>5.0860186201552741E-2</v>
      </c>
      <c r="G1042" s="137">
        <f t="shared" si="296"/>
        <v>5.4275395240540696E-2</v>
      </c>
      <c r="H1042" s="137">
        <f t="shared" si="296"/>
        <v>5.785826620803234E-2</v>
      </c>
      <c r="I1042" s="137">
        <f t="shared" si="296"/>
        <v>6.133255603572086E-2</v>
      </c>
      <c r="J1042" s="137">
        <f t="shared" si="296"/>
        <v>6.4964499579123688E-2</v>
      </c>
      <c r="K1042" s="137">
        <f t="shared" si="296"/>
        <v>6.8761250730204615E-2</v>
      </c>
    </row>
    <row r="1043" spans="1:20" ht="14.5">
      <c r="A1043" s="129" t="s">
        <v>1</v>
      </c>
      <c r="B1043" s="137">
        <f t="shared" si="296"/>
        <v>4.7024105832171609E-3</v>
      </c>
      <c r="C1043" s="137">
        <f t="shared" si="296"/>
        <v>5.00804112344546E-3</v>
      </c>
      <c r="D1043" s="137">
        <f t="shared" si="296"/>
        <v>5.2452895818600421E-3</v>
      </c>
      <c r="E1043" s="137">
        <f t="shared" si="296"/>
        <v>5.4003646917343655E-3</v>
      </c>
      <c r="F1043" s="137">
        <f t="shared" si="296"/>
        <v>5.559543780090187E-3</v>
      </c>
      <c r="G1043" s="137">
        <f t="shared" si="296"/>
        <v>5.6637616043012798E-3</v>
      </c>
      <c r="H1043" s="137">
        <f t="shared" si="296"/>
        <v>5.7697386359513332E-3</v>
      </c>
      <c r="I1043" s="137">
        <f t="shared" si="296"/>
        <v>6.0192531622192229E-3</v>
      </c>
      <c r="J1043" s="137">
        <f t="shared" si="296"/>
        <v>6.2785194982325045E-3</v>
      </c>
      <c r="K1043" s="137">
        <f t="shared" si="296"/>
        <v>6.5479187752813363E-3</v>
      </c>
    </row>
    <row r="1044" spans="1:20" ht="14.5">
      <c r="A1044" s="129" t="s">
        <v>7</v>
      </c>
      <c r="B1044" s="137">
        <f t="shared" si="296"/>
        <v>1.0054562134181912E-2</v>
      </c>
      <c r="C1044" s="137">
        <f t="shared" si="296"/>
        <v>1.2992876603535613E-2</v>
      </c>
      <c r="D1044" s="137">
        <f t="shared" si="296"/>
        <v>1.5950587195020061E-2</v>
      </c>
      <c r="E1044" s="137">
        <f t="shared" si="296"/>
        <v>1.8440995046046411E-2</v>
      </c>
      <c r="F1044" s="137">
        <f t="shared" si="296"/>
        <v>2.1260765591475061E-2</v>
      </c>
      <c r="G1044" s="137">
        <f t="shared" si="296"/>
        <v>2.3303385575072756E-2</v>
      </c>
      <c r="H1044" s="137">
        <f t="shared" si="296"/>
        <v>2.5518836708900899E-2</v>
      </c>
      <c r="I1044" s="137">
        <f t="shared" si="296"/>
        <v>2.8127919212765449E-2</v>
      </c>
      <c r="J1044" s="137">
        <f t="shared" si="296"/>
        <v>3.0976704620201339E-2</v>
      </c>
      <c r="K1044" s="137">
        <f t="shared" si="296"/>
        <v>3.4087215033574175E-2</v>
      </c>
    </row>
    <row r="1045" spans="1:20" ht="14.5">
      <c r="A1045" s="129" t="s">
        <v>8</v>
      </c>
      <c r="B1045" s="137">
        <f t="shared" si="296"/>
        <v>9.3976922707261022E-3</v>
      </c>
      <c r="C1045" s="137">
        <f t="shared" si="296"/>
        <v>1.2114364841717684E-2</v>
      </c>
      <c r="D1045" s="137">
        <f t="shared" si="296"/>
        <v>1.5309682287092792E-2</v>
      </c>
      <c r="E1045" s="137">
        <f t="shared" si="296"/>
        <v>1.9203265765693766E-2</v>
      </c>
      <c r="F1045" s="137">
        <f t="shared" si="296"/>
        <v>2.3927948771042092E-2</v>
      </c>
      <c r="G1045" s="137">
        <f t="shared" si="296"/>
        <v>2.9902045832400467E-2</v>
      </c>
      <c r="H1045" s="137">
        <f t="shared" si="296"/>
        <v>3.7204920292379227E-2</v>
      </c>
      <c r="I1045" s="137">
        <f t="shared" si="296"/>
        <v>4.3362391682106288E-2</v>
      </c>
      <c r="J1045" s="137">
        <f t="shared" si="296"/>
        <v>5.0464509676171873E-2</v>
      </c>
      <c r="K1045" s="137">
        <f t="shared" si="296"/>
        <v>5.8656196946661285E-2</v>
      </c>
    </row>
    <row r="1046" spans="1:20" ht="14.5">
      <c r="A1046" s="129" t="s">
        <v>89</v>
      </c>
      <c r="B1046" s="137">
        <f>SUM(B1036:B1045)</f>
        <v>0.13746900713522855</v>
      </c>
      <c r="C1046" s="137">
        <f t="shared" ref="C1046:K1046" si="297">SUM(C1036:C1045)</f>
        <v>0.16948277135500356</v>
      </c>
      <c r="D1046" s="137">
        <f t="shared" si="297"/>
        <v>0.20367537263413268</v>
      </c>
      <c r="E1046" s="137">
        <f t="shared" si="297"/>
        <v>0.23527780889430594</v>
      </c>
      <c r="F1046" s="137">
        <f t="shared" si="297"/>
        <v>0.27188975285333444</v>
      </c>
      <c r="G1046" s="137">
        <f t="shared" si="297"/>
        <v>0.30605289009009845</v>
      </c>
      <c r="H1046" s="137">
        <f t="shared" si="297"/>
        <v>0.34519431593064409</v>
      </c>
      <c r="I1046" s="137">
        <f t="shared" si="297"/>
        <v>0.3823681457965139</v>
      </c>
      <c r="J1046" s="137">
        <f t="shared" si="297"/>
        <v>0.42421259385000293</v>
      </c>
      <c r="K1046" s="137">
        <f t="shared" si="297"/>
        <v>0.4714813063537599</v>
      </c>
    </row>
    <row r="1049" spans="1:20" ht="14.5">
      <c r="A1049" s="34" t="s">
        <v>81</v>
      </c>
      <c r="B1049" s="35"/>
      <c r="C1049" s="35"/>
      <c r="D1049" s="35"/>
      <c r="E1049" s="35"/>
      <c r="F1049" s="35"/>
      <c r="G1049" s="35"/>
      <c r="H1049" s="35"/>
      <c r="I1049" s="35"/>
      <c r="J1049" s="35"/>
      <c r="K1049" s="35"/>
      <c r="L1049" s="35"/>
      <c r="M1049" s="35"/>
      <c r="N1049" s="35"/>
      <c r="O1049" s="35"/>
      <c r="P1049" s="35"/>
      <c r="Q1049" s="35"/>
      <c r="R1049" s="35"/>
      <c r="S1049" s="35"/>
      <c r="T1049" s="35"/>
    </row>
    <row r="1050" spans="1:20" hidden="1" outlineLevel="1"/>
    <row r="1051" spans="1:20" hidden="1" outlineLevel="1">
      <c r="A1051" t="s">
        <v>72</v>
      </c>
      <c r="B1051">
        <v>1990</v>
      </c>
      <c r="D1051" t="s">
        <v>73</v>
      </c>
      <c r="E1051">
        <v>1990</v>
      </c>
    </row>
    <row r="1052" spans="1:20" hidden="1" outlineLevel="1">
      <c r="A1052" t="s">
        <v>5</v>
      </c>
      <c r="B1052" s="3">
        <v>71</v>
      </c>
      <c r="D1052" t="s">
        <v>5</v>
      </c>
      <c r="E1052" s="2">
        <v>0</v>
      </c>
      <c r="F1052" s="8" t="s">
        <v>154</v>
      </c>
    </row>
    <row r="1053" spans="1:20" hidden="1" outlineLevel="1">
      <c r="A1053" t="s">
        <v>6</v>
      </c>
      <c r="B1053" s="3">
        <v>18</v>
      </c>
      <c r="D1053" t="s">
        <v>6</v>
      </c>
      <c r="E1053" s="2">
        <v>0</v>
      </c>
    </row>
    <row r="1054" spans="1:20" hidden="1" outlineLevel="1">
      <c r="A1054" t="s">
        <v>11</v>
      </c>
      <c r="B1054" s="3">
        <v>62.687005649717513</v>
      </c>
      <c r="C1054" s="1"/>
      <c r="D1054" t="s">
        <v>11</v>
      </c>
      <c r="E1054" s="2">
        <v>1.5008716707021792</v>
      </c>
    </row>
    <row r="1055" spans="1:20" hidden="1" outlineLevel="1">
      <c r="A1055" t="s">
        <v>2</v>
      </c>
      <c r="B1055" s="3">
        <v>11</v>
      </c>
      <c r="D1055" t="s">
        <v>2</v>
      </c>
      <c r="E1055" s="2">
        <v>0.1</v>
      </c>
    </row>
    <row r="1056" spans="1:20" hidden="1" outlineLevel="1">
      <c r="A1056" t="s">
        <v>3</v>
      </c>
      <c r="B1056" s="3">
        <v>60</v>
      </c>
      <c r="D1056" t="s">
        <v>3</v>
      </c>
      <c r="E1056" s="2">
        <v>0.4</v>
      </c>
    </row>
    <row r="1057" spans="1:39" ht="14.5" hidden="1" outlineLevel="1">
      <c r="A1057" t="s">
        <v>4</v>
      </c>
      <c r="B1057" s="3">
        <v>86</v>
      </c>
      <c r="D1057" t="s">
        <v>4</v>
      </c>
      <c r="E1057" s="2">
        <v>0.7</v>
      </c>
      <c r="N1057" s="25"/>
      <c r="O1057" s="25"/>
    </row>
    <row r="1058" spans="1:39" ht="14.5" hidden="1" outlineLevel="1">
      <c r="A1058" t="s">
        <v>0</v>
      </c>
      <c r="B1058" s="3">
        <v>32</v>
      </c>
      <c r="D1058" t="s">
        <v>0</v>
      </c>
      <c r="E1058" s="2">
        <v>0.4</v>
      </c>
      <c r="F1058" s="3"/>
      <c r="G1058" s="3"/>
      <c r="H1058" s="3"/>
      <c r="I1058" s="3"/>
      <c r="J1058" s="3"/>
      <c r="K1058" s="3"/>
      <c r="L1058" s="3"/>
      <c r="N1058" s="25"/>
      <c r="O1058" s="25"/>
    </row>
    <row r="1059" spans="1:39" ht="14.5" hidden="1" outlineLevel="1">
      <c r="A1059" t="s">
        <v>1</v>
      </c>
      <c r="B1059" s="3">
        <v>50</v>
      </c>
      <c r="D1059" t="s">
        <v>1</v>
      </c>
      <c r="E1059" s="2">
        <v>0.9</v>
      </c>
      <c r="N1059" s="25"/>
      <c r="O1059" s="25"/>
    </row>
    <row r="1060" spans="1:39" ht="14.5" hidden="1" outlineLevel="1">
      <c r="A1060" t="s">
        <v>7</v>
      </c>
      <c r="B1060" s="3">
        <v>50</v>
      </c>
      <c r="D1060" t="s">
        <v>7</v>
      </c>
      <c r="E1060" s="2">
        <v>0.3</v>
      </c>
      <c r="N1060" s="25"/>
      <c r="O1060" s="25"/>
    </row>
    <row r="1061" spans="1:39" ht="14.5" hidden="1" outlineLevel="1">
      <c r="A1061" t="s">
        <v>8</v>
      </c>
      <c r="B1061" s="3">
        <v>60</v>
      </c>
      <c r="D1061" t="s">
        <v>8</v>
      </c>
      <c r="E1061" s="2">
        <v>0.3</v>
      </c>
      <c r="F1061" s="2"/>
      <c r="G1061" s="2"/>
      <c r="H1061" s="2"/>
      <c r="I1061" s="2"/>
      <c r="J1061" s="2"/>
      <c r="K1061" s="2"/>
      <c r="N1061" s="25"/>
      <c r="O1061" s="25"/>
    </row>
    <row r="1062" spans="1:39" hidden="1" outlineLevel="1"/>
    <row r="1063" spans="1:39" ht="14.5" hidden="1" outlineLevel="1">
      <c r="A1063" s="54" t="s">
        <v>82</v>
      </c>
      <c r="B1063" s="5" t="s">
        <v>218</v>
      </c>
      <c r="C1063" s="5"/>
      <c r="D1063" s="5"/>
      <c r="E1063" s="5"/>
      <c r="F1063" s="5"/>
      <c r="G1063" s="5"/>
      <c r="H1063" s="5"/>
      <c r="I1063" s="5"/>
      <c r="J1063" s="5"/>
      <c r="K1063" s="5"/>
      <c r="M1063" t="s">
        <v>203</v>
      </c>
    </row>
    <row r="1064" spans="1:39" ht="14.5" hidden="1" outlineLevel="1">
      <c r="A1064" s="23" t="s">
        <v>63</v>
      </c>
      <c r="B1064" s="59"/>
      <c r="C1064" s="23"/>
      <c r="D1064" s="59"/>
      <c r="E1064" s="59"/>
      <c r="F1064" s="59"/>
      <c r="G1064" s="59"/>
      <c r="H1064" s="59"/>
      <c r="I1064" s="59"/>
      <c r="J1064" s="59"/>
      <c r="K1064" s="75"/>
      <c r="L1064" s="5"/>
      <c r="M1064" t="s">
        <v>202</v>
      </c>
      <c r="O1064" t="s">
        <v>63</v>
      </c>
    </row>
    <row r="1065" spans="1:39" ht="14.5" hidden="1" outlineLevel="1">
      <c r="A1065" s="23"/>
      <c r="B1065" s="69">
        <v>2010</v>
      </c>
      <c r="C1065" s="69">
        <v>2020</v>
      </c>
      <c r="D1065" s="69">
        <v>2030</v>
      </c>
      <c r="E1065" s="69">
        <v>2040</v>
      </c>
      <c r="F1065" s="69">
        <v>2050</v>
      </c>
      <c r="G1065" s="69">
        <v>2060</v>
      </c>
      <c r="H1065" s="69">
        <v>2070</v>
      </c>
      <c r="I1065" s="69">
        <v>2080</v>
      </c>
      <c r="J1065" s="69">
        <v>2090</v>
      </c>
      <c r="K1065" s="69">
        <v>2100</v>
      </c>
      <c r="L1065" s="32"/>
      <c r="M1065" s="69">
        <v>2010</v>
      </c>
      <c r="N1065" s="69">
        <v>2018</v>
      </c>
      <c r="O1065" s="69">
        <v>2010</v>
      </c>
      <c r="P1065" s="69">
        <v>2018</v>
      </c>
    </row>
    <row r="1066" spans="1:39" ht="14.5" hidden="1" outlineLevel="1">
      <c r="A1066" s="23" t="s">
        <v>5</v>
      </c>
      <c r="B1066" s="121">
        <v>2.14</v>
      </c>
      <c r="C1066" s="121">
        <f t="shared" ref="C1066:K1066" si="298">B1066+(C53-$B53)*$B$1077*0.6</f>
        <v>3.9620028157499911</v>
      </c>
      <c r="D1066" s="121">
        <f t="shared" si="298"/>
        <v>8.4062238938170282</v>
      </c>
      <c r="E1066" s="121">
        <f t="shared" si="298"/>
        <v>16.803140524253624</v>
      </c>
      <c r="F1066" s="121">
        <f t="shared" si="298"/>
        <v>30.687500299056147</v>
      </c>
      <c r="G1066" s="121">
        <f t="shared" si="298"/>
        <v>51.660899054106828</v>
      </c>
      <c r="H1066" s="121">
        <f t="shared" si="298"/>
        <v>81.237137367756873</v>
      </c>
      <c r="I1066" s="121">
        <f t="shared" si="298"/>
        <v>120.87522259896103</v>
      </c>
      <c r="J1066" s="121">
        <f t="shared" si="298"/>
        <v>172.00742122504656</v>
      </c>
      <c r="K1066" s="121">
        <f t="shared" si="298"/>
        <v>235.74752193349821</v>
      </c>
      <c r="L1066" s="6"/>
      <c r="M1066">
        <v>2138.2313787628086</v>
      </c>
      <c r="N1066">
        <v>3585.901849453528</v>
      </c>
      <c r="O1066" s="2">
        <f>M1066/1000</f>
        <v>2.1382313787628084</v>
      </c>
      <c r="P1066" s="2">
        <f>N1066/1000</f>
        <v>3.5859018494535282</v>
      </c>
      <c r="Q1066" s="2"/>
      <c r="R1066" s="2"/>
      <c r="S1066" s="2"/>
      <c r="T1066" s="2"/>
      <c r="U1066" s="2"/>
      <c r="V1066" s="2"/>
      <c r="W1066" s="2"/>
      <c r="X1066" s="2"/>
      <c r="Y1066" s="2"/>
      <c r="Z1066" s="2"/>
      <c r="AB1066" s="2"/>
      <c r="AC1066" s="2"/>
      <c r="AD1066" s="2"/>
      <c r="AE1066" s="2"/>
      <c r="AF1066" s="2"/>
      <c r="AG1066" s="2"/>
      <c r="AH1066" s="2"/>
      <c r="AI1066" s="2"/>
      <c r="AJ1066" s="2"/>
      <c r="AK1066" s="2"/>
      <c r="AL1066" s="2"/>
      <c r="AM1066" s="2"/>
    </row>
    <row r="1067" spans="1:39" ht="14.5" hidden="1" outlineLevel="1">
      <c r="A1067" s="23" t="s">
        <v>6</v>
      </c>
      <c r="B1067" s="121">
        <f>O1073-B1073-B1074</f>
        <v>61.874244968818374</v>
      </c>
      <c r="C1067" s="121">
        <f t="shared" ref="C1067:K1067" si="299">B1067+(C54-$B54)*$B$1077*0.2</f>
        <v>70.532886920349299</v>
      </c>
      <c r="D1067" s="121">
        <f t="shared" si="299"/>
        <v>87.167122623308543</v>
      </c>
      <c r="E1067" s="121">
        <f t="shared" si="299"/>
        <v>108.71462357944699</v>
      </c>
      <c r="F1067" s="121">
        <f t="shared" si="299"/>
        <v>132.94897550887632</v>
      </c>
      <c r="G1067" s="121">
        <f t="shared" si="299"/>
        <v>158.38646264952385</v>
      </c>
      <c r="H1067" s="121">
        <f t="shared" si="299"/>
        <v>184.08493633092124</v>
      </c>
      <c r="I1067" s="121">
        <f t="shared" si="299"/>
        <v>209.52045313699111</v>
      </c>
      <c r="J1067" s="121">
        <f t="shared" si="299"/>
        <v>234.29692751367685</v>
      </c>
      <c r="K1067" s="121">
        <f t="shared" si="299"/>
        <v>258.33527085153639</v>
      </c>
      <c r="L1067" s="6"/>
      <c r="O1067" s="2">
        <f t="shared" ref="O1067:P1076" si="300">M1067/1000</f>
        <v>0</v>
      </c>
      <c r="P1067" s="2">
        <f t="shared" si="300"/>
        <v>0</v>
      </c>
      <c r="Q1067" s="2"/>
      <c r="R1067" s="2"/>
      <c r="S1067" s="2"/>
      <c r="T1067" s="2"/>
      <c r="U1067" s="2"/>
      <c r="V1067" s="2"/>
      <c r="W1067" s="2"/>
      <c r="X1067" s="2"/>
      <c r="Y1067" s="2"/>
      <c r="Z1067" s="2"/>
      <c r="AB1067" s="2"/>
      <c r="AC1067" s="2"/>
      <c r="AD1067" s="2"/>
      <c r="AE1067" s="2"/>
      <c r="AF1067" s="2"/>
      <c r="AG1067" s="2"/>
      <c r="AH1067" s="2"/>
      <c r="AI1067" s="2"/>
      <c r="AJ1067" s="2"/>
      <c r="AK1067" s="2"/>
      <c r="AL1067" s="2"/>
      <c r="AM1067" s="2"/>
    </row>
    <row r="1068" spans="1:39" ht="14.5" hidden="1" outlineLevel="1">
      <c r="A1068" s="23" t="s">
        <v>11</v>
      </c>
      <c r="B1068" s="64">
        <f>[9]air!D37</f>
        <v>36.260860063612135</v>
      </c>
      <c r="C1068" s="121">
        <f t="shared" ref="C1068:K1068" si="301">B1068+(C55-$B55)*$B$1077*0.6</f>
        <v>43.160824145335816</v>
      </c>
      <c r="D1068" s="121">
        <f t="shared" si="301"/>
        <v>60.340225012716672</v>
      </c>
      <c r="E1068" s="121">
        <f t="shared" si="301"/>
        <v>87.828017715499442</v>
      </c>
      <c r="F1068" s="121">
        <f t="shared" si="301"/>
        <v>124.84654605602805</v>
      </c>
      <c r="G1068" s="121">
        <f t="shared" si="301"/>
        <v>170.87853787631147</v>
      </c>
      <c r="H1068" s="121">
        <f t="shared" si="301"/>
        <v>225.87188325221268</v>
      </c>
      <c r="I1068" s="121">
        <f t="shared" si="301"/>
        <v>289.56938727002688</v>
      </c>
      <c r="J1068" s="121">
        <f t="shared" si="301"/>
        <v>361.92744614085086</v>
      </c>
      <c r="K1068" s="121">
        <f t="shared" si="301"/>
        <v>442.73098075771713</v>
      </c>
      <c r="L1068" s="6"/>
      <c r="M1068">
        <v>40845.057469514337</v>
      </c>
      <c r="N1068">
        <v>52988.060149338788</v>
      </c>
      <c r="O1068" s="2">
        <f t="shared" si="300"/>
        <v>40.845057469514337</v>
      </c>
      <c r="P1068" s="2">
        <f t="shared" si="300"/>
        <v>52.988060149338786</v>
      </c>
      <c r="Q1068" s="2" t="s">
        <v>205</v>
      </c>
      <c r="R1068" s="2"/>
      <c r="S1068" s="2"/>
      <c r="T1068" s="2"/>
      <c r="U1068" s="2"/>
      <c r="V1068" s="2"/>
      <c r="W1068" s="2"/>
      <c r="X1068" s="2"/>
      <c r="Y1068" s="2"/>
      <c r="Z1068" s="2"/>
      <c r="AB1068" s="2"/>
      <c r="AC1068" s="2"/>
      <c r="AD1068" s="2"/>
      <c r="AE1068" s="2"/>
      <c r="AF1068" s="2"/>
      <c r="AG1068" s="2"/>
      <c r="AH1068" s="2"/>
      <c r="AI1068" s="2"/>
      <c r="AJ1068" s="2"/>
      <c r="AK1068" s="2"/>
      <c r="AL1068" s="2"/>
      <c r="AM1068" s="2"/>
    </row>
    <row r="1069" spans="1:39" ht="14.5" hidden="1" outlineLevel="1">
      <c r="A1069" s="23" t="s">
        <v>2</v>
      </c>
      <c r="B1069" s="64">
        <f>[9]air!D38</f>
        <v>3.2554784118075411</v>
      </c>
      <c r="C1069" s="121">
        <f t="shared" ref="C1069:K1069" si="302">B1069+(C56-$B56)*$B$1077*0.6</f>
        <v>6.7130706359639927</v>
      </c>
      <c r="D1069" s="121">
        <f t="shared" si="302"/>
        <v>13.28477347768017</v>
      </c>
      <c r="E1069" s="121">
        <f t="shared" si="302"/>
        <v>21.818943285183799</v>
      </c>
      <c r="F1069" s="121">
        <f t="shared" si="302"/>
        <v>31.75618876180669</v>
      </c>
      <c r="G1069" s="121">
        <f t="shared" si="302"/>
        <v>43.115643118435784</v>
      </c>
      <c r="H1069" s="121">
        <f t="shared" si="302"/>
        <v>56.175089066275383</v>
      </c>
      <c r="I1069" s="121">
        <f t="shared" si="302"/>
        <v>71.034936391617578</v>
      </c>
      <c r="J1069" s="121">
        <f t="shared" si="302"/>
        <v>87.716602187949874</v>
      </c>
      <c r="K1069" s="121">
        <f t="shared" si="302"/>
        <v>106.33053390633034</v>
      </c>
      <c r="L1069" s="6"/>
      <c r="O1069" s="2">
        <f t="shared" si="300"/>
        <v>0</v>
      </c>
      <c r="P1069" s="2">
        <f t="shared" si="300"/>
        <v>0</v>
      </c>
      <c r="Q1069" s="2"/>
      <c r="R1069" s="2"/>
      <c r="S1069" s="2"/>
      <c r="T1069" s="2"/>
      <c r="U1069" s="2"/>
      <c r="V1069" s="2"/>
      <c r="W1069" s="2"/>
      <c r="X1069" s="2"/>
      <c r="Y1069" s="2"/>
      <c r="Z1069" s="2"/>
      <c r="AB1069" s="2"/>
      <c r="AC1069" s="2"/>
      <c r="AD1069" s="2"/>
      <c r="AE1069" s="2"/>
      <c r="AF1069" s="2"/>
      <c r="AG1069" s="2"/>
      <c r="AH1069" s="2"/>
      <c r="AI1069" s="2"/>
      <c r="AJ1069" s="2"/>
      <c r="AK1069" s="2"/>
      <c r="AL1069" s="2"/>
      <c r="AM1069" s="2"/>
    </row>
    <row r="1070" spans="1:39" ht="14.5" hidden="1" outlineLevel="1">
      <c r="A1070" s="23" t="s">
        <v>3</v>
      </c>
      <c r="B1070" s="64">
        <f>O1070</f>
        <v>5.1329629579027065</v>
      </c>
      <c r="C1070" s="121">
        <f t="shared" ref="C1070:K1070" si="303">B1070+(C57-$B57)*$B$1077*0.6</f>
        <v>9.1720911559172436</v>
      </c>
      <c r="D1070" s="121">
        <f t="shared" si="303"/>
        <v>17.684118499266965</v>
      </c>
      <c r="E1070" s="121">
        <f t="shared" si="303"/>
        <v>30.941453339243957</v>
      </c>
      <c r="F1070" s="121">
        <f t="shared" si="303"/>
        <v>49.989159308598403</v>
      </c>
      <c r="G1070" s="121">
        <f t="shared" si="303"/>
        <v>75.00865287939655</v>
      </c>
      <c r="H1070" s="121">
        <f t="shared" si="303"/>
        <v>105.31740099137073</v>
      </c>
      <c r="I1070" s="121">
        <f t="shared" si="303"/>
        <v>140.76492928800093</v>
      </c>
      <c r="J1070" s="121">
        <f t="shared" si="303"/>
        <v>181.38470356265424</v>
      </c>
      <c r="K1070" s="121">
        <f t="shared" si="303"/>
        <v>227.20220363249314</v>
      </c>
      <c r="L1070" s="6"/>
      <c r="M1070">
        <v>5132.9629579027069</v>
      </c>
      <c r="N1070">
        <v>6389.2783354336625</v>
      </c>
      <c r="O1070" s="2">
        <f t="shared" si="300"/>
        <v>5.1329629579027065</v>
      </c>
      <c r="P1070" s="2">
        <f t="shared" si="300"/>
        <v>6.3892783354336622</v>
      </c>
      <c r="Q1070" s="2"/>
      <c r="R1070" s="2"/>
      <c r="S1070" s="2"/>
      <c r="T1070" s="2"/>
      <c r="U1070" s="2"/>
      <c r="V1070" s="2"/>
      <c r="W1070" s="2"/>
      <c r="X1070" s="2"/>
      <c r="Y1070" s="2"/>
      <c r="Z1070" s="2"/>
      <c r="AB1070" s="2"/>
      <c r="AC1070" s="2"/>
      <c r="AD1070" s="2"/>
      <c r="AE1070" s="2"/>
      <c r="AF1070" s="2"/>
      <c r="AG1070" s="2"/>
      <c r="AH1070" s="2"/>
      <c r="AI1070" s="2"/>
      <c r="AJ1070" s="2"/>
      <c r="AK1070" s="2"/>
      <c r="AL1070" s="2"/>
      <c r="AM1070" s="2"/>
    </row>
    <row r="1071" spans="1:39" ht="14.5" hidden="1" outlineLevel="1">
      <c r="A1071" s="23" t="s">
        <v>4</v>
      </c>
      <c r="B1071" s="121">
        <f>O1071</f>
        <v>16.736950171039449</v>
      </c>
      <c r="C1071" s="121">
        <f t="shared" ref="C1071:K1071" si="304">B1071+(C58-$B58)*$B$1077*0.6</f>
        <v>19.194455836924135</v>
      </c>
      <c r="D1071" s="121">
        <f t="shared" si="304"/>
        <v>24.866324046997285</v>
      </c>
      <c r="E1071" s="121">
        <f t="shared" si="304"/>
        <v>34.725075271730162</v>
      </c>
      <c r="F1071" s="121">
        <f t="shared" si="304"/>
        <v>49.213666687655774</v>
      </c>
      <c r="G1071" s="121">
        <f t="shared" si="304"/>
        <v>68.405450703323353</v>
      </c>
      <c r="H1071" s="121">
        <f t="shared" si="304"/>
        <v>92.260236523076117</v>
      </c>
      <c r="I1071" s="121">
        <f t="shared" si="304"/>
        <v>120.84056850578757</v>
      </c>
      <c r="J1071" s="121">
        <f t="shared" si="304"/>
        <v>154.37926946775005</v>
      </c>
      <c r="K1071" s="121">
        <f t="shared" si="304"/>
        <v>192.97298161278579</v>
      </c>
      <c r="L1071" s="6"/>
      <c r="M1071">
        <v>16736.950171039451</v>
      </c>
      <c r="N1071">
        <v>33158.033962691166</v>
      </c>
      <c r="O1071" s="2">
        <f t="shared" si="300"/>
        <v>16.736950171039449</v>
      </c>
      <c r="P1071" s="2">
        <f t="shared" si="300"/>
        <v>33.158033962691164</v>
      </c>
      <c r="Q1071" s="2" t="s">
        <v>206</v>
      </c>
      <c r="R1071" s="2"/>
      <c r="S1071" s="2"/>
      <c r="T1071" s="2" t="s">
        <v>213</v>
      </c>
      <c r="U1071" s="122" t="s">
        <v>214</v>
      </c>
      <c r="V1071" s="2"/>
      <c r="W1071" s="2"/>
      <c r="X1071" s="2"/>
      <c r="Y1071" s="2"/>
      <c r="Z1071" s="2"/>
      <c r="AB1071" s="2"/>
      <c r="AC1071" s="2"/>
      <c r="AD1071" s="2"/>
      <c r="AE1071" s="2"/>
      <c r="AF1071" s="2"/>
      <c r="AG1071" s="2"/>
      <c r="AH1071" s="2"/>
      <c r="AI1071" s="2"/>
      <c r="AJ1071" s="2"/>
      <c r="AK1071" s="2"/>
      <c r="AL1071" s="2"/>
      <c r="AM1071" s="2"/>
    </row>
    <row r="1072" spans="1:39" ht="14.5" hidden="1" outlineLevel="1">
      <c r="A1072" s="23" t="s">
        <v>0</v>
      </c>
      <c r="B1072" s="121">
        <f>O1072</f>
        <v>41.310584636350015</v>
      </c>
      <c r="C1072" s="121">
        <f t="shared" ref="C1072:K1072" si="305">B1072+(C59-$B59)*$B$1077*0.6</f>
        <v>45.971961556167315</v>
      </c>
      <c r="D1072" s="121">
        <f t="shared" si="305"/>
        <v>57.38830802794849</v>
      </c>
      <c r="E1072" s="121">
        <f t="shared" si="305"/>
        <v>75.9778981458646</v>
      </c>
      <c r="F1072" s="121">
        <f t="shared" si="305"/>
        <v>101.97570862851131</v>
      </c>
      <c r="G1072" s="121">
        <f t="shared" si="305"/>
        <v>135.83071623919562</v>
      </c>
      <c r="H1072" s="121">
        <f t="shared" si="305"/>
        <v>178.15460781138387</v>
      </c>
      <c r="I1072" s="121">
        <f t="shared" si="305"/>
        <v>229.16934403441243</v>
      </c>
      <c r="J1072" s="121">
        <f t="shared" si="305"/>
        <v>288.69683452921885</v>
      </c>
      <c r="K1072" s="121">
        <f t="shared" si="305"/>
        <v>356.44073230070984</v>
      </c>
      <c r="L1072" s="6"/>
      <c r="M1072">
        <v>41310.584636350017</v>
      </c>
      <c r="N1072">
        <v>46419.368215999995</v>
      </c>
      <c r="O1072" s="2">
        <f t="shared" si="300"/>
        <v>41.310584636350015</v>
      </c>
      <c r="P1072" s="2">
        <f t="shared" si="300"/>
        <v>46.419368215999995</v>
      </c>
      <c r="Q1072" s="2"/>
      <c r="R1072" s="2"/>
      <c r="S1072" s="2"/>
      <c r="T1072" s="2" t="s">
        <v>215</v>
      </c>
      <c r="U1072" s="2" t="s">
        <v>216</v>
      </c>
      <c r="V1072" s="2"/>
      <c r="W1072" s="2"/>
      <c r="X1072" s="2"/>
      <c r="Y1072" s="2"/>
      <c r="Z1072" s="2"/>
      <c r="AB1072" s="2"/>
      <c r="AC1072" s="2"/>
      <c r="AD1072" s="2"/>
      <c r="AE1072" s="2"/>
      <c r="AF1072" s="2"/>
      <c r="AG1072" s="2"/>
      <c r="AH1072" s="2"/>
      <c r="AI1072" s="2"/>
      <c r="AJ1072" s="2"/>
      <c r="AK1072" s="2"/>
      <c r="AL1072" s="2"/>
      <c r="AM1072" s="2"/>
    </row>
    <row r="1073" spans="1:39" ht="14.5" hidden="1" outlineLevel="1">
      <c r="A1073" s="23" t="s">
        <v>1</v>
      </c>
      <c r="B1073" s="64">
        <f>[9]air!D42</f>
        <v>7.1936140336386982</v>
      </c>
      <c r="C1073" s="121">
        <f t="shared" ref="C1073:K1073" si="306">B1073+(C60-$B60)*$B$1077*0.6</f>
        <v>7.2701549028313019</v>
      </c>
      <c r="D1073" s="121">
        <f t="shared" si="306"/>
        <v>7.7839284326904545</v>
      </c>
      <c r="E1073" s="121">
        <f t="shared" si="306"/>
        <v>8.8052036225445622</v>
      </c>
      <c r="F1073" s="121">
        <f t="shared" si="306"/>
        <v>10.28125197423492</v>
      </c>
      <c r="G1073" s="121">
        <f t="shared" si="306"/>
        <v>12.210670360679741</v>
      </c>
      <c r="H1073" s="121">
        <f t="shared" si="306"/>
        <v>14.562117517457366</v>
      </c>
      <c r="I1073" s="121">
        <f t="shared" si="306"/>
        <v>17.233681329537493</v>
      </c>
      <c r="J1073" s="121">
        <f t="shared" si="306"/>
        <v>20.20810830251682</v>
      </c>
      <c r="K1073" s="121">
        <f t="shared" si="306"/>
        <v>23.505264677376374</v>
      </c>
      <c r="L1073" s="6"/>
      <c r="M1073">
        <v>73279.540525627366</v>
      </c>
      <c r="N1073">
        <v>74702.38641464083</v>
      </c>
      <c r="O1073" s="2">
        <f t="shared" si="300"/>
        <v>73.279540525627368</v>
      </c>
      <c r="P1073" s="2">
        <f t="shared" si="300"/>
        <v>74.702386414640827</v>
      </c>
      <c r="Q1073" s="2" t="s">
        <v>204</v>
      </c>
      <c r="R1073" s="2"/>
      <c r="S1073" s="2"/>
      <c r="T1073" s="2"/>
      <c r="U1073" s="2"/>
      <c r="V1073" s="2"/>
      <c r="W1073" s="2"/>
      <c r="X1073" s="2"/>
      <c r="Y1073" s="2"/>
      <c r="Z1073" s="2"/>
      <c r="AB1073" s="2"/>
      <c r="AC1073" s="2"/>
      <c r="AD1073" s="2"/>
      <c r="AE1073" s="2"/>
      <c r="AF1073" s="2"/>
      <c r="AG1073" s="2"/>
      <c r="AH1073" s="2"/>
      <c r="AI1073" s="2"/>
      <c r="AJ1073" s="2"/>
      <c r="AK1073" s="2"/>
      <c r="AL1073" s="2"/>
      <c r="AM1073" s="2"/>
    </row>
    <row r="1074" spans="1:39" ht="14.5" hidden="1" outlineLevel="1">
      <c r="A1074" s="23" t="s">
        <v>7</v>
      </c>
      <c r="B1074" s="64">
        <f>[9]air!D43</f>
        <v>4.2116815231702986</v>
      </c>
      <c r="C1074" s="121">
        <f t="shared" ref="C1074:K1074" si="307">B1074+(C61-$B61)*$B$1077*0.6</f>
        <v>7.5695764078185821</v>
      </c>
      <c r="D1074" s="121">
        <f t="shared" si="307"/>
        <v>15.189114091411774</v>
      </c>
      <c r="E1074" s="121">
        <f t="shared" si="307"/>
        <v>27.358429554527447</v>
      </c>
      <c r="F1074" s="121">
        <f t="shared" si="307"/>
        <v>44.333252527728746</v>
      </c>
      <c r="G1074" s="121">
        <f t="shared" si="307"/>
        <v>66.710919285226893</v>
      </c>
      <c r="H1074" s="121">
        <f t="shared" si="307"/>
        <v>93.856896928568858</v>
      </c>
      <c r="I1074" s="121">
        <f t="shared" si="307"/>
        <v>125.47657835550739</v>
      </c>
      <c r="J1074" s="121">
        <f t="shared" si="307"/>
        <v>161.71361844395543</v>
      </c>
      <c r="K1074" s="121">
        <f t="shared" si="307"/>
        <v>202.32857204065158</v>
      </c>
      <c r="L1074" s="6"/>
      <c r="O1074" s="2">
        <f t="shared" si="300"/>
        <v>0</v>
      </c>
      <c r="P1074" s="2">
        <f t="shared" si="300"/>
        <v>0</v>
      </c>
      <c r="Q1074" s="2"/>
      <c r="R1074" s="2"/>
      <c r="S1074" s="2"/>
      <c r="T1074" s="2"/>
      <c r="U1074" s="2"/>
      <c r="V1074" s="2"/>
      <c r="W1074" s="2"/>
      <c r="X1074" s="2"/>
      <c r="Y1074" s="2"/>
      <c r="Z1074" s="2"/>
      <c r="AB1074" s="2"/>
      <c r="AC1074" s="2"/>
      <c r="AD1074" s="2"/>
      <c r="AE1074" s="2"/>
      <c r="AF1074" s="2"/>
      <c r="AG1074" s="2"/>
      <c r="AH1074" s="2"/>
      <c r="AI1074" s="2"/>
      <c r="AJ1074" s="2"/>
      <c r="AK1074" s="2"/>
      <c r="AL1074" s="2"/>
      <c r="AM1074" s="2"/>
    </row>
    <row r="1075" spans="1:39" ht="14.5" hidden="1" outlineLevel="1">
      <c r="A1075" s="23" t="s">
        <v>8</v>
      </c>
      <c r="B1075" s="64">
        <f>[9]air!D44</f>
        <v>3.2514843291201081</v>
      </c>
      <c r="C1075" s="121">
        <f t="shared" ref="C1075:K1075" si="308">B1075+(C62-$B62)*$B$1077*0.2</f>
        <v>6.8239445399324445</v>
      </c>
      <c r="D1075" s="121">
        <f t="shared" si="308"/>
        <v>15.86548635200924</v>
      </c>
      <c r="E1075" s="121">
        <f t="shared" si="308"/>
        <v>30.076569906416445</v>
      </c>
      <c r="F1075" s="121">
        <f t="shared" si="308"/>
        <v>48.803008788331582</v>
      </c>
      <c r="G1075" s="121">
        <f t="shared" si="308"/>
        <v>72.154224220740517</v>
      </c>
      <c r="H1075" s="121">
        <f t="shared" si="308"/>
        <v>100.234451023971</v>
      </c>
      <c r="I1075" s="121">
        <f t="shared" si="308"/>
        <v>132.57122732085656</v>
      </c>
      <c r="J1075" s="121">
        <f t="shared" si="308"/>
        <v>168.77467881503566</v>
      </c>
      <c r="K1075" s="121">
        <f t="shared" si="308"/>
        <v>208.52211312748273</v>
      </c>
      <c r="L1075" s="6"/>
      <c r="M1075">
        <v>2582.299938773187</v>
      </c>
      <c r="N1075">
        <v>3464.1661365498908</v>
      </c>
      <c r="O1075" s="2">
        <f t="shared" si="300"/>
        <v>2.5822999387731871</v>
      </c>
      <c r="P1075" s="2">
        <f t="shared" si="300"/>
        <v>3.4641661365498906</v>
      </c>
      <c r="Q1075" s="2"/>
      <c r="R1075" s="2"/>
      <c r="S1075" s="2"/>
      <c r="T1075" s="2"/>
      <c r="U1075" s="2"/>
      <c r="V1075" s="2"/>
      <c r="W1075" s="2"/>
      <c r="X1075" s="2"/>
      <c r="Y1075" s="2"/>
      <c r="Z1075" s="2"/>
      <c r="AB1075" s="2"/>
      <c r="AC1075" s="2"/>
      <c r="AD1075" s="2"/>
      <c r="AE1075" s="2"/>
      <c r="AF1075" s="2"/>
      <c r="AG1075" s="2"/>
      <c r="AH1075" s="2"/>
      <c r="AI1075" s="2"/>
      <c r="AJ1075" s="2"/>
      <c r="AK1075" s="2"/>
      <c r="AL1075" s="2"/>
      <c r="AM1075" s="2"/>
    </row>
    <row r="1076" spans="1:39" ht="14.5" hidden="1" outlineLevel="1">
      <c r="A1076" s="23" t="s">
        <v>89</v>
      </c>
      <c r="B1076" s="64">
        <f>SUM(B1066:B1075)</f>
        <v>181.36786109545932</v>
      </c>
      <c r="C1076" s="64">
        <f t="shared" ref="C1076:K1076" si="309">SUM(C1066:C1075)</f>
        <v>220.37096891699014</v>
      </c>
      <c r="D1076" s="64">
        <f t="shared" si="309"/>
        <v>307.97562445784661</v>
      </c>
      <c r="E1076" s="64">
        <f t="shared" si="309"/>
        <v>443.04935494471113</v>
      </c>
      <c r="F1076" s="64">
        <f t="shared" si="309"/>
        <v>624.83525854082802</v>
      </c>
      <c r="G1076" s="64">
        <f t="shared" si="309"/>
        <v>854.36217638694063</v>
      </c>
      <c r="H1076" s="64">
        <f t="shared" si="309"/>
        <v>1131.7547568129939</v>
      </c>
      <c r="I1076" s="64">
        <f t="shared" si="309"/>
        <v>1457.0563282316994</v>
      </c>
      <c r="J1076" s="64">
        <f t="shared" si="309"/>
        <v>1831.1056101886554</v>
      </c>
      <c r="K1076" s="64">
        <f t="shared" si="309"/>
        <v>2254.1161748405816</v>
      </c>
      <c r="L1076" s="6"/>
      <c r="M1076">
        <v>182025.6270779699</v>
      </c>
      <c r="N1076">
        <v>220707.19506410795</v>
      </c>
      <c r="O1076" s="2">
        <f t="shared" si="300"/>
        <v>182.02562707796989</v>
      </c>
      <c r="P1076" s="2">
        <f t="shared" si="300"/>
        <v>220.70719506410794</v>
      </c>
      <c r="Q1076" s="2"/>
      <c r="R1076" s="2"/>
      <c r="S1076" s="2"/>
      <c r="T1076" s="2"/>
      <c r="U1076" s="2"/>
      <c r="V1076" s="2"/>
      <c r="W1076" s="2"/>
      <c r="X1076" s="2"/>
      <c r="Y1076" s="2"/>
      <c r="Z1076" s="2"/>
      <c r="AB1076" s="2"/>
      <c r="AC1076" s="2"/>
      <c r="AD1076" s="2"/>
      <c r="AE1076" s="2"/>
      <c r="AF1076" s="2"/>
      <c r="AG1076" s="2"/>
      <c r="AH1076" s="2"/>
      <c r="AI1076" s="2"/>
      <c r="AJ1076" s="2"/>
      <c r="AK1076" s="2"/>
      <c r="AL1076" s="2"/>
      <c r="AM1076" s="2"/>
    </row>
    <row r="1077" spans="1:39" hidden="1" outlineLevel="1">
      <c r="B1077">
        <f>B1076/B63</f>
        <v>2.7895880487314919</v>
      </c>
      <c r="C1077" t="s">
        <v>217</v>
      </c>
    </row>
    <row r="1078" spans="1:39" ht="14.5" hidden="1" outlineLevel="1">
      <c r="A1078" s="8" t="s">
        <v>83</v>
      </c>
    </row>
    <row r="1079" spans="1:39" ht="14.5" hidden="1" outlineLevel="1">
      <c r="A1079" s="22" t="s">
        <v>69</v>
      </c>
      <c r="B1079" s="44"/>
      <c r="C1079" s="44"/>
      <c r="D1079" s="44"/>
      <c r="E1079" s="44"/>
      <c r="F1079" s="44"/>
      <c r="G1079" s="44"/>
      <c r="H1079" s="44"/>
      <c r="I1079" s="44"/>
      <c r="J1079" s="44"/>
      <c r="K1079" s="44"/>
      <c r="N1079" s="36"/>
      <c r="O1079" s="36"/>
      <c r="R1079" s="2"/>
      <c r="S1079" s="2"/>
      <c r="T1079" s="2"/>
      <c r="U1079" s="2"/>
      <c r="V1079" s="2"/>
      <c r="W1079" s="2"/>
      <c r="X1079" s="2"/>
      <c r="Y1079" s="2"/>
      <c r="Z1079" s="2"/>
      <c r="AA1079" s="2"/>
      <c r="AB1079" s="2"/>
      <c r="AC1079" s="2"/>
    </row>
    <row r="1080" spans="1:39" ht="14.5" hidden="1" outlineLevel="1">
      <c r="A1080" s="22"/>
      <c r="B1080" s="72">
        <v>2010</v>
      </c>
      <c r="C1080" s="72">
        <v>2020</v>
      </c>
      <c r="D1080" s="72">
        <v>2030</v>
      </c>
      <c r="E1080" s="72">
        <v>2040</v>
      </c>
      <c r="F1080" s="72">
        <v>2050</v>
      </c>
      <c r="G1080" s="72">
        <v>2060</v>
      </c>
      <c r="H1080" s="72">
        <v>2070</v>
      </c>
      <c r="I1080" s="72">
        <v>2080</v>
      </c>
      <c r="J1080" s="72">
        <v>2090</v>
      </c>
      <c r="K1080" s="72">
        <v>2100</v>
      </c>
      <c r="N1080" s="36"/>
      <c r="O1080" s="36"/>
      <c r="R1080" s="2"/>
      <c r="S1080" s="2"/>
      <c r="T1080" s="2"/>
      <c r="U1080" s="2"/>
      <c r="V1080" s="2"/>
      <c r="W1080" s="2"/>
      <c r="X1080" s="2"/>
      <c r="Y1080" s="2"/>
      <c r="Z1080" s="2"/>
      <c r="AA1080" s="2"/>
      <c r="AB1080" s="2"/>
      <c r="AC1080" s="2"/>
    </row>
    <row r="1081" spans="1:39" ht="14.5" hidden="1" outlineLevel="1">
      <c r="A1081" s="78" t="s">
        <v>5</v>
      </c>
      <c r="B1081" s="44">
        <v>5.7253485631806136</v>
      </c>
      <c r="C1081" s="44">
        <v>5.1779026137179596</v>
      </c>
      <c r="D1081" s="44">
        <v>4.8266561724967598</v>
      </c>
      <c r="E1081" s="44">
        <v>4.4992367654387166</v>
      </c>
      <c r="F1081" s="44">
        <v>4.1940280699555128</v>
      </c>
      <c r="G1081" s="44">
        <v>3.9095234077683818</v>
      </c>
      <c r="H1081" s="44">
        <v>3.6443183071140073</v>
      </c>
      <c r="I1081" s="44">
        <v>3.3971035694980891</v>
      </c>
      <c r="J1081" s="44">
        <v>3.1666588067702603</v>
      </c>
      <c r="K1081" s="44">
        <v>2.9518464166157918</v>
      </c>
      <c r="N1081" s="36"/>
      <c r="O1081" s="36"/>
      <c r="R1081" s="2"/>
      <c r="S1081" s="2"/>
      <c r="T1081" s="2"/>
      <c r="U1081" s="2"/>
      <c r="V1081" s="2"/>
      <c r="W1081" s="2"/>
      <c r="X1081" s="2"/>
      <c r="Y1081" s="2"/>
      <c r="Z1081" s="2"/>
      <c r="AA1081" s="2"/>
      <c r="AB1081" s="2"/>
      <c r="AC1081" s="2"/>
    </row>
    <row r="1082" spans="1:39" ht="14.5" hidden="1" outlineLevel="1">
      <c r="A1082" s="78" t="s">
        <v>6</v>
      </c>
      <c r="B1082" s="44">
        <v>5.1739550334297126</v>
      </c>
      <c r="C1082" s="44">
        <v>4.4482066491194461</v>
      </c>
      <c r="D1082" s="44">
        <v>4.1464596152566751</v>
      </c>
      <c r="E1082" s="44">
        <v>3.8651817905892556</v>
      </c>
      <c r="F1082" s="44">
        <v>3.6029846328017276</v>
      </c>
      <c r="G1082" s="44">
        <v>3.3585737922630394</v>
      </c>
      <c r="H1082" s="44">
        <v>3.1307427224036326</v>
      </c>
      <c r="I1082" s="44">
        <v>2.9183667235368169</v>
      </c>
      <c r="J1082" s="44">
        <v>2.7203973907214518</v>
      </c>
      <c r="K1082" s="44">
        <v>2.5358574382575263</v>
      </c>
      <c r="N1082" s="36"/>
      <c r="O1082" s="36"/>
      <c r="R1082" s="2"/>
      <c r="S1082" s="2"/>
      <c r="T1082" s="2"/>
      <c r="U1082" s="2"/>
      <c r="V1082" s="2"/>
      <c r="W1082" s="2"/>
      <c r="X1082" s="2"/>
      <c r="Y1082" s="2"/>
      <c r="Z1082" s="2"/>
      <c r="AA1082" s="2"/>
      <c r="AB1082" s="2"/>
      <c r="AC1082" s="2"/>
    </row>
    <row r="1083" spans="1:39" ht="14.5" hidden="1" outlineLevel="1">
      <c r="A1083" s="78" t="s">
        <v>11</v>
      </c>
      <c r="B1083" s="44">
        <v>2.8018499316490377</v>
      </c>
      <c r="C1083" s="44">
        <v>2.5358557796367309</v>
      </c>
      <c r="D1083" s="44">
        <v>2.3662290304082334</v>
      </c>
      <c r="E1083" s="44">
        <v>2.2096264412029156</v>
      </c>
      <c r="F1083" s="44">
        <v>2.0633552635819719</v>
      </c>
      <c r="G1083" s="44">
        <v>1.9262271243078466</v>
      </c>
      <c r="H1083" s="44">
        <v>1.7982168890288575</v>
      </c>
      <c r="I1083" s="44">
        <v>1.6770584786519391</v>
      </c>
      <c r="J1083" s="44">
        <v>1.5640809511066629</v>
      </c>
      <c r="K1083" s="44">
        <v>1.4586876109214229</v>
      </c>
      <c r="N1083" s="36"/>
      <c r="O1083" s="36"/>
      <c r="R1083" s="2"/>
      <c r="S1083" s="2"/>
      <c r="T1083" s="2"/>
      <c r="U1083" s="2"/>
      <c r="V1083" s="2"/>
      <c r="W1083" s="2"/>
      <c r="X1083" s="2"/>
      <c r="Y1083" s="2"/>
      <c r="Z1083" s="2"/>
      <c r="AA1083" s="2"/>
      <c r="AB1083" s="2"/>
      <c r="AC1083" s="2"/>
    </row>
    <row r="1084" spans="1:39" ht="14.5" hidden="1" outlineLevel="1">
      <c r="A1084" s="78" t="s">
        <v>2</v>
      </c>
      <c r="B1084" s="44">
        <v>3.33803985877547</v>
      </c>
      <c r="C1084" s="44">
        <v>2.7274215969121829</v>
      </c>
      <c r="D1084" s="44">
        <v>2.542405152785328</v>
      </c>
      <c r="E1084" s="44">
        <v>2.3699394212568112</v>
      </c>
      <c r="F1084" s="44">
        <v>2.2091730164540446</v>
      </c>
      <c r="G1084" s="44">
        <v>2.0593123068270223</v>
      </c>
      <c r="H1084" s="44">
        <v>1.9196174973457309</v>
      </c>
      <c r="I1084" s="44">
        <v>1.7893989774642829</v>
      </c>
      <c r="J1084" s="44">
        <v>1.6680139168233146</v>
      </c>
      <c r="K1084" s="44">
        <v>1.554863091885158</v>
      </c>
      <c r="N1084" s="36"/>
      <c r="O1084" s="36"/>
      <c r="R1084" s="2"/>
      <c r="S1084" s="2"/>
      <c r="T1084" s="2"/>
      <c r="U1084" s="2"/>
      <c r="V1084" s="2"/>
      <c r="W1084" s="2"/>
      <c r="X1084" s="2"/>
      <c r="Y1084" s="2"/>
      <c r="Z1084" s="2"/>
      <c r="AA1084" s="2"/>
      <c r="AB1084" s="2"/>
      <c r="AC1084" s="2"/>
    </row>
    <row r="1085" spans="1:39" ht="14.5" hidden="1" outlineLevel="1">
      <c r="A1085" s="78" t="s">
        <v>3</v>
      </c>
      <c r="B1085" s="44">
        <v>5.7253485631806136</v>
      </c>
      <c r="C1085" s="44">
        <v>5.1779026137179596</v>
      </c>
      <c r="D1085" s="44">
        <v>4.8266561724967598</v>
      </c>
      <c r="E1085" s="44">
        <v>4.4992367654387166</v>
      </c>
      <c r="F1085" s="44">
        <v>4.1940280699555128</v>
      </c>
      <c r="G1085" s="44">
        <v>3.9095234077683818</v>
      </c>
      <c r="H1085" s="44">
        <v>3.6443183071140073</v>
      </c>
      <c r="I1085" s="44">
        <v>3.3971035694980891</v>
      </c>
      <c r="J1085" s="44">
        <v>3.1666588067702603</v>
      </c>
      <c r="K1085" s="44">
        <v>2.9518464166157918</v>
      </c>
      <c r="N1085" s="36"/>
      <c r="O1085" s="36"/>
      <c r="R1085" s="2"/>
      <c r="S1085" s="2"/>
      <c r="T1085" s="2"/>
      <c r="U1085" s="2"/>
      <c r="V1085" s="2"/>
      <c r="W1085" s="2"/>
      <c r="X1085" s="2"/>
      <c r="Y1085" s="2"/>
      <c r="Z1085" s="2"/>
      <c r="AA1085" s="2"/>
      <c r="AB1085" s="2"/>
      <c r="AC1085" s="2"/>
    </row>
    <row r="1086" spans="1:39" ht="14.5" hidden="1" outlineLevel="1">
      <c r="A1086" s="78" t="s">
        <v>4</v>
      </c>
      <c r="B1086" s="44">
        <v>5.7253485631806136</v>
      </c>
      <c r="C1086" s="44">
        <v>5.1779026137179596</v>
      </c>
      <c r="D1086" s="44">
        <v>4.8266561724967598</v>
      </c>
      <c r="E1086" s="44">
        <v>4.4992367654387166</v>
      </c>
      <c r="F1086" s="44">
        <v>4.1940280699555128</v>
      </c>
      <c r="G1086" s="44">
        <v>3.9095234077683818</v>
      </c>
      <c r="H1086" s="44">
        <v>3.6443183071140073</v>
      </c>
      <c r="I1086" s="44">
        <v>3.3971035694980891</v>
      </c>
      <c r="J1086" s="44">
        <v>3.1666588067702603</v>
      </c>
      <c r="K1086" s="44">
        <v>2.9518464166157918</v>
      </c>
      <c r="N1086" s="36"/>
      <c r="O1086" s="36"/>
      <c r="R1086" s="2"/>
      <c r="S1086" s="2"/>
      <c r="T1086" s="2"/>
      <c r="U1086" s="2"/>
      <c r="V1086" s="2"/>
      <c r="W1086" s="2"/>
      <c r="X1086" s="2"/>
      <c r="Y1086" s="2"/>
      <c r="Z1086" s="2"/>
      <c r="AA1086" s="2"/>
      <c r="AB1086" s="2"/>
      <c r="AC1086" s="2"/>
    </row>
    <row r="1087" spans="1:39" ht="14.5" hidden="1" outlineLevel="1">
      <c r="A1087" s="78" t="s">
        <v>0</v>
      </c>
      <c r="B1087" s="44">
        <v>4.0895346879861529</v>
      </c>
      <c r="C1087" s="44">
        <v>3.6985018669414003</v>
      </c>
      <c r="D1087" s="44">
        <v>3.4476115517834005</v>
      </c>
      <c r="E1087" s="44">
        <v>3.2137405467419415</v>
      </c>
      <c r="F1087" s="44">
        <v>2.9957343356825099</v>
      </c>
      <c r="G1087" s="44">
        <v>2.7925167198345591</v>
      </c>
      <c r="H1087" s="44">
        <v>2.6030845050814344</v>
      </c>
      <c r="I1087" s="44">
        <v>2.4265025496414929</v>
      </c>
      <c r="J1087" s="44">
        <v>2.2618991476930441</v>
      </c>
      <c r="K1087" s="44">
        <v>2.1084617261541378</v>
      </c>
      <c r="N1087" s="36"/>
      <c r="O1087" s="36"/>
      <c r="R1087" s="2"/>
      <c r="S1087" s="2"/>
      <c r="T1087" s="2"/>
      <c r="U1087" s="2"/>
      <c r="V1087" s="2"/>
      <c r="W1087" s="2"/>
      <c r="X1087" s="2"/>
      <c r="Y1087" s="2"/>
      <c r="Z1087" s="2"/>
      <c r="AA1087" s="2"/>
      <c r="AB1087" s="2"/>
      <c r="AC1087" s="2"/>
    </row>
    <row r="1088" spans="1:39" ht="14.5" hidden="1" outlineLevel="1">
      <c r="A1088" s="78" t="s">
        <v>1</v>
      </c>
      <c r="B1088" s="44">
        <v>3.2716277503889222</v>
      </c>
      <c r="C1088" s="44">
        <v>2.9588014935531199</v>
      </c>
      <c r="D1088" s="44">
        <v>2.75808924142672</v>
      </c>
      <c r="E1088" s="44">
        <v>2.5709924373935529</v>
      </c>
      <c r="F1088" s="44">
        <v>2.3965874685460076</v>
      </c>
      <c r="G1088" s="44">
        <v>2.2340133758676468</v>
      </c>
      <c r="H1088" s="44">
        <v>2.0824676040651471</v>
      </c>
      <c r="I1088" s="44">
        <v>1.9412020397131937</v>
      </c>
      <c r="J1088" s="44">
        <v>1.8095193181544345</v>
      </c>
      <c r="K1088" s="44">
        <v>1.6867693809233095</v>
      </c>
      <c r="N1088" s="36"/>
      <c r="O1088" s="36"/>
      <c r="R1088" s="2"/>
      <c r="S1088" s="2"/>
      <c r="T1088" s="2"/>
      <c r="U1088" s="2"/>
      <c r="V1088" s="2"/>
      <c r="W1088" s="2"/>
      <c r="X1088" s="2"/>
      <c r="Y1088" s="2"/>
      <c r="Z1088" s="2"/>
      <c r="AA1088" s="2"/>
      <c r="AB1088" s="2"/>
      <c r="AC1088" s="2"/>
    </row>
    <row r="1089" spans="1:27" ht="14.5" hidden="1" outlineLevel="1">
      <c r="A1089" s="78" t="s">
        <v>7</v>
      </c>
      <c r="B1089" s="44">
        <v>5.1739550334297126</v>
      </c>
      <c r="C1089" s="44">
        <v>4.4482066491194461</v>
      </c>
      <c r="D1089" s="44">
        <v>4.1464596152566751</v>
      </c>
      <c r="E1089" s="44">
        <v>3.8651817905892556</v>
      </c>
      <c r="F1089" s="44">
        <v>3.6029846328017276</v>
      </c>
      <c r="G1089" s="44">
        <v>3.3585737922630394</v>
      </c>
      <c r="H1089" s="44">
        <v>3.1307427224036326</v>
      </c>
      <c r="I1089" s="44">
        <v>2.9183667235368169</v>
      </c>
      <c r="J1089" s="44">
        <v>2.7203973907214518</v>
      </c>
      <c r="K1089" s="44">
        <v>2.5358574382575263</v>
      </c>
      <c r="N1089" s="36"/>
      <c r="O1089" s="36"/>
      <c r="R1089" s="2"/>
      <c r="S1089" s="2"/>
      <c r="T1089" s="2"/>
      <c r="U1089" s="2"/>
      <c r="V1089" s="2"/>
      <c r="W1089" s="2"/>
      <c r="X1089" s="2"/>
      <c r="Y1089" s="2"/>
      <c r="Z1089" s="2"/>
      <c r="AA1089" s="2"/>
    </row>
    <row r="1090" spans="1:27" ht="14.5" hidden="1" outlineLevel="1">
      <c r="A1090" s="78" t="s">
        <v>8</v>
      </c>
      <c r="B1090" s="44">
        <v>5.7253485631806136</v>
      </c>
      <c r="C1090" s="44">
        <v>5.1779026137179596</v>
      </c>
      <c r="D1090" s="44">
        <v>4.8266561724967598</v>
      </c>
      <c r="E1090" s="44">
        <v>4.4992367654387166</v>
      </c>
      <c r="F1090" s="44">
        <v>4.1940280699555128</v>
      </c>
      <c r="G1090" s="44">
        <v>3.9095234077683818</v>
      </c>
      <c r="H1090" s="44">
        <v>3.6443183071140073</v>
      </c>
      <c r="I1090" s="44">
        <v>3.3971035694980891</v>
      </c>
      <c r="J1090" s="44">
        <v>3.1666588067702603</v>
      </c>
      <c r="K1090" s="44">
        <v>2.9518464166157918</v>
      </c>
      <c r="N1090" s="36"/>
      <c r="O1090" s="36"/>
      <c r="R1090" s="2"/>
      <c r="S1090" s="2"/>
      <c r="T1090" s="2"/>
      <c r="U1090" s="2"/>
      <c r="V1090" s="2"/>
      <c r="W1090" s="2"/>
      <c r="X1090" s="2"/>
      <c r="Y1090" s="2"/>
      <c r="Z1090" s="2"/>
      <c r="AA1090" s="2"/>
    </row>
    <row r="1091" spans="1:27" collapsed="1"/>
    <row r="1092" spans="1:27">
      <c r="A1092" s="54" t="s">
        <v>219</v>
      </c>
      <c r="B1092" s="5"/>
      <c r="C1092" s="5"/>
      <c r="D1092" s="5"/>
      <c r="E1092" s="5"/>
      <c r="F1092" s="5"/>
      <c r="G1092" s="5"/>
      <c r="H1092" s="5"/>
      <c r="I1092" s="5"/>
      <c r="J1092" s="5"/>
      <c r="K1092" s="5"/>
    </row>
    <row r="1093" spans="1:27" ht="14.5">
      <c r="A1093" s="18" t="s">
        <v>41</v>
      </c>
      <c r="B1093" s="17"/>
      <c r="C1093" s="17"/>
      <c r="D1093" s="17"/>
      <c r="E1093" s="17"/>
      <c r="F1093" s="17"/>
      <c r="G1093" s="17"/>
      <c r="H1093" s="17"/>
      <c r="I1093" s="17"/>
      <c r="J1093" s="17"/>
      <c r="K1093" s="17"/>
    </row>
    <row r="1094" spans="1:27" ht="14.5">
      <c r="A1094" s="17"/>
      <c r="B1094" s="70">
        <v>2010</v>
      </c>
      <c r="C1094" s="70">
        <v>2020</v>
      </c>
      <c r="D1094" s="70">
        <v>2030</v>
      </c>
      <c r="E1094" s="70">
        <v>2040</v>
      </c>
      <c r="F1094" s="70">
        <v>2050</v>
      </c>
      <c r="G1094" s="70">
        <v>2060</v>
      </c>
      <c r="H1094" s="70">
        <v>2070</v>
      </c>
      <c r="I1094" s="70">
        <v>2080</v>
      </c>
      <c r="J1094" s="70">
        <v>2090</v>
      </c>
      <c r="K1094" s="70">
        <v>2100</v>
      </c>
      <c r="N1094" s="2"/>
      <c r="O1094" s="2"/>
      <c r="P1094" s="2"/>
      <c r="Q1094" s="2"/>
      <c r="R1094" s="2"/>
      <c r="S1094" s="2"/>
      <c r="T1094" s="2"/>
      <c r="U1094" s="2"/>
      <c r="V1094" s="2"/>
      <c r="W1094" s="2"/>
      <c r="X1094" s="2"/>
      <c r="Y1094" s="2"/>
    </row>
    <row r="1095" spans="1:27" ht="14.5">
      <c r="A1095" s="17" t="s">
        <v>5</v>
      </c>
      <c r="B1095" s="47">
        <f>B1081*B1066/1000</f>
        <v>1.2252245925206514E-2</v>
      </c>
      <c r="C1095" s="47">
        <f t="shared" ref="C1095:K1095" si="310">C1081*C1066/1000</f>
        <v>2.0514864735229794E-2</v>
      </c>
      <c r="D1095" s="47">
        <f t="shared" si="310"/>
        <v>4.0573952444481705E-2</v>
      </c>
      <c r="E1095" s="47">
        <f t="shared" si="310"/>
        <v>7.5601307621555092E-2</v>
      </c>
      <c r="F1095" s="47">
        <f t="shared" si="310"/>
        <v>0.12870423765100966</v>
      </c>
      <c r="G1095" s="47">
        <f t="shared" si="310"/>
        <v>0.20196949411839007</v>
      </c>
      <c r="H1095" s="47">
        <f t="shared" si="310"/>
        <v>0.29605398692685181</v>
      </c>
      <c r="I1095" s="47">
        <f t="shared" si="310"/>
        <v>0.41062565015480657</v>
      </c>
      <c r="J1095" s="47">
        <f t="shared" si="310"/>
        <v>0.54468881525213542</v>
      </c>
      <c r="K1095" s="47">
        <f t="shared" si="310"/>
        <v>0.69589047784544944</v>
      </c>
      <c r="N1095" s="2"/>
      <c r="O1095" s="2"/>
      <c r="P1095" s="2"/>
      <c r="Q1095" s="2"/>
      <c r="R1095" s="2"/>
      <c r="S1095" s="2"/>
      <c r="T1095" s="2"/>
      <c r="U1095" s="2"/>
      <c r="V1095" s="2"/>
      <c r="W1095" s="2"/>
      <c r="X1095" s="2"/>
      <c r="Y1095" s="2"/>
    </row>
    <row r="1096" spans="1:27" ht="14.5">
      <c r="A1096" s="17" t="s">
        <v>6</v>
      </c>
      <c r="B1096" s="47">
        <f t="shared" ref="B1096:K1104" si="311">B1082*B1067/1000</f>
        <v>0.32013456119608086</v>
      </c>
      <c r="C1096" s="47">
        <f t="shared" si="311"/>
        <v>0.31374485658068779</v>
      </c>
      <c r="D1096" s="47">
        <f t="shared" si="311"/>
        <v>0.36143495373567536</v>
      </c>
      <c r="E1096" s="47">
        <f t="shared" si="311"/>
        <v>0.42020178343004388</v>
      </c>
      <c r="F1096" s="47">
        <f t="shared" si="311"/>
        <v>0.4790131157052146</v>
      </c>
      <c r="G1096" s="47">
        <f t="shared" si="311"/>
        <v>0.5319526225039396</v>
      </c>
      <c r="H1096" s="47">
        <f t="shared" si="311"/>
        <v>0.57632257472216775</v>
      </c>
      <c r="I1096" s="47">
        <f t="shared" si="311"/>
        <v>0.61145751833535</v>
      </c>
      <c r="J1096" s="47">
        <f t="shared" si="311"/>
        <v>0.6373807502622596</v>
      </c>
      <c r="K1096" s="47">
        <f t="shared" si="311"/>
        <v>0.65510141815314127</v>
      </c>
      <c r="N1096" s="2"/>
      <c r="O1096" s="2"/>
      <c r="P1096" s="2"/>
      <c r="Q1096" s="2"/>
      <c r="R1096" s="2"/>
      <c r="S1096" s="2"/>
      <c r="T1096" s="2"/>
      <c r="U1096" s="2"/>
      <c r="V1096" s="2"/>
      <c r="W1096" s="2"/>
      <c r="X1096" s="2"/>
      <c r="Y1096" s="2"/>
    </row>
    <row r="1097" spans="1:27" ht="14.5">
      <c r="A1097" s="17" t="s">
        <v>11</v>
      </c>
      <c r="B1097" s="47">
        <f t="shared" si="311"/>
        <v>0.10159748829076699</v>
      </c>
      <c r="C1097" s="47">
        <f t="shared" si="311"/>
        <v>0.1094496253628344</v>
      </c>
      <c r="D1097" s="47">
        <f t="shared" si="311"/>
        <v>0.14277879212645522</v>
      </c>
      <c r="E1097" s="47">
        <f t="shared" si="311"/>
        <v>0.19406711022260567</v>
      </c>
      <c r="F1097" s="47">
        <f t="shared" si="311"/>
        <v>0.25760277794473457</v>
      </c>
      <c r="G1097" s="47">
        <f t="shared" si="311"/>
        <v>0.32915087461941689</v>
      </c>
      <c r="H1097" s="47">
        <f t="shared" si="311"/>
        <v>0.40616663522088314</v>
      </c>
      <c r="I1097" s="47">
        <f t="shared" si="311"/>
        <v>0.48562479607924547</v>
      </c>
      <c r="J1097" s="47">
        <f t="shared" si="311"/>
        <v>0.56608382419158754</v>
      </c>
      <c r="K1097" s="47">
        <f t="shared" si="311"/>
        <v>0.64580619660237293</v>
      </c>
      <c r="N1097" s="2"/>
      <c r="O1097" s="2"/>
      <c r="P1097" s="2"/>
      <c r="Q1097" s="2"/>
      <c r="R1097" s="2"/>
      <c r="S1097" s="2"/>
      <c r="T1097" s="2"/>
      <c r="U1097" s="2"/>
      <c r="V1097" s="2"/>
      <c r="W1097" s="2"/>
      <c r="X1097" s="2"/>
      <c r="Y1097" s="2"/>
    </row>
    <row r="1098" spans="1:27" ht="14.5">
      <c r="A1098" s="17" t="s">
        <v>2</v>
      </c>
      <c r="B1098" s="47">
        <f t="shared" si="311"/>
        <v>1.0866916697996637E-2</v>
      </c>
      <c r="C1098" s="47">
        <f t="shared" si="311"/>
        <v>1.8309373834125196E-2</v>
      </c>
      <c r="D1098" s="47">
        <f t="shared" si="311"/>
        <v>3.3775276543239925E-2</v>
      </c>
      <c r="E1098" s="47">
        <f t="shared" si="311"/>
        <v>5.1709573821723677E-2</v>
      </c>
      <c r="F1098" s="47">
        <f t="shared" si="311"/>
        <v>7.015491531800451E-2</v>
      </c>
      <c r="G1098" s="47">
        <f t="shared" si="311"/>
        <v>8.8788574490556632E-2</v>
      </c>
      <c r="H1098" s="47">
        <f t="shared" si="311"/>
        <v>0.10783468388657708</v>
      </c>
      <c r="I1098" s="47">
        <f t="shared" si="311"/>
        <v>0.12710984254340088</v>
      </c>
      <c r="J1098" s="47">
        <f t="shared" si="311"/>
        <v>0.14631251318595481</v>
      </c>
      <c r="K1098" s="47">
        <f t="shared" si="311"/>
        <v>0.16532942271139645</v>
      </c>
      <c r="N1098" s="2"/>
      <c r="O1098" s="2"/>
      <c r="P1098" s="2"/>
      <c r="Q1098" s="2"/>
      <c r="R1098" s="2"/>
      <c r="S1098" s="2"/>
      <c r="T1098" s="2"/>
      <c r="U1098" s="2"/>
      <c r="V1098" s="2"/>
      <c r="W1098" s="2"/>
      <c r="X1098" s="2"/>
      <c r="Y1098" s="2"/>
    </row>
    <row r="1099" spans="1:27" ht="14.5">
      <c r="A1099" s="17" t="s">
        <v>3</v>
      </c>
      <c r="B1099" s="47">
        <f t="shared" si="311"/>
        <v>2.9388002095887572E-2</v>
      </c>
      <c r="C1099" s="47">
        <f t="shared" si="311"/>
        <v>4.7492194769483277E-2</v>
      </c>
      <c r="D1099" s="47">
        <f t="shared" si="311"/>
        <v>8.5355159709651032E-2</v>
      </c>
      <c r="E1099" s="47">
        <f t="shared" si="311"/>
        <v>0.13921292444003297</v>
      </c>
      <c r="F1099" s="47">
        <f t="shared" si="311"/>
        <v>0.20965593733373961</v>
      </c>
      <c r="G1099" s="47">
        <f t="shared" si="311"/>
        <v>0.29324808421717402</v>
      </c>
      <c r="H1099" s="47">
        <f t="shared" si="311"/>
        <v>0.38381013249051926</v>
      </c>
      <c r="I1099" s="47">
        <f t="shared" si="311"/>
        <v>0.47819304374441407</v>
      </c>
      <c r="J1099" s="47">
        <f t="shared" si="311"/>
        <v>0.57438346895009207</v>
      </c>
      <c r="K1099" s="47">
        <f t="shared" si="311"/>
        <v>0.67066601063978637</v>
      </c>
      <c r="N1099" s="2"/>
      <c r="O1099" s="2"/>
      <c r="P1099" s="2"/>
      <c r="Q1099" s="2"/>
      <c r="R1099" s="2"/>
      <c r="S1099" s="2"/>
      <c r="T1099" s="2"/>
      <c r="U1099" s="2"/>
      <c r="V1099" s="2"/>
      <c r="W1099" s="2"/>
      <c r="X1099" s="2"/>
      <c r="Y1099" s="2"/>
    </row>
    <row r="1100" spans="1:27" ht="14.5">
      <c r="A1100" s="17" t="s">
        <v>4</v>
      </c>
      <c r="B1100" s="47">
        <f t="shared" si="311"/>
        <v>9.5824873613786235E-2</v>
      </c>
      <c r="C1100" s="47">
        <f t="shared" si="311"/>
        <v>9.9387023046903417E-2</v>
      </c>
      <c r="D1100" s="47">
        <f t="shared" si="311"/>
        <v>0.12002119644874405</v>
      </c>
      <c r="E1100" s="47">
        <f t="shared" si="311"/>
        <v>0.15623633534519518</v>
      </c>
      <c r="F1100" s="47">
        <f t="shared" si="311"/>
        <v>0.20640349951346287</v>
      </c>
      <c r="G1100" s="47">
        <f t="shared" si="311"/>
        <v>0.26743271074358876</v>
      </c>
      <c r="H1100" s="47">
        <f t="shared" si="311"/>
        <v>0.33622566897971468</v>
      </c>
      <c r="I1100" s="47">
        <f t="shared" si="311"/>
        <v>0.41050792661118929</v>
      </c>
      <c r="J1100" s="47">
        <f t="shared" si="311"/>
        <v>0.48886647324280985</v>
      </c>
      <c r="K1100" s="47">
        <f t="shared" si="311"/>
        <v>0.56962660427736678</v>
      </c>
      <c r="N1100" s="2"/>
      <c r="O1100" s="2"/>
      <c r="P1100" s="2"/>
      <c r="Q1100" s="2"/>
      <c r="R1100" s="2"/>
      <c r="S1100" s="2"/>
      <c r="T1100" s="2"/>
      <c r="U1100" s="2"/>
      <c r="V1100" s="2"/>
      <c r="W1100" s="2"/>
      <c r="X1100" s="2"/>
      <c r="Y1100" s="2"/>
    </row>
    <row r="1101" spans="1:27" ht="14.5">
      <c r="A1101" s="17" t="s">
        <v>0</v>
      </c>
      <c r="B1101" s="47">
        <f t="shared" si="311"/>
        <v>0.16894106885134122</v>
      </c>
      <c r="C1101" s="47">
        <f t="shared" si="311"/>
        <v>0.1700273856424431</v>
      </c>
      <c r="D1101" s="47">
        <f t="shared" si="311"/>
        <v>0.19785259369445926</v>
      </c>
      <c r="E1101" s="47">
        <f t="shared" si="311"/>
        <v>0.24417325192759443</v>
      </c>
      <c r="F1101" s="47">
        <f t="shared" si="311"/>
        <v>0.30549213174398654</v>
      </c>
      <c r="G1101" s="47">
        <f t="shared" si="311"/>
        <v>0.37930954616505735</v>
      </c>
      <c r="H1101" s="47">
        <f t="shared" si="311"/>
        <v>0.46375149910267321</v>
      </c>
      <c r="I1101" s="47">
        <f t="shared" si="311"/>
        <v>0.55607999759917026</v>
      </c>
      <c r="J1101" s="47">
        <f t="shared" si="311"/>
        <v>0.65300312396331994</v>
      </c>
      <c r="K1101" s="47">
        <f t="shared" si="311"/>
        <v>0.75154164169839965</v>
      </c>
      <c r="N1101" s="2"/>
      <c r="O1101" s="2"/>
      <c r="P1101" s="2"/>
      <c r="Q1101" s="2"/>
      <c r="R1101" s="2"/>
      <c r="S1101" s="2"/>
      <c r="T1101" s="2"/>
      <c r="U1101" s="2"/>
      <c r="V1101" s="2"/>
      <c r="W1101" s="2"/>
      <c r="X1101" s="2"/>
      <c r="Y1101" s="2"/>
    </row>
    <row r="1102" spans="1:27" ht="14.5">
      <c r="A1102" s="17" t="s">
        <v>1</v>
      </c>
      <c r="B1102" s="47">
        <f t="shared" si="311"/>
        <v>2.3534827298039556E-2</v>
      </c>
      <c r="C1102" s="47">
        <f t="shared" si="311"/>
        <v>2.1510945184859794E-2</v>
      </c>
      <c r="D1102" s="47">
        <f t="shared" si="311"/>
        <v>2.1468769266239092E-2</v>
      </c>
      <c r="E1102" s="47">
        <f t="shared" si="311"/>
        <v>2.2638111923272388E-2</v>
      </c>
      <c r="F1102" s="47">
        <f t="shared" si="311"/>
        <v>2.4639919642415308E-2</v>
      </c>
      <c r="G1102" s="47">
        <f t="shared" si="311"/>
        <v>2.7278800914069166E-2</v>
      </c>
      <c r="H1102" s="47">
        <f t="shared" si="311"/>
        <v>3.032513797669455E-2</v>
      </c>
      <c r="I1102" s="47">
        <f t="shared" si="311"/>
        <v>3.3454057348665363E-2</v>
      </c>
      <c r="J1102" s="47">
        <f t="shared" si="311"/>
        <v>3.6566962356761205E-2</v>
      </c>
      <c r="K1102" s="47">
        <f t="shared" si="311"/>
        <v>3.9647960748296684E-2</v>
      </c>
      <c r="N1102" s="2"/>
      <c r="O1102" s="2"/>
      <c r="P1102" s="2"/>
      <c r="Q1102" s="2"/>
      <c r="R1102" s="2"/>
      <c r="S1102" s="2"/>
      <c r="T1102" s="2"/>
      <c r="U1102" s="2"/>
      <c r="V1102" s="2"/>
      <c r="W1102" s="2"/>
      <c r="X1102" s="2"/>
      <c r="Y1102" s="2"/>
    </row>
    <row r="1103" spans="1:27" ht="14.5">
      <c r="A1103" s="17" t="s">
        <v>7</v>
      </c>
      <c r="B1103" s="47">
        <f t="shared" si="311"/>
        <v>2.1791050816009884E-2</v>
      </c>
      <c r="C1103" s="47">
        <f t="shared" si="311"/>
        <v>3.3671040108276311E-2</v>
      </c>
      <c r="D1103" s="47">
        <f t="shared" si="311"/>
        <v>6.298104817156501E-2</v>
      </c>
      <c r="E1103" s="47">
        <f t="shared" si="311"/>
        <v>0.10574530373327841</v>
      </c>
      <c r="F1103" s="47">
        <f t="shared" si="311"/>
        <v>0.15973202757952501</v>
      </c>
      <c r="G1103" s="47">
        <f t="shared" si="311"/>
        <v>0.224053545169138</v>
      </c>
      <c r="H1103" s="47">
        <f t="shared" si="311"/>
        <v>0.29384179700650481</v>
      </c>
      <c r="I1103" s="47">
        <f t="shared" si="311"/>
        <v>0.36618667085597273</v>
      </c>
      <c r="J1103" s="47">
        <f t="shared" si="311"/>
        <v>0.43992530565906079</v>
      </c>
      <c r="K1103" s="47">
        <f t="shared" si="311"/>
        <v>0.51307641438131013</v>
      </c>
      <c r="N1103" s="2"/>
      <c r="O1103" s="2"/>
      <c r="P1103" s="2"/>
      <c r="Q1103" s="2"/>
      <c r="R1103" s="2"/>
      <c r="S1103" s="2"/>
      <c r="T1103" s="2"/>
      <c r="U1103" s="2"/>
      <c r="V1103" s="2"/>
      <c r="W1103" s="2"/>
      <c r="X1103" s="2"/>
      <c r="Y1103" s="2"/>
    </row>
    <row r="1104" spans="1:27" ht="14.5">
      <c r="A1104" s="17" t="s">
        <v>8</v>
      </c>
      <c r="B1104" s="47">
        <f t="shared" si="311"/>
        <v>1.8615881131932091E-2</v>
      </c>
      <c r="C1104" s="47">
        <f t="shared" si="311"/>
        <v>3.5333720269182606E-2</v>
      </c>
      <c r="D1104" s="47">
        <f t="shared" si="311"/>
        <v>7.6577247630588499E-2</v>
      </c>
      <c r="E1104" s="47">
        <f t="shared" si="311"/>
        <v>0.13532160910123656</v>
      </c>
      <c r="F1104" s="47">
        <f t="shared" si="311"/>
        <v>0.20468118875654823</v>
      </c>
      <c r="G1104" s="47">
        <f t="shared" si="311"/>
        <v>0.28208862856035338</v>
      </c>
      <c r="H1104" s="47">
        <f t="shared" si="311"/>
        <v>0.36528624487017985</v>
      </c>
      <c r="I1104" s="47">
        <f t="shared" si="311"/>
        <v>0.45035818954442441</v>
      </c>
      <c r="J1104" s="47">
        <f t="shared" si="311"/>
        <v>0.53445182302945482</v>
      </c>
      <c r="K1104" s="47">
        <f t="shared" si="311"/>
        <v>0.61552525242051259</v>
      </c>
      <c r="N1104" s="2"/>
      <c r="O1104" s="2"/>
      <c r="P1104" s="2"/>
      <c r="Q1104" s="2"/>
      <c r="R1104" s="2"/>
      <c r="S1104" s="2"/>
      <c r="T1104" s="2"/>
      <c r="U1104" s="2"/>
      <c r="V1104" s="2"/>
      <c r="W1104" s="2"/>
    </row>
    <row r="1105" spans="1:23" ht="14.5">
      <c r="A1105" s="17" t="s">
        <v>89</v>
      </c>
      <c r="B1105" s="47">
        <f>SUM(B1095:B1104)</f>
        <v>0.80294691591704748</v>
      </c>
      <c r="C1105" s="47">
        <f t="shared" ref="C1105:K1105" si="312">SUM(C1095:C1104)</f>
        <v>0.86944102953402547</v>
      </c>
      <c r="D1105" s="47">
        <f t="shared" si="312"/>
        <v>1.1428189897710992</v>
      </c>
      <c r="E1105" s="47">
        <f t="shared" si="312"/>
        <v>1.5449073115665384</v>
      </c>
      <c r="F1105" s="47">
        <f t="shared" si="312"/>
        <v>2.0460797511886413</v>
      </c>
      <c r="G1105" s="47">
        <f t="shared" si="312"/>
        <v>2.6252728815016839</v>
      </c>
      <c r="H1105" s="47">
        <f t="shared" si="312"/>
        <v>3.259618361182766</v>
      </c>
      <c r="I1105" s="47">
        <f t="shared" si="312"/>
        <v>3.929597692816639</v>
      </c>
      <c r="J1105" s="47">
        <f t="shared" si="312"/>
        <v>4.6216630600934367</v>
      </c>
      <c r="K1105" s="47">
        <f t="shared" si="312"/>
        <v>5.3222113994780322</v>
      </c>
      <c r="N1105" s="2"/>
      <c r="O1105" s="2"/>
      <c r="P1105" s="2"/>
      <c r="Q1105" s="2"/>
      <c r="R1105" s="2"/>
      <c r="S1105" s="2"/>
      <c r="T1105" s="2"/>
      <c r="U1105" s="2"/>
      <c r="V1105" s="2"/>
      <c r="W1105" s="2"/>
    </row>
    <row r="1107" spans="1:23">
      <c r="A1107" s="54" t="s">
        <v>220</v>
      </c>
    </row>
    <row r="1108" spans="1:23" ht="14.5">
      <c r="A1108" s="129" t="s">
        <v>291</v>
      </c>
      <c r="B1108" s="138"/>
      <c r="C1108" s="129"/>
      <c r="D1108" s="138"/>
      <c r="E1108" s="138"/>
      <c r="F1108" s="138"/>
      <c r="G1108" s="138"/>
      <c r="H1108" s="138"/>
      <c r="I1108" s="138"/>
      <c r="J1108" s="138"/>
      <c r="K1108" s="139"/>
      <c r="M1108" t="s">
        <v>221</v>
      </c>
    </row>
    <row r="1109" spans="1:23" ht="14.5">
      <c r="A1109" s="129"/>
      <c r="B1109" s="149">
        <v>2010</v>
      </c>
      <c r="C1109" s="149">
        <v>2020</v>
      </c>
      <c r="D1109" s="149">
        <v>2030</v>
      </c>
      <c r="E1109" s="149">
        <v>2040</v>
      </c>
      <c r="F1109" s="149">
        <v>2050</v>
      </c>
      <c r="G1109" s="149">
        <v>2060</v>
      </c>
      <c r="H1109" s="149">
        <v>2070</v>
      </c>
      <c r="I1109" s="149">
        <v>2080</v>
      </c>
      <c r="J1109" s="149">
        <v>2090</v>
      </c>
      <c r="K1109" s="149">
        <v>2100</v>
      </c>
      <c r="M1109">
        <f>C1076/'[7]Number of aircrafts'!$K$29</f>
        <v>0.12242831606499452</v>
      </c>
      <c r="N1109" t="s">
        <v>222</v>
      </c>
    </row>
    <row r="1110" spans="1:23" ht="14.5">
      <c r="A1110" s="150" t="s">
        <v>5</v>
      </c>
      <c r="B1110" s="140">
        <f>ROUND(B1066/$M$1109,0)</f>
        <v>17</v>
      </c>
      <c r="C1110" s="140">
        <f t="shared" ref="C1110:K1110" si="313">ROUND(C1066/$M$1109,0)</f>
        <v>32</v>
      </c>
      <c r="D1110" s="140">
        <f t="shared" si="313"/>
        <v>69</v>
      </c>
      <c r="E1110" s="140">
        <f t="shared" si="313"/>
        <v>137</v>
      </c>
      <c r="F1110" s="140">
        <f t="shared" si="313"/>
        <v>251</v>
      </c>
      <c r="G1110" s="140">
        <f t="shared" si="313"/>
        <v>422</v>
      </c>
      <c r="H1110" s="140">
        <f t="shared" si="313"/>
        <v>664</v>
      </c>
      <c r="I1110" s="140">
        <f t="shared" si="313"/>
        <v>987</v>
      </c>
      <c r="J1110" s="140">
        <f t="shared" si="313"/>
        <v>1405</v>
      </c>
      <c r="K1110" s="140">
        <f t="shared" si="313"/>
        <v>1926</v>
      </c>
      <c r="M1110" t="s">
        <v>223</v>
      </c>
    </row>
    <row r="1111" spans="1:23" ht="14.5">
      <c r="A1111" s="150" t="s">
        <v>6</v>
      </c>
      <c r="B1111" s="140">
        <f t="shared" ref="B1111:K1119" si="314">ROUND(B1067/$M$1109,0)</f>
        <v>505</v>
      </c>
      <c r="C1111" s="140">
        <f t="shared" si="314"/>
        <v>576</v>
      </c>
      <c r="D1111" s="140">
        <f t="shared" si="314"/>
        <v>712</v>
      </c>
      <c r="E1111" s="140">
        <f t="shared" si="314"/>
        <v>888</v>
      </c>
      <c r="F1111" s="140">
        <f t="shared" si="314"/>
        <v>1086</v>
      </c>
      <c r="G1111" s="140">
        <f t="shared" si="314"/>
        <v>1294</v>
      </c>
      <c r="H1111" s="140">
        <f t="shared" si="314"/>
        <v>1504</v>
      </c>
      <c r="I1111" s="140">
        <f t="shared" si="314"/>
        <v>1711</v>
      </c>
      <c r="J1111" s="140">
        <f t="shared" si="314"/>
        <v>1914</v>
      </c>
      <c r="K1111" s="140">
        <f t="shared" si="314"/>
        <v>2110</v>
      </c>
    </row>
    <row r="1112" spans="1:23" ht="14.5">
      <c r="A1112" s="150" t="s">
        <v>11</v>
      </c>
      <c r="B1112" s="140">
        <f t="shared" si="314"/>
        <v>296</v>
      </c>
      <c r="C1112" s="140">
        <f t="shared" si="314"/>
        <v>353</v>
      </c>
      <c r="D1112" s="140">
        <f t="shared" si="314"/>
        <v>493</v>
      </c>
      <c r="E1112" s="140">
        <f t="shared" si="314"/>
        <v>717</v>
      </c>
      <c r="F1112" s="140">
        <f t="shared" si="314"/>
        <v>1020</v>
      </c>
      <c r="G1112" s="140">
        <f t="shared" si="314"/>
        <v>1396</v>
      </c>
      <c r="H1112" s="140">
        <f t="shared" si="314"/>
        <v>1845</v>
      </c>
      <c r="I1112" s="140">
        <f t="shared" si="314"/>
        <v>2365</v>
      </c>
      <c r="J1112" s="140">
        <f t="shared" si="314"/>
        <v>2956</v>
      </c>
      <c r="K1112" s="140">
        <f t="shared" si="314"/>
        <v>3616</v>
      </c>
    </row>
    <row r="1113" spans="1:23" ht="14.5">
      <c r="A1113" s="150" t="s">
        <v>2</v>
      </c>
      <c r="B1113" s="140">
        <f t="shared" si="314"/>
        <v>27</v>
      </c>
      <c r="C1113" s="140">
        <f t="shared" si="314"/>
        <v>55</v>
      </c>
      <c r="D1113" s="140">
        <f t="shared" si="314"/>
        <v>109</v>
      </c>
      <c r="E1113" s="140">
        <f t="shared" si="314"/>
        <v>178</v>
      </c>
      <c r="F1113" s="140">
        <f t="shared" si="314"/>
        <v>259</v>
      </c>
      <c r="G1113" s="140">
        <f t="shared" si="314"/>
        <v>352</v>
      </c>
      <c r="H1113" s="140">
        <f t="shared" si="314"/>
        <v>459</v>
      </c>
      <c r="I1113" s="140">
        <f t="shared" si="314"/>
        <v>580</v>
      </c>
      <c r="J1113" s="140">
        <f t="shared" si="314"/>
        <v>716</v>
      </c>
      <c r="K1113" s="140">
        <f t="shared" si="314"/>
        <v>869</v>
      </c>
    </row>
    <row r="1114" spans="1:23" ht="14.5">
      <c r="A1114" s="150" t="s">
        <v>3</v>
      </c>
      <c r="B1114" s="140">
        <f t="shared" si="314"/>
        <v>42</v>
      </c>
      <c r="C1114" s="140">
        <f t="shared" si="314"/>
        <v>75</v>
      </c>
      <c r="D1114" s="140">
        <f t="shared" si="314"/>
        <v>144</v>
      </c>
      <c r="E1114" s="140">
        <f t="shared" si="314"/>
        <v>253</v>
      </c>
      <c r="F1114" s="140">
        <f t="shared" si="314"/>
        <v>408</v>
      </c>
      <c r="G1114" s="140">
        <f t="shared" si="314"/>
        <v>613</v>
      </c>
      <c r="H1114" s="140">
        <f t="shared" si="314"/>
        <v>860</v>
      </c>
      <c r="I1114" s="140">
        <f t="shared" si="314"/>
        <v>1150</v>
      </c>
      <c r="J1114" s="140">
        <f t="shared" si="314"/>
        <v>1482</v>
      </c>
      <c r="K1114" s="140">
        <f t="shared" si="314"/>
        <v>1856</v>
      </c>
    </row>
    <row r="1115" spans="1:23" ht="14.5">
      <c r="A1115" s="150" t="s">
        <v>4</v>
      </c>
      <c r="B1115" s="140">
        <f t="shared" si="314"/>
        <v>137</v>
      </c>
      <c r="C1115" s="140">
        <f t="shared" si="314"/>
        <v>157</v>
      </c>
      <c r="D1115" s="140">
        <f t="shared" si="314"/>
        <v>203</v>
      </c>
      <c r="E1115" s="140">
        <f t="shared" si="314"/>
        <v>284</v>
      </c>
      <c r="F1115" s="140">
        <f t="shared" si="314"/>
        <v>402</v>
      </c>
      <c r="G1115" s="140">
        <f t="shared" si="314"/>
        <v>559</v>
      </c>
      <c r="H1115" s="140">
        <f t="shared" si="314"/>
        <v>754</v>
      </c>
      <c r="I1115" s="140">
        <f t="shared" si="314"/>
        <v>987</v>
      </c>
      <c r="J1115" s="140">
        <f t="shared" si="314"/>
        <v>1261</v>
      </c>
      <c r="K1115" s="140">
        <f t="shared" si="314"/>
        <v>1576</v>
      </c>
    </row>
    <row r="1116" spans="1:23" ht="14.5">
      <c r="A1116" s="150" t="s">
        <v>0</v>
      </c>
      <c r="B1116" s="140">
        <f t="shared" si="314"/>
        <v>337</v>
      </c>
      <c r="C1116" s="140">
        <f t="shared" si="314"/>
        <v>376</v>
      </c>
      <c r="D1116" s="140">
        <f t="shared" si="314"/>
        <v>469</v>
      </c>
      <c r="E1116" s="140">
        <f t="shared" si="314"/>
        <v>621</v>
      </c>
      <c r="F1116" s="140">
        <f t="shared" si="314"/>
        <v>833</v>
      </c>
      <c r="G1116" s="140">
        <f t="shared" si="314"/>
        <v>1109</v>
      </c>
      <c r="H1116" s="140">
        <f t="shared" si="314"/>
        <v>1455</v>
      </c>
      <c r="I1116" s="140">
        <f t="shared" si="314"/>
        <v>1872</v>
      </c>
      <c r="J1116" s="140">
        <f t="shared" si="314"/>
        <v>2358</v>
      </c>
      <c r="K1116" s="140">
        <f t="shared" si="314"/>
        <v>2911</v>
      </c>
    </row>
    <row r="1117" spans="1:23" ht="14.5">
      <c r="A1117" s="150" t="s">
        <v>1</v>
      </c>
      <c r="B1117" s="140">
        <f t="shared" si="314"/>
        <v>59</v>
      </c>
      <c r="C1117" s="140">
        <f t="shared" si="314"/>
        <v>59</v>
      </c>
      <c r="D1117" s="140">
        <f t="shared" si="314"/>
        <v>64</v>
      </c>
      <c r="E1117" s="140">
        <f t="shared" si="314"/>
        <v>72</v>
      </c>
      <c r="F1117" s="140">
        <f t="shared" si="314"/>
        <v>84</v>
      </c>
      <c r="G1117" s="140">
        <f t="shared" si="314"/>
        <v>100</v>
      </c>
      <c r="H1117" s="140">
        <f t="shared" si="314"/>
        <v>119</v>
      </c>
      <c r="I1117" s="140">
        <f t="shared" si="314"/>
        <v>141</v>
      </c>
      <c r="J1117" s="140">
        <f t="shared" si="314"/>
        <v>165</v>
      </c>
      <c r="K1117" s="140">
        <f t="shared" si="314"/>
        <v>192</v>
      </c>
    </row>
    <row r="1118" spans="1:23" ht="14.5">
      <c r="A1118" s="150" t="s">
        <v>7</v>
      </c>
      <c r="B1118" s="140">
        <f t="shared" si="314"/>
        <v>34</v>
      </c>
      <c r="C1118" s="140">
        <f t="shared" si="314"/>
        <v>62</v>
      </c>
      <c r="D1118" s="140">
        <f t="shared" si="314"/>
        <v>124</v>
      </c>
      <c r="E1118" s="140">
        <f t="shared" si="314"/>
        <v>223</v>
      </c>
      <c r="F1118" s="140">
        <f t="shared" si="314"/>
        <v>362</v>
      </c>
      <c r="G1118" s="140">
        <f t="shared" si="314"/>
        <v>545</v>
      </c>
      <c r="H1118" s="140">
        <f t="shared" si="314"/>
        <v>767</v>
      </c>
      <c r="I1118" s="140">
        <f t="shared" si="314"/>
        <v>1025</v>
      </c>
      <c r="J1118" s="140">
        <f t="shared" si="314"/>
        <v>1321</v>
      </c>
      <c r="K1118" s="140">
        <f t="shared" si="314"/>
        <v>1653</v>
      </c>
    </row>
    <row r="1119" spans="1:23" ht="14.5">
      <c r="A1119" s="150" t="s">
        <v>8</v>
      </c>
      <c r="B1119" s="140">
        <f t="shared" si="314"/>
        <v>27</v>
      </c>
      <c r="C1119" s="140">
        <f t="shared" si="314"/>
        <v>56</v>
      </c>
      <c r="D1119" s="140">
        <f t="shared" si="314"/>
        <v>130</v>
      </c>
      <c r="E1119" s="140">
        <f t="shared" si="314"/>
        <v>246</v>
      </c>
      <c r="F1119" s="140">
        <f t="shared" si="314"/>
        <v>399</v>
      </c>
      <c r="G1119" s="140">
        <f t="shared" si="314"/>
        <v>589</v>
      </c>
      <c r="H1119" s="140">
        <f t="shared" si="314"/>
        <v>819</v>
      </c>
      <c r="I1119" s="140">
        <f t="shared" si="314"/>
        <v>1083</v>
      </c>
      <c r="J1119" s="140">
        <f t="shared" si="314"/>
        <v>1379</v>
      </c>
      <c r="K1119" s="140">
        <f t="shared" si="314"/>
        <v>1703</v>
      </c>
    </row>
    <row r="1120" spans="1:23" ht="14.5">
      <c r="A1120" s="150" t="s">
        <v>89</v>
      </c>
      <c r="B1120" s="140">
        <f>SUM(B1110:B1119)</f>
        <v>1481</v>
      </c>
      <c r="C1120" s="140">
        <f t="shared" ref="C1120:K1120" si="315">SUM(C1110:C1119)</f>
        <v>1801</v>
      </c>
      <c r="D1120" s="140">
        <f t="shared" si="315"/>
        <v>2517</v>
      </c>
      <c r="E1120" s="140">
        <f t="shared" si="315"/>
        <v>3619</v>
      </c>
      <c r="F1120" s="140">
        <f t="shared" si="315"/>
        <v>5104</v>
      </c>
      <c r="G1120" s="140">
        <f t="shared" si="315"/>
        <v>6979</v>
      </c>
      <c r="H1120" s="140">
        <f t="shared" si="315"/>
        <v>9246</v>
      </c>
      <c r="I1120" s="140">
        <f t="shared" si="315"/>
        <v>11901</v>
      </c>
      <c r="J1120" s="140">
        <f t="shared" si="315"/>
        <v>14957</v>
      </c>
      <c r="K1120" s="140">
        <f t="shared" si="315"/>
        <v>18412</v>
      </c>
    </row>
    <row r="1125" spans="1:11">
      <c r="A1125" t="s">
        <v>260</v>
      </c>
      <c r="B1125">
        <v>2010</v>
      </c>
      <c r="C1125">
        <v>2020</v>
      </c>
      <c r="D1125">
        <v>2030</v>
      </c>
      <c r="E1125">
        <v>2040</v>
      </c>
      <c r="F1125">
        <v>2050</v>
      </c>
      <c r="G1125">
        <v>2060</v>
      </c>
      <c r="H1125">
        <v>2070</v>
      </c>
      <c r="I1125">
        <v>2080</v>
      </c>
      <c r="J1125">
        <v>2090</v>
      </c>
      <c r="K1125">
        <v>2100</v>
      </c>
    </row>
    <row r="1126" spans="1:11">
      <c r="A1126" s="1" t="s">
        <v>261</v>
      </c>
      <c r="B1126" s="1">
        <f>B170</f>
        <v>33.066284562055543</v>
      </c>
      <c r="C1126" s="1">
        <f t="shared" ref="C1126:K1126" si="316">C170</f>
        <v>38.21732063903773</v>
      </c>
      <c r="D1126" s="1">
        <f t="shared" si="316"/>
        <v>42.824387291161692</v>
      </c>
      <c r="E1126" s="1">
        <f t="shared" si="316"/>
        <v>48.396376482382628</v>
      </c>
      <c r="F1126" s="1">
        <f t="shared" si="316"/>
        <v>54.519477677439646</v>
      </c>
      <c r="G1126" s="1">
        <f t="shared" si="316"/>
        <v>61.005352230628908</v>
      </c>
      <c r="H1126" s="1">
        <f t="shared" si="316"/>
        <v>67.925296459947475</v>
      </c>
      <c r="I1126" s="1">
        <f t="shared" si="316"/>
        <v>83.884512442083576</v>
      </c>
      <c r="J1126" s="1">
        <f t="shared" si="316"/>
        <v>94.639255315393754</v>
      </c>
      <c r="K1126" s="1">
        <f t="shared" si="316"/>
        <v>102.49205683909082</v>
      </c>
    </row>
    <row r="1127" spans="1:11">
      <c r="A1127" t="s">
        <v>262</v>
      </c>
      <c r="B1127" s="2">
        <f>B272</f>
        <v>5.6945285096454255</v>
      </c>
      <c r="C1127" s="2">
        <f t="shared" ref="C1127:K1127" si="317">C272</f>
        <v>6.7788808684196278</v>
      </c>
      <c r="D1127" s="2">
        <f t="shared" si="317"/>
        <v>7.7652623981014859</v>
      </c>
      <c r="E1127" s="2">
        <f t="shared" si="317"/>
        <v>8.3037900410486127</v>
      </c>
      <c r="F1127" s="2">
        <f t="shared" si="317"/>
        <v>8.5798877922974306</v>
      </c>
      <c r="G1127" s="2">
        <f t="shared" si="317"/>
        <v>8.8005326410301272</v>
      </c>
      <c r="H1127" s="2">
        <f t="shared" si="317"/>
        <v>8.8852181340643206</v>
      </c>
      <c r="I1127" s="2">
        <f t="shared" si="317"/>
        <v>8.588444809426818</v>
      </c>
      <c r="J1127" s="2">
        <f t="shared" si="317"/>
        <v>7.7884599507891386</v>
      </c>
      <c r="K1127" s="2">
        <f t="shared" si="317"/>
        <v>6.989405952526611</v>
      </c>
    </row>
    <row r="1128" spans="1:11">
      <c r="A1128" t="s">
        <v>266</v>
      </c>
      <c r="B1128" s="2">
        <f>B363</f>
        <v>0.87881692716577631</v>
      </c>
      <c r="C1128" s="2">
        <f t="shared" ref="C1128:K1128" si="318">C363</f>
        <v>0.98387506865250496</v>
      </c>
      <c r="D1128" s="2">
        <f t="shared" si="318"/>
        <v>1.0834502833793445</v>
      </c>
      <c r="E1128" s="2">
        <f t="shared" si="318"/>
        <v>1.1711326834589473</v>
      </c>
      <c r="F1128" s="2">
        <f t="shared" si="318"/>
        <v>1.2485337490799902</v>
      </c>
      <c r="G1128" s="2">
        <f t="shared" si="318"/>
        <v>1.3315511269984923</v>
      </c>
      <c r="H1128" s="2">
        <f t="shared" si="318"/>
        <v>1.4133668970229092</v>
      </c>
      <c r="I1128" s="2">
        <f t="shared" si="318"/>
        <v>1.4607028777112825</v>
      </c>
      <c r="J1128" s="2">
        <f t="shared" si="318"/>
        <v>1.4997765382036117</v>
      </c>
      <c r="K1128" s="2">
        <f t="shared" si="318"/>
        <v>1.5368671937190439</v>
      </c>
    </row>
    <row r="1129" spans="1:11">
      <c r="A1129" t="s">
        <v>263</v>
      </c>
      <c r="B1129" s="2">
        <f>B559</f>
        <v>1.070450362409531</v>
      </c>
      <c r="C1129" s="2">
        <f t="shared" ref="C1129:K1129" si="319">C559</f>
        <v>1.4459843612051833</v>
      </c>
      <c r="D1129" s="2">
        <f t="shared" si="319"/>
        <v>1.963180948429716</v>
      </c>
      <c r="E1129" s="2">
        <f t="shared" si="319"/>
        <v>2.5463504769772225</v>
      </c>
      <c r="F1129" s="2">
        <f t="shared" si="319"/>
        <v>3.0958340616394522</v>
      </c>
      <c r="G1129" s="2">
        <f t="shared" si="319"/>
        <v>3.6169482084001792</v>
      </c>
      <c r="H1129" s="2">
        <f t="shared" si="319"/>
        <v>4.2980042318463445</v>
      </c>
      <c r="I1129" s="2">
        <f t="shared" si="319"/>
        <v>4.9818300953720076</v>
      </c>
      <c r="J1129" s="2">
        <f t="shared" si="319"/>
        <v>5.7253788144751709</v>
      </c>
      <c r="K1129" s="2">
        <f t="shared" si="319"/>
        <v>6.7844320116803951</v>
      </c>
    </row>
    <row r="1130" spans="1:11">
      <c r="A1130" t="s">
        <v>264</v>
      </c>
      <c r="B1130" s="2">
        <f>B574</f>
        <v>7.6601907548711408</v>
      </c>
      <c r="C1130" s="2">
        <f t="shared" ref="C1130:K1130" si="320">C574</f>
        <v>10.347528876032612</v>
      </c>
      <c r="D1130" s="2">
        <f t="shared" si="320"/>
        <v>14.048610827175491</v>
      </c>
      <c r="E1130" s="2">
        <f t="shared" si="320"/>
        <v>18.221798102339509</v>
      </c>
      <c r="F1130" s="2">
        <f t="shared" si="320"/>
        <v>22.153927253763666</v>
      </c>
      <c r="G1130" s="2">
        <f t="shared" si="320"/>
        <v>25.883043436473589</v>
      </c>
      <c r="H1130" s="2">
        <f t="shared" si="320"/>
        <v>30.756710854931331</v>
      </c>
      <c r="I1130" s="2">
        <f t="shared" si="320"/>
        <v>35.650199373100499</v>
      </c>
      <c r="J1130" s="2">
        <f t="shared" si="320"/>
        <v>40.971067321661451</v>
      </c>
      <c r="K1130" s="2">
        <f t="shared" si="320"/>
        <v>48.549699451681228</v>
      </c>
    </row>
    <row r="1131" spans="1:11">
      <c r="A1131" t="s">
        <v>265</v>
      </c>
      <c r="B1131" s="2">
        <f>B589</f>
        <v>2.2690736148719606</v>
      </c>
      <c r="C1131" s="2">
        <f t="shared" ref="C1131:K1131" si="321">C589</f>
        <v>3.0651070584372522</v>
      </c>
      <c r="D1131" s="2">
        <f t="shared" si="321"/>
        <v>4.1614279818394282</v>
      </c>
      <c r="E1131" s="2">
        <f t="shared" si="321"/>
        <v>5.397594213074929</v>
      </c>
      <c r="F1131" s="2">
        <f t="shared" si="321"/>
        <v>6.5623550908757471</v>
      </c>
      <c r="G1131" s="2">
        <f t="shared" si="321"/>
        <v>7.6669802115489301</v>
      </c>
      <c r="H1131" s="2">
        <f t="shared" si="321"/>
        <v>9.110640102113841</v>
      </c>
      <c r="I1131" s="2">
        <f t="shared" si="321"/>
        <v>10.5601713261497</v>
      </c>
      <c r="J1131" s="2">
        <f t="shared" si="321"/>
        <v>12.13629931782145</v>
      </c>
      <c r="K1131" s="2">
        <f t="shared" si="321"/>
        <v>14.381213935921981</v>
      </c>
    </row>
    <row r="1132" spans="1:11">
      <c r="A1132" t="s">
        <v>267</v>
      </c>
      <c r="B1132" s="2">
        <f>B728</f>
        <v>3.6795089574156954</v>
      </c>
      <c r="C1132" s="2">
        <f t="shared" ref="C1132:K1132" si="322">C728</f>
        <v>5.6180597012571551</v>
      </c>
      <c r="D1132" s="2">
        <f t="shared" si="322"/>
        <v>6.8740380272506805</v>
      </c>
      <c r="E1132" s="2">
        <f t="shared" si="322"/>
        <v>7.1811944096553573</v>
      </c>
      <c r="F1132" s="2">
        <f t="shared" si="322"/>
        <v>6.9553371416852867</v>
      </c>
      <c r="G1132" s="2">
        <f t="shared" si="322"/>
        <v>6.5717488908692827</v>
      </c>
      <c r="H1132" s="2">
        <f t="shared" si="322"/>
        <v>6.0816736264190148</v>
      </c>
      <c r="I1132" s="2">
        <f t="shared" si="322"/>
        <v>5.5970251630240675</v>
      </c>
      <c r="J1132" s="2">
        <f t="shared" si="322"/>
        <v>5.0945966701796497</v>
      </c>
      <c r="K1132" s="2">
        <f t="shared" si="322"/>
        <v>4.6073543178850338</v>
      </c>
    </row>
    <row r="1133" spans="1:11">
      <c r="A1133" t="s">
        <v>268</v>
      </c>
      <c r="B1133" s="2">
        <f>B766</f>
        <v>2.8959128538384054</v>
      </c>
      <c r="C1133" s="2">
        <f t="shared" ref="C1133:K1133" si="323">C766</f>
        <v>4.8896179197413412</v>
      </c>
      <c r="D1133" s="2">
        <f t="shared" si="323"/>
        <v>6.0636324612609007</v>
      </c>
      <c r="E1133" s="2">
        <f t="shared" si="323"/>
        <v>6.6456794283087008</v>
      </c>
      <c r="F1133" s="2">
        <f t="shared" si="323"/>
        <v>6.8264381911249385</v>
      </c>
      <c r="G1133" s="2">
        <f t="shared" si="323"/>
        <v>6.7988055211171758</v>
      </c>
      <c r="H1133" s="2">
        <f t="shared" si="323"/>
        <v>6.7236538455905102</v>
      </c>
      <c r="I1133" s="2">
        <f t="shared" si="323"/>
        <v>7.4873559817007926</v>
      </c>
      <c r="J1133" s="2">
        <f t="shared" si="323"/>
        <v>6.3726189932266486</v>
      </c>
      <c r="K1133" s="2">
        <f t="shared" si="323"/>
        <v>6.1574907550313922</v>
      </c>
    </row>
    <row r="1134" spans="1:11">
      <c r="A1134" t="s">
        <v>269</v>
      </c>
      <c r="B1134" s="2">
        <f>B909</f>
        <v>6.1096317835120262</v>
      </c>
      <c r="C1134" s="2">
        <f t="shared" ref="C1134:K1134" si="324">C909</f>
        <v>8.2026802853529066</v>
      </c>
      <c r="D1134" s="2">
        <f t="shared" si="324"/>
        <v>9.3706883826008536</v>
      </c>
      <c r="E1134" s="2">
        <f t="shared" si="324"/>
        <v>9.9568408606021563</v>
      </c>
      <c r="F1134" s="2">
        <f t="shared" si="324"/>
        <v>9.9809112513335165</v>
      </c>
      <c r="G1134" s="2">
        <f t="shared" si="324"/>
        <v>9.5897854178856221</v>
      </c>
      <c r="H1134" s="2">
        <f t="shared" si="324"/>
        <v>9.1050610069821047</v>
      </c>
      <c r="I1134" s="2">
        <f t="shared" si="324"/>
        <v>9.1199364679282144</v>
      </c>
      <c r="J1134" s="2">
        <f t="shared" si="324"/>
        <v>7.9892068021322107</v>
      </c>
      <c r="K1134" s="2">
        <f t="shared" si="324"/>
        <v>7.4771920014121953</v>
      </c>
    </row>
    <row r="1135" spans="1:11">
      <c r="A1135" t="s">
        <v>270</v>
      </c>
      <c r="B1135" s="2">
        <f>B962</f>
        <v>5.400180192648957</v>
      </c>
      <c r="C1135" s="2">
        <f t="shared" ref="C1135:K1135" si="325">C962</f>
        <v>7.6972979978611145</v>
      </c>
      <c r="D1135" s="2">
        <f t="shared" si="325"/>
        <v>9.5454464479503152</v>
      </c>
      <c r="E1135" s="2">
        <f t="shared" si="325"/>
        <v>10.461712100534303</v>
      </c>
      <c r="F1135" s="2">
        <f t="shared" si="325"/>
        <v>10.746264817323036</v>
      </c>
      <c r="G1135" s="2">
        <f t="shared" si="325"/>
        <v>10.702765120819645</v>
      </c>
      <c r="H1135" s="2">
        <f t="shared" si="325"/>
        <v>10.584460408455145</v>
      </c>
      <c r="I1135" s="2">
        <f t="shared" si="325"/>
        <v>10.338536464418182</v>
      </c>
      <c r="J1135" s="2">
        <f t="shared" si="325"/>
        <v>10.031856930917419</v>
      </c>
      <c r="K1135" s="2">
        <f t="shared" si="325"/>
        <v>9.6931993539198036</v>
      </c>
    </row>
    <row r="1136" spans="1:11">
      <c r="A1136" t="s">
        <v>271</v>
      </c>
      <c r="B1136" s="2">
        <f>B1030</f>
        <v>35.488902767172576</v>
      </c>
      <c r="C1136" s="2">
        <f t="shared" ref="C1136:K1136" si="326">C1030</f>
        <v>42.754795285871111</v>
      </c>
      <c r="D1136" s="2">
        <f t="shared" si="326"/>
        <v>47.454307279407971</v>
      </c>
      <c r="E1136" s="2">
        <f t="shared" si="326"/>
        <v>50.109935459538562</v>
      </c>
      <c r="F1136" s="2">
        <f t="shared" si="326"/>
        <v>52.220866963007978</v>
      </c>
      <c r="G1136" s="2">
        <f t="shared" si="326"/>
        <v>52.144630952546116</v>
      </c>
      <c r="H1136" s="2">
        <f t="shared" si="326"/>
        <v>48.803975040102124</v>
      </c>
      <c r="I1136" s="2">
        <f t="shared" si="326"/>
        <v>52.459584757146111</v>
      </c>
      <c r="J1136" s="2">
        <f t="shared" si="326"/>
        <v>56.477866722745254</v>
      </c>
      <c r="K1136" s="2">
        <f t="shared" si="326"/>
        <v>60.91311202463443</v>
      </c>
    </row>
    <row r="1137" spans="1:11">
      <c r="A1137" t="s">
        <v>272</v>
      </c>
      <c r="B1137" s="2">
        <f>B1105</f>
        <v>0.80294691591704748</v>
      </c>
      <c r="C1137" s="2">
        <f t="shared" ref="C1137:K1137" si="327">C1105</f>
        <v>0.86944102953402547</v>
      </c>
      <c r="D1137" s="2">
        <f t="shared" si="327"/>
        <v>1.1428189897710992</v>
      </c>
      <c r="E1137" s="2">
        <f t="shared" si="327"/>
        <v>1.5449073115665384</v>
      </c>
      <c r="F1137" s="2">
        <f t="shared" si="327"/>
        <v>2.0460797511886413</v>
      </c>
      <c r="G1137" s="2">
        <f t="shared" si="327"/>
        <v>2.6252728815016839</v>
      </c>
      <c r="H1137" s="2">
        <f t="shared" si="327"/>
        <v>3.259618361182766</v>
      </c>
      <c r="I1137" s="2">
        <f t="shared" si="327"/>
        <v>3.929597692816639</v>
      </c>
      <c r="J1137" s="2">
        <f t="shared" si="327"/>
        <v>4.6216630600934367</v>
      </c>
      <c r="K1137" s="2">
        <f t="shared" si="327"/>
        <v>5.3222113994780322</v>
      </c>
    </row>
    <row r="1138" spans="1:11">
      <c r="A1138" t="s">
        <v>10</v>
      </c>
      <c r="B1138" s="1">
        <f>SUM(B1126:B1137)</f>
        <v>105.01642820152408</v>
      </c>
      <c r="C1138" s="1">
        <f t="shared" ref="C1138:K1138" si="328">SUM(C1126:C1137)</f>
        <v>130.87058909140256</v>
      </c>
      <c r="D1138" s="1">
        <f t="shared" si="328"/>
        <v>152.29725131832893</v>
      </c>
      <c r="E1138" s="1">
        <f t="shared" si="328"/>
        <v>169.93731156948746</v>
      </c>
      <c r="F1138" s="1">
        <f t="shared" si="328"/>
        <v>184.93591374075933</v>
      </c>
      <c r="G1138" s="1">
        <f t="shared" si="328"/>
        <v>196.73741663981971</v>
      </c>
      <c r="H1138" s="1">
        <f t="shared" si="328"/>
        <v>206.94767896865793</v>
      </c>
      <c r="I1138" s="1">
        <f t="shared" si="328"/>
        <v>234.0578974508779</v>
      </c>
      <c r="J1138" s="1">
        <f t="shared" si="328"/>
        <v>253.34804643763917</v>
      </c>
      <c r="K1138" s="1">
        <f t="shared" si="328"/>
        <v>274.90423523698098</v>
      </c>
    </row>
    <row r="1140" spans="1:11" ht="14.5">
      <c r="A1140" s="129" t="s">
        <v>274</v>
      </c>
    </row>
    <row r="1141" spans="1:11">
      <c r="A1141" t="s">
        <v>273</v>
      </c>
      <c r="B1141">
        <v>2010</v>
      </c>
      <c r="C1141">
        <v>2020</v>
      </c>
      <c r="D1141">
        <v>2030</v>
      </c>
      <c r="E1141">
        <v>2040</v>
      </c>
      <c r="F1141">
        <v>2050</v>
      </c>
      <c r="G1141">
        <v>2060</v>
      </c>
      <c r="H1141">
        <v>2070</v>
      </c>
      <c r="I1141">
        <v>2080</v>
      </c>
      <c r="J1141">
        <v>2090</v>
      </c>
      <c r="K1141">
        <v>2100</v>
      </c>
    </row>
    <row r="1142" spans="1:11">
      <c r="A1142" s="1" t="s">
        <v>261</v>
      </c>
      <c r="B1142" s="2">
        <f>B1126-'SSP2 26 (base)'!B1126</f>
        <v>0</v>
      </c>
      <c r="C1142" s="2">
        <f>C1126-'SSP2 26 (base)'!C1126</f>
        <v>0</v>
      </c>
      <c r="D1142" s="2">
        <f>D1126-'SSP2 26 (base)'!D1126</f>
        <v>0</v>
      </c>
      <c r="E1142" s="2">
        <f>E1126-'SSP2 26 (base)'!E1126</f>
        <v>0</v>
      </c>
      <c r="F1142" s="2">
        <f>F1126-'SSP2 26 (base)'!F1126</f>
        <v>0</v>
      </c>
      <c r="G1142" s="2">
        <f>G1126-'SSP2 26 (base)'!G1126</f>
        <v>0</v>
      </c>
      <c r="H1142" s="2">
        <f>H1126-'SSP2 26 (base)'!H1126</f>
        <v>0</v>
      </c>
      <c r="I1142" s="2">
        <f>I1126-'SSP2 26 (base)'!I1126</f>
        <v>0</v>
      </c>
      <c r="J1142" s="2">
        <f>J1126-'SSP2 26 (base)'!J1126</f>
        <v>0</v>
      </c>
      <c r="K1142" s="2">
        <f>K1126-'SSP2 26 (base)'!K1126</f>
        <v>0</v>
      </c>
    </row>
    <row r="1143" spans="1:11">
      <c r="A1143" t="s">
        <v>262</v>
      </c>
      <c r="B1143" s="2">
        <f>B1127-'SSP2 26 (base)'!B1127</f>
        <v>0</v>
      </c>
      <c r="C1143" s="2">
        <f>C1127-'SSP2 26 (base)'!C1127</f>
        <v>0</v>
      </c>
      <c r="D1143" s="2">
        <f>D1127-'SSP2 26 (base)'!D1127</f>
        <v>0</v>
      </c>
      <c r="E1143" s="2">
        <f>E1127-'SSP2 26 (base)'!E1127</f>
        <v>0</v>
      </c>
      <c r="F1143" s="2">
        <f>F1127-'SSP2 26 (base)'!F1127</f>
        <v>0</v>
      </c>
      <c r="G1143" s="2">
        <f>G1127-'SSP2 26 (base)'!G1127</f>
        <v>0</v>
      </c>
      <c r="H1143" s="2">
        <f>H1127-'SSP2 26 (base)'!H1127</f>
        <v>0</v>
      </c>
      <c r="I1143" s="2">
        <f>I1127-'SSP2 26 (base)'!I1127</f>
        <v>0</v>
      </c>
      <c r="J1143" s="2">
        <f>J1127-'SSP2 26 (base)'!J1127</f>
        <v>0</v>
      </c>
      <c r="K1143" s="2">
        <f>K1127-'SSP2 26 (base)'!K1127</f>
        <v>0</v>
      </c>
    </row>
    <row r="1144" spans="1:11">
      <c r="A1144" t="s">
        <v>266</v>
      </c>
      <c r="B1144" s="2">
        <f>B1128-'SSP2 26 (base)'!B1128</f>
        <v>0</v>
      </c>
      <c r="C1144" s="2">
        <f>C1128-'SSP2 26 (base)'!C1128</f>
        <v>0</v>
      </c>
      <c r="D1144" s="2">
        <f>D1128-'SSP2 26 (base)'!D1128</f>
        <v>0</v>
      </c>
      <c r="E1144" s="2">
        <f>E1128-'SSP2 26 (base)'!E1128</f>
        <v>0</v>
      </c>
      <c r="F1144" s="2">
        <f>F1128-'SSP2 26 (base)'!F1128</f>
        <v>0</v>
      </c>
      <c r="G1144" s="2">
        <f>G1128-'SSP2 26 (base)'!G1128</f>
        <v>0</v>
      </c>
      <c r="H1144" s="2">
        <f>H1128-'SSP2 26 (base)'!H1128</f>
        <v>0</v>
      </c>
      <c r="I1144" s="2">
        <f>I1128-'SSP2 26 (base)'!I1128</f>
        <v>0</v>
      </c>
      <c r="J1144" s="2">
        <f>J1128-'SSP2 26 (base)'!J1128</f>
        <v>0</v>
      </c>
      <c r="K1144" s="2">
        <f>K1128-'SSP2 26 (base)'!K1128</f>
        <v>0</v>
      </c>
    </row>
    <row r="1145" spans="1:11">
      <c r="A1145" t="s">
        <v>263</v>
      </c>
      <c r="B1145" s="2">
        <f>B1129-'SSP2 26 (base)'!B1129</f>
        <v>-0.45558606380234301</v>
      </c>
      <c r="C1145" s="2">
        <f>C1129-'SSP2 26 (base)'!C1129</f>
        <v>-0.532345110633901</v>
      </c>
      <c r="D1145" s="2">
        <f>D1129-'SSP2 26 (base)'!D1129</f>
        <v>-0.50742601220925865</v>
      </c>
      <c r="E1145" s="2">
        <f>E1129-'SSP2 26 (base)'!E1129</f>
        <v>-0.40006684441950924</v>
      </c>
      <c r="F1145" s="2">
        <f>F1129-'SSP2 26 (base)'!F1129</f>
        <v>-0.19698051775095804</v>
      </c>
      <c r="G1145" s="2">
        <f>G1129-'SSP2 26 (base)'!G1129</f>
        <v>0.10071044309934862</v>
      </c>
      <c r="H1145" s="2">
        <f>H1129-'SSP2 26 (base)'!H1129</f>
        <v>0.48501582925222841</v>
      </c>
      <c r="I1145" s="2">
        <f>I1129-'SSP2 26 (base)'!I1129</f>
        <v>0.9413894666321303</v>
      </c>
      <c r="J1145" s="2">
        <f>J1129-'SSP2 26 (base)'!J1129</f>
        <v>1.4978217722879421</v>
      </c>
      <c r="K1145" s="2">
        <f>K1129-'SSP2 26 (base)'!K1129</f>
        <v>2.2269956579637666</v>
      </c>
    </row>
    <row r="1146" spans="1:11">
      <c r="A1146" t="s">
        <v>264</v>
      </c>
      <c r="B1146" s="2">
        <f>B1130-'SSP2 26 (base)'!B1130</f>
        <v>-1.2581236944203598</v>
      </c>
      <c r="C1146" s="2">
        <f>C1130-'SSP2 26 (base)'!C1130</f>
        <v>-1.2140328344950895</v>
      </c>
      <c r="D1146" s="2">
        <f>D1130-'SSP2 26 (base)'!D1130</f>
        <v>-0.38987135917802718</v>
      </c>
      <c r="E1146" s="2">
        <f>E1130-'SSP2 26 (base)'!E1130</f>
        <v>1.0026310367907456</v>
      </c>
      <c r="F1146" s="2">
        <f>F1130-'SSP2 26 (base)'!F1130</f>
        <v>2.9103788444296939</v>
      </c>
      <c r="G1146" s="2">
        <f>G1130-'SSP2 26 (base)'!G1130</f>
        <v>5.3337868585883292</v>
      </c>
      <c r="H1146" s="2">
        <f>H1130-'SSP2 26 (base)'!H1130</f>
        <v>8.47321291101348</v>
      </c>
      <c r="I1146" s="2">
        <f>I1130-'SSP2 26 (base)'!I1130</f>
        <v>12.037447133467936</v>
      </c>
      <c r="J1146" s="2">
        <f>J1130-'SSP2 26 (base)'!J1130</f>
        <v>16.264787440693649</v>
      </c>
      <c r="K1146" s="2">
        <f>K1130-'SSP2 26 (base)'!K1130</f>
        <v>21.915570811665191</v>
      </c>
    </row>
    <row r="1147" spans="1:11">
      <c r="A1147" t="s">
        <v>265</v>
      </c>
      <c r="B1147" s="2">
        <f>B1131-'SSP2 26 (base)'!B1131</f>
        <v>-0.37267678712036245</v>
      </c>
      <c r="C1147" s="2">
        <f>C1131-'SSP2 26 (base)'!C1131</f>
        <v>-0.35961635427802863</v>
      </c>
      <c r="D1147" s="2">
        <f>D1131-'SSP2 26 (base)'!D1131</f>
        <v>-0.11548626432606479</v>
      </c>
      <c r="E1147" s="2">
        <f>E1131-'SSP2 26 (base)'!E1131</f>
        <v>0.29699568898945294</v>
      </c>
      <c r="F1147" s="2">
        <f>F1131-'SSP2 26 (base)'!F1131</f>
        <v>0.86210174870351963</v>
      </c>
      <c r="G1147" s="2">
        <f>G1131-'SSP2 26 (base)'!G1131</f>
        <v>1.5799547838253769</v>
      </c>
      <c r="H1147" s="2">
        <f>H1131-'SSP2 26 (base)'!H1131</f>
        <v>2.5099040565467687</v>
      </c>
      <c r="I1147" s="2">
        <f>I1131-'SSP2 26 (base)'!I1131</f>
        <v>3.5656884475884922</v>
      </c>
      <c r="J1147" s="2">
        <f>J1131-'SSP2 26 (base)'!J1131</f>
        <v>4.8178956913977826</v>
      </c>
      <c r="K1147" s="2">
        <f>K1131-'SSP2 26 (base)'!K1131</f>
        <v>6.4917500196695901</v>
      </c>
    </row>
    <row r="1148" spans="1:11">
      <c r="A1148" t="s">
        <v>267</v>
      </c>
      <c r="B1148" s="2">
        <f>B1132-'SSP2 26 (base)'!B1132</f>
        <v>0</v>
      </c>
      <c r="C1148" s="2">
        <f>C1132-'SSP2 26 (base)'!C1132</f>
        <v>0</v>
      </c>
      <c r="D1148" s="2">
        <f>D1132-'SSP2 26 (base)'!D1132</f>
        <v>0</v>
      </c>
      <c r="E1148" s="2">
        <f>E1132-'SSP2 26 (base)'!E1132</f>
        <v>0</v>
      </c>
      <c r="F1148" s="2">
        <f>F1132-'SSP2 26 (base)'!F1132</f>
        <v>0</v>
      </c>
      <c r="G1148" s="2">
        <f>G1132-'SSP2 26 (base)'!G1132</f>
        <v>0</v>
      </c>
      <c r="H1148" s="2">
        <f>H1132-'SSP2 26 (base)'!H1132</f>
        <v>0</v>
      </c>
      <c r="I1148" s="2">
        <f>I1132-'SSP2 26 (base)'!I1132</f>
        <v>0</v>
      </c>
      <c r="J1148" s="2">
        <f>J1132-'SSP2 26 (base)'!J1132</f>
        <v>0</v>
      </c>
      <c r="K1148" s="2">
        <f>K1132-'SSP2 26 (base)'!K1132</f>
        <v>0</v>
      </c>
    </row>
    <row r="1149" spans="1:11">
      <c r="A1149" t="s">
        <v>268</v>
      </c>
      <c r="B1149" s="2">
        <f>B1133-'SSP2 26 (base)'!B1133</f>
        <v>0</v>
      </c>
      <c r="C1149" s="2">
        <f>C1133-'SSP2 26 (base)'!C1133</f>
        <v>0</v>
      </c>
      <c r="D1149" s="2">
        <f>D1133-'SSP2 26 (base)'!D1133</f>
        <v>0</v>
      </c>
      <c r="E1149" s="2">
        <f>E1133-'SSP2 26 (base)'!E1133</f>
        <v>0</v>
      </c>
      <c r="F1149" s="2">
        <f>F1133-'SSP2 26 (base)'!F1133</f>
        <v>0</v>
      </c>
      <c r="G1149" s="2">
        <f>G1133-'SSP2 26 (base)'!G1133</f>
        <v>0</v>
      </c>
      <c r="H1149" s="2">
        <f>H1133-'SSP2 26 (base)'!H1133</f>
        <v>0</v>
      </c>
      <c r="I1149" s="2">
        <f>I1133-'SSP2 26 (base)'!I1133</f>
        <v>0</v>
      </c>
      <c r="J1149" s="2">
        <f>J1133-'SSP2 26 (base)'!J1133</f>
        <v>0</v>
      </c>
      <c r="K1149" s="2">
        <f>K1133-'SSP2 26 (base)'!K1133</f>
        <v>0</v>
      </c>
    </row>
    <row r="1150" spans="1:11">
      <c r="A1150" t="s">
        <v>269</v>
      </c>
      <c r="B1150" s="2">
        <f>B1134-'SSP2 26 (base)'!B1134</f>
        <v>2.1491225443703854E-5</v>
      </c>
      <c r="C1150" s="2">
        <f>C1134-'SSP2 26 (base)'!C1134</f>
        <v>2.0138532676744703E-2</v>
      </c>
      <c r="D1150" s="2">
        <f>D1134-'SSP2 26 (base)'!D1134</f>
        <v>0.17757821693273179</v>
      </c>
      <c r="E1150" s="2">
        <f>E1134-'SSP2 26 (base)'!E1134</f>
        <v>0.37369116363553978</v>
      </c>
      <c r="F1150" s="2">
        <f>F1134-'SSP2 26 (base)'!F1134</f>
        <v>0.71152067730468005</v>
      </c>
      <c r="G1150" s="2">
        <f>G1134-'SSP2 26 (base)'!G1134</f>
        <v>0.86012613604320443</v>
      </c>
      <c r="H1150" s="2">
        <f>H1134-'SSP2 26 (base)'!H1134</f>
        <v>0.98958862806010117</v>
      </c>
      <c r="I1150" s="2">
        <f>I1134-'SSP2 26 (base)'!I1134</f>
        <v>1.0178931210611157</v>
      </c>
      <c r="J1150" s="2">
        <f>J1134-'SSP2 26 (base)'!J1134</f>
        <v>0.86089683685970719</v>
      </c>
      <c r="K1150" s="2">
        <f>K1134-'SSP2 26 (base)'!K1134</f>
        <v>0.74167638841962535</v>
      </c>
    </row>
    <row r="1151" spans="1:11">
      <c r="A1151" t="s">
        <v>270</v>
      </c>
      <c r="B1151" s="2">
        <f>B1135-'SSP2 26 (base)'!B1135</f>
        <v>0</v>
      </c>
      <c r="C1151" s="2">
        <f>C1135-'SSP2 26 (base)'!C1135</f>
        <v>0</v>
      </c>
      <c r="D1151" s="2">
        <f>D1135-'SSP2 26 (base)'!D1135</f>
        <v>0</v>
      </c>
      <c r="E1151" s="2">
        <f>E1135-'SSP2 26 (base)'!E1135</f>
        <v>0</v>
      </c>
      <c r="F1151" s="2">
        <f>F1135-'SSP2 26 (base)'!F1135</f>
        <v>0</v>
      </c>
      <c r="G1151" s="2">
        <f>G1135-'SSP2 26 (base)'!G1135</f>
        <v>0</v>
      </c>
      <c r="H1151" s="2">
        <f>H1135-'SSP2 26 (base)'!H1135</f>
        <v>0</v>
      </c>
      <c r="I1151" s="2">
        <f>I1135-'SSP2 26 (base)'!I1135</f>
        <v>0</v>
      </c>
      <c r="J1151" s="2">
        <f>J1135-'SSP2 26 (base)'!J1135</f>
        <v>0</v>
      </c>
      <c r="K1151" s="2">
        <f>K1135-'SSP2 26 (base)'!K1135</f>
        <v>0</v>
      </c>
    </row>
    <row r="1152" spans="1:11">
      <c r="A1152" t="s">
        <v>271</v>
      </c>
      <c r="B1152" s="2">
        <f>B1136-'SSP2 26 (base)'!B1136</f>
        <v>0</v>
      </c>
      <c r="C1152" s="2">
        <f>C1136-'SSP2 26 (base)'!C1136</f>
        <v>0</v>
      </c>
      <c r="D1152" s="2">
        <f>D1136-'SSP2 26 (base)'!D1136</f>
        <v>0</v>
      </c>
      <c r="E1152" s="2">
        <f>E1136-'SSP2 26 (base)'!E1136</f>
        <v>0</v>
      </c>
      <c r="F1152" s="2">
        <f>F1136-'SSP2 26 (base)'!F1136</f>
        <v>0</v>
      </c>
      <c r="G1152" s="2">
        <f>G1136-'SSP2 26 (base)'!G1136</f>
        <v>0</v>
      </c>
      <c r="H1152" s="2">
        <f>H1136-'SSP2 26 (base)'!H1136</f>
        <v>0</v>
      </c>
      <c r="I1152" s="2">
        <f>I1136-'SSP2 26 (base)'!I1136</f>
        <v>0</v>
      </c>
      <c r="J1152" s="2">
        <f>J1136-'SSP2 26 (base)'!J1136</f>
        <v>0</v>
      </c>
      <c r="K1152" s="2">
        <f>K1136-'SSP2 26 (base)'!K1136</f>
        <v>0</v>
      </c>
    </row>
    <row r="1153" spans="1:11">
      <c r="A1153" t="s">
        <v>272</v>
      </c>
      <c r="B1153" s="2">
        <f>B1137-'SSP2 26 (base)'!B1137</f>
        <v>0</v>
      </c>
      <c r="C1153" s="2">
        <f>C1137-'SSP2 26 (base)'!C1137</f>
        <v>0</v>
      </c>
      <c r="D1153" s="2">
        <f>D1137-'SSP2 26 (base)'!D1137</f>
        <v>0</v>
      </c>
      <c r="E1153" s="2">
        <f>E1137-'SSP2 26 (base)'!E1137</f>
        <v>0</v>
      </c>
      <c r="F1153" s="2">
        <f>F1137-'SSP2 26 (base)'!F1137</f>
        <v>0</v>
      </c>
      <c r="G1153" s="2">
        <f>G1137-'SSP2 26 (base)'!G1137</f>
        <v>0</v>
      </c>
      <c r="H1153" s="2">
        <f>H1137-'SSP2 26 (base)'!H1137</f>
        <v>0</v>
      </c>
      <c r="I1153" s="2">
        <f>I1137-'SSP2 26 (base)'!I1137</f>
        <v>0</v>
      </c>
      <c r="J1153" s="2">
        <f>J1137-'SSP2 26 (base)'!J1137</f>
        <v>0</v>
      </c>
      <c r="K1153" s="2">
        <f>K1137-'SSP2 26 (base)'!K1137</f>
        <v>0</v>
      </c>
    </row>
    <row r="1154" spans="1:11">
      <c r="A1154" t="s">
        <v>10</v>
      </c>
      <c r="B1154" s="2">
        <f>B1138-'SSP2 26 (base)'!B1138</f>
        <v>-2.0863650541176355</v>
      </c>
      <c r="C1154" s="2">
        <f>C1138-'SSP2 26 (base)'!C1138</f>
        <v>-2.0858557667302478</v>
      </c>
      <c r="D1154" s="2">
        <f>D1138-'SSP2 26 (base)'!D1138</f>
        <v>-0.83520541878061749</v>
      </c>
      <c r="E1154" s="2">
        <f>E1138-'SSP2 26 (base)'!E1138</f>
        <v>1.2732510449962433</v>
      </c>
      <c r="F1154" s="2">
        <f>F1138-'SSP2 26 (base)'!F1138</f>
        <v>4.2870207526869137</v>
      </c>
      <c r="G1154" s="2">
        <f>G1138-'SSP2 26 (base)'!G1138</f>
        <v>7.8745782215562201</v>
      </c>
      <c r="H1154" s="2">
        <f>H1138-'SSP2 26 (base)'!H1138</f>
        <v>12.457721424872602</v>
      </c>
      <c r="I1154" s="2">
        <f>I1138-'SSP2 26 (base)'!I1138</f>
        <v>17.562418168749701</v>
      </c>
      <c r="J1154" s="2">
        <f>J1138-'SSP2 26 (base)'!J1138</f>
        <v>23.441401741239076</v>
      </c>
      <c r="K1154" s="2">
        <f>K1138-'SSP2 26 (base)'!K1138</f>
        <v>31.375992877718204</v>
      </c>
    </row>
    <row r="1156" spans="1:11" ht="13">
      <c r="A1156" s="4" t="s">
        <v>286</v>
      </c>
      <c r="B1156" s="4">
        <v>2010</v>
      </c>
      <c r="C1156" s="4">
        <v>2020</v>
      </c>
      <c r="D1156" s="4">
        <v>2030</v>
      </c>
      <c r="E1156" s="4">
        <v>2040</v>
      </c>
      <c r="F1156" s="4">
        <v>2050</v>
      </c>
      <c r="G1156" s="4">
        <v>2060</v>
      </c>
      <c r="H1156" s="4">
        <v>2070</v>
      </c>
      <c r="I1156" s="4">
        <v>2080</v>
      </c>
      <c r="J1156" s="4">
        <v>2090</v>
      </c>
      <c r="K1156" s="4">
        <v>2100</v>
      </c>
    </row>
    <row r="1157" spans="1:11" ht="13">
      <c r="A1157" s="67" t="s">
        <v>261</v>
      </c>
      <c r="B1157" s="1">
        <f>B198*10^9</f>
        <v>679463124.73870659</v>
      </c>
      <c r="C1157" s="1">
        <f t="shared" ref="C1157:K1157" si="329">C198*10^9</f>
        <v>837169584.56991649</v>
      </c>
      <c r="D1157" s="1">
        <f t="shared" si="329"/>
        <v>1032064021.8510755</v>
      </c>
      <c r="E1157" s="1">
        <f t="shared" si="329"/>
        <v>1283192385.8523741</v>
      </c>
      <c r="F1157" s="1">
        <f t="shared" si="329"/>
        <v>1583318252.6600318</v>
      </c>
      <c r="G1157" s="1">
        <f t="shared" si="329"/>
        <v>1920993472.928719</v>
      </c>
      <c r="H1157" s="1">
        <f t="shared" si="329"/>
        <v>2286529036.7363214</v>
      </c>
      <c r="I1157" s="1">
        <f t="shared" si="329"/>
        <v>2985670378.7489476</v>
      </c>
      <c r="J1157" s="1">
        <f t="shared" si="329"/>
        <v>3520737450.0255094</v>
      </c>
      <c r="K1157" s="1">
        <f t="shared" si="329"/>
        <v>3938469057.1667252</v>
      </c>
    </row>
    <row r="1158" spans="1:11" ht="13">
      <c r="A1158" s="4" t="s">
        <v>262</v>
      </c>
      <c r="B1158" s="1">
        <f>B289*10^9</f>
        <v>220581962.04598457</v>
      </c>
      <c r="C1158" s="1">
        <f t="shared" ref="C1158:K1158" si="330">C289*10^9</f>
        <v>262585188.55410829</v>
      </c>
      <c r="D1158" s="1">
        <f t="shared" si="330"/>
        <v>300793439.29420191</v>
      </c>
      <c r="E1158" s="1">
        <f t="shared" si="330"/>
        <v>321653723.66999698</v>
      </c>
      <c r="F1158" s="1">
        <f t="shared" si="330"/>
        <v>332348583.40839183</v>
      </c>
      <c r="G1158" s="1">
        <f t="shared" si="330"/>
        <v>340895432.11875641</v>
      </c>
      <c r="H1158" s="1">
        <f t="shared" si="330"/>
        <v>344175790.12884873</v>
      </c>
      <c r="I1158" s="1">
        <f t="shared" si="330"/>
        <v>332680046.07900006</v>
      </c>
      <c r="J1158" s="1">
        <f t="shared" si="330"/>
        <v>301692014.4225623</v>
      </c>
      <c r="K1158" s="1">
        <f t="shared" si="330"/>
        <v>270740040.36204225</v>
      </c>
    </row>
    <row r="1159" spans="1:11" ht="13">
      <c r="A1159" s="4" t="s">
        <v>263</v>
      </c>
      <c r="B1159" s="1">
        <f>B604</f>
        <v>1974</v>
      </c>
      <c r="C1159" s="1">
        <f t="shared" ref="C1159:K1159" si="331">C604</f>
        <v>2675</v>
      </c>
      <c r="D1159" s="1">
        <f t="shared" si="331"/>
        <v>3568</v>
      </c>
      <c r="E1159" s="1">
        <f t="shared" si="331"/>
        <v>4642</v>
      </c>
      <c r="F1159" s="1">
        <f t="shared" si="331"/>
        <v>5752</v>
      </c>
      <c r="G1159" s="1">
        <f t="shared" si="331"/>
        <v>6720</v>
      </c>
      <c r="H1159" s="1">
        <f t="shared" si="331"/>
        <v>7996</v>
      </c>
      <c r="I1159" s="1">
        <f t="shared" si="331"/>
        <v>9426</v>
      </c>
      <c r="J1159" s="1">
        <f t="shared" si="331"/>
        <v>10638</v>
      </c>
      <c r="K1159" s="1">
        <f t="shared" si="331"/>
        <v>12229</v>
      </c>
    </row>
    <row r="1160" spans="1:11" ht="13">
      <c r="A1160" s="4" t="s">
        <v>264</v>
      </c>
      <c r="B1160" s="1">
        <f>B619</f>
        <v>14136</v>
      </c>
      <c r="C1160" s="1">
        <f t="shared" ref="C1160:K1160" si="332">C619</f>
        <v>19146</v>
      </c>
      <c r="D1160" s="1">
        <f t="shared" si="332"/>
        <v>25538</v>
      </c>
      <c r="E1160" s="1">
        <f t="shared" si="332"/>
        <v>33219</v>
      </c>
      <c r="F1160" s="1">
        <f t="shared" si="332"/>
        <v>41165</v>
      </c>
      <c r="G1160" s="1">
        <f t="shared" si="332"/>
        <v>48086</v>
      </c>
      <c r="H1160" s="1">
        <f t="shared" si="332"/>
        <v>57203</v>
      </c>
      <c r="I1160" s="1">
        <f t="shared" si="332"/>
        <v>67451</v>
      </c>
      <c r="J1160" s="1">
        <f t="shared" si="332"/>
        <v>76126</v>
      </c>
      <c r="K1160" s="1">
        <f t="shared" si="332"/>
        <v>87503</v>
      </c>
    </row>
    <row r="1161" spans="1:11" ht="13">
      <c r="A1161" s="4" t="s">
        <v>265</v>
      </c>
      <c r="B1161" s="1">
        <f>B634</f>
        <v>4187</v>
      </c>
      <c r="C1161" s="1">
        <f t="shared" ref="C1161:K1161" si="333">C634</f>
        <v>5671</v>
      </c>
      <c r="D1161" s="1">
        <f t="shared" si="333"/>
        <v>7566</v>
      </c>
      <c r="E1161" s="1">
        <f t="shared" si="333"/>
        <v>9840</v>
      </c>
      <c r="F1161" s="1">
        <f t="shared" si="333"/>
        <v>12193</v>
      </c>
      <c r="G1161" s="1">
        <f t="shared" si="333"/>
        <v>14244</v>
      </c>
      <c r="H1161" s="1">
        <f t="shared" si="333"/>
        <v>16943</v>
      </c>
      <c r="I1161" s="1">
        <f t="shared" si="333"/>
        <v>19978</v>
      </c>
      <c r="J1161" s="1">
        <f t="shared" si="333"/>
        <v>22549</v>
      </c>
      <c r="K1161" s="1">
        <f t="shared" si="333"/>
        <v>25918</v>
      </c>
    </row>
    <row r="1162" spans="1:11" ht="13">
      <c r="A1162" s="4" t="s">
        <v>268</v>
      </c>
      <c r="B1162">
        <f>B780*1000</f>
        <v>4985</v>
      </c>
      <c r="C1162">
        <f t="shared" ref="C1162:K1162" si="334">C780*1000</f>
        <v>8416.9471113755826</v>
      </c>
      <c r="D1162">
        <f t="shared" si="334"/>
        <v>10437.88585672416</v>
      </c>
      <c r="E1162">
        <f t="shared" si="334"/>
        <v>11439.816604359561</v>
      </c>
      <c r="F1162">
        <f t="shared" si="334"/>
        <v>11750.973216494696</v>
      </c>
      <c r="G1162">
        <f t="shared" si="334"/>
        <v>11703.406571039148</v>
      </c>
      <c r="H1162">
        <f t="shared" si="334"/>
        <v>11574.041109642796</v>
      </c>
      <c r="I1162">
        <f t="shared" si="334"/>
        <v>12888.671535576945</v>
      </c>
      <c r="J1162">
        <f t="shared" si="334"/>
        <v>10969.772670862112</v>
      </c>
      <c r="K1162">
        <f t="shared" si="334"/>
        <v>10599.452733236256</v>
      </c>
    </row>
    <row r="1163" spans="1:11" ht="13">
      <c r="A1163" s="4" t="s">
        <v>269</v>
      </c>
      <c r="B1163">
        <f>B923*10^4</f>
        <v>23048</v>
      </c>
      <c r="C1163">
        <f t="shared" ref="C1163:K1163" si="335">C923*10^4</f>
        <v>30943.824753402452</v>
      </c>
      <c r="D1163">
        <f t="shared" si="335"/>
        <v>35350.023290279903</v>
      </c>
      <c r="E1163">
        <f t="shared" si="335"/>
        <v>37561.227302513886</v>
      </c>
      <c r="F1163">
        <f t="shared" si="335"/>
        <v>37652.030543238398</v>
      </c>
      <c r="G1163">
        <f t="shared" si="335"/>
        <v>36176.54584485857</v>
      </c>
      <c r="H1163">
        <f t="shared" si="335"/>
        <v>34347.969488971823</v>
      </c>
      <c r="I1163">
        <f t="shared" si="335"/>
        <v>34404.085738859612</v>
      </c>
      <c r="J1163">
        <f t="shared" si="335"/>
        <v>30138.516509696419</v>
      </c>
      <c r="K1163">
        <f t="shared" si="335"/>
        <v>28206.989775328915</v>
      </c>
    </row>
    <row r="1164" spans="1:11" ht="13">
      <c r="A1164" s="4" t="s">
        <v>270</v>
      </c>
      <c r="B1164">
        <f>B976*10^4</f>
        <v>78929</v>
      </c>
      <c r="C1164">
        <f t="shared" ref="C1164:K1164" si="336">C976*10^4</f>
        <v>112503.65950754739</v>
      </c>
      <c r="D1164">
        <f t="shared" si="336"/>
        <v>139516.18572207275</v>
      </c>
      <c r="E1164">
        <f t="shared" si="336"/>
        <v>152908.31878297462</v>
      </c>
      <c r="F1164">
        <f t="shared" si="336"/>
        <v>157067.33951602181</v>
      </c>
      <c r="G1164">
        <f t="shared" si="336"/>
        <v>156431.54822335538</v>
      </c>
      <c r="H1164">
        <f t="shared" si="336"/>
        <v>154702.4072856273</v>
      </c>
      <c r="I1164">
        <f t="shared" si="336"/>
        <v>151107.98445408617</v>
      </c>
      <c r="J1164">
        <f t="shared" si="336"/>
        <v>146625.55830604167</v>
      </c>
      <c r="K1164">
        <f t="shared" si="336"/>
        <v>141675.74127378204</v>
      </c>
    </row>
    <row r="1165" spans="1:11" ht="13">
      <c r="A1165" s="4" t="s">
        <v>271</v>
      </c>
      <c r="B1165" s="1">
        <f>B1046*10^9</f>
        <v>137469007.13522854</v>
      </c>
      <c r="C1165" s="1">
        <f t="shared" ref="C1165:K1165" si="337">C1046*10^9</f>
        <v>169482771.35500357</v>
      </c>
      <c r="D1165" s="1">
        <f t="shared" si="337"/>
        <v>203675372.63413268</v>
      </c>
      <c r="E1165" s="1">
        <f t="shared" si="337"/>
        <v>235277808.89430594</v>
      </c>
      <c r="F1165" s="1">
        <f t="shared" si="337"/>
        <v>271889752.85333443</v>
      </c>
      <c r="G1165" s="1">
        <f t="shared" si="337"/>
        <v>306052890.09009844</v>
      </c>
      <c r="H1165" s="1">
        <f t="shared" si="337"/>
        <v>345194315.93064409</v>
      </c>
      <c r="I1165" s="1">
        <f t="shared" si="337"/>
        <v>382368145.79651392</v>
      </c>
      <c r="J1165" s="1">
        <f t="shared" si="337"/>
        <v>424212593.85000294</v>
      </c>
      <c r="K1165" s="1">
        <f t="shared" si="337"/>
        <v>471481306.35375988</v>
      </c>
    </row>
    <row r="1166" spans="1:11" ht="13">
      <c r="A1166" s="4" t="s">
        <v>272</v>
      </c>
      <c r="B1166" s="1">
        <f>B1120</f>
        <v>1481</v>
      </c>
      <c r="C1166" s="1">
        <f t="shared" ref="C1166:K1166" si="338">C1120</f>
        <v>1801</v>
      </c>
      <c r="D1166" s="1">
        <f t="shared" si="338"/>
        <v>2517</v>
      </c>
      <c r="E1166" s="1">
        <f t="shared" si="338"/>
        <v>3619</v>
      </c>
      <c r="F1166" s="1">
        <f t="shared" si="338"/>
        <v>5104</v>
      </c>
      <c r="G1166" s="1">
        <f t="shared" si="338"/>
        <v>6979</v>
      </c>
      <c r="H1166" s="1">
        <f t="shared" si="338"/>
        <v>9246</v>
      </c>
      <c r="I1166" s="1">
        <f t="shared" si="338"/>
        <v>11901</v>
      </c>
      <c r="J1166" s="1">
        <f t="shared" si="338"/>
        <v>14957</v>
      </c>
      <c r="K1166" s="1">
        <f t="shared" si="338"/>
        <v>18412</v>
      </c>
    </row>
    <row r="1167" spans="1:11">
      <c r="A1167" t="s">
        <v>10</v>
      </c>
      <c r="B1167" s="1">
        <f>SUM(B1157:B1166)</f>
        <v>1037642833.9199196</v>
      </c>
      <c r="C1167" s="1">
        <f t="shared" ref="C1167:K1167" si="339">SUM(C1157:C1166)</f>
        <v>1269418701.9104006</v>
      </c>
      <c r="D1167" s="1">
        <f t="shared" si="339"/>
        <v>1536757326.8742793</v>
      </c>
      <c r="E1167" s="1">
        <f t="shared" si="339"/>
        <v>1840377147.779367</v>
      </c>
      <c r="F1167" s="1">
        <f t="shared" si="339"/>
        <v>2187827273.2650337</v>
      </c>
      <c r="G1167" s="1">
        <f t="shared" si="339"/>
        <v>2568222135.6382132</v>
      </c>
      <c r="H1167" s="1">
        <f t="shared" si="339"/>
        <v>2976191155.2136984</v>
      </c>
      <c r="I1167" s="1">
        <f t="shared" si="339"/>
        <v>3701025727.36619</v>
      </c>
      <c r="J1167" s="1">
        <f t="shared" si="339"/>
        <v>4246954062.1455607</v>
      </c>
      <c r="K1167" s="1">
        <f t="shared" si="339"/>
        <v>4681014948.0663099</v>
      </c>
    </row>
    <row r="1169" spans="1:11">
      <c r="A1169" t="s">
        <v>286</v>
      </c>
      <c r="B1169">
        <v>2010</v>
      </c>
      <c r="C1169">
        <v>2020</v>
      </c>
      <c r="D1169">
        <v>2030</v>
      </c>
      <c r="E1169">
        <v>2040</v>
      </c>
      <c r="F1169">
        <v>2050</v>
      </c>
      <c r="G1169">
        <v>2060</v>
      </c>
      <c r="H1169">
        <v>2070</v>
      </c>
      <c r="I1169">
        <v>2080</v>
      </c>
      <c r="J1169">
        <v>2090</v>
      </c>
      <c r="K1169">
        <v>2100</v>
      </c>
    </row>
    <row r="1170" spans="1:11">
      <c r="A1170" s="102" t="s">
        <v>303</v>
      </c>
      <c r="B1170" s="1">
        <f>B1157/10^5</f>
        <v>6794.6312473870657</v>
      </c>
      <c r="C1170" s="1">
        <f t="shared" ref="C1170:K1170" si="340">C1157/10^5</f>
        <v>8371.6958456991651</v>
      </c>
      <c r="D1170" s="1">
        <f t="shared" si="340"/>
        <v>10320.640218510754</v>
      </c>
      <c r="E1170" s="1">
        <f t="shared" si="340"/>
        <v>12831.92385852374</v>
      </c>
      <c r="F1170" s="1">
        <f t="shared" si="340"/>
        <v>15833.182526600318</v>
      </c>
      <c r="G1170" s="1">
        <f t="shared" si="340"/>
        <v>19209.93472928719</v>
      </c>
      <c r="H1170" s="1">
        <f t="shared" si="340"/>
        <v>22865.290367363214</v>
      </c>
      <c r="I1170" s="1">
        <f t="shared" si="340"/>
        <v>29856.703787489478</v>
      </c>
      <c r="J1170" s="1">
        <f t="shared" si="340"/>
        <v>35207.374500255093</v>
      </c>
      <c r="K1170" s="1">
        <f t="shared" si="340"/>
        <v>39384.690571667248</v>
      </c>
    </row>
    <row r="1171" spans="1:11">
      <c r="A1171" s="8" t="s">
        <v>302</v>
      </c>
      <c r="B1171" s="1">
        <f>B1158/10^4</f>
        <v>22058.196204598458</v>
      </c>
      <c r="C1171" s="1">
        <f t="shared" ref="C1171:K1171" si="341">C1158/10^4</f>
        <v>26258.518855410828</v>
      </c>
      <c r="D1171" s="1">
        <f t="shared" si="341"/>
        <v>30079.343929420193</v>
      </c>
      <c r="E1171" s="1">
        <f t="shared" si="341"/>
        <v>32165.372366999698</v>
      </c>
      <c r="F1171" s="1">
        <f t="shared" si="341"/>
        <v>33234.858340839186</v>
      </c>
      <c r="G1171" s="1">
        <f t="shared" si="341"/>
        <v>34089.543211875643</v>
      </c>
      <c r="H1171" s="1">
        <f t="shared" si="341"/>
        <v>34417.579012884875</v>
      </c>
      <c r="I1171" s="1">
        <f t="shared" si="341"/>
        <v>33268.004607900002</v>
      </c>
      <c r="J1171" s="1">
        <f t="shared" si="341"/>
        <v>30169.201442256232</v>
      </c>
      <c r="K1171" s="1">
        <f t="shared" si="341"/>
        <v>27074.004036204224</v>
      </c>
    </row>
    <row r="1172" spans="1:11">
      <c r="A1172" s="8" t="s">
        <v>263</v>
      </c>
      <c r="B1172" s="1">
        <f t="shared" ref="B1172:K1179" si="342">B1159</f>
        <v>1974</v>
      </c>
      <c r="C1172" s="1">
        <f t="shared" si="342"/>
        <v>2675</v>
      </c>
      <c r="D1172" s="1">
        <f t="shared" si="342"/>
        <v>3568</v>
      </c>
      <c r="E1172" s="1">
        <f t="shared" si="342"/>
        <v>4642</v>
      </c>
      <c r="F1172" s="1">
        <f t="shared" si="342"/>
        <v>5752</v>
      </c>
      <c r="G1172" s="1">
        <f t="shared" si="342"/>
        <v>6720</v>
      </c>
      <c r="H1172" s="1">
        <f t="shared" si="342"/>
        <v>7996</v>
      </c>
      <c r="I1172" s="1">
        <f t="shared" si="342"/>
        <v>9426</v>
      </c>
      <c r="J1172" s="1">
        <f t="shared" si="342"/>
        <v>10638</v>
      </c>
      <c r="K1172" s="1">
        <f t="shared" si="342"/>
        <v>12229</v>
      </c>
    </row>
    <row r="1173" spans="1:11">
      <c r="A1173" s="8" t="s">
        <v>298</v>
      </c>
      <c r="B1173" s="1">
        <f>B1160/10</f>
        <v>1413.6</v>
      </c>
      <c r="C1173" s="1">
        <f t="shared" ref="C1173:K1173" si="343">C1160/10</f>
        <v>1914.6</v>
      </c>
      <c r="D1173" s="1">
        <f t="shared" si="343"/>
        <v>2553.8000000000002</v>
      </c>
      <c r="E1173" s="1">
        <f t="shared" si="343"/>
        <v>3321.9</v>
      </c>
      <c r="F1173" s="1">
        <f t="shared" si="343"/>
        <v>4116.5</v>
      </c>
      <c r="G1173" s="1">
        <f t="shared" si="343"/>
        <v>4808.6000000000004</v>
      </c>
      <c r="H1173" s="1">
        <f t="shared" si="343"/>
        <v>5720.3</v>
      </c>
      <c r="I1173" s="1">
        <f t="shared" si="343"/>
        <v>6745.1</v>
      </c>
      <c r="J1173" s="1">
        <f t="shared" si="343"/>
        <v>7612.6</v>
      </c>
      <c r="K1173" s="1">
        <f t="shared" si="343"/>
        <v>8750.2999999999993</v>
      </c>
    </row>
    <row r="1174" spans="1:11">
      <c r="A1174" s="8" t="s">
        <v>297</v>
      </c>
      <c r="B1174" s="1">
        <f t="shared" si="342"/>
        <v>4187</v>
      </c>
      <c r="C1174" s="1">
        <f t="shared" si="342"/>
        <v>5671</v>
      </c>
      <c r="D1174" s="1">
        <f t="shared" si="342"/>
        <v>7566</v>
      </c>
      <c r="E1174" s="1">
        <f t="shared" si="342"/>
        <v>9840</v>
      </c>
      <c r="F1174" s="1">
        <f t="shared" si="342"/>
        <v>12193</v>
      </c>
      <c r="G1174" s="1">
        <f t="shared" si="342"/>
        <v>14244</v>
      </c>
      <c r="H1174" s="1">
        <f t="shared" si="342"/>
        <v>16943</v>
      </c>
      <c r="I1174" s="1">
        <f t="shared" si="342"/>
        <v>19978</v>
      </c>
      <c r="J1174" s="1">
        <f t="shared" si="342"/>
        <v>22549</v>
      </c>
      <c r="K1174" s="1">
        <f t="shared" si="342"/>
        <v>25918</v>
      </c>
    </row>
    <row r="1175" spans="1:11">
      <c r="A1175" s="8" t="s">
        <v>300</v>
      </c>
      <c r="B1175" s="1">
        <f t="shared" si="342"/>
        <v>4985</v>
      </c>
      <c r="C1175" s="1">
        <f t="shared" si="342"/>
        <v>8416.9471113755826</v>
      </c>
      <c r="D1175" s="1">
        <f t="shared" si="342"/>
        <v>10437.88585672416</v>
      </c>
      <c r="E1175" s="1">
        <f t="shared" si="342"/>
        <v>11439.816604359561</v>
      </c>
      <c r="F1175" s="1">
        <f t="shared" si="342"/>
        <v>11750.973216494696</v>
      </c>
      <c r="G1175" s="1">
        <f t="shared" si="342"/>
        <v>11703.406571039148</v>
      </c>
      <c r="H1175" s="1">
        <f t="shared" si="342"/>
        <v>11574.041109642796</v>
      </c>
      <c r="I1175" s="1">
        <f t="shared" si="342"/>
        <v>12888.671535576945</v>
      </c>
      <c r="J1175" s="1">
        <f t="shared" si="342"/>
        <v>10969.772670862112</v>
      </c>
      <c r="K1175" s="1">
        <f t="shared" si="342"/>
        <v>10599.452733236256</v>
      </c>
    </row>
    <row r="1176" spans="1:11">
      <c r="A1176" s="8" t="s">
        <v>299</v>
      </c>
      <c r="B1176" s="1">
        <f>B1163/10</f>
        <v>2304.8000000000002</v>
      </c>
      <c r="C1176" s="1">
        <f t="shared" ref="C1176:K1177" si="344">C1163/10</f>
        <v>3094.382475340245</v>
      </c>
      <c r="D1176" s="1">
        <f t="shared" si="344"/>
        <v>3535.0023290279905</v>
      </c>
      <c r="E1176" s="1">
        <f t="shared" si="344"/>
        <v>3756.1227302513885</v>
      </c>
      <c r="F1176" s="1">
        <f t="shared" si="344"/>
        <v>3765.2030543238398</v>
      </c>
      <c r="G1176" s="1">
        <f t="shared" si="344"/>
        <v>3617.654584485857</v>
      </c>
      <c r="H1176" s="1">
        <f t="shared" si="344"/>
        <v>3434.7969488971821</v>
      </c>
      <c r="I1176" s="1">
        <f t="shared" si="344"/>
        <v>3440.4085738859612</v>
      </c>
      <c r="J1176" s="1">
        <f t="shared" si="344"/>
        <v>3013.8516509696419</v>
      </c>
      <c r="K1176" s="1">
        <f t="shared" si="344"/>
        <v>2820.6989775328916</v>
      </c>
    </row>
    <row r="1177" spans="1:11">
      <c r="A1177" s="8" t="s">
        <v>301</v>
      </c>
      <c r="B1177" s="1">
        <f>B1164/10</f>
        <v>7892.9</v>
      </c>
      <c r="C1177" s="1">
        <f t="shared" si="344"/>
        <v>11250.365950754738</v>
      </c>
      <c r="D1177" s="1">
        <f t="shared" si="344"/>
        <v>13951.618572207275</v>
      </c>
      <c r="E1177" s="1">
        <f t="shared" si="344"/>
        <v>15290.831878297462</v>
      </c>
      <c r="F1177" s="1">
        <f t="shared" si="344"/>
        <v>15706.73395160218</v>
      </c>
      <c r="G1177" s="1">
        <f t="shared" si="344"/>
        <v>15643.154822335538</v>
      </c>
      <c r="H1177" s="1">
        <f t="shared" si="344"/>
        <v>15470.240728562731</v>
      </c>
      <c r="I1177" s="1">
        <f t="shared" si="344"/>
        <v>15110.798445408616</v>
      </c>
      <c r="J1177" s="1">
        <f t="shared" si="344"/>
        <v>14662.555830604168</v>
      </c>
      <c r="K1177" s="1">
        <f t="shared" si="344"/>
        <v>14167.574127378204</v>
      </c>
    </row>
    <row r="1178" spans="1:11">
      <c r="A1178" s="8" t="s">
        <v>304</v>
      </c>
      <c r="B1178" s="1">
        <f>B1165/10^5</f>
        <v>1374.6900713522855</v>
      </c>
      <c r="C1178" s="1">
        <f t="shared" ref="C1178:K1178" si="345">C1165/10^5</f>
        <v>1694.8277135500357</v>
      </c>
      <c r="D1178" s="1">
        <f t="shared" si="345"/>
        <v>2036.7537263413269</v>
      </c>
      <c r="E1178" s="1">
        <f t="shared" si="345"/>
        <v>2352.7780889430596</v>
      </c>
      <c r="F1178" s="1">
        <f t="shared" si="345"/>
        <v>2718.8975285333445</v>
      </c>
      <c r="G1178" s="1">
        <f t="shared" si="345"/>
        <v>3060.5289009009844</v>
      </c>
      <c r="H1178" s="1">
        <f t="shared" si="345"/>
        <v>3451.943159306441</v>
      </c>
      <c r="I1178" s="1">
        <f t="shared" si="345"/>
        <v>3823.6814579651391</v>
      </c>
      <c r="J1178" s="1">
        <f t="shared" si="345"/>
        <v>4242.1259385000294</v>
      </c>
      <c r="K1178" s="1">
        <f t="shared" si="345"/>
        <v>4714.8130635375992</v>
      </c>
    </row>
    <row r="1179" spans="1:11">
      <c r="A1179" t="s">
        <v>272</v>
      </c>
      <c r="B1179" s="1">
        <f t="shared" si="342"/>
        <v>1481</v>
      </c>
      <c r="C1179" s="1">
        <f t="shared" si="342"/>
        <v>1801</v>
      </c>
      <c r="D1179" s="1">
        <f t="shared" si="342"/>
        <v>2517</v>
      </c>
      <c r="E1179" s="1">
        <f t="shared" si="342"/>
        <v>3619</v>
      </c>
      <c r="F1179" s="1">
        <f t="shared" si="342"/>
        <v>5104</v>
      </c>
      <c r="G1179" s="1">
        <f t="shared" si="342"/>
        <v>6979</v>
      </c>
      <c r="H1179" s="1">
        <f t="shared" si="342"/>
        <v>9246</v>
      </c>
      <c r="I1179" s="1">
        <f t="shared" si="342"/>
        <v>11901</v>
      </c>
      <c r="J1179" s="1">
        <f t="shared" si="342"/>
        <v>14957</v>
      </c>
      <c r="K1179" s="1">
        <f t="shared" si="342"/>
        <v>18412</v>
      </c>
    </row>
    <row r="1187" spans="1:11">
      <c r="A1187" t="s">
        <v>681</v>
      </c>
      <c r="B1187">
        <v>2010</v>
      </c>
      <c r="C1187">
        <v>2020</v>
      </c>
      <c r="D1187">
        <v>2030</v>
      </c>
      <c r="E1187">
        <v>2040</v>
      </c>
      <c r="F1187">
        <v>2050</v>
      </c>
      <c r="G1187">
        <v>2060</v>
      </c>
      <c r="H1187">
        <v>2070</v>
      </c>
      <c r="I1187">
        <v>2080</v>
      </c>
      <c r="J1187">
        <v>2090</v>
      </c>
      <c r="K1187">
        <v>2100</v>
      </c>
    </row>
    <row r="1188" spans="1:11">
      <c r="A1188" s="1" t="s">
        <v>261</v>
      </c>
      <c r="B1188" s="2">
        <f>B162</f>
        <v>10.103868696233976</v>
      </c>
      <c r="C1188" s="2">
        <f t="shared" ref="C1188:K1188" si="346">C162</f>
        <v>11.311860150738127</v>
      </c>
      <c r="D1188" s="2">
        <f t="shared" si="346"/>
        <v>11.903933654656759</v>
      </c>
      <c r="E1188" s="2">
        <f t="shared" si="346"/>
        <v>12.311630013300594</v>
      </c>
      <c r="F1188" s="2">
        <f t="shared" si="346"/>
        <v>12.447579292349173</v>
      </c>
      <c r="G1188" s="2">
        <f t="shared" si="346"/>
        <v>11.944776810510303</v>
      </c>
      <c r="H1188" s="2">
        <f t="shared" si="346"/>
        <v>11.054842971332372</v>
      </c>
      <c r="I1188" s="2">
        <f t="shared" si="346"/>
        <v>10.636628721935894</v>
      </c>
      <c r="J1188" s="2">
        <f t="shared" si="346"/>
        <v>9.9218561648199071</v>
      </c>
      <c r="K1188" s="2">
        <f t="shared" si="346"/>
        <v>9.0389052289977645</v>
      </c>
    </row>
    <row r="1189" spans="1:11">
      <c r="A1189" t="s">
        <v>262</v>
      </c>
      <c r="B1189" s="2">
        <f>B264</f>
        <v>0.37091297137717427</v>
      </c>
      <c r="C1189" s="2">
        <f t="shared" ref="C1189:K1189" si="347">C264</f>
        <v>0.38741071824405854</v>
      </c>
      <c r="D1189" s="2">
        <f t="shared" si="347"/>
        <v>0.40177787218757283</v>
      </c>
      <c r="E1189" s="2">
        <f t="shared" si="347"/>
        <v>0.39608730557881888</v>
      </c>
      <c r="F1189" s="2">
        <f t="shared" si="347"/>
        <v>0.36481014509473819</v>
      </c>
      <c r="G1189" s="2">
        <f t="shared" si="347"/>
        <v>0.32848365177828032</v>
      </c>
      <c r="H1189" s="2">
        <f t="shared" si="347"/>
        <v>0.28563285672045718</v>
      </c>
      <c r="I1189" s="2">
        <f t="shared" si="347"/>
        <v>0.24057785777892446</v>
      </c>
      <c r="J1189" s="2">
        <f t="shared" si="347"/>
        <v>0.19313940745907124</v>
      </c>
      <c r="K1189" s="2">
        <f t="shared" si="347"/>
        <v>0.17025783705595654</v>
      </c>
    </row>
    <row r="1190" spans="1:11">
      <c r="A1190" t="s">
        <v>266</v>
      </c>
      <c r="B1190" s="2">
        <f>B355</f>
        <v>0.27043613833280172</v>
      </c>
      <c r="C1190" s="2">
        <f t="shared" ref="C1190:K1190" si="348">C355</f>
        <v>0.28960955441997743</v>
      </c>
      <c r="D1190" s="2">
        <f t="shared" si="348"/>
        <v>0.30755680923960071</v>
      </c>
      <c r="E1190" s="2">
        <f t="shared" si="348"/>
        <v>0.32322537457816686</v>
      </c>
      <c r="F1190" s="2">
        <f t="shared" si="348"/>
        <v>0.33669018515973531</v>
      </c>
      <c r="G1190" s="2">
        <f t="shared" si="348"/>
        <v>0.34484374651000299</v>
      </c>
      <c r="H1190" s="2">
        <f t="shared" si="348"/>
        <v>0.34913139773288748</v>
      </c>
      <c r="I1190" s="2">
        <f t="shared" si="348"/>
        <v>0.35071337714914741</v>
      </c>
      <c r="J1190" s="2">
        <f t="shared" si="348"/>
        <v>0.3506537219245926</v>
      </c>
      <c r="K1190" s="2">
        <f t="shared" si="348"/>
        <v>0.3487186131113163</v>
      </c>
    </row>
    <row r="1191" spans="1:11">
      <c r="A1191" t="s">
        <v>682</v>
      </c>
      <c r="B1191" s="2">
        <f>B551+B566+B581+B1097</f>
        <v>2.5589127440851112</v>
      </c>
      <c r="C1191" s="2">
        <f t="shared" ref="C1191:K1191" si="349">C551+C566+C581+C1097</f>
        <v>3.5218914733555615</v>
      </c>
      <c r="D1191" s="2">
        <f t="shared" si="349"/>
        <v>4.7796525383754656</v>
      </c>
      <c r="E1191" s="2">
        <f t="shared" si="349"/>
        <v>6.2304846875402582</v>
      </c>
      <c r="F1191" s="2">
        <f t="shared" si="349"/>
        <v>7.9623929911500833</v>
      </c>
      <c r="G1191" s="2">
        <f t="shared" si="349"/>
        <v>9.775478171998838</v>
      </c>
      <c r="H1191" s="2">
        <f t="shared" si="349"/>
        <v>11.696103811023082</v>
      </c>
      <c r="I1191" s="2">
        <f t="shared" si="349"/>
        <v>13.008599438616402</v>
      </c>
      <c r="J1191" s="2">
        <f t="shared" si="349"/>
        <v>12.012658515454188</v>
      </c>
      <c r="K1191" s="2">
        <f t="shared" si="349"/>
        <v>11.032383288451399</v>
      </c>
    </row>
    <row r="1192" spans="1:11">
      <c r="A1192" t="s">
        <v>267</v>
      </c>
      <c r="B1192" s="2">
        <f>B720</f>
        <v>0.26513527838822643</v>
      </c>
      <c r="C1192" s="2">
        <f t="shared" ref="C1192:K1192" si="350">C720</f>
        <v>0.28678180268983355</v>
      </c>
      <c r="D1192" s="2">
        <f t="shared" si="350"/>
        <v>0.31641871683284317</v>
      </c>
      <c r="E1192" s="2">
        <f t="shared" si="350"/>
        <v>0.33276748350403007</v>
      </c>
      <c r="F1192" s="2">
        <f t="shared" si="350"/>
        <v>0.33301025256464173</v>
      </c>
      <c r="G1192" s="2">
        <f t="shared" si="350"/>
        <v>0.33114496285117595</v>
      </c>
      <c r="H1192" s="2">
        <f t="shared" si="350"/>
        <v>0.32389838165852608</v>
      </c>
      <c r="I1192" s="2">
        <f t="shared" si="350"/>
        <v>0.31014099059956551</v>
      </c>
      <c r="J1192" s="2">
        <f t="shared" si="350"/>
        <v>0.29408141243186314</v>
      </c>
      <c r="K1192" s="2">
        <f t="shared" si="350"/>
        <v>0.27613822945832184</v>
      </c>
    </row>
    <row r="1193" spans="1:11">
      <c r="A1193" t="s">
        <v>268</v>
      </c>
      <c r="B1193" s="2">
        <f>B758</f>
        <v>0.70072595862637566</v>
      </c>
      <c r="C1193" s="2">
        <f t="shared" ref="C1193:K1193" si="351">C758</f>
        <v>0.94079978826805943</v>
      </c>
      <c r="D1193" s="2">
        <f t="shared" si="351"/>
        <v>1.0620900393229264</v>
      </c>
      <c r="E1193" s="2">
        <f t="shared" si="351"/>
        <v>1.1314561837852211</v>
      </c>
      <c r="F1193" s="2">
        <f t="shared" si="351"/>
        <v>1.1463039317595465</v>
      </c>
      <c r="G1193" s="2">
        <f t="shared" si="351"/>
        <v>1.1266259418605682</v>
      </c>
      <c r="H1193" s="2">
        <f t="shared" si="351"/>
        <v>1.105644029506494</v>
      </c>
      <c r="I1193" s="2">
        <f t="shared" si="351"/>
        <v>1.2245678092047996</v>
      </c>
      <c r="J1193" s="2">
        <f t="shared" si="351"/>
        <v>1.038432405543857</v>
      </c>
      <c r="K1193" s="2">
        <f t="shared" si="351"/>
        <v>0.99918924018325939</v>
      </c>
    </row>
    <row r="1194" spans="1:11">
      <c r="A1194" t="s">
        <v>269</v>
      </c>
      <c r="B1194" s="2">
        <f>B901</f>
        <v>1.4547392169349138</v>
      </c>
      <c r="C1194" s="2">
        <f t="shared" ref="C1194:K1194" si="352">C901</f>
        <v>1.569171621261622</v>
      </c>
      <c r="D1194" s="2">
        <f t="shared" si="352"/>
        <v>1.6368537266231133</v>
      </c>
      <c r="E1194" s="2">
        <f t="shared" si="352"/>
        <v>1.6926383167319572</v>
      </c>
      <c r="F1194" s="2">
        <f t="shared" si="352"/>
        <v>1.6742839842778063</v>
      </c>
      <c r="G1194" s="2">
        <f t="shared" si="352"/>
        <v>1.5878002525013892</v>
      </c>
      <c r="H1194" s="2">
        <f t="shared" si="352"/>
        <v>1.4961453661263722</v>
      </c>
      <c r="I1194" s="2">
        <f t="shared" si="352"/>
        <v>1.4906355758828547</v>
      </c>
      <c r="J1194" s="2">
        <f t="shared" si="352"/>
        <v>1.3011606021061888</v>
      </c>
      <c r="K1194" s="2">
        <f t="shared" si="352"/>
        <v>1.213209148430149</v>
      </c>
    </row>
    <row r="1195" spans="1:11">
      <c r="A1195" t="s">
        <v>270</v>
      </c>
      <c r="B1195" s="2">
        <f>B954</f>
        <v>1.3066851915911484</v>
      </c>
      <c r="C1195" s="2">
        <f t="shared" ref="C1195:K1195" si="353">C954</f>
        <v>1.4810188537199598</v>
      </c>
      <c r="D1195" s="2">
        <f t="shared" si="353"/>
        <v>1.6719554917004766</v>
      </c>
      <c r="E1195" s="2">
        <f t="shared" si="353"/>
        <v>1.7811525483320934</v>
      </c>
      <c r="F1195" s="2">
        <f t="shared" si="353"/>
        <v>1.8045260598480133</v>
      </c>
      <c r="G1195" s="2">
        <f t="shared" si="353"/>
        <v>1.7735487207721314</v>
      </c>
      <c r="H1195" s="2">
        <f t="shared" si="353"/>
        <v>1.740518730575503</v>
      </c>
      <c r="I1195" s="2">
        <f t="shared" si="353"/>
        <v>1.690882466328343</v>
      </c>
      <c r="J1195" s="2">
        <f t="shared" si="353"/>
        <v>1.6347133471994604</v>
      </c>
      <c r="K1195" s="2">
        <f t="shared" si="353"/>
        <v>1.5729362629532051</v>
      </c>
    </row>
    <row r="1196" spans="1:11">
      <c r="A1196" t="s">
        <v>271</v>
      </c>
      <c r="B1196" s="2">
        <f>B1022</f>
        <v>4.0040461234169795</v>
      </c>
      <c r="C1196" s="2">
        <f t="shared" ref="C1196:K1196" si="354">C1022</f>
        <v>4.3145499167671515</v>
      </c>
      <c r="D1196" s="2">
        <f t="shared" si="354"/>
        <v>4.4830547874698956</v>
      </c>
      <c r="E1196" s="2">
        <f t="shared" si="354"/>
        <v>4.5231602870524998</v>
      </c>
      <c r="F1196" s="2">
        <f t="shared" si="354"/>
        <v>4.541843319620261</v>
      </c>
      <c r="G1196" s="2">
        <f t="shared" si="354"/>
        <v>4.4361542583486893</v>
      </c>
      <c r="H1196" s="2">
        <f t="shared" si="354"/>
        <v>4.3004380950316587</v>
      </c>
      <c r="I1196" s="2">
        <f t="shared" si="354"/>
        <v>4.4427021316535891</v>
      </c>
      <c r="J1196" s="2">
        <f t="shared" si="354"/>
        <v>4.5885648610765033</v>
      </c>
      <c r="K1196" s="2">
        <f t="shared" si="354"/>
        <v>4.7382026777965738</v>
      </c>
    </row>
    <row r="1197" spans="1:11">
      <c r="A1197" t="s">
        <v>10</v>
      </c>
      <c r="B1197" s="2">
        <f t="shared" ref="B1197:K1197" si="355">SUM(B1188:B1196)</f>
        <v>21.03546231898671</v>
      </c>
      <c r="C1197" s="2">
        <f t="shared" si="355"/>
        <v>24.10309387946435</v>
      </c>
      <c r="D1197" s="2">
        <f t="shared" si="355"/>
        <v>26.563293636408652</v>
      </c>
      <c r="E1197" s="2">
        <f t="shared" si="355"/>
        <v>28.722602200403642</v>
      </c>
      <c r="F1197" s="2">
        <f t="shared" si="355"/>
        <v>30.611440161824</v>
      </c>
      <c r="G1197" s="2">
        <f t="shared" si="355"/>
        <v>31.648856517131378</v>
      </c>
      <c r="H1197" s="2">
        <f t="shared" si="355"/>
        <v>32.352355639707355</v>
      </c>
      <c r="I1197" s="2">
        <f t="shared" si="355"/>
        <v>33.39544836914952</v>
      </c>
      <c r="J1197" s="2">
        <f t="shared" si="355"/>
        <v>31.335260438015634</v>
      </c>
      <c r="K1197" s="2">
        <f t="shared" si="355"/>
        <v>29.389940526437947</v>
      </c>
    </row>
    <row r="1199" spans="1:11">
      <c r="A1199" s="210" t="s">
        <v>671</v>
      </c>
    </row>
    <row r="1200" spans="1:11">
      <c r="B1200">
        <v>2010</v>
      </c>
      <c r="C1200">
        <v>2020</v>
      </c>
      <c r="D1200">
        <v>2030</v>
      </c>
      <c r="E1200">
        <v>2040</v>
      </c>
      <c r="F1200">
        <v>2050</v>
      </c>
      <c r="G1200">
        <v>2060</v>
      </c>
      <c r="H1200">
        <v>2070</v>
      </c>
      <c r="I1200">
        <v>2080</v>
      </c>
      <c r="J1200">
        <v>2090</v>
      </c>
      <c r="K1200">
        <v>2100</v>
      </c>
    </row>
    <row r="1201" spans="1:11">
      <c r="A1201" t="s">
        <v>659</v>
      </c>
      <c r="B1201" s="209">
        <v>0.95</v>
      </c>
      <c r="C1201" s="209">
        <v>0.92</v>
      </c>
      <c r="D1201" s="209">
        <f>100%-D1202-D1203</f>
        <v>0.79500000000000004</v>
      </c>
      <c r="E1201" s="209">
        <f t="shared" ref="E1201:K1201" si="356">100%-E1202-E1203</f>
        <v>0.64999999999999991</v>
      </c>
      <c r="F1201" s="209">
        <f t="shared" si="356"/>
        <v>4.9999999999999933E-2</v>
      </c>
      <c r="G1201" s="209">
        <f t="shared" si="356"/>
        <v>0</v>
      </c>
      <c r="H1201" s="209">
        <f t="shared" si="356"/>
        <v>0</v>
      </c>
      <c r="I1201" s="209">
        <f t="shared" si="356"/>
        <v>0</v>
      </c>
      <c r="J1201" s="209">
        <f t="shared" si="356"/>
        <v>0</v>
      </c>
      <c r="K1201" s="209">
        <f t="shared" si="356"/>
        <v>0</v>
      </c>
    </row>
    <row r="1202" spans="1:11">
      <c r="A1202" t="s">
        <v>683</v>
      </c>
      <c r="B1202" s="209">
        <v>0.05</v>
      </c>
      <c r="C1202" s="209">
        <v>0.06</v>
      </c>
      <c r="D1202" s="209">
        <v>0.08</v>
      </c>
      <c r="E1202" s="209">
        <v>0.05</v>
      </c>
      <c r="F1202" s="209">
        <v>0.05</v>
      </c>
      <c r="G1202" s="209"/>
      <c r="H1202" s="209"/>
      <c r="I1202" s="209"/>
      <c r="J1202" s="209"/>
      <c r="K1202" s="209"/>
    </row>
    <row r="1203" spans="1:11">
      <c r="A1203" s="8" t="s">
        <v>660</v>
      </c>
      <c r="B1203" s="209">
        <v>0</v>
      </c>
      <c r="C1203" s="209">
        <v>0.02</v>
      </c>
      <c r="D1203" s="209">
        <v>0.125</v>
      </c>
      <c r="E1203" s="209">
        <v>0.3</v>
      </c>
      <c r="F1203" s="209">
        <v>0.9</v>
      </c>
      <c r="G1203" s="209">
        <v>1</v>
      </c>
      <c r="H1203" s="209">
        <v>1</v>
      </c>
      <c r="I1203" s="209">
        <v>1</v>
      </c>
      <c r="J1203" s="209">
        <v>1</v>
      </c>
      <c r="K1203" s="209">
        <v>1</v>
      </c>
    </row>
    <row r="1204" spans="1:11">
      <c r="A1204" t="s">
        <v>661</v>
      </c>
      <c r="B1204" s="209">
        <f>100%-B1205-B1206</f>
        <v>1</v>
      </c>
      <c r="C1204" s="209">
        <f t="shared" ref="C1204:K1204" si="357">100%-C1205-C1206</f>
        <v>0.97799999999999998</v>
      </c>
      <c r="D1204" s="209">
        <f t="shared" si="357"/>
        <v>0.86999999999999988</v>
      </c>
      <c r="E1204" s="209">
        <f t="shared" si="357"/>
        <v>0.45</v>
      </c>
      <c r="F1204" s="209">
        <f t="shared" si="357"/>
        <v>0.15000000000000002</v>
      </c>
      <c r="G1204" s="209">
        <f t="shared" si="357"/>
        <v>0</v>
      </c>
      <c r="H1204" s="209">
        <f t="shared" si="357"/>
        <v>0</v>
      </c>
      <c r="I1204" s="209">
        <f t="shared" si="357"/>
        <v>0</v>
      </c>
      <c r="J1204" s="209">
        <f t="shared" si="357"/>
        <v>0</v>
      </c>
      <c r="K1204" s="209">
        <f t="shared" si="357"/>
        <v>0</v>
      </c>
    </row>
    <row r="1205" spans="1:11">
      <c r="A1205" t="s">
        <v>663</v>
      </c>
      <c r="B1205" s="209"/>
      <c r="C1205" s="209">
        <v>0.02</v>
      </c>
      <c r="D1205" s="209">
        <v>0.06</v>
      </c>
      <c r="E1205" s="209">
        <v>0.25</v>
      </c>
      <c r="F1205" s="209">
        <v>0.35</v>
      </c>
      <c r="G1205" s="209">
        <v>0.1</v>
      </c>
      <c r="H1205" s="209"/>
      <c r="I1205" s="209"/>
      <c r="J1205" s="209"/>
      <c r="K1205" s="209"/>
    </row>
    <row r="1206" spans="1:11">
      <c r="A1206" t="s">
        <v>662</v>
      </c>
      <c r="B1206" s="209"/>
      <c r="C1206" s="209">
        <v>2E-3</v>
      </c>
      <c r="D1206" s="209">
        <v>7.0000000000000007E-2</v>
      </c>
      <c r="E1206" s="209">
        <v>0.3</v>
      </c>
      <c r="F1206" s="209">
        <v>0.5</v>
      </c>
      <c r="G1206" s="209">
        <v>0.9</v>
      </c>
      <c r="H1206" s="209">
        <v>1</v>
      </c>
      <c r="I1206" s="209">
        <v>1</v>
      </c>
      <c r="J1206" s="209">
        <v>1</v>
      </c>
      <c r="K1206" s="209">
        <v>1</v>
      </c>
    </row>
    <row r="1207" spans="1:11">
      <c r="A1207" t="s">
        <v>684</v>
      </c>
      <c r="B1207" s="209">
        <v>1</v>
      </c>
      <c r="C1207" s="209">
        <v>1</v>
      </c>
      <c r="D1207" s="209">
        <f>100%-D1208-D1209</f>
        <v>0.95</v>
      </c>
      <c r="E1207" s="209">
        <f t="shared" ref="E1207:K1207" si="358">100%-E1208-E1209</f>
        <v>0.7</v>
      </c>
      <c r="F1207" s="209">
        <f t="shared" si="358"/>
        <v>0.48</v>
      </c>
      <c r="G1207" s="209">
        <f t="shared" si="358"/>
        <v>1</v>
      </c>
      <c r="H1207" s="209">
        <f t="shared" si="358"/>
        <v>1</v>
      </c>
      <c r="I1207" s="209">
        <f t="shared" si="358"/>
        <v>1</v>
      </c>
      <c r="J1207" s="209">
        <f t="shared" si="358"/>
        <v>1</v>
      </c>
      <c r="K1207" s="209">
        <f t="shared" si="358"/>
        <v>1</v>
      </c>
    </row>
    <row r="1208" spans="1:11">
      <c r="A1208" t="s">
        <v>685</v>
      </c>
      <c r="B1208" s="209"/>
      <c r="C1208" s="209"/>
      <c r="D1208" s="209">
        <v>0.05</v>
      </c>
      <c r="E1208" s="209">
        <v>0.3</v>
      </c>
      <c r="F1208" s="209">
        <v>0.5</v>
      </c>
      <c r="G1208" s="209"/>
      <c r="H1208" s="209"/>
      <c r="I1208" s="209"/>
      <c r="J1208" s="209"/>
      <c r="K1208" s="209"/>
    </row>
    <row r="1209" spans="1:11">
      <c r="A1209" t="s">
        <v>686</v>
      </c>
      <c r="B1209" s="209"/>
      <c r="C1209" s="209"/>
      <c r="D1209" s="209">
        <v>0</v>
      </c>
      <c r="E1209" s="209">
        <v>0</v>
      </c>
      <c r="F1209" s="209">
        <v>0.02</v>
      </c>
      <c r="G1209" s="209"/>
      <c r="H1209" s="209"/>
      <c r="I1209" s="209"/>
      <c r="J1209" s="209"/>
      <c r="K1209" s="209"/>
    </row>
    <row r="1210" spans="1:11">
      <c r="A1210" t="s">
        <v>664</v>
      </c>
      <c r="B1210" s="209">
        <f>100%-B1211-B1212-B1213-B1214-B1215</f>
        <v>1</v>
      </c>
      <c r="C1210" s="209">
        <f t="shared" ref="C1210:K1210" si="359">100%-C1211-C1212-C1213-C1214-C1215</f>
        <v>0.94</v>
      </c>
      <c r="D1210" s="209">
        <f t="shared" si="359"/>
        <v>0.85</v>
      </c>
      <c r="E1210" s="209">
        <f t="shared" si="359"/>
        <v>0.52999999999999992</v>
      </c>
      <c r="F1210" s="209">
        <f t="shared" si="359"/>
        <v>4.0000000000000036E-2</v>
      </c>
      <c r="G1210" s="209">
        <f t="shared" si="359"/>
        <v>-2.0000000000000018E-2</v>
      </c>
      <c r="H1210" s="209">
        <f t="shared" si="359"/>
        <v>0</v>
      </c>
      <c r="I1210" s="209">
        <f t="shared" si="359"/>
        <v>4.9999999999999989E-2</v>
      </c>
      <c r="J1210" s="209">
        <f t="shared" si="359"/>
        <v>2.0000000000000073E-2</v>
      </c>
      <c r="K1210" s="209">
        <f t="shared" si="359"/>
        <v>0</v>
      </c>
    </row>
    <row r="1211" spans="1:11">
      <c r="A1211" t="s">
        <v>665</v>
      </c>
      <c r="B1211" s="209"/>
      <c r="C1211" s="209">
        <v>0.05</v>
      </c>
      <c r="D1211" s="209">
        <v>0.1</v>
      </c>
      <c r="E1211" s="209">
        <v>0.3</v>
      </c>
      <c r="F1211" s="209">
        <v>0.5</v>
      </c>
      <c r="G1211" s="209">
        <v>0.35</v>
      </c>
      <c r="H1211" s="209">
        <v>0.2</v>
      </c>
      <c r="I1211" s="209">
        <v>0.15</v>
      </c>
      <c r="J1211" s="209">
        <v>0.09</v>
      </c>
      <c r="K1211" s="209">
        <v>0.03</v>
      </c>
    </row>
    <row r="1212" spans="1:11">
      <c r="A1212" t="s">
        <v>666</v>
      </c>
      <c r="B1212" s="209"/>
      <c r="C1212" s="209"/>
      <c r="D1212" s="209"/>
      <c r="E1212" s="209">
        <v>0.02</v>
      </c>
      <c r="F1212" s="209">
        <v>0.1</v>
      </c>
      <c r="G1212" s="209">
        <v>0.15</v>
      </c>
      <c r="H1212" s="209">
        <v>0.25</v>
      </c>
      <c r="I1212" s="209">
        <v>0.25</v>
      </c>
      <c r="J1212" s="209">
        <v>0.3</v>
      </c>
      <c r="K1212" s="209">
        <v>0.3</v>
      </c>
    </row>
    <row r="1213" spans="1:11">
      <c r="A1213" s="8" t="s">
        <v>674</v>
      </c>
      <c r="B1213" s="209"/>
      <c r="C1213" s="209"/>
      <c r="D1213" s="209">
        <v>0.02</v>
      </c>
      <c r="E1213" s="209">
        <v>0.05</v>
      </c>
      <c r="F1213" s="209">
        <v>0.05</v>
      </c>
      <c r="G1213" s="209">
        <v>0.05</v>
      </c>
      <c r="H1213" s="209">
        <v>0.08</v>
      </c>
      <c r="I1213" s="209">
        <v>0.08</v>
      </c>
      <c r="J1213" s="209">
        <v>0.12</v>
      </c>
      <c r="K1213" s="209">
        <v>0.2</v>
      </c>
    </row>
    <row r="1214" spans="1:11">
      <c r="A1214" t="s">
        <v>667</v>
      </c>
      <c r="B1214" s="209"/>
      <c r="C1214" s="209"/>
      <c r="D1214" s="209"/>
      <c r="E1214" s="209"/>
      <c r="F1214" s="208">
        <v>0.01</v>
      </c>
      <c r="G1214" s="208">
        <v>0.02</v>
      </c>
      <c r="H1214" s="208">
        <v>0.02</v>
      </c>
      <c r="I1214" s="208">
        <v>0.02</v>
      </c>
      <c r="J1214" s="208">
        <v>0.02</v>
      </c>
      <c r="K1214" s="208">
        <v>0.02</v>
      </c>
    </row>
    <row r="1215" spans="1:11">
      <c r="A1215" t="s">
        <v>687</v>
      </c>
      <c r="B1215" s="209"/>
      <c r="C1215" s="209">
        <v>0.01</v>
      </c>
      <c r="D1215" s="209">
        <v>0.03</v>
      </c>
      <c r="E1215" s="209">
        <v>0.1</v>
      </c>
      <c r="F1215" s="209">
        <v>0.3</v>
      </c>
      <c r="G1215" s="209">
        <v>0.45</v>
      </c>
      <c r="H1215" s="209">
        <v>0.45</v>
      </c>
      <c r="I1215" s="209">
        <v>0.45</v>
      </c>
      <c r="J1215" s="209">
        <v>0.45</v>
      </c>
      <c r="K1215" s="209">
        <v>0.45</v>
      </c>
    </row>
    <row r="1216" spans="1:11">
      <c r="A1216" t="s">
        <v>668</v>
      </c>
      <c r="B1216" s="209">
        <f>100%-B1217-B1218-B1219-B1220</f>
        <v>1</v>
      </c>
      <c r="C1216" s="209">
        <f t="shared" ref="C1216:K1216" si="360">100%-C1217-C1218-C1219-C1220</f>
        <v>0.95</v>
      </c>
      <c r="D1216" s="209">
        <f t="shared" si="360"/>
        <v>0.9</v>
      </c>
      <c r="E1216" s="209">
        <f t="shared" si="360"/>
        <v>0.67999999999999994</v>
      </c>
      <c r="F1216" s="209">
        <f t="shared" si="360"/>
        <v>0.39</v>
      </c>
      <c r="G1216" s="209">
        <f t="shared" si="360"/>
        <v>0.55000000000000004</v>
      </c>
      <c r="H1216" s="209">
        <f t="shared" si="360"/>
        <v>0.4</v>
      </c>
      <c r="I1216" s="209">
        <f>100%-I1217-I1218-I1219-I1220</f>
        <v>0.32</v>
      </c>
      <c r="J1216" s="209">
        <f>100%-J1217-J1218-J1219-J1220</f>
        <v>0.27</v>
      </c>
      <c r="K1216" s="209">
        <f t="shared" si="360"/>
        <v>0.18000000000000005</v>
      </c>
    </row>
    <row r="1217" spans="1:11">
      <c r="A1217" t="s">
        <v>669</v>
      </c>
      <c r="B1217" s="209"/>
      <c r="C1217" s="209">
        <v>0.05</v>
      </c>
      <c r="D1217" s="209">
        <v>0.1</v>
      </c>
      <c r="E1217" s="209">
        <v>0.3</v>
      </c>
      <c r="F1217" s="209">
        <v>0.5</v>
      </c>
      <c r="G1217" s="209">
        <v>0.35</v>
      </c>
      <c r="H1217" s="209">
        <v>0.35</v>
      </c>
      <c r="I1217" s="209">
        <v>0.38</v>
      </c>
      <c r="J1217" s="209">
        <v>0.3</v>
      </c>
      <c r="K1217" s="209">
        <v>0.2</v>
      </c>
    </row>
    <row r="1218" spans="1:11">
      <c r="A1218" t="s">
        <v>670</v>
      </c>
      <c r="B1218" s="209"/>
      <c r="C1218" s="209"/>
      <c r="D1218" s="209"/>
      <c r="E1218" s="209">
        <v>0.02</v>
      </c>
      <c r="F1218" s="209">
        <v>0.1</v>
      </c>
      <c r="G1218" s="209"/>
      <c r="H1218" s="209"/>
      <c r="I1218" s="209"/>
      <c r="J1218" s="209">
        <v>0.08</v>
      </c>
      <c r="K1218" s="209">
        <v>0.12</v>
      </c>
    </row>
    <row r="1219" spans="1:11">
      <c r="A1219" s="8" t="s">
        <v>675</v>
      </c>
      <c r="B1219" s="209"/>
      <c r="C1219" s="209"/>
      <c r="D1219" s="209"/>
      <c r="E1219" s="209"/>
      <c r="F1219" s="209"/>
      <c r="G1219" s="209"/>
      <c r="H1219" s="209"/>
      <c r="I1219" s="209"/>
      <c r="J1219" s="209"/>
      <c r="K1219" s="209"/>
    </row>
    <row r="1220" spans="1:11">
      <c r="A1220" s="8" t="s">
        <v>673</v>
      </c>
      <c r="B1220" s="209"/>
      <c r="C1220" s="209"/>
      <c r="D1220" s="209"/>
      <c r="E1220" s="209"/>
      <c r="F1220" s="209">
        <v>0.01</v>
      </c>
      <c r="G1220" s="209">
        <v>0.1</v>
      </c>
      <c r="H1220" s="209">
        <v>0.25</v>
      </c>
      <c r="I1220" s="209">
        <v>0.3</v>
      </c>
      <c r="J1220" s="209">
        <v>0.35</v>
      </c>
      <c r="K1220" s="209">
        <v>0.5</v>
      </c>
    </row>
    <row r="1221" spans="1:11">
      <c r="A1221" s="8" t="s">
        <v>677</v>
      </c>
      <c r="B1221" s="209">
        <f>100%-B1222-B1223-B1224</f>
        <v>1</v>
      </c>
      <c r="C1221" s="209">
        <f t="shared" ref="C1221:K1221" si="361">100%-C1222-C1223-C1224</f>
        <v>0.97799999999999998</v>
      </c>
      <c r="D1221" s="209">
        <f t="shared" si="361"/>
        <v>0.90999999999999992</v>
      </c>
      <c r="E1221" s="209">
        <f t="shared" si="361"/>
        <v>0.6</v>
      </c>
      <c r="F1221" s="209">
        <f t="shared" si="361"/>
        <v>0.29000000000000004</v>
      </c>
      <c r="G1221" s="209">
        <f t="shared" si="361"/>
        <v>0.2</v>
      </c>
      <c r="H1221" s="209">
        <f t="shared" si="361"/>
        <v>0</v>
      </c>
      <c r="I1221" s="209">
        <f t="shared" si="361"/>
        <v>0</v>
      </c>
      <c r="J1221" s="209">
        <f t="shared" si="361"/>
        <v>0</v>
      </c>
      <c r="K1221" s="209">
        <f t="shared" si="361"/>
        <v>0</v>
      </c>
    </row>
    <row r="1222" spans="1:11">
      <c r="A1222" s="8" t="s">
        <v>678</v>
      </c>
      <c r="B1222" s="209"/>
      <c r="C1222" s="209">
        <v>0.02</v>
      </c>
      <c r="D1222" s="209">
        <v>0.06</v>
      </c>
      <c r="E1222" s="209">
        <v>0.25</v>
      </c>
      <c r="F1222" s="209">
        <v>0.35</v>
      </c>
      <c r="G1222" s="209">
        <v>0.35</v>
      </c>
      <c r="H1222" s="209">
        <v>0.28000000000000003</v>
      </c>
      <c r="I1222" s="209">
        <v>0.15</v>
      </c>
      <c r="J1222" s="209">
        <v>0.15</v>
      </c>
      <c r="K1222" s="209">
        <v>0.15</v>
      </c>
    </row>
    <row r="1223" spans="1:11">
      <c r="A1223" s="8" t="s">
        <v>679</v>
      </c>
      <c r="B1223" s="209"/>
      <c r="C1223" s="209">
        <v>2E-3</v>
      </c>
      <c r="D1223" s="209">
        <v>0.03</v>
      </c>
      <c r="E1223" s="209">
        <v>0.15</v>
      </c>
      <c r="F1223" s="209">
        <v>0.35</v>
      </c>
      <c r="G1223" s="209">
        <v>0.4</v>
      </c>
      <c r="H1223" s="209">
        <v>0.6</v>
      </c>
      <c r="I1223" s="209">
        <v>0.6</v>
      </c>
      <c r="J1223" s="209">
        <v>0.6</v>
      </c>
      <c r="K1223" s="209">
        <v>0.6</v>
      </c>
    </row>
    <row r="1224" spans="1:11">
      <c r="A1224" s="8" t="s">
        <v>680</v>
      </c>
      <c r="F1224" s="209">
        <v>0.01</v>
      </c>
      <c r="G1224" s="209">
        <v>0.05</v>
      </c>
      <c r="H1224" s="208">
        <v>0.12</v>
      </c>
      <c r="I1224" s="208">
        <v>0.25</v>
      </c>
      <c r="J1224" s="208">
        <v>0.25</v>
      </c>
      <c r="K1224" s="208">
        <v>0.25</v>
      </c>
    </row>
    <row r="1227" spans="1:11">
      <c r="A1227" t="s">
        <v>681</v>
      </c>
      <c r="B1227">
        <v>2010</v>
      </c>
      <c r="C1227">
        <v>2020</v>
      </c>
      <c r="D1227">
        <v>2030</v>
      </c>
      <c r="E1227">
        <v>2040</v>
      </c>
      <c r="F1227">
        <v>2050</v>
      </c>
      <c r="G1227">
        <v>2060</v>
      </c>
      <c r="H1227">
        <v>2070</v>
      </c>
      <c r="I1227">
        <v>2080</v>
      </c>
      <c r="J1227">
        <v>2090</v>
      </c>
      <c r="K1227">
        <v>2100</v>
      </c>
    </row>
    <row r="1228" spans="1:11">
      <c r="A1228" s="1" t="s">
        <v>688</v>
      </c>
      <c r="B1228" s="1">
        <f t="shared" ref="B1228:K1228" si="362">B1188*B1201+B1189*B1204+B1191*B1207+(B1193+B1194)*B1216+B1195*B1210+B1196*B1221</f>
        <v>19.994697467453978</v>
      </c>
      <c r="C1228" s="1">
        <f t="shared" si="362"/>
        <v>22.30395087462556</v>
      </c>
      <c r="D1228" s="1">
        <f t="shared" si="362"/>
        <v>22.283635329606451</v>
      </c>
      <c r="E1228" s="1">
        <f t="shared" si="362"/>
        <v>18.120429360633224</v>
      </c>
      <c r="F1228" s="1">
        <f t="shared" si="362"/>
        <v>6.9883940144720729</v>
      </c>
      <c r="G1228" s="1">
        <f t="shared" si="362"/>
        <v>12.12017245615221</v>
      </c>
      <c r="H1228" s="1">
        <f t="shared" si="362"/>
        <v>12.736819569276228</v>
      </c>
      <c r="I1228" s="1">
        <f t="shared" si="362"/>
        <v>13.96200864516087</v>
      </c>
      <c r="J1228" s="1">
        <f t="shared" si="362"/>
        <v>12.677042894463691</v>
      </c>
      <c r="K1228" s="1">
        <f t="shared" si="362"/>
        <v>11.430614998401813</v>
      </c>
    </row>
    <row r="1229" spans="1:11">
      <c r="A1229" t="s">
        <v>689</v>
      </c>
      <c r="B1229" s="3">
        <f t="shared" ref="B1229:K1229" si="363">B1211*B1195+(B1193+B1194)*B1217</f>
        <v>0</v>
      </c>
      <c r="C1229" s="3">
        <f t="shared" si="363"/>
        <v>0.19954951316248207</v>
      </c>
      <c r="D1229" s="3">
        <f t="shared" si="363"/>
        <v>0.43708992576465167</v>
      </c>
      <c r="E1229" s="3">
        <f t="shared" si="363"/>
        <v>1.3815741146547815</v>
      </c>
      <c r="F1229" s="3">
        <f t="shared" si="363"/>
        <v>2.3125569879426831</v>
      </c>
      <c r="G1229" s="3">
        <f t="shared" si="363"/>
        <v>1.5707912202969307</v>
      </c>
      <c r="H1229" s="3">
        <f t="shared" si="363"/>
        <v>1.2587300345866037</v>
      </c>
      <c r="I1229" s="3">
        <f t="shared" si="363"/>
        <v>1.2854096562825599</v>
      </c>
      <c r="J1229" s="3">
        <f t="shared" si="363"/>
        <v>0.84900210354296513</v>
      </c>
      <c r="K1229" s="3">
        <f t="shared" si="363"/>
        <v>0.48966776561127784</v>
      </c>
    </row>
    <row r="1230" spans="1:11">
      <c r="A1230" t="s">
        <v>690</v>
      </c>
      <c r="B1230" s="3">
        <f t="shared" ref="B1230:K1230" si="364">B1202*B1188+B1205*B1189+B1208*B1191+B1212*B1195+B1218*(B1193+B1194)+B1222*B1196</f>
        <v>0.50519343481169876</v>
      </c>
      <c r="C1230" s="3">
        <f t="shared" si="364"/>
        <v>0.77275082174451182</v>
      </c>
      <c r="D1230" s="3">
        <f t="shared" si="364"/>
        <v>1.4843872788707622</v>
      </c>
      <c r="E1230" s="3">
        <f t="shared" si="364"/>
        <v>3.8066437460619218</v>
      </c>
      <c r="F1230" s="3">
        <f t="shared" si="364"/>
        <v>6.7834155704312877</v>
      </c>
      <c r="G1230" s="3">
        <f t="shared" si="364"/>
        <v>1.8515346637156889</v>
      </c>
      <c r="H1230" s="3">
        <f t="shared" si="364"/>
        <v>1.6392523492527402</v>
      </c>
      <c r="I1230" s="3">
        <f t="shared" si="364"/>
        <v>1.089125936330124</v>
      </c>
      <c r="J1230" s="3">
        <f t="shared" si="364"/>
        <v>1.3658661739333171</v>
      </c>
      <c r="K1230" s="3">
        <f t="shared" si="364"/>
        <v>1.4480990871890564</v>
      </c>
    </row>
    <row r="1231" spans="1:11">
      <c r="A1231" t="s">
        <v>691</v>
      </c>
      <c r="B1231" s="2">
        <f t="shared" ref="B1231:K1231" si="365">B1224*B1196/1.5+B1209*B1191+(B1212+B1214)*B1195/1.2+(B1220+B1218)*(B1193+B1194)/1.2</f>
        <v>0</v>
      </c>
      <c r="C1231" s="2">
        <f t="shared" si="365"/>
        <v>0</v>
      </c>
      <c r="D1231" s="2">
        <f t="shared" si="365"/>
        <v>0</v>
      </c>
      <c r="E1231" s="2">
        <f t="shared" si="365"/>
        <v>7.6754117480821199E-2</v>
      </c>
      <c r="F1231" s="2">
        <f t="shared" si="365"/>
        <v>0.61349559640996199</v>
      </c>
      <c r="G1231" s="2">
        <f t="shared" si="365"/>
        <v>0.62532672691783808</v>
      </c>
      <c r="H1231" s="2">
        <f t="shared" si="365"/>
        <v>1.2776912194055345</v>
      </c>
      <c r="I1231" s="2">
        <f t="shared" si="365"/>
        <v>1.799699756471389</v>
      </c>
      <c r="J1231" s="2">
        <f t="shared" si="365"/>
        <v>2.0390385305072063</v>
      </c>
      <c r="K1231" s="2">
        <f t="shared" si="365"/>
        <v>2.352222617203878</v>
      </c>
    </row>
    <row r="1232" spans="1:11">
      <c r="A1232" t="s">
        <v>692</v>
      </c>
      <c r="B1232">
        <f t="shared" ref="B1232:K1232" si="366">B1203*B1188/2+B1206*B1189/2+B1215*B1195/2+B1223*B1196/2</f>
        <v>0</v>
      </c>
      <c r="C1232">
        <f t="shared" si="366"/>
        <v>0.12522565641099229</v>
      </c>
      <c r="D1232">
        <f t="shared" si="366"/>
        <v>0.85038323313016806</v>
      </c>
      <c r="E1232">
        <f t="shared" si="366"/>
        <v>2.3344522467774538</v>
      </c>
      <c r="F1232">
        <f t="shared" si="366"/>
        <v>6.7581147077415604</v>
      </c>
      <c r="G1232">
        <f t="shared" si="366"/>
        <v>7.4064853623988451</v>
      </c>
      <c r="H1232">
        <f t="shared" si="366"/>
        <v>7.3519860569154005</v>
      </c>
      <c r="I1232">
        <f t="shared" si="366"/>
        <v>7.1518624842773635</v>
      </c>
      <c r="J1232">
        <f t="shared" si="366"/>
        <v>6.8018777475823189</v>
      </c>
      <c r="K1232">
        <f t="shared" si="366"/>
        <v>6.3799529955303038</v>
      </c>
    </row>
  </sheetData>
  <mergeCells count="3">
    <mergeCell ref="N23:AB23"/>
    <mergeCell ref="N51:AB51"/>
    <mergeCell ref="A926:O926"/>
  </mergeCells>
  <conditionalFormatting sqref="B1142:K1154">
    <cfRule type="dataBar" priority="1">
      <dataBar>
        <cfvo type="min"/>
        <cfvo type="max"/>
        <color rgb="FF63C384"/>
      </dataBar>
      <extLst>
        <ext xmlns:x14="http://schemas.microsoft.com/office/spreadsheetml/2009/9/main" uri="{B025F937-C7B1-47D3-B67F-A62EFF666E3E}">
          <x14:id>{9528DDDC-D42A-49B5-A52A-B94FE6EBF002}</x14:id>
        </ext>
      </extLst>
    </cfRule>
  </conditionalFormatting>
  <pageMargins left="0.7" right="0.7" top="0.75" bottom="0.75" header="0.3" footer="0.3"/>
  <pageSetup orientation="portrait" horizontalDpi="1200" verticalDpi="1200" r:id="rId1"/>
  <drawing r:id="rId2"/>
  <extLst>
    <ext xmlns:x14="http://schemas.microsoft.com/office/spreadsheetml/2009/9/main" uri="{78C0D931-6437-407d-A8EE-F0AAD7539E65}">
      <x14:conditionalFormattings>
        <x14:conditionalFormatting xmlns:xm="http://schemas.microsoft.com/office/excel/2006/main">
          <x14:cfRule type="dataBar" id="{9528DDDC-D42A-49B5-A52A-B94FE6EBF002}">
            <x14:dataBar minLength="0" maxLength="100" border="1" negativeBarBorderColorSameAsPositive="0">
              <x14:cfvo type="autoMin"/>
              <x14:cfvo type="autoMax"/>
              <x14:borderColor rgb="FF63C384"/>
              <x14:negativeFillColor rgb="FFFF0000"/>
              <x14:negativeBorderColor rgb="FFFF0000"/>
              <x14:axisColor rgb="FF000000"/>
            </x14:dataBar>
          </x14:cfRule>
          <xm:sqref>B1142:K1154</xm:sqref>
        </x14:conditionalFormatting>
      </x14:conditionalFormatting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4CFF0F-B469-44EC-83AC-E7D28F0A075C}">
  <dimension ref="A1:AM1232"/>
  <sheetViews>
    <sheetView tabSelected="1" topLeftCell="A31" zoomScaleNormal="100" workbookViewId="0">
      <selection activeCell="M60" sqref="M60:R60"/>
    </sheetView>
  </sheetViews>
  <sheetFormatPr defaultRowHeight="12.5" outlineLevelRow="1"/>
  <cols>
    <col min="1" max="1" width="41.1796875" customWidth="1"/>
    <col min="2" max="2" width="13.7265625" bestFit="1" customWidth="1"/>
    <col min="3" max="5" width="14.7265625" bestFit="1" customWidth="1"/>
    <col min="6" max="6" width="15.26953125" customWidth="1"/>
    <col min="7" max="8" width="14.7265625" bestFit="1" customWidth="1"/>
    <col min="9" max="9" width="12" bestFit="1" customWidth="1"/>
    <col min="10" max="10" width="12.453125" customWidth="1"/>
    <col min="11" max="11" width="12" bestFit="1" customWidth="1"/>
    <col min="13" max="13" width="9.54296875" bestFit="1" customWidth="1"/>
    <col min="14" max="14" width="9.7265625" bestFit="1" customWidth="1"/>
    <col min="15" max="15" width="7.1796875" customWidth="1"/>
    <col min="16" max="16" width="10" customWidth="1"/>
    <col min="17" max="17" width="9.1796875" customWidth="1"/>
    <col min="18" max="18" width="9.26953125" customWidth="1"/>
    <col min="19" max="19" width="8.54296875" customWidth="1"/>
    <col min="20" max="20" width="9.54296875" customWidth="1"/>
    <col min="21" max="21" width="9.81640625" customWidth="1"/>
    <col min="22" max="22" width="9.453125" customWidth="1"/>
    <col min="23" max="23" width="10.453125" customWidth="1"/>
    <col min="24" max="24" width="9" customWidth="1"/>
    <col min="25" max="25" width="7.81640625" customWidth="1"/>
    <col min="26" max="26" width="9.26953125" customWidth="1"/>
    <col min="27" max="32" width="12.54296875" bestFit="1" customWidth="1"/>
    <col min="33" max="33" width="9" bestFit="1" customWidth="1"/>
  </cols>
  <sheetData>
    <row r="1" spans="1:28" ht="14.5">
      <c r="A1" s="17" t="s">
        <v>278</v>
      </c>
      <c r="B1" s="18"/>
      <c r="C1" s="18"/>
      <c r="D1" s="18"/>
      <c r="E1" s="18"/>
      <c r="F1" s="18"/>
      <c r="G1" s="18"/>
      <c r="H1" s="18"/>
    </row>
    <row r="2" spans="1:28" ht="14.5">
      <c r="A2" s="132" t="s">
        <v>279</v>
      </c>
      <c r="B2" s="131"/>
      <c r="C2" s="131"/>
      <c r="D2" s="131"/>
      <c r="E2" s="131"/>
      <c r="F2" s="131"/>
      <c r="G2" s="131"/>
      <c r="H2" s="131"/>
    </row>
    <row r="3" spans="1:28" ht="14.5">
      <c r="A3" s="19" t="s">
        <v>12</v>
      </c>
      <c r="B3" s="20"/>
      <c r="C3" s="20"/>
      <c r="D3" s="20"/>
      <c r="E3" s="20"/>
      <c r="F3" s="20"/>
      <c r="G3" s="20"/>
      <c r="H3" s="20"/>
    </row>
    <row r="4" spans="1:28" ht="14.5">
      <c r="A4" s="21" t="s">
        <v>13</v>
      </c>
      <c r="B4" s="22"/>
      <c r="C4" s="22"/>
      <c r="D4" s="22"/>
      <c r="E4" s="22"/>
      <c r="F4" s="22"/>
      <c r="G4" s="22"/>
      <c r="H4" s="22"/>
    </row>
    <row r="5" spans="1:28" ht="14.5">
      <c r="A5" s="23" t="s">
        <v>14</v>
      </c>
      <c r="B5" s="24"/>
      <c r="C5" s="24"/>
      <c r="D5" s="24"/>
      <c r="E5" s="24"/>
      <c r="F5" s="24"/>
      <c r="G5" s="24"/>
      <c r="H5" s="24"/>
    </row>
    <row r="6" spans="1:28">
      <c r="O6" s="5"/>
      <c r="P6" s="5"/>
      <c r="Q6" s="5"/>
      <c r="R6" s="5"/>
      <c r="S6" s="5"/>
      <c r="T6" s="5"/>
      <c r="U6" s="5"/>
      <c r="V6" s="5"/>
      <c r="W6" s="5"/>
      <c r="X6" s="5"/>
      <c r="Y6" s="5"/>
      <c r="Z6" s="5"/>
      <c r="AA6" s="5"/>
      <c r="AB6" s="5"/>
    </row>
    <row r="7" spans="1:28">
      <c r="A7" s="146" t="str">
        <f>'[6] Summary population'!A32</f>
        <v>Table 3. Population (from IIASA-WiC POP SSP3 scenario)</v>
      </c>
      <c r="O7" s="5"/>
      <c r="P7" s="5"/>
      <c r="Q7" s="5"/>
      <c r="R7" s="5"/>
      <c r="S7" s="5"/>
      <c r="T7" s="5"/>
      <c r="U7" s="5"/>
      <c r="V7" s="5"/>
      <c r="W7" s="5"/>
      <c r="X7" s="5"/>
      <c r="Y7" s="5"/>
      <c r="Z7" s="5"/>
      <c r="AA7" s="5"/>
      <c r="AB7" s="5"/>
    </row>
    <row r="8" spans="1:28">
      <c r="A8" t="s">
        <v>86</v>
      </c>
      <c r="O8" s="5"/>
      <c r="P8" s="5"/>
      <c r="Q8" s="5"/>
      <c r="R8" s="5"/>
      <c r="S8" s="5"/>
      <c r="T8" s="5"/>
      <c r="U8" s="5"/>
      <c r="V8" s="5"/>
      <c r="W8" s="5"/>
      <c r="X8" s="5"/>
      <c r="Y8" s="5"/>
      <c r="Z8" s="5"/>
      <c r="AA8" s="5"/>
      <c r="AB8" s="5"/>
    </row>
    <row r="9" spans="1:28" ht="14.5">
      <c r="A9" s="144"/>
      <c r="B9" s="17">
        <v>2010</v>
      </c>
      <c r="C9" s="17">
        <v>2020</v>
      </c>
      <c r="D9" s="17">
        <v>2030</v>
      </c>
      <c r="E9" s="17">
        <v>2040</v>
      </c>
      <c r="F9" s="17">
        <v>2050</v>
      </c>
      <c r="G9" s="17">
        <v>2060</v>
      </c>
      <c r="H9" s="17">
        <v>2070</v>
      </c>
      <c r="I9" s="17">
        <v>2080</v>
      </c>
      <c r="J9" s="17">
        <v>2090</v>
      </c>
      <c r="K9" s="17">
        <v>2100</v>
      </c>
      <c r="N9" t="s">
        <v>155</v>
      </c>
      <c r="O9" s="5"/>
      <c r="P9" s="32"/>
      <c r="Q9" s="32"/>
      <c r="R9" s="32"/>
      <c r="S9" s="32"/>
      <c r="T9" s="32"/>
      <c r="U9" s="32"/>
      <c r="V9" s="32"/>
      <c r="W9" s="32"/>
      <c r="X9" s="32"/>
      <c r="Y9" s="32"/>
      <c r="Z9" s="32"/>
      <c r="AA9" s="32"/>
      <c r="AB9" s="5"/>
    </row>
    <row r="10" spans="1:28" ht="14.5">
      <c r="A10" s="145" t="str">
        <f>'[6] Summary population'!A35</f>
        <v>AFR</v>
      </c>
      <c r="B10" s="47">
        <f>'[6] Summary population'!B35/1000</f>
        <v>0.85623592500000012</v>
      </c>
      <c r="C10" s="47">
        <f>'[6] Summary population'!C35/1000</f>
        <v>1.0997660047099997</v>
      </c>
      <c r="D10" s="47">
        <f>'[6] Summary population'!D35/1000</f>
        <v>1.3944119515700002</v>
      </c>
      <c r="E10" s="47">
        <f>'[6] Summary population'!E35/1000</f>
        <v>1.7193329510699999</v>
      </c>
      <c r="F10" s="47">
        <f>'[6] Summary population'!F35/1000</f>
        <v>2.06653835975</v>
      </c>
      <c r="G10" s="47">
        <f>'[6] Summary population'!G35/1000</f>
        <v>2.4104025507900007</v>
      </c>
      <c r="H10" s="47">
        <f>'[6] Summary population'!H35/1000</f>
        <v>2.7372268109699998</v>
      </c>
      <c r="I10" s="47">
        <f>'[6] Summary population'!I35/1000</f>
        <v>3.04673444198</v>
      </c>
      <c r="J10" s="47">
        <f>'[6] Summary population'!J35/1000</f>
        <v>3.3320386369500001</v>
      </c>
      <c r="K10" s="47">
        <f>'[6] Summary population'!K35/1000</f>
        <v>3.5900296438099999</v>
      </c>
      <c r="L10" s="5"/>
      <c r="M10" s="5"/>
      <c r="O10" s="65"/>
      <c r="P10" s="5"/>
      <c r="Q10" s="5"/>
      <c r="R10" s="5"/>
      <c r="S10" s="5"/>
      <c r="T10" s="5"/>
      <c r="U10" s="5"/>
      <c r="V10" s="5"/>
      <c r="W10" s="5"/>
      <c r="X10" s="5"/>
      <c r="Y10" s="5"/>
      <c r="Z10" s="5"/>
      <c r="AA10" s="5"/>
      <c r="AB10" s="5"/>
    </row>
    <row r="11" spans="1:28" ht="14.5">
      <c r="A11" s="28" t="s">
        <v>6</v>
      </c>
      <c r="B11" s="47">
        <f>'[6] Summary population'!B36/1000</f>
        <v>1.4598755919999999</v>
      </c>
      <c r="C11" s="47">
        <f>'[6] Summary population'!C36/1000</f>
        <v>1.5176957555999999</v>
      </c>
      <c r="D11" s="47">
        <f>'[6] Summary population'!D36/1000</f>
        <v>1.5422790522999998</v>
      </c>
      <c r="E11" s="47">
        <f>'[6] Summary population'!E36/1000</f>
        <v>1.5197853976000002</v>
      </c>
      <c r="F11" s="47">
        <f>'[6] Summary population'!F36/1000</f>
        <v>1.4639916541</v>
      </c>
      <c r="G11" s="47">
        <f>'[6] Summary population'!G36/1000</f>
        <v>1.3903348219</v>
      </c>
      <c r="H11" s="47">
        <f>'[6] Summary population'!H36/1000</f>
        <v>1.3170704923999998</v>
      </c>
      <c r="I11" s="47">
        <f>'[6] Summary population'!I36/1000</f>
        <v>1.2540651505</v>
      </c>
      <c r="J11" s="47">
        <f>'[6] Summary population'!J36/1000</f>
        <v>1.2115235385000001</v>
      </c>
      <c r="K11" s="47">
        <f>'[6] Summary population'!K36/1000</f>
        <v>1.1916990901000002</v>
      </c>
      <c r="L11" s="5"/>
      <c r="M11" s="5"/>
      <c r="O11" s="65"/>
      <c r="P11" s="5"/>
      <c r="Q11" s="5"/>
      <c r="R11" s="5"/>
      <c r="S11" s="5"/>
      <c r="T11" s="5"/>
      <c r="U11" s="5"/>
      <c r="V11" s="5"/>
      <c r="W11" s="5"/>
      <c r="X11" s="5"/>
      <c r="Y11" s="5"/>
      <c r="Z11" s="5"/>
      <c r="AA11" s="5"/>
      <c r="AB11" s="5"/>
    </row>
    <row r="12" spans="1:28" ht="14.5">
      <c r="A12" s="28" t="s">
        <v>11</v>
      </c>
      <c r="B12" s="47">
        <f>'[6] Summary population'!B37/1000</f>
        <v>0.60997688298000008</v>
      </c>
      <c r="C12" s="47">
        <f>'[6] Summary population'!C37/1000</f>
        <v>0.62663165609000004</v>
      </c>
      <c r="D12" s="47">
        <f>'[6] Summary population'!D37/1000</f>
        <v>0.62876661999999994</v>
      </c>
      <c r="E12" s="47">
        <f>'[6] Summary population'!E37/1000</f>
        <v>0.62162015560999995</v>
      </c>
      <c r="F12" s="47">
        <f>'[6] Summary population'!F37/1000</f>
        <v>0.60714826367999997</v>
      </c>
      <c r="G12" s="47">
        <f>'[6] Summary population'!G37/1000</f>
        <v>0.58566815017999996</v>
      </c>
      <c r="H12" s="47">
        <f>'[6] Summary population'!H37/1000</f>
        <v>0.56073284466999995</v>
      </c>
      <c r="I12" s="47">
        <f>'[6] Summary population'!I37/1000</f>
        <v>0.53704603558999997</v>
      </c>
      <c r="J12" s="47">
        <f>'[6] Summary population'!J37/1000</f>
        <v>0.51519526429999996</v>
      </c>
      <c r="K12" s="47">
        <f>'[6] Summary population'!K37/1000</f>
        <v>0.49400125508999998</v>
      </c>
      <c r="L12" s="5"/>
      <c r="M12" s="5"/>
      <c r="O12" s="65"/>
      <c r="P12" s="5"/>
      <c r="Q12" s="5"/>
      <c r="R12" s="5"/>
      <c r="S12" s="5"/>
      <c r="T12" s="5"/>
      <c r="U12" s="5"/>
      <c r="V12" s="5"/>
      <c r="W12" s="5"/>
      <c r="X12" s="5"/>
      <c r="Y12" s="5"/>
      <c r="Z12" s="5"/>
      <c r="AA12" s="5"/>
      <c r="AB12" s="5"/>
    </row>
    <row r="13" spans="1:28" ht="14.5">
      <c r="A13" s="28" t="s">
        <v>2</v>
      </c>
      <c r="B13" s="47">
        <f>'[6] Summary population'!B38/1000</f>
        <v>0.27893282198999997</v>
      </c>
      <c r="C13" s="47">
        <f>'[6] Summary population'!C38/1000</f>
        <v>0.28310151365000003</v>
      </c>
      <c r="D13" s="47">
        <f>'[6] Summary population'!D38/1000</f>
        <v>0.28481795735000004</v>
      </c>
      <c r="E13" s="47">
        <f>'[6] Summary population'!E38/1000</f>
        <v>0.28585793655999997</v>
      </c>
      <c r="F13" s="47">
        <f>'[6] Summary population'!F38/1000</f>
        <v>0.28903387503</v>
      </c>
      <c r="G13" s="47">
        <f>'[6] Summary population'!G38/1000</f>
        <v>0.2926700599</v>
      </c>
      <c r="H13" s="47">
        <f>'[6] Summary population'!H38/1000</f>
        <v>0.29723502594000001</v>
      </c>
      <c r="I13" s="47">
        <f>'[6] Summary population'!I38/1000</f>
        <v>0.30413741227000002</v>
      </c>
      <c r="J13" s="47">
        <f>'[6] Summary population'!J38/1000</f>
        <v>0.31221588960000002</v>
      </c>
      <c r="K13" s="47">
        <f>'[6] Summary population'!K38/1000</f>
        <v>0.32028563406999999</v>
      </c>
      <c r="L13" s="5"/>
      <c r="M13" s="5"/>
      <c r="O13" s="65"/>
      <c r="P13" s="5"/>
      <c r="Q13" s="5"/>
      <c r="R13" s="5"/>
      <c r="S13" s="5"/>
      <c r="T13" s="5"/>
      <c r="U13" s="5"/>
      <c r="V13" s="5"/>
      <c r="W13" s="5"/>
      <c r="X13" s="5"/>
      <c r="Y13" s="5"/>
      <c r="Z13" s="5"/>
      <c r="AA13" s="5"/>
      <c r="AB13" s="5"/>
    </row>
    <row r="14" spans="1:28" ht="14.5">
      <c r="A14" s="28" t="s">
        <v>3</v>
      </c>
      <c r="B14" s="47">
        <f>'[6] Summary population'!B39/1000</f>
        <v>0.58576546299999999</v>
      </c>
      <c r="C14" s="47">
        <f>'[6] Summary population'!C39/1000</f>
        <v>0.65692256000999993</v>
      </c>
      <c r="D14" s="47">
        <f>'[6] Summary population'!D39/1000</f>
        <v>0.73079205879000009</v>
      </c>
      <c r="E14" s="47">
        <f>'[6] Summary population'!E39/1000</f>
        <v>0.79603911784999992</v>
      </c>
      <c r="F14" s="47">
        <f>'[6] Summary population'!F39/1000</f>
        <v>0.85466001154999993</v>
      </c>
      <c r="G14" s="47">
        <f>'[6] Summary population'!G39/1000</f>
        <v>0.90503263151000013</v>
      </c>
      <c r="H14" s="47">
        <f>'[6] Summary population'!H39/1000</f>
        <v>0.94962224800000006</v>
      </c>
      <c r="I14" s="47">
        <f>'[6] Summary population'!I39/1000</f>
        <v>0.99216217359000003</v>
      </c>
      <c r="J14" s="47">
        <f>'[6] Summary population'!J39/1000</f>
        <v>1.0352193892999999</v>
      </c>
      <c r="K14" s="47">
        <f>'[6] Summary population'!K39/1000</f>
        <v>1.0809364001999999</v>
      </c>
      <c r="L14" s="5"/>
      <c r="M14" s="5"/>
      <c r="O14" s="65"/>
      <c r="P14" s="5"/>
      <c r="Q14" s="5"/>
      <c r="R14" s="5"/>
      <c r="S14" s="5"/>
      <c r="T14" s="5"/>
      <c r="U14" s="5"/>
      <c r="V14" s="5"/>
      <c r="W14" s="5"/>
      <c r="X14" s="5"/>
      <c r="Y14" s="5"/>
      <c r="Z14" s="5"/>
      <c r="AA14" s="5"/>
      <c r="AB14" s="5"/>
    </row>
    <row r="15" spans="1:28" ht="14.5">
      <c r="A15" s="28" t="s">
        <v>4</v>
      </c>
      <c r="B15" s="47">
        <f>'[6] Summary population'!B40/1000</f>
        <v>0.38085707099999999</v>
      </c>
      <c r="C15" s="47">
        <f>'[6] Summary population'!C40/1000</f>
        <v>0.45865197297999999</v>
      </c>
      <c r="D15" s="47">
        <f>'[6] Summary population'!D40/1000</f>
        <v>0.53806751749000004</v>
      </c>
      <c r="E15" s="47">
        <f>'[6] Summary population'!E40/1000</f>
        <v>0.61502345035999995</v>
      </c>
      <c r="F15" s="47">
        <f>'[6] Summary population'!F40/1000</f>
        <v>0.69181293675000011</v>
      </c>
      <c r="G15" s="47">
        <f>'[6] Summary population'!G40/1000</f>
        <v>0.76350150770000003</v>
      </c>
      <c r="H15" s="47">
        <f>'[6] Summary population'!H40/1000</f>
        <v>0.82893639649999995</v>
      </c>
      <c r="I15" s="47">
        <f>'[6] Summary population'!I40/1000</f>
        <v>0.89381741059999986</v>
      </c>
      <c r="J15" s="47">
        <f>'[6] Summary population'!J40/1000</f>
        <v>0.95995608779999997</v>
      </c>
      <c r="K15" s="47">
        <f>'[6] Summary population'!K40/1000</f>
        <v>1.0247160305</v>
      </c>
      <c r="L15" s="5"/>
      <c r="M15" s="5"/>
      <c r="O15" s="65"/>
      <c r="P15" s="5"/>
      <c r="Q15" s="5"/>
      <c r="R15" s="5"/>
      <c r="S15" s="5"/>
      <c r="T15" s="5"/>
      <c r="U15" s="5"/>
      <c r="V15" s="5"/>
      <c r="W15" s="5"/>
      <c r="X15" s="5"/>
      <c r="Y15" s="5"/>
      <c r="Z15" s="5"/>
      <c r="AA15" s="5"/>
      <c r="AB15" s="5"/>
    </row>
    <row r="16" spans="1:28" ht="14.5">
      <c r="A16" s="28" t="s">
        <v>0</v>
      </c>
      <c r="B16" s="47">
        <f>'[6] Summary population'!B41/1000</f>
        <v>0.34825860599999997</v>
      </c>
      <c r="C16" s="47">
        <f>'[6] Summary population'!C41/1000</f>
        <v>0.36931122991999998</v>
      </c>
      <c r="D16" s="47">
        <f>'[6] Summary population'!D41/1000</f>
        <v>0.37906816269999999</v>
      </c>
      <c r="E16" s="47">
        <f>'[6] Summary population'!E41/1000</f>
        <v>0.38076161418999999</v>
      </c>
      <c r="F16" s="47">
        <f>'[6] Summary population'!F41/1000</f>
        <v>0.37550453928999999</v>
      </c>
      <c r="G16" s="47">
        <f>'[6] Summary population'!G41/1000</f>
        <v>0.36628980934000005</v>
      </c>
      <c r="H16" s="47">
        <f>'[6] Summary population'!H41/1000</f>
        <v>0.35392799091999999</v>
      </c>
      <c r="I16" s="47">
        <f>'[6] Summary population'!I41/1000</f>
        <v>0.33714859691999999</v>
      </c>
      <c r="J16" s="47">
        <f>'[6] Summary population'!J41/1000</f>
        <v>0.31637450683999996</v>
      </c>
      <c r="K16" s="47">
        <f>'[6] Summary population'!K41/1000</f>
        <v>0.29328682008000001</v>
      </c>
      <c r="L16" s="5"/>
      <c r="M16" s="5"/>
      <c r="O16" s="65"/>
      <c r="P16" s="5"/>
      <c r="Q16" s="5"/>
      <c r="R16" s="5"/>
      <c r="S16" s="5"/>
      <c r="T16" s="5"/>
      <c r="U16" s="5"/>
      <c r="V16" s="5"/>
      <c r="W16" s="5"/>
      <c r="X16" s="5"/>
      <c r="Y16" s="5"/>
      <c r="Z16" s="5"/>
      <c r="AA16" s="5"/>
      <c r="AB16" s="5"/>
    </row>
    <row r="17" spans="1:28" ht="14.5">
      <c r="A17" s="28" t="s">
        <v>1</v>
      </c>
      <c r="B17" s="47">
        <f>'[6] Summary population'!B42/1000</f>
        <v>0.12653592</v>
      </c>
      <c r="C17" s="47">
        <f>'[6] Summary population'!C42/1000</f>
        <v>0.12321050040000001</v>
      </c>
      <c r="D17" s="47">
        <f>'[6] Summary population'!D42/1000</f>
        <v>0.11547437669999999</v>
      </c>
      <c r="E17" s="47">
        <f>'[6] Summary population'!E42/1000</f>
        <v>0.10584397470000001</v>
      </c>
      <c r="F17" s="47">
        <f>'[6] Summary population'!F42/1000</f>
        <v>9.5501652140000004E-2</v>
      </c>
      <c r="G17" s="47">
        <f>'[6] Summary population'!G42/1000</f>
        <v>8.4810505989999993E-2</v>
      </c>
      <c r="H17" s="47">
        <f>'[6] Summary population'!H42/1000</f>
        <v>7.3789690899999996E-2</v>
      </c>
      <c r="I17" s="47">
        <f>'[6] Summary population'!I42/1000</f>
        <v>6.3563159630000005E-2</v>
      </c>
      <c r="J17" s="47">
        <f>'[6] Summary population'!J42/1000</f>
        <v>5.4516016489999999E-2</v>
      </c>
      <c r="K17" s="47">
        <f>'[6] Summary population'!K42/1000</f>
        <v>4.633103601E-2</v>
      </c>
      <c r="L17" s="5"/>
      <c r="M17" s="5"/>
      <c r="O17" s="65"/>
      <c r="P17" s="5"/>
      <c r="Q17" s="5"/>
      <c r="R17" s="5"/>
      <c r="S17" s="5"/>
      <c r="T17" s="5"/>
      <c r="U17" s="5"/>
      <c r="V17" s="5"/>
      <c r="W17" s="5"/>
      <c r="X17" s="5"/>
      <c r="Y17" s="5"/>
      <c r="Z17" s="5"/>
      <c r="AA17" s="5"/>
      <c r="AB17" s="5"/>
    </row>
    <row r="18" spans="1:28" ht="14.5">
      <c r="A18" s="28" t="s">
        <v>7</v>
      </c>
      <c r="B18" s="47">
        <f>'[6] Summary population'!B43/1000</f>
        <v>0.71604605600000004</v>
      </c>
      <c r="C18" s="47">
        <f>'[6] Summary population'!C43/1000</f>
        <v>0.79599010790500002</v>
      </c>
      <c r="D18" s="47">
        <f>'[6] Summary population'!D43/1000</f>
        <v>0.87253295725200009</v>
      </c>
      <c r="E18" s="47">
        <f>'[6] Summary population'!E43/1000</f>
        <v>0.93091569186700007</v>
      </c>
      <c r="F18" s="47">
        <f>'[6] Summary population'!F43/1000</f>
        <v>0.97421119538799983</v>
      </c>
      <c r="G18" s="47">
        <f>'[6] Summary population'!G43/1000</f>
        <v>1.0050070513759999</v>
      </c>
      <c r="H18" s="47">
        <f>'[6] Summary population'!H43/1000</f>
        <v>1.0263578791590002</v>
      </c>
      <c r="I18" s="47">
        <f>'[6] Summary population'!I43/1000</f>
        <v>1.0449181485260002</v>
      </c>
      <c r="J18" s="47">
        <f>'[6] Summary population'!J43/1000</f>
        <v>1.064624813195</v>
      </c>
      <c r="K18" s="47">
        <f>'[6] Summary population'!K43/1000</f>
        <v>1.086124987552</v>
      </c>
      <c r="L18" s="5"/>
      <c r="M18" s="5"/>
      <c r="O18" s="65"/>
      <c r="P18" s="5"/>
      <c r="Q18" s="5"/>
      <c r="R18" s="5"/>
      <c r="S18" s="5"/>
      <c r="T18" s="5"/>
      <c r="U18" s="5"/>
      <c r="V18" s="5"/>
      <c r="W18" s="5"/>
      <c r="X18" s="5"/>
      <c r="Y18" s="5"/>
      <c r="Z18" s="5"/>
      <c r="AA18" s="5"/>
      <c r="AB18" s="5"/>
    </row>
    <row r="19" spans="1:28" ht="14.5">
      <c r="A19" s="28" t="s">
        <v>8</v>
      </c>
      <c r="B19" s="47">
        <f>'[6] Summary population'!B44/1000</f>
        <v>1.4814805908999999</v>
      </c>
      <c r="C19" s="47">
        <f>'[6] Summary population'!C44/1000</f>
        <v>1.726995640255</v>
      </c>
      <c r="D19" s="47">
        <f>'[6] Summary population'!D44/1000</f>
        <v>1.9869362365980001</v>
      </c>
      <c r="E19" s="47">
        <f>'[6] Summary population'!E44/1000</f>
        <v>2.2409585094329993</v>
      </c>
      <c r="F19" s="47">
        <f>'[6] Summary population'!F44/1000</f>
        <v>2.4988480574019998</v>
      </c>
      <c r="G19" s="47">
        <f>'[6] Summary population'!G44/1000</f>
        <v>2.7333699882740001</v>
      </c>
      <c r="H19" s="47">
        <f>'[6] Summary population'!H44/1000</f>
        <v>2.9390512166609999</v>
      </c>
      <c r="I19" s="47">
        <f>'[6] Summary population'!I44/1000</f>
        <v>3.1310587583039995</v>
      </c>
      <c r="J19" s="47">
        <f>'[6] Summary population'!J44/1000</f>
        <v>3.3087212029150002</v>
      </c>
      <c r="K19" s="47">
        <f>'[6] Summary population'!K44/1000</f>
        <v>3.4727419427680002</v>
      </c>
      <c r="L19" s="5"/>
      <c r="M19" s="5"/>
      <c r="O19" s="65"/>
      <c r="P19" s="5"/>
      <c r="Q19" s="5"/>
      <c r="R19" s="5"/>
      <c r="S19" s="5"/>
      <c r="T19" s="5"/>
      <c r="U19" s="5"/>
      <c r="V19" s="5"/>
      <c r="W19" s="5"/>
      <c r="X19" s="5"/>
      <c r="Y19" s="5"/>
      <c r="Z19" s="5"/>
      <c r="AA19" s="5"/>
      <c r="AB19" s="5"/>
    </row>
    <row r="20" spans="1:28" ht="13">
      <c r="A20" s="85" t="s">
        <v>89</v>
      </c>
      <c r="B20" s="47">
        <f>'[6] Summary population'!B45/1000</f>
        <v>6.8693236930000001</v>
      </c>
      <c r="C20" s="47">
        <f>'[6] Summary population'!C45/1000</f>
        <v>7.6867931350000003</v>
      </c>
      <c r="D20" s="47">
        <f>'[6] Summary population'!D45/1000</f>
        <v>8.5034639260000002</v>
      </c>
      <c r="E20" s="47">
        <f>'[6] Summary population'!E45/1000</f>
        <v>9.2475077500000005</v>
      </c>
      <c r="F20" s="47">
        <f>'[6] Summary population'!F45/1000</f>
        <v>9.9490845530000005</v>
      </c>
      <c r="G20" s="47">
        <f>'[6] Summary population'!G45/1000</f>
        <v>10.568706930000001</v>
      </c>
      <c r="H20" s="47">
        <f>'[6] Summary population'!H45/1000</f>
        <v>11.114662580000001</v>
      </c>
      <c r="I20" s="47">
        <f>'[6] Summary population'!I45/1000</f>
        <v>11.633849440000001</v>
      </c>
      <c r="J20" s="47">
        <f>'[6] Summary population'!J45/1000</f>
        <v>12.13754632</v>
      </c>
      <c r="K20" s="47">
        <f>'[6] Summary population'!K45/1000</f>
        <v>12.624933</v>
      </c>
      <c r="L20" s="55"/>
      <c r="M20" s="55"/>
      <c r="O20" s="66"/>
      <c r="P20" s="55"/>
      <c r="Q20" s="55"/>
      <c r="R20" s="55"/>
      <c r="S20" s="55"/>
      <c r="T20" s="55"/>
      <c r="U20" s="55"/>
      <c r="V20" s="55"/>
      <c r="W20" s="55"/>
      <c r="X20" s="55"/>
      <c r="Y20" s="55"/>
      <c r="Z20" s="55"/>
      <c r="AA20" s="55"/>
      <c r="AB20" s="5"/>
    </row>
    <row r="22" spans="1:28">
      <c r="A22" s="8" t="s">
        <v>172</v>
      </c>
      <c r="E22" s="12" t="s">
        <v>85</v>
      </c>
      <c r="F22" s="13"/>
      <c r="G22" s="13"/>
      <c r="H22" s="12" t="s">
        <v>94</v>
      </c>
    </row>
    <row r="23" spans="1:28" ht="14.5">
      <c r="A23" s="8" t="s">
        <v>84</v>
      </c>
      <c r="B23" s="16"/>
      <c r="C23" s="16"/>
      <c r="D23" s="16"/>
      <c r="E23" s="16"/>
      <c r="F23" s="16"/>
      <c r="G23" s="16"/>
      <c r="H23" s="16"/>
      <c r="I23" s="16"/>
      <c r="J23" s="16"/>
      <c r="K23" s="16"/>
      <c r="N23" s="213"/>
      <c r="O23" s="213"/>
      <c r="P23" s="213"/>
      <c r="Q23" s="213"/>
      <c r="R23" s="213"/>
      <c r="S23" s="213"/>
      <c r="T23" s="213"/>
      <c r="U23" s="213"/>
      <c r="V23" s="213"/>
      <c r="W23" s="213"/>
      <c r="X23" s="213"/>
      <c r="Y23" s="213"/>
      <c r="Z23" s="213"/>
      <c r="AA23" s="213"/>
      <c r="AB23" s="213"/>
    </row>
    <row r="24" spans="1:28" ht="14.5">
      <c r="A24" s="20"/>
      <c r="B24" s="19">
        <v>2010</v>
      </c>
      <c r="C24" s="19">
        <v>2020</v>
      </c>
      <c r="D24" s="19">
        <v>2030</v>
      </c>
      <c r="E24" s="19">
        <v>2040</v>
      </c>
      <c r="F24" s="19">
        <v>2050</v>
      </c>
      <c r="G24" s="19">
        <v>2060</v>
      </c>
      <c r="H24" s="19">
        <v>2070</v>
      </c>
      <c r="I24" s="19">
        <v>2080</v>
      </c>
      <c r="J24" s="19">
        <v>2090</v>
      </c>
      <c r="K24" s="19">
        <v>2100</v>
      </c>
      <c r="L24" s="32"/>
    </row>
    <row r="25" spans="1:28" ht="14.5">
      <c r="A25" s="19" t="s">
        <v>5</v>
      </c>
      <c r="B25" s="33">
        <f>B53/B10*1000</f>
        <v>1581.9916487503135</v>
      </c>
      <c r="C25" s="33">
        <f t="shared" ref="C25:K25" si="0">C53/C10*1000</f>
        <v>2111.5960139378594</v>
      </c>
      <c r="D25" s="33">
        <f t="shared" si="0"/>
        <v>2415.8477420586637</v>
      </c>
      <c r="E25" s="33">
        <f t="shared" si="0"/>
        <v>2689.7367138935956</v>
      </c>
      <c r="F25" s="33">
        <f t="shared" si="0"/>
        <v>2933.1301812047095</v>
      </c>
      <c r="G25" s="33">
        <f t="shared" si="0"/>
        <v>3159.9707901917136</v>
      </c>
      <c r="H25" s="33">
        <f t="shared" si="0"/>
        <v>3363.1452445249679</v>
      </c>
      <c r="I25" s="33">
        <f t="shared" si="0"/>
        <v>3545.5761410173177</v>
      </c>
      <c r="J25" s="33">
        <f t="shared" si="0"/>
        <v>3728.5453702817995</v>
      </c>
      <c r="K25" s="33">
        <f t="shared" si="0"/>
        <v>3924.3208062338831</v>
      </c>
      <c r="L25" s="6"/>
      <c r="O25" s="1"/>
      <c r="P25" s="1"/>
      <c r="Q25" s="1"/>
      <c r="R25" s="1"/>
      <c r="S25" s="1"/>
      <c r="T25" s="1"/>
      <c r="U25" s="1"/>
      <c r="V25" s="1"/>
      <c r="W25" s="1"/>
      <c r="X25" s="1"/>
      <c r="Y25" s="1"/>
      <c r="Z25" s="1"/>
    </row>
    <row r="26" spans="1:28" ht="14.5">
      <c r="A26" s="19" t="s">
        <v>6</v>
      </c>
      <c r="B26" s="33">
        <f t="shared" ref="B26:K35" si="1">B54/B11*1000</f>
        <v>6625.3578789883622</v>
      </c>
      <c r="C26" s="33">
        <f t="shared" si="1"/>
        <v>16520.908471597755</v>
      </c>
      <c r="D26" s="33">
        <f t="shared" si="1"/>
        <v>24325.248589774936</v>
      </c>
      <c r="E26" s="33">
        <f t="shared" si="1"/>
        <v>29663.821794967345</v>
      </c>
      <c r="F26" s="33">
        <f t="shared" si="1"/>
        <v>33284.24191800179</v>
      </c>
      <c r="G26" s="33">
        <f t="shared" si="1"/>
        <v>35709.80753481479</v>
      </c>
      <c r="H26" s="33">
        <f t="shared" si="1"/>
        <v>37373.995055725849</v>
      </c>
      <c r="I26" s="33">
        <f t="shared" si="1"/>
        <v>38857.767548656557</v>
      </c>
      <c r="J26" s="33">
        <f t="shared" si="1"/>
        <v>40316.501694613995</v>
      </c>
      <c r="K26" s="33">
        <f t="shared" si="1"/>
        <v>41920.327565080173</v>
      </c>
      <c r="L26" s="6"/>
      <c r="O26" s="1"/>
      <c r="P26" s="1"/>
      <c r="Q26" s="1"/>
      <c r="R26" s="1"/>
      <c r="S26" s="1"/>
      <c r="T26" s="1"/>
      <c r="U26" s="1"/>
      <c r="V26" s="1"/>
      <c r="W26" s="1"/>
      <c r="X26" s="1"/>
      <c r="Y26" s="1"/>
      <c r="Z26" s="1"/>
    </row>
    <row r="27" spans="1:28" ht="14.5">
      <c r="A27" s="19" t="s">
        <v>11</v>
      </c>
      <c r="B27" s="33">
        <f t="shared" si="1"/>
        <v>25397.825782371419</v>
      </c>
      <c r="C27" s="33">
        <f t="shared" si="1"/>
        <v>27641.973109338447</v>
      </c>
      <c r="D27" s="33">
        <f t="shared" si="1"/>
        <v>30548.394963937495</v>
      </c>
      <c r="E27" s="33">
        <f t="shared" si="1"/>
        <v>33903.454296328113</v>
      </c>
      <c r="F27" s="33">
        <f t="shared" si="1"/>
        <v>37404.492801398243</v>
      </c>
      <c r="G27" s="33">
        <f t="shared" si="1"/>
        <v>40969.511697068541</v>
      </c>
      <c r="H27" s="33">
        <f t="shared" si="1"/>
        <v>44753.760094914265</v>
      </c>
      <c r="I27" s="33">
        <f t="shared" si="1"/>
        <v>48605.822957658682</v>
      </c>
      <c r="J27" s="33">
        <f t="shared" si="1"/>
        <v>52478.658312853593</v>
      </c>
      <c r="K27" s="33">
        <f t="shared" si="1"/>
        <v>56540.980836397488</v>
      </c>
      <c r="L27" s="6"/>
      <c r="O27" s="1"/>
      <c r="P27" s="1"/>
      <c r="Q27" s="1"/>
      <c r="R27" s="1"/>
      <c r="S27" s="1"/>
      <c r="T27" s="1"/>
      <c r="U27" s="1"/>
      <c r="V27" s="1"/>
      <c r="W27" s="1"/>
      <c r="X27" s="1"/>
      <c r="Y27" s="1"/>
      <c r="Z27" s="1"/>
    </row>
    <row r="28" spans="1:28" ht="14.5">
      <c r="A28" s="19" t="s">
        <v>2</v>
      </c>
      <c r="B28" s="33">
        <f t="shared" si="1"/>
        <v>10414.617784938004</v>
      </c>
      <c r="C28" s="33">
        <f t="shared" si="1"/>
        <v>17492.783510943969</v>
      </c>
      <c r="D28" s="33">
        <f t="shared" si="1"/>
        <v>23545.369921177826</v>
      </c>
      <c r="E28" s="33">
        <f t="shared" si="1"/>
        <v>27211.154535733283</v>
      </c>
      <c r="F28" s="33">
        <f t="shared" si="1"/>
        <v>29798.744507390482</v>
      </c>
      <c r="G28" s="33">
        <f t="shared" si="1"/>
        <v>32427.820748875994</v>
      </c>
      <c r="H28" s="33">
        <f t="shared" si="1"/>
        <v>35626.777216146816</v>
      </c>
      <c r="I28" s="33">
        <f t="shared" si="1"/>
        <v>39377.95391106949</v>
      </c>
      <c r="J28" s="33">
        <f t="shared" si="1"/>
        <v>43730.403768021424</v>
      </c>
      <c r="K28" s="33">
        <f t="shared" si="1"/>
        <v>48799.037700779518</v>
      </c>
      <c r="L28" s="6"/>
      <c r="O28" s="1"/>
      <c r="P28" s="1"/>
      <c r="Q28" s="1"/>
      <c r="R28" s="1"/>
      <c r="S28" s="1"/>
      <c r="T28" s="1"/>
      <c r="U28" s="1"/>
      <c r="V28" s="1"/>
      <c r="W28" s="1"/>
      <c r="X28" s="1"/>
      <c r="Y28" s="1"/>
      <c r="Z28" s="1"/>
    </row>
    <row r="29" spans="1:28" ht="14.5">
      <c r="A29" s="19" t="s">
        <v>3</v>
      </c>
      <c r="B29" s="33">
        <f t="shared" si="1"/>
        <v>9205.015469817823</v>
      </c>
      <c r="C29" s="33">
        <f t="shared" si="1"/>
        <v>11780.428727523373</v>
      </c>
      <c r="D29" s="33">
        <f t="shared" si="1"/>
        <v>13818.954910677237</v>
      </c>
      <c r="E29" s="33">
        <f t="shared" si="1"/>
        <v>15722.472992286257</v>
      </c>
      <c r="F29" s="33">
        <f t="shared" si="1"/>
        <v>17705.937754073457</v>
      </c>
      <c r="G29" s="33">
        <f t="shared" si="1"/>
        <v>19750.815730341419</v>
      </c>
      <c r="H29" s="33">
        <f t="shared" si="1"/>
        <v>21621.077007665055</v>
      </c>
      <c r="I29" s="33">
        <f t="shared" si="1"/>
        <v>23467.657241609111</v>
      </c>
      <c r="J29" s="33">
        <f t="shared" si="1"/>
        <v>25365.922487557102</v>
      </c>
      <c r="K29" s="33">
        <f t="shared" si="1"/>
        <v>27454.05598285819</v>
      </c>
      <c r="L29" s="6"/>
      <c r="O29" s="1"/>
      <c r="P29" s="1"/>
      <c r="Q29" s="1"/>
      <c r="R29" s="1"/>
      <c r="S29" s="1"/>
      <c r="T29" s="1"/>
      <c r="U29" s="1"/>
      <c r="V29" s="1"/>
      <c r="W29" s="1"/>
      <c r="X29" s="1"/>
      <c r="Y29" s="1"/>
      <c r="Z29" s="1"/>
    </row>
    <row r="30" spans="1:28" ht="14.5">
      <c r="A30" s="19" t="s">
        <v>4</v>
      </c>
      <c r="B30" s="33">
        <f t="shared" si="1"/>
        <v>7849.0044111587467</v>
      </c>
      <c r="C30" s="33">
        <f t="shared" si="1"/>
        <v>9625.2900043504342</v>
      </c>
      <c r="D30" s="33">
        <f t="shared" si="1"/>
        <v>11002.163138587939</v>
      </c>
      <c r="E30" s="33">
        <f t="shared" si="1"/>
        <v>12499.860259799932</v>
      </c>
      <c r="F30" s="33">
        <f t="shared" si="1"/>
        <v>13870.227223674416</v>
      </c>
      <c r="G30" s="33">
        <f t="shared" si="1"/>
        <v>15123.623357057058</v>
      </c>
      <c r="H30" s="33">
        <f t="shared" si="1"/>
        <v>16453.152879504429</v>
      </c>
      <c r="I30" s="33">
        <f t="shared" si="1"/>
        <v>17762.47556796026</v>
      </c>
      <c r="J30" s="33">
        <f t="shared" si="1"/>
        <v>19136.731786451619</v>
      </c>
      <c r="K30" s="33">
        <f t="shared" si="1"/>
        <v>20722.339081236809</v>
      </c>
      <c r="L30" s="6"/>
      <c r="O30" s="1"/>
      <c r="P30" s="1"/>
      <c r="Q30" s="1"/>
      <c r="R30" s="1"/>
      <c r="S30" s="1"/>
      <c r="T30" s="1"/>
      <c r="U30" s="1"/>
      <c r="V30" s="1"/>
      <c r="W30" s="1"/>
      <c r="X30" s="1"/>
      <c r="Y30" s="1"/>
      <c r="Z30" s="1"/>
    </row>
    <row r="31" spans="1:28" ht="14.5">
      <c r="A31" s="19" t="s">
        <v>0</v>
      </c>
      <c r="B31" s="33">
        <f t="shared" si="1"/>
        <v>40026.205999917205</v>
      </c>
      <c r="C31" s="33">
        <f t="shared" si="1"/>
        <v>43213.40312466825</v>
      </c>
      <c r="D31" s="33">
        <f t="shared" si="1"/>
        <v>48057.514580609219</v>
      </c>
      <c r="E31" s="33">
        <f t="shared" si="1"/>
        <v>53200.315249981955</v>
      </c>
      <c r="F31" s="33">
        <f t="shared" si="1"/>
        <v>58921.939862124105</v>
      </c>
      <c r="G31" s="33">
        <f t="shared" si="1"/>
        <v>65227.463857239498</v>
      </c>
      <c r="H31" s="33">
        <f t="shared" si="1"/>
        <v>72339.201481205062</v>
      </c>
      <c r="I31" s="33">
        <f t="shared" si="1"/>
        <v>80308.424132118453</v>
      </c>
      <c r="J31" s="33">
        <f t="shared" si="1"/>
        <v>89036.730883774668</v>
      </c>
      <c r="K31" s="33">
        <f t="shared" si="1"/>
        <v>98647.005044782578</v>
      </c>
      <c r="L31" s="6"/>
      <c r="O31" s="1"/>
      <c r="P31" s="1"/>
      <c r="Q31" s="1"/>
      <c r="R31" s="1"/>
      <c r="S31" s="1"/>
      <c r="T31" s="1"/>
      <c r="U31" s="1"/>
      <c r="V31" s="1"/>
      <c r="W31" s="1"/>
      <c r="X31" s="1"/>
      <c r="Y31" s="1"/>
      <c r="Z31" s="1"/>
    </row>
    <row r="32" spans="1:28" ht="14.5">
      <c r="A32" s="19" t="s">
        <v>1</v>
      </c>
      <c r="B32" s="33">
        <f t="shared" si="1"/>
        <v>32118.347525350899</v>
      </c>
      <c r="C32" s="33">
        <f t="shared" si="1"/>
        <v>31164.313329905119</v>
      </c>
      <c r="D32" s="33">
        <f t="shared" si="1"/>
        <v>32278.96523471774</v>
      </c>
      <c r="E32" s="33">
        <f t="shared" si="1"/>
        <v>35019.120034992411</v>
      </c>
      <c r="F32" s="33">
        <f t="shared" si="1"/>
        <v>38581.825690288002</v>
      </c>
      <c r="G32" s="33">
        <f t="shared" si="1"/>
        <v>43101.118479720091</v>
      </c>
      <c r="H32" s="33">
        <f t="shared" si="1"/>
        <v>48573.216749983709</v>
      </c>
      <c r="I32" s="33">
        <f t="shared" si="1"/>
        <v>54416.040110874514</v>
      </c>
      <c r="J32" s="33">
        <f t="shared" si="1"/>
        <v>61012.077957128815</v>
      </c>
      <c r="K32" s="33">
        <f t="shared" si="1"/>
        <v>68808.2409016694</v>
      </c>
      <c r="L32" s="6"/>
      <c r="O32" s="1"/>
      <c r="P32" s="1"/>
      <c r="Q32" s="1"/>
      <c r="R32" s="1"/>
      <c r="S32" s="1"/>
      <c r="T32" s="1"/>
      <c r="U32" s="1"/>
      <c r="V32" s="1"/>
      <c r="W32" s="1"/>
      <c r="X32" s="1"/>
      <c r="Y32" s="1"/>
      <c r="Z32" s="1"/>
    </row>
    <row r="33" spans="1:26" ht="14.5">
      <c r="A33" s="19" t="s">
        <v>7</v>
      </c>
      <c r="B33" s="33">
        <f t="shared" si="1"/>
        <v>5451.4839333183891</v>
      </c>
      <c r="C33" s="33">
        <f t="shared" si="1"/>
        <v>7324.0187209660426</v>
      </c>
      <c r="D33" s="33">
        <f t="shared" si="1"/>
        <v>9073.5270985454226</v>
      </c>
      <c r="E33" s="33">
        <f t="shared" si="1"/>
        <v>10521.762342791611</v>
      </c>
      <c r="F33" s="33">
        <f t="shared" si="1"/>
        <v>11808.208082045718</v>
      </c>
      <c r="G33" s="33">
        <f t="shared" si="1"/>
        <v>13015.204853628715</v>
      </c>
      <c r="H33" s="33">
        <f t="shared" si="1"/>
        <v>14093.885542977421</v>
      </c>
      <c r="I33" s="33">
        <f t="shared" si="1"/>
        <v>15061.379131179288</v>
      </c>
      <c r="J33" s="33">
        <f t="shared" si="1"/>
        <v>16011.698000765755</v>
      </c>
      <c r="K33" s="33">
        <f t="shared" si="1"/>
        <v>17050.474839769191</v>
      </c>
      <c r="L33" s="6"/>
      <c r="O33" s="1"/>
      <c r="P33" s="1"/>
      <c r="Q33" s="1"/>
      <c r="R33" s="1"/>
      <c r="S33" s="1"/>
      <c r="T33" s="1"/>
      <c r="U33" s="1"/>
      <c r="V33" s="1"/>
      <c r="W33" s="1"/>
      <c r="X33" s="1"/>
      <c r="Y33" s="1"/>
      <c r="Z33" s="1"/>
    </row>
    <row r="34" spans="1:26" ht="14.5">
      <c r="A34" s="19" t="s">
        <v>8</v>
      </c>
      <c r="B34" s="33">
        <f t="shared" si="1"/>
        <v>2910.8638253439572</v>
      </c>
      <c r="C34" s="33">
        <f t="shared" si="1"/>
        <v>6024.0450473076289</v>
      </c>
      <c r="D34" s="33">
        <f t="shared" si="1"/>
        <v>9336.8935789122825</v>
      </c>
      <c r="E34" s="33">
        <f t="shared" si="1"/>
        <v>11151.708555337342</v>
      </c>
      <c r="F34" s="33">
        <f t="shared" si="1"/>
        <v>11805.373252533956</v>
      </c>
      <c r="G34" s="33">
        <f t="shared" si="1"/>
        <v>12061.844418222629</v>
      </c>
      <c r="H34" s="33">
        <f t="shared" si="1"/>
        <v>12359.259220826905</v>
      </c>
      <c r="I34" s="33">
        <f t="shared" si="1"/>
        <v>12714.21488064418</v>
      </c>
      <c r="J34" s="33">
        <f t="shared" si="1"/>
        <v>13096.562826998997</v>
      </c>
      <c r="K34" s="33">
        <f t="shared" si="1"/>
        <v>13533.691321889222</v>
      </c>
      <c r="L34" s="6"/>
      <c r="O34" s="1"/>
      <c r="P34" s="1"/>
      <c r="Q34" s="1"/>
      <c r="R34" s="1"/>
      <c r="S34" s="1"/>
      <c r="T34" s="1"/>
      <c r="U34" s="1"/>
      <c r="V34" s="1"/>
      <c r="W34" s="1"/>
      <c r="X34" s="1"/>
      <c r="Y34" s="1"/>
      <c r="Z34" s="1"/>
    </row>
    <row r="35" spans="1:26" ht="14.5">
      <c r="A35" s="19" t="s">
        <v>89</v>
      </c>
      <c r="B35" s="33">
        <f t="shared" si="1"/>
        <v>9464.6874314938468</v>
      </c>
      <c r="C35" s="33">
        <f t="shared" si="1"/>
        <v>12895.357742705793</v>
      </c>
      <c r="D35" s="33">
        <f t="shared" si="1"/>
        <v>15597.656208602348</v>
      </c>
      <c r="E35" s="33">
        <f t="shared" si="1"/>
        <v>17199.775561150516</v>
      </c>
      <c r="F35" s="33">
        <f t="shared" si="1"/>
        <v>18026.088907438396</v>
      </c>
      <c r="G35" s="33">
        <f t="shared" si="1"/>
        <v>18506.464129950095</v>
      </c>
      <c r="H35" s="33">
        <f t="shared" si="1"/>
        <v>18910.709775230982</v>
      </c>
      <c r="I35" s="33">
        <f t="shared" si="1"/>
        <v>19326.979565931189</v>
      </c>
      <c r="J35" s="33">
        <f t="shared" si="1"/>
        <v>19812.796800927055</v>
      </c>
      <c r="K35" s="33">
        <f t="shared" si="1"/>
        <v>20448.349183318438</v>
      </c>
      <c r="L35" s="6"/>
      <c r="M35" s="12" t="s">
        <v>96</v>
      </c>
      <c r="N35" s="13"/>
      <c r="O35" s="74"/>
      <c r="P35" s="74"/>
      <c r="Q35" s="74"/>
      <c r="R35" s="74"/>
      <c r="S35" s="74"/>
      <c r="T35" s="74"/>
      <c r="U35" s="74"/>
      <c r="V35" s="1"/>
      <c r="W35" s="1"/>
      <c r="X35" s="1"/>
      <c r="Y35" s="1"/>
      <c r="Z35" s="1"/>
    </row>
    <row r="36" spans="1:26" ht="14.5">
      <c r="A36" s="16"/>
      <c r="B36" s="1"/>
      <c r="C36" s="1"/>
      <c r="D36" s="1"/>
      <c r="E36" s="1"/>
      <c r="F36" s="1"/>
      <c r="G36" s="1"/>
      <c r="H36" s="1"/>
      <c r="I36" s="1"/>
      <c r="J36" s="1"/>
      <c r="K36" s="1"/>
      <c r="L36" s="1"/>
    </row>
    <row r="37" spans="1:26">
      <c r="A37" t="s">
        <v>16</v>
      </c>
    </row>
    <row r="38" spans="1:26">
      <c r="A38" t="s">
        <v>17</v>
      </c>
    </row>
    <row r="39" spans="1:26">
      <c r="A39" t="s">
        <v>18</v>
      </c>
    </row>
    <row r="41" spans="1:26">
      <c r="A41" t="s">
        <v>19</v>
      </c>
    </row>
    <row r="42" spans="1:26">
      <c r="A42" t="s">
        <v>20</v>
      </c>
    </row>
    <row r="43" spans="1:26">
      <c r="A43" s="106" t="s">
        <v>150</v>
      </c>
      <c r="B43" s="107"/>
      <c r="C43" s="107"/>
      <c r="D43" s="107"/>
      <c r="E43" s="107"/>
      <c r="F43" s="107"/>
      <c r="G43" s="107"/>
      <c r="H43" s="107"/>
      <c r="I43" s="107"/>
      <c r="J43" s="107"/>
    </row>
    <row r="45" spans="1:26">
      <c r="A45" t="s">
        <v>21</v>
      </c>
    </row>
    <row r="47" spans="1:26">
      <c r="A47" t="s">
        <v>22</v>
      </c>
    </row>
    <row r="48" spans="1:26">
      <c r="A48" t="s">
        <v>23</v>
      </c>
    </row>
    <row r="50" spans="1:28">
      <c r="A50" t="s">
        <v>173</v>
      </c>
      <c r="F50" s="13"/>
      <c r="G50" s="13"/>
      <c r="H50" s="12" t="s">
        <v>94</v>
      </c>
    </row>
    <row r="51" spans="1:28" ht="14.5">
      <c r="A51" s="8" t="s">
        <v>153</v>
      </c>
      <c r="B51" s="16"/>
      <c r="C51" s="16"/>
      <c r="D51" s="16"/>
      <c r="E51" s="16"/>
      <c r="F51" s="16"/>
      <c r="G51" s="16"/>
      <c r="H51" s="16"/>
      <c r="I51" s="16"/>
      <c r="J51" s="16"/>
      <c r="K51" s="16"/>
      <c r="N51" s="213"/>
      <c r="O51" s="213"/>
      <c r="P51" s="213"/>
      <c r="Q51" s="213"/>
      <c r="R51" s="213"/>
      <c r="S51" s="213"/>
      <c r="T51" s="213"/>
      <c r="U51" s="213"/>
      <c r="V51" s="213"/>
      <c r="W51" s="213"/>
      <c r="X51" s="213"/>
      <c r="Y51" s="213"/>
      <c r="Z51" s="213"/>
      <c r="AA51" s="213"/>
      <c r="AB51" s="213"/>
    </row>
    <row r="52" spans="1:28" ht="14.5">
      <c r="A52" s="20"/>
      <c r="B52" s="19">
        <v>2010</v>
      </c>
      <c r="C52" s="19">
        <v>2020</v>
      </c>
      <c r="D52" s="19">
        <v>2030</v>
      </c>
      <c r="E52" s="19">
        <v>2040</v>
      </c>
      <c r="F52" s="19">
        <v>2050</v>
      </c>
      <c r="G52" s="19">
        <v>2060</v>
      </c>
      <c r="H52" s="19">
        <v>2070</v>
      </c>
      <c r="I52" s="19">
        <v>2080</v>
      </c>
      <c r="J52" s="19">
        <v>2090</v>
      </c>
      <c r="K52" s="19">
        <v>2100</v>
      </c>
      <c r="L52" s="32"/>
    </row>
    <row r="53" spans="1:28" ht="14.5">
      <c r="A53" s="19" t="s">
        <v>5</v>
      </c>
      <c r="B53" s="101">
        <f>'[6] Summary GDP'!B35/1000</f>
        <v>1.3545580827100001</v>
      </c>
      <c r="C53" s="101">
        <f>'[6] Summary GDP'!C35/1000</f>
        <v>2.3222615118100003</v>
      </c>
      <c r="D53" s="101">
        <f>'[6] Summary GDP'!D35/1000</f>
        <v>3.3686869646999997</v>
      </c>
      <c r="E53" s="101">
        <f>'[6] Summary GDP'!E35/1000</f>
        <v>4.6245529619000001</v>
      </c>
      <c r="F53" s="101">
        <f>'[6] Summary GDP'!F35/1000</f>
        <v>6.061426033600001</v>
      </c>
      <c r="G53" s="101">
        <f>'[6] Summary GDP'!G35/1000</f>
        <v>7.6168016531000005</v>
      </c>
      <c r="H53" s="101">
        <f>'[6] Summary GDP'!H35/1000</f>
        <v>9.2056913324999989</v>
      </c>
      <c r="I53" s="101">
        <f>'[6] Summary GDP'!I35/1000</f>
        <v>10.802428945499999</v>
      </c>
      <c r="J53" s="101">
        <f>'[6] Summary GDP'!J35/1000</f>
        <v>12.4236572334</v>
      </c>
      <c r="K53" s="101">
        <f>'[6] Summary GDP'!K35/1000</f>
        <v>14.088428026199999</v>
      </c>
      <c r="L53" s="6"/>
      <c r="O53" s="1"/>
      <c r="P53" s="1"/>
      <c r="Q53" s="1"/>
      <c r="R53" s="1"/>
      <c r="S53" s="1"/>
      <c r="T53" s="1"/>
      <c r="U53" s="1"/>
      <c r="V53" s="1"/>
      <c r="W53" s="1"/>
      <c r="X53" s="1"/>
      <c r="Y53" s="1"/>
      <c r="Z53" s="1"/>
    </row>
    <row r="54" spans="1:28" ht="14.5">
      <c r="A54" s="19" t="s">
        <v>6</v>
      </c>
      <c r="B54" s="101">
        <f>'[6] Summary GDP'!B36/1000</f>
        <v>9.6721982557999997</v>
      </c>
      <c r="C54" s="101">
        <f>'[6] Summary GDP'!C36/1000</f>
        <v>25.073712665999999</v>
      </c>
      <c r="D54" s="101">
        <f>'[6] Summary GDP'!D36/1000</f>
        <v>37.516321341999998</v>
      </c>
      <c r="E54" s="101">
        <f>'[6] Summary GDP'!E36/1000</f>
        <v>45.082643200999996</v>
      </c>
      <c r="F54" s="101">
        <f>'[6] Summary GDP'!F36/1000</f>
        <v>48.727852380999998</v>
      </c>
      <c r="G54" s="101">
        <f>'[6] Summary GDP'!G36/1000</f>
        <v>49.648588899000003</v>
      </c>
      <c r="H54" s="101">
        <f>'[6] Summary GDP'!H36/1000</f>
        <v>49.224186071000005</v>
      </c>
      <c r="I54" s="101">
        <f>'[6] Summary GDP'!I36/1000</f>
        <v>48.730172109000002</v>
      </c>
      <c r="J54" s="101">
        <f>'[6] Summary GDP'!J36/1000</f>
        <v>48.844390792999995</v>
      </c>
      <c r="K54" s="101">
        <f>'[6] Summary GDP'!K36/1000</f>
        <v>49.956416216000001</v>
      </c>
      <c r="L54" s="6"/>
      <c r="O54" s="1"/>
      <c r="P54" s="1"/>
      <c r="Q54" s="1"/>
      <c r="R54" s="1"/>
      <c r="S54" s="1"/>
      <c r="T54" s="1"/>
      <c r="U54" s="1"/>
      <c r="V54" s="1"/>
      <c r="W54" s="1"/>
      <c r="X54" s="1"/>
      <c r="Y54" s="1"/>
      <c r="Z54" s="1"/>
    </row>
    <row r="55" spans="1:28" ht="14.5">
      <c r="A55" s="19" t="s">
        <v>11</v>
      </c>
      <c r="B55" s="101">
        <f>'[6] Summary GDP'!B37/1000</f>
        <v>15.492086605200001</v>
      </c>
      <c r="C55" s="101">
        <f>'[6] Summary GDP'!C37/1000</f>
        <v>17.3213353871</v>
      </c>
      <c r="D55" s="101">
        <f>'[6] Summary GDP'!D37/1000</f>
        <v>19.207811047899998</v>
      </c>
      <c r="E55" s="101">
        <f>'[6] Summary GDP'!E37/1000</f>
        <v>21.075070535400002</v>
      </c>
      <c r="F55" s="101">
        <f>'[6] Summary GDP'!F37/1000</f>
        <v>22.7100728582</v>
      </c>
      <c r="G55" s="101">
        <f>'[6] Summary GDP'!G37/1000</f>
        <v>23.994538129400002</v>
      </c>
      <c r="H55" s="101">
        <f>'[6] Summary GDP'!H37/1000</f>
        <v>25.0949032077</v>
      </c>
      <c r="I55" s="101">
        <f>'[6] Summary GDP'!I37/1000</f>
        <v>26.103564526000003</v>
      </c>
      <c r="J55" s="101">
        <f>'[6] Summary GDP'!J37/1000</f>
        <v>27.036756239599999</v>
      </c>
      <c r="K55" s="101">
        <f>'[6] Summary GDP'!K37/1000</f>
        <v>27.931315497199996</v>
      </c>
      <c r="L55" s="6"/>
      <c r="O55" s="1"/>
      <c r="P55" s="1"/>
      <c r="Q55" s="1"/>
      <c r="R55" s="1"/>
      <c r="S55" s="1"/>
      <c r="T55" s="1"/>
      <c r="U55" s="1"/>
      <c r="V55" s="1"/>
      <c r="W55" s="1"/>
      <c r="X55" s="1"/>
      <c r="Y55" s="1"/>
      <c r="Z55" s="1"/>
    </row>
    <row r="56" spans="1:28" ht="14.5">
      <c r="A56" s="19" t="s">
        <v>2</v>
      </c>
      <c r="B56" s="101">
        <f>'[6] Summary GDP'!B38/1000</f>
        <v>2.9049787287000002</v>
      </c>
      <c r="C56" s="101">
        <f>'[6] Summary GDP'!C38/1000</f>
        <v>4.9522334898999993</v>
      </c>
      <c r="D56" s="101">
        <f>'[6] Summary GDP'!D38/1000</f>
        <v>6.7061441659999996</v>
      </c>
      <c r="E56" s="101">
        <f>'[6] Summary GDP'!E38/1000</f>
        <v>7.7785244870000003</v>
      </c>
      <c r="F56" s="101">
        <f>'[6] Summary GDP'!F38/1000</f>
        <v>8.6128465959999989</v>
      </c>
      <c r="G56" s="101">
        <f>'[6] Summary GDP'!G38/1000</f>
        <v>9.4906522409999994</v>
      </c>
      <c r="H56" s="101">
        <f>'[6] Summary GDP'!H38/1000</f>
        <v>10.58952605</v>
      </c>
      <c r="I56" s="101">
        <f>'[6] Summary GDP'!I38/1000</f>
        <v>11.976309003000001</v>
      </c>
      <c r="J56" s="101">
        <f>'[6] Summary GDP'!J38/1000</f>
        <v>13.653326915000001</v>
      </c>
      <c r="K56" s="101">
        <f>'[6] Summary GDP'!K38/1000</f>
        <v>15.629630732000001</v>
      </c>
      <c r="L56" s="6"/>
      <c r="O56" s="1"/>
      <c r="P56" s="1"/>
      <c r="Q56" s="1"/>
      <c r="R56" s="1"/>
      <c r="S56" s="1"/>
      <c r="T56" s="1"/>
      <c r="U56" s="1"/>
      <c r="V56" s="1"/>
      <c r="W56" s="1"/>
      <c r="X56" s="1"/>
      <c r="Y56" s="1"/>
      <c r="Z56" s="1"/>
    </row>
    <row r="57" spans="1:28" ht="14.5">
      <c r="A57" s="19" t="s">
        <v>3</v>
      </c>
      <c r="B57" s="101">
        <f>'[6] Summary GDP'!B39/1000</f>
        <v>5.3919801486000001</v>
      </c>
      <c r="C57" s="101">
        <f>'[6] Summary GDP'!C39/1000</f>
        <v>7.7388293977</v>
      </c>
      <c r="D57" s="101">
        <f>'[6] Summary GDP'!D39/1000</f>
        <v>10.098782509500001</v>
      </c>
      <c r="E57" s="101">
        <f>'[6] Summary GDP'!E39/1000</f>
        <v>12.5157035312</v>
      </c>
      <c r="F57" s="101">
        <f>'[6] Summary GDP'!F39/1000</f>
        <v>15.132556965399999</v>
      </c>
      <c r="G57" s="101">
        <f>'[6] Summary GDP'!G39/1000</f>
        <v>17.875132734899999</v>
      </c>
      <c r="H57" s="101">
        <f>'[6] Summary GDP'!H39/1000</f>
        <v>20.531855752200002</v>
      </c>
      <c r="I57" s="101">
        <f>'[6] Summary GDP'!I39/1000</f>
        <v>23.283721817899998</v>
      </c>
      <c r="J57" s="101">
        <f>'[6] Summary GDP'!J39/1000</f>
        <v>26.259294786599998</v>
      </c>
      <c r="K57" s="101">
        <f>'[6] Summary GDP'!K39/1000</f>
        <v>29.676088445000001</v>
      </c>
      <c r="L57" s="6"/>
      <c r="O57" s="1"/>
      <c r="P57" s="1"/>
      <c r="Q57" s="1"/>
      <c r="R57" s="1"/>
      <c r="S57" s="1"/>
      <c r="T57" s="1"/>
      <c r="U57" s="1"/>
      <c r="V57" s="1"/>
      <c r="W57" s="1"/>
      <c r="X57" s="1"/>
      <c r="Y57" s="1"/>
      <c r="Z57" s="1"/>
    </row>
    <row r="58" spans="1:28" ht="14.5">
      <c r="A58" s="19" t="s">
        <v>4</v>
      </c>
      <c r="B58" s="101">
        <f>'[6] Summary GDP'!B40/1000</f>
        <v>2.9893488303</v>
      </c>
      <c r="C58" s="101">
        <f>'[6] Summary GDP'!C40/1000</f>
        <v>4.4146582509999996</v>
      </c>
      <c r="D58" s="101">
        <f>'[6] Summary GDP'!D40/1000</f>
        <v>5.9199066069999997</v>
      </c>
      <c r="E58" s="101">
        <f>'[6] Summary GDP'!E40/1000</f>
        <v>7.6877071859999999</v>
      </c>
      <c r="F58" s="101">
        <f>'[6] Summary GDP'!F40/1000</f>
        <v>9.5956026289999983</v>
      </c>
      <c r="G58" s="101">
        <f>'[6] Summary GDP'!G40/1000</f>
        <v>11.546909234999999</v>
      </c>
      <c r="H58" s="101">
        <f>'[6] Summary GDP'!H40/1000</f>
        <v>13.638617259</v>
      </c>
      <c r="I58" s="101">
        <f>'[6] Summary GDP'!I40/1000</f>
        <v>15.876409918000002</v>
      </c>
      <c r="J58" s="101">
        <f>'[6] Summary GDP'!J40/1000</f>
        <v>18.370422179000002</v>
      </c>
      <c r="K58" s="101">
        <f>'[6] Summary GDP'!K40/1000</f>
        <v>21.234513046</v>
      </c>
      <c r="L58" s="6"/>
      <c r="O58" s="1"/>
      <c r="P58" s="1"/>
      <c r="Q58" s="1"/>
      <c r="R58" s="1"/>
      <c r="S58" s="1"/>
      <c r="T58" s="1"/>
      <c r="U58" s="1"/>
      <c r="V58" s="1"/>
      <c r="W58" s="1"/>
      <c r="X58" s="1"/>
      <c r="Y58" s="1"/>
      <c r="Z58" s="1"/>
    </row>
    <row r="59" spans="1:28" ht="14.5">
      <c r="A59" s="19" t="s">
        <v>0</v>
      </c>
      <c r="B59" s="101">
        <f>'[6] Summary GDP'!B41/1000</f>
        <v>13.939470705</v>
      </c>
      <c r="C59" s="101">
        <f>'[6] Summary GDP'!C41/1000</f>
        <v>15.959195057000001</v>
      </c>
      <c r="D59" s="101">
        <f>'[6] Summary GDP'!D41/1000</f>
        <v>18.217073755999998</v>
      </c>
      <c r="E59" s="101">
        <f>'[6] Summary GDP'!E41/1000</f>
        <v>20.256637910000002</v>
      </c>
      <c r="F59" s="101">
        <f>'[6] Summary GDP'!F41/1000</f>
        <v>22.125455881999997</v>
      </c>
      <c r="G59" s="101">
        <f>'[6] Summary GDP'!G41/1000</f>
        <v>23.892155299999999</v>
      </c>
      <c r="H59" s="101">
        <f>'[6] Summary GDP'!H41/1000</f>
        <v>25.602868244999996</v>
      </c>
      <c r="I59" s="101">
        <f>'[6] Summary GDP'!I41/1000</f>
        <v>27.075872517000001</v>
      </c>
      <c r="J59" s="101">
        <f>'[6] Summary GDP'!J41/1000</f>
        <v>28.168951824000004</v>
      </c>
      <c r="K59" s="101">
        <f>'[6] Summary GDP'!K41/1000</f>
        <v>28.931866420000002</v>
      </c>
      <c r="L59" s="6"/>
      <c r="O59" s="1"/>
      <c r="P59" s="1"/>
      <c r="Q59" s="1"/>
      <c r="R59" s="1"/>
      <c r="S59" s="1"/>
      <c r="T59" s="1"/>
      <c r="U59" s="1"/>
      <c r="V59" s="1"/>
      <c r="W59" s="1"/>
      <c r="X59" s="1"/>
      <c r="Y59" s="1"/>
      <c r="Z59" s="1"/>
    </row>
    <row r="60" spans="1:28" ht="14.5">
      <c r="A60" s="19" t="s">
        <v>1</v>
      </c>
      <c r="B60" s="101">
        <f>'[6] Summary GDP'!B42/1000</f>
        <v>4.0641246529999995</v>
      </c>
      <c r="C60" s="101">
        <f>'[6] Summary GDP'!C42/1000</f>
        <v>3.8397706400000002</v>
      </c>
      <c r="D60" s="101">
        <f>'[6] Summary GDP'!D42/1000</f>
        <v>3.7273933910000001</v>
      </c>
      <c r="E60" s="101">
        <f>'[6] Summary GDP'!E42/1000</f>
        <v>3.706562855</v>
      </c>
      <c r="F60" s="101">
        <f>'[6] Summary GDP'!F42/1000</f>
        <v>3.684628096</v>
      </c>
      <c r="G60" s="101">
        <f>'[6] Summary GDP'!G42/1000</f>
        <v>3.6554276670000001</v>
      </c>
      <c r="H60" s="101">
        <f>'[6] Summary GDP'!H42/1000</f>
        <v>3.5842026500000004</v>
      </c>
      <c r="I60" s="101">
        <f>'[6] Summary GDP'!I42/1000</f>
        <v>3.4588554439999997</v>
      </c>
      <c r="J60" s="101">
        <f>'[6] Summary GDP'!J42/1000</f>
        <v>3.326135448</v>
      </c>
      <c r="K60" s="101">
        <f>'[6] Summary GDP'!K42/1000</f>
        <v>3.1879570869999996</v>
      </c>
      <c r="L60" s="6"/>
      <c r="M60" s="13" t="s">
        <v>710</v>
      </c>
      <c r="N60" s="13"/>
      <c r="O60" s="74"/>
      <c r="P60" s="74"/>
      <c r="Q60" s="74"/>
      <c r="R60" s="74"/>
      <c r="S60" s="1"/>
      <c r="T60" s="1"/>
      <c r="U60" s="1"/>
      <c r="V60" s="1"/>
      <c r="W60" s="1"/>
      <c r="X60" s="1"/>
      <c r="Y60" s="1"/>
      <c r="Z60" s="1"/>
    </row>
    <row r="61" spans="1:28" ht="14.5">
      <c r="A61" s="19" t="s">
        <v>7</v>
      </c>
      <c r="B61" s="101">
        <f>'[6] Summary GDP'!B43/1000</f>
        <v>3.9035135697999999</v>
      </c>
      <c r="C61" s="101">
        <f>'[6] Summary GDP'!C43/1000</f>
        <v>5.829846452</v>
      </c>
      <c r="D61" s="101">
        <f>'[6] Summary GDP'!D43/1000</f>
        <v>7.9169514319999985</v>
      </c>
      <c r="E61" s="101">
        <f>'[6] Summary GDP'!E43/1000</f>
        <v>9.7948736709999995</v>
      </c>
      <c r="F61" s="101">
        <f>'[6] Summary GDP'!F43/1000</f>
        <v>11.503688511</v>
      </c>
      <c r="G61" s="101">
        <f>'[6] Summary GDP'!G43/1000</f>
        <v>13.080372652999998</v>
      </c>
      <c r="H61" s="101">
        <f>'[6] Summary GDP'!H43/1000</f>
        <v>14.465370475</v>
      </c>
      <c r="I61" s="101">
        <f>'[6] Summary GDP'!I43/1000</f>
        <v>15.737908396</v>
      </c>
      <c r="J61" s="101">
        <f>'[6] Summary GDP'!J43/1000</f>
        <v>17.046450992999997</v>
      </c>
      <c r="K61" s="101">
        <f>'[6] Summary GDP'!K43/1000</f>
        <v>18.518946773100001</v>
      </c>
      <c r="L61" s="6"/>
      <c r="O61" s="1"/>
      <c r="P61" s="1"/>
      <c r="Q61" s="1"/>
      <c r="R61" s="1"/>
      <c r="S61" s="1"/>
      <c r="T61" s="1"/>
      <c r="U61" s="1"/>
      <c r="V61" s="1"/>
      <c r="W61" s="1"/>
      <c r="X61" s="1"/>
      <c r="Y61" s="1"/>
      <c r="Z61" s="1"/>
    </row>
    <row r="62" spans="1:28" ht="14.5">
      <c r="A62" s="19" t="s">
        <v>8</v>
      </c>
      <c r="B62" s="101">
        <f>'[6] Summary GDP'!B44/1000</f>
        <v>4.3123882599999996</v>
      </c>
      <c r="C62" s="101">
        <f>'[6] Summary GDP'!C44/1000</f>
        <v>10.4034995334</v>
      </c>
      <c r="D62" s="101">
        <f>'[6] Summary GDP'!D44/1000</f>
        <v>18.551812189200003</v>
      </c>
      <c r="E62" s="101">
        <f>'[6] Summary GDP'!E44/1000</f>
        <v>24.990516181799997</v>
      </c>
      <c r="F62" s="101">
        <f>'[6] Summary GDP'!F44/1000</f>
        <v>29.499834019000001</v>
      </c>
      <c r="G62" s="101">
        <f>'[6] Summary GDP'!G44/1000</f>
        <v>32.969483535999998</v>
      </c>
      <c r="H62" s="101">
        <f>'[6] Summary GDP'!H44/1000</f>
        <v>36.324495849999998</v>
      </c>
      <c r="I62" s="101">
        <f>'[6] Summary GDP'!I44/1000</f>
        <v>39.808953856999999</v>
      </c>
      <c r="J62" s="101">
        <f>'[6] Summary GDP'!J44/1000</f>
        <v>43.332875111</v>
      </c>
      <c r="K62" s="101">
        <f>'[6] Summary GDP'!K44/1000</f>
        <v>46.999017494</v>
      </c>
      <c r="L62" s="6"/>
      <c r="O62" s="1"/>
      <c r="P62" s="1"/>
      <c r="Q62" s="1"/>
      <c r="R62" s="1"/>
      <c r="S62" s="1"/>
      <c r="T62" s="1"/>
      <c r="U62" s="1"/>
      <c r="V62" s="1"/>
      <c r="W62" s="1"/>
      <c r="X62" s="1"/>
      <c r="Y62" s="1"/>
      <c r="Z62" s="1"/>
    </row>
    <row r="63" spans="1:28" ht="14.5">
      <c r="A63" s="19" t="s">
        <v>89</v>
      </c>
      <c r="B63" s="101">
        <f>'[6] Summary GDP'!B45/1000</f>
        <v>65.016001619999997</v>
      </c>
      <c r="C63" s="101">
        <f>'[6] Summary GDP'!C45/1000</f>
        <v>99.123947369999996</v>
      </c>
      <c r="D63" s="101">
        <f>'[6] Summary GDP'!D45/1000</f>
        <v>132.63410690000001</v>
      </c>
      <c r="E63" s="101">
        <f>'[6] Summary GDP'!E45/1000</f>
        <v>159.05505780000001</v>
      </c>
      <c r="F63" s="101">
        <f>'[6] Summary GDP'!F45/1000</f>
        <v>179.3430827</v>
      </c>
      <c r="G63" s="101">
        <f>'[6] Summary GDP'!G45/1000</f>
        <v>195.58939569999998</v>
      </c>
      <c r="H63" s="101">
        <f>'[6] Summary GDP'!H45/1000</f>
        <v>210.18615830000002</v>
      </c>
      <c r="I63" s="101">
        <f>'[6] Summary GDP'!I45/1000</f>
        <v>224.84717040000001</v>
      </c>
      <c r="J63" s="101">
        <f>'[6] Summary GDP'!J45/1000</f>
        <v>240.4787389</v>
      </c>
      <c r="K63" s="101">
        <f>'[6] Summary GDP'!K45/1000</f>
        <v>258.15903839999999</v>
      </c>
      <c r="L63" s="6"/>
      <c r="M63" s="12" t="s">
        <v>96</v>
      </c>
      <c r="N63" s="13"/>
      <c r="O63" s="74"/>
      <c r="P63" s="74"/>
      <c r="Q63" s="74"/>
      <c r="R63" s="74"/>
      <c r="S63" s="74"/>
      <c r="T63" s="74"/>
      <c r="U63" s="74"/>
      <c r="V63" s="1"/>
      <c r="W63" s="1"/>
      <c r="X63" s="1"/>
      <c r="Y63" s="1"/>
      <c r="Z63" s="1"/>
    </row>
    <row r="64" spans="1:28" ht="14.5">
      <c r="A64" s="16"/>
      <c r="B64" s="1"/>
      <c r="C64" s="1"/>
      <c r="D64" s="1"/>
      <c r="E64" s="1"/>
      <c r="F64" s="1"/>
      <c r="G64" s="1"/>
      <c r="H64" s="1"/>
      <c r="I64" s="1"/>
      <c r="J64" s="1"/>
      <c r="K64" s="1"/>
      <c r="L64" s="1"/>
    </row>
    <row r="66" spans="1:28" ht="14.5">
      <c r="A66" s="34" t="s">
        <v>24</v>
      </c>
      <c r="B66" s="35"/>
      <c r="C66" s="35"/>
      <c r="D66" s="35"/>
      <c r="E66" s="35"/>
      <c r="F66" s="35"/>
      <c r="G66" s="35"/>
      <c r="H66" s="35"/>
      <c r="I66" s="35"/>
      <c r="J66" s="35"/>
      <c r="K66" s="35"/>
      <c r="L66" s="35"/>
      <c r="M66" s="35"/>
      <c r="N66" s="35"/>
      <c r="O66" s="35"/>
      <c r="P66" s="35"/>
      <c r="Q66" s="35"/>
      <c r="R66" s="35"/>
      <c r="S66" s="35"/>
      <c r="T66" s="35"/>
      <c r="U66" s="35"/>
    </row>
    <row r="67" spans="1:28" outlineLevel="1"/>
    <row r="68" spans="1:28" outlineLevel="1">
      <c r="A68" t="s">
        <v>25</v>
      </c>
      <c r="F68" s="10"/>
      <c r="G68" s="5"/>
      <c r="H68" s="5"/>
      <c r="I68" s="5"/>
      <c r="J68" s="5"/>
    </row>
    <row r="69" spans="1:28" ht="14.5" outlineLevel="1">
      <c r="A69" t="s">
        <v>26</v>
      </c>
      <c r="B69" s="16"/>
      <c r="C69" s="16"/>
      <c r="D69" s="16"/>
      <c r="E69" s="16"/>
      <c r="F69" s="16"/>
      <c r="G69" s="16"/>
      <c r="H69" s="16"/>
      <c r="I69" s="16"/>
      <c r="J69" s="16"/>
      <c r="K69" s="16"/>
      <c r="M69" s="25"/>
      <c r="N69" s="25"/>
    </row>
    <row r="70" spans="1:28" ht="14.5" outlineLevel="1">
      <c r="B70" s="67">
        <v>2010</v>
      </c>
      <c r="C70" s="67">
        <v>2020</v>
      </c>
      <c r="D70" s="67">
        <v>2030</v>
      </c>
      <c r="E70" s="67">
        <v>2040</v>
      </c>
      <c r="F70" s="67">
        <v>2050</v>
      </c>
      <c r="G70" s="67">
        <v>2060</v>
      </c>
      <c r="H70" s="67">
        <v>2070</v>
      </c>
      <c r="I70" s="67">
        <v>2080</v>
      </c>
      <c r="J70" s="67">
        <v>2090</v>
      </c>
      <c r="K70" s="67">
        <v>2100</v>
      </c>
      <c r="M70" s="29"/>
      <c r="N70" s="29"/>
      <c r="Q70" s="1"/>
      <c r="R70" s="1"/>
      <c r="S70" s="1"/>
      <c r="T70" s="1"/>
      <c r="U70" s="1"/>
      <c r="V70" s="1"/>
      <c r="W70" s="1"/>
      <c r="X70" s="1"/>
      <c r="Y70" s="1"/>
      <c r="Z70" s="1"/>
      <c r="AA70" s="1"/>
      <c r="AB70" s="1"/>
    </row>
    <row r="71" spans="1:28" ht="14.5" outlineLevel="1">
      <c r="A71" s="4" t="s">
        <v>5</v>
      </c>
      <c r="B71" s="1">
        <f>701.03119376197*'Transport demand all'!B$205</f>
        <v>701.03119376197003</v>
      </c>
      <c r="C71" s="1">
        <v>757.74960795740299</v>
      </c>
      <c r="D71" s="1">
        <v>871.88973824959203</v>
      </c>
      <c r="E71" s="1">
        <v>1119.6323462511823</v>
      </c>
      <c r="F71" s="1">
        <v>1404.7104569647217</v>
      </c>
      <c r="G71" s="1">
        <v>1856.6520674742062</v>
      </c>
      <c r="H71" s="1">
        <v>2553.5689500434846</v>
      </c>
      <c r="I71" s="1">
        <v>4148.1445316325644</v>
      </c>
      <c r="J71" s="1">
        <v>6596.3226087350404</v>
      </c>
      <c r="K71" s="1">
        <v>9851.7586926286585</v>
      </c>
      <c r="M71" s="29"/>
      <c r="N71" s="29"/>
      <c r="Q71" s="1"/>
      <c r="R71" s="1"/>
      <c r="S71" s="1"/>
      <c r="T71" s="1"/>
      <c r="U71" s="1"/>
      <c r="V71" s="1"/>
      <c r="W71" s="1"/>
      <c r="X71" s="1"/>
      <c r="Y71" s="1"/>
      <c r="Z71" s="1"/>
      <c r="AA71" s="1"/>
      <c r="AB71" s="1"/>
    </row>
    <row r="72" spans="1:28" ht="14.5" outlineLevel="1">
      <c r="A72" s="4" t="s">
        <v>6</v>
      </c>
      <c r="B72" s="1">
        <v>155.20120563263774</v>
      </c>
      <c r="C72" s="1">
        <v>377.32775788215878</v>
      </c>
      <c r="D72" s="1">
        <v>828.64656177034499</v>
      </c>
      <c r="E72" s="1">
        <v>1518.5299217295958</v>
      </c>
      <c r="F72" s="1">
        <v>2542.6730863994221</v>
      </c>
      <c r="G72" s="1">
        <v>3427.5336361978934</v>
      </c>
      <c r="H72" s="1">
        <v>4440.66022104272</v>
      </c>
      <c r="I72" s="1">
        <v>5356.7953901005567</v>
      </c>
      <c r="J72" s="1">
        <v>6151.6745696716316</v>
      </c>
      <c r="K72" s="1">
        <v>6903.7898166194118</v>
      </c>
      <c r="M72" s="29"/>
      <c r="N72" s="29"/>
      <c r="Q72" s="1"/>
      <c r="R72" s="1"/>
      <c r="S72" s="1"/>
      <c r="T72" s="1"/>
      <c r="U72" s="1"/>
      <c r="V72" s="1"/>
      <c r="W72" s="1"/>
      <c r="X72" s="1"/>
      <c r="Y72" s="1"/>
      <c r="Z72" s="1"/>
      <c r="AA72" s="1"/>
      <c r="AB72" s="1"/>
    </row>
    <row r="73" spans="1:28" ht="14.5" outlineLevel="1">
      <c r="A73" s="4" t="s">
        <v>11</v>
      </c>
      <c r="B73" s="1">
        <v>8760.3528281340114</v>
      </c>
      <c r="C73" s="1">
        <v>9732.1484638998154</v>
      </c>
      <c r="D73" s="1">
        <v>10627.462458964954</v>
      </c>
      <c r="E73" s="1">
        <v>11402.094656661682</v>
      </c>
      <c r="F73" s="1">
        <v>12107.576639891822</v>
      </c>
      <c r="G73" s="1">
        <v>12383.805431723385</v>
      </c>
      <c r="H73" s="1">
        <v>12417.84919005439</v>
      </c>
      <c r="I73" s="1">
        <v>12299.297315235244</v>
      </c>
      <c r="J73" s="1">
        <v>12056.655069212711</v>
      </c>
      <c r="K73" s="1">
        <v>11627.304388940436</v>
      </c>
      <c r="M73" s="29"/>
      <c r="N73" s="29"/>
      <c r="Q73" s="1"/>
      <c r="R73" s="1"/>
      <c r="S73" s="1"/>
      <c r="T73" s="1"/>
      <c r="U73" s="1"/>
      <c r="V73" s="1"/>
      <c r="W73" s="1"/>
      <c r="X73" s="1"/>
      <c r="Y73" s="1"/>
      <c r="Z73" s="1"/>
      <c r="AA73" s="1"/>
      <c r="AB73" s="1"/>
    </row>
    <row r="74" spans="1:28" ht="14.5" outlineLevel="1">
      <c r="A74" s="4" t="s">
        <v>2</v>
      </c>
      <c r="B74" s="1">
        <v>374.52243069527373</v>
      </c>
      <c r="C74" s="1">
        <v>565.35124987876407</v>
      </c>
      <c r="D74" s="1">
        <v>994.73542090464855</v>
      </c>
      <c r="E74" s="1">
        <v>1728.4062786448967</v>
      </c>
      <c r="F74" s="1">
        <v>2881.9927033166105</v>
      </c>
      <c r="G74" s="1">
        <v>4235.168084429386</v>
      </c>
      <c r="H74" s="1">
        <v>6056.3077667065618</v>
      </c>
      <c r="I74" s="1">
        <v>7669.9950355426481</v>
      </c>
      <c r="J74" s="1">
        <v>9558.3042364003741</v>
      </c>
      <c r="K74" s="1">
        <v>11658.47277795558</v>
      </c>
      <c r="M74" s="29"/>
      <c r="N74" s="29"/>
      <c r="Q74" s="1"/>
      <c r="R74" s="1"/>
      <c r="S74" s="1"/>
      <c r="T74" s="1"/>
      <c r="U74" s="1"/>
      <c r="V74" s="1"/>
      <c r="W74" s="1"/>
      <c r="X74" s="1"/>
      <c r="Y74" s="1"/>
      <c r="Z74" s="1"/>
      <c r="AA74" s="1"/>
      <c r="AB74" s="1"/>
    </row>
    <row r="75" spans="1:28" ht="14.5" outlineLevel="1">
      <c r="A75" s="4" t="s">
        <v>3</v>
      </c>
      <c r="B75" s="1">
        <v>3608.2342050819943</v>
      </c>
      <c r="C75" s="1">
        <v>4267.3858756290147</v>
      </c>
      <c r="D75" s="1">
        <v>5048.3045741732731</v>
      </c>
      <c r="E75" s="1">
        <v>6085.6303694129547</v>
      </c>
      <c r="F75" s="1">
        <v>7209.8021902362179</v>
      </c>
      <c r="G75" s="1">
        <v>8660.7897149180681</v>
      </c>
      <c r="H75" s="1">
        <v>9876.93455992696</v>
      </c>
      <c r="I75" s="1">
        <v>11223.597738799648</v>
      </c>
      <c r="J75" s="1">
        <v>12469.167178519463</v>
      </c>
      <c r="K75" s="1">
        <v>13485.661863498462</v>
      </c>
      <c r="M75" s="29"/>
      <c r="N75" s="29"/>
      <c r="Q75" s="1"/>
      <c r="R75" s="1"/>
      <c r="S75" s="1"/>
      <c r="T75" s="1"/>
      <c r="U75" s="1"/>
      <c r="V75" s="1"/>
      <c r="W75" s="1"/>
      <c r="X75" s="1"/>
      <c r="Y75" s="1"/>
      <c r="Z75" s="1"/>
      <c r="AA75" s="1"/>
      <c r="AB75" s="1"/>
    </row>
    <row r="76" spans="1:28" ht="14.5" outlineLevel="1">
      <c r="A76" s="4" t="s">
        <v>4</v>
      </c>
      <c r="B76" s="1">
        <v>1862.5768914168536</v>
      </c>
      <c r="C76" s="1">
        <v>2134.9476874115999</v>
      </c>
      <c r="D76" s="1">
        <v>2570.7334003290857</v>
      </c>
      <c r="E76" s="1">
        <v>3405.5446559181005</v>
      </c>
      <c r="F76" s="1">
        <v>4353.3449438582702</v>
      </c>
      <c r="G76" s="1">
        <v>5255.2614816941714</v>
      </c>
      <c r="H76" s="1">
        <v>6096.6197568664847</v>
      </c>
      <c r="I76" s="1">
        <v>7062.3478861835274</v>
      </c>
      <c r="J76" s="1">
        <v>8204.4669187169511</v>
      </c>
      <c r="K76" s="1">
        <v>9564.0777739391597</v>
      </c>
      <c r="M76" s="29"/>
      <c r="N76" s="29"/>
      <c r="Q76" s="1"/>
      <c r="R76" s="1"/>
      <c r="S76" s="1"/>
      <c r="T76" s="1"/>
      <c r="U76" s="1"/>
      <c r="V76" s="1"/>
      <c r="W76" s="1"/>
      <c r="X76" s="1"/>
      <c r="Y76" s="1"/>
      <c r="Z76" s="1"/>
      <c r="AA76" s="1"/>
      <c r="AB76" s="1"/>
    </row>
    <row r="77" spans="1:28" ht="14.5" outlineLevel="1">
      <c r="A77" s="4" t="s">
        <v>0</v>
      </c>
      <c r="B77" s="1">
        <v>20436.579247338024</v>
      </c>
      <c r="C77" s="1">
        <v>21206.887598146295</v>
      </c>
      <c r="D77" s="1">
        <v>21690.072065238655</v>
      </c>
      <c r="E77" s="1">
        <v>21840.361712748967</v>
      </c>
      <c r="F77" s="1">
        <v>21641.204706317654</v>
      </c>
      <c r="G77" s="1">
        <v>21105.243512531943</v>
      </c>
      <c r="H77" s="1">
        <v>20220.840896617156</v>
      </c>
      <c r="I77" s="1">
        <v>19076.631175751507</v>
      </c>
      <c r="J77" s="1">
        <v>17662.472665223591</v>
      </c>
      <c r="K77" s="1">
        <v>16025.096715161411</v>
      </c>
      <c r="L77" s="13" t="s">
        <v>95</v>
      </c>
      <c r="M77" s="29"/>
      <c r="N77" s="29"/>
      <c r="P77" s="8">
        <f>13476 *1.609344</f>
        <v>21687.519744000001</v>
      </c>
      <c r="Q77" s="102" t="s">
        <v>147</v>
      </c>
      <c r="R77" s="1"/>
      <c r="S77" s="1" t="s">
        <v>146</v>
      </c>
      <c r="T77" s="1"/>
      <c r="U77" s="1"/>
      <c r="V77" s="1"/>
      <c r="W77" s="1"/>
      <c r="X77" s="1"/>
      <c r="Y77" s="1"/>
      <c r="Z77" s="1"/>
      <c r="AA77" s="1"/>
      <c r="AB77" s="1"/>
    </row>
    <row r="78" spans="1:28" ht="14.5" outlineLevel="1">
      <c r="A78" s="4" t="s">
        <v>1</v>
      </c>
      <c r="B78" s="1">
        <v>7017.6688984149941</v>
      </c>
      <c r="C78" s="1">
        <v>7637.6727440434152</v>
      </c>
      <c r="D78" s="1">
        <v>8187.8985536531009</v>
      </c>
      <c r="E78" s="1">
        <v>8613.5165495719975</v>
      </c>
      <c r="F78" s="1">
        <v>8950.9754024541435</v>
      </c>
      <c r="G78" s="1">
        <v>9147.2600487878681</v>
      </c>
      <c r="H78" s="1">
        <v>9242.0456537587415</v>
      </c>
      <c r="I78" s="1">
        <v>9222.0303650571641</v>
      </c>
      <c r="J78" s="1">
        <v>9083.5565406026908</v>
      </c>
      <c r="K78" s="1">
        <v>8817.4869184918862</v>
      </c>
      <c r="L78" s="13"/>
      <c r="M78" s="29"/>
      <c r="N78" s="29"/>
      <c r="Q78" s="1"/>
      <c r="R78" s="1"/>
      <c r="S78" s="1"/>
      <c r="T78" s="1"/>
      <c r="U78" s="1"/>
      <c r="V78" s="1"/>
      <c r="W78" s="1"/>
      <c r="X78" s="1"/>
      <c r="Y78" s="1"/>
      <c r="Z78" s="1"/>
      <c r="AA78" s="1"/>
      <c r="AB78" s="1"/>
    </row>
    <row r="79" spans="1:28" ht="14.5" outlineLevel="1">
      <c r="A79" s="4" t="s">
        <v>7</v>
      </c>
      <c r="B79" s="1">
        <v>2030.4253315218809</v>
      </c>
      <c r="C79" s="1">
        <v>2827.7293538914651</v>
      </c>
      <c r="D79" s="1">
        <v>3542.7865382618779</v>
      </c>
      <c r="E79" s="1">
        <v>4124.8055087544853</v>
      </c>
      <c r="F79" s="1">
        <v>4702.4824938036054</v>
      </c>
      <c r="G79" s="1">
        <v>5229.7623055207696</v>
      </c>
      <c r="H79" s="1">
        <v>5831.0545012007969</v>
      </c>
      <c r="I79" s="1">
        <v>6746.8556906989434</v>
      </c>
      <c r="J79" s="1">
        <v>7826.5110246968052</v>
      </c>
      <c r="K79" s="1">
        <v>9095.5798591935854</v>
      </c>
      <c r="M79" s="29"/>
      <c r="N79" s="29"/>
      <c r="Q79" s="1"/>
      <c r="R79" s="1"/>
      <c r="S79" s="1"/>
      <c r="T79" s="1"/>
      <c r="U79" s="1"/>
      <c r="V79" s="1"/>
      <c r="W79" s="1"/>
      <c r="X79" s="1"/>
      <c r="Y79" s="1"/>
      <c r="Z79" s="1"/>
      <c r="AA79" s="1"/>
      <c r="AB79" s="1"/>
    </row>
    <row r="80" spans="1:28" ht="14.5" outlineLevel="1">
      <c r="A80" s="4" t="s">
        <v>8</v>
      </c>
      <c r="B80" s="1">
        <v>209.53984510304136</v>
      </c>
      <c r="C80" s="1">
        <v>345.13244526998835</v>
      </c>
      <c r="D80" s="1">
        <v>679.58155773701185</v>
      </c>
      <c r="E80" s="1">
        <v>1419.1387085801293</v>
      </c>
      <c r="F80" s="1">
        <v>2384.4351302984951</v>
      </c>
      <c r="G80" s="1">
        <v>3826.6487628465716</v>
      </c>
      <c r="H80" s="1">
        <v>5601.1673155833114</v>
      </c>
      <c r="I80" s="1">
        <v>7053.7620638340741</v>
      </c>
      <c r="J80" s="1">
        <v>8337.2019527158336</v>
      </c>
      <c r="K80" s="1">
        <v>9193.7602853010721</v>
      </c>
      <c r="M80" s="29"/>
      <c r="N80" s="29"/>
      <c r="Q80" s="1"/>
      <c r="R80" s="1"/>
      <c r="S80" s="1"/>
      <c r="T80" s="1"/>
      <c r="U80" s="1"/>
      <c r="V80" s="1"/>
      <c r="W80" s="1"/>
      <c r="X80" s="1"/>
      <c r="Y80" s="1"/>
      <c r="Z80" s="1"/>
    </row>
    <row r="81" spans="1:28" outlineLevel="1">
      <c r="H81" s="1">
        <f>AVERAGE(H71:H80)</f>
        <v>8233.7048811800596</v>
      </c>
    </row>
    <row r="82" spans="1:28" outlineLevel="1">
      <c r="A82" t="s">
        <v>27</v>
      </c>
    </row>
    <row r="83" spans="1:28" ht="14.5" outlineLevel="1">
      <c r="A83" t="s">
        <v>28</v>
      </c>
      <c r="B83" s="16"/>
      <c r="C83" s="16"/>
      <c r="D83" s="16"/>
      <c r="E83" s="16"/>
      <c r="F83" s="16"/>
      <c r="G83" s="16"/>
      <c r="H83" s="16"/>
      <c r="I83" s="16"/>
      <c r="J83" s="16"/>
      <c r="K83" s="16"/>
      <c r="M83" s="25"/>
      <c r="N83" s="25"/>
    </row>
    <row r="84" spans="1:28" ht="14.5" outlineLevel="1">
      <c r="A84" s="16"/>
      <c r="B84" s="67">
        <v>2010</v>
      </c>
      <c r="C84" s="67">
        <v>2020</v>
      </c>
      <c r="D84" s="67">
        <v>2030</v>
      </c>
      <c r="E84" s="67">
        <v>2040</v>
      </c>
      <c r="F84" s="67">
        <v>2050</v>
      </c>
      <c r="G84" s="67">
        <v>2060</v>
      </c>
      <c r="H84" s="67">
        <v>2070</v>
      </c>
      <c r="I84" s="67">
        <v>2080</v>
      </c>
      <c r="J84" s="67">
        <v>2090</v>
      </c>
      <c r="K84" s="67">
        <v>2100</v>
      </c>
      <c r="M84" s="36"/>
      <c r="N84" s="36"/>
      <c r="Q84" s="3"/>
      <c r="R84" s="3"/>
      <c r="S84" s="3"/>
      <c r="T84" s="3"/>
      <c r="U84" s="3"/>
      <c r="V84" s="3"/>
      <c r="W84" s="3"/>
      <c r="X84" s="3"/>
      <c r="Y84" s="3"/>
      <c r="Z84" s="3"/>
      <c r="AA84" s="3"/>
      <c r="AB84" s="3"/>
    </row>
    <row r="85" spans="1:28" ht="14.5" outlineLevel="1">
      <c r="A85" s="16" t="s">
        <v>5</v>
      </c>
      <c r="B85" s="2">
        <v>2.4038655635663071</v>
      </c>
      <c r="C85" s="2">
        <v>2.3557983453494606</v>
      </c>
      <c r="D85" s="2">
        <v>2.3077311271326142</v>
      </c>
      <c r="E85" s="2">
        <v>2.2596639089157677</v>
      </c>
      <c r="F85" s="2">
        <v>2.2115966906989213</v>
      </c>
      <c r="G85" s="2">
        <v>2.1635294724820748</v>
      </c>
      <c r="H85" s="2">
        <v>2.1154622542652284</v>
      </c>
      <c r="I85" s="2">
        <v>2.0673950360483819</v>
      </c>
      <c r="J85" s="2">
        <v>2.0193278178315355</v>
      </c>
      <c r="K85" s="2">
        <v>1.971260599614689</v>
      </c>
      <c r="M85" s="36"/>
      <c r="N85" s="36"/>
      <c r="Q85" s="3"/>
      <c r="R85" s="3"/>
      <c r="S85" s="3"/>
      <c r="T85" s="3"/>
      <c r="U85" s="3"/>
      <c r="V85" s="3"/>
      <c r="W85" s="3"/>
      <c r="X85" s="3"/>
      <c r="Y85" s="3"/>
      <c r="Z85" s="3"/>
      <c r="AA85" s="3"/>
      <c r="AB85" s="3"/>
    </row>
    <row r="86" spans="1:28" ht="14.5" outlineLevel="1">
      <c r="A86" s="16" t="s">
        <v>6</v>
      </c>
      <c r="B86" s="2">
        <v>2.4261944016164243</v>
      </c>
      <c r="C86" s="2">
        <v>2.3892916024246365</v>
      </c>
      <c r="D86" s="2">
        <v>2.3523888032328486</v>
      </c>
      <c r="E86" s="2">
        <v>2.3154860040410608</v>
      </c>
      <c r="F86" s="2">
        <v>2.2785832048492729</v>
      </c>
      <c r="G86" s="2">
        <v>2.2416804056574851</v>
      </c>
      <c r="H86" s="2">
        <v>2.2047776064656972</v>
      </c>
      <c r="I86" s="2">
        <v>2.1678748072739094</v>
      </c>
      <c r="J86" s="2">
        <v>1.5</v>
      </c>
      <c r="K86" s="2">
        <v>1.5</v>
      </c>
      <c r="M86" s="36"/>
      <c r="N86" s="36"/>
      <c r="Q86" s="3"/>
      <c r="R86" s="3"/>
      <c r="S86" s="3"/>
      <c r="T86" s="3"/>
      <c r="U86" s="3"/>
      <c r="V86" s="3"/>
      <c r="W86" s="3"/>
      <c r="X86" s="3"/>
      <c r="Y86" s="3"/>
      <c r="Z86" s="3"/>
      <c r="AA86" s="3"/>
      <c r="AB86" s="3"/>
    </row>
    <row r="87" spans="1:28" ht="14.5" outlineLevel="1">
      <c r="A87" s="16" t="s">
        <v>11</v>
      </c>
      <c r="B87" s="2">
        <v>1.6064085358781917</v>
      </c>
      <c r="C87" s="2">
        <v>1.6070550559617001</v>
      </c>
      <c r="D87" s="2">
        <v>1.6079233024324537</v>
      </c>
      <c r="E87" s="2">
        <v>1.5875559520332199</v>
      </c>
      <c r="F87" s="2">
        <v>1.5665733253626155</v>
      </c>
      <c r="G87" s="2">
        <v>1.5448908847396206</v>
      </c>
      <c r="H87" s="2">
        <v>1.5227005870841488</v>
      </c>
      <c r="I87" s="2">
        <v>1.5000000000000002</v>
      </c>
      <c r="J87" s="2">
        <v>1.5</v>
      </c>
      <c r="K87" s="2">
        <v>1.5</v>
      </c>
      <c r="M87" s="36"/>
      <c r="N87" s="36"/>
      <c r="Q87" s="3"/>
      <c r="R87" s="3"/>
      <c r="S87" s="3"/>
      <c r="T87" s="3"/>
      <c r="U87" s="3"/>
      <c r="V87" s="3"/>
      <c r="W87" s="3"/>
      <c r="X87" s="3"/>
      <c r="Y87" s="3"/>
      <c r="Z87" s="3"/>
      <c r="AA87" s="3"/>
      <c r="AB87" s="3"/>
    </row>
    <row r="88" spans="1:28" ht="14.5" outlineLevel="1">
      <c r="A88" s="16" t="s">
        <v>2</v>
      </c>
      <c r="B88" s="2">
        <v>2</v>
      </c>
      <c r="C88" s="2">
        <v>2</v>
      </c>
      <c r="D88" s="2">
        <v>2</v>
      </c>
      <c r="E88" s="2">
        <v>2</v>
      </c>
      <c r="F88" s="2">
        <v>2</v>
      </c>
      <c r="G88" s="2">
        <v>1.9</v>
      </c>
      <c r="H88" s="2">
        <v>1.8</v>
      </c>
      <c r="I88" s="2">
        <v>1.7</v>
      </c>
      <c r="J88" s="2">
        <v>1.6</v>
      </c>
      <c r="K88" s="2">
        <v>1.5</v>
      </c>
      <c r="M88" s="36"/>
      <c r="N88" s="36"/>
      <c r="Q88" s="3"/>
      <c r="R88" s="3"/>
      <c r="S88" s="3"/>
      <c r="T88" s="3"/>
      <c r="U88" s="3"/>
      <c r="V88" s="3"/>
      <c r="W88" s="3"/>
      <c r="X88" s="3"/>
      <c r="Y88" s="3"/>
      <c r="Z88" s="3"/>
      <c r="AA88" s="3"/>
      <c r="AB88" s="3"/>
    </row>
    <row r="89" spans="1:28" ht="14.5" outlineLevel="1">
      <c r="A89" s="16" t="s">
        <v>3</v>
      </c>
      <c r="B89" s="2">
        <v>1.873182310852409</v>
      </c>
      <c r="C89" s="2">
        <v>1.8097734662786136</v>
      </c>
      <c r="D89" s="2">
        <v>1.7463646217048181</v>
      </c>
      <c r="E89" s="2">
        <v>1.6829557771310226</v>
      </c>
      <c r="F89" s="2">
        <v>1.6195469325572271</v>
      </c>
      <c r="G89" s="2">
        <v>1.5561380879834317</v>
      </c>
      <c r="H89" s="2">
        <v>1.4927292434096362</v>
      </c>
      <c r="I89" s="2">
        <v>1.5</v>
      </c>
      <c r="J89" s="2">
        <v>1.5</v>
      </c>
      <c r="K89" s="2">
        <v>1.5</v>
      </c>
      <c r="M89" s="36"/>
      <c r="N89" s="36"/>
      <c r="Q89" s="3"/>
      <c r="R89" s="3"/>
      <c r="S89" s="3"/>
      <c r="T89" s="3"/>
      <c r="U89" s="3"/>
      <c r="V89" s="3"/>
      <c r="W89" s="3"/>
      <c r="X89" s="3"/>
      <c r="Y89" s="3"/>
      <c r="Z89" s="3"/>
      <c r="AA89" s="3"/>
      <c r="AB89" s="3"/>
    </row>
    <row r="90" spans="1:28" ht="14.5" outlineLevel="1">
      <c r="A90" s="16" t="s">
        <v>4</v>
      </c>
      <c r="B90" s="2">
        <v>2.423092450853046</v>
      </c>
      <c r="C90" s="2">
        <v>2.384638676279569</v>
      </c>
      <c r="D90" s="2">
        <v>2.3461849017060921</v>
      </c>
      <c r="E90" s="2">
        <v>2.3077311271326151</v>
      </c>
      <c r="F90" s="2">
        <v>2.2692773525591381</v>
      </c>
      <c r="G90" s="2">
        <v>2.2308235779856611</v>
      </c>
      <c r="H90" s="2">
        <v>2.1923698034121841</v>
      </c>
      <c r="I90" s="2">
        <v>2.1539160288387071</v>
      </c>
      <c r="J90" s="2">
        <v>2.1154622542652302</v>
      </c>
      <c r="K90" s="2">
        <v>2.0770084796917532</v>
      </c>
      <c r="L90" s="12" t="s">
        <v>92</v>
      </c>
      <c r="M90" s="36"/>
      <c r="N90" s="36"/>
      <c r="Q90" s="3"/>
      <c r="R90" s="3"/>
      <c r="S90" s="3"/>
      <c r="T90" s="3"/>
      <c r="U90" s="3"/>
      <c r="V90" s="3"/>
      <c r="W90" s="3"/>
      <c r="X90" s="3"/>
      <c r="Y90" s="3"/>
      <c r="Z90" s="3"/>
      <c r="AA90" s="3"/>
      <c r="AB90" s="3"/>
    </row>
    <row r="91" spans="1:28" ht="14.5" outlineLevel="1">
      <c r="A91" s="16" t="s">
        <v>0</v>
      </c>
      <c r="B91" s="2">
        <v>1.5</v>
      </c>
      <c r="C91" s="2">
        <v>1.5</v>
      </c>
      <c r="D91" s="2">
        <v>1.5</v>
      </c>
      <c r="E91" s="2">
        <v>1.5</v>
      </c>
      <c r="F91" s="2">
        <v>1.5</v>
      </c>
      <c r="G91" s="2">
        <v>1.5</v>
      </c>
      <c r="H91" s="2">
        <v>1.5</v>
      </c>
      <c r="I91" s="2">
        <v>1.5</v>
      </c>
      <c r="J91" s="2">
        <v>1.5</v>
      </c>
      <c r="K91" s="2">
        <v>1.5</v>
      </c>
      <c r="M91" s="36"/>
      <c r="N91" s="36"/>
      <c r="Q91" s="3"/>
      <c r="R91" s="3"/>
      <c r="S91" s="3"/>
      <c r="T91" s="3"/>
      <c r="U91" s="3"/>
      <c r="V91" s="3"/>
      <c r="W91" s="3"/>
      <c r="X91" s="3"/>
      <c r="Y91" s="3"/>
      <c r="Z91" s="3"/>
      <c r="AA91" s="3"/>
      <c r="AB91" s="3"/>
    </row>
    <row r="92" spans="1:28" ht="14.5" outlineLevel="1">
      <c r="A92" s="16" t="s">
        <v>1</v>
      </c>
      <c r="B92" s="2">
        <v>1.5</v>
      </c>
      <c r="C92" s="2">
        <v>1.5</v>
      </c>
      <c r="D92" s="2">
        <v>1.5</v>
      </c>
      <c r="E92" s="2">
        <v>1.5</v>
      </c>
      <c r="F92" s="2">
        <v>1.5</v>
      </c>
      <c r="G92" s="2">
        <v>1.5</v>
      </c>
      <c r="H92" s="2">
        <v>1.5</v>
      </c>
      <c r="I92" s="2">
        <v>1.5</v>
      </c>
      <c r="J92" s="2">
        <v>1.5</v>
      </c>
      <c r="K92" s="2">
        <v>1.5</v>
      </c>
      <c r="M92" s="36"/>
      <c r="N92" s="36"/>
      <c r="Q92" s="3"/>
      <c r="R92" s="3"/>
      <c r="S92" s="3"/>
      <c r="T92" s="3"/>
      <c r="U92" s="3"/>
      <c r="V92" s="3"/>
      <c r="W92" s="3"/>
      <c r="X92" s="3"/>
      <c r="Y92" s="3"/>
      <c r="Z92" s="3"/>
      <c r="AA92" s="3"/>
      <c r="AB92" s="3"/>
    </row>
    <row r="93" spans="1:28" ht="14.5" outlineLevel="1">
      <c r="A93" s="16" t="s">
        <v>7</v>
      </c>
      <c r="B93" s="2">
        <v>2.2153309191649067</v>
      </c>
      <c r="C93" s="2">
        <v>2.1729963787473601</v>
      </c>
      <c r="D93" s="2">
        <v>2.1306618383298135</v>
      </c>
      <c r="E93" s="2">
        <v>2.0883272979122669</v>
      </c>
      <c r="F93" s="2">
        <v>2.0459927574947203</v>
      </c>
      <c r="G93" s="2">
        <v>2.0036582170771737</v>
      </c>
      <c r="H93" s="2">
        <v>1.9613236766596271</v>
      </c>
      <c r="I93" s="2">
        <v>1.5</v>
      </c>
      <c r="J93" s="2">
        <v>1.5</v>
      </c>
      <c r="K93" s="2">
        <v>1.5</v>
      </c>
      <c r="M93" s="36"/>
      <c r="N93" s="36"/>
      <c r="Q93" s="3"/>
      <c r="R93" s="3"/>
      <c r="S93" s="3"/>
      <c r="T93" s="3"/>
      <c r="U93" s="3"/>
      <c r="V93" s="3"/>
      <c r="W93" s="3"/>
      <c r="X93" s="3"/>
      <c r="Y93" s="3"/>
      <c r="Z93" s="3"/>
      <c r="AA93" s="3"/>
      <c r="AB93" s="3"/>
    </row>
    <row r="94" spans="1:28" ht="14.5" outlineLevel="1">
      <c r="A94" s="16" t="s">
        <v>8</v>
      </c>
      <c r="B94" s="2">
        <v>2.4386325888010845</v>
      </c>
      <c r="C94" s="2">
        <v>2.4079488832016267</v>
      </c>
      <c r="D94" s="2">
        <v>2.3772651776021689</v>
      </c>
      <c r="E94" s="2">
        <v>2.3465814720027112</v>
      </c>
      <c r="F94" s="2">
        <v>2.3158977664032534</v>
      </c>
      <c r="G94" s="2">
        <v>2.2852140608037956</v>
      </c>
      <c r="H94" s="2">
        <v>2.2545303552043379</v>
      </c>
      <c r="I94" s="2">
        <v>1.5</v>
      </c>
      <c r="J94" s="2">
        <v>1.5</v>
      </c>
      <c r="K94" s="2">
        <v>1.5</v>
      </c>
      <c r="M94" s="36"/>
      <c r="N94" s="36"/>
      <c r="Q94" s="3"/>
      <c r="R94" s="3"/>
      <c r="S94" s="3"/>
      <c r="T94" s="3"/>
      <c r="U94" s="3"/>
      <c r="V94" s="3"/>
      <c r="W94" s="3"/>
      <c r="X94" s="3"/>
      <c r="Y94" s="3"/>
      <c r="Z94" s="3"/>
    </row>
    <row r="95" spans="1:28" outlineLevel="1"/>
    <row r="96" spans="1:28" outlineLevel="1">
      <c r="A96" t="s">
        <v>29</v>
      </c>
    </row>
    <row r="97" spans="1:29" ht="14.5" outlineLevel="1">
      <c r="A97" s="16"/>
      <c r="B97" s="67">
        <v>2010</v>
      </c>
      <c r="C97" s="67">
        <v>2020</v>
      </c>
      <c r="D97" s="67">
        <v>2030</v>
      </c>
      <c r="E97" s="67">
        <v>2040</v>
      </c>
      <c r="F97" s="67">
        <v>2050</v>
      </c>
      <c r="G97" s="67">
        <v>2060</v>
      </c>
      <c r="H97" s="67">
        <v>2070</v>
      </c>
      <c r="I97" s="67">
        <v>2080</v>
      </c>
      <c r="J97" s="67">
        <v>2090</v>
      </c>
      <c r="K97" s="67">
        <v>2100</v>
      </c>
      <c r="T97" s="2"/>
      <c r="U97" s="2"/>
      <c r="V97" s="2"/>
      <c r="W97" s="2"/>
      <c r="X97" s="2"/>
      <c r="Y97" s="2"/>
      <c r="Z97" s="2"/>
      <c r="AA97" s="2"/>
      <c r="AB97" s="2"/>
      <c r="AC97" s="2"/>
    </row>
    <row r="98" spans="1:29" ht="14.5" outlineLevel="1">
      <c r="A98" s="16" t="s">
        <v>5</v>
      </c>
      <c r="B98" s="2">
        <f>B71*'Transport demand all'!B$205/B85</f>
        <v>291.62662188227364</v>
      </c>
      <c r="C98" s="2">
        <f>C71*'Transport demand all'!C$205/C85</f>
        <v>321.6530011803697</v>
      </c>
      <c r="D98" s="2">
        <f>D71*'Transport demand all'!D$205/D85</f>
        <v>352.18336870005726</v>
      </c>
      <c r="E98" s="2">
        <f>E71*'Transport demand all'!E$205/E85</f>
        <v>430.54302466682066</v>
      </c>
      <c r="F98" s="2">
        <f>F71*'Transport demand all'!F$205/F85</f>
        <v>514.4679669680595</v>
      </c>
      <c r="G98" s="2">
        <f>G71*'Transport demand all'!G$205/G85</f>
        <v>647.94426408591232</v>
      </c>
      <c r="H98" s="2">
        <f>H71*'Transport demand all'!H$205/H85</f>
        <v>849.5808859179599</v>
      </c>
      <c r="I98" s="2">
        <f>I71*'Transport demand all'!I$205/I85</f>
        <v>1316.3922609829865</v>
      </c>
      <c r="J98" s="2">
        <f>J71*'Transport demand all'!J$205/J85</f>
        <v>1997.756048815924</v>
      </c>
      <c r="K98" s="2">
        <f>K71*'Transport demand all'!K$205/K85</f>
        <v>2849.1125373365444</v>
      </c>
      <c r="N98" s="1"/>
      <c r="O98" s="1"/>
      <c r="P98" s="1"/>
      <c r="Q98" s="1"/>
      <c r="R98" s="1"/>
      <c r="T98" s="2"/>
      <c r="U98" s="2"/>
      <c r="V98" s="2"/>
      <c r="W98" s="2"/>
      <c r="X98" s="2"/>
      <c r="Y98" s="2"/>
      <c r="Z98" s="2"/>
      <c r="AA98" s="2"/>
      <c r="AB98" s="2"/>
      <c r="AC98" s="2"/>
    </row>
    <row r="99" spans="1:29" ht="14.5" outlineLevel="1">
      <c r="A99" s="16" t="s">
        <v>6</v>
      </c>
      <c r="B99" s="2">
        <f>B72*'Transport demand all'!B$205/B86</f>
        <v>63.968990089679835</v>
      </c>
      <c r="C99" s="2">
        <f>C72*'Transport demand all'!C$205/C86</f>
        <v>157.92453189859671</v>
      </c>
      <c r="D99" s="2">
        <f>D72*'Transport demand all'!D$205/D86</f>
        <v>328.36186530209284</v>
      </c>
      <c r="E99" s="2">
        <f>E72*'Transport demand all'!E$205/E86</f>
        <v>569.8573622755041</v>
      </c>
      <c r="F99" s="2">
        <f>F72*'Transport demand all'!F$205/F86</f>
        <v>903.86399973961329</v>
      </c>
      <c r="G99" s="2">
        <f>G72*'Transport demand all'!G$205/G86</f>
        <v>1154.457553302854</v>
      </c>
      <c r="H99" s="2">
        <f>H72*'Transport demand all'!H$205/H86</f>
        <v>1417.5721742583373</v>
      </c>
      <c r="I99" s="2">
        <f>I72*'Transport demand all'!I$205/I86</f>
        <v>1621.1595890545354</v>
      </c>
      <c r="J99" s="2">
        <f>J72*'Transport demand all'!J$205/J86</f>
        <v>2508.1267977534317</v>
      </c>
      <c r="K99" s="2">
        <f>K72*'Transport demand all'!K$205/K86</f>
        <v>2623.8329495635494</v>
      </c>
      <c r="N99" s="1"/>
      <c r="O99" s="1"/>
      <c r="P99" s="1"/>
      <c r="Q99" s="1"/>
      <c r="R99" s="1"/>
      <c r="T99" s="2"/>
      <c r="U99" s="2"/>
      <c r="V99" s="2"/>
      <c r="W99" s="2"/>
      <c r="X99" s="2"/>
      <c r="Y99" s="2"/>
      <c r="Z99" s="2"/>
      <c r="AA99" s="2"/>
      <c r="AB99" s="2"/>
      <c r="AC99" s="2"/>
    </row>
    <row r="100" spans="1:29" ht="14.5" outlineLevel="1">
      <c r="A100" s="16" t="s">
        <v>11</v>
      </c>
      <c r="B100" s="2">
        <f>B73*'Transport demand all'!B$205/B87</f>
        <v>5453.3779125774508</v>
      </c>
      <c r="C100" s="2">
        <f>C73*'Transport demand all'!C$205/C87</f>
        <v>6055.8898886484421</v>
      </c>
      <c r="D100" s="2">
        <f>D73*'Transport demand all'!D$205/D87</f>
        <v>6161.078400904612</v>
      </c>
      <c r="E100" s="2">
        <f>E73*'Transport demand all'!E$205/E87</f>
        <v>6240.804404535399</v>
      </c>
      <c r="F100" s="2">
        <f>F73*'Transport demand all'!F$205/F87</f>
        <v>6260.1386811246994</v>
      </c>
      <c r="G100" s="2">
        <f>G73*'Transport demand all'!G$205/G87</f>
        <v>6052.3808580792529</v>
      </c>
      <c r="H100" s="2">
        <f>H73*'Transport demand all'!H$205/H87</f>
        <v>5739.7673671449829</v>
      </c>
      <c r="I100" s="2">
        <f>I73*'Transport demand all'!I$205/I87</f>
        <v>5379.5252542615408</v>
      </c>
      <c r="J100" s="2">
        <f>J73*'Transport demand all'!J$205/J87</f>
        <v>4915.6728510065368</v>
      </c>
      <c r="K100" s="2">
        <f>K73*'Transport demand all'!K$205/K87</f>
        <v>4419.037250651083</v>
      </c>
      <c r="N100" s="1"/>
      <c r="O100" s="1"/>
      <c r="P100" s="1"/>
      <c r="Q100" s="1"/>
      <c r="R100" s="1"/>
      <c r="T100" s="2"/>
      <c r="U100" s="2"/>
      <c r="V100" s="2"/>
      <c r="W100" s="2"/>
      <c r="X100" s="2"/>
      <c r="Y100" s="2"/>
      <c r="Z100" s="2"/>
      <c r="AA100" s="2"/>
      <c r="AB100" s="2"/>
      <c r="AC100" s="2"/>
    </row>
    <row r="101" spans="1:29" ht="14.5" outlineLevel="1">
      <c r="A101" s="16" t="s">
        <v>2</v>
      </c>
      <c r="B101" s="2">
        <f>B74*'Transport demand all'!B$205/B88</f>
        <v>187.26121534763686</v>
      </c>
      <c r="C101" s="2">
        <f>C74*'Transport demand all'!C$205/C88</f>
        <v>282.67562493938203</v>
      </c>
      <c r="D101" s="2">
        <f>D74*'Transport demand all'!D$205/D88</f>
        <v>463.62844355072571</v>
      </c>
      <c r="E101" s="2">
        <f>E74*'Transport demand all'!E$205/E88</f>
        <v>750.93234216994699</v>
      </c>
      <c r="F101" s="2">
        <f>F74*'Transport demand all'!F$205/F88</f>
        <v>1167.1867160164422</v>
      </c>
      <c r="G101" s="2">
        <f>G74*'Transport demand all'!G$205/G88</f>
        <v>1683.011137818424</v>
      </c>
      <c r="H101" s="2">
        <f>H74*'Transport demand all'!H$205/H88</f>
        <v>2368.088105924488</v>
      </c>
      <c r="I101" s="2">
        <f>I74*'Transport demand all'!I$205/I88</f>
        <v>2960.0637961065654</v>
      </c>
      <c r="J101" s="2">
        <f>J74*'Transport demand all'!J$205/J88</f>
        <v>3653.492850536285</v>
      </c>
      <c r="K101" s="2">
        <f>K74*'Transport demand all'!K$205/K88</f>
        <v>4430.8830119293125</v>
      </c>
      <c r="N101" s="1"/>
      <c r="O101" s="1"/>
      <c r="P101" s="1"/>
      <c r="Q101" s="1"/>
      <c r="R101" s="1"/>
      <c r="T101" s="2"/>
      <c r="U101" s="2"/>
      <c r="V101" s="2"/>
      <c r="W101" s="2"/>
      <c r="X101" s="2"/>
      <c r="Y101" s="2"/>
      <c r="Z101" s="2"/>
      <c r="AA101" s="2"/>
      <c r="AB101" s="2"/>
      <c r="AC101" s="2"/>
    </row>
    <row r="102" spans="1:29" ht="14.5" outlineLevel="1">
      <c r="A102" s="16" t="s">
        <v>3</v>
      </c>
      <c r="B102" s="2">
        <f>B75*'Transport demand all'!B$205/B89</f>
        <v>1926.2589573782777</v>
      </c>
      <c r="C102" s="2">
        <f>C75*'Transport demand all'!C$205/C89</f>
        <v>2357.9668699662839</v>
      </c>
      <c r="D102" s="2">
        <f>D75*'Transport demand all'!D$205/D89</f>
        <v>2694.6546231024167</v>
      </c>
      <c r="E102" s="2">
        <f>E75*'Transport demand all'!E$205/E89</f>
        <v>3142.0843256237804</v>
      </c>
      <c r="F102" s="2">
        <f>F75*'Transport demand all'!F$205/F89</f>
        <v>3605.8467615583677</v>
      </c>
      <c r="G102" s="2">
        <f>G75*'Transport demand all'!G$205/G89</f>
        <v>4202.2249907896403</v>
      </c>
      <c r="H102" s="2">
        <f>H75*'Transport demand all'!H$205/H89</f>
        <v>4656.9712856804217</v>
      </c>
      <c r="I102" s="2">
        <f>I75*'Transport demand all'!I$205/I89</f>
        <v>4909.0306488286251</v>
      </c>
      <c r="J102" s="2">
        <f>J75*'Transport demand all'!J$205/J89</f>
        <v>5083.8600111093974</v>
      </c>
      <c r="K102" s="2">
        <f>K75*'Transport demand all'!K$205/K89</f>
        <v>5125.3188298027353</v>
      </c>
      <c r="N102" s="1"/>
      <c r="O102" s="1"/>
      <c r="P102" s="1"/>
      <c r="Q102" s="1"/>
      <c r="R102" s="1"/>
      <c r="T102" s="2"/>
      <c r="U102" s="2"/>
      <c r="V102" s="2"/>
      <c r="W102" s="2"/>
      <c r="X102" s="2"/>
      <c r="Y102" s="2"/>
      <c r="Z102" s="2"/>
      <c r="AA102" s="2"/>
      <c r="AB102" s="2"/>
      <c r="AC102" s="2"/>
    </row>
    <row r="103" spans="1:29" ht="14.5" outlineLevel="1">
      <c r="A103" s="16" t="s">
        <v>4</v>
      </c>
      <c r="B103" s="2">
        <f>B76*'Transport demand all'!B$205/B90</f>
        <v>768.67760070860538</v>
      </c>
      <c r="C103" s="2">
        <f>C76*'Transport demand all'!C$205/C90</f>
        <v>895.29189836947182</v>
      </c>
      <c r="D103" s="2">
        <f>D76*'Transport demand all'!D$205/D90</f>
        <v>1021.3798587183836</v>
      </c>
      <c r="E103" s="2">
        <f>E76*'Transport demand all'!E$205/E90</f>
        <v>1282.2902538594462</v>
      </c>
      <c r="F103" s="2">
        <f>F76*'Transport demand all'!F$205/F90</f>
        <v>1553.8638262190407</v>
      </c>
      <c r="G103" s="2">
        <f>G76*'Transport demand all'!G$205/G90</f>
        <v>1778.6850039990536</v>
      </c>
      <c r="H103" s="2">
        <f>H76*'Transport demand all'!H$205/H90</f>
        <v>1957.2113347564459</v>
      </c>
      <c r="I103" s="2">
        <f>I76*'Transport demand all'!I$205/I90</f>
        <v>2151.1725544393526</v>
      </c>
      <c r="J103" s="2">
        <f>J76*'Transport demand all'!J$205/J90</f>
        <v>2371.8787390070402</v>
      </c>
      <c r="K103" s="2">
        <f>K76*'Transport demand all'!K$205/K90</f>
        <v>2625.0930919208731</v>
      </c>
      <c r="N103" s="1"/>
      <c r="O103" s="1"/>
      <c r="P103" s="1"/>
      <c r="Q103" s="1"/>
      <c r="R103" s="1"/>
      <c r="T103" s="2"/>
      <c r="U103" s="2"/>
      <c r="V103" s="2"/>
      <c r="W103" s="2"/>
      <c r="X103" s="2"/>
      <c r="Y103" s="2"/>
      <c r="Z103" s="2"/>
      <c r="AA103" s="2"/>
      <c r="AB103" s="2"/>
      <c r="AC103" s="2"/>
    </row>
    <row r="104" spans="1:29" ht="14.5" outlineLevel="1">
      <c r="A104" s="16" t="s">
        <v>0</v>
      </c>
      <c r="B104" s="2">
        <f>B77*'Transport demand all'!B$205/B91</f>
        <v>13624.386164892016</v>
      </c>
      <c r="C104" s="2">
        <f>C77*'Transport demand all'!C$205/C91</f>
        <v>14137.925065430863</v>
      </c>
      <c r="D104" s="2">
        <f>D77*'Transport demand all'!D$205/D91</f>
        <v>13479.141140819482</v>
      </c>
      <c r="E104" s="2">
        <f>E77*'Transport demand all'!E$205/E91</f>
        <v>12651.835529974911</v>
      </c>
      <c r="F104" s="2">
        <f>F77*'Transport demand all'!F$205/F91</f>
        <v>11686.047006174085</v>
      </c>
      <c r="G104" s="2">
        <f>G77*'Transport demand all'!G$205/G91</f>
        <v>10623.534880744388</v>
      </c>
      <c r="H104" s="2">
        <f>H77*'Transport demand all'!H$205/H91</f>
        <v>9487.9060966435136</v>
      </c>
      <c r="I104" s="2">
        <f>I77*'Transport demand all'!I$205/I91</f>
        <v>8343.8278257626989</v>
      </c>
      <c r="J104" s="2">
        <f>J77*'Transport demand all'!J$205/J91</f>
        <v>7201.2458566382566</v>
      </c>
      <c r="K104" s="2">
        <f>K77*'Transport demand all'!K$205/K91</f>
        <v>6090.4485649263888</v>
      </c>
      <c r="N104" s="1"/>
      <c r="O104" s="1"/>
      <c r="P104" s="1"/>
      <c r="Q104" s="1"/>
      <c r="R104" s="1"/>
      <c r="T104" s="2"/>
      <c r="U104" s="2"/>
      <c r="V104" s="2"/>
      <c r="W104" s="2"/>
      <c r="X104" s="2"/>
      <c r="Y104" s="2"/>
      <c r="Z104" s="2"/>
      <c r="AA104" s="2"/>
      <c r="AB104" s="2"/>
      <c r="AC104" s="2"/>
    </row>
    <row r="105" spans="1:29" ht="14.5" outlineLevel="1">
      <c r="A105" s="16" t="s">
        <v>1</v>
      </c>
      <c r="B105" s="2">
        <f>B78*'Transport demand all'!B$205/B92</f>
        <v>4678.4459322766625</v>
      </c>
      <c r="C105" s="2">
        <f>C78*'Transport demand all'!C$205/C92</f>
        <v>5091.7818293622768</v>
      </c>
      <c r="D105" s="2">
        <f>D78*'Transport demand all'!D$205/D92</f>
        <v>5088.3113674978695</v>
      </c>
      <c r="E105" s="2">
        <f>E78*'Transport demand all'!E$205/E92</f>
        <v>4989.6973389542545</v>
      </c>
      <c r="F105" s="2">
        <f>F78*'Transport demand all'!F$205/F92</f>
        <v>4833.4425335226879</v>
      </c>
      <c r="G105" s="2">
        <f>G78*'Transport demand all'!G$205/G92</f>
        <v>4604.3646041722232</v>
      </c>
      <c r="H105" s="2">
        <f>H78*'Transport demand all'!H$205/H92</f>
        <v>4336.4992461033089</v>
      </c>
      <c r="I105" s="2">
        <f>I78*'Transport demand all'!I$205/I92</f>
        <v>4033.5755753248836</v>
      </c>
      <c r="J105" s="2">
        <f>J78*'Transport demand all'!J$205/J92</f>
        <v>3703.497530691091</v>
      </c>
      <c r="K105" s="2">
        <f>K78*'Transport demand all'!K$205/K92</f>
        <v>3351.1467358682457</v>
      </c>
      <c r="N105" s="1"/>
      <c r="O105" s="1"/>
      <c r="P105" s="1"/>
      <c r="Q105" s="1"/>
      <c r="R105" s="1"/>
      <c r="T105" s="2"/>
      <c r="U105" s="2"/>
      <c r="V105" s="2"/>
      <c r="W105" s="2"/>
      <c r="X105" s="2"/>
      <c r="Y105" s="2"/>
      <c r="Z105" s="2"/>
      <c r="AA105" s="2"/>
      <c r="AB105" s="2"/>
      <c r="AC105" s="2"/>
    </row>
    <row r="106" spans="1:29" ht="14.5" outlineLevel="1">
      <c r="A106" s="16" t="s">
        <v>7</v>
      </c>
      <c r="B106" s="2">
        <f>B79*'Transport demand all'!B$205/B93</f>
        <v>916.53364919732724</v>
      </c>
      <c r="C106" s="2">
        <f>C79*'Transport demand all'!C$205/C93</f>
        <v>1301.3042182433505</v>
      </c>
      <c r="D106" s="2">
        <f>D79*'Transport demand all'!D$205/D93</f>
        <v>1549.9687542091733</v>
      </c>
      <c r="E106" s="2">
        <f>E79*'Transport demand all'!E$205/E93</f>
        <v>1716.2868703083445</v>
      </c>
      <c r="F106" s="2">
        <f>F79*'Transport demand all'!F$205/F93</f>
        <v>1861.6607834274837</v>
      </c>
      <c r="G106" s="2">
        <f>G79*'Transport demand all'!G$205/G93</f>
        <v>1970.7350854516139</v>
      </c>
      <c r="H106" s="2">
        <f>H79*'Transport demand all'!H$205/H93</f>
        <v>2092.4748864561384</v>
      </c>
      <c r="I106" s="2">
        <f>I79*'Transport demand all'!I$205/I93</f>
        <v>2950.9718843867922</v>
      </c>
      <c r="J106" s="2">
        <f>J79*'Transport demand all'!J$205/J93</f>
        <v>3190.9818719494692</v>
      </c>
      <c r="K106" s="2">
        <f>K79*'Transport demand all'!K$205/K93</f>
        <v>3456.8378765657239</v>
      </c>
      <c r="N106" s="1"/>
      <c r="O106" s="1"/>
      <c r="P106" s="1"/>
      <c r="Q106" s="1"/>
      <c r="R106" s="1"/>
      <c r="T106" s="2"/>
      <c r="U106" s="2"/>
      <c r="V106" s="2"/>
      <c r="W106" s="2"/>
      <c r="X106" s="2"/>
      <c r="Y106" s="2"/>
      <c r="Z106" s="2"/>
      <c r="AA106" s="2"/>
      <c r="AB106" s="2"/>
      <c r="AC106" s="2"/>
    </row>
    <row r="107" spans="1:29" ht="14.5" outlineLevel="1">
      <c r="A107" s="16" t="s">
        <v>8</v>
      </c>
      <c r="B107" s="2">
        <f>B80*'Transport demand all'!B$205/B94</f>
        <v>85.925139385617058</v>
      </c>
      <c r="C107" s="2">
        <f>C80*'Transport demand all'!C$205/C94</f>
        <v>143.330470043491</v>
      </c>
      <c r="D107" s="2">
        <f>D80*'Transport demand all'!D$205/D94</f>
        <v>266.4749815090218</v>
      </c>
      <c r="E107" s="2">
        <f>E80*'Transport demand all'!E$205/E94</f>
        <v>525.50176461372291</v>
      </c>
      <c r="F107" s="2">
        <f>F80*'Transport demand all'!F$205/F94</f>
        <v>833.95685474109052</v>
      </c>
      <c r="G107" s="2">
        <f>G80*'Transport demand all'!G$205/G94</f>
        <v>1264.3335244514658</v>
      </c>
      <c r="H107" s="2">
        <f>H80*'Transport demand all'!H$205/H94</f>
        <v>1748.5774913880209</v>
      </c>
      <c r="I107" s="2">
        <f>I80*'Transport demand all'!I$205/I94</f>
        <v>3085.2080559873543</v>
      </c>
      <c r="J107" s="2">
        <f>J80*'Transport demand all'!J$205/J94</f>
        <v>3399.1979580618504</v>
      </c>
      <c r="K107" s="2">
        <f>K80*'Transport demand all'!K$205/K94</f>
        <v>3494.1520248619072</v>
      </c>
      <c r="N107" s="1"/>
      <c r="O107" s="1"/>
      <c r="P107" s="1"/>
      <c r="Q107" s="1"/>
      <c r="R107" s="1"/>
      <c r="S107" s="1"/>
      <c r="T107" s="1"/>
      <c r="U107" s="1"/>
      <c r="V107" s="1"/>
      <c r="W107" s="1"/>
      <c r="X107" s="1"/>
      <c r="Y107" s="1"/>
    </row>
    <row r="108" spans="1:29" outlineLevel="1"/>
    <row r="109" spans="1:29" outlineLevel="1">
      <c r="A109" s="8" t="s">
        <v>30</v>
      </c>
    </row>
    <row r="110" spans="1:29" outlineLevel="1">
      <c r="A110" t="s">
        <v>31</v>
      </c>
    </row>
    <row r="111" spans="1:29" outlineLevel="1">
      <c r="A111" t="s">
        <v>32</v>
      </c>
    </row>
    <row r="112" spans="1:29" ht="14.5" outlineLevel="1">
      <c r="A112" s="21" t="s">
        <v>148</v>
      </c>
    </row>
    <row r="113" spans="1:11" ht="14.5" outlineLevel="1">
      <c r="A113" s="21" t="s">
        <v>151</v>
      </c>
    </row>
    <row r="114" spans="1:11" ht="14.5" outlineLevel="1">
      <c r="A114" s="21" t="s">
        <v>33</v>
      </c>
      <c r="B114" s="21"/>
      <c r="C114" s="21"/>
      <c r="D114" s="21"/>
      <c r="E114" s="8" t="s">
        <v>35</v>
      </c>
    </row>
    <row r="115" spans="1:11" outlineLevel="1">
      <c r="A115" s="37" t="s">
        <v>34</v>
      </c>
      <c r="B115" s="37">
        <v>0.3</v>
      </c>
      <c r="C115" s="37">
        <v>0.3</v>
      </c>
      <c r="D115" s="37">
        <v>0.3</v>
      </c>
      <c r="E115" s="37">
        <v>0.3</v>
      </c>
      <c r="F115" s="37">
        <v>0.3</v>
      </c>
      <c r="G115" s="37">
        <v>0.3</v>
      </c>
      <c r="H115" s="37">
        <v>0.3</v>
      </c>
      <c r="I115" s="37">
        <v>0.3</v>
      </c>
      <c r="J115" s="37">
        <v>0.3</v>
      </c>
      <c r="K115" s="37">
        <v>0.3</v>
      </c>
    </row>
    <row r="116" spans="1:11" ht="14.5" outlineLevel="1">
      <c r="A116" s="40"/>
      <c r="B116" s="42">
        <v>2010</v>
      </c>
      <c r="C116" s="42">
        <v>2020</v>
      </c>
      <c r="D116" s="42">
        <v>2030</v>
      </c>
      <c r="E116" s="42">
        <v>2040</v>
      </c>
      <c r="F116" s="42">
        <v>2050</v>
      </c>
      <c r="G116" s="42">
        <v>2060</v>
      </c>
      <c r="H116" s="42">
        <v>2070</v>
      </c>
      <c r="I116" s="42">
        <v>2080</v>
      </c>
      <c r="J116" s="42">
        <v>2090</v>
      </c>
      <c r="K116" s="42">
        <v>2100</v>
      </c>
    </row>
    <row r="117" spans="1:11" ht="14.5" outlineLevel="1">
      <c r="A117" s="42" t="s">
        <v>5</v>
      </c>
      <c r="B117" s="43">
        <f>'SSP2 26 (base)'!B117</f>
        <v>2.1378200572916701</v>
      </c>
      <c r="C117" s="43">
        <f>'Transport demand all'!$B$190*'SSP2 26 (base)'!C117</f>
        <v>2.074544382392872</v>
      </c>
      <c r="D117" s="43">
        <f>'Transport demand all'!$B$190*'SSP2 26 (base)'!D117</f>
        <v>2.0644681322278879</v>
      </c>
      <c r="E117" s="43">
        <f>'Transport demand all'!$B$190*'SSP2 26 (base)'!E117</f>
        <v>2.0543918820629035</v>
      </c>
      <c r="F117" s="43">
        <f>'Transport demand all'!$B$190*'SSP2 26 (base)'!F117</f>
        <v>2.044315631897919</v>
      </c>
      <c r="G117" s="43">
        <f>'Transport demand all'!$B$190*'SSP2 26 (base)'!G117</f>
        <v>2.0342393817329345</v>
      </c>
      <c r="H117" s="43">
        <f>'Transport demand all'!$B$190*'SSP2 26 (base)'!H117</f>
        <v>2.0241631315679496</v>
      </c>
      <c r="I117" s="43">
        <f>'Transport demand all'!$B$190*'SSP2 26 (base)'!I117</f>
        <v>1.9642514997080227</v>
      </c>
      <c r="J117" s="43">
        <f>'Transport demand all'!$B$190*'SSP2 26 (base)'!J117</f>
        <v>1.9061131456912401</v>
      </c>
      <c r="K117" s="43">
        <f>'Transport demand all'!$B$190*'SSP2 26 (base)'!K117</f>
        <v>1.8496955836444693</v>
      </c>
    </row>
    <row r="118" spans="1:11" ht="14.5" outlineLevel="1">
      <c r="A118" s="42" t="s">
        <v>6</v>
      </c>
      <c r="B118" s="43">
        <f>'SSP2 26 (base)'!B118</f>
        <v>1.9927996227424347</v>
      </c>
      <c r="C118" s="43">
        <f>'Transport demand all'!$B$190*'SSP2 26 (base)'!C118</f>
        <v>1.9338162950123901</v>
      </c>
      <c r="D118" s="43">
        <f>'Transport demand all'!$B$190*'SSP2 26 (base)'!D118</f>
        <v>1.9518856623235017</v>
      </c>
      <c r="E118" s="43">
        <f>'Transport demand all'!$B$190*'SSP2 26 (base)'!E118</f>
        <v>1.9699550296346136</v>
      </c>
      <c r="F118" s="43">
        <f>'Transport demand all'!$B$190*'SSP2 26 (base)'!F118</f>
        <v>1.9880243969457254</v>
      </c>
      <c r="G118" s="43">
        <f>'Transport demand all'!$B$190*'SSP2 26 (base)'!G118</f>
        <v>2.0060937642568377</v>
      </c>
      <c r="H118" s="43">
        <f>'Transport demand all'!$B$190*'SSP2 26 (base)'!H118</f>
        <v>2.0241631315679496</v>
      </c>
      <c r="I118" s="43">
        <f>'Transport demand all'!$B$190*'SSP2 26 (base)'!I118</f>
        <v>1.9642514997080227</v>
      </c>
      <c r="J118" s="43">
        <f>'Transport demand all'!$B$190*'SSP2 26 (base)'!J118</f>
        <v>1.9061131456912401</v>
      </c>
      <c r="K118" s="43">
        <f>'Transport demand all'!$B$190*'SSP2 26 (base)'!K118</f>
        <v>1.8496955836444693</v>
      </c>
    </row>
    <row r="119" spans="1:11" ht="14.5" outlineLevel="1">
      <c r="A119" s="42" t="s">
        <v>11</v>
      </c>
      <c r="B119" s="43">
        <f>'SSP2 26 (base)'!B119</f>
        <v>3.0374470969511083</v>
      </c>
      <c r="C119" s="43">
        <f>'Transport demand all'!$B$190*'SSP2 26 (base)'!C119</f>
        <v>2.9475440602696845</v>
      </c>
      <c r="D119" s="43">
        <f>'Transport demand all'!$B$190*'SSP2 26 (base)'!D119</f>
        <v>2.7628678745293413</v>
      </c>
      <c r="E119" s="43">
        <f>'Transport demand all'!$B$190*'SSP2 26 (base)'!E119</f>
        <v>2.5781916887889977</v>
      </c>
      <c r="F119" s="43">
        <f>'Transport demand all'!$B$190*'SSP2 26 (base)'!F119</f>
        <v>2.393515503048647</v>
      </c>
      <c r="G119" s="43">
        <f>'Transport demand all'!$B$190*'SSP2 26 (base)'!G119</f>
        <v>2.2088393173083034</v>
      </c>
      <c r="H119" s="43">
        <f>'Transport demand all'!$B$190*'SSP2 26 (base)'!H119</f>
        <v>2.0241631315679496</v>
      </c>
      <c r="I119" s="43">
        <f>'Transport demand all'!$B$190*'SSP2 26 (base)'!I119</f>
        <v>1.9642514997080227</v>
      </c>
      <c r="J119" s="43">
        <f>'Transport demand all'!$B$190*'SSP2 26 (base)'!J119</f>
        <v>1.9061131456912401</v>
      </c>
      <c r="K119" s="43">
        <f>'Transport demand all'!$B$190*'SSP2 26 (base)'!K119</f>
        <v>1.8496955836444693</v>
      </c>
    </row>
    <row r="120" spans="1:11" ht="14.5" outlineLevel="1">
      <c r="A120" s="42" t="s">
        <v>2</v>
      </c>
      <c r="B120" s="43">
        <f>'SSP2 26 (base)'!B120</f>
        <v>2.639329989612262</v>
      </c>
      <c r="C120" s="43">
        <f>'Transport demand all'!$B$190*'SSP2 26 (base)'!C120</f>
        <v>2.5612105118743056</v>
      </c>
      <c r="D120" s="43">
        <f>'Transport demand all'!$B$190*'SSP2 26 (base)'!D120</f>
        <v>2.4538010358130329</v>
      </c>
      <c r="E120" s="43">
        <f>'Transport demand all'!$B$190*'SSP2 26 (base)'!E120</f>
        <v>2.3463915597517619</v>
      </c>
      <c r="F120" s="43">
        <f>'Transport demand all'!$B$190*'SSP2 26 (base)'!F120</f>
        <v>2.238982083690491</v>
      </c>
      <c r="G120" s="43">
        <f>'Transport demand all'!$B$190*'SSP2 26 (base)'!G120</f>
        <v>2.1315726076292201</v>
      </c>
      <c r="H120" s="43">
        <f>'Transport demand all'!$B$190*'SSP2 26 (base)'!H120</f>
        <v>2.0241631315679496</v>
      </c>
      <c r="I120" s="43">
        <f>'Transport demand all'!$B$190*'SSP2 26 (base)'!I120</f>
        <v>1.9642514997080227</v>
      </c>
      <c r="J120" s="43">
        <f>'Transport demand all'!$B$190*'SSP2 26 (base)'!J120</f>
        <v>1.9061131456912401</v>
      </c>
      <c r="K120" s="43">
        <f>'Transport demand all'!$B$190*'SSP2 26 (base)'!K120</f>
        <v>1.8496955836444693</v>
      </c>
    </row>
    <row r="121" spans="1:11" ht="14.5" outlineLevel="1">
      <c r="A121" s="42" t="s">
        <v>3</v>
      </c>
      <c r="B121" s="43">
        <f>'SSP2 26 (base)'!B121</f>
        <v>2.4602892978071242</v>
      </c>
      <c r="C121" s="43">
        <f>'Transport demand all'!$B$190*'SSP2 26 (base)'!C121</f>
        <v>2.3874691064004363</v>
      </c>
      <c r="D121" s="43">
        <f>'Transport demand all'!$B$190*'SSP2 26 (base)'!D121</f>
        <v>2.3148079114339399</v>
      </c>
      <c r="E121" s="43">
        <f>'Transport demand all'!$B$190*'SSP2 26 (base)'!E121</f>
        <v>2.2421467164674418</v>
      </c>
      <c r="F121" s="43">
        <f>'Transport demand all'!$B$190*'SSP2 26 (base)'!F121</f>
        <v>2.1694855215009454</v>
      </c>
      <c r="G121" s="43">
        <f>'Transport demand all'!$B$190*'SSP2 26 (base)'!G121</f>
        <v>2.0968243265344473</v>
      </c>
      <c r="H121" s="43">
        <f>'Transport demand all'!$B$190*'SSP2 26 (base)'!H121</f>
        <v>2.0241631315679496</v>
      </c>
      <c r="I121" s="43">
        <f>'Transport demand all'!$B$190*'SSP2 26 (base)'!I121</f>
        <v>1.9642514997080227</v>
      </c>
      <c r="J121" s="43">
        <f>'Transport demand all'!$B$190*'SSP2 26 (base)'!J121</f>
        <v>1.9061131456912401</v>
      </c>
      <c r="K121" s="43">
        <f>'Transport demand all'!$B$190*'SSP2 26 (base)'!K121</f>
        <v>1.8496955836444693</v>
      </c>
    </row>
    <row r="122" spans="1:11" ht="14.5" outlineLevel="1">
      <c r="A122" s="42" t="s">
        <v>4</v>
      </c>
      <c r="B122" s="43">
        <f>'SSP2 26 (base)'!B122</f>
        <v>2.2933939494975801</v>
      </c>
      <c r="C122" s="43">
        <f>'Transport demand all'!$B$190*'SSP2 26 (base)'!C122</f>
        <v>2.2255135638363464</v>
      </c>
      <c r="D122" s="43">
        <f>'Transport demand all'!$B$190*'SSP2 26 (base)'!D122</f>
        <v>2.1852434773826666</v>
      </c>
      <c r="E122" s="43">
        <f>'Transport demand all'!$B$190*'SSP2 26 (base)'!E122</f>
        <v>2.1449733909289872</v>
      </c>
      <c r="F122" s="43">
        <f>'Transport demand all'!$B$190*'SSP2 26 (base)'!F122</f>
        <v>2.1047033044753078</v>
      </c>
      <c r="G122" s="43">
        <f>'Transport demand all'!$B$190*'SSP2 26 (base)'!G122</f>
        <v>2.0644332180216285</v>
      </c>
      <c r="H122" s="43">
        <f>'Transport demand all'!$B$190*'SSP2 26 (base)'!H122</f>
        <v>2.0241631315679496</v>
      </c>
      <c r="I122" s="43">
        <f>'Transport demand all'!$B$190*'SSP2 26 (base)'!I122</f>
        <v>1.9642514997080227</v>
      </c>
      <c r="J122" s="43">
        <f>'Transport demand all'!$B$190*'SSP2 26 (base)'!J122</f>
        <v>1.9061131456912401</v>
      </c>
      <c r="K122" s="43">
        <f>'Transport demand all'!$B$190*'SSP2 26 (base)'!K122</f>
        <v>1.8496955836444693</v>
      </c>
    </row>
    <row r="123" spans="1:11" ht="14.5" outlineLevel="1">
      <c r="A123" s="42" t="s">
        <v>0</v>
      </c>
      <c r="B123" s="43">
        <f>'SSP2 26 (base)'!B123</f>
        <v>3.2584888378733448</v>
      </c>
      <c r="C123" s="43">
        <f>'Transport demand all'!$B$190*'SSP2 26 (base)'!C123</f>
        <v>3.162043358440505</v>
      </c>
      <c r="D123" s="43">
        <f>'Transport demand all'!$B$190*'SSP2 26 (base)'!D123</f>
        <v>2.9344673130659942</v>
      </c>
      <c r="E123" s="43">
        <f>'Transport demand all'!$B$190*'SSP2 26 (base)'!E123</f>
        <v>2.706891267691482</v>
      </c>
      <c r="F123" s="43">
        <f>'Transport demand all'!$B$190*'SSP2 26 (base)'!F123</f>
        <v>2.479315222316977</v>
      </c>
      <c r="G123" s="43">
        <f>'Transport demand all'!$B$190*'SSP2 26 (base)'!G123</f>
        <v>2.2517391769424648</v>
      </c>
      <c r="H123" s="43">
        <f>'Transport demand all'!$B$190*'SSP2 26 (base)'!H123</f>
        <v>2.0241631315679496</v>
      </c>
      <c r="I123" s="43">
        <f>'Transport demand all'!$B$190*'SSP2 26 (base)'!I123</f>
        <v>1.9642514997080227</v>
      </c>
      <c r="J123" s="43">
        <f>'Transport demand all'!$B$190*'SSP2 26 (base)'!J123</f>
        <v>1.9061131456912401</v>
      </c>
      <c r="K123" s="43">
        <f>'Transport demand all'!$B$190*'SSP2 26 (base)'!K123</f>
        <v>1.8496955836444693</v>
      </c>
    </row>
    <row r="124" spans="1:11" ht="14.5" outlineLevel="1">
      <c r="A124" s="42" t="s">
        <v>1</v>
      </c>
      <c r="B124" s="43">
        <f>'SSP2 26 (base)'!B124</f>
        <v>2.8313998684120483</v>
      </c>
      <c r="C124" s="43">
        <f>'Transport demand all'!$B$190*'SSP2 26 (base)'!C124</f>
        <v>2.7475954635599811</v>
      </c>
      <c r="D124" s="43">
        <f>'Transport demand all'!$B$190*'SSP2 26 (base)'!D124</f>
        <v>2.602908997161574</v>
      </c>
      <c r="E124" s="43">
        <f>'Transport demand all'!$B$190*'SSP2 26 (base)'!E124</f>
        <v>2.4582225307631695</v>
      </c>
      <c r="F124" s="43">
        <f>'Transport demand all'!$B$190*'SSP2 26 (base)'!F124</f>
        <v>2.3135360643647616</v>
      </c>
      <c r="G124" s="43">
        <f>'Transport demand all'!$B$190*'SSP2 26 (base)'!G124</f>
        <v>2.1688495979663571</v>
      </c>
      <c r="H124" s="43">
        <f>'Transport demand all'!$B$190*'SSP2 26 (base)'!H124</f>
        <v>2.0241631315679496</v>
      </c>
      <c r="I124" s="43">
        <f>'Transport demand all'!$B$190*'SSP2 26 (base)'!I124</f>
        <v>1.9642514997080227</v>
      </c>
      <c r="J124" s="43">
        <f>'Transport demand all'!$B$190*'SSP2 26 (base)'!J124</f>
        <v>1.9061131456912401</v>
      </c>
      <c r="K124" s="43">
        <f>'Transport demand all'!$B$190*'SSP2 26 (base)'!K124</f>
        <v>1.8496955836444693</v>
      </c>
    </row>
    <row r="125" spans="1:11" ht="14.5" outlineLevel="1">
      <c r="A125" s="42" t="s">
        <v>7</v>
      </c>
      <c r="B125" s="43">
        <f>'SSP2 26 (base)'!B125</f>
        <v>1.8576167450844432</v>
      </c>
      <c r="C125" s="43">
        <f>'Transport demand all'!$B$190*'SSP2 26 (base)'!C125</f>
        <v>1.8026345903200069</v>
      </c>
      <c r="D125" s="43">
        <f>'Transport demand all'!$B$190*'SSP2 26 (base)'!D125</f>
        <v>1.8469402985695957</v>
      </c>
      <c r="E125" s="43">
        <f>'Transport demand all'!$B$190*'SSP2 26 (base)'!E125</f>
        <v>1.8912460068191841</v>
      </c>
      <c r="F125" s="43">
        <f>'Transport demand all'!$B$190*'SSP2 26 (base)'!F125</f>
        <v>1.9355517150687724</v>
      </c>
      <c r="G125" s="43">
        <f>'Transport demand all'!$B$190*'SSP2 26 (base)'!G125</f>
        <v>1.9798574233183608</v>
      </c>
      <c r="H125" s="43">
        <f>'Transport demand all'!$B$190*'SSP2 26 (base)'!H125</f>
        <v>2.0241631315679496</v>
      </c>
      <c r="I125" s="43">
        <f>'Transport demand all'!$B$190*'SSP2 26 (base)'!I125</f>
        <v>1.9642514997080227</v>
      </c>
      <c r="J125" s="43">
        <f>'Transport demand all'!$B$190*'SSP2 26 (base)'!J125</f>
        <v>1.9061131456912401</v>
      </c>
      <c r="K125" s="43">
        <f>'Transport demand all'!$B$190*'SSP2 26 (base)'!K125</f>
        <v>1.8496955836444693</v>
      </c>
    </row>
    <row r="126" spans="1:11" ht="14.5" outlineLevel="1">
      <c r="A126" s="42" t="s">
        <v>8</v>
      </c>
      <c r="B126" s="43">
        <f>'SSP2 26 (base)'!B126</f>
        <v>1.731604087153183</v>
      </c>
      <c r="C126" s="43">
        <f>'Transport demand all'!$B$190*'SSP2 26 (base)'!C126</f>
        <v>1.6803516831454561</v>
      </c>
      <c r="D126" s="43">
        <f>'Transport demand all'!$B$190*'SSP2 26 (base)'!D126</f>
        <v>1.7491139728299547</v>
      </c>
      <c r="E126" s="43">
        <f>'Transport demand all'!$B$190*'SSP2 26 (base)'!E126</f>
        <v>1.8178762625144529</v>
      </c>
      <c r="F126" s="43">
        <f>'Transport demand all'!$B$190*'SSP2 26 (base)'!F126</f>
        <v>1.886638552198951</v>
      </c>
      <c r="G126" s="43">
        <f>'Transport demand all'!$B$190*'SSP2 26 (base)'!G126</f>
        <v>1.955400841883451</v>
      </c>
      <c r="H126" s="43">
        <f>'Transport demand all'!$B$190*'SSP2 26 (base)'!H126</f>
        <v>2.0241631315679496</v>
      </c>
      <c r="I126" s="43">
        <f>'Transport demand all'!$B$190*'SSP2 26 (base)'!I126</f>
        <v>1.9642514997080227</v>
      </c>
      <c r="J126" s="43">
        <f>'Transport demand all'!$B$190*'SSP2 26 (base)'!J126</f>
        <v>1.9061131456912401</v>
      </c>
      <c r="K126" s="43">
        <f>'Transport demand all'!$B$190*'SSP2 26 (base)'!K126</f>
        <v>1.8496955836444693</v>
      </c>
    </row>
    <row r="127" spans="1:11" outlineLevel="1">
      <c r="H127" s="108"/>
      <c r="I127" s="108"/>
      <c r="J127" s="108"/>
      <c r="K127" s="108"/>
    </row>
    <row r="128" spans="1:11" ht="14.5" outlineLevel="1">
      <c r="A128" t="s">
        <v>36</v>
      </c>
    </row>
    <row r="129" spans="1:26" ht="14.5" outlineLevel="1">
      <c r="A129" s="5" t="s">
        <v>37</v>
      </c>
      <c r="B129" s="32"/>
      <c r="C129" s="32"/>
      <c r="D129" s="32"/>
      <c r="E129" s="32"/>
      <c r="F129" s="32"/>
      <c r="G129" s="32"/>
      <c r="H129" s="32"/>
      <c r="I129" s="32"/>
      <c r="J129" s="32"/>
      <c r="K129" s="32"/>
      <c r="L129" s="5"/>
    </row>
    <row r="130" spans="1:26" ht="14.5" outlineLevel="1">
      <c r="A130" s="32"/>
      <c r="B130" s="68">
        <v>2010</v>
      </c>
      <c r="C130" s="68">
        <v>2020</v>
      </c>
      <c r="D130" s="68">
        <v>2030</v>
      </c>
      <c r="E130" s="68">
        <v>2040</v>
      </c>
      <c r="F130" s="68">
        <v>2050</v>
      </c>
      <c r="G130" s="68">
        <v>2060</v>
      </c>
      <c r="H130" s="68">
        <v>2070</v>
      </c>
      <c r="I130" s="68">
        <v>2080</v>
      </c>
      <c r="J130" s="68">
        <v>2090</v>
      </c>
      <c r="K130" s="68">
        <v>2100</v>
      </c>
      <c r="L130" s="5"/>
      <c r="N130" s="1"/>
      <c r="O130" s="1"/>
      <c r="P130" s="1"/>
      <c r="Q130" s="1"/>
      <c r="R130" s="1"/>
      <c r="S130" s="1"/>
      <c r="T130" s="1"/>
      <c r="U130" s="1"/>
      <c r="V130" s="1"/>
      <c r="W130" s="1"/>
      <c r="X130" s="1"/>
      <c r="Y130" s="1"/>
    </row>
    <row r="131" spans="1:26" ht="14.5" outlineLevel="1">
      <c r="A131" s="32" t="s">
        <v>5</v>
      </c>
      <c r="B131" s="6">
        <f>B98*B10</f>
        <v>249.70119034199385</v>
      </c>
      <c r="C131" s="6">
        <f t="shared" ref="C131:K131" si="2">C98*C10</f>
        <v>353.74303601111603</v>
      </c>
      <c r="D131" s="6">
        <f t="shared" si="2"/>
        <v>491.08869845954376</v>
      </c>
      <c r="E131" s="6">
        <f t="shared" si="2"/>
        <v>740.24680916300849</v>
      </c>
      <c r="F131" s="6">
        <f t="shared" si="2"/>
        <v>1063.1677886020909</v>
      </c>
      <c r="G131" s="6">
        <f t="shared" si="2"/>
        <v>1561.8065069224328</v>
      </c>
      <c r="H131" s="6">
        <f t="shared" si="2"/>
        <v>2325.4955790222843</v>
      </c>
      <c r="I131" s="6">
        <f t="shared" si="2"/>
        <v>4010.6976406927897</v>
      </c>
      <c r="J131" s="6">
        <f t="shared" si="2"/>
        <v>6656.6003418552291</v>
      </c>
      <c r="K131" s="6">
        <f t="shared" si="2"/>
        <v>10228.398467588919</v>
      </c>
      <c r="L131" s="5"/>
      <c r="N131" s="1"/>
      <c r="O131" s="1"/>
      <c r="P131" s="1"/>
      <c r="Q131" s="1"/>
      <c r="R131" s="1"/>
      <c r="S131" s="1"/>
      <c r="T131" s="1"/>
      <c r="U131" s="1"/>
      <c r="V131" s="1"/>
      <c r="W131" s="1"/>
      <c r="X131" s="1"/>
      <c r="Y131" s="1"/>
    </row>
    <row r="132" spans="1:26" ht="14.5" outlineLevel="1">
      <c r="A132" s="32" t="s">
        <v>6</v>
      </c>
      <c r="B132" s="6">
        <f t="shared" ref="B132:K140" si="3">B99*B11</f>
        <v>93.386767276813472</v>
      </c>
      <c r="C132" s="6">
        <f t="shared" si="3"/>
        <v>239.68139176761701</v>
      </c>
      <c r="D132" s="6">
        <f t="shared" si="3"/>
        <v>506.42562642957193</v>
      </c>
      <c r="E132" s="6">
        <f t="shared" si="3"/>
        <v>866.06089790116437</v>
      </c>
      <c r="F132" s="6">
        <f t="shared" si="3"/>
        <v>1323.2493520602384</v>
      </c>
      <c r="G132" s="6">
        <f t="shared" si="3"/>
        <v>1605.0825367624332</v>
      </c>
      <c r="H132" s="6">
        <f t="shared" si="3"/>
        <v>1867.0424815629667</v>
      </c>
      <c r="I132" s="6">
        <f t="shared" si="3"/>
        <v>2033.0397440321942</v>
      </c>
      <c r="J132" s="6">
        <f t="shared" si="3"/>
        <v>3038.6546530209116</v>
      </c>
      <c r="K132" s="6">
        <f t="shared" si="3"/>
        <v>3126.8193385692816</v>
      </c>
      <c r="L132" s="5"/>
      <c r="N132" s="1"/>
      <c r="O132" s="1"/>
      <c r="P132" s="1"/>
      <c r="Q132" s="1"/>
      <c r="R132" s="1"/>
      <c r="S132" s="1"/>
      <c r="T132" s="1"/>
      <c r="U132" s="1"/>
      <c r="V132" s="1"/>
      <c r="W132" s="1"/>
      <c r="X132" s="1"/>
      <c r="Y132" s="1"/>
    </row>
    <row r="133" spans="1:26" ht="14.5" outlineLevel="1">
      <c r="A133" s="32" t="s">
        <v>11</v>
      </c>
      <c r="B133" s="6">
        <f t="shared" si="3"/>
        <v>3326.434460825973</v>
      </c>
      <c r="C133" s="6">
        <f t="shared" si="3"/>
        <v>3794.8123100224593</v>
      </c>
      <c r="D133" s="6">
        <f t="shared" si="3"/>
        <v>3873.8804416917974</v>
      </c>
      <c r="E133" s="6">
        <f t="shared" si="3"/>
        <v>3879.409805078868</v>
      </c>
      <c r="F133" s="6">
        <f t="shared" si="3"/>
        <v>3800.8323306408661</v>
      </c>
      <c r="G133" s="6">
        <f t="shared" si="3"/>
        <v>3544.686701336117</v>
      </c>
      <c r="H133" s="6">
        <f t="shared" si="3"/>
        <v>3218.4760835232423</v>
      </c>
      <c r="I133" s="6">
        <f t="shared" si="3"/>
        <v>2889.052711157447</v>
      </c>
      <c r="J133" s="6">
        <f t="shared" si="3"/>
        <v>2532.5313736866469</v>
      </c>
      <c r="K133" s="6">
        <f t="shared" si="3"/>
        <v>2183.0099481110979</v>
      </c>
      <c r="L133" s="5"/>
      <c r="N133" s="1"/>
      <c r="O133" s="1"/>
      <c r="P133" s="1"/>
      <c r="Q133" s="1"/>
      <c r="R133" s="1"/>
      <c r="S133" s="1"/>
      <c r="T133" s="1"/>
      <c r="U133" s="1"/>
      <c r="V133" s="1"/>
      <c r="W133" s="1"/>
      <c r="X133" s="1"/>
      <c r="Y133" s="1"/>
    </row>
    <row r="134" spans="1:26" ht="14.5" outlineLevel="1">
      <c r="A134" s="32" t="s">
        <v>2</v>
      </c>
      <c r="B134" s="6">
        <f t="shared" si="3"/>
        <v>52.233299246193447</v>
      </c>
      <c r="C134" s="6">
        <f t="shared" si="3"/>
        <v>80.025897292298751</v>
      </c>
      <c r="D134" s="6">
        <f t="shared" si="3"/>
        <v>132.0497062614775</v>
      </c>
      <c r="E134" s="6">
        <f t="shared" si="3"/>
        <v>214.6599698288689</v>
      </c>
      <c r="F134" s="6">
        <f t="shared" si="3"/>
        <v>337.35649941377244</v>
      </c>
      <c r="G134" s="6">
        <f t="shared" si="3"/>
        <v>492.56697051768532</v>
      </c>
      <c r="H134" s="6">
        <f t="shared" si="3"/>
        <v>703.87872959267065</v>
      </c>
      <c r="I134" s="6">
        <f t="shared" si="3"/>
        <v>900.26614310196373</v>
      </c>
      <c r="J134" s="6">
        <f t="shared" si="3"/>
        <v>1140.6785204774262</v>
      </c>
      <c r="K134" s="6">
        <f t="shared" si="3"/>
        <v>1419.1481749657712</v>
      </c>
      <c r="L134" s="5"/>
      <c r="N134" s="1"/>
      <c r="O134" s="1"/>
      <c r="P134" s="1"/>
      <c r="Q134" s="1"/>
      <c r="R134" s="1"/>
      <c r="S134" s="1"/>
      <c r="T134" s="1"/>
      <c r="U134" s="1"/>
      <c r="V134" s="1"/>
      <c r="W134" s="1"/>
      <c r="X134" s="1"/>
      <c r="Y134" s="1"/>
    </row>
    <row r="135" spans="1:26" ht="14.5" outlineLevel="1">
      <c r="A135" s="32" t="s">
        <v>3</v>
      </c>
      <c r="B135" s="6">
        <f t="shared" si="3"/>
        <v>1128.3359700265842</v>
      </c>
      <c r="C135" s="6">
        <f t="shared" si="3"/>
        <v>1549.0016326370178</v>
      </c>
      <c r="D135" s="6">
        <f t="shared" si="3"/>
        <v>1969.2321997450069</v>
      </c>
      <c r="E135" s="6">
        <f t="shared" si="3"/>
        <v>2501.2220347798661</v>
      </c>
      <c r="F135" s="6">
        <f t="shared" si="3"/>
        <v>3081.7730348810046</v>
      </c>
      <c r="G135" s="6">
        <f t="shared" si="3"/>
        <v>3803.1507416114341</v>
      </c>
      <c r="H135" s="6">
        <f t="shared" si="3"/>
        <v>4422.363541179293</v>
      </c>
      <c r="I135" s="6">
        <f t="shared" si="3"/>
        <v>4870.5545187617372</v>
      </c>
      <c r="J135" s="6">
        <f t="shared" si="3"/>
        <v>5262.9104559873613</v>
      </c>
      <c r="K135" s="6">
        <f t="shared" si="3"/>
        <v>5540.1436857642448</v>
      </c>
      <c r="L135" s="5"/>
      <c r="N135" s="1"/>
      <c r="O135" s="1"/>
      <c r="P135" s="1"/>
      <c r="Q135" s="1"/>
      <c r="R135" s="1"/>
      <c r="S135" s="1"/>
      <c r="T135" s="1"/>
      <c r="U135" s="1"/>
      <c r="V135" s="1"/>
      <c r="W135" s="1"/>
      <c r="X135" s="1"/>
      <c r="Y135" s="1"/>
    </row>
    <row r="136" spans="1:26" ht="14.5" outlineLevel="1">
      <c r="A136" s="32" t="s">
        <v>4</v>
      </c>
      <c r="B136" s="6">
        <f t="shared" si="3"/>
        <v>292.75629954918696</v>
      </c>
      <c r="C136" s="6">
        <f t="shared" si="3"/>
        <v>410.6273955801679</v>
      </c>
      <c r="D136" s="6">
        <f t="shared" si="3"/>
        <v>549.57132499488762</v>
      </c>
      <c r="E136" s="6">
        <f t="shared" si="3"/>
        <v>788.63857629163681</v>
      </c>
      <c r="F136" s="6">
        <f t="shared" si="3"/>
        <v>1074.9830969261864</v>
      </c>
      <c r="G136" s="6">
        <f t="shared" si="3"/>
        <v>1358.0286822766579</v>
      </c>
      <c r="H136" s="6">
        <f t="shared" si="3"/>
        <v>1622.4037110219633</v>
      </c>
      <c r="I136" s="6">
        <f t="shared" si="3"/>
        <v>1922.7554823627693</v>
      </c>
      <c r="J136" s="6">
        <f t="shared" si="3"/>
        <v>2276.8994350331955</v>
      </c>
      <c r="K136" s="6">
        <f t="shared" si="3"/>
        <v>2689.9749728461288</v>
      </c>
      <c r="L136" s="5"/>
      <c r="N136" s="1"/>
      <c r="O136" s="1"/>
      <c r="P136" s="1"/>
      <c r="Q136" s="1"/>
      <c r="R136" s="1"/>
      <c r="S136" s="1"/>
      <c r="T136" s="1"/>
      <c r="U136" s="1"/>
      <c r="V136" s="1"/>
      <c r="W136" s="1"/>
      <c r="X136" s="1"/>
      <c r="Y136" s="1"/>
    </row>
    <row r="137" spans="1:26" ht="14.5" outlineLevel="1">
      <c r="A137" s="32" t="s">
        <v>0</v>
      </c>
      <c r="B137" s="6">
        <f t="shared" si="3"/>
        <v>4744.8097333909791</v>
      </c>
      <c r="C137" s="6">
        <f t="shared" si="3"/>
        <v>5221.2944944310684</v>
      </c>
      <c r="D137" s="6">
        <f t="shared" si="3"/>
        <v>5109.5132670244229</v>
      </c>
      <c r="E137" s="6">
        <f t="shared" si="3"/>
        <v>4817.3333188596407</v>
      </c>
      <c r="F137" s="6">
        <f t="shared" si="3"/>
        <v>4388.1636971746839</v>
      </c>
      <c r="G137" s="6">
        <f t="shared" si="3"/>
        <v>3891.2925659847019</v>
      </c>
      <c r="H137" s="6">
        <f t="shared" si="3"/>
        <v>3358.035542822658</v>
      </c>
      <c r="I137" s="6">
        <f t="shared" si="3"/>
        <v>2813.1098443979481</v>
      </c>
      <c r="J137" s="6">
        <f t="shared" si="3"/>
        <v>2278.2906065275215</v>
      </c>
      <c r="K137" s="6">
        <f t="shared" si="3"/>
        <v>1786.2482924680601</v>
      </c>
      <c r="L137" s="5"/>
      <c r="N137" s="1"/>
      <c r="O137" s="1"/>
      <c r="P137" s="1"/>
      <c r="Q137" s="1"/>
      <c r="R137" s="1"/>
      <c r="S137" s="1"/>
      <c r="T137" s="1"/>
      <c r="U137" s="1"/>
      <c r="V137" s="1"/>
      <c r="W137" s="1"/>
      <c r="X137" s="1"/>
      <c r="Y137" s="1"/>
    </row>
    <row r="138" spans="1:26" ht="14.5" outlineLevel="1">
      <c r="A138" s="32" t="s">
        <v>1</v>
      </c>
      <c r="B138" s="6">
        <f t="shared" si="3"/>
        <v>591.99146021088518</v>
      </c>
      <c r="C138" s="6">
        <f t="shared" si="3"/>
        <v>627.36098712335354</v>
      </c>
      <c r="D138" s="6">
        <f t="shared" si="3"/>
        <v>587.5695836173411</v>
      </c>
      <c r="E138" s="6">
        <f t="shared" si="3"/>
        <v>528.12939890493146</v>
      </c>
      <c r="F138" s="6">
        <f t="shared" si="3"/>
        <v>461.60174747516402</v>
      </c>
      <c r="G138" s="6">
        <f t="shared" si="3"/>
        <v>390.49849184229225</v>
      </c>
      <c r="H138" s="6">
        <f t="shared" si="3"/>
        <v>319.98893895804616</v>
      </c>
      <c r="I138" s="6">
        <f t="shared" si="3"/>
        <v>256.38680817404469</v>
      </c>
      <c r="J138" s="6">
        <f t="shared" si="3"/>
        <v>201.89993245382979</v>
      </c>
      <c r="K138" s="6">
        <f t="shared" si="3"/>
        <v>155.26210009430565</v>
      </c>
      <c r="L138" s="5"/>
      <c r="N138" s="1"/>
      <c r="O138" s="1"/>
      <c r="P138" s="1"/>
      <c r="Q138" s="1"/>
      <c r="R138" s="1"/>
      <c r="S138" s="1"/>
      <c r="T138" s="1"/>
      <c r="U138" s="1"/>
      <c r="V138" s="1"/>
      <c r="W138" s="1"/>
      <c r="X138" s="1"/>
      <c r="Y138" s="1"/>
    </row>
    <row r="139" spans="1:26" ht="14.5" outlineLevel="1">
      <c r="A139" s="32" t="s">
        <v>7</v>
      </c>
      <c r="B139" s="6">
        <f t="shared" si="3"/>
        <v>656.28030469903376</v>
      </c>
      <c r="C139" s="6">
        <f t="shared" si="3"/>
        <v>1035.8252850967563</v>
      </c>
      <c r="D139" s="6">
        <f t="shared" si="3"/>
        <v>1352.3988207583284</v>
      </c>
      <c r="E139" s="6">
        <f t="shared" si="3"/>
        <v>1597.7183793153408</v>
      </c>
      <c r="F139" s="6">
        <f t="shared" si="3"/>
        <v>1813.6507772298492</v>
      </c>
      <c r="G139" s="6">
        <f t="shared" si="3"/>
        <v>1980.6026572729556</v>
      </c>
      <c r="H139" s="6">
        <f t="shared" si="3"/>
        <v>2147.6280866565921</v>
      </c>
      <c r="I139" s="6">
        <f t="shared" si="3"/>
        <v>3083.5240777857289</v>
      </c>
      <c r="J139" s="6">
        <f t="shared" si="3"/>
        <v>3397.1984793328352</v>
      </c>
      <c r="K139" s="6">
        <f t="shared" si="3"/>
        <v>3754.5579956542292</v>
      </c>
      <c r="L139" s="5"/>
      <c r="N139" s="1"/>
      <c r="O139" s="1"/>
      <c r="P139" s="1"/>
      <c r="Q139" s="1"/>
      <c r="R139" s="1"/>
      <c r="S139" s="1"/>
      <c r="T139" s="1"/>
      <c r="U139" s="1"/>
      <c r="V139" s="1"/>
      <c r="W139" s="1"/>
      <c r="X139" s="1"/>
      <c r="Y139" s="1"/>
    </row>
    <row r="140" spans="1:26" ht="14.5" outlineLevel="1">
      <c r="A140" s="32" t="s">
        <v>8</v>
      </c>
      <c r="B140" s="6">
        <f t="shared" si="3"/>
        <v>127.29642627016882</v>
      </c>
      <c r="C140" s="6">
        <f t="shared" si="3"/>
        <v>247.53109688080883</v>
      </c>
      <c r="D140" s="6">
        <f t="shared" si="3"/>
        <v>529.46879690705748</v>
      </c>
      <c r="E140" s="6">
        <f t="shared" si="3"/>
        <v>1177.6276511331794</v>
      </c>
      <c r="F140" s="6">
        <f t="shared" si="3"/>
        <v>2083.9314664268559</v>
      </c>
      <c r="G140" s="6">
        <f t="shared" si="3"/>
        <v>3455.8913109043283</v>
      </c>
      <c r="H140" s="6">
        <f t="shared" si="3"/>
        <v>5139.1588034900024</v>
      </c>
      <c r="I140" s="6">
        <f t="shared" si="3"/>
        <v>9659.9677048892627</v>
      </c>
      <c r="J140" s="6">
        <f t="shared" si="3"/>
        <v>11246.998356744618</v>
      </c>
      <c r="K140" s="6">
        <f t="shared" si="3"/>
        <v>12134.288291145682</v>
      </c>
      <c r="L140" s="5"/>
      <c r="N140" s="1"/>
      <c r="O140" s="1"/>
      <c r="P140" s="1"/>
      <c r="Q140" s="1"/>
      <c r="R140" s="1"/>
      <c r="S140" s="1"/>
      <c r="T140" s="1"/>
      <c r="U140" s="1"/>
      <c r="V140" s="1"/>
      <c r="W140" s="1"/>
    </row>
    <row r="141" spans="1:26" ht="14.5" outlineLevel="1">
      <c r="A141" s="32"/>
      <c r="B141" s="6"/>
      <c r="C141" s="6"/>
      <c r="D141" s="6"/>
      <c r="E141" s="6"/>
      <c r="F141" s="6"/>
      <c r="G141" s="6"/>
      <c r="H141" s="6"/>
      <c r="I141" s="6"/>
      <c r="J141" s="6"/>
      <c r="K141" s="6"/>
      <c r="L141" s="5"/>
    </row>
    <row r="142" spans="1:26" ht="14.5" outlineLevel="1">
      <c r="A142" t="s">
        <v>38</v>
      </c>
    </row>
    <row r="143" spans="1:26" ht="14.5" outlineLevel="1">
      <c r="A143" s="24" t="s">
        <v>39</v>
      </c>
      <c r="B143" s="23"/>
      <c r="C143" s="23"/>
      <c r="D143" s="23"/>
      <c r="E143" s="23"/>
      <c r="F143" s="23"/>
      <c r="G143" s="23"/>
      <c r="H143" s="23"/>
      <c r="I143" s="23"/>
      <c r="J143" s="23"/>
      <c r="K143" s="23"/>
      <c r="L143" s="32"/>
    </row>
    <row r="144" spans="1:26" ht="14.5" outlineLevel="1">
      <c r="A144" s="23"/>
      <c r="B144" s="69">
        <v>2010</v>
      </c>
      <c r="C144" s="69">
        <v>2020</v>
      </c>
      <c r="D144" s="69">
        <v>2030</v>
      </c>
      <c r="E144" s="69">
        <v>2040</v>
      </c>
      <c r="F144" s="69">
        <v>2050</v>
      </c>
      <c r="G144" s="69">
        <v>2060</v>
      </c>
      <c r="H144" s="69">
        <v>2070</v>
      </c>
      <c r="I144" s="69">
        <v>2080</v>
      </c>
      <c r="J144" s="69">
        <v>2090</v>
      </c>
      <c r="K144" s="69">
        <v>2100</v>
      </c>
      <c r="L144" s="6"/>
      <c r="O144" s="1"/>
      <c r="P144" s="1"/>
      <c r="Q144" s="1"/>
      <c r="R144" s="1"/>
      <c r="S144" s="1"/>
      <c r="T144" s="1"/>
      <c r="U144" s="1"/>
      <c r="V144" s="1"/>
      <c r="W144" s="1"/>
      <c r="X144" s="1"/>
      <c r="Y144" s="1"/>
      <c r="Z144" s="1"/>
    </row>
    <row r="145" spans="1:26" ht="14.5" outlineLevel="1">
      <c r="A145" s="23" t="s">
        <v>5</v>
      </c>
      <c r="B145" s="46">
        <f>B71*B10</f>
        <v>600.24809264463477</v>
      </c>
      <c r="C145" s="46">
        <f t="shared" ref="C145:K145" si="4">C71*C10</f>
        <v>833.34725891388166</v>
      </c>
      <c r="D145" s="46">
        <f t="shared" si="4"/>
        <v>1215.7734714664703</v>
      </c>
      <c r="E145" s="46">
        <f t="shared" si="4"/>
        <v>1925.0207859934733</v>
      </c>
      <c r="F145" s="46">
        <f t="shared" si="4"/>
        <v>2902.8880436595491</v>
      </c>
      <c r="G145" s="46">
        <f t="shared" si="4"/>
        <v>4475.2788793693553</v>
      </c>
      <c r="H145" s="46">
        <f t="shared" si="4"/>
        <v>6989.697393719538</v>
      </c>
      <c r="I145" s="46">
        <f t="shared" si="4"/>
        <v>12638.29481483593</v>
      </c>
      <c r="J145" s="46">
        <f t="shared" si="4"/>
        <v>21979.201794091972</v>
      </c>
      <c r="K145" s="46">
        <f t="shared" si="4"/>
        <v>35368.105750199735</v>
      </c>
      <c r="L145" s="6"/>
      <c r="O145" s="1"/>
      <c r="P145" s="1"/>
      <c r="Q145" s="1"/>
      <c r="R145" s="1"/>
      <c r="S145" s="1"/>
      <c r="T145" s="1"/>
      <c r="U145" s="1"/>
      <c r="V145" s="1"/>
      <c r="W145" s="1"/>
      <c r="X145" s="1"/>
      <c r="Y145" s="1"/>
      <c r="Z145" s="1"/>
    </row>
    <row r="146" spans="1:26" ht="14.5" outlineLevel="1">
      <c r="A146" s="23" t="s">
        <v>6</v>
      </c>
      <c r="B146" s="46">
        <f t="shared" ref="B146:K154" si="5">B72*B11</f>
        <v>226.57445195206074</v>
      </c>
      <c r="C146" s="46">
        <f t="shared" si="5"/>
        <v>572.66873660781675</v>
      </c>
      <c r="D146" s="46">
        <f t="shared" si="5"/>
        <v>1278.004233978821</v>
      </c>
      <c r="E146" s="46">
        <f t="shared" si="5"/>
        <v>2307.8396008633108</v>
      </c>
      <c r="F146" s="46">
        <f t="shared" si="5"/>
        <v>3722.4521775934422</v>
      </c>
      <c r="G146" s="46">
        <f t="shared" si="5"/>
        <v>4765.419367639458</v>
      </c>
      <c r="H146" s="46">
        <f t="shared" si="5"/>
        <v>5848.662543909827</v>
      </c>
      <c r="I146" s="46">
        <f t="shared" si="5"/>
        <v>6717.7704170841607</v>
      </c>
      <c r="J146" s="46">
        <f t="shared" si="5"/>
        <v>7452.8985423490403</v>
      </c>
      <c r="K146" s="46">
        <f t="shared" si="5"/>
        <v>8227.2400427070006</v>
      </c>
      <c r="L146" s="6"/>
      <c r="O146" s="1"/>
      <c r="P146" s="1"/>
      <c r="Q146" s="1"/>
      <c r="R146" s="1"/>
      <c r="S146" s="1"/>
      <c r="T146" s="1"/>
      <c r="U146" s="1"/>
      <c r="V146" s="1"/>
      <c r="W146" s="1"/>
      <c r="X146" s="1"/>
      <c r="Y146" s="1"/>
      <c r="Z146" s="1"/>
    </row>
    <row r="147" spans="1:26" ht="14.5" outlineLevel="1">
      <c r="A147" s="23" t="s">
        <v>11</v>
      </c>
      <c r="B147" s="46">
        <f t="shared" si="5"/>
        <v>5343.612711910213</v>
      </c>
      <c r="C147" s="46">
        <f t="shared" si="5"/>
        <v>6098.4723092472914</v>
      </c>
      <c r="D147" s="46">
        <f t="shared" si="5"/>
        <v>6682.1936495002819</v>
      </c>
      <c r="E147" s="46">
        <f t="shared" si="5"/>
        <v>7087.7718547539835</v>
      </c>
      <c r="F147" s="46">
        <f t="shared" si="5"/>
        <v>7351.0941342828482</v>
      </c>
      <c r="G147" s="46">
        <f t="shared" si="5"/>
        <v>7252.8004193864708</v>
      </c>
      <c r="H147" s="46">
        <f t="shared" si="5"/>
        <v>6963.0959010222532</v>
      </c>
      <c r="I147" s="46">
        <f t="shared" si="5"/>
        <v>6605.2888636898178</v>
      </c>
      <c r="J147" s="46">
        <f t="shared" si="5"/>
        <v>6211.5315949569767</v>
      </c>
      <c r="K147" s="46">
        <f t="shared" si="5"/>
        <v>5743.9029614500405</v>
      </c>
      <c r="L147" s="6"/>
      <c r="O147" s="1"/>
      <c r="P147" s="1"/>
      <c r="Q147" s="1"/>
      <c r="R147" s="1"/>
      <c r="S147" s="1"/>
      <c r="T147" s="1"/>
      <c r="U147" s="1"/>
      <c r="V147" s="1"/>
      <c r="W147" s="1"/>
      <c r="X147" s="1"/>
      <c r="Y147" s="1"/>
      <c r="Z147" s="1"/>
    </row>
    <row r="148" spans="1:26" ht="14.5" outlineLevel="1">
      <c r="A148" s="23" t="s">
        <v>2</v>
      </c>
      <c r="B148" s="46">
        <f t="shared" si="5"/>
        <v>104.46659849238689</v>
      </c>
      <c r="C148" s="46">
        <f t="shared" si="5"/>
        <v>160.0517945845975</v>
      </c>
      <c r="D148" s="46">
        <f t="shared" si="5"/>
        <v>283.31851068575452</v>
      </c>
      <c r="E148" s="46">
        <f t="shared" si="5"/>
        <v>494.0786523507785</v>
      </c>
      <c r="F148" s="46">
        <f t="shared" si="5"/>
        <v>832.99351884778503</v>
      </c>
      <c r="G148" s="46">
        <f t="shared" si="5"/>
        <v>1239.5068969565166</v>
      </c>
      <c r="H148" s="46">
        <f t="shared" si="5"/>
        <v>1800.1467961376484</v>
      </c>
      <c r="I148" s="46">
        <f t="shared" si="5"/>
        <v>2332.7324422336878</v>
      </c>
      <c r="J148" s="46">
        <f t="shared" si="5"/>
        <v>2984.2544602351918</v>
      </c>
      <c r="K148" s="46">
        <f t="shared" si="5"/>
        <v>3734.0413459753372</v>
      </c>
      <c r="L148" s="6"/>
      <c r="O148" s="1"/>
      <c r="P148" s="1"/>
      <c r="Q148" s="1"/>
      <c r="R148" s="1"/>
      <c r="S148" s="1"/>
      <c r="T148" s="1"/>
      <c r="U148" s="1"/>
      <c r="V148" s="1"/>
      <c r="W148" s="1"/>
      <c r="X148" s="1"/>
      <c r="Y148" s="1"/>
      <c r="Z148" s="1"/>
    </row>
    <row r="149" spans="1:26" ht="14.5" outlineLevel="1">
      <c r="A149" s="23" t="s">
        <v>3</v>
      </c>
      <c r="B149" s="46">
        <f t="shared" si="5"/>
        <v>2113.5789797522912</v>
      </c>
      <c r="C149" s="46">
        <f t="shared" si="5"/>
        <v>2803.3420539687277</v>
      </c>
      <c r="D149" s="46">
        <f t="shared" si="5"/>
        <v>3689.2608931590607</v>
      </c>
      <c r="E149" s="46">
        <f t="shared" si="5"/>
        <v>4844.3998308286573</v>
      </c>
      <c r="F149" s="46">
        <f t="shared" si="5"/>
        <v>6161.929623180501</v>
      </c>
      <c r="G149" s="46">
        <f t="shared" si="5"/>
        <v>7838.2973066470431</v>
      </c>
      <c r="H149" s="46">
        <f t="shared" si="5"/>
        <v>9379.3568001467302</v>
      </c>
      <c r="I149" s="46">
        <f t="shared" si="5"/>
        <v>11135.629128027269</v>
      </c>
      <c r="J149" s="46">
        <f t="shared" si="5"/>
        <v>12908.323631626521</v>
      </c>
      <c r="K149" s="46">
        <f t="shared" si="5"/>
        <v>14577.14278904445</v>
      </c>
      <c r="L149" s="6"/>
      <c r="O149" s="1"/>
      <c r="P149" s="1"/>
      <c r="Q149" s="1"/>
      <c r="R149" s="1"/>
      <c r="S149" s="1"/>
      <c r="T149" s="1"/>
      <c r="U149" s="1"/>
      <c r="V149" s="1"/>
      <c r="W149" s="1"/>
      <c r="X149" s="1"/>
      <c r="Y149" s="1"/>
      <c r="Z149" s="1"/>
    </row>
    <row r="150" spans="1:26" ht="14.5" outlineLevel="1">
      <c r="A150" s="23" t="s">
        <v>4</v>
      </c>
      <c r="B150" s="46">
        <f t="shared" si="5"/>
        <v>709.37557937730787</v>
      </c>
      <c r="C150" s="46">
        <f t="shared" si="5"/>
        <v>979.19796904041857</v>
      </c>
      <c r="D150" s="46">
        <f t="shared" si="5"/>
        <v>1383.2281388436977</v>
      </c>
      <c r="E150" s="46">
        <f t="shared" si="5"/>
        <v>2094.4898246378089</v>
      </c>
      <c r="F150" s="46">
        <f t="shared" si="5"/>
        <v>3011.7003502963544</v>
      </c>
      <c r="G150" s="46">
        <f t="shared" si="5"/>
        <v>4012.4000646312361</v>
      </c>
      <c r="H150" s="46">
        <f t="shared" si="5"/>
        <v>5053.7100120876094</v>
      </c>
      <c r="I150" s="46">
        <f t="shared" si="5"/>
        <v>6312.4495003849433</v>
      </c>
      <c r="J150" s="46">
        <f t="shared" si="5"/>
        <v>7875.9279657760444</v>
      </c>
      <c r="K150" s="46">
        <f t="shared" si="5"/>
        <v>9800.463811904212</v>
      </c>
      <c r="L150" s="6"/>
      <c r="O150" s="1"/>
      <c r="P150" s="1"/>
      <c r="Q150" s="1"/>
      <c r="R150" s="1"/>
      <c r="S150" s="1"/>
      <c r="T150" s="1"/>
      <c r="U150" s="1"/>
      <c r="V150" s="1"/>
      <c r="W150" s="1"/>
      <c r="X150" s="1"/>
      <c r="Y150" s="1"/>
      <c r="Z150" s="1"/>
    </row>
    <row r="151" spans="1:26" ht="14.5" outlineLevel="1">
      <c r="A151" s="23" t="s">
        <v>0</v>
      </c>
      <c r="B151" s="46">
        <f t="shared" si="5"/>
        <v>7117.2146000864686</v>
      </c>
      <c r="C151" s="46">
        <f t="shared" si="5"/>
        <v>7831.9417416466031</v>
      </c>
      <c r="D151" s="46">
        <f t="shared" si="5"/>
        <v>8222.0157666006107</v>
      </c>
      <c r="E151" s="46">
        <f t="shared" si="5"/>
        <v>8315.9713802397691</v>
      </c>
      <c r="F151" s="46">
        <f t="shared" si="5"/>
        <v>8126.3706029263903</v>
      </c>
      <c r="G151" s="46">
        <f t="shared" si="5"/>
        <v>7730.6356222795985</v>
      </c>
      <c r="H151" s="46">
        <f t="shared" si="5"/>
        <v>7156.7215932526815</v>
      </c>
      <c r="I151" s="46">
        <f t="shared" si="5"/>
        <v>6431.6594348649505</v>
      </c>
      <c r="J151" s="46">
        <f t="shared" si="5"/>
        <v>5587.9560790350934</v>
      </c>
      <c r="K151" s="46">
        <f t="shared" si="5"/>
        <v>4699.949657064144</v>
      </c>
      <c r="L151" s="6"/>
      <c r="O151" s="1"/>
      <c r="P151" s="1"/>
      <c r="Q151" s="1"/>
      <c r="R151" s="1"/>
      <c r="S151" s="1"/>
      <c r="T151" s="1"/>
      <c r="U151" s="1"/>
      <c r="V151" s="1"/>
      <c r="W151" s="1"/>
      <c r="X151" s="1"/>
      <c r="Y151" s="1"/>
      <c r="Z151" s="1"/>
    </row>
    <row r="152" spans="1:26" ht="14.5" outlineLevel="1">
      <c r="A152" s="23" t="s">
        <v>1</v>
      </c>
      <c r="B152" s="46">
        <f t="shared" si="5"/>
        <v>887.98719031632777</v>
      </c>
      <c r="C152" s="46">
        <f t="shared" si="5"/>
        <v>941.04148068503036</v>
      </c>
      <c r="D152" s="46">
        <f t="shared" si="5"/>
        <v>945.49248196592328</v>
      </c>
      <c r="E152" s="46">
        <f t="shared" si="5"/>
        <v>911.68882775092993</v>
      </c>
      <c r="F152" s="46">
        <f t="shared" si="5"/>
        <v>854.83293919887217</v>
      </c>
      <c r="G152" s="46">
        <f t="shared" si="5"/>
        <v>775.78375315981111</v>
      </c>
      <c r="H152" s="46">
        <f t="shared" si="5"/>
        <v>681.96769207454588</v>
      </c>
      <c r="I152" s="46">
        <f t="shared" si="5"/>
        <v>586.18138820683578</v>
      </c>
      <c r="J152" s="46">
        <f t="shared" si="5"/>
        <v>495.19931815534363</v>
      </c>
      <c r="K152" s="46">
        <f t="shared" si="5"/>
        <v>408.52330393835149</v>
      </c>
      <c r="L152" s="6"/>
      <c r="O152" s="1"/>
      <c r="P152" s="1"/>
      <c r="Q152" s="1"/>
      <c r="R152" s="1"/>
      <c r="S152" s="1"/>
      <c r="T152" s="1"/>
      <c r="U152" s="1"/>
      <c r="V152" s="1"/>
      <c r="W152" s="1"/>
      <c r="X152" s="1"/>
      <c r="Y152" s="1"/>
      <c r="Z152" s="1"/>
    </row>
    <row r="153" spans="1:26" ht="14.5" outlineLevel="1">
      <c r="A153" s="23" t="s">
        <v>7</v>
      </c>
      <c r="B153" s="46">
        <f t="shared" si="5"/>
        <v>1453.8780506387354</v>
      </c>
      <c r="C153" s="46">
        <f t="shared" si="5"/>
        <v>2250.8445935302034</v>
      </c>
      <c r="D153" s="46">
        <f t="shared" si="5"/>
        <v>3091.1980151422126</v>
      </c>
      <c r="E153" s="46">
        <f t="shared" si="5"/>
        <v>3839.8461739989948</v>
      </c>
      <c r="F153" s="46">
        <f t="shared" si="5"/>
        <v>4581.2110915795529</v>
      </c>
      <c r="G153" s="46">
        <f t="shared" si="5"/>
        <v>5255.9479940687797</v>
      </c>
      <c r="H153" s="46">
        <f t="shared" si="5"/>
        <v>5984.7487311129917</v>
      </c>
      <c r="I153" s="46">
        <f t="shared" si="5"/>
        <v>7049.9119566972477</v>
      </c>
      <c r="J153" s="46">
        <f t="shared" si="5"/>
        <v>8332.2978376364445</v>
      </c>
      <c r="K153" s="46">
        <f t="shared" si="5"/>
        <v>9878.9365613448554</v>
      </c>
      <c r="L153" s="6"/>
      <c r="O153" s="1"/>
      <c r="P153" s="1"/>
      <c r="Q153" s="1"/>
      <c r="R153" s="1"/>
      <c r="S153" s="1"/>
      <c r="T153" s="1"/>
      <c r="U153" s="1"/>
      <c r="V153" s="1"/>
      <c r="W153" s="1"/>
      <c r="X153" s="1"/>
      <c r="Y153" s="1"/>
      <c r="Z153" s="1"/>
    </row>
    <row r="154" spans="1:26" ht="14.5" outlineLevel="1">
      <c r="A154" s="23" t="s">
        <v>8</v>
      </c>
      <c r="B154" s="46">
        <f t="shared" si="5"/>
        <v>310.42921354034814</v>
      </c>
      <c r="C154" s="46">
        <f t="shared" si="5"/>
        <v>596.04222829181731</v>
      </c>
      <c r="D154" s="46">
        <f t="shared" si="5"/>
        <v>1350.2852227913847</v>
      </c>
      <c r="E154" s="46">
        <f t="shared" si="5"/>
        <v>3180.2309650583984</v>
      </c>
      <c r="F154" s="46">
        <f t="shared" si="5"/>
        <v>5958.3410933474788</v>
      </c>
      <c r="G154" s="46">
        <f t="shared" si="5"/>
        <v>10459.64688403065</v>
      </c>
      <c r="H154" s="46">
        <f t="shared" si="5"/>
        <v>16462.117613586957</v>
      </c>
      <c r="I154" s="46">
        <f t="shared" si="5"/>
        <v>22085.743488960172</v>
      </c>
      <c r="J154" s="46">
        <f t="shared" si="5"/>
        <v>27585.476873935222</v>
      </c>
      <c r="K154" s="46">
        <f t="shared" si="5"/>
        <v>31927.556954519729</v>
      </c>
      <c r="L154" s="6"/>
      <c r="O154" s="1"/>
      <c r="P154" s="1"/>
      <c r="Q154" s="1"/>
      <c r="R154" s="1"/>
      <c r="S154" s="1"/>
      <c r="T154" s="1"/>
      <c r="U154" s="1"/>
      <c r="V154" s="1"/>
      <c r="W154" s="1"/>
      <c r="X154" s="1"/>
      <c r="Y154" s="1"/>
      <c r="Z154" s="1"/>
    </row>
    <row r="155" spans="1:26" ht="14.5" outlineLevel="1">
      <c r="A155" s="23" t="s">
        <v>89</v>
      </c>
      <c r="B155" s="46">
        <f>SUM(B145:B154)</f>
        <v>18867.365468710774</v>
      </c>
      <c r="C155" s="46">
        <f t="shared" ref="C155:K155" si="6">SUM(C145:C154)</f>
        <v>23066.950166516392</v>
      </c>
      <c r="D155" s="46">
        <f t="shared" si="6"/>
        <v>28140.770384134219</v>
      </c>
      <c r="E155" s="46">
        <f t="shared" si="6"/>
        <v>35001.3378964761</v>
      </c>
      <c r="F155" s="46">
        <f t="shared" si="6"/>
        <v>43503.813574912783</v>
      </c>
      <c r="G155" s="46">
        <f t="shared" si="6"/>
        <v>53805.717188168928</v>
      </c>
      <c r="H155" s="46">
        <f t="shared" si="6"/>
        <v>66320.225077050796</v>
      </c>
      <c r="I155" s="46">
        <f t="shared" si="6"/>
        <v>81895.661434985013</v>
      </c>
      <c r="J155" s="46">
        <f t="shared" si="6"/>
        <v>101413.06809779783</v>
      </c>
      <c r="K155" s="46">
        <f t="shared" si="6"/>
        <v>124365.86317814785</v>
      </c>
      <c r="L155" s="6"/>
      <c r="O155" s="1"/>
      <c r="P155" s="1"/>
      <c r="Q155" s="1"/>
      <c r="R155" s="1"/>
      <c r="S155" s="1"/>
      <c r="T155" s="1"/>
      <c r="U155" s="1"/>
      <c r="V155" s="1"/>
      <c r="W155" s="1"/>
      <c r="X155" s="1"/>
      <c r="Y155" s="1"/>
    </row>
    <row r="156" spans="1:26" outlineLevel="1">
      <c r="B156" s="1"/>
      <c r="C156" s="1"/>
      <c r="D156" s="1"/>
      <c r="E156" s="1"/>
      <c r="F156" s="1"/>
      <c r="G156" s="1"/>
      <c r="H156" s="1"/>
      <c r="I156" s="1"/>
      <c r="J156" s="1"/>
      <c r="K156" s="1"/>
    </row>
    <row r="157" spans="1:26">
      <c r="A157" t="s">
        <v>40</v>
      </c>
      <c r="B157" s="1"/>
      <c r="C157" s="1"/>
      <c r="D157" s="1"/>
      <c r="E157" s="1"/>
      <c r="F157" s="1"/>
      <c r="G157" s="1"/>
      <c r="H157" s="1"/>
      <c r="I157" s="1"/>
      <c r="J157" s="1"/>
      <c r="K157" s="1"/>
    </row>
    <row r="158" spans="1:26" ht="14.5">
      <c r="A158" s="18" t="s">
        <v>41</v>
      </c>
      <c r="B158" s="17"/>
      <c r="C158" s="17"/>
      <c r="D158" s="17"/>
      <c r="E158" s="17"/>
      <c r="F158" s="17"/>
      <c r="G158" s="17"/>
      <c r="H158" s="17"/>
      <c r="I158" s="17"/>
      <c r="J158" s="17"/>
      <c r="K158" s="17"/>
      <c r="L158" s="32"/>
    </row>
    <row r="159" spans="1:26" ht="14.5">
      <c r="A159" s="17"/>
      <c r="B159" s="70">
        <v>2010</v>
      </c>
      <c r="C159" s="70">
        <v>2020</v>
      </c>
      <c r="D159" s="70">
        <v>2030</v>
      </c>
      <c r="E159" s="70">
        <v>2040</v>
      </c>
      <c r="F159" s="70">
        <v>2050</v>
      </c>
      <c r="G159" s="70">
        <v>2060</v>
      </c>
      <c r="H159" s="70">
        <v>2070</v>
      </c>
      <c r="I159" s="70">
        <v>2080</v>
      </c>
      <c r="J159" s="70">
        <v>2090</v>
      </c>
      <c r="K159" s="70">
        <v>2100</v>
      </c>
      <c r="L159" s="2"/>
      <c r="O159" s="2"/>
      <c r="P159" s="2"/>
      <c r="Q159" s="2"/>
      <c r="R159" s="2"/>
      <c r="S159" s="2"/>
      <c r="T159" s="2"/>
      <c r="U159" s="2"/>
      <c r="V159" s="2"/>
      <c r="W159" s="2"/>
      <c r="X159" s="2"/>
      <c r="Y159" s="2"/>
      <c r="Z159" s="2"/>
    </row>
    <row r="160" spans="1:26" ht="14.5">
      <c r="A160" s="17" t="s">
        <v>5</v>
      </c>
      <c r="B160" s="47">
        <f>B117*B131/1000</f>
        <v>0.53381621304271953</v>
      </c>
      <c r="C160" s="47">
        <f t="shared" ref="C160:J160" si="7">C117*C131/1000</f>
        <v>0.73385562816746019</v>
      </c>
      <c r="D160" s="47">
        <f t="shared" si="7"/>
        <v>1.0138369680669987</v>
      </c>
      <c r="E160" s="47">
        <f t="shared" si="7"/>
        <v>1.520757035467452</v>
      </c>
      <c r="F160" s="47">
        <f t="shared" si="7"/>
        <v>2.1734505295695965</v>
      </c>
      <c r="G160" s="47">
        <f t="shared" si="7"/>
        <v>3.1770883030283641</v>
      </c>
      <c r="H160" s="47">
        <f t="shared" si="7"/>
        <v>4.7071824136811689</v>
      </c>
      <c r="I160" s="47">
        <f t="shared" si="7"/>
        <v>7.87801885560624</v>
      </c>
      <c r="J160" s="47">
        <f t="shared" si="7"/>
        <v>12.688233417223055</v>
      </c>
      <c r="K160" s="47">
        <f>K117*K131/1000</f>
        <v>18.91942347325508</v>
      </c>
      <c r="L160" s="2"/>
      <c r="M160" s="109">
        <f>K160/B160</f>
        <v>35.441829998784662</v>
      </c>
      <c r="O160" s="2"/>
      <c r="P160" s="2"/>
      <c r="Q160" s="2"/>
      <c r="R160" s="2"/>
      <c r="S160" s="2"/>
      <c r="T160" s="2"/>
      <c r="U160" s="2"/>
      <c r="V160" s="2"/>
      <c r="W160" s="2"/>
      <c r="X160" s="2"/>
      <c r="Y160" s="2"/>
      <c r="Z160" s="2"/>
    </row>
    <row r="161" spans="1:26" ht="14.5">
      <c r="A161" s="17" t="s">
        <v>6</v>
      </c>
      <c r="B161" s="47">
        <f t="shared" ref="B161:K169" si="8">B118*B132/1000</f>
        <v>0.18610111459836942</v>
      </c>
      <c r="C161" s="47">
        <f t="shared" si="8"/>
        <v>0.46349978101146633</v>
      </c>
      <c r="D161" s="47">
        <f t="shared" si="8"/>
        <v>0.98848491926107929</v>
      </c>
      <c r="E161" s="47">
        <f t="shared" si="8"/>
        <v>1.7061010217902683</v>
      </c>
      <c r="F161" s="47">
        <f t="shared" si="8"/>
        <v>2.6306519951383773</v>
      </c>
      <c r="G161" s="47">
        <f t="shared" si="8"/>
        <v>3.2199460681166636</v>
      </c>
      <c r="H161" s="47">
        <f t="shared" si="8"/>
        <v>3.7791985562508903</v>
      </c>
      <c r="I161" s="47">
        <f t="shared" si="8"/>
        <v>3.993401366181252</v>
      </c>
      <c r="J161" s="47">
        <f t="shared" si="8"/>
        <v>5.7920195793390139</v>
      </c>
      <c r="K161" s="47">
        <f t="shared" si="8"/>
        <v>5.7836639214057204</v>
      </c>
      <c r="L161" s="2"/>
      <c r="M161" s="109">
        <f t="shared" ref="M161:M170" si="9">K161/B161</f>
        <v>31.078072444045404</v>
      </c>
      <c r="O161" s="2"/>
      <c r="P161" s="2"/>
      <c r="Q161" s="2"/>
      <c r="R161" s="2"/>
      <c r="S161" s="2"/>
      <c r="T161" s="2"/>
      <c r="U161" s="2"/>
      <c r="V161" s="2"/>
      <c r="W161" s="2"/>
      <c r="X161" s="2"/>
      <c r="Y161" s="2"/>
      <c r="Z161" s="2"/>
    </row>
    <row r="162" spans="1:26" ht="14.5">
      <c r="A162" s="17" t="s">
        <v>11</v>
      </c>
      <c r="B162" s="47">
        <f t="shared" si="8"/>
        <v>10.103868696233976</v>
      </c>
      <c r="C162" s="47">
        <f t="shared" si="8"/>
        <v>11.18537648424498</v>
      </c>
      <c r="D162" s="47">
        <f t="shared" si="8"/>
        <v>10.703019822117801</v>
      </c>
      <c r="E162" s="47">
        <f t="shared" si="8"/>
        <v>10.001862116860883</v>
      </c>
      <c r="F162" s="47">
        <f t="shared" si="8"/>
        <v>9.097351107877433</v>
      </c>
      <c r="G162" s="47">
        <f t="shared" si="8"/>
        <v>7.8296433534510905</v>
      </c>
      <c r="H162" s="47">
        <f t="shared" si="8"/>
        <v>6.5147206281009558</v>
      </c>
      <c r="I162" s="47">
        <f t="shared" si="8"/>
        <v>5.6748261206265447</v>
      </c>
      <c r="J162" s="47">
        <f t="shared" si="8"/>
        <v>4.8272913432596125</v>
      </c>
      <c r="K162" s="47">
        <f t="shared" si="8"/>
        <v>4.0379038600730395</v>
      </c>
      <c r="L162" s="2"/>
      <c r="M162" s="109">
        <f t="shared" si="9"/>
        <v>0.39963938383107561</v>
      </c>
      <c r="O162" s="2"/>
      <c r="P162" s="2"/>
      <c r="Q162" s="2"/>
      <c r="R162" s="2"/>
      <c r="S162" s="2"/>
      <c r="T162" s="2"/>
      <c r="U162" s="2"/>
      <c r="V162" s="2"/>
      <c r="W162" s="2"/>
      <c r="X162" s="2"/>
      <c r="Y162" s="2"/>
      <c r="Z162" s="2"/>
    </row>
    <row r="163" spans="1:26" ht="14.5">
      <c r="A163" s="17" t="s">
        <v>2</v>
      </c>
      <c r="B163" s="47">
        <f t="shared" si="8"/>
        <v>0.13786091315686991</v>
      </c>
      <c r="C163" s="47">
        <f t="shared" si="8"/>
        <v>0.20496316936720907</v>
      </c>
      <c r="D163" s="47">
        <f t="shared" si="8"/>
        <v>0.32402370600322022</v>
      </c>
      <c r="E163" s="47">
        <f t="shared" si="8"/>
        <v>0.50367634142302586</v>
      </c>
      <c r="F163" s="47">
        <f t="shared" si="8"/>
        <v>0.7553351580039781</v>
      </c>
      <c r="G163" s="47">
        <f t="shared" si="8"/>
        <v>1.0499422617784075</v>
      </c>
      <c r="H163" s="47">
        <f t="shared" si="8"/>
        <v>1.4247653735363701</v>
      </c>
      <c r="I163" s="47">
        <f t="shared" si="8"/>
        <v>1.7683491217243898</v>
      </c>
      <c r="J163" s="47">
        <f t="shared" si="8"/>
        <v>2.1742623228896565</v>
      </c>
      <c r="K163" s="47">
        <f t="shared" si="8"/>
        <v>2.6249921117712955</v>
      </c>
      <c r="L163" s="2"/>
      <c r="M163" s="109">
        <f t="shared" si="9"/>
        <v>19.040872801882255</v>
      </c>
      <c r="O163" s="2"/>
      <c r="P163" s="2"/>
      <c r="Q163" s="2"/>
      <c r="R163" s="2"/>
      <c r="S163" s="2"/>
      <c r="T163" s="2"/>
      <c r="U163" s="2"/>
      <c r="V163" s="2"/>
      <c r="W163" s="2"/>
      <c r="X163" s="2"/>
      <c r="Y163" s="2"/>
      <c r="Z163" s="2"/>
    </row>
    <row r="164" spans="1:26" ht="14.5">
      <c r="A164" s="17" t="s">
        <v>3</v>
      </c>
      <c r="B164" s="47">
        <f t="shared" si="8"/>
        <v>2.7760329113872255</v>
      </c>
      <c r="C164" s="47">
        <f t="shared" si="8"/>
        <v>3.698193543684718</v>
      </c>
      <c r="D164" s="47">
        <f t="shared" si="8"/>
        <v>4.5583942754202029</v>
      </c>
      <c r="E164" s="47">
        <f t="shared" si="8"/>
        <v>5.608106772437691</v>
      </c>
      <c r="F164" s="47">
        <f t="shared" si="8"/>
        <v>6.6858619797263676</v>
      </c>
      <c r="G164" s="47">
        <f t="shared" si="8"/>
        <v>7.9745389924883794</v>
      </c>
      <c r="H164" s="47">
        <f t="shared" si="8"/>
        <v>8.951585234445405</v>
      </c>
      <c r="I164" s="47">
        <f t="shared" si="8"/>
        <v>9.5669940178874295</v>
      </c>
      <c r="J164" s="47">
        <f t="shared" si="8"/>
        <v>10.031702804753388</v>
      </c>
      <c r="K164" s="47">
        <f t="shared" si="8"/>
        <v>10.247579308313917</v>
      </c>
      <c r="L164" s="2"/>
      <c r="M164" s="109">
        <f t="shared" si="9"/>
        <v>3.6914473406560036</v>
      </c>
      <c r="O164" s="2"/>
      <c r="P164" s="2"/>
      <c r="Q164" s="2"/>
      <c r="R164" s="2"/>
      <c r="S164" s="2"/>
      <c r="T164" s="2"/>
      <c r="U164" s="2"/>
      <c r="V164" s="2"/>
      <c r="W164" s="2"/>
      <c r="X164" s="2"/>
      <c r="Y164" s="2"/>
      <c r="Z164" s="2"/>
    </row>
    <row r="165" spans="1:26" ht="14.5">
      <c r="A165" s="17" t="s">
        <v>4</v>
      </c>
      <c r="B165" s="47">
        <f t="shared" si="8"/>
        <v>0.67140552606340653</v>
      </c>
      <c r="C165" s="47">
        <f t="shared" si="8"/>
        <v>0.91385683854645661</v>
      </c>
      <c r="D165" s="47">
        <f t="shared" si="8"/>
        <v>1.2009471533016278</v>
      </c>
      <c r="E165" s="47">
        <f t="shared" si="8"/>
        <v>1.6916087612056812</v>
      </c>
      <c r="F165" s="47">
        <f t="shared" si="8"/>
        <v>2.2625204763556446</v>
      </c>
      <c r="G165" s="47">
        <f t="shared" si="8"/>
        <v>2.8035595227180723</v>
      </c>
      <c r="H165" s="47">
        <f t="shared" si="8"/>
        <v>3.2840097763696798</v>
      </c>
      <c r="I165" s="47">
        <f t="shared" si="8"/>
        <v>3.7767753398028923</v>
      </c>
      <c r="J165" s="47">
        <f t="shared" si="8"/>
        <v>4.3400279445337322</v>
      </c>
      <c r="K165" s="47">
        <f t="shared" si="8"/>
        <v>4.9756348273876352</v>
      </c>
      <c r="L165" s="2"/>
      <c r="M165" s="109">
        <f t="shared" si="9"/>
        <v>7.4107743148330059</v>
      </c>
      <c r="O165" s="2"/>
      <c r="P165" s="2"/>
      <c r="Q165" s="2"/>
      <c r="R165" s="2"/>
      <c r="S165" s="2"/>
      <c r="T165" s="2"/>
      <c r="U165" s="2"/>
      <c r="V165" s="2"/>
      <c r="W165" s="2"/>
      <c r="X165" s="2"/>
      <c r="Y165" s="2"/>
      <c r="Z165" s="2"/>
    </row>
    <row r="166" spans="1:26" ht="14.5">
      <c r="A166" s="17" t="s">
        <v>0</v>
      </c>
      <c r="B166" s="47">
        <f t="shared" si="8"/>
        <v>15.460909554087307</v>
      </c>
      <c r="C166" s="47">
        <f t="shared" si="8"/>
        <v>16.509959578577735</v>
      </c>
      <c r="D166" s="47">
        <f t="shared" si="8"/>
        <v>14.993699667760207</v>
      </c>
      <c r="E166" s="47">
        <f t="shared" si="8"/>
        <v>13.039997494380389</v>
      </c>
      <c r="F166" s="47">
        <f t="shared" si="8"/>
        <v>10.879641052423938</v>
      </c>
      <c r="G166" s="47">
        <f t="shared" si="8"/>
        <v>8.7621759197727247</v>
      </c>
      <c r="H166" s="47">
        <f t="shared" si="8"/>
        <v>6.7972117402763903</v>
      </c>
      <c r="I166" s="47">
        <f t="shared" si="8"/>
        <v>5.5256552307020721</v>
      </c>
      <c r="J166" s="47">
        <f t="shared" si="8"/>
        <v>4.3426796748069769</v>
      </c>
      <c r="K166" s="47">
        <f t="shared" si="8"/>
        <v>3.3040155778706448</v>
      </c>
      <c r="L166" s="2"/>
      <c r="M166" s="109">
        <f t="shared" si="9"/>
        <v>0.21370124224012307</v>
      </c>
      <c r="O166" s="2"/>
      <c r="P166" s="2"/>
      <c r="Q166" s="2"/>
      <c r="R166" s="2"/>
      <c r="S166" s="2"/>
      <c r="T166" s="2"/>
      <c r="U166" s="2"/>
      <c r="V166" s="2"/>
      <c r="W166" s="2"/>
      <c r="X166" s="2"/>
      <c r="Y166" s="2"/>
      <c r="Z166" s="2"/>
    </row>
    <row r="167" spans="1:26" ht="14.5">
      <c r="A167" s="17" t="s">
        <v>1</v>
      </c>
      <c r="B167" s="47">
        <f t="shared" si="8"/>
        <v>1.6761645425421565</v>
      </c>
      <c r="C167" s="47">
        <f t="shared" si="8"/>
        <v>1.7237342022346378</v>
      </c>
      <c r="D167" s="47">
        <f t="shared" si="8"/>
        <v>1.529390155656057</v>
      </c>
      <c r="E167" s="47">
        <f t="shared" si="8"/>
        <v>1.2982595875465122</v>
      </c>
      <c r="F167" s="47">
        <f t="shared" si="8"/>
        <v>1.0679322901575874</v>
      </c>
      <c r="G167" s="47">
        <f t="shared" si="8"/>
        <v>0.84693249703862428</v>
      </c>
      <c r="H167" s="47">
        <f t="shared" si="8"/>
        <v>0.64770981274842421</v>
      </c>
      <c r="I167" s="47">
        <f t="shared" si="8"/>
        <v>0.50360817246122047</v>
      </c>
      <c r="J167" s="47">
        <f t="shared" si="8"/>
        <v>0.38484411536441843</v>
      </c>
      <c r="K167" s="47">
        <f t="shared" si="8"/>
        <v>0.28718762085180272</v>
      </c>
      <c r="L167" s="2"/>
      <c r="M167" s="109">
        <f t="shared" si="9"/>
        <v>0.17133617467903201</v>
      </c>
      <c r="O167" s="2"/>
      <c r="P167" s="2"/>
      <c r="Q167" s="2"/>
      <c r="R167" s="2"/>
      <c r="S167" s="2"/>
      <c r="T167" s="2"/>
      <c r="U167" s="2"/>
      <c r="V167" s="2"/>
      <c r="W167" s="2"/>
      <c r="X167" s="2"/>
      <c r="Y167" s="2"/>
      <c r="Z167" s="2"/>
    </row>
    <row r="168" spans="1:26" ht="14.5">
      <c r="A168" s="17" t="s">
        <v>7</v>
      </c>
      <c r="B168" s="47">
        <f t="shared" si="8"/>
        <v>1.2191172834780457</v>
      </c>
      <c r="C168" s="47">
        <f t="shared" si="8"/>
        <v>1.8672144884434956</v>
      </c>
      <c r="D168" s="47">
        <f t="shared" si="8"/>
        <v>2.4977998817965563</v>
      </c>
      <c r="E168" s="47">
        <f t="shared" si="8"/>
        <v>3.0216785049017565</v>
      </c>
      <c r="F168" s="47">
        <f t="shared" si="8"/>
        <v>3.5104148724030466</v>
      </c>
      <c r="G168" s="47">
        <f t="shared" si="8"/>
        <v>3.9213108736459326</v>
      </c>
      <c r="H168" s="47">
        <f t="shared" si="8"/>
        <v>4.3471495933300908</v>
      </c>
      <c r="I168" s="47">
        <f t="shared" si="8"/>
        <v>6.0568167941764157</v>
      </c>
      <c r="J168" s="47">
        <f t="shared" si="8"/>
        <v>6.4754446799786081</v>
      </c>
      <c r="K168" s="47">
        <f t="shared" si="8"/>
        <v>6.9447893430986589</v>
      </c>
      <c r="L168" s="2"/>
      <c r="M168" s="109">
        <f t="shared" si="9"/>
        <v>5.696571968273406</v>
      </c>
      <c r="O168" s="2"/>
      <c r="P168" s="2"/>
      <c r="Q168" s="2"/>
      <c r="R168" s="2"/>
      <c r="S168" s="2"/>
      <c r="T168" s="2"/>
      <c r="U168" s="2"/>
      <c r="V168" s="2"/>
      <c r="W168" s="2"/>
      <c r="X168" s="2"/>
      <c r="Y168" s="2"/>
      <c r="Z168" s="2"/>
    </row>
    <row r="169" spans="1:26" ht="14.5">
      <c r="A169" s="17" t="s">
        <v>8</v>
      </c>
      <c r="B169" s="47">
        <f t="shared" si="8"/>
        <v>0.22042701200941814</v>
      </c>
      <c r="C169" s="47">
        <f t="shared" si="8"/>
        <v>0.41593929527450807</v>
      </c>
      <c r="D169" s="47">
        <f t="shared" si="8"/>
        <v>0.92610127084759974</v>
      </c>
      <c r="E169" s="47">
        <f t="shared" si="8"/>
        <v>2.1407813530756581</v>
      </c>
      <c r="F169" s="47">
        <f t="shared" si="8"/>
        <v>3.9316254447014001</v>
      </c>
      <c r="G169" s="47">
        <f t="shared" si="8"/>
        <v>6.7576527788000265</v>
      </c>
      <c r="H169" s="47">
        <f t="shared" si="8"/>
        <v>10.40249577729732</v>
      </c>
      <c r="I169" s="47">
        <f t="shared" si="8"/>
        <v>18.974606051459798</v>
      </c>
      <c r="J169" s="47">
        <f t="shared" si="8"/>
        <v>21.438051417358693</v>
      </c>
      <c r="K169" s="47">
        <f t="shared" si="8"/>
        <v>22.44473946280096</v>
      </c>
      <c r="L169" s="2"/>
      <c r="M169" s="109">
        <f t="shared" si="9"/>
        <v>101.82390650852705</v>
      </c>
      <c r="O169" s="2"/>
      <c r="P169" s="2"/>
      <c r="Q169" s="2"/>
      <c r="R169" s="2"/>
      <c r="S169" s="2"/>
      <c r="T169" s="2"/>
      <c r="U169" s="2"/>
      <c r="V169" s="2"/>
      <c r="W169" s="2"/>
      <c r="X169" s="2"/>
      <c r="Y169" s="2"/>
      <c r="Z169" s="2"/>
    </row>
    <row r="170" spans="1:26" ht="14.5">
      <c r="A170" s="17" t="s">
        <v>89</v>
      </c>
      <c r="B170" s="71">
        <f>SUM(B160:B169)</f>
        <v>32.985703766599492</v>
      </c>
      <c r="C170" s="71">
        <f t="shared" ref="C170:K170" si="10">SUM(C160:C169)</f>
        <v>37.71659300955266</v>
      </c>
      <c r="D170" s="71">
        <f t="shared" si="10"/>
        <v>38.735697820231358</v>
      </c>
      <c r="E170" s="71">
        <f t="shared" si="10"/>
        <v>40.532828989089317</v>
      </c>
      <c r="F170" s="71">
        <f t="shared" si="10"/>
        <v>42.994784906357374</v>
      </c>
      <c r="G170" s="71">
        <f t="shared" si="10"/>
        <v>46.342790570838282</v>
      </c>
      <c r="H170" s="71">
        <f t="shared" si="10"/>
        <v>50.856028906036684</v>
      </c>
      <c r="I170" s="71">
        <f t="shared" si="10"/>
        <v>63.719051070628254</v>
      </c>
      <c r="J170" s="71">
        <f t="shared" si="10"/>
        <v>72.49455729950715</v>
      </c>
      <c r="K170" s="71">
        <f t="shared" si="10"/>
        <v>79.569929506828743</v>
      </c>
      <c r="L170" s="2"/>
      <c r="M170" s="109">
        <f t="shared" si="9"/>
        <v>2.4122550202308943</v>
      </c>
      <c r="O170" s="2"/>
      <c r="P170" s="2"/>
      <c r="Q170" s="2"/>
      <c r="R170" s="2"/>
      <c r="S170" s="2"/>
      <c r="T170" s="2"/>
      <c r="U170" s="2"/>
      <c r="V170" s="2"/>
      <c r="W170" s="2"/>
      <c r="X170" s="2"/>
      <c r="Y170" s="2"/>
    </row>
    <row r="171" spans="1:26" hidden="1" outlineLevel="1"/>
    <row r="172" spans="1:26" ht="14.5" hidden="1" outlineLevel="1">
      <c r="A172" s="134" t="s">
        <v>282</v>
      </c>
      <c r="B172" s="136" t="s">
        <v>283</v>
      </c>
    </row>
    <row r="173" spans="1:26" hidden="1" outlineLevel="1">
      <c r="A173" t="s">
        <v>90</v>
      </c>
    </row>
    <row r="174" spans="1:26" ht="13" hidden="1" outlineLevel="1">
      <c r="B174" s="4">
        <v>2010</v>
      </c>
      <c r="C174" s="4">
        <v>2020</v>
      </c>
      <c r="D174" s="4">
        <v>2030</v>
      </c>
      <c r="E174" s="4">
        <v>2040</v>
      </c>
      <c r="F174" s="4">
        <v>2050</v>
      </c>
      <c r="G174" s="4">
        <v>2060</v>
      </c>
      <c r="H174" s="4">
        <v>2070</v>
      </c>
      <c r="I174" s="4">
        <v>2080</v>
      </c>
      <c r="J174" s="4">
        <v>2090</v>
      </c>
      <c r="K174" s="4">
        <v>2100</v>
      </c>
    </row>
    <row r="175" spans="1:26" ht="13" hidden="1" outlineLevel="1">
      <c r="A175" s="67" t="s">
        <v>5</v>
      </c>
      <c r="B175" s="1">
        <v>17901.95892504718</v>
      </c>
      <c r="C175" s="1">
        <v>17474.188482229034</v>
      </c>
      <c r="D175" s="1">
        <v>17099.047019929796</v>
      </c>
      <c r="E175" s="1">
        <v>16667.810972341336</v>
      </c>
      <c r="F175" s="1">
        <v>16279.957229048539</v>
      </c>
      <c r="G175" s="1">
        <v>14638.070808505965</v>
      </c>
      <c r="H175" s="1">
        <v>14153.980200118771</v>
      </c>
      <c r="I175" s="1">
        <v>15473.497266318098</v>
      </c>
      <c r="J175" s="1">
        <v>15034.682814675438</v>
      </c>
      <c r="K175" s="1">
        <v>15000.101311096132</v>
      </c>
    </row>
    <row r="176" spans="1:26" ht="13" hidden="1" outlineLevel="1">
      <c r="A176" s="67" t="s">
        <v>6</v>
      </c>
      <c r="B176" s="1">
        <v>12782.315351467614</v>
      </c>
      <c r="C176" s="1">
        <v>12031.916825385739</v>
      </c>
      <c r="D176" s="1">
        <v>12016.726439845206</v>
      </c>
      <c r="E176" s="1">
        <v>11995.184370908852</v>
      </c>
      <c r="F176" s="1">
        <v>12003.380136823118</v>
      </c>
      <c r="G176" s="1">
        <v>11999.347419251486</v>
      </c>
      <c r="H176" s="1">
        <v>11997.771333018862</v>
      </c>
      <c r="I176" s="1">
        <v>12002.198778607262</v>
      </c>
      <c r="J176" s="1">
        <v>12003.881893797448</v>
      </c>
      <c r="K176" s="1">
        <v>11999.181001557263</v>
      </c>
    </row>
    <row r="177" spans="1:11" ht="13" hidden="1" outlineLevel="1">
      <c r="A177" s="67" t="s">
        <v>11</v>
      </c>
      <c r="B177" s="1">
        <v>14605.951398093352</v>
      </c>
      <c r="C177" s="1">
        <v>14805.032712642465</v>
      </c>
      <c r="D177" s="1">
        <v>14940.22186478153</v>
      </c>
      <c r="E177" s="1">
        <v>15250.470959746262</v>
      </c>
      <c r="F177" s="1">
        <v>15218.403882324201</v>
      </c>
      <c r="G177" s="1">
        <v>15242.425418590972</v>
      </c>
      <c r="H177" s="1">
        <v>15221.646125499061</v>
      </c>
      <c r="I177" s="1">
        <v>15242.032731807423</v>
      </c>
      <c r="J177" s="1">
        <v>15227.560911459617</v>
      </c>
      <c r="K177" s="1">
        <v>15234.631063518696</v>
      </c>
    </row>
    <row r="178" spans="1:11" ht="13" hidden="1" outlineLevel="1">
      <c r="A178" s="67" t="s">
        <v>2</v>
      </c>
      <c r="B178" s="1">
        <v>11593.649589554363</v>
      </c>
      <c r="C178" s="1">
        <v>12044.774669617042</v>
      </c>
      <c r="D178" s="1">
        <v>12744.196426113862</v>
      </c>
      <c r="E178" s="1">
        <v>13658.535635153874</v>
      </c>
      <c r="F178" s="1">
        <v>14338.306450786034</v>
      </c>
      <c r="G178" s="1">
        <v>14987.333207193791</v>
      </c>
      <c r="H178" s="1">
        <v>14980.74811376897</v>
      </c>
      <c r="I178" s="1">
        <v>14993.544455295805</v>
      </c>
      <c r="J178" s="1">
        <v>15009.400628324718</v>
      </c>
      <c r="K178" s="1">
        <v>14995.835954291188</v>
      </c>
    </row>
    <row r="179" spans="1:11" ht="13" hidden="1" outlineLevel="1">
      <c r="A179" s="67" t="s">
        <v>3</v>
      </c>
      <c r="B179" s="1">
        <v>14983.015734575763</v>
      </c>
      <c r="C179" s="1">
        <v>14999.023127265236</v>
      </c>
      <c r="D179" s="1">
        <v>15003.320307602649</v>
      </c>
      <c r="E179" s="1">
        <v>15004.703646805387</v>
      </c>
      <c r="F179" s="1">
        <v>14994.168271829556</v>
      </c>
      <c r="G179" s="1">
        <v>15000.167985059112</v>
      </c>
      <c r="H179" s="1">
        <v>15001.939711707919</v>
      </c>
      <c r="I179" s="1">
        <v>15001.423483441802</v>
      </c>
      <c r="J179" s="1">
        <v>14996.326553099938</v>
      </c>
      <c r="K179" s="1">
        <v>15000.252818735347</v>
      </c>
    </row>
    <row r="180" spans="1:11" ht="13" hidden="1" outlineLevel="1">
      <c r="A180" s="67" t="s">
        <v>4</v>
      </c>
      <c r="B180" s="1">
        <v>16367.505302900277</v>
      </c>
      <c r="C180" s="1">
        <v>15979.87064355041</v>
      </c>
      <c r="D180" s="1">
        <v>15439.296388792698</v>
      </c>
      <c r="E180" s="1">
        <v>14992.123437943221</v>
      </c>
      <c r="F180" s="1">
        <v>15003.419195764083</v>
      </c>
      <c r="G180" s="1">
        <v>14989.438016930873</v>
      </c>
      <c r="H180" s="1">
        <v>14992.99729456519</v>
      </c>
      <c r="I180" s="1">
        <v>15002.465313271969</v>
      </c>
      <c r="J180" s="1">
        <v>15001.808084328566</v>
      </c>
      <c r="K180" s="1">
        <v>14996.718729933948</v>
      </c>
    </row>
    <row r="181" spans="1:11" ht="13" hidden="1" outlineLevel="1">
      <c r="A181" s="67" t="s">
        <v>0</v>
      </c>
      <c r="B181" s="1">
        <v>22406.422478479421</v>
      </c>
      <c r="C181" s="1">
        <v>22397.518895765344</v>
      </c>
      <c r="D181" s="1">
        <v>22402.890940508489</v>
      </c>
      <c r="E181" s="1">
        <v>22393.018051996874</v>
      </c>
      <c r="F181" s="1">
        <v>22395.148132563208</v>
      </c>
      <c r="G181" s="1">
        <v>22402.322222810912</v>
      </c>
      <c r="H181" s="1">
        <v>22400.072344876753</v>
      </c>
      <c r="I181" s="1">
        <v>22404.231229994279</v>
      </c>
      <c r="J181" s="1">
        <v>22395.398455331753</v>
      </c>
      <c r="K181" s="1">
        <v>22398.180774672757</v>
      </c>
    </row>
    <row r="182" spans="1:11" ht="13" hidden="1" outlineLevel="1">
      <c r="A182" s="67" t="s">
        <v>1</v>
      </c>
      <c r="B182" s="1">
        <v>11387.053952894074</v>
      </c>
      <c r="C182" s="1">
        <v>11404.148723239294</v>
      </c>
      <c r="D182" s="1">
        <v>11381.185060694108</v>
      </c>
      <c r="E182" s="1">
        <v>11405.898600712213</v>
      </c>
      <c r="F182" s="1">
        <v>11385.543249017775</v>
      </c>
      <c r="G182" s="1">
        <v>11416.188739642352</v>
      </c>
      <c r="H182" s="1">
        <v>11406.491699240793</v>
      </c>
      <c r="I182" s="1">
        <v>11392.753328953055</v>
      </c>
      <c r="J182" s="1">
        <v>11386.501906754949</v>
      </c>
      <c r="K182" s="1">
        <v>11360.640283474177</v>
      </c>
    </row>
    <row r="183" spans="1:11" ht="13" hidden="1" outlineLevel="1">
      <c r="A183" s="67" t="s">
        <v>7</v>
      </c>
      <c r="B183" s="1">
        <v>11987.918923022664</v>
      </c>
      <c r="C183" s="1">
        <v>12025.815302081537</v>
      </c>
      <c r="D183" s="1">
        <v>11990.965985046896</v>
      </c>
      <c r="E183" s="1">
        <v>11997.994487729344</v>
      </c>
      <c r="F183" s="1">
        <v>12010.599556681118</v>
      </c>
      <c r="G183" s="1">
        <v>12008.975594439618</v>
      </c>
      <c r="H183" s="1">
        <v>11990.517476135974</v>
      </c>
      <c r="I183" s="1">
        <v>11994.975268307377</v>
      </c>
      <c r="J183" s="1">
        <v>11996.851071744295</v>
      </c>
      <c r="K183" s="1">
        <v>12000.346959644618</v>
      </c>
    </row>
    <row r="184" spans="1:11" ht="13" hidden="1" outlineLevel="1">
      <c r="A184" s="67" t="s">
        <v>8</v>
      </c>
      <c r="B184" s="1">
        <v>11920.548800149478</v>
      </c>
      <c r="C184" s="1">
        <v>11997.139967533814</v>
      </c>
      <c r="D184" s="1">
        <v>12032.910633319136</v>
      </c>
      <c r="E184" s="1">
        <v>12004.826502812246</v>
      </c>
      <c r="F184" s="1">
        <v>11998.102458723371</v>
      </c>
      <c r="G184" s="1">
        <v>11999.143365160569</v>
      </c>
      <c r="H184" s="1">
        <v>11998.367010760103</v>
      </c>
      <c r="I184" s="1">
        <v>12002.045682326607</v>
      </c>
      <c r="J184" s="1">
        <v>12000.482554725288</v>
      </c>
      <c r="K184" s="1">
        <v>11999.366392939739</v>
      </c>
    </row>
    <row r="185" spans="1:11" collapsed="1"/>
    <row r="186" spans="1:11">
      <c r="A186" s="5" t="s">
        <v>87</v>
      </c>
      <c r="B186" s="5"/>
    </row>
    <row r="187" spans="1:11" ht="14.5">
      <c r="A187" s="129"/>
      <c r="B187" s="129">
        <v>2010</v>
      </c>
      <c r="C187" s="129">
        <v>2020</v>
      </c>
      <c r="D187" s="129">
        <v>2030</v>
      </c>
      <c r="E187" s="129">
        <v>2040</v>
      </c>
      <c r="F187" s="129">
        <v>2050</v>
      </c>
      <c r="G187" s="129">
        <v>2060</v>
      </c>
      <c r="H187" s="129">
        <v>2070</v>
      </c>
      <c r="I187" s="129">
        <v>2080</v>
      </c>
      <c r="J187" s="129">
        <v>2090</v>
      </c>
      <c r="K187" s="129">
        <v>2100</v>
      </c>
    </row>
    <row r="188" spans="1:11" ht="14.5">
      <c r="A188" s="129" t="s">
        <v>5</v>
      </c>
      <c r="B188" s="135">
        <f>B131/B175</f>
        <v>1.394826071199556E-2</v>
      </c>
      <c r="C188" s="135">
        <f t="shared" ref="C188:K188" si="11">C131/C175</f>
        <v>2.0243746161423572E-2</v>
      </c>
      <c r="D188" s="135">
        <f t="shared" si="11"/>
        <v>2.8720237910753465E-2</v>
      </c>
      <c r="E188" s="135">
        <f t="shared" si="11"/>
        <v>4.4411759312088336E-2</v>
      </c>
      <c r="F188" s="135">
        <f t="shared" si="11"/>
        <v>6.5305318290705752E-2</v>
      </c>
      <c r="G188" s="135">
        <f t="shared" si="11"/>
        <v>0.10669483208230489</v>
      </c>
      <c r="H188" s="135">
        <f t="shared" si="11"/>
        <v>0.16429976205581878</v>
      </c>
      <c r="I188" s="135">
        <f t="shared" si="11"/>
        <v>0.25919787696754676</v>
      </c>
      <c r="J188" s="135">
        <f t="shared" si="11"/>
        <v>0.44274963588574573</v>
      </c>
      <c r="K188" s="135">
        <f t="shared" si="11"/>
        <v>0.6818886256469876</v>
      </c>
    </row>
    <row r="189" spans="1:11" ht="14.5">
      <c r="A189" s="129" t="s">
        <v>6</v>
      </c>
      <c r="B189" s="135">
        <f t="shared" ref="B189:K197" si="12">B132/B176</f>
        <v>7.305935169725818E-3</v>
      </c>
      <c r="C189" s="135">
        <f t="shared" si="12"/>
        <v>1.9920466144008015E-2</v>
      </c>
      <c r="D189" s="135">
        <f t="shared" si="12"/>
        <v>4.2143393124966191E-2</v>
      </c>
      <c r="E189" s="135">
        <f t="shared" si="12"/>
        <v>7.2200715814053351E-2</v>
      </c>
      <c r="F189" s="135">
        <f t="shared" si="12"/>
        <v>0.11023972722490626</v>
      </c>
      <c r="G189" s="135">
        <f t="shared" si="12"/>
        <v>0.13376415238942699</v>
      </c>
      <c r="H189" s="135">
        <f t="shared" si="12"/>
        <v>0.1556157747751627</v>
      </c>
      <c r="I189" s="135">
        <f t="shared" si="12"/>
        <v>0.16938894127098506</v>
      </c>
      <c r="J189" s="135">
        <f t="shared" si="12"/>
        <v>0.25313933275126788</v>
      </c>
      <c r="K189" s="135">
        <f t="shared" si="12"/>
        <v>0.26058606317910205</v>
      </c>
    </row>
    <row r="190" spans="1:11" ht="14.5">
      <c r="A190" s="129" t="s">
        <v>11</v>
      </c>
      <c r="B190" s="135">
        <f t="shared" si="12"/>
        <v>0.22774514101561388</v>
      </c>
      <c r="C190" s="135">
        <f t="shared" si="12"/>
        <v>0.25631907633557299</v>
      </c>
      <c r="D190" s="135">
        <f t="shared" si="12"/>
        <v>0.25929202904433873</v>
      </c>
      <c r="E190" s="135">
        <f t="shared" si="12"/>
        <v>0.25437967229461966</v>
      </c>
      <c r="F190" s="135">
        <f t="shared" si="12"/>
        <v>0.24975236299619033</v>
      </c>
      <c r="G190" s="135">
        <f t="shared" si="12"/>
        <v>0.23255398035359337</v>
      </c>
      <c r="H190" s="135">
        <f t="shared" si="12"/>
        <v>0.2114407375514861</v>
      </c>
      <c r="I190" s="135">
        <f t="shared" si="12"/>
        <v>0.18954510608867187</v>
      </c>
      <c r="J190" s="135">
        <f t="shared" si="12"/>
        <v>0.16631234564826275</v>
      </c>
      <c r="K190" s="135">
        <f t="shared" si="12"/>
        <v>0.14329260347752029</v>
      </c>
    </row>
    <row r="191" spans="1:11" ht="14.5">
      <c r="A191" s="129" t="s">
        <v>2</v>
      </c>
      <c r="B191" s="135">
        <f t="shared" si="12"/>
        <v>4.5053370677387529E-3</v>
      </c>
      <c r="C191" s="135">
        <f t="shared" si="12"/>
        <v>6.6440344039116125E-3</v>
      </c>
      <c r="D191" s="135">
        <f t="shared" si="12"/>
        <v>1.0361556103364608E-2</v>
      </c>
      <c r="E191" s="135">
        <f t="shared" si="12"/>
        <v>1.5716177455830944E-2</v>
      </c>
      <c r="F191" s="135">
        <f t="shared" si="12"/>
        <v>2.3528336527866466E-2</v>
      </c>
      <c r="G191" s="135">
        <f t="shared" si="12"/>
        <v>3.2865551443218559E-2</v>
      </c>
      <c r="H191" s="135">
        <f t="shared" si="12"/>
        <v>4.69855526738166E-2</v>
      </c>
      <c r="I191" s="135">
        <f t="shared" si="12"/>
        <v>6.0043583809429708E-2</v>
      </c>
      <c r="J191" s="135">
        <f t="shared" si="12"/>
        <v>7.5997606348438426E-2</v>
      </c>
      <c r="K191" s="135">
        <f t="shared" si="12"/>
        <v>9.4636149614564818E-2</v>
      </c>
    </row>
    <row r="192" spans="1:11" ht="14.5">
      <c r="A192" s="129" t="s">
        <v>3</v>
      </c>
      <c r="B192" s="135">
        <f t="shared" si="12"/>
        <v>7.5307667696214456E-2</v>
      </c>
      <c r="C192" s="135">
        <f t="shared" si="12"/>
        <v>0.10327350118030296</v>
      </c>
      <c r="D192" s="135">
        <f t="shared" si="12"/>
        <v>0.13125309327343598</v>
      </c>
      <c r="E192" s="135">
        <f t="shared" si="12"/>
        <v>0.16669586375418985</v>
      </c>
      <c r="F192" s="135">
        <f t="shared" si="12"/>
        <v>0.20553144255896585</v>
      </c>
      <c r="G192" s="135">
        <f t="shared" si="12"/>
        <v>0.25354054337255122</v>
      </c>
      <c r="H192" s="135">
        <f t="shared" si="12"/>
        <v>0.2947861160732409</v>
      </c>
      <c r="I192" s="135">
        <f t="shared" si="12"/>
        <v>0.32467282349156623</v>
      </c>
      <c r="J192" s="135">
        <f t="shared" si="12"/>
        <v>0.35094664265626097</v>
      </c>
      <c r="K192" s="135">
        <f t="shared" si="12"/>
        <v>0.36933668736866848</v>
      </c>
    </row>
    <row r="193" spans="1:28" ht="14.5">
      <c r="A193" s="129" t="s">
        <v>4</v>
      </c>
      <c r="B193" s="135">
        <f t="shared" si="12"/>
        <v>1.7886433768089956E-2</v>
      </c>
      <c r="C193" s="135">
        <f t="shared" si="12"/>
        <v>2.5696540650402576E-2</v>
      </c>
      <c r="D193" s="135">
        <f t="shared" si="12"/>
        <v>3.5595619849219197E-2</v>
      </c>
      <c r="E193" s="135">
        <f t="shared" si="12"/>
        <v>5.2603527415982287E-2</v>
      </c>
      <c r="F193" s="135">
        <f t="shared" si="12"/>
        <v>7.1649207617266772E-2</v>
      </c>
      <c r="G193" s="135">
        <f t="shared" si="12"/>
        <v>9.0599039186308197E-2</v>
      </c>
      <c r="H193" s="135">
        <f t="shared" si="12"/>
        <v>0.10821076527573764</v>
      </c>
      <c r="I193" s="135">
        <f t="shared" si="12"/>
        <v>0.12816263475455589</v>
      </c>
      <c r="J193" s="135">
        <f t="shared" si="12"/>
        <v>0.15177500086884377</v>
      </c>
      <c r="K193" s="135">
        <f t="shared" si="12"/>
        <v>0.17937090248127743</v>
      </c>
    </row>
    <row r="194" spans="1:28" ht="14.5">
      <c r="A194" s="129" t="s">
        <v>0</v>
      </c>
      <c r="B194" s="135">
        <f t="shared" si="12"/>
        <v>0.21176114740977511</v>
      </c>
      <c r="C194" s="135">
        <f t="shared" si="12"/>
        <v>0.23311932534715926</v>
      </c>
      <c r="D194" s="135">
        <f t="shared" si="12"/>
        <v>0.22807383567562239</v>
      </c>
      <c r="E194" s="135">
        <f t="shared" si="12"/>
        <v>0.21512657684970071</v>
      </c>
      <c r="F194" s="135">
        <f t="shared" si="12"/>
        <v>0.19594260646100231</v>
      </c>
      <c r="G194" s="135">
        <f t="shared" si="12"/>
        <v>0.17370041048791082</v>
      </c>
      <c r="H194" s="135">
        <f t="shared" si="12"/>
        <v>0.1499118168513725</v>
      </c>
      <c r="I194" s="135">
        <f t="shared" si="12"/>
        <v>0.12556154306387537</v>
      </c>
      <c r="J194" s="135">
        <f t="shared" si="12"/>
        <v>0.10173030013605856</v>
      </c>
      <c r="K194" s="135">
        <f t="shared" si="12"/>
        <v>7.9749704247761954E-2</v>
      </c>
    </row>
    <row r="195" spans="1:28" ht="14.5">
      <c r="A195" s="129" t="s">
        <v>1</v>
      </c>
      <c r="B195" s="135">
        <f t="shared" si="12"/>
        <v>5.19881141039494E-2</v>
      </c>
      <c r="C195" s="135">
        <f t="shared" si="12"/>
        <v>5.5011645529045208E-2</v>
      </c>
      <c r="D195" s="135">
        <f t="shared" si="12"/>
        <v>5.1626397469501019E-2</v>
      </c>
      <c r="E195" s="135">
        <f t="shared" si="12"/>
        <v>4.6303182010749573E-2</v>
      </c>
      <c r="F195" s="135">
        <f t="shared" si="12"/>
        <v>4.0542795137595754E-2</v>
      </c>
      <c r="G195" s="135">
        <f t="shared" si="12"/>
        <v>3.4205679386352356E-2</v>
      </c>
      <c r="H195" s="135">
        <f t="shared" si="12"/>
        <v>2.8053230335436476E-2</v>
      </c>
      <c r="I195" s="135">
        <f t="shared" si="12"/>
        <v>2.2504376314588875E-2</v>
      </c>
      <c r="J195" s="135">
        <f t="shared" si="12"/>
        <v>1.7731515271960242E-2</v>
      </c>
      <c r="K195" s="135">
        <f t="shared" si="12"/>
        <v>1.3666668094417054E-2</v>
      </c>
    </row>
    <row r="196" spans="1:28" ht="14.5">
      <c r="A196" s="129" t="s">
        <v>7</v>
      </c>
      <c r="B196" s="135">
        <f t="shared" si="12"/>
        <v>5.4745140412874732E-2</v>
      </c>
      <c r="C196" s="135">
        <f t="shared" si="12"/>
        <v>8.6133476947501952E-2</v>
      </c>
      <c r="D196" s="135">
        <f t="shared" si="12"/>
        <v>0.11278481003488888</v>
      </c>
      <c r="E196" s="135">
        <f t="shared" si="12"/>
        <v>0.13316545368889512</v>
      </c>
      <c r="F196" s="135">
        <f t="shared" si="12"/>
        <v>0.15100418331913934</v>
      </c>
      <c r="G196" s="135">
        <f t="shared" si="12"/>
        <v>0.16492686172082921</v>
      </c>
      <c r="H196" s="135">
        <f t="shared" si="12"/>
        <v>0.17911054222062481</v>
      </c>
      <c r="I196" s="135">
        <f t="shared" si="12"/>
        <v>0.25706798128487079</v>
      </c>
      <c r="J196" s="135">
        <f t="shared" si="12"/>
        <v>0.28317418120944432</v>
      </c>
      <c r="K196" s="135">
        <f t="shared" si="12"/>
        <v>0.31287078684310127</v>
      </c>
    </row>
    <row r="197" spans="1:28" ht="14.5">
      <c r="A197" s="129" t="s">
        <v>8</v>
      </c>
      <c r="B197" s="135">
        <f t="shared" si="12"/>
        <v>1.0678738739660425E-2</v>
      </c>
      <c r="C197" s="135">
        <f t="shared" si="12"/>
        <v>2.0632508877171368E-2</v>
      </c>
      <c r="D197" s="135">
        <f t="shared" si="12"/>
        <v>4.4001722695501296E-2</v>
      </c>
      <c r="E197" s="135">
        <f t="shared" si="12"/>
        <v>9.8096182469385021E-2</v>
      </c>
      <c r="F197" s="135">
        <f t="shared" si="12"/>
        <v>0.17368842061452036</v>
      </c>
      <c r="G197" s="135">
        <f t="shared" si="12"/>
        <v>0.2880115026326367</v>
      </c>
      <c r="H197" s="135">
        <f t="shared" si="12"/>
        <v>0.42832152066037144</v>
      </c>
      <c r="I197" s="135">
        <f t="shared" si="12"/>
        <v>0.80486010140036979</v>
      </c>
      <c r="J197" s="135">
        <f t="shared" si="12"/>
        <v>0.93721217504841259</v>
      </c>
      <c r="K197" s="135">
        <f t="shared" si="12"/>
        <v>1.0112440852114766</v>
      </c>
    </row>
    <row r="198" spans="1:28" ht="14.5">
      <c r="A198" s="143" t="s">
        <v>89</v>
      </c>
      <c r="B198" s="135">
        <f>SUM(B188:B197)</f>
        <v>0.67587191609563813</v>
      </c>
      <c r="C198" s="135">
        <f t="shared" ref="C198:K198" si="13">SUM(C188:C197)</f>
        <v>0.82699432157649955</v>
      </c>
      <c r="D198" s="135">
        <f t="shared" si="13"/>
        <v>0.94385269518159187</v>
      </c>
      <c r="E198" s="135">
        <f t="shared" si="13"/>
        <v>1.0986991110654949</v>
      </c>
      <c r="F198" s="135">
        <f t="shared" si="13"/>
        <v>1.287184400748159</v>
      </c>
      <c r="G198" s="135">
        <f t="shared" si="13"/>
        <v>1.5108625530551323</v>
      </c>
      <c r="H198" s="135">
        <f t="shared" si="13"/>
        <v>1.7667358184730677</v>
      </c>
      <c r="I198" s="135">
        <f t="shared" si="13"/>
        <v>2.3410049684464607</v>
      </c>
      <c r="J198" s="135">
        <f t="shared" si="13"/>
        <v>2.7807687358246951</v>
      </c>
      <c r="K198" s="135">
        <f t="shared" si="13"/>
        <v>3.1466422761648776</v>
      </c>
    </row>
    <row r="200" spans="1:28" ht="14.5">
      <c r="A200" s="34" t="s">
        <v>42</v>
      </c>
      <c r="B200" s="35"/>
      <c r="C200" s="35"/>
      <c r="D200" s="35"/>
      <c r="E200" s="35"/>
      <c r="F200" s="35"/>
      <c r="G200" s="35"/>
      <c r="H200" s="35"/>
      <c r="I200" s="35"/>
      <c r="J200" s="35"/>
      <c r="K200" s="35"/>
      <c r="L200" s="35"/>
      <c r="M200" s="35"/>
      <c r="N200" s="35"/>
      <c r="O200" s="35"/>
      <c r="P200" s="35"/>
      <c r="Q200" s="35"/>
      <c r="R200" s="35"/>
      <c r="S200" s="35"/>
      <c r="T200" s="35"/>
      <c r="U200" s="35"/>
    </row>
    <row r="201" spans="1:28" hidden="1" outlineLevel="1"/>
    <row r="202" spans="1:28" hidden="1" outlineLevel="1">
      <c r="A202" t="s">
        <v>43</v>
      </c>
      <c r="P202" s="48"/>
    </row>
    <row r="203" spans="1:28" ht="14.5" hidden="1" outlineLevel="1">
      <c r="A203" s="38" t="s">
        <v>26</v>
      </c>
      <c r="B203" s="16"/>
      <c r="C203" s="16"/>
      <c r="D203" s="16"/>
      <c r="E203" s="16"/>
      <c r="F203" s="16"/>
      <c r="G203" s="16"/>
      <c r="H203" s="16"/>
      <c r="I203" s="16"/>
      <c r="J203" s="16"/>
      <c r="K203" s="16"/>
      <c r="L203" s="38"/>
      <c r="M203" s="25"/>
      <c r="N203" s="25"/>
      <c r="O203" s="49"/>
    </row>
    <row r="204" spans="1:28" ht="14.5" hidden="1" outlineLevel="1">
      <c r="B204" s="4">
        <v>2010</v>
      </c>
      <c r="C204" s="4">
        <v>2020</v>
      </c>
      <c r="D204" s="4">
        <v>2030</v>
      </c>
      <c r="E204" s="4">
        <v>2040</v>
      </c>
      <c r="F204" s="4">
        <v>2050</v>
      </c>
      <c r="G204" s="4">
        <v>2060</v>
      </c>
      <c r="H204" s="4">
        <v>2070</v>
      </c>
      <c r="I204" s="4">
        <v>2080</v>
      </c>
      <c r="J204" s="4">
        <v>2090</v>
      </c>
      <c r="K204" s="4">
        <v>2100</v>
      </c>
      <c r="L204" s="38"/>
      <c r="M204" s="29"/>
      <c r="N204" s="29"/>
      <c r="O204" s="51"/>
      <c r="AA204" s="1"/>
      <c r="AB204" s="1"/>
    </row>
    <row r="205" spans="1:28" ht="14.5" hidden="1" outlineLevel="1">
      <c r="A205" s="4" t="s">
        <v>5</v>
      </c>
      <c r="B205" s="1">
        <v>815.06040503764143</v>
      </c>
      <c r="C205" s="1">
        <v>842.55771518152039</v>
      </c>
      <c r="D205" s="1">
        <v>892.16051144284154</v>
      </c>
      <c r="E205" s="1">
        <v>983.88372063998963</v>
      </c>
      <c r="F205" s="1">
        <v>1114.8893064025042</v>
      </c>
      <c r="G205" s="1">
        <v>1400</v>
      </c>
      <c r="H205" s="1">
        <v>1700</v>
      </c>
      <c r="I205" s="1">
        <v>1900</v>
      </c>
      <c r="J205" s="1">
        <v>1754.0916813050587</v>
      </c>
      <c r="K205" s="1">
        <v>1665.3255746547352</v>
      </c>
      <c r="L205" s="38"/>
      <c r="M205" s="29"/>
      <c r="N205" s="29"/>
      <c r="O205" s="51"/>
      <c r="AA205" s="1"/>
      <c r="AB205" s="1"/>
    </row>
    <row r="206" spans="1:28" ht="14.5" hidden="1" outlineLevel="1">
      <c r="A206" s="4" t="s">
        <v>6</v>
      </c>
      <c r="B206" s="1">
        <v>1182.934522050637</v>
      </c>
      <c r="C206" s="1">
        <v>1646.7234024101631</v>
      </c>
      <c r="D206" s="1">
        <v>2021.1199593079564</v>
      </c>
      <c r="E206" s="1">
        <v>2163.6888897068075</v>
      </c>
      <c r="F206" s="1">
        <v>2247.3785973197473</v>
      </c>
      <c r="G206" s="1">
        <v>2281.5725785517334</v>
      </c>
      <c r="H206" s="1">
        <v>2292.569762692362</v>
      </c>
      <c r="I206" s="1">
        <v>2284.8045707989718</v>
      </c>
      <c r="J206" s="1">
        <v>2262.2448161851871</v>
      </c>
      <c r="K206" s="1">
        <v>2224.5143742222904</v>
      </c>
      <c r="L206" s="38"/>
      <c r="M206" s="29"/>
      <c r="N206" s="29"/>
      <c r="O206" s="51"/>
      <c r="AA206" s="1"/>
      <c r="AB206" s="1"/>
    </row>
    <row r="207" spans="1:28" ht="14.5" hidden="1" outlineLevel="1">
      <c r="A207" s="4" t="s">
        <v>11</v>
      </c>
      <c r="B207" s="1">
        <v>999.71368057150994</v>
      </c>
      <c r="C207" s="1">
        <v>1035.717435414706</v>
      </c>
      <c r="D207" s="1">
        <v>1082.3827866165639</v>
      </c>
      <c r="E207" s="1">
        <v>1085.8847163768719</v>
      </c>
      <c r="F207" s="1">
        <v>1027.22311398383</v>
      </c>
      <c r="G207" s="1">
        <v>960.45053257234474</v>
      </c>
      <c r="H207" s="1">
        <v>877.33143481486889</v>
      </c>
      <c r="I207" s="1">
        <v>772.17712712459456</v>
      </c>
      <c r="J207" s="1">
        <v>651.46304370711846</v>
      </c>
      <c r="K207" s="1">
        <v>607.93241520160802</v>
      </c>
      <c r="L207" s="38"/>
      <c r="M207" s="29"/>
      <c r="N207" s="29"/>
      <c r="O207" s="51"/>
      <c r="AA207" s="1"/>
      <c r="AB207" s="1"/>
    </row>
    <row r="208" spans="1:28" ht="14.5" hidden="1" outlineLevel="1">
      <c r="A208" s="4" t="s">
        <v>2</v>
      </c>
      <c r="B208" s="1">
        <v>1068.4849815682257</v>
      </c>
      <c r="C208" s="1">
        <v>1276.7199700226834</v>
      </c>
      <c r="D208" s="1">
        <v>1582.8868509265749</v>
      </c>
      <c r="E208" s="1">
        <v>1856.1166224841131</v>
      </c>
      <c r="F208" s="1">
        <v>1990.2124307257084</v>
      </c>
      <c r="G208" s="1">
        <v>1920.118627464909</v>
      </c>
      <c r="H208" s="1">
        <v>1625.7140265828625</v>
      </c>
      <c r="I208" s="1">
        <v>1264.9891244430262</v>
      </c>
      <c r="J208" s="1">
        <v>834.76024845222685</v>
      </c>
      <c r="K208" s="1">
        <v>341.51541657559255</v>
      </c>
      <c r="L208" s="38"/>
      <c r="M208" s="29"/>
      <c r="N208" s="29"/>
      <c r="O208" s="51"/>
      <c r="AA208" s="1"/>
      <c r="AB208" s="1"/>
    </row>
    <row r="209" spans="1:28" ht="14.5" hidden="1" outlineLevel="1">
      <c r="A209" s="4" t="s">
        <v>3</v>
      </c>
      <c r="B209" s="1">
        <v>2034.6839001561279</v>
      </c>
      <c r="C209" s="1">
        <v>1982.7574920343204</v>
      </c>
      <c r="D209" s="1">
        <v>1906.5592742659449</v>
      </c>
      <c r="E209" s="1">
        <v>1800.8578712000278</v>
      </c>
      <c r="F209" s="1">
        <v>1705.2138157545362</v>
      </c>
      <c r="G209" s="1">
        <v>1599.8962752218501</v>
      </c>
      <c r="H209" s="1">
        <v>1596.48963859731</v>
      </c>
      <c r="I209" s="1">
        <v>1593.0645393947193</v>
      </c>
      <c r="J209" s="1">
        <v>1594.9608569673755</v>
      </c>
      <c r="K209" s="1">
        <v>1569.9449682094082</v>
      </c>
      <c r="L209" s="38"/>
      <c r="M209" s="29"/>
      <c r="N209" s="29"/>
      <c r="O209" s="51"/>
      <c r="AA209" s="1"/>
      <c r="AB209" s="1"/>
    </row>
    <row r="210" spans="1:28" ht="14.5" hidden="1" outlineLevel="1">
      <c r="A210" s="4" t="s">
        <v>4</v>
      </c>
      <c r="B210" s="1">
        <v>2593.3258747916093</v>
      </c>
      <c r="C210" s="1">
        <v>2550.6481703828031</v>
      </c>
      <c r="D210" s="1">
        <v>2409.8137449197843</v>
      </c>
      <c r="E210" s="1">
        <v>2032.5105409999405</v>
      </c>
      <c r="F210" s="1">
        <v>1578.9018920145043</v>
      </c>
      <c r="G210" s="1">
        <v>1460.4746649872186</v>
      </c>
      <c r="H210" s="1">
        <v>1487.6796322550506</v>
      </c>
      <c r="I210" s="1">
        <v>1507.7990994363349</v>
      </c>
      <c r="J210" s="1">
        <v>1510.8963805374583</v>
      </c>
      <c r="K210" s="1">
        <v>1481.6335524070132</v>
      </c>
      <c r="L210" s="38"/>
      <c r="M210" s="29"/>
      <c r="N210" s="29"/>
      <c r="O210" s="51"/>
      <c r="AA210" s="1"/>
      <c r="AB210" s="1"/>
    </row>
    <row r="211" spans="1:28" ht="14.5" hidden="1" outlineLevel="1">
      <c r="A211" s="4" t="s">
        <v>0</v>
      </c>
      <c r="B211" s="1">
        <v>788.61619933507666</v>
      </c>
      <c r="C211" s="1">
        <v>791.31805112626478</v>
      </c>
      <c r="D211" s="1">
        <v>791.51779066193967</v>
      </c>
      <c r="E211" s="1">
        <v>789.52371000610344</v>
      </c>
      <c r="F211" s="1">
        <v>785.41067567453297</v>
      </c>
      <c r="G211" s="1">
        <v>779.58585487058747</v>
      </c>
      <c r="H211" s="1">
        <v>771.85091777037621</v>
      </c>
      <c r="I211" s="1">
        <v>762.75571562123787</v>
      </c>
      <c r="J211" s="1">
        <v>751.8862630669397</v>
      </c>
      <c r="K211" s="1">
        <v>739.1880324217434</v>
      </c>
      <c r="L211" s="38"/>
      <c r="M211" s="29"/>
      <c r="N211" s="29"/>
      <c r="O211" s="51"/>
      <c r="AA211" s="1"/>
      <c r="AB211" s="1"/>
    </row>
    <row r="212" spans="1:28" ht="14.5" hidden="1" outlineLevel="1">
      <c r="A212" s="4" t="s">
        <v>1</v>
      </c>
      <c r="B212" s="1">
        <v>1317.0185954048943</v>
      </c>
      <c r="C212" s="1">
        <v>1396.4365933877227</v>
      </c>
      <c r="D212" s="1">
        <v>1472.7260939191017</v>
      </c>
      <c r="E212" s="1">
        <v>1539.578837119454</v>
      </c>
      <c r="F212" s="1">
        <v>1604.2495402967947</v>
      </c>
      <c r="G212" s="1">
        <v>1656.9922728619999</v>
      </c>
      <c r="H212" s="1">
        <v>1706.9486530026631</v>
      </c>
      <c r="I212" s="1">
        <v>1751.1054501178244</v>
      </c>
      <c r="J212" s="1">
        <v>1791.7600706639728</v>
      </c>
      <c r="K212" s="1">
        <v>1828.4376010140591</v>
      </c>
      <c r="L212" s="38"/>
      <c r="M212" s="29"/>
      <c r="N212" s="29"/>
      <c r="O212" s="51"/>
      <c r="AA212" s="1"/>
      <c r="AB212" s="1"/>
    </row>
    <row r="213" spans="1:28" ht="14.5" hidden="1" outlineLevel="1">
      <c r="A213" s="4" t="s">
        <v>7</v>
      </c>
      <c r="B213" s="1">
        <v>2773.2061932572728</v>
      </c>
      <c r="C213" s="1">
        <v>2848.7177157390406</v>
      </c>
      <c r="D213" s="1">
        <v>2890.9318794391738</v>
      </c>
      <c r="E213" s="1">
        <v>2911.4056567278521</v>
      </c>
      <c r="F213" s="1">
        <v>2919.863751036326</v>
      </c>
      <c r="G213" s="1">
        <v>2916.7391073797953</v>
      </c>
      <c r="H213" s="1">
        <v>2904.171488998948</v>
      </c>
      <c r="I213" s="1">
        <v>2872.6288363084022</v>
      </c>
      <c r="J213" s="1">
        <v>2822.8989808747556</v>
      </c>
      <c r="K213" s="1">
        <v>2753.4187816489466</v>
      </c>
      <c r="L213" s="38"/>
      <c r="M213" s="29"/>
      <c r="N213" s="29"/>
      <c r="O213" s="51"/>
      <c r="AA213" s="1"/>
      <c r="AB213" s="1"/>
    </row>
    <row r="214" spans="1:28" ht="14.5" hidden="1" outlineLevel="1">
      <c r="A214" s="4" t="s">
        <v>8</v>
      </c>
      <c r="B214" s="1">
        <v>1732.8111677348386</v>
      </c>
      <c r="C214" s="1">
        <v>2002.8379355734598</v>
      </c>
      <c r="D214" s="1">
        <v>2217.6185411932684</v>
      </c>
      <c r="E214" s="1">
        <v>2358.9649653586471</v>
      </c>
      <c r="F214" s="1">
        <v>2469.0310552044753</v>
      </c>
      <c r="G214" s="1">
        <v>2509.2898762299419</v>
      </c>
      <c r="H214" s="1">
        <v>2475.0749848419619</v>
      </c>
      <c r="I214" s="1">
        <v>2423.2978970350664</v>
      </c>
      <c r="J214" s="1">
        <v>2324.3224399193723</v>
      </c>
      <c r="K214" s="1">
        <v>2183.0093602822608</v>
      </c>
      <c r="L214" s="38"/>
      <c r="M214" s="29"/>
      <c r="N214" s="29"/>
      <c r="O214" s="51"/>
      <c r="Q214" s="1"/>
      <c r="R214" s="1"/>
      <c r="S214" s="1"/>
      <c r="T214" s="1"/>
      <c r="U214" s="1"/>
      <c r="V214" s="1"/>
      <c r="W214" s="1"/>
      <c r="X214" s="1"/>
      <c r="Y214" s="1"/>
      <c r="Z214" s="1"/>
    </row>
    <row r="215" spans="1:28" hidden="1" outlineLevel="1"/>
    <row r="216" spans="1:28" ht="14.5" hidden="1" outlineLevel="1">
      <c r="A216" t="s">
        <v>44</v>
      </c>
      <c r="O216" t="s">
        <v>44</v>
      </c>
    </row>
    <row r="217" spans="1:28" ht="14.5" hidden="1" outlineLevel="1">
      <c r="A217" t="s">
        <v>34</v>
      </c>
      <c r="B217">
        <v>0.3</v>
      </c>
      <c r="C217">
        <v>0.3</v>
      </c>
      <c r="D217">
        <v>0.3</v>
      </c>
      <c r="E217">
        <v>0.3</v>
      </c>
      <c r="F217">
        <v>0.3</v>
      </c>
      <c r="G217">
        <v>0.3</v>
      </c>
      <c r="H217">
        <v>0.3</v>
      </c>
      <c r="I217">
        <v>0.3</v>
      </c>
      <c r="J217">
        <v>0.3</v>
      </c>
      <c r="K217">
        <v>0.3</v>
      </c>
      <c r="L217" s="8" t="s">
        <v>144</v>
      </c>
      <c r="M217" s="103" t="s">
        <v>145</v>
      </c>
      <c r="N217" s="26"/>
      <c r="O217" t="s">
        <v>34</v>
      </c>
      <c r="P217">
        <v>0.3</v>
      </c>
      <c r="Q217">
        <v>0.3</v>
      </c>
      <c r="R217">
        <v>0.3</v>
      </c>
      <c r="S217">
        <v>0.3</v>
      </c>
      <c r="T217">
        <v>0.3</v>
      </c>
      <c r="U217">
        <v>0.3</v>
      </c>
      <c r="V217">
        <v>0.3</v>
      </c>
      <c r="W217">
        <v>0.3</v>
      </c>
      <c r="X217">
        <v>0.3</v>
      </c>
      <c r="Y217">
        <v>0.3</v>
      </c>
      <c r="Z217" s="8"/>
      <c r="AA217" s="103"/>
    </row>
    <row r="218" spans="1:28" ht="14.5" hidden="1" outlineLevel="1">
      <c r="A218" s="21"/>
      <c r="B218" s="72">
        <v>2010</v>
      </c>
      <c r="C218" s="72">
        <v>2020</v>
      </c>
      <c r="D218" s="72">
        <v>2030</v>
      </c>
      <c r="E218" s="72">
        <v>2040</v>
      </c>
      <c r="F218" s="72">
        <v>2050</v>
      </c>
      <c r="G218" s="72">
        <v>2060</v>
      </c>
      <c r="H218" s="72">
        <v>2070</v>
      </c>
      <c r="I218" s="72">
        <v>2080</v>
      </c>
      <c r="J218" s="72">
        <v>2090</v>
      </c>
      <c r="K218" s="72">
        <v>2100</v>
      </c>
      <c r="M218" s="104"/>
      <c r="N218" s="36"/>
      <c r="O218" s="21"/>
      <c r="P218" s="72">
        <v>2010</v>
      </c>
      <c r="Q218" s="72">
        <v>2020</v>
      </c>
      <c r="R218" s="72">
        <v>2030</v>
      </c>
      <c r="S218" s="72">
        <v>2040</v>
      </c>
      <c r="T218" s="72">
        <v>2050</v>
      </c>
      <c r="U218" s="72">
        <v>2060</v>
      </c>
      <c r="V218" s="72">
        <v>2070</v>
      </c>
      <c r="W218" s="72">
        <v>2080</v>
      </c>
      <c r="X218" s="72">
        <v>2090</v>
      </c>
      <c r="Y218" s="72">
        <v>2100</v>
      </c>
      <c r="AA218" s="104"/>
    </row>
    <row r="219" spans="1:28" ht="14.5" hidden="1" outlineLevel="1">
      <c r="A219" s="21" t="s">
        <v>5</v>
      </c>
      <c r="B219" s="44">
        <v>0.52135821405973515</v>
      </c>
      <c r="C219" s="44">
        <f t="shared" ref="C219:C228" si="14">B219*(1-C$217/100)^10</f>
        <v>0.50592693735048078</v>
      </c>
      <c r="D219" s="44">
        <f t="shared" ref="D219:G228" si="15">$L219*D$1005+$M219</f>
        <v>0.50197132179580861</v>
      </c>
      <c r="E219" s="44">
        <f t="shared" si="15"/>
        <v>0.49801570624113656</v>
      </c>
      <c r="F219" s="44">
        <f t="shared" si="15"/>
        <v>0.49406009068646439</v>
      </c>
      <c r="G219" s="44">
        <f t="shared" si="15"/>
        <v>0.49010447513179223</v>
      </c>
      <c r="H219" s="44">
        <f>$V$229</f>
        <v>0.48614885957712017</v>
      </c>
      <c r="I219" s="44">
        <f t="shared" ref="I219:K228" si="16">H219*(1-I$217/100)^10</f>
        <v>0.47175971719532689</v>
      </c>
      <c r="J219" s="44">
        <f t="shared" si="16"/>
        <v>0.45779646785926376</v>
      </c>
      <c r="K219" s="44">
        <f t="shared" si="16"/>
        <v>0.44424650589156728</v>
      </c>
      <c r="L219">
        <f t="shared" ref="L219:L228" si="17">(H219-C219)/(H$1005-C$1005)</f>
        <v>-3.9556155546721205E-4</v>
      </c>
      <c r="M219" s="105">
        <f t="shared" ref="M219:M228" si="18">H219-L219*H$1005</f>
        <v>1.3049612793942491</v>
      </c>
      <c r="N219" s="36"/>
      <c r="O219" s="21" t="s">
        <v>5</v>
      </c>
      <c r="P219" s="44">
        <v>0.52135821405973515</v>
      </c>
      <c r="Q219" s="44">
        <f>P219*(1-Q$217/100)^10</f>
        <v>0.50592693735048078</v>
      </c>
      <c r="R219" s="44">
        <f t="shared" ref="R219:Y219" si="19">Q219*(1-R$217/100)^10</f>
        <v>0.49095239901122995</v>
      </c>
      <c r="S219" s="44">
        <f t="shared" si="19"/>
        <v>0.47642108039783121</v>
      </c>
      <c r="T219" s="44">
        <f t="shared" si="19"/>
        <v>0.4623198629939782</v>
      </c>
      <c r="U219" s="44">
        <f t="shared" si="19"/>
        <v>0.44863601656813629</v>
      </c>
      <c r="V219" s="44">
        <f t="shared" si="19"/>
        <v>0.43535718768100318</v>
      </c>
      <c r="W219" s="44">
        <f t="shared" si="19"/>
        <v>0.4224713885331286</v>
      </c>
      <c r="X219" s="44">
        <f t="shared" si="19"/>
        <v>0.40996698614262428</v>
      </c>
      <c r="Y219" s="44">
        <f t="shared" si="19"/>
        <v>0.39783269184319459</v>
      </c>
      <c r="AA219" s="105"/>
    </row>
    <row r="220" spans="1:28" ht="14.5" hidden="1" outlineLevel="1">
      <c r="A220" s="21" t="s">
        <v>6</v>
      </c>
      <c r="B220" s="44">
        <v>0.52135821405973515</v>
      </c>
      <c r="C220" s="44">
        <f t="shared" si="14"/>
        <v>0.50592693735048078</v>
      </c>
      <c r="D220" s="44">
        <f t="shared" si="15"/>
        <v>0.50197132179580861</v>
      </c>
      <c r="E220" s="44">
        <f t="shared" si="15"/>
        <v>0.49801570624113656</v>
      </c>
      <c r="F220" s="44">
        <f t="shared" si="15"/>
        <v>0.49406009068646439</v>
      </c>
      <c r="G220" s="44">
        <f t="shared" si="15"/>
        <v>0.49010447513179223</v>
      </c>
      <c r="H220" s="44">
        <f t="shared" ref="H220:H228" si="20">$V$229</f>
        <v>0.48614885957712017</v>
      </c>
      <c r="I220" s="44">
        <f t="shared" si="16"/>
        <v>0.47175971719532689</v>
      </c>
      <c r="J220" s="44">
        <f t="shared" si="16"/>
        <v>0.45779646785926376</v>
      </c>
      <c r="K220" s="44">
        <f t="shared" si="16"/>
        <v>0.44424650589156728</v>
      </c>
      <c r="L220">
        <f t="shared" si="17"/>
        <v>-3.9556155546721205E-4</v>
      </c>
      <c r="M220" s="105">
        <f t="shared" si="18"/>
        <v>1.3049612793942491</v>
      </c>
      <c r="N220" s="36"/>
      <c r="O220" s="21" t="s">
        <v>6</v>
      </c>
      <c r="P220" s="44">
        <v>0.52135821405973515</v>
      </c>
      <c r="Q220" s="44">
        <f t="shared" ref="Q220:Y228" si="21">P220*(1-Q$217/100)^10</f>
        <v>0.50592693735048078</v>
      </c>
      <c r="R220" s="44">
        <f t="shared" si="21"/>
        <v>0.49095239901122995</v>
      </c>
      <c r="S220" s="44">
        <f t="shared" si="21"/>
        <v>0.47642108039783121</v>
      </c>
      <c r="T220" s="44">
        <f t="shared" si="21"/>
        <v>0.4623198629939782</v>
      </c>
      <c r="U220" s="44">
        <f t="shared" si="21"/>
        <v>0.44863601656813629</v>
      </c>
      <c r="V220" s="44">
        <f t="shared" si="21"/>
        <v>0.43535718768100318</v>
      </c>
      <c r="W220" s="44">
        <f t="shared" si="21"/>
        <v>0.4224713885331286</v>
      </c>
      <c r="X220" s="44">
        <f t="shared" si="21"/>
        <v>0.40996698614262428</v>
      </c>
      <c r="Y220" s="44">
        <f t="shared" si="21"/>
        <v>0.39783269184319459</v>
      </c>
      <c r="AA220" s="105"/>
    </row>
    <row r="221" spans="1:28" ht="14.5" hidden="1" outlineLevel="1">
      <c r="A221" s="21" t="s">
        <v>11</v>
      </c>
      <c r="B221" s="44">
        <v>0.60825124973635769</v>
      </c>
      <c r="C221" s="44">
        <f t="shared" si="14"/>
        <v>0.59024809357556096</v>
      </c>
      <c r="D221" s="44">
        <f t="shared" si="15"/>
        <v>0.56942824677587289</v>
      </c>
      <c r="E221" s="44">
        <f t="shared" si="15"/>
        <v>0.54860839997618438</v>
      </c>
      <c r="F221" s="44">
        <f t="shared" si="15"/>
        <v>0.52778855317649676</v>
      </c>
      <c r="G221" s="44">
        <f t="shared" si="15"/>
        <v>0.50696870637680824</v>
      </c>
      <c r="H221" s="44">
        <f t="shared" si="20"/>
        <v>0.48614885957712017</v>
      </c>
      <c r="I221" s="44">
        <f t="shared" si="16"/>
        <v>0.47175971719532689</v>
      </c>
      <c r="J221" s="44">
        <f t="shared" si="16"/>
        <v>0.45779646785926376</v>
      </c>
      <c r="K221" s="44">
        <f t="shared" si="16"/>
        <v>0.44424650589156728</v>
      </c>
      <c r="L221">
        <f t="shared" si="17"/>
        <v>-2.0819846799688159E-3</v>
      </c>
      <c r="M221" s="105">
        <f t="shared" si="18"/>
        <v>4.7958571471125691</v>
      </c>
      <c r="N221" s="36"/>
      <c r="O221" s="21" t="s">
        <v>11</v>
      </c>
      <c r="P221" s="44">
        <v>0.60825124973635769</v>
      </c>
      <c r="Q221" s="44">
        <f t="shared" si="21"/>
        <v>0.59024809357556096</v>
      </c>
      <c r="R221" s="44">
        <f t="shared" si="21"/>
        <v>0.57277779884643498</v>
      </c>
      <c r="S221" s="44">
        <f t="shared" si="21"/>
        <v>0.55582459379746985</v>
      </c>
      <c r="T221" s="44">
        <f t="shared" si="21"/>
        <v>0.53937317349297464</v>
      </c>
      <c r="U221" s="44">
        <f t="shared" si="21"/>
        <v>0.52340868599615908</v>
      </c>
      <c r="V221" s="44">
        <f t="shared" si="21"/>
        <v>0.50791671896117052</v>
      </c>
      <c r="W221" s="44">
        <f t="shared" si="21"/>
        <v>0.49288328662198355</v>
      </c>
      <c r="X221" s="44">
        <f t="shared" si="21"/>
        <v>0.47829481716639516</v>
      </c>
      <c r="Y221" s="44">
        <f t="shared" si="21"/>
        <v>0.4641381404837272</v>
      </c>
      <c r="AA221" s="105"/>
    </row>
    <row r="222" spans="1:28" ht="14.5" hidden="1" outlineLevel="1">
      <c r="A222" s="21" t="s">
        <v>2</v>
      </c>
      <c r="B222" s="44">
        <v>0.60825124973635769</v>
      </c>
      <c r="C222" s="44">
        <f t="shared" si="14"/>
        <v>0.59024809357556096</v>
      </c>
      <c r="D222" s="44">
        <f t="shared" si="15"/>
        <v>0.56942824677587289</v>
      </c>
      <c r="E222" s="44">
        <f t="shared" si="15"/>
        <v>0.54860839997618438</v>
      </c>
      <c r="F222" s="44">
        <f t="shared" si="15"/>
        <v>0.52778855317649676</v>
      </c>
      <c r="G222" s="44">
        <f t="shared" si="15"/>
        <v>0.50696870637680824</v>
      </c>
      <c r="H222" s="44">
        <f t="shared" si="20"/>
        <v>0.48614885957712017</v>
      </c>
      <c r="I222" s="44">
        <f t="shared" si="16"/>
        <v>0.47175971719532689</v>
      </c>
      <c r="J222" s="44">
        <f t="shared" si="16"/>
        <v>0.45779646785926376</v>
      </c>
      <c r="K222" s="44">
        <f t="shared" si="16"/>
        <v>0.44424650589156728</v>
      </c>
      <c r="L222">
        <f t="shared" si="17"/>
        <v>-2.0819846799688159E-3</v>
      </c>
      <c r="M222" s="105">
        <f t="shared" si="18"/>
        <v>4.7958571471125691</v>
      </c>
      <c r="N222" s="36"/>
      <c r="O222" s="21" t="s">
        <v>2</v>
      </c>
      <c r="P222" s="44">
        <v>0.60825124973635769</v>
      </c>
      <c r="Q222" s="44">
        <f t="shared" si="21"/>
        <v>0.59024809357556096</v>
      </c>
      <c r="R222" s="44">
        <f t="shared" si="21"/>
        <v>0.57277779884643498</v>
      </c>
      <c r="S222" s="44">
        <f t="shared" si="21"/>
        <v>0.55582459379746985</v>
      </c>
      <c r="T222" s="44">
        <f t="shared" si="21"/>
        <v>0.53937317349297464</v>
      </c>
      <c r="U222" s="44">
        <f t="shared" si="21"/>
        <v>0.52340868599615908</v>
      </c>
      <c r="V222" s="44">
        <f t="shared" si="21"/>
        <v>0.50791671896117052</v>
      </c>
      <c r="W222" s="44">
        <f t="shared" si="21"/>
        <v>0.49288328662198355</v>
      </c>
      <c r="X222" s="44">
        <f t="shared" si="21"/>
        <v>0.47829481716639516</v>
      </c>
      <c r="Y222" s="44">
        <f t="shared" si="21"/>
        <v>0.4641381404837272</v>
      </c>
      <c r="AA222" s="105"/>
    </row>
    <row r="223" spans="1:28" ht="14.5" hidden="1" outlineLevel="1">
      <c r="A223" s="21" t="s">
        <v>3</v>
      </c>
      <c r="B223" s="44">
        <v>0.52135821405973515</v>
      </c>
      <c r="C223" s="44">
        <f t="shared" si="14"/>
        <v>0.50592693735048078</v>
      </c>
      <c r="D223" s="44">
        <f t="shared" si="15"/>
        <v>0.50197132179580861</v>
      </c>
      <c r="E223" s="44">
        <f t="shared" si="15"/>
        <v>0.49801570624113656</v>
      </c>
      <c r="F223" s="44">
        <f t="shared" si="15"/>
        <v>0.49406009068646439</v>
      </c>
      <c r="G223" s="44">
        <f t="shared" si="15"/>
        <v>0.49010447513179223</v>
      </c>
      <c r="H223" s="44">
        <f t="shared" si="20"/>
        <v>0.48614885957712017</v>
      </c>
      <c r="I223" s="44">
        <f t="shared" si="16"/>
        <v>0.47175971719532689</v>
      </c>
      <c r="J223" s="44">
        <f t="shared" si="16"/>
        <v>0.45779646785926376</v>
      </c>
      <c r="K223" s="44">
        <f t="shared" si="16"/>
        <v>0.44424650589156728</v>
      </c>
      <c r="L223">
        <f t="shared" si="17"/>
        <v>-3.9556155546721205E-4</v>
      </c>
      <c r="M223" s="105">
        <f t="shared" si="18"/>
        <v>1.3049612793942491</v>
      </c>
      <c r="N223" s="36"/>
      <c r="O223" s="21" t="s">
        <v>3</v>
      </c>
      <c r="P223" s="44">
        <v>0.52135821405973515</v>
      </c>
      <c r="Q223" s="44">
        <f t="shared" si="21"/>
        <v>0.50592693735048078</v>
      </c>
      <c r="R223" s="44">
        <f t="shared" si="21"/>
        <v>0.49095239901122995</v>
      </c>
      <c r="S223" s="44">
        <f t="shared" si="21"/>
        <v>0.47642108039783121</v>
      </c>
      <c r="T223" s="44">
        <f t="shared" si="21"/>
        <v>0.4623198629939782</v>
      </c>
      <c r="U223" s="44">
        <f t="shared" si="21"/>
        <v>0.44863601656813629</v>
      </c>
      <c r="V223" s="44">
        <f t="shared" si="21"/>
        <v>0.43535718768100318</v>
      </c>
      <c r="W223" s="44">
        <f t="shared" si="21"/>
        <v>0.4224713885331286</v>
      </c>
      <c r="X223" s="44">
        <f t="shared" si="21"/>
        <v>0.40996698614262428</v>
      </c>
      <c r="Y223" s="44">
        <f t="shared" si="21"/>
        <v>0.39783269184319459</v>
      </c>
      <c r="AA223" s="105"/>
    </row>
    <row r="224" spans="1:28" ht="14.5" hidden="1" outlineLevel="1">
      <c r="A224" s="21" t="s">
        <v>4</v>
      </c>
      <c r="B224" s="44">
        <v>0.52135821405973515</v>
      </c>
      <c r="C224" s="44">
        <f t="shared" si="14"/>
        <v>0.50592693735048078</v>
      </c>
      <c r="D224" s="44">
        <f t="shared" si="15"/>
        <v>0.50197132179580861</v>
      </c>
      <c r="E224" s="44">
        <f t="shared" si="15"/>
        <v>0.49801570624113656</v>
      </c>
      <c r="F224" s="44">
        <f t="shared" si="15"/>
        <v>0.49406009068646439</v>
      </c>
      <c r="G224" s="44">
        <f t="shared" si="15"/>
        <v>0.49010447513179223</v>
      </c>
      <c r="H224" s="44">
        <f t="shared" si="20"/>
        <v>0.48614885957712017</v>
      </c>
      <c r="I224" s="44">
        <f t="shared" si="16"/>
        <v>0.47175971719532689</v>
      </c>
      <c r="J224" s="44">
        <f t="shared" si="16"/>
        <v>0.45779646785926376</v>
      </c>
      <c r="K224" s="44">
        <f t="shared" si="16"/>
        <v>0.44424650589156728</v>
      </c>
      <c r="L224">
        <f t="shared" si="17"/>
        <v>-3.9556155546721205E-4</v>
      </c>
      <c r="M224" s="105">
        <f t="shared" si="18"/>
        <v>1.3049612793942491</v>
      </c>
      <c r="N224" s="36"/>
      <c r="O224" s="21" t="s">
        <v>4</v>
      </c>
      <c r="P224" s="44">
        <v>0.52135821405973515</v>
      </c>
      <c r="Q224" s="44">
        <f t="shared" si="21"/>
        <v>0.50592693735048078</v>
      </c>
      <c r="R224" s="44">
        <f t="shared" si="21"/>
        <v>0.49095239901122995</v>
      </c>
      <c r="S224" s="44">
        <f t="shared" si="21"/>
        <v>0.47642108039783121</v>
      </c>
      <c r="T224" s="44">
        <f t="shared" si="21"/>
        <v>0.4623198629939782</v>
      </c>
      <c r="U224" s="44">
        <f t="shared" si="21"/>
        <v>0.44863601656813629</v>
      </c>
      <c r="V224" s="44">
        <f t="shared" si="21"/>
        <v>0.43535718768100318</v>
      </c>
      <c r="W224" s="44">
        <f t="shared" si="21"/>
        <v>0.4224713885331286</v>
      </c>
      <c r="X224" s="44">
        <f t="shared" si="21"/>
        <v>0.40996698614262428</v>
      </c>
      <c r="Y224" s="44">
        <f t="shared" si="21"/>
        <v>0.39783269184319459</v>
      </c>
      <c r="AA224" s="105"/>
    </row>
    <row r="225" spans="1:27" ht="14.5" hidden="1" outlineLevel="1">
      <c r="A225" s="21" t="s">
        <v>0</v>
      </c>
      <c r="B225" s="44">
        <v>0.86893035676622532</v>
      </c>
      <c r="C225" s="44">
        <f t="shared" si="14"/>
        <v>0.84321156225080141</v>
      </c>
      <c r="D225" s="44">
        <f t="shared" si="15"/>
        <v>0.77179902171606507</v>
      </c>
      <c r="E225" s="44">
        <f t="shared" si="15"/>
        <v>0.7003864811813294</v>
      </c>
      <c r="F225" s="44">
        <f t="shared" si="15"/>
        <v>0.62897394064659373</v>
      </c>
      <c r="G225" s="44">
        <f t="shared" si="15"/>
        <v>0.55756140011185629</v>
      </c>
      <c r="H225" s="44">
        <f t="shared" si="20"/>
        <v>0.48614885957712017</v>
      </c>
      <c r="I225" s="44">
        <f t="shared" si="16"/>
        <v>0.47175971719532689</v>
      </c>
      <c r="J225" s="44">
        <f t="shared" si="16"/>
        <v>0.45779646785926376</v>
      </c>
      <c r="K225" s="44">
        <f t="shared" si="16"/>
        <v>0.44424650589156728</v>
      </c>
      <c r="L225">
        <f t="shared" si="17"/>
        <v>-7.1412540534736245E-3</v>
      </c>
      <c r="M225" s="105">
        <f t="shared" si="18"/>
        <v>15.268544750267523</v>
      </c>
      <c r="N225" s="36"/>
      <c r="O225" s="21" t="s">
        <v>0</v>
      </c>
      <c r="P225" s="44">
        <v>0.86893035676622532</v>
      </c>
      <c r="Q225" s="44">
        <f t="shared" si="21"/>
        <v>0.84321156225080141</v>
      </c>
      <c r="R225" s="44">
        <f t="shared" si="21"/>
        <v>0.81825399835204993</v>
      </c>
      <c r="S225" s="44">
        <f t="shared" si="21"/>
        <v>0.79403513399638537</v>
      </c>
      <c r="T225" s="44">
        <f t="shared" si="21"/>
        <v>0.77053310498996375</v>
      </c>
      <c r="U225" s="44">
        <f t="shared" si="21"/>
        <v>0.7477266942802272</v>
      </c>
      <c r="V225" s="44">
        <f t="shared" si="21"/>
        <v>0.725595312801672</v>
      </c>
      <c r="W225" s="44">
        <f t="shared" si="21"/>
        <v>0.70411898088854774</v>
      </c>
      <c r="X225" s="44">
        <f t="shared" si="21"/>
        <v>0.68327831023770724</v>
      </c>
      <c r="Y225" s="44">
        <f t="shared" si="21"/>
        <v>0.66305448640532449</v>
      </c>
      <c r="AA225" s="105"/>
    </row>
    <row r="226" spans="1:27" ht="14.5" hidden="1" outlineLevel="1">
      <c r="A226" s="21" t="s">
        <v>1</v>
      </c>
      <c r="B226" s="44">
        <v>0.60825124973635769</v>
      </c>
      <c r="C226" s="44">
        <f t="shared" si="14"/>
        <v>0.59024809357556096</v>
      </c>
      <c r="D226" s="44">
        <f t="shared" si="15"/>
        <v>0.56942824677587289</v>
      </c>
      <c r="E226" s="44">
        <f t="shared" si="15"/>
        <v>0.54860839997618438</v>
      </c>
      <c r="F226" s="44">
        <f t="shared" si="15"/>
        <v>0.52778855317649676</v>
      </c>
      <c r="G226" s="44">
        <f t="shared" si="15"/>
        <v>0.50696870637680824</v>
      </c>
      <c r="H226" s="44">
        <f t="shared" si="20"/>
        <v>0.48614885957712017</v>
      </c>
      <c r="I226" s="44">
        <f t="shared" si="16"/>
        <v>0.47175971719532689</v>
      </c>
      <c r="J226" s="44">
        <f t="shared" si="16"/>
        <v>0.45779646785926376</v>
      </c>
      <c r="K226" s="44">
        <f t="shared" si="16"/>
        <v>0.44424650589156728</v>
      </c>
      <c r="L226">
        <f t="shared" si="17"/>
        <v>-2.0819846799688159E-3</v>
      </c>
      <c r="M226" s="105">
        <f t="shared" si="18"/>
        <v>4.7958571471125691</v>
      </c>
      <c r="N226" s="36"/>
      <c r="O226" s="21" t="s">
        <v>1</v>
      </c>
      <c r="P226" s="44">
        <v>0.60825124973635769</v>
      </c>
      <c r="Q226" s="44">
        <f t="shared" si="21"/>
        <v>0.59024809357556096</v>
      </c>
      <c r="R226" s="44">
        <f t="shared" si="21"/>
        <v>0.57277779884643498</v>
      </c>
      <c r="S226" s="44">
        <f t="shared" si="21"/>
        <v>0.55582459379746985</v>
      </c>
      <c r="T226" s="44">
        <f t="shared" si="21"/>
        <v>0.53937317349297464</v>
      </c>
      <c r="U226" s="44">
        <f t="shared" si="21"/>
        <v>0.52340868599615908</v>
      </c>
      <c r="V226" s="44">
        <f t="shared" si="21"/>
        <v>0.50791671896117052</v>
      </c>
      <c r="W226" s="44">
        <f t="shared" si="21"/>
        <v>0.49288328662198355</v>
      </c>
      <c r="X226" s="44">
        <f t="shared" si="21"/>
        <v>0.47829481716639516</v>
      </c>
      <c r="Y226" s="44">
        <f t="shared" si="21"/>
        <v>0.4641381404837272</v>
      </c>
      <c r="AA226" s="105"/>
    </row>
    <row r="227" spans="1:27" ht="14.5" hidden="1" outlineLevel="1">
      <c r="A227" s="21" t="s">
        <v>7</v>
      </c>
      <c r="B227" s="44">
        <v>0.52135821405973515</v>
      </c>
      <c r="C227" s="44">
        <f t="shared" si="14"/>
        <v>0.50592693735048078</v>
      </c>
      <c r="D227" s="44">
        <f t="shared" si="15"/>
        <v>0.50197132179580861</v>
      </c>
      <c r="E227" s="44">
        <f t="shared" si="15"/>
        <v>0.49801570624113656</v>
      </c>
      <c r="F227" s="44">
        <f t="shared" si="15"/>
        <v>0.49406009068646439</v>
      </c>
      <c r="G227" s="44">
        <f t="shared" si="15"/>
        <v>0.49010447513179223</v>
      </c>
      <c r="H227" s="44">
        <f t="shared" si="20"/>
        <v>0.48614885957712017</v>
      </c>
      <c r="I227" s="44">
        <f t="shared" si="16"/>
        <v>0.47175971719532689</v>
      </c>
      <c r="J227" s="44">
        <f t="shared" si="16"/>
        <v>0.45779646785926376</v>
      </c>
      <c r="K227" s="44">
        <f t="shared" si="16"/>
        <v>0.44424650589156728</v>
      </c>
      <c r="L227">
        <f t="shared" si="17"/>
        <v>-3.9556155546721205E-4</v>
      </c>
      <c r="M227" s="105">
        <f t="shared" si="18"/>
        <v>1.3049612793942491</v>
      </c>
      <c r="N227" s="36"/>
      <c r="O227" s="21" t="s">
        <v>7</v>
      </c>
      <c r="P227" s="44">
        <v>0.52135821405973515</v>
      </c>
      <c r="Q227" s="44">
        <f t="shared" si="21"/>
        <v>0.50592693735048078</v>
      </c>
      <c r="R227" s="44">
        <f t="shared" si="21"/>
        <v>0.49095239901122995</v>
      </c>
      <c r="S227" s="44">
        <f t="shared" si="21"/>
        <v>0.47642108039783121</v>
      </c>
      <c r="T227" s="44">
        <f t="shared" si="21"/>
        <v>0.4623198629939782</v>
      </c>
      <c r="U227" s="44">
        <f t="shared" si="21"/>
        <v>0.44863601656813629</v>
      </c>
      <c r="V227" s="44">
        <f t="shared" si="21"/>
        <v>0.43535718768100318</v>
      </c>
      <c r="W227" s="44">
        <f t="shared" si="21"/>
        <v>0.4224713885331286</v>
      </c>
      <c r="X227" s="44">
        <f t="shared" si="21"/>
        <v>0.40996698614262428</v>
      </c>
      <c r="Y227" s="44">
        <f t="shared" si="21"/>
        <v>0.39783269184319459</v>
      </c>
      <c r="AA227" s="105"/>
    </row>
    <row r="228" spans="1:27" ht="14.5" hidden="1" outlineLevel="1">
      <c r="A228" s="21" t="s">
        <v>8</v>
      </c>
      <c r="B228" s="44">
        <v>0.52135821405973515</v>
      </c>
      <c r="C228" s="44">
        <f t="shared" si="14"/>
        <v>0.50592693735048078</v>
      </c>
      <c r="D228" s="44">
        <f t="shared" si="15"/>
        <v>0.50197132179580861</v>
      </c>
      <c r="E228" s="44">
        <f t="shared" si="15"/>
        <v>0.49801570624113656</v>
      </c>
      <c r="F228" s="44">
        <f t="shared" si="15"/>
        <v>0.49406009068646439</v>
      </c>
      <c r="G228" s="44">
        <f t="shared" si="15"/>
        <v>0.49010447513179223</v>
      </c>
      <c r="H228" s="44">
        <f t="shared" si="20"/>
        <v>0.48614885957712017</v>
      </c>
      <c r="I228" s="44">
        <f t="shared" si="16"/>
        <v>0.47175971719532689</v>
      </c>
      <c r="J228" s="44">
        <f t="shared" si="16"/>
        <v>0.45779646785926376</v>
      </c>
      <c r="K228" s="44">
        <f t="shared" si="16"/>
        <v>0.44424650589156728</v>
      </c>
      <c r="L228">
        <f t="shared" si="17"/>
        <v>-3.9556155546721205E-4</v>
      </c>
      <c r="M228" s="105">
        <f t="shared" si="18"/>
        <v>1.3049612793942491</v>
      </c>
      <c r="N228" s="36"/>
      <c r="O228" s="21" t="s">
        <v>8</v>
      </c>
      <c r="P228" s="44">
        <v>0.52135821405973515</v>
      </c>
      <c r="Q228" s="44">
        <f t="shared" si="21"/>
        <v>0.50592693735048078</v>
      </c>
      <c r="R228" s="44">
        <f t="shared" si="21"/>
        <v>0.49095239901122995</v>
      </c>
      <c r="S228" s="44">
        <f t="shared" si="21"/>
        <v>0.47642108039783121</v>
      </c>
      <c r="T228" s="44">
        <f t="shared" si="21"/>
        <v>0.4623198629939782</v>
      </c>
      <c r="U228" s="44">
        <f t="shared" si="21"/>
        <v>0.44863601656813629</v>
      </c>
      <c r="V228" s="44">
        <f t="shared" si="21"/>
        <v>0.43535718768100318</v>
      </c>
      <c r="W228" s="44">
        <f t="shared" si="21"/>
        <v>0.4224713885331286</v>
      </c>
      <c r="X228" s="44">
        <f t="shared" si="21"/>
        <v>0.40996698614262428</v>
      </c>
      <c r="Y228" s="44">
        <f t="shared" si="21"/>
        <v>0.39783269184319459</v>
      </c>
      <c r="AA228" s="105"/>
    </row>
    <row r="229" spans="1:27" ht="13" hidden="1" outlineLevel="1">
      <c r="V229" s="110">
        <f>AVERAGE(V219:V228)</f>
        <v>0.48614885957712017</v>
      </c>
      <c r="W229" s="15"/>
      <c r="X229" s="15"/>
      <c r="Y229" s="15"/>
    </row>
    <row r="230" spans="1:27" hidden="1" outlineLevel="1">
      <c r="A230" t="s">
        <v>46</v>
      </c>
    </row>
    <row r="231" spans="1:27" ht="14.5" hidden="1" outlineLevel="1">
      <c r="A231" t="s">
        <v>47</v>
      </c>
      <c r="B231" s="16"/>
      <c r="C231" s="16"/>
      <c r="D231" s="16"/>
      <c r="E231" s="16"/>
      <c r="F231" s="16"/>
      <c r="G231" s="16"/>
      <c r="H231" s="16"/>
      <c r="I231" s="16"/>
      <c r="J231" s="16"/>
      <c r="K231" s="16"/>
    </row>
    <row r="232" spans="1:27" ht="13" hidden="1" outlineLevel="1">
      <c r="B232" s="4">
        <v>2010</v>
      </c>
      <c r="C232" s="4">
        <v>2020</v>
      </c>
      <c r="D232" s="4">
        <v>2030</v>
      </c>
      <c r="E232" s="4">
        <v>2040</v>
      </c>
      <c r="F232" s="4">
        <v>2050</v>
      </c>
      <c r="G232" s="4">
        <v>2060</v>
      </c>
      <c r="H232" s="4">
        <v>2070</v>
      </c>
      <c r="I232" s="4">
        <v>2080</v>
      </c>
      <c r="J232" s="4">
        <v>2090</v>
      </c>
      <c r="K232" s="4">
        <v>2100</v>
      </c>
      <c r="N232" s="1"/>
      <c r="O232" s="1"/>
      <c r="P232" s="1"/>
      <c r="Q232" s="1"/>
      <c r="R232" s="1"/>
      <c r="S232" s="1"/>
      <c r="T232" s="1"/>
      <c r="U232" s="1"/>
      <c r="V232" s="1"/>
      <c r="W232" s="1"/>
      <c r="X232" s="1"/>
      <c r="Y232" s="1"/>
    </row>
    <row r="233" spans="1:27" ht="13" hidden="1" outlineLevel="1">
      <c r="A233" s="4" t="s">
        <v>5</v>
      </c>
      <c r="B233" s="1">
        <f>B205*B219</f>
        <v>424.93843712122907</v>
      </c>
      <c r="C233" s="1">
        <f t="shared" ref="C233:K233" si="22">C205*C219</f>
        <v>426.27264438280531</v>
      </c>
      <c r="D233" s="1">
        <f t="shared" si="22"/>
        <v>447.8389911829878</v>
      </c>
      <c r="E233" s="1">
        <f t="shared" si="22"/>
        <v>489.98954599368153</v>
      </c>
      <c r="F233" s="1">
        <f t="shared" si="22"/>
        <v>550.82231182659064</v>
      </c>
      <c r="G233" s="1">
        <f t="shared" si="22"/>
        <v>686.14626518450916</v>
      </c>
      <c r="H233" s="1">
        <f t="shared" si="22"/>
        <v>826.45306128110428</v>
      </c>
      <c r="I233" s="1">
        <f t="shared" si="22"/>
        <v>896.34346267112107</v>
      </c>
      <c r="J233" s="1">
        <f t="shared" si="22"/>
        <v>803.01697600277328</v>
      </c>
      <c r="K233" s="1">
        <f t="shared" si="22"/>
        <v>739.81506771223246</v>
      </c>
      <c r="N233" s="1"/>
      <c r="O233" s="1"/>
      <c r="P233" s="1"/>
      <c r="Q233" s="1"/>
      <c r="R233" s="1"/>
      <c r="S233" s="1"/>
      <c r="T233" s="1"/>
      <c r="U233" s="1"/>
      <c r="V233" s="1"/>
      <c r="W233" s="1"/>
      <c r="X233" s="1"/>
      <c r="Y233" s="1"/>
    </row>
    <row r="234" spans="1:27" ht="13" hidden="1" outlineLevel="1">
      <c r="A234" s="4" t="s">
        <v>6</v>
      </c>
      <c r="B234" s="1">
        <f t="shared" ref="B234:K242" si="23">B206*B220</f>
        <v>616.7326297659265</v>
      </c>
      <c r="C234" s="1">
        <f t="shared" si="23"/>
        <v>833.12172764473712</v>
      </c>
      <c r="D234" s="1">
        <f t="shared" si="23"/>
        <v>1014.5442574817058</v>
      </c>
      <c r="E234" s="1">
        <f t="shared" si="23"/>
        <v>1077.5510504934364</v>
      </c>
      <c r="F234" s="1">
        <f t="shared" si="23"/>
        <v>1110.3400735986136</v>
      </c>
      <c r="G234" s="1">
        <f t="shared" si="23"/>
        <v>1118.208931086187</v>
      </c>
      <c r="H234" s="1">
        <f t="shared" si="23"/>
        <v>1114.5301756338808</v>
      </c>
      <c r="I234" s="1">
        <f t="shared" si="23"/>
        <v>1077.8787581667132</v>
      </c>
      <c r="J234" s="1">
        <f t="shared" si="23"/>
        <v>1035.6476862825079</v>
      </c>
      <c r="K234" s="1">
        <f t="shared" si="23"/>
        <v>988.23273805381882</v>
      </c>
      <c r="N234" s="1"/>
      <c r="O234" s="1"/>
      <c r="P234" s="1"/>
      <c r="Q234" s="1"/>
      <c r="R234" s="1"/>
      <c r="S234" s="1"/>
      <c r="T234" s="1"/>
      <c r="U234" s="1"/>
      <c r="V234" s="1"/>
      <c r="W234" s="1"/>
      <c r="X234" s="1"/>
      <c r="Y234" s="1"/>
    </row>
    <row r="235" spans="1:27" ht="13" hidden="1" outlineLevel="1">
      <c r="A235" s="4" t="s">
        <v>11</v>
      </c>
      <c r="B235" s="1">
        <f t="shared" si="23"/>
        <v>608.07709558615477</v>
      </c>
      <c r="C235" s="1">
        <f t="shared" si="23"/>
        <v>611.33024173649937</v>
      </c>
      <c r="D235" s="1">
        <f t="shared" si="23"/>
        <v>616.33933252345366</v>
      </c>
      <c r="E235" s="1">
        <f t="shared" si="23"/>
        <v>595.72547681010849</v>
      </c>
      <c r="F235" s="1">
        <f t="shared" si="23"/>
        <v>542.15660111898126</v>
      </c>
      <c r="G235" s="1">
        <f t="shared" si="23"/>
        <v>486.91836403711812</v>
      </c>
      <c r="H235" s="1">
        <f t="shared" si="23"/>
        <v>426.51367650640708</v>
      </c>
      <c r="I235" s="1">
        <f t="shared" si="23"/>
        <v>364.2820631169987</v>
      </c>
      <c r="J235" s="1">
        <f t="shared" si="23"/>
        <v>298.23748034996402</v>
      </c>
      <c r="K235" s="1">
        <f t="shared" si="23"/>
        <v>270.07185127153588</v>
      </c>
      <c r="N235" s="1"/>
      <c r="O235" s="1"/>
      <c r="P235" s="1"/>
      <c r="Q235" s="1"/>
      <c r="R235" s="1"/>
      <c r="S235" s="1"/>
      <c r="T235" s="1"/>
      <c r="U235" s="1"/>
      <c r="V235" s="1"/>
      <c r="W235" s="1"/>
      <c r="X235" s="1"/>
      <c r="Y235" s="1"/>
    </row>
    <row r="236" spans="1:27" ht="13" hidden="1" outlineLevel="1">
      <c r="A236" s="4" t="s">
        <v>2</v>
      </c>
      <c r="B236" s="1">
        <f t="shared" si="23"/>
        <v>649.90732536340238</v>
      </c>
      <c r="C236" s="1">
        <f t="shared" si="23"/>
        <v>753.58152833573615</v>
      </c>
      <c r="D236" s="1">
        <f t="shared" si="23"/>
        <v>901.34048436770206</v>
      </c>
      <c r="E236" s="1">
        <f t="shared" si="23"/>
        <v>1018.2811704302087</v>
      </c>
      <c r="F236" s="1">
        <f t="shared" si="23"/>
        <v>1050.4113393266005</v>
      </c>
      <c r="G236" s="1">
        <f t="shared" si="23"/>
        <v>973.44005665589748</v>
      </c>
      <c r="H236" s="1">
        <f t="shared" si="23"/>
        <v>790.33902002178661</v>
      </c>
      <c r="I236" s="1">
        <f t="shared" si="23"/>
        <v>596.77091160240616</v>
      </c>
      <c r="J236" s="1">
        <f t="shared" si="23"/>
        <v>382.15029325075091</v>
      </c>
      <c r="K236" s="1">
        <f t="shared" si="23"/>
        <v>151.71703052181002</v>
      </c>
      <c r="N236" s="1"/>
      <c r="O236" s="1"/>
      <c r="P236" s="1"/>
      <c r="Q236" s="1"/>
      <c r="R236" s="1"/>
      <c r="S236" s="1"/>
      <c r="T236" s="1"/>
      <c r="U236" s="1"/>
      <c r="V236" s="1"/>
      <c r="W236" s="1"/>
      <c r="X236" s="1"/>
      <c r="Y236" s="1"/>
    </row>
    <row r="237" spans="1:27" ht="13" hidden="1" outlineLevel="1">
      <c r="A237" s="4" t="s">
        <v>3</v>
      </c>
      <c r="B237" s="1">
        <f t="shared" si="23"/>
        <v>1060.7991643614953</v>
      </c>
      <c r="C237" s="1">
        <f t="shared" si="23"/>
        <v>1003.130425453644</v>
      </c>
      <c r="D237" s="1">
        <f t="shared" si="23"/>
        <v>957.03807898533398</v>
      </c>
      <c r="E237" s="1">
        <f t="shared" si="23"/>
        <v>896.85550456559156</v>
      </c>
      <c r="F237" s="1">
        <f t="shared" si="23"/>
        <v>842.47809245149813</v>
      </c>
      <c r="G237" s="1">
        <f t="shared" si="23"/>
        <v>784.11632423291428</v>
      </c>
      <c r="H237" s="1">
        <f t="shared" si="23"/>
        <v>776.13161713077102</v>
      </c>
      <c r="I237" s="1">
        <f t="shared" si="23"/>
        <v>751.5436765787565</v>
      </c>
      <c r="J237" s="1">
        <f t="shared" si="23"/>
        <v>730.16744669344894</v>
      </c>
      <c r="K237" s="1">
        <f t="shared" si="23"/>
        <v>697.44256656907726</v>
      </c>
      <c r="N237" s="1"/>
      <c r="O237" s="1"/>
      <c r="P237" s="1"/>
      <c r="Q237" s="1"/>
      <c r="R237" s="1"/>
      <c r="S237" s="1"/>
      <c r="T237" s="1"/>
      <c r="U237" s="1"/>
      <c r="V237" s="1"/>
      <c r="W237" s="1"/>
      <c r="X237" s="1"/>
      <c r="Y237" s="1"/>
    </row>
    <row r="238" spans="1:27" ht="13" hidden="1" outlineLevel="1">
      <c r="A238" s="4" t="s">
        <v>4</v>
      </c>
      <c r="B238" s="1">
        <f t="shared" si="23"/>
        <v>1352.0517465562536</v>
      </c>
      <c r="C238" s="1">
        <f t="shared" si="23"/>
        <v>1290.4416171003788</v>
      </c>
      <c r="D238" s="1">
        <f t="shared" si="23"/>
        <v>1209.6573908190917</v>
      </c>
      <c r="E238" s="1">
        <f t="shared" si="23"/>
        <v>1012.2221725186399</v>
      </c>
      <c r="F238" s="1">
        <f t="shared" si="23"/>
        <v>780.07241195371614</v>
      </c>
      <c r="G238" s="1">
        <f t="shared" si="23"/>
        <v>715.78516912684086</v>
      </c>
      <c r="H238" s="1">
        <f t="shared" si="23"/>
        <v>723.2337566369024</v>
      </c>
      <c r="I238" s="1">
        <f t="shared" si="23"/>
        <v>711.31887673745393</v>
      </c>
      <c r="J238" s="1">
        <f t="shared" si="23"/>
        <v>691.68302631139443</v>
      </c>
      <c r="K238" s="1">
        <f t="shared" si="23"/>
        <v>658.21052866852597</v>
      </c>
      <c r="N238" s="1"/>
      <c r="O238" s="1"/>
      <c r="P238" s="1"/>
      <c r="Q238" s="1"/>
      <c r="R238" s="1"/>
      <c r="S238" s="1"/>
      <c r="T238" s="1"/>
      <c r="U238" s="1"/>
      <c r="V238" s="1"/>
      <c r="W238" s="1"/>
      <c r="X238" s="1"/>
      <c r="Y238" s="1"/>
    </row>
    <row r="239" spans="1:27" ht="13" hidden="1" outlineLevel="1">
      <c r="A239" s="4" t="s">
        <v>0</v>
      </c>
      <c r="B239" s="1">
        <f t="shared" si="23"/>
        <v>685.25255543985281</v>
      </c>
      <c r="C239" s="1">
        <f t="shared" si="23"/>
        <v>667.24853012743722</v>
      </c>
      <c r="D239" s="1">
        <f t="shared" si="23"/>
        <v>610.89265650374625</v>
      </c>
      <c r="E239" s="1">
        <f t="shared" si="23"/>
        <v>552.97173306040315</v>
      </c>
      <c r="F239" s="1">
        <f t="shared" si="23"/>
        <v>494.00284770491476</v>
      </c>
      <c r="G239" s="1">
        <f t="shared" si="23"/>
        <v>434.66698074904315</v>
      </c>
      <c r="H239" s="1">
        <f t="shared" si="23"/>
        <v>375.23444343762196</v>
      </c>
      <c r="I239" s="1">
        <f t="shared" si="23"/>
        <v>359.83742069059434</v>
      </c>
      <c r="J239" s="1">
        <f t="shared" si="23"/>
        <v>344.21087546394619</v>
      </c>
      <c r="K239" s="1">
        <f t="shared" si="23"/>
        <v>328.38170060022208</v>
      </c>
      <c r="N239" s="1"/>
      <c r="O239" s="1"/>
      <c r="P239" s="1"/>
      <c r="Q239" s="1"/>
      <c r="R239" s="1"/>
      <c r="S239" s="1"/>
      <c r="T239" s="1"/>
      <c r="U239" s="1"/>
      <c r="V239" s="1"/>
      <c r="W239" s="1"/>
      <c r="X239" s="1"/>
      <c r="Y239" s="1"/>
    </row>
    <row r="240" spans="1:27" ht="13" hidden="1" outlineLevel="1">
      <c r="A240" s="4" t="s">
        <v>1</v>
      </c>
      <c r="B240" s="1">
        <f t="shared" si="23"/>
        <v>801.07820658104936</v>
      </c>
      <c r="C240" s="1">
        <f t="shared" si="23"/>
        <v>824.24403704625411</v>
      </c>
      <c r="D240" s="1">
        <f t="shared" si="23"/>
        <v>838.61183764143357</v>
      </c>
      <c r="E240" s="1">
        <f t="shared" si="23"/>
        <v>844.62588246929818</v>
      </c>
      <c r="F240" s="1">
        <f t="shared" si="23"/>
        <v>846.7045438073053</v>
      </c>
      <c r="G240" s="1">
        <f t="shared" si="23"/>
        <v>840.04322904921537</v>
      </c>
      <c r="H240" s="1">
        <f t="shared" si="23"/>
        <v>829.83114101394608</v>
      </c>
      <c r="I240" s="1">
        <f t="shared" si="23"/>
        <v>826.10101192678042</v>
      </c>
      <c r="J240" s="1">
        <f t="shared" si="23"/>
        <v>820.26143160123161</v>
      </c>
      <c r="K240" s="1">
        <f t="shared" si="23"/>
        <v>812.27701549125527</v>
      </c>
      <c r="N240" s="1"/>
      <c r="O240" s="1"/>
      <c r="P240" s="1"/>
      <c r="Q240" s="1"/>
      <c r="R240" s="1"/>
      <c r="S240" s="1"/>
      <c r="T240" s="1"/>
      <c r="U240" s="1"/>
      <c r="V240" s="1"/>
      <c r="W240" s="1"/>
      <c r="X240" s="1"/>
      <c r="Y240" s="1"/>
    </row>
    <row r="241" spans="1:26" ht="13" hidden="1" outlineLevel="1">
      <c r="A241" s="4" t="s">
        <v>7</v>
      </c>
      <c r="B241" s="1">
        <f t="shared" si="23"/>
        <v>1445.8338281360086</v>
      </c>
      <c r="C241" s="1">
        <f t="shared" si="23"/>
        <v>1441.2430292999104</v>
      </c>
      <c r="D241" s="1">
        <f t="shared" si="23"/>
        <v>1451.1648967437234</v>
      </c>
      <c r="E241" s="1">
        <f t="shared" si="23"/>
        <v>1449.9257442897613</v>
      </c>
      <c r="F241" s="1">
        <f t="shared" si="23"/>
        <v>1442.5881496291272</v>
      </c>
      <c r="G241" s="1">
        <f t="shared" si="23"/>
        <v>1429.5068893187467</v>
      </c>
      <c r="H241" s="1">
        <f t="shared" si="23"/>
        <v>1411.8596573932257</v>
      </c>
      <c r="I241" s="1">
        <f t="shared" si="23"/>
        <v>1355.1905674239929</v>
      </c>
      <c r="J241" s="1">
        <f t="shared" si="23"/>
        <v>1292.3131825679784</v>
      </c>
      <c r="K241" s="1">
        <f t="shared" si="23"/>
        <v>1223.1966730037607</v>
      </c>
      <c r="N241" s="1"/>
      <c r="O241" s="1"/>
      <c r="P241" s="1"/>
      <c r="Q241" s="1"/>
      <c r="R241" s="1"/>
      <c r="S241" s="1"/>
      <c r="T241" s="1"/>
      <c r="U241" s="1"/>
      <c r="V241" s="1"/>
      <c r="W241" s="1"/>
      <c r="X241" s="1"/>
      <c r="Y241" s="1"/>
    </row>
    <row r="242" spans="1:26" ht="13" hidden="1" outlineLevel="1">
      <c r="A242" s="4" t="s">
        <v>8</v>
      </c>
      <c r="B242" s="1">
        <f t="shared" si="23"/>
        <v>903.41533571299965</v>
      </c>
      <c r="C242" s="1">
        <f t="shared" si="23"/>
        <v>1013.28966275404</v>
      </c>
      <c r="D242" s="1">
        <f t="shared" si="23"/>
        <v>1113.1809103616777</v>
      </c>
      <c r="E242" s="1">
        <f t="shared" si="23"/>
        <v>1174.8016032211849</v>
      </c>
      <c r="F242" s="1">
        <f t="shared" si="23"/>
        <v>1219.8497070420199</v>
      </c>
      <c r="G242" s="1">
        <f t="shared" si="23"/>
        <v>1229.8141977431956</v>
      </c>
      <c r="H242" s="1">
        <f t="shared" si="23"/>
        <v>1203.2548812487778</v>
      </c>
      <c r="I242" s="1">
        <f t="shared" si="23"/>
        <v>1143.2143305852933</v>
      </c>
      <c r="J242" s="1">
        <f t="shared" si="23"/>
        <v>1064.0666031611145</v>
      </c>
      <c r="K242" s="1">
        <f t="shared" si="23"/>
        <v>969.79428063397984</v>
      </c>
      <c r="N242" s="1"/>
      <c r="O242" s="1"/>
      <c r="P242" s="1"/>
      <c r="Q242" s="1"/>
      <c r="R242" s="1"/>
      <c r="S242" s="1"/>
      <c r="T242" s="1"/>
      <c r="U242" s="1"/>
      <c r="V242" s="1"/>
      <c r="W242" s="1"/>
    </row>
    <row r="243" spans="1:26" ht="14.5" hidden="1" outlineLevel="1">
      <c r="A243" s="16"/>
      <c r="B243" s="3"/>
      <c r="C243" s="3"/>
      <c r="D243" s="3"/>
      <c r="E243" s="3"/>
      <c r="F243" s="3"/>
      <c r="G243" s="3"/>
      <c r="H243" s="3"/>
      <c r="I243" s="3"/>
      <c r="J243" s="3"/>
      <c r="K243" s="3"/>
    </row>
    <row r="244" spans="1:26" ht="14.5" hidden="1" outlineLevel="1">
      <c r="A244" s="16" t="s">
        <v>48</v>
      </c>
      <c r="B244" s="3"/>
      <c r="C244" s="3"/>
      <c r="D244" s="3"/>
      <c r="E244" s="3"/>
      <c r="F244" s="3"/>
      <c r="G244" s="3"/>
      <c r="H244" s="3"/>
      <c r="I244" s="3"/>
      <c r="J244" s="3"/>
      <c r="K244" s="3"/>
    </row>
    <row r="245" spans="1:26" ht="14.5" hidden="1" outlineLevel="1">
      <c r="A245" s="24" t="s">
        <v>39</v>
      </c>
      <c r="B245" s="23"/>
      <c r="C245" s="23"/>
      <c r="D245" s="23"/>
      <c r="E245" s="23"/>
      <c r="F245" s="23"/>
      <c r="G245" s="23"/>
      <c r="H245" s="23"/>
      <c r="I245" s="23"/>
      <c r="J245" s="23"/>
      <c r="K245" s="23"/>
      <c r="L245" s="32"/>
    </row>
    <row r="246" spans="1:26" ht="14.5" hidden="1" outlineLevel="1">
      <c r="A246" s="23"/>
      <c r="B246" s="69">
        <v>2010</v>
      </c>
      <c r="C246" s="69">
        <v>2020</v>
      </c>
      <c r="D246" s="69">
        <v>2030</v>
      </c>
      <c r="E246" s="69">
        <v>2040</v>
      </c>
      <c r="F246" s="69">
        <v>2050</v>
      </c>
      <c r="G246" s="69">
        <v>2060</v>
      </c>
      <c r="H246" s="69">
        <v>2070</v>
      </c>
      <c r="I246" s="69">
        <v>2080</v>
      </c>
      <c r="J246" s="69">
        <v>2090</v>
      </c>
      <c r="K246" s="69">
        <v>2100</v>
      </c>
      <c r="L246" s="6"/>
      <c r="O246" s="1"/>
      <c r="P246" s="1"/>
      <c r="Q246" s="1"/>
      <c r="R246" s="1"/>
      <c r="S246" s="1"/>
      <c r="T246" s="1"/>
      <c r="U246" s="1"/>
      <c r="V246" s="1"/>
      <c r="W246" s="1"/>
      <c r="X246" s="1"/>
      <c r="Y246" s="1"/>
      <c r="Z246" s="1"/>
    </row>
    <row r="247" spans="1:26" ht="14.5" hidden="1" outlineLevel="1">
      <c r="A247" s="23" t="s">
        <v>5</v>
      </c>
      <c r="B247" s="46">
        <f t="shared" ref="B247:K247" si="24">B205*B10</f>
        <v>697.88399983827969</v>
      </c>
      <c r="C247" s="46">
        <f t="shared" si="24"/>
        <v>926.61633216276653</v>
      </c>
      <c r="D247" s="46">
        <f t="shared" si="24"/>
        <v>1244.0392798747021</v>
      </c>
      <c r="E247" s="46">
        <f t="shared" si="24"/>
        <v>1691.6237009176848</v>
      </c>
      <c r="F247" s="46">
        <f t="shared" si="24"/>
        <v>2303.9615185558464</v>
      </c>
      <c r="G247" s="46">
        <f t="shared" si="24"/>
        <v>3374.5635711060008</v>
      </c>
      <c r="H247" s="46">
        <f t="shared" si="24"/>
        <v>4653.2855786489999</v>
      </c>
      <c r="I247" s="46">
        <f t="shared" si="24"/>
        <v>5788.7954397619997</v>
      </c>
      <c r="J247" s="46">
        <f t="shared" si="24"/>
        <v>5844.7012548610419</v>
      </c>
      <c r="K247" s="46">
        <f t="shared" si="24"/>
        <v>5978.5681796054223</v>
      </c>
      <c r="L247" s="6"/>
      <c r="O247" s="1"/>
      <c r="P247" s="1"/>
      <c r="Q247" s="1"/>
      <c r="R247" s="1"/>
      <c r="S247" s="1"/>
      <c r="T247" s="1"/>
      <c r="U247" s="1"/>
      <c r="V247" s="1"/>
      <c r="W247" s="1"/>
      <c r="X247" s="1"/>
      <c r="Y247" s="1"/>
      <c r="Z247" s="1"/>
    </row>
    <row r="248" spans="1:26" ht="14.5" hidden="1" outlineLevel="1">
      <c r="A248" s="23" t="s">
        <v>6</v>
      </c>
      <c r="B248" s="46">
        <f t="shared" ref="B248:K248" si="25">B206*B11</f>
        <v>1726.9372356759106</v>
      </c>
      <c r="C248" s="46">
        <f t="shared" si="25"/>
        <v>2499.2251184850952</v>
      </c>
      <c r="D248" s="46">
        <f t="shared" si="25"/>
        <v>3117.1309754260892</v>
      </c>
      <c r="E248" s="46">
        <f t="shared" si="25"/>
        <v>3288.3427795257635</v>
      </c>
      <c r="F248" s="46">
        <f t="shared" si="25"/>
        <v>3290.1435100790745</v>
      </c>
      <c r="G248" s="46">
        <f t="shared" si="25"/>
        <v>3172.1498046526481</v>
      </c>
      <c r="H248" s="46">
        <f t="shared" si="25"/>
        <v>3019.4759862105802</v>
      </c>
      <c r="I248" s="46">
        <f t="shared" si="25"/>
        <v>2865.2937879421006</v>
      </c>
      <c r="J248" s="46">
        <f t="shared" si="25"/>
        <v>2740.7628446579602</v>
      </c>
      <c r="K248" s="46">
        <f t="shared" si="25"/>
        <v>2650.9517556750748</v>
      </c>
      <c r="L248" s="6"/>
      <c r="O248" s="1"/>
      <c r="P248" s="1"/>
      <c r="Q248" s="1"/>
      <c r="R248" s="1"/>
      <c r="S248" s="1"/>
      <c r="T248" s="1"/>
      <c r="U248" s="1"/>
      <c r="V248" s="1"/>
      <c r="W248" s="1"/>
      <c r="X248" s="1"/>
      <c r="Y248" s="1"/>
      <c r="Z248" s="1"/>
    </row>
    <row r="249" spans="1:26" ht="14.5" hidden="1" outlineLevel="1">
      <c r="A249" s="23" t="s">
        <v>11</v>
      </c>
      <c r="B249" s="46">
        <f t="shared" ref="B249:K249" si="26">B207*B12</f>
        <v>609.80223474747311</v>
      </c>
      <c r="C249" s="46">
        <f t="shared" si="26"/>
        <v>649.01333179520486</v>
      </c>
      <c r="D249" s="46">
        <f t="shared" si="26"/>
        <v>680.56616628707809</v>
      </c>
      <c r="E249" s="46">
        <f t="shared" si="26"/>
        <v>675.00782636871179</v>
      </c>
      <c r="F249" s="46">
        <f t="shared" si="26"/>
        <v>623.6767300672451</v>
      </c>
      <c r="G249" s="46">
        <f t="shared" si="26"/>
        <v>562.5052867510409</v>
      </c>
      <c r="H249" s="46">
        <f t="shared" si="26"/>
        <v>491.94855116215405</v>
      </c>
      <c r="I249" s="46">
        <f t="shared" si="26"/>
        <v>414.69466489553895</v>
      </c>
      <c r="J249" s="46">
        <f t="shared" si="26"/>
        <v>335.6306749843713</v>
      </c>
      <c r="K249" s="46">
        <f t="shared" si="26"/>
        <v>300.31937611948933</v>
      </c>
      <c r="L249" s="6"/>
      <c r="O249" s="1"/>
      <c r="P249" s="1"/>
      <c r="Q249" s="1"/>
      <c r="R249" s="1"/>
      <c r="S249" s="1"/>
      <c r="T249" s="1"/>
      <c r="U249" s="1"/>
      <c r="V249" s="1"/>
      <c r="W249" s="1"/>
      <c r="X249" s="1"/>
      <c r="Y249" s="1"/>
      <c r="Z249" s="1"/>
    </row>
    <row r="250" spans="1:26" ht="14.5" hidden="1" outlineLevel="1">
      <c r="A250" s="23" t="s">
        <v>2</v>
      </c>
      <c r="B250" s="46">
        <f t="shared" ref="B250:K250" si="27">B208*B13</f>
        <v>298.03553116275833</v>
      </c>
      <c r="C250" s="46">
        <f t="shared" si="27"/>
        <v>361.4413560206043</v>
      </c>
      <c r="D250" s="46">
        <f t="shared" si="27"/>
        <v>450.83459959708108</v>
      </c>
      <c r="E250" s="46">
        <f t="shared" si="27"/>
        <v>530.58566771802498</v>
      </c>
      <c r="F250" s="46">
        <f t="shared" si="27"/>
        <v>575.23881098552692</v>
      </c>
      <c r="G250" s="46">
        <f t="shared" si="27"/>
        <v>561.96123371526073</v>
      </c>
      <c r="H250" s="46">
        <f t="shared" si="27"/>
        <v>483.21915086237902</v>
      </c>
      <c r="I250" s="46">
        <f t="shared" si="27"/>
        <v>384.730518857795</v>
      </c>
      <c r="J250" s="46">
        <f t="shared" si="27"/>
        <v>260.62541357322903</v>
      </c>
      <c r="K250" s="46">
        <f t="shared" si="27"/>
        <v>109.38248174259384</v>
      </c>
      <c r="L250" s="6"/>
      <c r="O250" s="1"/>
      <c r="P250" s="1"/>
      <c r="Q250" s="1"/>
      <c r="R250" s="1"/>
      <c r="S250" s="1"/>
      <c r="T250" s="1"/>
      <c r="U250" s="1"/>
      <c r="V250" s="1"/>
      <c r="W250" s="1"/>
      <c r="X250" s="1"/>
      <c r="Y250" s="1"/>
      <c r="Z250" s="1"/>
    </row>
    <row r="251" spans="1:26" ht="14.5" hidden="1" outlineLevel="1">
      <c r="A251" s="23" t="s">
        <v>3</v>
      </c>
      <c r="B251" s="46">
        <f t="shared" ref="B251:K251" si="28">B209*B14</f>
        <v>1191.8475568336</v>
      </c>
      <c r="C251" s="46">
        <f t="shared" si="28"/>
        <v>1302.5181275461928</v>
      </c>
      <c r="D251" s="46">
        <f t="shared" si="28"/>
        <v>1393.2983772459784</v>
      </c>
      <c r="E251" s="46">
        <f t="shared" si="28"/>
        <v>1433.553311163299</v>
      </c>
      <c r="F251" s="46">
        <f t="shared" si="28"/>
        <v>1457.3780594679913</v>
      </c>
      <c r="G251" s="46">
        <f t="shared" si="28"/>
        <v>1447.9583361070784</v>
      </c>
      <c r="H251" s="46">
        <f t="shared" si="28"/>
        <v>1516.0620795134851</v>
      </c>
      <c r="I251" s="46">
        <f t="shared" si="28"/>
        <v>1580.5783760750169</v>
      </c>
      <c r="J251" s="46">
        <f t="shared" si="28"/>
        <v>1651.1344043071711</v>
      </c>
      <c r="K251" s="46">
        <f t="shared" si="28"/>
        <v>1697.010662448381</v>
      </c>
      <c r="L251" s="6"/>
      <c r="O251" s="1"/>
      <c r="P251" s="1"/>
      <c r="Q251" s="1"/>
      <c r="R251" s="1"/>
      <c r="S251" s="1"/>
      <c r="T251" s="1"/>
      <c r="U251" s="1"/>
      <c r="V251" s="1"/>
      <c r="W251" s="1"/>
      <c r="X251" s="1"/>
      <c r="Y251" s="1"/>
      <c r="Z251" s="1"/>
    </row>
    <row r="252" spans="1:26" ht="14.5" hidden="1" outlineLevel="1">
      <c r="A252" s="23" t="s">
        <v>4</v>
      </c>
      <c r="B252" s="46">
        <f t="shared" ref="B252:K252" si="29">B210*B15</f>
        <v>987.68649682164505</v>
      </c>
      <c r="C252" s="46">
        <f t="shared" si="29"/>
        <v>1169.8598157238998</v>
      </c>
      <c r="D252" s="46">
        <f t="shared" si="29"/>
        <v>1296.6424993422686</v>
      </c>
      <c r="E252" s="46">
        <f t="shared" si="29"/>
        <v>1250.0416458188536</v>
      </c>
      <c r="F252" s="46">
        <f t="shared" si="29"/>
        <v>1092.3047547546857</v>
      </c>
      <c r="G252" s="46">
        <f t="shared" si="29"/>
        <v>1115.0746086753938</v>
      </c>
      <c r="H252" s="46">
        <f t="shared" si="29"/>
        <v>1233.1917935079468</v>
      </c>
      <c r="I252" s="46">
        <f t="shared" si="29"/>
        <v>1347.6970867631967</v>
      </c>
      <c r="J252" s="46">
        <f t="shared" si="29"/>
        <v>1450.3941785319184</v>
      </c>
      <c r="K252" s="46">
        <f t="shared" si="29"/>
        <v>1518.2536524781283</v>
      </c>
      <c r="L252" s="6"/>
      <c r="O252" s="1"/>
      <c r="P252" s="1"/>
      <c r="Q252" s="1"/>
      <c r="R252" s="1"/>
      <c r="S252" s="1"/>
      <c r="T252" s="1"/>
      <c r="U252" s="1"/>
      <c r="V252" s="1"/>
      <c r="W252" s="1"/>
      <c r="X252" s="1"/>
      <c r="Y252" s="1"/>
      <c r="Z252" s="1"/>
    </row>
    <row r="253" spans="1:26" ht="14.5" hidden="1" outlineLevel="1">
      <c r="A253" s="23" t="s">
        <v>0</v>
      </c>
      <c r="B253" s="46">
        <f t="shared" ref="B253:K253" si="30">B211*B16</f>
        <v>274.64237824945189</v>
      </c>
      <c r="C253" s="46">
        <f t="shared" si="30"/>
        <v>292.24264271933828</v>
      </c>
      <c r="D253" s="46">
        <f t="shared" si="30"/>
        <v>300.0391946505847</v>
      </c>
      <c r="E253" s="46">
        <f t="shared" si="30"/>
        <v>300.62032226320139</v>
      </c>
      <c r="F253" s="46">
        <f t="shared" si="30"/>
        <v>294.92527392261309</v>
      </c>
      <c r="G253" s="46">
        <f t="shared" si="30"/>
        <v>285.55435414470844</v>
      </c>
      <c r="H253" s="46">
        <f t="shared" si="30"/>
        <v>273.17964461622739</v>
      </c>
      <c r="I253" s="46">
        <f t="shared" si="30"/>
        <v>257.16201931441088</v>
      </c>
      <c r="J253" s="46">
        <f t="shared" si="30"/>
        <v>237.87764567757353</v>
      </c>
      <c r="K253" s="46">
        <f t="shared" si="30"/>
        <v>216.79410747016507</v>
      </c>
      <c r="L253" s="6"/>
      <c r="O253" s="1"/>
      <c r="P253" s="1"/>
      <c r="Q253" s="1"/>
      <c r="R253" s="1"/>
      <c r="S253" s="1"/>
      <c r="T253" s="1"/>
      <c r="U253" s="1"/>
      <c r="V253" s="1"/>
      <c r="W253" s="1"/>
      <c r="X253" s="1"/>
      <c r="Y253" s="1"/>
      <c r="Z253" s="1"/>
    </row>
    <row r="254" spans="1:26" ht="14.5" hidden="1" outlineLevel="1">
      <c r="A254" s="23" t="s">
        <v>1</v>
      </c>
      <c r="B254" s="46">
        <f t="shared" ref="B254:K254" si="31">B212*B17</f>
        <v>166.65015962666607</v>
      </c>
      <c r="C254" s="46">
        <f t="shared" si="31"/>
        <v>172.05565144817265</v>
      </c>
      <c r="D254" s="46">
        <f t="shared" si="31"/>
        <v>170.06212774513392</v>
      </c>
      <c r="E254" s="46">
        <f t="shared" si="31"/>
        <v>162.95514348472693</v>
      </c>
      <c r="F254" s="46">
        <f t="shared" si="31"/>
        <v>153.2084815431794</v>
      </c>
      <c r="G254" s="46">
        <f t="shared" si="31"/>
        <v>140.53035308294636</v>
      </c>
      <c r="H254" s="46">
        <f t="shared" si="31"/>
        <v>125.95521348723787</v>
      </c>
      <c r="I254" s="46">
        <f t="shared" si="31"/>
        <v>111.30579525480228</v>
      </c>
      <c r="J254" s="46">
        <f t="shared" si="31"/>
        <v>97.679621558440701</v>
      </c>
      <c r="K254" s="46">
        <f t="shared" si="31"/>
        <v>84.713408334620382</v>
      </c>
      <c r="L254" s="6"/>
      <c r="O254" s="1"/>
      <c r="P254" s="1"/>
      <c r="Q254" s="1"/>
      <c r="R254" s="1"/>
      <c r="S254" s="1"/>
      <c r="T254" s="1"/>
      <c r="U254" s="1"/>
      <c r="V254" s="1"/>
      <c r="W254" s="1"/>
      <c r="X254" s="1"/>
      <c r="Y254" s="1"/>
      <c r="Z254" s="1"/>
    </row>
    <row r="255" spans="1:26" ht="14.5" hidden="1" outlineLevel="1">
      <c r="A255" s="23" t="s">
        <v>7</v>
      </c>
      <c r="B255" s="46">
        <f t="shared" ref="B255:K255" si="32">B213*B18</f>
        <v>1985.7433571566442</v>
      </c>
      <c r="C255" s="46">
        <f t="shared" si="32"/>
        <v>2267.5511219420041</v>
      </c>
      <c r="D255" s="46">
        <f t="shared" si="32"/>
        <v>2522.4333419811451</v>
      </c>
      <c r="E255" s="46">
        <f t="shared" si="32"/>
        <v>2710.273211238306</v>
      </c>
      <c r="F255" s="46">
        <f t="shared" si="32"/>
        <v>2844.5639552671882</v>
      </c>
      <c r="G255" s="46">
        <f t="shared" si="32"/>
        <v>2931.3433699408338</v>
      </c>
      <c r="H255" s="46">
        <f t="shared" si="32"/>
        <v>2980.719290162996</v>
      </c>
      <c r="I255" s="46">
        <f t="shared" si="32"/>
        <v>3001.6620050377742</v>
      </c>
      <c r="J255" s="46">
        <f t="shared" si="32"/>
        <v>3005.3283001821428</v>
      </c>
      <c r="K255" s="46">
        <f t="shared" si="32"/>
        <v>2990.556939943905</v>
      </c>
      <c r="L255" s="6"/>
      <c r="O255" s="1"/>
      <c r="P255" s="1"/>
      <c r="Q255" s="1"/>
      <c r="R255" s="1"/>
      <c r="S255" s="1"/>
      <c r="T255" s="1"/>
      <c r="U255" s="1"/>
      <c r="V255" s="1"/>
      <c r="W255" s="1"/>
      <c r="X255" s="1"/>
      <c r="Y255" s="1"/>
      <c r="Z255" s="1"/>
    </row>
    <row r="256" spans="1:26" ht="14.5" hidden="1" outlineLevel="1">
      <c r="A256" s="23" t="s">
        <v>8</v>
      </c>
      <c r="B256" s="46">
        <f t="shared" ref="B256:K256" si="33">B214*B19</f>
        <v>2567.1261126939276</v>
      </c>
      <c r="C256" s="46">
        <f t="shared" si="33"/>
        <v>3458.8923828726897</v>
      </c>
      <c r="D256" s="46">
        <f t="shared" si="33"/>
        <v>4406.2666384485001</v>
      </c>
      <c r="E256" s="46">
        <f t="shared" si="33"/>
        <v>5286.342612574781</v>
      </c>
      <c r="F256" s="46">
        <f t="shared" si="33"/>
        <v>6169.7334559629126</v>
      </c>
      <c r="G256" s="46">
        <f t="shared" si="33"/>
        <v>6858.8176395667033</v>
      </c>
      <c r="H256" s="46">
        <f t="shared" si="33"/>
        <v>7274.3721455269742</v>
      </c>
      <c r="I256" s="46">
        <f t="shared" si="33"/>
        <v>7587.4881044913081</v>
      </c>
      <c r="J256" s="46">
        <f t="shared" si="33"/>
        <v>7690.5349393723536</v>
      </c>
      <c r="K256" s="46">
        <f t="shared" si="33"/>
        <v>7581.0281669073474</v>
      </c>
      <c r="L256" s="6"/>
      <c r="O256" s="1"/>
      <c r="P256" s="1"/>
      <c r="Q256" s="1"/>
      <c r="R256" s="1"/>
      <c r="S256" s="1"/>
      <c r="T256" s="1"/>
      <c r="U256" s="1"/>
      <c r="V256" s="1"/>
      <c r="W256" s="1"/>
      <c r="X256" s="1"/>
      <c r="Y256" s="1"/>
      <c r="Z256" s="1"/>
    </row>
    <row r="257" spans="1:26" ht="14.5" hidden="1" outlineLevel="1">
      <c r="A257" s="23" t="s">
        <v>89</v>
      </c>
      <c r="B257" s="46">
        <f>SUM(B247:B256)</f>
        <v>10506.355062806357</v>
      </c>
      <c r="C257" s="46">
        <f t="shared" ref="C257:K257" si="34">SUM(C247:C256)</f>
        <v>13099.415880715967</v>
      </c>
      <c r="D257" s="46">
        <f t="shared" si="34"/>
        <v>15581.313200598561</v>
      </c>
      <c r="E257" s="46">
        <f t="shared" si="34"/>
        <v>17329.346221073356</v>
      </c>
      <c r="F257" s="46">
        <f t="shared" si="34"/>
        <v>18805.134550606264</v>
      </c>
      <c r="G257" s="46">
        <f t="shared" si="34"/>
        <v>20450.458557742611</v>
      </c>
      <c r="H257" s="46">
        <f t="shared" si="34"/>
        <v>22051.40943369898</v>
      </c>
      <c r="I257" s="46">
        <f t="shared" si="34"/>
        <v>23339.407798393946</v>
      </c>
      <c r="J257" s="46">
        <f t="shared" si="34"/>
        <v>23314.669277706205</v>
      </c>
      <c r="K257" s="46">
        <f t="shared" si="34"/>
        <v>23127.578730725127</v>
      </c>
      <c r="L257" s="6"/>
      <c r="O257" s="1"/>
      <c r="P257" s="1"/>
      <c r="Q257" s="1"/>
      <c r="R257" s="1"/>
      <c r="S257" s="1"/>
      <c r="T257" s="1"/>
      <c r="U257" s="1"/>
      <c r="V257" s="1"/>
      <c r="W257" s="1"/>
      <c r="X257" s="1"/>
      <c r="Y257" s="1"/>
    </row>
    <row r="258" spans="1:26" hidden="1" outlineLevel="1"/>
    <row r="259" spans="1:26" collapsed="1">
      <c r="A259" t="s">
        <v>49</v>
      </c>
    </row>
    <row r="260" spans="1:26" ht="14.5">
      <c r="A260" s="18" t="s">
        <v>41</v>
      </c>
      <c r="B260" s="17"/>
      <c r="C260" s="17"/>
      <c r="D260" s="17"/>
      <c r="E260" s="17"/>
      <c r="F260" s="17"/>
      <c r="G260" s="17"/>
      <c r="H260" s="17"/>
      <c r="I260" s="17"/>
      <c r="J260" s="17"/>
      <c r="K260" s="17"/>
      <c r="L260" s="32"/>
    </row>
    <row r="261" spans="1:26" ht="14.5">
      <c r="A261" s="17"/>
      <c r="B261" s="70">
        <v>2010</v>
      </c>
      <c r="C261" s="70">
        <v>2020</v>
      </c>
      <c r="D261" s="70">
        <v>2030</v>
      </c>
      <c r="E261" s="70">
        <v>2040</v>
      </c>
      <c r="F261" s="70">
        <v>2050</v>
      </c>
      <c r="G261" s="70">
        <v>2060</v>
      </c>
      <c r="H261" s="70">
        <v>2070</v>
      </c>
      <c r="I261" s="70">
        <v>2080</v>
      </c>
      <c r="J261" s="70">
        <v>2090</v>
      </c>
      <c r="K261" s="70">
        <v>2100</v>
      </c>
      <c r="L261" s="2"/>
      <c r="O261" s="2"/>
      <c r="P261" s="2"/>
      <c r="Q261" s="2"/>
      <c r="R261" s="2"/>
      <c r="S261" s="2"/>
      <c r="T261" s="2"/>
      <c r="U261" s="2"/>
      <c r="V261" s="2"/>
      <c r="W261" s="2"/>
      <c r="X261" s="2"/>
      <c r="Y261" s="2"/>
      <c r="Z261" s="2"/>
    </row>
    <row r="262" spans="1:26" ht="14.5">
      <c r="A262" s="17" t="s">
        <v>5</v>
      </c>
      <c r="B262" s="47">
        <f>B233*B10/1000</f>
        <v>0.36384755577654992</v>
      </c>
      <c r="C262" s="47">
        <f t="shared" ref="C262:K262" si="35">C233*C10/1000</f>
        <v>0.46880016303004429</v>
      </c>
      <c r="D262" s="47">
        <f t="shared" si="35"/>
        <v>0.62447204168461012</v>
      </c>
      <c r="E262" s="47">
        <f t="shared" si="35"/>
        <v>0.84245517210676601</v>
      </c>
      <c r="F262" s="47">
        <f t="shared" si="35"/>
        <v>1.1382954367958258</v>
      </c>
      <c r="G262" s="47">
        <f t="shared" si="35"/>
        <v>1.6538887078157731</v>
      </c>
      <c r="H262" s="47">
        <f t="shared" si="35"/>
        <v>2.2621894773468707</v>
      </c>
      <c r="I262" s="47">
        <f t="shared" si="35"/>
        <v>2.7309204995637191</v>
      </c>
      <c r="J262" s="47">
        <f t="shared" si="35"/>
        <v>2.6756835901679916</v>
      </c>
      <c r="K262" s="47">
        <f t="shared" si="35"/>
        <v>2.6559580240242169</v>
      </c>
      <c r="L262" s="2"/>
      <c r="M262" s="109">
        <f>K262/B262</f>
        <v>7.2996450899764271</v>
      </c>
      <c r="O262" s="2"/>
      <c r="P262" s="2"/>
      <c r="Q262" s="2"/>
      <c r="R262" s="2"/>
      <c r="S262" s="2"/>
      <c r="T262" s="2"/>
      <c r="U262" s="2"/>
      <c r="V262" s="2"/>
      <c r="W262" s="2"/>
      <c r="X262" s="2"/>
      <c r="Y262" s="2"/>
      <c r="Z262" s="2"/>
    </row>
    <row r="263" spans="1:26" ht="14.5">
      <c r="A263" s="17" t="s">
        <v>6</v>
      </c>
      <c r="B263" s="47">
        <f t="shared" ref="B263:K263" si="36">B234*B11/1000</f>
        <v>0.90035291298524878</v>
      </c>
      <c r="C263" s="47">
        <f t="shared" si="36"/>
        <v>1.2644253099445566</v>
      </c>
      <c r="D263" s="47">
        <f t="shared" si="36"/>
        <v>1.5647103559452924</v>
      </c>
      <c r="E263" s="47">
        <f t="shared" si="36"/>
        <v>1.6376463517084652</v>
      </c>
      <c r="F263" s="47">
        <f t="shared" si="36"/>
        <v>1.62552860096115</v>
      </c>
      <c r="G263" s="47">
        <f t="shared" si="36"/>
        <v>1.5546848150487034</v>
      </c>
      <c r="H263" s="47">
        <f t="shared" si="36"/>
        <v>1.4679148072167738</v>
      </c>
      <c r="I263" s="47">
        <f t="shared" si="36"/>
        <v>1.3517301870810923</v>
      </c>
      <c r="J263" s="47">
        <f t="shared" si="36"/>
        <v>1.254711549524322</v>
      </c>
      <c r="K263" s="47">
        <f t="shared" si="36"/>
        <v>1.1776760547457676</v>
      </c>
      <c r="L263" s="2"/>
      <c r="M263" s="109">
        <f t="shared" ref="M263:M272" si="37">K263/B263</f>
        <v>1.3080160432213346</v>
      </c>
      <c r="O263" s="2"/>
      <c r="P263" s="2"/>
      <c r="Q263" s="2"/>
      <c r="R263" s="2"/>
      <c r="S263" s="2"/>
      <c r="T263" s="2"/>
      <c r="U263" s="2"/>
      <c r="V263" s="2"/>
      <c r="W263" s="2"/>
      <c r="X263" s="2"/>
      <c r="Y263" s="2"/>
      <c r="Z263" s="2"/>
    </row>
    <row r="264" spans="1:26" ht="14.5">
      <c r="A264" s="17" t="s">
        <v>11</v>
      </c>
      <c r="B264" s="47">
        <f t="shared" ref="B264:K264" si="38">B235*B12/1000</f>
        <v>0.37091297137717427</v>
      </c>
      <c r="C264" s="47">
        <f t="shared" si="38"/>
        <v>0.3830788817972427</v>
      </c>
      <c r="D264" s="47">
        <f t="shared" si="38"/>
        <v>0.38753359888382799</v>
      </c>
      <c r="E264" s="47">
        <f t="shared" si="38"/>
        <v>0.37031496359554106</v>
      </c>
      <c r="F264" s="47">
        <f t="shared" si="38"/>
        <v>0.32916943901203977</v>
      </c>
      <c r="G264" s="47">
        <f t="shared" si="38"/>
        <v>0.28517257755429082</v>
      </c>
      <c r="H264" s="47">
        <f t="shared" si="38"/>
        <v>0.23916022711809776</v>
      </c>
      <c r="I264" s="47">
        <f t="shared" si="38"/>
        <v>0.19563623783353029</v>
      </c>
      <c r="J264" s="47">
        <f t="shared" si="38"/>
        <v>0.15365053751306576</v>
      </c>
      <c r="K264" s="47">
        <f t="shared" si="38"/>
        <v>0.13341583349261854</v>
      </c>
      <c r="L264" s="2"/>
      <c r="M264" s="109">
        <f t="shared" si="37"/>
        <v>0.35969578792905182</v>
      </c>
      <c r="O264" s="2"/>
      <c r="P264" s="2"/>
      <c r="Q264" s="2"/>
      <c r="R264" s="2"/>
      <c r="S264" s="2"/>
      <c r="T264" s="2"/>
      <c r="U264" s="2"/>
      <c r="V264" s="2"/>
      <c r="W264" s="2"/>
      <c r="X264" s="2"/>
      <c r="Y264" s="2"/>
      <c r="Z264" s="2"/>
    </row>
    <row r="265" spans="1:26" ht="14.5">
      <c r="A265" s="17" t="s">
        <v>2</v>
      </c>
      <c r="B265" s="47">
        <f t="shared" ref="B265:K265" si="39">B236*B13/1000</f>
        <v>0.18128048429558691</v>
      </c>
      <c r="C265" s="47">
        <f t="shared" si="39"/>
        <v>0.21334007133052729</v>
      </c>
      <c r="D265" s="47">
        <f t="shared" si="39"/>
        <v>0.25671795563446853</v>
      </c>
      <c r="E265" s="47">
        <f t="shared" si="39"/>
        <v>0.2910837542170811</v>
      </c>
      <c r="F265" s="47">
        <f t="shared" si="39"/>
        <v>0.30360445978101958</v>
      </c>
      <c r="G265" s="47">
        <f t="shared" si="39"/>
        <v>0.28489675969054096</v>
      </c>
      <c r="H265" s="47">
        <f t="shared" si="39"/>
        <v>0.23491643911756993</v>
      </c>
      <c r="I265" s="47">
        <f t="shared" si="39"/>
        <v>0.18150036077276474</v>
      </c>
      <c r="J265" s="47">
        <f t="shared" si="39"/>
        <v>0.11931339376818408</v>
      </c>
      <c r="K265" s="47">
        <f t="shared" si="39"/>
        <v>4.8592785319895464E-2</v>
      </c>
      <c r="L265" s="2"/>
      <c r="M265" s="109">
        <f t="shared" si="37"/>
        <v>0.26805304227156901</v>
      </c>
      <c r="O265" s="2"/>
      <c r="P265" s="2"/>
      <c r="Q265" s="2"/>
      <c r="R265" s="2"/>
      <c r="S265" s="2"/>
      <c r="T265" s="2"/>
      <c r="U265" s="2"/>
      <c r="V265" s="2"/>
      <c r="W265" s="2"/>
      <c r="X265" s="2"/>
      <c r="Y265" s="2"/>
      <c r="Z265" s="2"/>
    </row>
    <row r="266" spans="1:26" ht="14.5">
      <c r="A266" s="17" t="s">
        <v>3</v>
      </c>
      <c r="B266" s="47">
        <f t="shared" ref="B266:K266" si="40">B237*B14/1000</f>
        <v>0.62137951366222433</v>
      </c>
      <c r="C266" s="47">
        <f t="shared" si="40"/>
        <v>0.65897900711292823</v>
      </c>
      <c r="D266" s="47">
        <f t="shared" si="40"/>
        <v>0.69939582808211886</v>
      </c>
      <c r="E266" s="47">
        <f t="shared" si="40"/>
        <v>0.71393206469331005</v>
      </c>
      <c r="F266" s="47">
        <f t="shared" si="40"/>
        <v>0.72003233622521934</v>
      </c>
      <c r="G266" s="47">
        <f t="shared" si="40"/>
        <v>0.70965086033046298</v>
      </c>
      <c r="H266" s="47">
        <f t="shared" si="40"/>
        <v>0.73703185100359814</v>
      </c>
      <c r="I266" s="47">
        <f t="shared" si="40"/>
        <v>0.74565320770219912</v>
      </c>
      <c r="J266" s="47">
        <f t="shared" si="40"/>
        <v>0.75588349825273249</v>
      </c>
      <c r="K266" s="47">
        <f t="shared" si="40"/>
        <v>0.7538910572534272</v>
      </c>
      <c r="L266" s="2"/>
      <c r="M266" s="109">
        <f t="shared" si="37"/>
        <v>1.2132538017068177</v>
      </c>
      <c r="O266" s="2"/>
      <c r="P266" s="2"/>
      <c r="Q266" s="2"/>
      <c r="R266" s="2"/>
      <c r="S266" s="2"/>
      <c r="T266" s="2"/>
      <c r="U266" s="2"/>
      <c r="V266" s="2"/>
      <c r="W266" s="2"/>
      <c r="X266" s="2"/>
      <c r="Y266" s="2"/>
      <c r="Z266" s="2"/>
    </row>
    <row r="267" spans="1:26" ht="14.5">
      <c r="A267" s="17" t="s">
        <v>4</v>
      </c>
      <c r="B267" s="47">
        <f t="shared" ref="B267:K267" si="41">B238*B15/1000</f>
        <v>0.51493846803384902</v>
      </c>
      <c r="C267" s="47">
        <f t="shared" si="41"/>
        <v>0.59186359369859043</v>
      </c>
      <c r="D267" s="47">
        <f t="shared" si="41"/>
        <v>0.65087734929145935</v>
      </c>
      <c r="E267" s="47">
        <f t="shared" si="41"/>
        <v>0.62254037307330912</v>
      </c>
      <c r="F267" s="47">
        <f t="shared" si="41"/>
        <v>0.53966418619135625</v>
      </c>
      <c r="G267" s="47">
        <f t="shared" si="41"/>
        <v>0.54650305581764247</v>
      </c>
      <c r="H267" s="47">
        <f t="shared" si="41"/>
        <v>0.5995147840537518</v>
      </c>
      <c r="I267" s="47">
        <f t="shared" si="41"/>
        <v>0.63578919651637156</v>
      </c>
      <c r="J267" s="47">
        <f t="shared" si="41"/>
        <v>0.66398533193555065</v>
      </c>
      <c r="K267" s="47">
        <f t="shared" si="41"/>
        <v>0.67447888017051849</v>
      </c>
      <c r="L267" s="2"/>
      <c r="M267" s="109">
        <f t="shared" si="37"/>
        <v>1.3098242256901698</v>
      </c>
      <c r="O267" s="2"/>
      <c r="P267" s="2"/>
      <c r="Q267" s="2"/>
      <c r="R267" s="2"/>
      <c r="S267" s="2"/>
      <c r="T267" s="2"/>
      <c r="U267" s="2"/>
      <c r="V267" s="2"/>
      <c r="W267" s="2"/>
      <c r="X267" s="2"/>
      <c r="Y267" s="2"/>
      <c r="Z267" s="2"/>
    </row>
    <row r="268" spans="1:26" ht="14.5">
      <c r="A268" s="17" t="s">
        <v>0</v>
      </c>
      <c r="B268" s="47">
        <f t="shared" ref="B268:K268" si="42">B239*B16/1000</f>
        <v>0.23864509971542083</v>
      </c>
      <c r="C268" s="47">
        <f t="shared" si="42"/>
        <v>0.246422375323676</v>
      </c>
      <c r="D268" s="47">
        <f t="shared" si="42"/>
        <v>0.2315699569077973</v>
      </c>
      <c r="E268" s="47">
        <f t="shared" si="42"/>
        <v>0.21055040968152089</v>
      </c>
      <c r="F268" s="47">
        <f t="shared" si="42"/>
        <v>0.18550031173538203</v>
      </c>
      <c r="G268" s="47">
        <f t="shared" si="42"/>
        <v>0.15921408550496047</v>
      </c>
      <c r="H268" s="47">
        <f t="shared" si="42"/>
        <v>0.13280597268986191</v>
      </c>
      <c r="I268" s="47">
        <f t="shared" si="42"/>
        <v>0.12131868150514566</v>
      </c>
      <c r="J268" s="47">
        <f t="shared" si="42"/>
        <v>0.10889954597387061</v>
      </c>
      <c r="K268" s="47">
        <f t="shared" si="42"/>
        <v>9.6310024741501757E-2</v>
      </c>
      <c r="L268" s="2"/>
      <c r="M268" s="109">
        <f t="shared" si="37"/>
        <v>0.40357009155582663</v>
      </c>
      <c r="O268" s="2"/>
      <c r="P268" s="2"/>
      <c r="Q268" s="2"/>
      <c r="R268" s="2"/>
      <c r="S268" s="2"/>
      <c r="T268" s="2"/>
      <c r="U268" s="2"/>
      <c r="V268" s="2"/>
      <c r="W268" s="2"/>
      <c r="X268" s="2"/>
      <c r="Y268" s="2"/>
      <c r="Z268" s="2"/>
    </row>
    <row r="269" spans="1:26" ht="14.5">
      <c r="A269" s="17" t="s">
        <v>1</v>
      </c>
      <c r="B269" s="47">
        <f t="shared" ref="B269:K269" si="43">B240*B17/1000</f>
        <v>0.10136516786168313</v>
      </c>
      <c r="C269" s="47">
        <f t="shared" si="43"/>
        <v>0.10155552025618511</v>
      </c>
      <c r="D269" s="47">
        <f t="shared" si="43"/>
        <v>9.6838179244886136E-2</v>
      </c>
      <c r="E269" s="47">
        <f t="shared" si="43"/>
        <v>8.9398560535045579E-2</v>
      </c>
      <c r="F269" s="47">
        <f t="shared" si="43"/>
        <v>8.0861682808042665E-2</v>
      </c>
      <c r="G269" s="47">
        <f t="shared" si="43"/>
        <v>7.1244491309137417E-2</v>
      </c>
      <c r="H269" s="47">
        <f t="shared" si="43"/>
        <v>6.1232983394613388E-2</v>
      </c>
      <c r="I269" s="47">
        <f t="shared" si="43"/>
        <v>5.250959049160648E-2</v>
      </c>
      <c r="J269" s="47">
        <f t="shared" si="43"/>
        <v>4.4717385731283747E-2</v>
      </c>
      <c r="K269" s="47">
        <f t="shared" si="43"/>
        <v>3.7633635654820675E-2</v>
      </c>
      <c r="L269" s="2"/>
      <c r="M269" s="109">
        <f t="shared" si="37"/>
        <v>0.37126792613980863</v>
      </c>
      <c r="O269" s="2"/>
      <c r="P269" s="2"/>
      <c r="Q269" s="2"/>
      <c r="R269" s="2"/>
      <c r="S269" s="2"/>
      <c r="T269" s="2"/>
      <c r="U269" s="2"/>
      <c r="V269" s="2"/>
      <c r="W269" s="2"/>
      <c r="X269" s="2"/>
      <c r="Y269" s="2"/>
      <c r="Z269" s="2"/>
    </row>
    <row r="270" spans="1:26" ht="14.5">
      <c r="A270" s="17" t="s">
        <v>7</v>
      </c>
      <c r="B270" s="47">
        <f t="shared" ref="B270:K270" si="44">B241*B18/1000</f>
        <v>1.0352836102681708</v>
      </c>
      <c r="C270" s="47">
        <f t="shared" si="44"/>
        <v>1.1472151944097648</v>
      </c>
      <c r="D270" s="47">
        <f t="shared" si="44"/>
        <v>1.2661891988160945</v>
      </c>
      <c r="E270" s="47">
        <f t="shared" si="44"/>
        <v>1.3497586274012781</v>
      </c>
      <c r="F270" s="47">
        <f t="shared" si="44"/>
        <v>1.4053855257027548</v>
      </c>
      <c r="G270" s="47">
        <f t="shared" si="44"/>
        <v>1.4366645037559116</v>
      </c>
      <c r="H270" s="47">
        <f t="shared" si="44"/>
        <v>1.4490732836322637</v>
      </c>
      <c r="I270" s="47">
        <f t="shared" si="44"/>
        <v>1.4160632186125783</v>
      </c>
      <c r="J270" s="47">
        <f t="shared" si="44"/>
        <v>1.3758286805808699</v>
      </c>
      <c r="K270" s="47">
        <f t="shared" si="44"/>
        <v>1.3285444712398573</v>
      </c>
      <c r="L270" s="2"/>
      <c r="M270" s="109">
        <f t="shared" si="37"/>
        <v>1.2832662065380545</v>
      </c>
      <c r="O270" s="2"/>
      <c r="P270" s="2"/>
      <c r="Q270" s="2"/>
      <c r="R270" s="2"/>
      <c r="S270" s="2"/>
      <c r="T270" s="2"/>
      <c r="U270" s="2"/>
      <c r="V270" s="2"/>
      <c r="W270" s="2"/>
      <c r="X270" s="2"/>
      <c r="Y270" s="2"/>
      <c r="Z270" s="2"/>
    </row>
    <row r="271" spans="1:26" ht="14.5">
      <c r="A271" s="17" t="s">
        <v>8</v>
      </c>
      <c r="B271" s="47">
        <f t="shared" ref="B271:K271" si="45">B242*B19/1000</f>
        <v>1.3383922853802164</v>
      </c>
      <c r="C271" s="47">
        <f t="shared" si="45"/>
        <v>1.7499468298916863</v>
      </c>
      <c r="D271" s="47">
        <f t="shared" si="45"/>
        <v>2.2118194886867677</v>
      </c>
      <c r="E271" s="47">
        <f t="shared" si="45"/>
        <v>2.6326816496340442</v>
      </c>
      <c r="F271" s="47">
        <f t="shared" si="45"/>
        <v>3.0482190707643499</v>
      </c>
      <c r="G271" s="47">
        <f t="shared" si="45"/>
        <v>3.3615372192645174</v>
      </c>
      <c r="H271" s="47">
        <f t="shared" si="45"/>
        <v>3.5364277226875074</v>
      </c>
      <c r="I271" s="47">
        <f t="shared" si="45"/>
        <v>3.5794712423977262</v>
      </c>
      <c r="J271" s="47">
        <f t="shared" si="45"/>
        <v>3.5206997311929209</v>
      </c>
      <c r="K271" s="47">
        <f t="shared" si="45"/>
        <v>3.367845274214142</v>
      </c>
      <c r="L271" s="2"/>
      <c r="M271" s="109">
        <f t="shared" si="37"/>
        <v>2.5163364366355339</v>
      </c>
      <c r="O271" s="2"/>
      <c r="P271" s="2"/>
      <c r="Q271" s="2"/>
      <c r="R271" s="2"/>
      <c r="S271" s="2"/>
      <c r="T271" s="2"/>
      <c r="U271" s="2"/>
      <c r="V271" s="2"/>
      <c r="W271" s="2"/>
      <c r="X271" s="2"/>
      <c r="Y271" s="2"/>
      <c r="Z271" s="2"/>
    </row>
    <row r="272" spans="1:26" ht="14.5">
      <c r="A272" s="17" t="s">
        <v>89</v>
      </c>
      <c r="B272" s="47">
        <f>SUM(B262:B271)</f>
        <v>5.6663980693561236</v>
      </c>
      <c r="C272" s="47">
        <f t="shared" ref="C272:K272" si="46">SUM(C262:C271)</f>
        <v>6.8256269467952011</v>
      </c>
      <c r="D272" s="47">
        <f t="shared" si="46"/>
        <v>7.9901239531773225</v>
      </c>
      <c r="E272" s="47">
        <f t="shared" si="46"/>
        <v>8.760361926646361</v>
      </c>
      <c r="F272" s="47">
        <f t="shared" si="46"/>
        <v>9.3762610499771402</v>
      </c>
      <c r="G272" s="47">
        <f t="shared" si="46"/>
        <v>10.063457076091941</v>
      </c>
      <c r="H272" s="47">
        <f t="shared" si="46"/>
        <v>10.720267548260908</v>
      </c>
      <c r="I272" s="47">
        <f t="shared" si="46"/>
        <v>11.010592422476732</v>
      </c>
      <c r="J272" s="47">
        <f t="shared" si="46"/>
        <v>10.673373244640793</v>
      </c>
      <c r="K272" s="47">
        <f t="shared" si="46"/>
        <v>10.274346040856766</v>
      </c>
      <c r="L272" s="2"/>
      <c r="M272" s="109">
        <f t="shared" si="37"/>
        <v>1.8132058346589559</v>
      </c>
      <c r="N272" s="31"/>
      <c r="O272" s="2"/>
      <c r="P272" s="2"/>
      <c r="Q272" s="2"/>
      <c r="R272" s="2"/>
      <c r="S272" s="2"/>
      <c r="T272" s="2"/>
      <c r="U272" s="2"/>
      <c r="V272" s="2"/>
      <c r="W272" s="2"/>
      <c r="X272" s="2"/>
      <c r="Y272" s="2"/>
    </row>
    <row r="273" spans="1:14" ht="14.5">
      <c r="A273" s="16"/>
      <c r="B273" s="2"/>
      <c r="C273" s="2"/>
      <c r="D273" s="2"/>
      <c r="E273" s="2"/>
      <c r="F273" s="2"/>
      <c r="G273" s="2"/>
      <c r="H273" s="2"/>
      <c r="I273" s="2"/>
      <c r="J273" s="2"/>
      <c r="K273" s="2"/>
      <c r="L273" s="38"/>
      <c r="M273" s="45"/>
      <c r="N273" s="45"/>
    </row>
    <row r="274" spans="1:14" ht="14.5">
      <c r="A274" s="16"/>
      <c r="B274" s="2"/>
      <c r="C274" s="2"/>
      <c r="D274" s="2"/>
      <c r="E274" s="2"/>
      <c r="F274" s="2"/>
      <c r="G274" s="2"/>
      <c r="H274" s="2"/>
      <c r="I274" s="2"/>
      <c r="J274" s="2"/>
      <c r="K274" s="2"/>
      <c r="L274" s="38"/>
      <c r="M274" s="45"/>
      <c r="N274" s="45"/>
    </row>
    <row r="275" spans="1:14" ht="14.5">
      <c r="A275" s="141" t="s">
        <v>287</v>
      </c>
      <c r="B275" s="142">
        <f>'SSP2 26 (base)'!B275</f>
        <v>25.815930082525476</v>
      </c>
      <c r="C275" s="141" t="s">
        <v>288</v>
      </c>
      <c r="D275" s="2" t="s">
        <v>290</v>
      </c>
      <c r="E275" s="2"/>
      <c r="F275" s="2"/>
      <c r="G275" s="2"/>
      <c r="H275" s="2"/>
      <c r="I275" s="2"/>
      <c r="J275" s="2"/>
      <c r="K275" s="2"/>
      <c r="L275" s="38"/>
      <c r="M275" s="45"/>
      <c r="N275" s="45"/>
    </row>
    <row r="276" spans="1:14" ht="14.5">
      <c r="A276" s="16"/>
      <c r="B276" s="2"/>
      <c r="C276" s="2"/>
      <c r="D276" s="2"/>
      <c r="E276" s="2"/>
      <c r="F276" s="2"/>
      <c r="G276" s="2"/>
      <c r="H276" s="2"/>
      <c r="I276" s="2"/>
      <c r="J276" s="2"/>
      <c r="K276" s="2"/>
      <c r="L276" s="38"/>
      <c r="M276" s="45"/>
      <c r="N276" s="45"/>
    </row>
    <row r="277" spans="1:14" ht="14.5">
      <c r="A277" s="8" t="s">
        <v>658</v>
      </c>
      <c r="L277" s="38"/>
      <c r="M277" s="45"/>
      <c r="N277" s="45"/>
    </row>
    <row r="278" spans="1:14" ht="14.5">
      <c r="A278" s="129"/>
      <c r="B278" s="129">
        <v>2010</v>
      </c>
      <c r="C278" s="129">
        <v>2020</v>
      </c>
      <c r="D278" s="129">
        <v>2030</v>
      </c>
      <c r="E278" s="129">
        <v>2040</v>
      </c>
      <c r="F278" s="129">
        <v>2050</v>
      </c>
      <c r="G278" s="129">
        <v>2060</v>
      </c>
      <c r="H278" s="129">
        <v>2070</v>
      </c>
      <c r="I278" s="129">
        <v>2080</v>
      </c>
      <c r="J278" s="129">
        <v>2090</v>
      </c>
      <c r="K278" s="129">
        <v>2100</v>
      </c>
      <c r="L278" s="38"/>
      <c r="M278" s="45"/>
      <c r="N278" s="45"/>
    </row>
    <row r="279" spans="1:14" ht="14.5">
      <c r="A279" s="129" t="s">
        <v>5</v>
      </c>
      <c r="B279" s="137">
        <f>B262/$B$275*10</f>
        <v>0.14093916222016514</v>
      </c>
      <c r="C279" s="137">
        <f t="shared" ref="C279:K279" si="47">C262/$B$275*10</f>
        <v>0.18159336562015641</v>
      </c>
      <c r="D279" s="137">
        <f t="shared" si="47"/>
        <v>0.24189407071074637</v>
      </c>
      <c r="E279" s="137">
        <f t="shared" si="47"/>
        <v>0.3263315206594144</v>
      </c>
      <c r="F279" s="137">
        <f t="shared" si="47"/>
        <v>0.44092753317701522</v>
      </c>
      <c r="G279" s="137">
        <f t="shared" si="47"/>
        <v>0.64064657075255727</v>
      </c>
      <c r="H279" s="137">
        <f t="shared" si="47"/>
        <v>0.87627657423744032</v>
      </c>
      <c r="I279" s="137">
        <f t="shared" si="47"/>
        <v>1.0578431576293468</v>
      </c>
      <c r="J279" s="137">
        <f t="shared" si="47"/>
        <v>1.0364467139532318</v>
      </c>
      <c r="K279" s="137">
        <f t="shared" si="47"/>
        <v>1.0288058634858197</v>
      </c>
      <c r="L279" s="38"/>
      <c r="M279" s="45"/>
      <c r="N279" s="45"/>
    </row>
    <row r="280" spans="1:14" ht="14.5">
      <c r="A280" s="129" t="s">
        <v>6</v>
      </c>
      <c r="B280" s="137">
        <f t="shared" ref="B280:K288" si="48">B263/$B$275*10</f>
        <v>0.34875865797091227</v>
      </c>
      <c r="C280" s="137">
        <f t="shared" si="48"/>
        <v>0.48978491416059122</v>
      </c>
      <c r="D280" s="137">
        <f t="shared" si="48"/>
        <v>0.60610264706458428</v>
      </c>
      <c r="E280" s="137">
        <f t="shared" si="48"/>
        <v>0.63435496860791796</v>
      </c>
      <c r="F280" s="137">
        <f t="shared" si="48"/>
        <v>0.6296610642207513</v>
      </c>
      <c r="G280" s="137">
        <f t="shared" si="48"/>
        <v>0.60221917632983235</v>
      </c>
      <c r="H280" s="137">
        <f t="shared" si="48"/>
        <v>0.56860814331473164</v>
      </c>
      <c r="I280" s="137">
        <f t="shared" si="48"/>
        <v>0.52360313293382521</v>
      </c>
      <c r="J280" s="137">
        <f t="shared" si="48"/>
        <v>0.48602221400251722</v>
      </c>
      <c r="K280" s="137">
        <f t="shared" si="48"/>
        <v>0.45618191983829542</v>
      </c>
      <c r="L280" s="38"/>
      <c r="M280" s="45"/>
      <c r="N280" s="45"/>
    </row>
    <row r="281" spans="1:14" ht="14.5">
      <c r="A281" s="129" t="s">
        <v>11</v>
      </c>
      <c r="B281" s="137">
        <f t="shared" si="48"/>
        <v>0.14367600554831114</v>
      </c>
      <c r="C281" s="137">
        <f t="shared" si="48"/>
        <v>0.14838856495685376</v>
      </c>
      <c r="D281" s="137">
        <f t="shared" si="48"/>
        <v>0.15011413404243193</v>
      </c>
      <c r="E281" s="137">
        <f t="shared" si="48"/>
        <v>0.14344436261322355</v>
      </c>
      <c r="F281" s="137">
        <f t="shared" si="48"/>
        <v>0.12750632572980625</v>
      </c>
      <c r="G281" s="137">
        <f t="shared" si="48"/>
        <v>0.11046380147555523</v>
      </c>
      <c r="H281" s="137">
        <f t="shared" si="48"/>
        <v>9.2640561991598633E-2</v>
      </c>
      <c r="I281" s="137">
        <f t="shared" si="48"/>
        <v>7.5781208427564792E-2</v>
      </c>
      <c r="J281" s="137">
        <f t="shared" si="48"/>
        <v>5.9517722980304381E-2</v>
      </c>
      <c r="K281" s="137">
        <f t="shared" si="48"/>
        <v>5.1679654022198589E-2</v>
      </c>
      <c r="L281" s="38"/>
      <c r="M281" s="45"/>
      <c r="N281" s="45"/>
    </row>
    <row r="282" spans="1:14" ht="14.5">
      <c r="A282" s="129" t="s">
        <v>2</v>
      </c>
      <c r="B282" s="137">
        <f t="shared" si="48"/>
        <v>7.0220396366154444E-2</v>
      </c>
      <c r="C282" s="137">
        <f t="shared" si="48"/>
        <v>8.2638925132096974E-2</v>
      </c>
      <c r="D282" s="137">
        <f t="shared" si="48"/>
        <v>9.9441683802915987E-2</v>
      </c>
      <c r="E282" s="137">
        <f t="shared" si="48"/>
        <v>0.11275354143219986</v>
      </c>
      <c r="F282" s="137">
        <f t="shared" si="48"/>
        <v>0.11760353348126169</v>
      </c>
      <c r="G282" s="137">
        <f t="shared" si="48"/>
        <v>0.11035696129475672</v>
      </c>
      <c r="H282" s="137">
        <f t="shared" si="48"/>
        <v>9.0996697917377106E-2</v>
      </c>
      <c r="I282" s="137">
        <f t="shared" si="48"/>
        <v>7.0305567218599013E-2</v>
      </c>
      <c r="J282" s="137">
        <f t="shared" si="48"/>
        <v>4.6216965023834655E-2</v>
      </c>
      <c r="K282" s="137">
        <f t="shared" si="48"/>
        <v>1.8822790875463132E-2</v>
      </c>
      <c r="L282" s="38"/>
      <c r="M282" s="45"/>
      <c r="N282" s="45"/>
    </row>
    <row r="283" spans="1:14" ht="14.5">
      <c r="A283" s="129" t="s">
        <v>3</v>
      </c>
      <c r="B283" s="137">
        <f t="shared" si="48"/>
        <v>0.24069615608497072</v>
      </c>
      <c r="C283" s="137">
        <f t="shared" si="48"/>
        <v>0.25526061040852599</v>
      </c>
      <c r="D283" s="137">
        <f t="shared" si="48"/>
        <v>0.27091637831616699</v>
      </c>
      <c r="E283" s="137">
        <f t="shared" si="48"/>
        <v>0.27654710189061249</v>
      </c>
      <c r="F283" s="137">
        <f t="shared" si="48"/>
        <v>0.27891008920596722</v>
      </c>
      <c r="G283" s="137">
        <f t="shared" si="48"/>
        <v>0.27488874429932625</v>
      </c>
      <c r="H283" s="137">
        <f t="shared" si="48"/>
        <v>0.2854949826124944</v>
      </c>
      <c r="I283" s="137">
        <f t="shared" si="48"/>
        <v>0.28883453174786977</v>
      </c>
      <c r="J283" s="137">
        <f t="shared" si="48"/>
        <v>0.29279731384320018</v>
      </c>
      <c r="K283" s="137">
        <f t="shared" si="48"/>
        <v>0.29202552642630836</v>
      </c>
      <c r="L283" s="38"/>
      <c r="M283" s="45"/>
      <c r="N283" s="45"/>
    </row>
    <row r="284" spans="1:14" ht="14.5">
      <c r="A284" s="129" t="s">
        <v>4</v>
      </c>
      <c r="B284" s="137">
        <f t="shared" si="48"/>
        <v>0.19946539457914217</v>
      </c>
      <c r="C284" s="137">
        <f t="shared" si="48"/>
        <v>0.22926293641429424</v>
      </c>
      <c r="D284" s="137">
        <f t="shared" si="48"/>
        <v>0.25212237064897813</v>
      </c>
      <c r="E284" s="137">
        <f t="shared" si="48"/>
        <v>0.2411458239479429</v>
      </c>
      <c r="F284" s="137">
        <f t="shared" si="48"/>
        <v>0.20904309256579878</v>
      </c>
      <c r="G284" s="137">
        <f t="shared" si="48"/>
        <v>0.21169218156023922</v>
      </c>
      <c r="H284" s="137">
        <f t="shared" si="48"/>
        <v>0.23222668411995617</v>
      </c>
      <c r="I284" s="137">
        <f t="shared" si="48"/>
        <v>0.24627785808373043</v>
      </c>
      <c r="J284" s="137">
        <f t="shared" si="48"/>
        <v>0.25719984901299187</v>
      </c>
      <c r="K284" s="137">
        <f t="shared" si="48"/>
        <v>0.26126460600660906</v>
      </c>
      <c r="L284" s="38"/>
      <c r="M284" s="45"/>
      <c r="N284" s="45"/>
    </row>
    <row r="285" spans="1:14" ht="14.5">
      <c r="A285" s="129" t="s">
        <v>0</v>
      </c>
      <c r="B285" s="137">
        <f t="shared" si="48"/>
        <v>9.2441023411725581E-2</v>
      </c>
      <c r="C285" s="137">
        <f t="shared" si="48"/>
        <v>9.5453611214448023E-2</v>
      </c>
      <c r="D285" s="137">
        <f t="shared" si="48"/>
        <v>8.9700412174785249E-2</v>
      </c>
      <c r="E285" s="137">
        <f t="shared" si="48"/>
        <v>8.1558328136331681E-2</v>
      </c>
      <c r="F285" s="137">
        <f t="shared" si="48"/>
        <v>7.1854979132030261E-2</v>
      </c>
      <c r="G285" s="137">
        <f t="shared" si="48"/>
        <v>6.1672806285112604E-2</v>
      </c>
      <c r="H285" s="137">
        <f t="shared" si="48"/>
        <v>5.144341972778925E-2</v>
      </c>
      <c r="I285" s="137">
        <f t="shared" si="48"/>
        <v>4.6993728723825824E-2</v>
      </c>
      <c r="J285" s="137">
        <f t="shared" si="48"/>
        <v>4.2183080611758988E-2</v>
      </c>
      <c r="K285" s="137">
        <f t="shared" si="48"/>
        <v>3.7306432281784409E-2</v>
      </c>
      <c r="L285" s="38"/>
      <c r="M285" s="45"/>
      <c r="N285" s="45"/>
    </row>
    <row r="286" spans="1:14" ht="14.5">
      <c r="A286" s="129" t="s">
        <v>1</v>
      </c>
      <c r="B286" s="137">
        <f t="shared" si="48"/>
        <v>3.9264581031034057E-2</v>
      </c>
      <c r="C286" s="137">
        <f t="shared" si="48"/>
        <v>3.9338315501918311E-2</v>
      </c>
      <c r="D286" s="137">
        <f t="shared" si="48"/>
        <v>3.7511017009778339E-2</v>
      </c>
      <c r="E286" s="137">
        <f t="shared" si="48"/>
        <v>3.462922321576882E-2</v>
      </c>
      <c r="F286" s="137">
        <f t="shared" si="48"/>
        <v>3.1322397662820238E-2</v>
      </c>
      <c r="G286" s="137">
        <f t="shared" si="48"/>
        <v>2.7597104222621849E-2</v>
      </c>
      <c r="H286" s="137">
        <f t="shared" si="48"/>
        <v>2.3719069271907166E-2</v>
      </c>
      <c r="I286" s="137">
        <f t="shared" si="48"/>
        <v>2.0339995624310145E-2</v>
      </c>
      <c r="J286" s="137">
        <f t="shared" si="48"/>
        <v>1.7321624899175124E-2</v>
      </c>
      <c r="K286" s="137">
        <f t="shared" si="48"/>
        <v>1.4577679570140483E-2</v>
      </c>
      <c r="L286" s="38"/>
      <c r="M286" s="45"/>
      <c r="N286" s="45"/>
    </row>
    <row r="287" spans="1:14" ht="14.5">
      <c r="A287" s="129" t="s">
        <v>7</v>
      </c>
      <c r="B287" s="137">
        <f t="shared" si="48"/>
        <v>0.40102510618780424</v>
      </c>
      <c r="C287" s="137">
        <f t="shared" si="48"/>
        <v>0.44438267021272354</v>
      </c>
      <c r="D287" s="137">
        <f t="shared" si="48"/>
        <v>0.49046817014474497</v>
      </c>
      <c r="E287" s="137">
        <f t="shared" si="48"/>
        <v>0.52283943405739042</v>
      </c>
      <c r="F287" s="137">
        <f t="shared" si="48"/>
        <v>0.54438694294963441</v>
      </c>
      <c r="G287" s="137">
        <f t="shared" si="48"/>
        <v>0.5565030967946315</v>
      </c>
      <c r="H287" s="137">
        <f t="shared" si="48"/>
        <v>0.56130973356374469</v>
      </c>
      <c r="I287" s="137">
        <f t="shared" si="48"/>
        <v>0.54852302980596312</v>
      </c>
      <c r="J287" s="137">
        <f t="shared" si="48"/>
        <v>0.53293787060267628</v>
      </c>
      <c r="K287" s="137">
        <f t="shared" si="48"/>
        <v>0.51462196674414407</v>
      </c>
      <c r="L287" s="38"/>
      <c r="M287" s="45"/>
      <c r="N287" s="45"/>
    </row>
    <row r="288" spans="1:14" ht="14.5">
      <c r="A288" s="129" t="s">
        <v>8</v>
      </c>
      <c r="B288" s="137">
        <f t="shared" si="48"/>
        <v>0.51843659364655614</v>
      </c>
      <c r="C288" s="137">
        <f t="shared" si="48"/>
        <v>0.67785542659034637</v>
      </c>
      <c r="D288" s="137">
        <f t="shared" si="48"/>
        <v>0.85676536991550201</v>
      </c>
      <c r="E288" s="137">
        <f t="shared" si="48"/>
        <v>1.019789580006679</v>
      </c>
      <c r="F288" s="137">
        <f t="shared" si="48"/>
        <v>1.1807512109849014</v>
      </c>
      <c r="G288" s="137">
        <f t="shared" si="48"/>
        <v>1.3021174168502669</v>
      </c>
      <c r="H288" s="137">
        <f t="shared" si="48"/>
        <v>1.3698626047493354</v>
      </c>
      <c r="I288" s="137">
        <f t="shared" si="48"/>
        <v>1.386535844711104</v>
      </c>
      <c r="J288" s="137">
        <f t="shared" si="48"/>
        <v>1.3637702457119856</v>
      </c>
      <c r="K288" s="137">
        <f t="shared" si="48"/>
        <v>1.3045608906780393</v>
      </c>
      <c r="L288" s="38"/>
      <c r="M288" s="45"/>
      <c r="N288" s="45"/>
    </row>
    <row r="289" spans="1:21" ht="14.5">
      <c r="A289" s="129" t="s">
        <v>89</v>
      </c>
      <c r="B289" s="137">
        <f>SUM(B279:B288)</f>
        <v>2.1949230770467762</v>
      </c>
      <c r="C289" s="137">
        <f t="shared" ref="C289:K289" si="49">SUM(C279:C288)</f>
        <v>2.6439593402119548</v>
      </c>
      <c r="D289" s="137">
        <f t="shared" si="49"/>
        <v>3.0950362538306342</v>
      </c>
      <c r="E289" s="137">
        <f t="shared" si="49"/>
        <v>3.3933938845674811</v>
      </c>
      <c r="F289" s="137">
        <f t="shared" si="49"/>
        <v>3.6319671691099868</v>
      </c>
      <c r="G289" s="137">
        <f t="shared" si="49"/>
        <v>3.8981578598648996</v>
      </c>
      <c r="H289" s="137">
        <f t="shared" si="49"/>
        <v>4.1525784715063745</v>
      </c>
      <c r="I289" s="137">
        <f t="shared" si="49"/>
        <v>4.2650380549061389</v>
      </c>
      <c r="J289" s="137">
        <f t="shared" si="49"/>
        <v>4.1344136006416754</v>
      </c>
      <c r="K289" s="137">
        <f t="shared" si="49"/>
        <v>3.9798473299288029</v>
      </c>
      <c r="L289" s="38"/>
      <c r="M289" s="45"/>
      <c r="N289" s="45"/>
    </row>
    <row r="290" spans="1:21" ht="14.5">
      <c r="A290" s="16"/>
      <c r="B290" s="2"/>
      <c r="C290" s="2"/>
      <c r="D290" s="2"/>
      <c r="E290" s="2"/>
      <c r="F290" s="2"/>
      <c r="G290" s="2"/>
      <c r="H290" s="2"/>
      <c r="I290" s="2"/>
      <c r="J290" s="2"/>
      <c r="K290" s="2"/>
      <c r="L290" s="38"/>
      <c r="M290" s="45"/>
      <c r="N290" s="45"/>
    </row>
    <row r="291" spans="1:21" ht="14.5">
      <c r="A291" s="34" t="s">
        <v>50</v>
      </c>
      <c r="B291" s="35"/>
      <c r="C291" s="35"/>
      <c r="D291" s="35"/>
      <c r="E291" s="35"/>
      <c r="F291" s="35"/>
      <c r="G291" s="35"/>
      <c r="H291" s="35"/>
      <c r="I291" s="35"/>
      <c r="J291" s="35"/>
      <c r="K291" s="35"/>
      <c r="L291" s="35"/>
      <c r="M291" s="35"/>
      <c r="N291" s="35"/>
      <c r="O291" s="35"/>
      <c r="P291" s="35"/>
      <c r="Q291" s="35"/>
      <c r="R291" s="35"/>
      <c r="S291" s="35"/>
      <c r="T291" s="35"/>
      <c r="U291" s="35"/>
    </row>
    <row r="292" spans="1:21" hidden="1" outlineLevel="1"/>
    <row r="293" spans="1:21" hidden="1" outlineLevel="1">
      <c r="A293" t="s">
        <v>51</v>
      </c>
      <c r="P293" s="48"/>
    </row>
    <row r="294" spans="1:21" ht="14.5" hidden="1" outlineLevel="1">
      <c r="A294" s="38" t="s">
        <v>26</v>
      </c>
      <c r="B294" s="16"/>
      <c r="C294" s="16"/>
      <c r="D294" s="16"/>
      <c r="E294" s="16"/>
      <c r="F294" s="16"/>
      <c r="G294" s="16"/>
      <c r="H294" s="16"/>
      <c r="I294" s="16"/>
      <c r="J294" s="16"/>
      <c r="K294" s="16"/>
      <c r="L294" s="38"/>
      <c r="M294" s="25"/>
      <c r="N294" s="25"/>
      <c r="O294" s="49"/>
    </row>
    <row r="295" spans="1:21" ht="14.5" hidden="1" outlineLevel="1">
      <c r="B295" s="4">
        <v>2010</v>
      </c>
      <c r="C295" s="4">
        <v>2020</v>
      </c>
      <c r="D295" s="4">
        <v>2030</v>
      </c>
      <c r="E295" s="4">
        <v>2040</v>
      </c>
      <c r="F295" s="4">
        <v>2050</v>
      </c>
      <c r="G295" s="4">
        <v>2060</v>
      </c>
      <c r="H295" s="4">
        <v>2070</v>
      </c>
      <c r="I295" s="4">
        <v>2080</v>
      </c>
      <c r="J295" s="4">
        <v>2090</v>
      </c>
      <c r="K295" s="4">
        <v>2100</v>
      </c>
      <c r="L295" s="50"/>
      <c r="M295" s="29"/>
      <c r="N295" s="29"/>
      <c r="O295" s="51"/>
    </row>
    <row r="296" spans="1:21" ht="14.5" hidden="1" outlineLevel="1">
      <c r="A296" s="4" t="s">
        <v>5</v>
      </c>
      <c r="B296" s="1">
        <v>84.996518901684482</v>
      </c>
      <c r="C296" s="1">
        <v>86.158876369621652</v>
      </c>
      <c r="D296" s="1">
        <v>88.046893345397251</v>
      </c>
      <c r="E296" s="1">
        <v>90.713879293054987</v>
      </c>
      <c r="F296" s="1">
        <v>98.016623734507931</v>
      </c>
      <c r="G296" s="1">
        <v>95.112099086483994</v>
      </c>
      <c r="H296" s="1">
        <v>98.686540729244655</v>
      </c>
      <c r="I296" s="1">
        <v>105.01307519812801</v>
      </c>
      <c r="J296" s="1">
        <v>114.10093808592875</v>
      </c>
      <c r="K296" s="1">
        <v>127.15536026187289</v>
      </c>
      <c r="L296" s="50"/>
      <c r="M296" s="29"/>
      <c r="N296" s="29"/>
      <c r="O296" s="51"/>
    </row>
    <row r="297" spans="1:21" ht="14.5" hidden="1" outlineLevel="1">
      <c r="A297" s="4" t="s">
        <v>6</v>
      </c>
      <c r="B297" s="1">
        <v>486.5285216142276</v>
      </c>
      <c r="C297" s="1">
        <v>583.98821885755854</v>
      </c>
      <c r="D297" s="1">
        <v>662.95337877208351</v>
      </c>
      <c r="E297" s="1">
        <v>718.64872425049657</v>
      </c>
      <c r="F297" s="1">
        <v>771.21040679824887</v>
      </c>
      <c r="G297" s="1">
        <v>816.41782449946936</v>
      </c>
      <c r="H297" s="1">
        <v>868.43741142326257</v>
      </c>
      <c r="I297" s="1">
        <v>916.15480212273303</v>
      </c>
      <c r="J297" s="1">
        <v>969.60417727995241</v>
      </c>
      <c r="K297" s="1">
        <v>1029.4740834676113</v>
      </c>
      <c r="L297" s="50"/>
      <c r="M297" s="29"/>
      <c r="N297" s="29"/>
      <c r="O297" s="51"/>
    </row>
    <row r="298" spans="1:21" ht="14.5" hidden="1" outlineLevel="1">
      <c r="A298" s="4" t="s">
        <v>11</v>
      </c>
      <c r="B298" s="1">
        <v>926.12866490374768</v>
      </c>
      <c r="C298" s="1">
        <v>954.89238846185162</v>
      </c>
      <c r="D298" s="1">
        <v>986.17529771602256</v>
      </c>
      <c r="E298" s="1">
        <v>1016.7916022037329</v>
      </c>
      <c r="F298" s="1">
        <v>1047.2107022161188</v>
      </c>
      <c r="G298" s="1">
        <v>1070.389289068861</v>
      </c>
      <c r="H298" s="1">
        <v>1092.2518908666548</v>
      </c>
      <c r="I298" s="1">
        <v>1112.8096822669702</v>
      </c>
      <c r="J298" s="1">
        <v>1134.8419006721647</v>
      </c>
      <c r="K298" s="1">
        <v>1159.5493701524313</v>
      </c>
      <c r="L298" s="50"/>
      <c r="M298" s="29"/>
      <c r="N298" s="29"/>
      <c r="O298" s="51"/>
    </row>
    <row r="299" spans="1:21" ht="14.5" hidden="1" outlineLevel="1">
      <c r="A299" s="4" t="s">
        <v>2</v>
      </c>
      <c r="B299" s="1">
        <v>1442.3829621440693</v>
      </c>
      <c r="C299" s="1">
        <v>1535.2370683443469</v>
      </c>
      <c r="D299" s="1">
        <v>1681.5017322285444</v>
      </c>
      <c r="E299" s="1">
        <v>1847.5995226197049</v>
      </c>
      <c r="F299" s="1">
        <v>2023.1979387906179</v>
      </c>
      <c r="G299" s="1">
        <v>2170.7361392555968</v>
      </c>
      <c r="H299" s="1">
        <v>2321.3326585289924</v>
      </c>
      <c r="I299" s="1">
        <v>2430.6544649831703</v>
      </c>
      <c r="J299" s="1">
        <v>2525.048548821037</v>
      </c>
      <c r="K299" s="1">
        <v>2627.406466458719</v>
      </c>
      <c r="L299" s="50"/>
      <c r="M299" s="29"/>
      <c r="N299" s="29"/>
      <c r="O299" s="51"/>
    </row>
    <row r="300" spans="1:21" ht="14.5" hidden="1" outlineLevel="1">
      <c r="A300" s="4" t="s">
        <v>3</v>
      </c>
      <c r="B300" s="1">
        <v>125.79160176349841</v>
      </c>
      <c r="C300" s="1">
        <v>125.8713451391849</v>
      </c>
      <c r="D300" s="1">
        <v>126.27764696512152</v>
      </c>
      <c r="E300" s="1">
        <v>127.10730618179609</v>
      </c>
      <c r="F300" s="1">
        <v>128.21934171092605</v>
      </c>
      <c r="G300" s="1">
        <v>129.57617319555814</v>
      </c>
      <c r="H300" s="1">
        <v>131.15088018006517</v>
      </c>
      <c r="I300" s="1">
        <v>133.17520089072897</v>
      </c>
      <c r="J300" s="1">
        <v>135.55936778823755</v>
      </c>
      <c r="K300" s="1">
        <v>138.36734765290623</v>
      </c>
      <c r="L300" s="50"/>
      <c r="M300" s="29"/>
      <c r="N300" s="29"/>
      <c r="O300" s="51"/>
    </row>
    <row r="301" spans="1:21" ht="14.5" hidden="1" outlineLevel="1">
      <c r="A301" s="4" t="s">
        <v>4</v>
      </c>
      <c r="B301" s="1">
        <v>138.75924206447436</v>
      </c>
      <c r="C301" s="1">
        <v>143.59378572861786</v>
      </c>
      <c r="D301" s="1">
        <v>149.7274592103177</v>
      </c>
      <c r="E301" s="1">
        <v>159.08512054058835</v>
      </c>
      <c r="F301" s="1">
        <v>168.99946064484681</v>
      </c>
      <c r="G301" s="1">
        <v>184.35885221833459</v>
      </c>
      <c r="H301" s="1">
        <v>200.95829766541667</v>
      </c>
      <c r="I301" s="1">
        <v>219.616503878668</v>
      </c>
      <c r="J301" s="1">
        <v>241.29093125919789</v>
      </c>
      <c r="K301" s="1">
        <v>266.46917170228073</v>
      </c>
      <c r="L301" s="50"/>
      <c r="M301" s="29"/>
      <c r="N301" s="29"/>
      <c r="O301" s="51"/>
    </row>
    <row r="302" spans="1:21" ht="14.5" hidden="1" outlineLevel="1">
      <c r="A302" s="4" t="s">
        <v>0</v>
      </c>
      <c r="B302" s="1">
        <v>290.08396316761088</v>
      </c>
      <c r="C302" s="1">
        <v>278.83435047069861</v>
      </c>
      <c r="D302" s="1">
        <v>268.66733178222341</v>
      </c>
      <c r="E302" s="1">
        <v>259.63884965104683</v>
      </c>
      <c r="F302" s="1">
        <v>251.0505570700164</v>
      </c>
      <c r="G302" s="1">
        <v>243.21816019112148</v>
      </c>
      <c r="H302" s="1">
        <v>235.56614699931004</v>
      </c>
      <c r="I302" s="1">
        <v>228.41608787085525</v>
      </c>
      <c r="J302" s="1">
        <v>221.28461817668853</v>
      </c>
      <c r="K302" s="1">
        <v>214.11393647493065</v>
      </c>
      <c r="L302" s="50"/>
      <c r="M302" s="29"/>
      <c r="N302" s="29"/>
      <c r="O302" s="51"/>
    </row>
    <row r="303" spans="1:21" ht="14.5" hidden="1" outlineLevel="1">
      <c r="A303" s="4" t="s">
        <v>1</v>
      </c>
      <c r="B303" s="1">
        <v>1939.6901357631123</v>
      </c>
      <c r="C303" s="1">
        <v>1871.7433103723263</v>
      </c>
      <c r="D303" s="1">
        <v>1800.5681997651029</v>
      </c>
      <c r="E303" s="1">
        <v>1733.0799241845691</v>
      </c>
      <c r="F303" s="1">
        <v>1662.6652118277443</v>
      </c>
      <c r="G303" s="1">
        <v>1600.7206755616808</v>
      </c>
      <c r="H303" s="1">
        <v>1537.4599059455322</v>
      </c>
      <c r="I303" s="1">
        <v>1476.7008469042614</v>
      </c>
      <c r="J303" s="1">
        <v>1415.3677689423125</v>
      </c>
      <c r="K303" s="1">
        <v>1353.7133808765582</v>
      </c>
      <c r="L303" s="50"/>
      <c r="M303" s="29"/>
      <c r="N303" s="29"/>
      <c r="O303" s="51"/>
    </row>
    <row r="304" spans="1:21" ht="14.5" hidden="1" outlineLevel="1">
      <c r="A304" s="4" t="s">
        <v>7</v>
      </c>
      <c r="B304" s="1">
        <v>221.10804734228461</v>
      </c>
      <c r="C304" s="1">
        <v>249.79332154166522</v>
      </c>
      <c r="D304" s="1">
        <v>275.63054861033436</v>
      </c>
      <c r="E304" s="1">
        <v>297.57161435682445</v>
      </c>
      <c r="F304" s="1">
        <v>320.74819336499843</v>
      </c>
      <c r="G304" s="1">
        <v>341.76259855275589</v>
      </c>
      <c r="H304" s="1">
        <v>365.36571756259303</v>
      </c>
      <c r="I304" s="1">
        <v>400.81737065219659</v>
      </c>
      <c r="J304" s="1">
        <v>442.10909615367996</v>
      </c>
      <c r="K304" s="1">
        <v>490.2029492267784</v>
      </c>
      <c r="L304" s="50"/>
      <c r="M304" s="29"/>
      <c r="N304" s="29"/>
      <c r="O304" s="51"/>
    </row>
    <row r="305" spans="1:27" ht="14.5" hidden="1" outlineLevel="1">
      <c r="A305" s="4" t="s">
        <v>8</v>
      </c>
      <c r="B305" s="1">
        <v>341.44423004171301</v>
      </c>
      <c r="C305" s="1">
        <v>366.64066987655019</v>
      </c>
      <c r="D305" s="1">
        <v>396.71234063163246</v>
      </c>
      <c r="E305" s="1">
        <v>437.87916798570296</v>
      </c>
      <c r="F305" s="1">
        <v>480.35231301658393</v>
      </c>
      <c r="G305" s="1">
        <v>597.52885120806866</v>
      </c>
      <c r="H305" s="1">
        <v>738.02442065491323</v>
      </c>
      <c r="I305" s="1">
        <v>841.16346435156584</v>
      </c>
      <c r="J305" s="1">
        <v>956.2456315422387</v>
      </c>
      <c r="K305" s="1">
        <v>1084.7350522789191</v>
      </c>
      <c r="L305" s="50"/>
      <c r="M305" s="29"/>
      <c r="N305" s="29"/>
      <c r="O305" s="51"/>
      <c r="Q305" s="1"/>
      <c r="R305" s="1"/>
      <c r="S305" s="1"/>
      <c r="T305" s="1"/>
      <c r="U305" s="1"/>
      <c r="V305" s="1"/>
      <c r="W305" s="1"/>
      <c r="X305" s="1"/>
      <c r="Y305" s="1"/>
      <c r="Z305" s="1"/>
    </row>
    <row r="306" spans="1:27" hidden="1" outlineLevel="1"/>
    <row r="307" spans="1:27" ht="14.5" hidden="1" outlineLevel="1">
      <c r="A307" t="s">
        <v>52</v>
      </c>
    </row>
    <row r="308" spans="1:27" ht="14.5" hidden="1" outlineLevel="1">
      <c r="A308" s="22" t="s">
        <v>45</v>
      </c>
      <c r="B308" s="21"/>
      <c r="C308" s="21"/>
      <c r="D308" s="21"/>
      <c r="E308" s="21"/>
      <c r="F308" s="21"/>
      <c r="G308" s="21"/>
      <c r="H308" s="21"/>
      <c r="I308" s="21"/>
      <c r="J308" s="21"/>
      <c r="K308" s="21"/>
      <c r="M308" s="26"/>
      <c r="N308" s="26"/>
    </row>
    <row r="309" spans="1:27" ht="14.5" hidden="1" outlineLevel="1">
      <c r="A309" s="21"/>
      <c r="B309" s="72">
        <v>2010</v>
      </c>
      <c r="C309" s="72">
        <v>2020</v>
      </c>
      <c r="D309" s="72">
        <v>2030</v>
      </c>
      <c r="E309" s="72">
        <v>2040</v>
      </c>
      <c r="F309" s="72">
        <v>2050</v>
      </c>
      <c r="G309" s="72">
        <v>2060</v>
      </c>
      <c r="H309" s="72">
        <v>2070</v>
      </c>
      <c r="I309" s="72">
        <v>2080</v>
      </c>
      <c r="J309" s="72">
        <v>2090</v>
      </c>
      <c r="K309" s="72">
        <v>2100</v>
      </c>
      <c r="L309" s="2"/>
      <c r="M309" s="36"/>
      <c r="N309" s="36"/>
      <c r="R309" s="2"/>
      <c r="S309" s="2"/>
      <c r="T309" s="2"/>
      <c r="U309" s="2"/>
      <c r="V309" s="2"/>
      <c r="W309" s="2"/>
      <c r="X309" s="2"/>
      <c r="Y309" s="2"/>
      <c r="Z309" s="2"/>
      <c r="AA309" s="2"/>
    </row>
    <row r="310" spans="1:27" ht="14.5" hidden="1" outlineLevel="1">
      <c r="A310" s="21" t="s">
        <v>5</v>
      </c>
      <c r="B310" s="44">
        <v>0.2</v>
      </c>
      <c r="C310" s="44">
        <v>0.2</v>
      </c>
      <c r="D310" s="44">
        <v>0.2</v>
      </c>
      <c r="E310" s="44">
        <v>0.2</v>
      </c>
      <c r="F310" s="44">
        <v>0.2</v>
      </c>
      <c r="G310" s="44">
        <v>0.2</v>
      </c>
      <c r="H310" s="44">
        <v>0.2</v>
      </c>
      <c r="I310" s="44">
        <v>0.2</v>
      </c>
      <c r="J310" s="44">
        <v>0.2</v>
      </c>
      <c r="K310" s="44">
        <v>0.2</v>
      </c>
      <c r="L310" s="2"/>
      <c r="M310" s="36"/>
      <c r="N310" s="36"/>
      <c r="R310" s="2"/>
      <c r="S310" s="2"/>
      <c r="T310" s="2"/>
      <c r="U310" s="2"/>
      <c r="V310" s="2"/>
      <c r="W310" s="2"/>
      <c r="X310" s="2"/>
      <c r="Y310" s="2"/>
      <c r="Z310" s="2"/>
      <c r="AA310" s="2"/>
    </row>
    <row r="311" spans="1:27" ht="14.5" hidden="1" outlineLevel="1">
      <c r="A311" s="21" t="s">
        <v>6</v>
      </c>
      <c r="B311" s="44">
        <v>0.2</v>
      </c>
      <c r="C311" s="44">
        <v>0.2</v>
      </c>
      <c r="D311" s="44">
        <v>0.2</v>
      </c>
      <c r="E311" s="44">
        <v>0.2</v>
      </c>
      <c r="F311" s="44">
        <v>0.2</v>
      </c>
      <c r="G311" s="44">
        <v>0.2</v>
      </c>
      <c r="H311" s="44">
        <v>0.2</v>
      </c>
      <c r="I311" s="44">
        <v>0.2</v>
      </c>
      <c r="J311" s="44">
        <v>0.2</v>
      </c>
      <c r="K311" s="44">
        <v>0.2</v>
      </c>
      <c r="L311" s="2"/>
      <c r="M311" s="36"/>
      <c r="N311" s="36"/>
      <c r="R311" s="2"/>
      <c r="S311" s="2"/>
      <c r="T311" s="2"/>
      <c r="U311" s="2"/>
      <c r="V311" s="2"/>
      <c r="W311" s="2"/>
      <c r="X311" s="2"/>
      <c r="Y311" s="2"/>
      <c r="Z311" s="2"/>
      <c r="AA311" s="2"/>
    </row>
    <row r="312" spans="1:27" ht="14.5" hidden="1" outlineLevel="1">
      <c r="A312" s="21" t="s">
        <v>11</v>
      </c>
      <c r="B312" s="44">
        <v>0.47871829282436174</v>
      </c>
      <c r="C312" s="44">
        <v>0.47858898880765999</v>
      </c>
      <c r="D312" s="44">
        <v>0.47841533951350923</v>
      </c>
      <c r="E312" s="44">
        <v>0.47811101199169503</v>
      </c>
      <c r="F312" s="44">
        <v>0.47780889154579492</v>
      </c>
      <c r="G312" s="44">
        <v>0.47755455763018989</v>
      </c>
      <c r="H312" s="44">
        <v>0.47729941291585126</v>
      </c>
      <c r="I312" s="44">
        <v>0.47721443267185948</v>
      </c>
      <c r="J312" s="44">
        <v>0.47712746579551296</v>
      </c>
      <c r="K312" s="44">
        <v>0.47704362227360791</v>
      </c>
      <c r="L312" s="2"/>
      <c r="M312" s="36"/>
      <c r="N312" s="36"/>
      <c r="R312" s="2"/>
      <c r="S312" s="2"/>
      <c r="T312" s="2"/>
      <c r="U312" s="2"/>
      <c r="V312" s="2"/>
      <c r="W312" s="2"/>
      <c r="X312" s="2"/>
      <c r="Y312" s="2"/>
      <c r="Z312" s="2"/>
      <c r="AA312" s="2"/>
    </row>
    <row r="313" spans="1:27" ht="14.5" hidden="1" outlineLevel="1">
      <c r="A313" s="21" t="s">
        <v>2</v>
      </c>
      <c r="B313" s="44">
        <v>0.4</v>
      </c>
      <c r="C313" s="44">
        <v>0.4</v>
      </c>
      <c r="D313" s="44">
        <v>0.4</v>
      </c>
      <c r="E313" s="44">
        <v>0.4</v>
      </c>
      <c r="F313" s="44">
        <v>0.4</v>
      </c>
      <c r="G313" s="44">
        <v>0.4</v>
      </c>
      <c r="H313" s="44">
        <v>0.4</v>
      </c>
      <c r="I313" s="44">
        <v>0.4</v>
      </c>
      <c r="J313" s="44">
        <v>0.4</v>
      </c>
      <c r="K313" s="44">
        <v>0.4</v>
      </c>
      <c r="L313" s="2"/>
      <c r="M313" s="36"/>
      <c r="N313" s="36"/>
      <c r="R313" s="2"/>
      <c r="S313" s="2"/>
      <c r="T313" s="2"/>
      <c r="U313" s="2"/>
      <c r="V313" s="2"/>
      <c r="W313" s="2"/>
      <c r="X313" s="2"/>
      <c r="Y313" s="2"/>
      <c r="Z313" s="2"/>
      <c r="AA313" s="2"/>
    </row>
    <row r="314" spans="1:27" ht="14.5" hidden="1" outlineLevel="1">
      <c r="A314" s="21" t="s">
        <v>3</v>
      </c>
      <c r="B314" s="44">
        <v>0.2</v>
      </c>
      <c r="C314" s="44">
        <v>0.2</v>
      </c>
      <c r="D314" s="44">
        <v>0.2</v>
      </c>
      <c r="E314" s="44">
        <v>0.2</v>
      </c>
      <c r="F314" s="44">
        <v>0.2</v>
      </c>
      <c r="G314" s="44">
        <v>0.2</v>
      </c>
      <c r="H314" s="44">
        <v>0.2</v>
      </c>
      <c r="I314" s="44">
        <v>0.2</v>
      </c>
      <c r="J314" s="44">
        <v>0.2</v>
      </c>
      <c r="K314" s="44">
        <v>0.2</v>
      </c>
      <c r="L314" s="2"/>
      <c r="M314" s="36"/>
      <c r="N314" s="36"/>
      <c r="R314" s="2"/>
      <c r="S314" s="2"/>
      <c r="T314" s="2"/>
      <c r="U314" s="2"/>
      <c r="V314" s="2"/>
      <c r="W314" s="2"/>
      <c r="X314" s="2"/>
      <c r="Y314" s="2"/>
      <c r="Z314" s="2"/>
      <c r="AA314" s="2"/>
    </row>
    <row r="315" spans="1:27" ht="14.5" hidden="1" outlineLevel="1">
      <c r="A315" s="21" t="s">
        <v>4</v>
      </c>
      <c r="B315" s="44">
        <v>0.2</v>
      </c>
      <c r="C315" s="44">
        <v>0.2</v>
      </c>
      <c r="D315" s="44">
        <v>0.2</v>
      </c>
      <c r="E315" s="44">
        <v>0.2</v>
      </c>
      <c r="F315" s="44">
        <v>0.2</v>
      </c>
      <c r="G315" s="44">
        <v>0.2</v>
      </c>
      <c r="H315" s="44">
        <v>0.2</v>
      </c>
      <c r="I315" s="44">
        <v>0.2</v>
      </c>
      <c r="J315" s="44">
        <v>0.2</v>
      </c>
      <c r="K315" s="44">
        <v>0.2</v>
      </c>
      <c r="L315" s="2"/>
      <c r="M315" s="36"/>
      <c r="N315" s="36"/>
      <c r="R315" s="2"/>
      <c r="S315" s="2"/>
      <c r="T315" s="2"/>
      <c r="U315" s="2"/>
      <c r="V315" s="2"/>
      <c r="W315" s="2"/>
      <c r="X315" s="2"/>
      <c r="Y315" s="2"/>
      <c r="Z315" s="2"/>
      <c r="AA315" s="2"/>
    </row>
    <row r="316" spans="1:27" ht="14.5" hidden="1" outlineLevel="1">
      <c r="A316" s="21" t="s">
        <v>0</v>
      </c>
      <c r="B316" s="44">
        <v>0.84</v>
      </c>
      <c r="C316" s="44">
        <v>0.84</v>
      </c>
      <c r="D316" s="44">
        <v>0.84</v>
      </c>
      <c r="E316" s="44">
        <v>0.84</v>
      </c>
      <c r="F316" s="44">
        <v>0.84</v>
      </c>
      <c r="G316" s="44">
        <v>0.84</v>
      </c>
      <c r="H316" s="44">
        <v>0.84</v>
      </c>
      <c r="I316" s="44">
        <v>0.84</v>
      </c>
      <c r="J316" s="44">
        <v>0.84</v>
      </c>
      <c r="K316" s="44">
        <v>0.84</v>
      </c>
      <c r="L316" s="2"/>
      <c r="M316" s="36"/>
      <c r="N316" s="36"/>
      <c r="R316" s="2"/>
      <c r="S316" s="2"/>
      <c r="T316" s="2"/>
      <c r="U316" s="2"/>
      <c r="V316" s="2"/>
      <c r="W316" s="2"/>
      <c r="X316" s="2"/>
      <c r="Y316" s="2"/>
      <c r="Z316" s="2"/>
      <c r="AA316" s="2"/>
    </row>
    <row r="317" spans="1:27" ht="14.5" hidden="1" outlineLevel="1">
      <c r="A317" s="21" t="s">
        <v>1</v>
      </c>
      <c r="B317" s="44">
        <v>0.2</v>
      </c>
      <c r="C317" s="44">
        <v>0.2</v>
      </c>
      <c r="D317" s="44">
        <v>0.2</v>
      </c>
      <c r="E317" s="44">
        <v>0.2</v>
      </c>
      <c r="F317" s="44">
        <v>0.2</v>
      </c>
      <c r="G317" s="44">
        <v>0.2</v>
      </c>
      <c r="H317" s="44">
        <v>0.2</v>
      </c>
      <c r="I317" s="44">
        <v>0.2</v>
      </c>
      <c r="J317" s="44">
        <v>0.2</v>
      </c>
      <c r="K317" s="44">
        <v>0.2</v>
      </c>
      <c r="L317" s="2"/>
      <c r="M317" s="36"/>
      <c r="N317" s="36"/>
      <c r="R317" s="2"/>
      <c r="S317" s="2"/>
      <c r="T317" s="2"/>
      <c r="U317" s="2"/>
      <c r="V317" s="2"/>
      <c r="W317" s="2"/>
      <c r="X317" s="2"/>
      <c r="Y317" s="2"/>
      <c r="Z317" s="2"/>
      <c r="AA317" s="2"/>
    </row>
    <row r="318" spans="1:27" ht="14.5" hidden="1" outlineLevel="1">
      <c r="A318" s="21" t="s">
        <v>7</v>
      </c>
      <c r="B318" s="44">
        <v>0.2</v>
      </c>
      <c r="C318" s="44">
        <v>0.2</v>
      </c>
      <c r="D318" s="44">
        <v>0.2</v>
      </c>
      <c r="E318" s="44">
        <v>0.2</v>
      </c>
      <c r="F318" s="44">
        <v>0.2</v>
      </c>
      <c r="G318" s="44">
        <v>0.2</v>
      </c>
      <c r="H318" s="44">
        <v>0.2</v>
      </c>
      <c r="I318" s="44">
        <v>0.2</v>
      </c>
      <c r="J318" s="44">
        <v>0.2</v>
      </c>
      <c r="K318" s="44">
        <v>0.2</v>
      </c>
      <c r="L318" s="2"/>
      <c r="M318" s="36"/>
      <c r="N318" s="36"/>
      <c r="R318" s="2"/>
      <c r="S318" s="2"/>
      <c r="T318" s="2"/>
      <c r="U318" s="2"/>
      <c r="V318" s="2"/>
      <c r="W318" s="2"/>
      <c r="X318" s="2"/>
      <c r="Y318" s="2"/>
      <c r="Z318" s="2"/>
      <c r="AA318" s="2"/>
    </row>
    <row r="319" spans="1:27" ht="14.5" hidden="1" outlineLevel="1">
      <c r="A319" s="21" t="s">
        <v>8</v>
      </c>
      <c r="B319" s="44">
        <v>0.2</v>
      </c>
      <c r="C319" s="44">
        <v>0.2</v>
      </c>
      <c r="D319" s="44">
        <v>0.2</v>
      </c>
      <c r="E319" s="44">
        <v>0.2</v>
      </c>
      <c r="F319" s="44">
        <v>0.2</v>
      </c>
      <c r="G319" s="44">
        <v>0.2</v>
      </c>
      <c r="H319" s="44">
        <v>0.2</v>
      </c>
      <c r="I319" s="44">
        <v>0.2</v>
      </c>
      <c r="J319" s="44">
        <v>0.2</v>
      </c>
      <c r="K319" s="44">
        <v>0.2</v>
      </c>
      <c r="L319" s="2"/>
      <c r="M319" s="36"/>
      <c r="N319" s="36"/>
      <c r="Q319" s="2"/>
      <c r="R319" s="2"/>
      <c r="S319" s="2"/>
      <c r="T319" s="2"/>
      <c r="U319" s="2"/>
      <c r="V319" s="2"/>
      <c r="W319" s="2"/>
      <c r="X319" s="2"/>
      <c r="Y319" s="2"/>
      <c r="Z319" s="2"/>
    </row>
    <row r="320" spans="1:27" hidden="1" outlineLevel="1"/>
    <row r="321" spans="1:25" hidden="1" outlineLevel="1">
      <c r="A321" t="s">
        <v>53</v>
      </c>
    </row>
    <row r="322" spans="1:25" ht="14.5" hidden="1" outlineLevel="1">
      <c r="A322" t="s">
        <v>47</v>
      </c>
      <c r="B322" s="16"/>
      <c r="C322" s="16"/>
      <c r="D322" s="16"/>
      <c r="E322" s="16"/>
      <c r="F322" s="16"/>
      <c r="G322" s="16"/>
      <c r="H322" s="16"/>
      <c r="I322" s="16"/>
      <c r="J322" s="16"/>
      <c r="K322" s="16"/>
    </row>
    <row r="323" spans="1:25" ht="13" hidden="1" outlineLevel="1">
      <c r="B323" s="4">
        <v>2010</v>
      </c>
      <c r="C323" s="4">
        <v>2020</v>
      </c>
      <c r="D323" s="4">
        <v>2030</v>
      </c>
      <c r="E323" s="4">
        <v>2040</v>
      </c>
      <c r="F323" s="4">
        <v>2050</v>
      </c>
      <c r="G323" s="4">
        <v>2060</v>
      </c>
      <c r="H323" s="4">
        <v>2070</v>
      </c>
      <c r="I323" s="4">
        <v>2080</v>
      </c>
      <c r="J323" s="4">
        <v>2090</v>
      </c>
      <c r="K323" s="4">
        <v>2100</v>
      </c>
      <c r="N323" s="1"/>
      <c r="O323" s="1"/>
      <c r="P323" s="1"/>
      <c r="Q323" s="1"/>
      <c r="R323" s="1"/>
      <c r="S323" s="1"/>
      <c r="T323" s="1"/>
      <c r="U323" s="1"/>
      <c r="V323" s="1"/>
      <c r="W323" s="1"/>
      <c r="X323" s="1"/>
      <c r="Y323" s="1"/>
    </row>
    <row r="324" spans="1:25" ht="13" hidden="1" outlineLevel="1">
      <c r="A324" s="4" t="s">
        <v>5</v>
      </c>
      <c r="B324" s="1">
        <f>B310*B296</f>
        <v>16.999303780336898</v>
      </c>
      <c r="C324" s="1">
        <f t="shared" ref="C324:K324" si="50">C310*C296</f>
        <v>17.231775273924331</v>
      </c>
      <c r="D324" s="1">
        <f t="shared" si="50"/>
        <v>17.609378669079451</v>
      </c>
      <c r="E324" s="1">
        <f t="shared" si="50"/>
        <v>18.142775858611</v>
      </c>
      <c r="F324" s="1">
        <f t="shared" si="50"/>
        <v>19.603324746901588</v>
      </c>
      <c r="G324" s="1">
        <f t="shared" si="50"/>
        <v>19.0224198172968</v>
      </c>
      <c r="H324" s="1">
        <f t="shared" si="50"/>
        <v>19.737308145848932</v>
      </c>
      <c r="I324" s="1">
        <f t="shared" si="50"/>
        <v>21.002615039625603</v>
      </c>
      <c r="J324" s="1">
        <f t="shared" si="50"/>
        <v>22.820187617185752</v>
      </c>
      <c r="K324" s="1">
        <f t="shared" si="50"/>
        <v>25.431072052374578</v>
      </c>
      <c r="N324" s="1"/>
      <c r="O324" s="1"/>
      <c r="P324" s="1"/>
      <c r="Q324" s="1"/>
      <c r="R324" s="1"/>
      <c r="S324" s="1"/>
      <c r="T324" s="1"/>
      <c r="U324" s="1"/>
      <c r="V324" s="1"/>
      <c r="W324" s="1"/>
      <c r="X324" s="1"/>
      <c r="Y324" s="1"/>
    </row>
    <row r="325" spans="1:25" ht="13" hidden="1" outlineLevel="1">
      <c r="A325" s="4" t="s">
        <v>6</v>
      </c>
      <c r="B325" s="1">
        <f t="shared" ref="B325:K333" si="51">B311*B297</f>
        <v>97.305704322845529</v>
      </c>
      <c r="C325" s="1">
        <f t="shared" si="51"/>
        <v>116.79764377151172</v>
      </c>
      <c r="D325" s="1">
        <f t="shared" si="51"/>
        <v>132.59067575441671</v>
      </c>
      <c r="E325" s="1">
        <f t="shared" si="51"/>
        <v>143.72974485009931</v>
      </c>
      <c r="F325" s="1">
        <f t="shared" si="51"/>
        <v>154.24208135964977</v>
      </c>
      <c r="G325" s="1">
        <f t="shared" si="51"/>
        <v>163.28356489989389</v>
      </c>
      <c r="H325" s="1">
        <f t="shared" si="51"/>
        <v>173.68748228465253</v>
      </c>
      <c r="I325" s="1">
        <f t="shared" si="51"/>
        <v>183.23096042454662</v>
      </c>
      <c r="J325" s="1">
        <f t="shared" si="51"/>
        <v>193.9208354559905</v>
      </c>
      <c r="K325" s="1">
        <f t="shared" si="51"/>
        <v>205.89481669352227</v>
      </c>
      <c r="N325" s="1"/>
      <c r="O325" s="1"/>
      <c r="P325" s="1"/>
      <c r="Q325" s="1"/>
      <c r="R325" s="1"/>
      <c r="S325" s="1"/>
      <c r="T325" s="1"/>
      <c r="U325" s="1"/>
      <c r="V325" s="1"/>
      <c r="W325" s="1"/>
      <c r="X325" s="1"/>
      <c r="Y325" s="1"/>
    </row>
    <row r="326" spans="1:25" ht="13" hidden="1" outlineLevel="1">
      <c r="A326" s="4" t="s">
        <v>11</v>
      </c>
      <c r="B326" s="1">
        <f t="shared" si="51"/>
        <v>443.35473339842747</v>
      </c>
      <c r="C326" s="1">
        <f t="shared" si="51"/>
        <v>457.0009826140888</v>
      </c>
      <c r="D326" s="1">
        <f t="shared" si="51"/>
        <v>471.80138987664697</v>
      </c>
      <c r="E326" s="1">
        <f t="shared" si="51"/>
        <v>486.13926191428374</v>
      </c>
      <c r="F326" s="1">
        <f t="shared" si="51"/>
        <v>500.36658484077725</v>
      </c>
      <c r="G326" s="1">
        <f t="shared" si="51"/>
        <v>511.16928343337338</v>
      </c>
      <c r="H326" s="1">
        <f t="shared" si="51"/>
        <v>521.33118626688281</v>
      </c>
      <c r="I326" s="1">
        <f t="shared" si="51"/>
        <v>531.04884119478436</v>
      </c>
      <c r="J326" s="1">
        <f t="shared" si="51"/>
        <v>541.46424014627314</v>
      </c>
      <c r="K326" s="1">
        <f t="shared" si="51"/>
        <v>553.15563174259637</v>
      </c>
      <c r="N326" s="1"/>
      <c r="O326" s="1"/>
      <c r="P326" s="1"/>
      <c r="Q326" s="1"/>
      <c r="R326" s="1"/>
      <c r="S326" s="1"/>
      <c r="T326" s="1"/>
      <c r="U326" s="1"/>
      <c r="V326" s="1"/>
      <c r="W326" s="1"/>
      <c r="X326" s="1"/>
      <c r="Y326" s="1"/>
    </row>
    <row r="327" spans="1:25" ht="13" hidden="1" outlineLevel="1">
      <c r="A327" s="4" t="s">
        <v>2</v>
      </c>
      <c r="B327" s="1">
        <f t="shared" si="51"/>
        <v>576.95318485762778</v>
      </c>
      <c r="C327" s="1">
        <f t="shared" si="51"/>
        <v>614.09482733773882</v>
      </c>
      <c r="D327" s="1">
        <f t="shared" si="51"/>
        <v>672.60069289141779</v>
      </c>
      <c r="E327" s="1">
        <f t="shared" si="51"/>
        <v>739.03980904788204</v>
      </c>
      <c r="F327" s="1">
        <f t="shared" si="51"/>
        <v>809.27917551624716</v>
      </c>
      <c r="G327" s="1">
        <f t="shared" si="51"/>
        <v>868.29445570223879</v>
      </c>
      <c r="H327" s="1">
        <f t="shared" si="51"/>
        <v>928.53306341159703</v>
      </c>
      <c r="I327" s="1">
        <f t="shared" si="51"/>
        <v>972.26178599326818</v>
      </c>
      <c r="J327" s="1">
        <f t="shared" si="51"/>
        <v>1010.0194195284148</v>
      </c>
      <c r="K327" s="1">
        <f t="shared" si="51"/>
        <v>1050.9625865834876</v>
      </c>
      <c r="N327" s="1"/>
      <c r="O327" s="1"/>
      <c r="P327" s="1"/>
      <c r="Q327" s="1"/>
      <c r="R327" s="1"/>
      <c r="S327" s="1"/>
      <c r="T327" s="1"/>
      <c r="U327" s="1"/>
      <c r="V327" s="1"/>
      <c r="W327" s="1"/>
      <c r="X327" s="1"/>
      <c r="Y327" s="1"/>
    </row>
    <row r="328" spans="1:25" ht="13" hidden="1" outlineLevel="1">
      <c r="A328" s="4" t="s">
        <v>3</v>
      </c>
      <c r="B328" s="1">
        <f t="shared" si="51"/>
        <v>25.158320352699683</v>
      </c>
      <c r="C328" s="1">
        <f t="shared" si="51"/>
        <v>25.174269027836981</v>
      </c>
      <c r="D328" s="1">
        <f t="shared" si="51"/>
        <v>25.255529393024304</v>
      </c>
      <c r="E328" s="1">
        <f t="shared" si="51"/>
        <v>25.421461236359221</v>
      </c>
      <c r="F328" s="1">
        <f t="shared" si="51"/>
        <v>25.643868342185211</v>
      </c>
      <c r="G328" s="1">
        <f t="shared" si="51"/>
        <v>25.915234639111631</v>
      </c>
      <c r="H328" s="1">
        <f t="shared" si="51"/>
        <v>26.230176036013034</v>
      </c>
      <c r="I328" s="1">
        <f t="shared" si="51"/>
        <v>26.635040178145797</v>
      </c>
      <c r="J328" s="1">
        <f t="shared" si="51"/>
        <v>27.111873557647513</v>
      </c>
      <c r="K328" s="1">
        <f t="shared" si="51"/>
        <v>27.673469530581247</v>
      </c>
      <c r="N328" s="1"/>
      <c r="O328" s="1"/>
      <c r="P328" s="1"/>
      <c r="Q328" s="1"/>
      <c r="R328" s="1"/>
      <c r="S328" s="1"/>
      <c r="T328" s="1"/>
      <c r="U328" s="1"/>
      <c r="V328" s="1"/>
      <c r="W328" s="1"/>
      <c r="X328" s="1"/>
      <c r="Y328" s="1"/>
    </row>
    <row r="329" spans="1:25" ht="13" hidden="1" outlineLevel="1">
      <c r="A329" s="4" t="s">
        <v>4</v>
      </c>
      <c r="B329" s="1">
        <f t="shared" si="51"/>
        <v>27.751848412894873</v>
      </c>
      <c r="C329" s="1">
        <f t="shared" si="51"/>
        <v>28.718757145723572</v>
      </c>
      <c r="D329" s="1">
        <f t="shared" si="51"/>
        <v>29.945491842063543</v>
      </c>
      <c r="E329" s="1">
        <f t="shared" si="51"/>
        <v>31.817024108117671</v>
      </c>
      <c r="F329" s="1">
        <f t="shared" si="51"/>
        <v>33.799892128969361</v>
      </c>
      <c r="G329" s="1">
        <f t="shared" si="51"/>
        <v>36.871770443666918</v>
      </c>
      <c r="H329" s="1">
        <f t="shared" si="51"/>
        <v>40.191659533083339</v>
      </c>
      <c r="I329" s="1">
        <f t="shared" si="51"/>
        <v>43.923300775733601</v>
      </c>
      <c r="J329" s="1">
        <f t="shared" si="51"/>
        <v>48.258186251839582</v>
      </c>
      <c r="K329" s="1">
        <f t="shared" si="51"/>
        <v>53.293834340456151</v>
      </c>
      <c r="N329" s="1"/>
      <c r="O329" s="1"/>
      <c r="P329" s="1"/>
      <c r="Q329" s="1"/>
      <c r="R329" s="1"/>
      <c r="S329" s="1"/>
      <c r="T329" s="1"/>
      <c r="U329" s="1"/>
      <c r="V329" s="1"/>
      <c r="W329" s="1"/>
      <c r="X329" s="1"/>
      <c r="Y329" s="1"/>
    </row>
    <row r="330" spans="1:25" ht="13" hidden="1" outlineLevel="1">
      <c r="A330" s="4" t="s">
        <v>0</v>
      </c>
      <c r="B330" s="1">
        <f t="shared" si="51"/>
        <v>243.67052906079311</v>
      </c>
      <c r="C330" s="1">
        <f t="shared" si="51"/>
        <v>234.22085439538682</v>
      </c>
      <c r="D330" s="1">
        <f t="shared" si="51"/>
        <v>225.68055869706765</v>
      </c>
      <c r="E330" s="1">
        <f t="shared" si="51"/>
        <v>218.09663370687932</v>
      </c>
      <c r="F330" s="1">
        <f t="shared" si="51"/>
        <v>210.88246793881376</v>
      </c>
      <c r="G330" s="1">
        <f t="shared" si="51"/>
        <v>204.30325456054203</v>
      </c>
      <c r="H330" s="1">
        <f t="shared" si="51"/>
        <v>197.87556347942044</v>
      </c>
      <c r="I330" s="1">
        <f t="shared" si="51"/>
        <v>191.8695138115184</v>
      </c>
      <c r="J330" s="1">
        <f t="shared" si="51"/>
        <v>185.87907926841837</v>
      </c>
      <c r="K330" s="1">
        <f t="shared" si="51"/>
        <v>179.85570663894174</v>
      </c>
      <c r="N330" s="1"/>
      <c r="O330" s="1"/>
      <c r="P330" s="1"/>
      <c r="Q330" s="1"/>
      <c r="R330" s="1"/>
      <c r="S330" s="1"/>
      <c r="T330" s="1"/>
      <c r="U330" s="1"/>
      <c r="V330" s="1"/>
      <c r="W330" s="1"/>
      <c r="X330" s="1"/>
      <c r="Y330" s="1"/>
    </row>
    <row r="331" spans="1:25" ht="13" hidden="1" outlineLevel="1">
      <c r="A331" s="4" t="s">
        <v>1</v>
      </c>
      <c r="B331" s="1">
        <f t="shared" si="51"/>
        <v>387.93802715262245</v>
      </c>
      <c r="C331" s="1">
        <f t="shared" si="51"/>
        <v>374.34866207446527</v>
      </c>
      <c r="D331" s="1">
        <f t="shared" si="51"/>
        <v>360.11363995302059</v>
      </c>
      <c r="E331" s="1">
        <f t="shared" si="51"/>
        <v>346.61598483691387</v>
      </c>
      <c r="F331" s="1">
        <f t="shared" si="51"/>
        <v>332.53304236554891</v>
      </c>
      <c r="G331" s="1">
        <f t="shared" si="51"/>
        <v>320.14413511233619</v>
      </c>
      <c r="H331" s="1">
        <f t="shared" si="51"/>
        <v>307.49198118910647</v>
      </c>
      <c r="I331" s="1">
        <f t="shared" si="51"/>
        <v>295.34016938085227</v>
      </c>
      <c r="J331" s="1">
        <f t="shared" si="51"/>
        <v>283.0735537884625</v>
      </c>
      <c r="K331" s="1">
        <f t="shared" si="51"/>
        <v>270.74267617531166</v>
      </c>
      <c r="N331" s="1"/>
      <c r="O331" s="1"/>
      <c r="P331" s="1"/>
      <c r="Q331" s="1"/>
      <c r="R331" s="1"/>
      <c r="S331" s="1"/>
      <c r="T331" s="1"/>
      <c r="U331" s="1"/>
      <c r="V331" s="1"/>
      <c r="W331" s="1"/>
      <c r="X331" s="1"/>
      <c r="Y331" s="1"/>
    </row>
    <row r="332" spans="1:25" ht="13" hidden="1" outlineLevel="1">
      <c r="A332" s="4" t="s">
        <v>7</v>
      </c>
      <c r="B332" s="1">
        <f t="shared" si="51"/>
        <v>44.221609468456926</v>
      </c>
      <c r="C332" s="1">
        <f t="shared" si="51"/>
        <v>49.958664308333049</v>
      </c>
      <c r="D332" s="1">
        <f t="shared" si="51"/>
        <v>55.126109722066872</v>
      </c>
      <c r="E332" s="1">
        <f t="shared" si="51"/>
        <v>59.514322871364897</v>
      </c>
      <c r="F332" s="1">
        <f t="shared" si="51"/>
        <v>64.149638672999686</v>
      </c>
      <c r="G332" s="1">
        <f t="shared" si="51"/>
        <v>68.352519710551178</v>
      </c>
      <c r="H332" s="1">
        <f t="shared" si="51"/>
        <v>73.073143512518612</v>
      </c>
      <c r="I332" s="1">
        <f t="shared" si="51"/>
        <v>80.163474130439326</v>
      </c>
      <c r="J332" s="1">
        <f t="shared" si="51"/>
        <v>88.421819230735991</v>
      </c>
      <c r="K332" s="1">
        <f t="shared" si="51"/>
        <v>98.040589845355683</v>
      </c>
      <c r="N332" s="1"/>
      <c r="O332" s="1"/>
      <c r="P332" s="1"/>
      <c r="Q332" s="1"/>
      <c r="R332" s="1"/>
      <c r="S332" s="1"/>
      <c r="T332" s="1"/>
      <c r="U332" s="1"/>
      <c r="V332" s="1"/>
      <c r="W332" s="1"/>
      <c r="X332" s="1"/>
      <c r="Y332" s="1"/>
    </row>
    <row r="333" spans="1:25" ht="13" hidden="1" outlineLevel="1">
      <c r="A333" s="4" t="s">
        <v>8</v>
      </c>
      <c r="B333" s="1">
        <f t="shared" si="51"/>
        <v>68.288846008342603</v>
      </c>
      <c r="C333" s="1">
        <f t="shared" si="51"/>
        <v>73.328133975310038</v>
      </c>
      <c r="D333" s="1">
        <f t="shared" si="51"/>
        <v>79.342468126326494</v>
      </c>
      <c r="E333" s="1">
        <f t="shared" si="51"/>
        <v>87.575833597140601</v>
      </c>
      <c r="F333" s="1">
        <f t="shared" si="51"/>
        <v>96.070462603316798</v>
      </c>
      <c r="G333" s="1">
        <f t="shared" si="51"/>
        <v>119.50577024161373</v>
      </c>
      <c r="H333" s="1">
        <f t="shared" si="51"/>
        <v>147.60488413098264</v>
      </c>
      <c r="I333" s="1">
        <f t="shared" si="51"/>
        <v>168.23269287031317</v>
      </c>
      <c r="J333" s="1">
        <f t="shared" si="51"/>
        <v>191.24912630844776</v>
      </c>
      <c r="K333" s="1">
        <f t="shared" si="51"/>
        <v>216.94701045578381</v>
      </c>
      <c r="N333" s="1"/>
      <c r="O333" s="1"/>
      <c r="P333" s="1"/>
      <c r="Q333" s="1"/>
      <c r="R333" s="1"/>
      <c r="S333" s="1"/>
      <c r="T333" s="1"/>
      <c r="U333" s="1"/>
      <c r="V333" s="1"/>
      <c r="W333" s="1"/>
    </row>
    <row r="334" spans="1:25" ht="14.5" hidden="1" outlineLevel="1">
      <c r="A334" s="16"/>
      <c r="B334" s="3"/>
      <c r="C334" s="3"/>
      <c r="D334" s="3"/>
      <c r="E334" s="3"/>
      <c r="F334" s="3"/>
      <c r="G334" s="3"/>
      <c r="H334" s="3"/>
      <c r="I334" s="3"/>
      <c r="J334" s="3"/>
      <c r="K334" s="3"/>
    </row>
    <row r="335" spans="1:25" ht="14.5" hidden="1" outlineLevel="1">
      <c r="A335" s="16" t="s">
        <v>54</v>
      </c>
      <c r="B335" s="3"/>
      <c r="C335" s="3"/>
      <c r="D335" s="3"/>
      <c r="E335" s="3"/>
      <c r="F335" s="3"/>
      <c r="G335" s="3"/>
      <c r="H335" s="3"/>
      <c r="I335" s="3"/>
      <c r="J335" s="3"/>
      <c r="K335" s="3"/>
    </row>
    <row r="336" spans="1:25" ht="14.5" hidden="1" outlineLevel="1">
      <c r="A336" s="24" t="s">
        <v>39</v>
      </c>
      <c r="B336" s="23"/>
      <c r="C336" s="23"/>
      <c r="D336" s="23"/>
      <c r="E336" s="23"/>
      <c r="F336" s="23"/>
      <c r="G336" s="23"/>
      <c r="H336" s="23"/>
      <c r="I336" s="23"/>
      <c r="J336" s="23"/>
      <c r="K336" s="23"/>
      <c r="L336" s="32"/>
    </row>
    <row r="337" spans="1:26" ht="14.5" hidden="1" outlineLevel="1">
      <c r="A337" s="23"/>
      <c r="B337" s="69">
        <v>2010</v>
      </c>
      <c r="C337" s="69">
        <v>2020</v>
      </c>
      <c r="D337" s="69">
        <v>2030</v>
      </c>
      <c r="E337" s="69">
        <v>2040</v>
      </c>
      <c r="F337" s="69">
        <v>2050</v>
      </c>
      <c r="G337" s="69">
        <v>2060</v>
      </c>
      <c r="H337" s="69">
        <v>2070</v>
      </c>
      <c r="I337" s="69">
        <v>2080</v>
      </c>
      <c r="J337" s="69">
        <v>2090</v>
      </c>
      <c r="K337" s="69">
        <v>2100</v>
      </c>
      <c r="L337" s="6"/>
      <c r="O337" s="1"/>
      <c r="P337" s="1"/>
      <c r="Q337" s="1"/>
      <c r="R337" s="1"/>
      <c r="S337" s="1"/>
      <c r="T337" s="1"/>
      <c r="U337" s="1"/>
      <c r="V337" s="1"/>
      <c r="W337" s="1"/>
      <c r="X337" s="1"/>
      <c r="Y337" s="1"/>
      <c r="Z337" s="1"/>
    </row>
    <row r="338" spans="1:26" ht="14.5" hidden="1" outlineLevel="1">
      <c r="A338" s="23" t="s">
        <v>5</v>
      </c>
      <c r="B338" s="46">
        <f t="shared" ref="B338:K338" si="52">B296*B10</f>
        <v>72.777072983563812</v>
      </c>
      <c r="C338" s="46">
        <f t="shared" si="52"/>
        <v>94.754603235321611</v>
      </c>
      <c r="D338" s="46">
        <f t="shared" si="52"/>
        <v>122.77364037943104</v>
      </c>
      <c r="E338" s="46">
        <f t="shared" si="52"/>
        <v>155.967361787936</v>
      </c>
      <c r="F338" s="46">
        <f t="shared" si="52"/>
        <v>202.55511284054293</v>
      </c>
      <c r="G338" s="46">
        <f t="shared" si="52"/>
        <v>229.2584462490523</v>
      </c>
      <c r="H338" s="46">
        <f t="shared" si="52"/>
        <v>270.12744516597132</v>
      </c>
      <c r="I338" s="46">
        <f t="shared" si="52"/>
        <v>319.94695306437234</v>
      </c>
      <c r="J338" s="46">
        <f t="shared" si="52"/>
        <v>380.18873421455436</v>
      </c>
      <c r="K338" s="46">
        <f t="shared" si="52"/>
        <v>456.49151270946373</v>
      </c>
      <c r="L338" s="6"/>
      <c r="O338" s="1"/>
      <c r="P338" s="1"/>
      <c r="Q338" s="1"/>
      <c r="R338" s="1"/>
      <c r="S338" s="1"/>
      <c r="T338" s="1"/>
      <c r="U338" s="1"/>
      <c r="V338" s="1"/>
      <c r="W338" s="1"/>
      <c r="X338" s="1"/>
      <c r="Y338" s="1"/>
      <c r="Z338" s="1"/>
    </row>
    <row r="339" spans="1:26" ht="14.5" hidden="1" outlineLevel="1">
      <c r="A339" s="23" t="s">
        <v>6</v>
      </c>
      <c r="B339" s="46">
        <f t="shared" ref="B339:K339" si="53">B297*B11</f>
        <v>710.27111351645533</v>
      </c>
      <c r="C339" s="46">
        <f t="shared" si="53"/>
        <v>886.31644108052046</v>
      </c>
      <c r="D339" s="46">
        <f t="shared" si="53"/>
        <v>1022.4591087316918</v>
      </c>
      <c r="E339" s="46">
        <f t="shared" si="53"/>
        <v>1092.1918371197739</v>
      </c>
      <c r="F339" s="46">
        <f t="shared" si="53"/>
        <v>1129.0455991077022</v>
      </c>
      <c r="G339" s="46">
        <f t="shared" si="53"/>
        <v>1135.0941306214552</v>
      </c>
      <c r="H339" s="46">
        <f t="shared" si="53"/>
        <v>1143.7932890818176</v>
      </c>
      <c r="I339" s="46">
        <f t="shared" si="53"/>
        <v>1148.9178098053428</v>
      </c>
      <c r="J339" s="46">
        <f t="shared" si="53"/>
        <v>1174.6982838025892</v>
      </c>
      <c r="K339" s="46">
        <f t="shared" si="53"/>
        <v>1226.8233285498841</v>
      </c>
      <c r="L339" s="6"/>
      <c r="O339" s="1"/>
      <c r="P339" s="1"/>
      <c r="Q339" s="1"/>
      <c r="R339" s="1"/>
      <c r="S339" s="1"/>
      <c r="T339" s="1"/>
      <c r="U339" s="1"/>
      <c r="V339" s="1"/>
      <c r="W339" s="1"/>
      <c r="X339" s="1"/>
      <c r="Y339" s="1"/>
      <c r="Z339" s="1"/>
    </row>
    <row r="340" spans="1:26" ht="14.5" hidden="1" outlineLevel="1">
      <c r="A340" s="23" t="s">
        <v>11</v>
      </c>
      <c r="B340" s="46">
        <f t="shared" ref="B340:K340" si="54">B298*B12</f>
        <v>564.91707625641698</v>
      </c>
      <c r="C340" s="46">
        <f t="shared" si="54"/>
        <v>598.36579876958569</v>
      </c>
      <c r="D340" s="46">
        <f t="shared" si="54"/>
        <v>620.07410867239719</v>
      </c>
      <c r="E340" s="46">
        <f t="shared" si="54"/>
        <v>632.05815398482559</v>
      </c>
      <c r="F340" s="46">
        <f t="shared" si="54"/>
        <v>635.81215955763003</v>
      </c>
      <c r="G340" s="46">
        <f t="shared" si="54"/>
        <v>626.89291490144501</v>
      </c>
      <c r="H340" s="46">
        <f t="shared" si="54"/>
        <v>612.46150986184568</v>
      </c>
      <c r="I340" s="46">
        <f t="shared" si="54"/>
        <v>597.63002822764383</v>
      </c>
      <c r="J340" s="46">
        <f t="shared" si="54"/>
        <v>584.66517295551023</v>
      </c>
      <c r="K340" s="46">
        <f t="shared" si="54"/>
        <v>572.81884419412006</v>
      </c>
      <c r="L340" s="6"/>
      <c r="O340" s="1"/>
      <c r="P340" s="1"/>
      <c r="Q340" s="1"/>
      <c r="R340" s="1"/>
      <c r="S340" s="1"/>
      <c r="T340" s="1"/>
      <c r="U340" s="1"/>
      <c r="V340" s="1"/>
      <c r="W340" s="1"/>
      <c r="X340" s="1"/>
      <c r="Y340" s="1"/>
      <c r="Z340" s="1"/>
    </row>
    <row r="341" spans="1:26" ht="14.5" hidden="1" outlineLevel="1">
      <c r="A341" s="23" t="s">
        <v>2</v>
      </c>
      <c r="B341" s="46">
        <f t="shared" ref="B341:K341" si="55">B299*B13</f>
        <v>402.32795002114057</v>
      </c>
      <c r="C341" s="46">
        <f t="shared" si="55"/>
        <v>434.62793785987316</v>
      </c>
      <c r="D341" s="46">
        <f t="shared" si="55"/>
        <v>478.92188865382076</v>
      </c>
      <c r="E341" s="46">
        <f t="shared" si="55"/>
        <v>528.15098712530983</v>
      </c>
      <c r="F341" s="46">
        <f t="shared" si="55"/>
        <v>584.77274020136099</v>
      </c>
      <c r="G341" s="46">
        <f t="shared" si="55"/>
        <v>635.30947590303026</v>
      </c>
      <c r="H341" s="46">
        <f t="shared" si="55"/>
        <v>689.98137297323422</v>
      </c>
      <c r="I341" s="46">
        <f t="shared" si="55"/>
        <v>739.25295910250281</v>
      </c>
      <c r="J341" s="46">
        <f t="shared" si="55"/>
        <v>788.36027895334917</v>
      </c>
      <c r="K341" s="46">
        <f t="shared" si="55"/>
        <v>841.52054606934894</v>
      </c>
      <c r="L341" s="6"/>
      <c r="O341" s="1"/>
      <c r="P341" s="1"/>
      <c r="Q341" s="1"/>
      <c r="R341" s="1"/>
      <c r="S341" s="1"/>
      <c r="T341" s="1"/>
      <c r="U341" s="1"/>
      <c r="V341" s="1"/>
      <c r="W341" s="1"/>
      <c r="X341" s="1"/>
      <c r="Y341" s="1"/>
      <c r="Z341" s="1"/>
    </row>
    <row r="342" spans="1:26" ht="14.5" hidden="1" outlineLevel="1">
      <c r="A342" s="23" t="s">
        <v>3</v>
      </c>
      <c r="B342" s="46">
        <f t="shared" ref="B342:K342" si="56">B300*B14</f>
        <v>73.684375848507258</v>
      </c>
      <c r="C342" s="46">
        <f t="shared" si="56"/>
        <v>82.687726280735603</v>
      </c>
      <c r="D342" s="46">
        <f t="shared" si="56"/>
        <v>92.282701604797964</v>
      </c>
      <c r="E342" s="46">
        <f t="shared" si="56"/>
        <v>101.1823878852468</v>
      </c>
      <c r="F342" s="46">
        <f t="shared" si="56"/>
        <v>109.58394406759344</v>
      </c>
      <c r="G342" s="46">
        <f t="shared" si="56"/>
        <v>117.27066500817153</v>
      </c>
      <c r="H342" s="46">
        <f t="shared" si="56"/>
        <v>124.54379366377214</v>
      </c>
      <c r="I342" s="46">
        <f t="shared" si="56"/>
        <v>132.13139678403056</v>
      </c>
      <c r="J342" s="46">
        <f t="shared" si="56"/>
        <v>140.33368593563335</v>
      </c>
      <c r="K342" s="46">
        <f t="shared" si="56"/>
        <v>149.56630267715437</v>
      </c>
      <c r="L342" s="6"/>
      <c r="O342" s="1"/>
      <c r="P342" s="1"/>
      <c r="Q342" s="1"/>
      <c r="R342" s="1"/>
      <c r="S342" s="1"/>
      <c r="T342" s="1"/>
      <c r="U342" s="1"/>
      <c r="V342" s="1"/>
      <c r="W342" s="1"/>
      <c r="X342" s="1"/>
      <c r="Y342" s="1"/>
      <c r="Z342" s="1"/>
    </row>
    <row r="343" spans="1:26" ht="14.5" hidden="1" outlineLevel="1">
      <c r="A343" s="23" t="s">
        <v>4</v>
      </c>
      <c r="B343" s="46">
        <f t="shared" ref="B343:K343" si="57">B301*B15</f>
        <v>52.847438506855696</v>
      </c>
      <c r="C343" s="46">
        <f t="shared" si="57"/>
        <v>65.85957313209795</v>
      </c>
      <c r="D343" s="46">
        <f t="shared" si="57"/>
        <v>80.563482277380885</v>
      </c>
      <c r="E343" s="46">
        <f t="shared" si="57"/>
        <v>97.841079735809146</v>
      </c>
      <c r="F343" s="46">
        <f t="shared" si="57"/>
        <v>116.91601317787753</v>
      </c>
      <c r="G343" s="46">
        <f t="shared" si="57"/>
        <v>140.75826162653996</v>
      </c>
      <c r="H343" s="46">
        <f t="shared" si="57"/>
        <v>166.58164711354485</v>
      </c>
      <c r="I343" s="46">
        <f t="shared" si="57"/>
        <v>196.29705482185585</v>
      </c>
      <c r="J343" s="46">
        <f t="shared" si="57"/>
        <v>231.62869839319833</v>
      </c>
      <c r="K343" s="46">
        <f t="shared" si="57"/>
        <v>273.05523187738407</v>
      </c>
      <c r="L343" s="6"/>
      <c r="O343" s="1"/>
      <c r="P343" s="1"/>
      <c r="Q343" s="1"/>
      <c r="R343" s="1"/>
      <c r="S343" s="1"/>
      <c r="T343" s="1"/>
      <c r="U343" s="1"/>
      <c r="V343" s="1"/>
      <c r="W343" s="1"/>
      <c r="X343" s="1"/>
      <c r="Y343" s="1"/>
      <c r="Z343" s="1"/>
    </row>
    <row r="344" spans="1:26" ht="14.5" hidden="1" outlineLevel="1">
      <c r="A344" s="23" t="s">
        <v>0</v>
      </c>
      <c r="B344" s="46">
        <f t="shared" ref="B344:K344" si="58">B302*B16</f>
        <v>101.0242366357075</v>
      </c>
      <c r="C344" s="46">
        <f t="shared" si="58"/>
        <v>102.97665691627803</v>
      </c>
      <c r="D344" s="46">
        <f t="shared" si="58"/>
        <v>101.84323183619874</v>
      </c>
      <c r="E344" s="46">
        <f t="shared" si="58"/>
        <v>98.860507499567305</v>
      </c>
      <c r="F344" s="46">
        <f t="shared" si="58"/>
        <v>94.270623771074355</v>
      </c>
      <c r="G344" s="46">
        <f t="shared" si="58"/>
        <v>89.088333524431476</v>
      </c>
      <c r="H344" s="46">
        <f t="shared" si="58"/>
        <v>83.373453136231191</v>
      </c>
      <c r="I344" s="46">
        <f t="shared" si="58"/>
        <v>77.010163539614268</v>
      </c>
      <c r="J344" s="46">
        <f t="shared" si="58"/>
        <v>70.008811946927523</v>
      </c>
      <c r="K344" s="46">
        <f t="shared" si="58"/>
        <v>62.79679556354354</v>
      </c>
      <c r="L344" s="6"/>
      <c r="O344" s="1"/>
      <c r="P344" s="1"/>
      <c r="Q344" s="1"/>
      <c r="R344" s="1"/>
      <c r="S344" s="1"/>
      <c r="T344" s="1"/>
      <c r="U344" s="1"/>
      <c r="V344" s="1"/>
      <c r="W344" s="1"/>
      <c r="X344" s="1"/>
      <c r="Y344" s="1"/>
      <c r="Z344" s="1"/>
    </row>
    <row r="345" spans="1:26" ht="14.5" hidden="1" outlineLevel="1">
      <c r="A345" s="23" t="s">
        <v>1</v>
      </c>
      <c r="B345" s="46">
        <f t="shared" ref="B345:K345" si="59">B303*B17</f>
        <v>245.44047584371032</v>
      </c>
      <c r="C345" s="46">
        <f t="shared" si="59"/>
        <v>230.61842989132685</v>
      </c>
      <c r="D345" s="46">
        <f t="shared" si="59"/>
        <v>207.91949057371633</v>
      </c>
      <c r="E345" s="46">
        <f t="shared" si="59"/>
        <v>183.43606764846947</v>
      </c>
      <c r="F345" s="46">
        <f t="shared" si="59"/>
        <v>158.78727468525267</v>
      </c>
      <c r="G345" s="46">
        <f t="shared" si="59"/>
        <v>135.75793044304075</v>
      </c>
      <c r="H345" s="46">
        <f t="shared" si="59"/>
        <v>113.44869123086389</v>
      </c>
      <c r="I345" s="46">
        <f t="shared" si="59"/>
        <v>93.863771657531771</v>
      </c>
      <c r="J345" s="46">
        <f t="shared" si="59"/>
        <v>77.16021263107362</v>
      </c>
      <c r="K345" s="46">
        <f t="shared" si="59"/>
        <v>62.718943396610662</v>
      </c>
      <c r="L345" s="6"/>
      <c r="O345" s="1"/>
      <c r="P345" s="1"/>
      <c r="Q345" s="1"/>
      <c r="R345" s="1"/>
      <c r="S345" s="1"/>
      <c r="T345" s="1"/>
      <c r="U345" s="1"/>
      <c r="V345" s="1"/>
      <c r="W345" s="1"/>
      <c r="X345" s="1"/>
      <c r="Y345" s="1"/>
      <c r="Z345" s="1"/>
    </row>
    <row r="346" spans="1:26" ht="14.5" hidden="1" outlineLevel="1">
      <c r="A346" s="23" t="s">
        <v>7</v>
      </c>
      <c r="B346" s="46">
        <f t="shared" ref="B346:K346" si="60">B304*B18</f>
        <v>158.32354524930417</v>
      </c>
      <c r="C346" s="46">
        <f t="shared" si="60"/>
        <v>198.83301296789847</v>
      </c>
      <c r="D346" s="46">
        <f t="shared" si="60"/>
        <v>240.4967376879662</v>
      </c>
      <c r="E346" s="46">
        <f t="shared" si="60"/>
        <v>277.01408525896335</v>
      </c>
      <c r="F346" s="46">
        <f t="shared" si="60"/>
        <v>312.47648087665641</v>
      </c>
      <c r="G346" s="46">
        <f t="shared" si="60"/>
        <v>343.47382144210474</v>
      </c>
      <c r="H346" s="46">
        <f t="shared" si="60"/>
        <v>374.99598299494926</v>
      </c>
      <c r="I346" s="46">
        <f t="shared" si="60"/>
        <v>418.82134483895283</v>
      </c>
      <c r="J346" s="46">
        <f t="shared" si="60"/>
        <v>470.68031390442184</v>
      </c>
      <c r="K346" s="46">
        <f t="shared" si="60"/>
        <v>532.42167212688844</v>
      </c>
      <c r="L346" s="6"/>
      <c r="O346" s="1"/>
      <c r="P346" s="1"/>
      <c r="Q346" s="1"/>
      <c r="R346" s="1"/>
      <c r="S346" s="1"/>
      <c r="T346" s="1"/>
      <c r="U346" s="1"/>
      <c r="V346" s="1"/>
      <c r="W346" s="1"/>
      <c r="X346" s="1"/>
      <c r="Y346" s="1"/>
      <c r="Z346" s="1"/>
    </row>
    <row r="347" spans="1:26" ht="14.5" hidden="1" outlineLevel="1">
      <c r="A347" s="23" t="s">
        <v>8</v>
      </c>
      <c r="B347" s="46">
        <f t="shared" ref="B347:K347" si="61">B305*B19</f>
        <v>505.84299968159252</v>
      </c>
      <c r="C347" s="46">
        <f t="shared" si="61"/>
        <v>633.18683841697487</v>
      </c>
      <c r="D347" s="46">
        <f t="shared" si="61"/>
        <v>788.2421251065997</v>
      </c>
      <c r="E347" s="46">
        <f t="shared" si="61"/>
        <v>981.26904760100285</v>
      </c>
      <c r="F347" s="46">
        <f t="shared" si="61"/>
        <v>1200.3274442500481</v>
      </c>
      <c r="G347" s="46">
        <f t="shared" si="61"/>
        <v>1633.2674290199755</v>
      </c>
      <c r="H347" s="46">
        <f t="shared" si="61"/>
        <v>2169.0915714513521</v>
      </c>
      <c r="I347" s="46">
        <f t="shared" si="61"/>
        <v>2633.7322322233044</v>
      </c>
      <c r="J347" s="46">
        <f t="shared" si="61"/>
        <v>3163.9501962786499</v>
      </c>
      <c r="K347" s="46">
        <f t="shared" si="61"/>
        <v>3767.0049128396417</v>
      </c>
      <c r="L347" s="6"/>
      <c r="O347" s="1"/>
      <c r="P347" s="1"/>
      <c r="Q347" s="1"/>
      <c r="R347" s="1"/>
      <c r="S347" s="1"/>
      <c r="T347" s="1"/>
      <c r="U347" s="1"/>
      <c r="V347" s="1"/>
      <c r="W347" s="1"/>
      <c r="X347" s="1"/>
      <c r="Y347" s="1"/>
      <c r="Z347" s="1"/>
    </row>
    <row r="348" spans="1:26" ht="14.5" hidden="1" outlineLevel="1">
      <c r="A348" s="23" t="s">
        <v>89</v>
      </c>
      <c r="B348" s="46">
        <f>SUM(B338:B347)</f>
        <v>2887.4562845432538</v>
      </c>
      <c r="C348" s="46">
        <f t="shared" ref="C348:K348" si="62">SUM(C338:C347)</f>
        <v>3328.2270185506122</v>
      </c>
      <c r="D348" s="46">
        <f t="shared" si="62"/>
        <v>3755.576515524001</v>
      </c>
      <c r="E348" s="46">
        <f t="shared" si="62"/>
        <v>4147.9715156469038</v>
      </c>
      <c r="F348" s="46">
        <f t="shared" si="62"/>
        <v>4544.5473925357392</v>
      </c>
      <c r="G348" s="46">
        <f t="shared" si="62"/>
        <v>5086.1714087392465</v>
      </c>
      <c r="H348" s="46">
        <f t="shared" si="62"/>
        <v>5748.3987566735823</v>
      </c>
      <c r="I348" s="46">
        <f t="shared" si="62"/>
        <v>6357.6037140651515</v>
      </c>
      <c r="J348" s="46">
        <f t="shared" si="62"/>
        <v>7081.6743890159069</v>
      </c>
      <c r="K348" s="46">
        <f t="shared" si="62"/>
        <v>7945.2180900040403</v>
      </c>
      <c r="L348" s="6"/>
      <c r="O348" s="1"/>
      <c r="P348" s="1"/>
      <c r="Q348" s="1"/>
      <c r="R348" s="1"/>
      <c r="S348" s="1"/>
      <c r="T348" s="1"/>
      <c r="U348" s="1"/>
      <c r="V348" s="1"/>
      <c r="W348" s="1"/>
      <c r="X348" s="1"/>
      <c r="Y348" s="1"/>
    </row>
    <row r="349" spans="1:26" hidden="1" outlineLevel="1"/>
    <row r="350" spans="1:26" collapsed="1">
      <c r="A350" t="s">
        <v>55</v>
      </c>
    </row>
    <row r="351" spans="1:26" ht="14.5">
      <c r="A351" s="18" t="s">
        <v>41</v>
      </c>
      <c r="B351" s="17"/>
      <c r="C351" s="17"/>
      <c r="D351" s="17"/>
      <c r="E351" s="17"/>
      <c r="F351" s="17"/>
      <c r="G351" s="17"/>
      <c r="H351" s="17"/>
      <c r="I351" s="17"/>
      <c r="J351" s="17"/>
      <c r="K351" s="17"/>
    </row>
    <row r="352" spans="1:26" ht="14.5">
      <c r="A352" s="17"/>
      <c r="B352" s="70">
        <v>2010</v>
      </c>
      <c r="C352" s="70">
        <v>2020</v>
      </c>
      <c r="D352" s="70">
        <v>2030</v>
      </c>
      <c r="E352" s="70">
        <v>2040</v>
      </c>
      <c r="F352" s="70">
        <v>2050</v>
      </c>
      <c r="G352" s="70">
        <v>2060</v>
      </c>
      <c r="H352" s="70">
        <v>2070</v>
      </c>
      <c r="I352" s="70">
        <v>2080</v>
      </c>
      <c r="J352" s="70">
        <v>2090</v>
      </c>
      <c r="K352" s="70">
        <v>2100</v>
      </c>
      <c r="O352" s="7"/>
      <c r="P352" s="52"/>
      <c r="Q352" s="52"/>
      <c r="R352" s="52"/>
      <c r="S352" s="52"/>
      <c r="T352" s="52"/>
      <c r="U352" s="52"/>
      <c r="V352" s="52"/>
      <c r="W352" s="52"/>
      <c r="X352" s="52"/>
      <c r="Y352" s="52"/>
      <c r="Z352" s="52"/>
    </row>
    <row r="353" spans="1:26" ht="14.5">
      <c r="A353" s="17" t="s">
        <v>5</v>
      </c>
      <c r="B353" s="47">
        <f t="shared" ref="B353:K353" si="63">B324*B10/1000</f>
        <v>1.4555414596712763E-2</v>
      </c>
      <c r="C353" s="47">
        <f t="shared" si="63"/>
        <v>1.8950920647064322E-2</v>
      </c>
      <c r="D353" s="47">
        <f t="shared" si="63"/>
        <v>2.4554728075886208E-2</v>
      </c>
      <c r="E353" s="47">
        <f t="shared" si="63"/>
        <v>3.1193472357587199E-2</v>
      </c>
      <c r="F353" s="47">
        <f t="shared" si="63"/>
        <v>4.0511022568108596E-2</v>
      </c>
      <c r="G353" s="47">
        <f t="shared" si="63"/>
        <v>4.5851689249810465E-2</v>
      </c>
      <c r="H353" s="47">
        <f t="shared" si="63"/>
        <v>5.402548903319427E-2</v>
      </c>
      <c r="I353" s="47">
        <f t="shared" si="63"/>
        <v>6.3989390612874467E-2</v>
      </c>
      <c r="J353" s="47">
        <f t="shared" si="63"/>
        <v>7.6037746842910897E-2</v>
      </c>
      <c r="K353" s="47">
        <f t="shared" si="63"/>
        <v>9.1298302541892751E-2</v>
      </c>
      <c r="L353" s="38"/>
      <c r="O353" s="7"/>
      <c r="P353" s="7"/>
      <c r="Q353" s="7"/>
      <c r="R353" s="7"/>
      <c r="S353" s="7"/>
      <c r="T353" s="7"/>
      <c r="U353" s="7"/>
      <c r="V353" s="7"/>
      <c r="W353" s="7"/>
      <c r="X353" s="7"/>
      <c r="Y353" s="7"/>
      <c r="Z353" s="7"/>
    </row>
    <row r="354" spans="1:26" ht="14.5">
      <c r="A354" s="17" t="s">
        <v>6</v>
      </c>
      <c r="B354" s="47">
        <f t="shared" ref="B354:K354" si="64">B325*B11/1000</f>
        <v>0.14205422270329107</v>
      </c>
      <c r="C354" s="47">
        <f t="shared" si="64"/>
        <v>0.1772632882161041</v>
      </c>
      <c r="D354" s="47">
        <f t="shared" si="64"/>
        <v>0.20449182174633837</v>
      </c>
      <c r="E354" s="47">
        <f t="shared" si="64"/>
        <v>0.21843836742395475</v>
      </c>
      <c r="F354" s="47">
        <f t="shared" si="64"/>
        <v>0.22580911982154042</v>
      </c>
      <c r="G354" s="47">
        <f t="shared" si="64"/>
        <v>0.22701882612429106</v>
      </c>
      <c r="H354" s="47">
        <f t="shared" si="64"/>
        <v>0.22875865781636356</v>
      </c>
      <c r="I354" s="47">
        <f t="shared" si="64"/>
        <v>0.22978356196106861</v>
      </c>
      <c r="J354" s="47">
        <f t="shared" si="64"/>
        <v>0.2349396567605179</v>
      </c>
      <c r="K354" s="47">
        <f t="shared" si="64"/>
        <v>0.24536466570997684</v>
      </c>
      <c r="L354" s="38"/>
      <c r="O354" s="7"/>
      <c r="P354" s="7"/>
      <c r="Q354" s="7"/>
      <c r="R354" s="7"/>
      <c r="S354" s="7"/>
      <c r="T354" s="7"/>
      <c r="U354" s="7"/>
      <c r="V354" s="7"/>
      <c r="W354" s="7"/>
      <c r="X354" s="7"/>
      <c r="Y354" s="7"/>
      <c r="Z354" s="7"/>
    </row>
    <row r="355" spans="1:26" ht="14.5">
      <c r="A355" s="17" t="s">
        <v>11</v>
      </c>
      <c r="B355" s="47">
        <f t="shared" ref="B355:K355" si="65">B326*B12/1000</f>
        <v>0.27043613833280172</v>
      </c>
      <c r="C355" s="47">
        <f t="shared" si="65"/>
        <v>0.28637128257022382</v>
      </c>
      <c r="D355" s="47">
        <f t="shared" si="65"/>
        <v>0.2966529652240415</v>
      </c>
      <c r="E355" s="47">
        <f t="shared" si="65"/>
        <v>0.30219396363928758</v>
      </c>
      <c r="F355" s="47">
        <f t="shared" si="65"/>
        <v>0.30379670318956931</v>
      </c>
      <c r="G355" s="47">
        <f t="shared" si="65"/>
        <v>0.29937556865725984</v>
      </c>
      <c r="H355" s="47">
        <f t="shared" si="65"/>
        <v>0.29232751909061483</v>
      </c>
      <c r="I355" s="47">
        <f t="shared" si="65"/>
        <v>0.28519767486832237</v>
      </c>
      <c r="J355" s="47">
        <f t="shared" si="65"/>
        <v>0.27895981231115785</v>
      </c>
      <c r="K355" s="47">
        <f t="shared" si="65"/>
        <v>0.27325957634094444</v>
      </c>
      <c r="L355" s="38"/>
      <c r="O355" s="7"/>
      <c r="P355" s="7"/>
      <c r="Q355" s="7"/>
      <c r="R355" s="7"/>
      <c r="S355" s="7"/>
      <c r="T355" s="7"/>
      <c r="U355" s="7"/>
      <c r="V355" s="7"/>
      <c r="W355" s="7"/>
      <c r="X355" s="7"/>
      <c r="Y355" s="7"/>
      <c r="Z355" s="7"/>
    </row>
    <row r="356" spans="1:26" ht="14.5">
      <c r="A356" s="17" t="s">
        <v>2</v>
      </c>
      <c r="B356" s="47">
        <f t="shared" ref="B356:K356" si="66">B327*B13/1000</f>
        <v>0.16093118000845624</v>
      </c>
      <c r="C356" s="47">
        <f t="shared" si="66"/>
        <v>0.17385117514394927</v>
      </c>
      <c r="D356" s="47">
        <f t="shared" si="66"/>
        <v>0.1915687554615283</v>
      </c>
      <c r="E356" s="47">
        <f t="shared" si="66"/>
        <v>0.21126039485012396</v>
      </c>
      <c r="F356" s="47">
        <f t="shared" si="66"/>
        <v>0.23390909608054444</v>
      </c>
      <c r="G356" s="47">
        <f t="shared" si="66"/>
        <v>0.25412379036121213</v>
      </c>
      <c r="H356" s="47">
        <f t="shared" si="66"/>
        <v>0.27599254918929372</v>
      </c>
      <c r="I356" s="47">
        <f t="shared" si="66"/>
        <v>0.29570118364100112</v>
      </c>
      <c r="J356" s="47">
        <f t="shared" si="66"/>
        <v>0.31534411158133963</v>
      </c>
      <c r="K356" s="47">
        <f t="shared" si="66"/>
        <v>0.33660821842773958</v>
      </c>
      <c r="L356" s="38"/>
      <c r="O356" s="7"/>
      <c r="P356" s="7"/>
      <c r="Q356" s="7"/>
      <c r="R356" s="7"/>
      <c r="S356" s="7"/>
      <c r="T356" s="7"/>
      <c r="U356" s="7"/>
      <c r="V356" s="7"/>
      <c r="W356" s="7"/>
      <c r="X356" s="7"/>
      <c r="Y356" s="7"/>
      <c r="Z356" s="7"/>
    </row>
    <row r="357" spans="1:26" ht="14.5">
      <c r="A357" s="17" t="s">
        <v>3</v>
      </c>
      <c r="B357" s="47">
        <f t="shared" ref="B357:K357" si="67">B328*B14/1000</f>
        <v>1.4736875169701453E-2</v>
      </c>
      <c r="C357" s="47">
        <f t="shared" si="67"/>
        <v>1.6537545256147122E-2</v>
      </c>
      <c r="D357" s="47">
        <f t="shared" si="67"/>
        <v>1.8456540320959593E-2</v>
      </c>
      <c r="E357" s="47">
        <f t="shared" si="67"/>
        <v>2.0236477577049362E-2</v>
      </c>
      <c r="F357" s="47">
        <f t="shared" si="67"/>
        <v>2.1916788813518689E-2</v>
      </c>
      <c r="G357" s="47">
        <f t="shared" si="67"/>
        <v>2.3454133001634306E-2</v>
      </c>
      <c r="H357" s="47">
        <f t="shared" si="67"/>
        <v>2.490875873275443E-2</v>
      </c>
      <c r="I357" s="47">
        <f t="shared" si="67"/>
        <v>2.6426279356806116E-2</v>
      </c>
      <c r="J357" s="47">
        <f t="shared" si="67"/>
        <v>2.8066737187126673E-2</v>
      </c>
      <c r="K357" s="47">
        <f t="shared" si="67"/>
        <v>2.9913260535430877E-2</v>
      </c>
      <c r="L357" s="38"/>
      <c r="O357" s="7"/>
      <c r="P357" s="7"/>
      <c r="Q357" s="7"/>
      <c r="R357" s="7"/>
      <c r="S357" s="7"/>
      <c r="T357" s="7"/>
      <c r="U357" s="7"/>
      <c r="V357" s="7"/>
      <c r="W357" s="7"/>
      <c r="X357" s="7"/>
      <c r="Y357" s="7"/>
      <c r="Z357" s="7"/>
    </row>
    <row r="358" spans="1:26" ht="14.5">
      <c r="A358" s="17" t="s">
        <v>4</v>
      </c>
      <c r="B358" s="47">
        <f t="shared" ref="B358:K358" si="68">B329*B15/1000</f>
        <v>1.0569487701371139E-2</v>
      </c>
      <c r="C358" s="47">
        <f t="shared" si="68"/>
        <v>1.317191462641959E-2</v>
      </c>
      <c r="D358" s="47">
        <f t="shared" si="68"/>
        <v>1.611269645547618E-2</v>
      </c>
      <c r="E358" s="47">
        <f t="shared" si="68"/>
        <v>1.9568215947161828E-2</v>
      </c>
      <c r="F358" s="47">
        <f t="shared" si="68"/>
        <v>2.3383202635575508E-2</v>
      </c>
      <c r="G358" s="47">
        <f t="shared" si="68"/>
        <v>2.8151652325307992E-2</v>
      </c>
      <c r="H358" s="47">
        <f t="shared" si="68"/>
        <v>3.3316329422708978E-2</v>
      </c>
      <c r="I358" s="47">
        <f t="shared" si="68"/>
        <v>3.9259410964371168E-2</v>
      </c>
      <c r="J358" s="47">
        <f t="shared" si="68"/>
        <v>4.632573967863967E-2</v>
      </c>
      <c r="K358" s="47">
        <f t="shared" si="68"/>
        <v>5.461104637547682E-2</v>
      </c>
      <c r="L358" s="38"/>
      <c r="O358" s="7"/>
      <c r="P358" s="7"/>
      <c r="Q358" s="7"/>
      <c r="R358" s="7"/>
      <c r="S358" s="7"/>
      <c r="T358" s="7"/>
      <c r="U358" s="7"/>
      <c r="V358" s="7"/>
      <c r="W358" s="7"/>
      <c r="X358" s="7"/>
      <c r="Y358" s="7"/>
      <c r="Z358" s="7"/>
    </row>
    <row r="359" spans="1:26" ht="14.5">
      <c r="A359" s="17" t="s">
        <v>0</v>
      </c>
      <c r="B359" s="47">
        <f t="shared" ref="B359:K359" si="69">B330*B16/1000</f>
        <v>8.4860358773994296E-2</v>
      </c>
      <c r="C359" s="47">
        <f t="shared" si="69"/>
        <v>8.6500391809673546E-2</v>
      </c>
      <c r="D359" s="47">
        <f t="shared" si="69"/>
        <v>8.5548314742406942E-2</v>
      </c>
      <c r="E359" s="47">
        <f t="shared" si="69"/>
        <v>8.3042826299636524E-2</v>
      </c>
      <c r="F359" s="47">
        <f t="shared" si="69"/>
        <v>7.918732396770245E-2</v>
      </c>
      <c r="G359" s="47">
        <f t="shared" si="69"/>
        <v>7.4834200160522446E-2</v>
      </c>
      <c r="H359" s="47">
        <f t="shared" si="69"/>
        <v>7.0033700634434204E-2</v>
      </c>
      <c r="I359" s="47">
        <f t="shared" si="69"/>
        <v>6.4688537373275998E-2</v>
      </c>
      <c r="J359" s="47">
        <f t="shared" si="69"/>
        <v>5.8807402035419121E-2</v>
      </c>
      <c r="K359" s="47">
        <f t="shared" si="69"/>
        <v>5.2749308273376573E-2</v>
      </c>
      <c r="L359" s="38"/>
      <c r="O359" s="7"/>
      <c r="P359" s="7"/>
      <c r="Q359" s="7"/>
      <c r="R359" s="7"/>
      <c r="S359" s="7"/>
      <c r="T359" s="7"/>
      <c r="U359" s="7"/>
      <c r="V359" s="7"/>
      <c r="W359" s="7"/>
      <c r="X359" s="7"/>
      <c r="Y359" s="7"/>
      <c r="Z359" s="7"/>
    </row>
    <row r="360" spans="1:26" ht="14.5">
      <c r="A360" s="17" t="s">
        <v>1</v>
      </c>
      <c r="B360" s="47">
        <f t="shared" ref="B360:K360" si="70">B331*B17/1000</f>
        <v>4.908809516874206E-2</v>
      </c>
      <c r="C360" s="47">
        <f t="shared" si="70"/>
        <v>4.6123685978265369E-2</v>
      </c>
      <c r="D360" s="47">
        <f t="shared" si="70"/>
        <v>4.1583898114743272E-2</v>
      </c>
      <c r="E360" s="47">
        <f t="shared" si="70"/>
        <v>3.6687213529693896E-2</v>
      </c>
      <c r="F360" s="47">
        <f t="shared" si="70"/>
        <v>3.1757454937050539E-2</v>
      </c>
      <c r="G360" s="47">
        <f t="shared" si="70"/>
        <v>2.7151586088608154E-2</v>
      </c>
      <c r="H360" s="47">
        <f t="shared" si="70"/>
        <v>2.2689738246172781E-2</v>
      </c>
      <c r="I360" s="47">
        <f t="shared" si="70"/>
        <v>1.8772754331506353E-2</v>
      </c>
      <c r="J360" s="47">
        <f t="shared" si="70"/>
        <v>1.5432042526214725E-2</v>
      </c>
      <c r="K360" s="47">
        <f t="shared" si="70"/>
        <v>1.2543788679322133E-2</v>
      </c>
      <c r="L360" s="38"/>
      <c r="O360" s="7"/>
      <c r="P360" s="7"/>
      <c r="Q360" s="7"/>
      <c r="R360" s="7"/>
      <c r="S360" s="7"/>
      <c r="T360" s="7"/>
      <c r="U360" s="7"/>
      <c r="V360" s="7"/>
      <c r="W360" s="7"/>
      <c r="X360" s="7"/>
      <c r="Y360" s="7"/>
      <c r="Z360" s="7"/>
    </row>
    <row r="361" spans="1:26" ht="14.5">
      <c r="A361" s="17" t="s">
        <v>7</v>
      </c>
      <c r="B361" s="47">
        <f t="shared" ref="B361:K361" si="71">B332*B18/1000</f>
        <v>3.1664709049860837E-2</v>
      </c>
      <c r="C361" s="47">
        <f t="shared" si="71"/>
        <v>3.9766602593579697E-2</v>
      </c>
      <c r="D361" s="47">
        <f t="shared" si="71"/>
        <v>4.8099347537593241E-2</v>
      </c>
      <c r="E361" s="47">
        <f t="shared" si="71"/>
        <v>5.5402817051792681E-2</v>
      </c>
      <c r="F361" s="47">
        <f t="shared" si="71"/>
        <v>6.2495296175331283E-2</v>
      </c>
      <c r="G361" s="47">
        <f t="shared" si="71"/>
        <v>6.8694764288420959E-2</v>
      </c>
      <c r="H361" s="47">
        <f t="shared" si="71"/>
        <v>7.4999196598989848E-2</v>
      </c>
      <c r="I361" s="47">
        <f t="shared" si="71"/>
        <v>8.3764268967790573E-2</v>
      </c>
      <c r="J361" s="47">
        <f t="shared" si="71"/>
        <v>9.4136062780884364E-2</v>
      </c>
      <c r="K361" s="47">
        <f t="shared" si="71"/>
        <v>0.10648433442537768</v>
      </c>
      <c r="L361" s="38"/>
      <c r="O361" s="7"/>
      <c r="P361" s="7"/>
      <c r="Q361" s="7"/>
      <c r="R361" s="7"/>
      <c r="S361" s="7"/>
      <c r="T361" s="7"/>
      <c r="U361" s="7"/>
      <c r="V361" s="7"/>
      <c r="W361" s="7"/>
      <c r="X361" s="7"/>
      <c r="Y361" s="7"/>
      <c r="Z361" s="7"/>
    </row>
    <row r="362" spans="1:26" ht="14.5">
      <c r="A362" s="17" t="s">
        <v>8</v>
      </c>
      <c r="B362" s="47">
        <f t="shared" ref="B362:K362" si="72">B333*B19/1000</f>
        <v>0.10116859993631851</v>
      </c>
      <c r="C362" s="47">
        <f t="shared" si="72"/>
        <v>0.12663736768339498</v>
      </c>
      <c r="D362" s="47">
        <f t="shared" si="72"/>
        <v>0.15764842502131995</v>
      </c>
      <c r="E362" s="47">
        <f t="shared" si="72"/>
        <v>0.19625380952020058</v>
      </c>
      <c r="F362" s="47">
        <f t="shared" si="72"/>
        <v>0.24006548885000964</v>
      </c>
      <c r="G362" s="47">
        <f t="shared" si="72"/>
        <v>0.32665348580399506</v>
      </c>
      <c r="H362" s="47">
        <f t="shared" si="72"/>
        <v>0.43381831429027046</v>
      </c>
      <c r="I362" s="47">
        <f t="shared" si="72"/>
        <v>0.52674644644466084</v>
      </c>
      <c r="J362" s="47">
        <f t="shared" si="72"/>
        <v>0.63279003925573007</v>
      </c>
      <c r="K362" s="47">
        <f t="shared" si="72"/>
        <v>0.75340098256792831</v>
      </c>
      <c r="L362" s="38"/>
      <c r="M362" s="45"/>
      <c r="N362" s="53"/>
      <c r="O362" s="7"/>
      <c r="P362" s="7"/>
      <c r="Q362" s="7"/>
      <c r="R362" s="7"/>
      <c r="S362" s="7"/>
      <c r="T362" s="7"/>
      <c r="U362" s="7"/>
      <c r="V362" s="7"/>
      <c r="W362" s="7"/>
    </row>
    <row r="363" spans="1:26" ht="14.5">
      <c r="A363" s="17" t="s">
        <v>89</v>
      </c>
      <c r="B363" s="47">
        <f>SUM(B353:B362)</f>
        <v>0.88006508144125006</v>
      </c>
      <c r="C363" s="47">
        <f t="shared" ref="C363:K363" si="73">SUM(C353:C362)</f>
        <v>0.9851741745248217</v>
      </c>
      <c r="D363" s="47">
        <f t="shared" si="73"/>
        <v>1.0847174927002936</v>
      </c>
      <c r="E363" s="47">
        <f t="shared" si="73"/>
        <v>1.1742775581964884</v>
      </c>
      <c r="F363" s="47">
        <f t="shared" si="73"/>
        <v>1.2628314970389507</v>
      </c>
      <c r="G363" s="47">
        <f t="shared" si="73"/>
        <v>1.3753096960610625</v>
      </c>
      <c r="H363" s="47">
        <f t="shared" si="73"/>
        <v>1.5108702530547973</v>
      </c>
      <c r="I363" s="47">
        <f t="shared" si="73"/>
        <v>1.6343295085216778</v>
      </c>
      <c r="J363" s="47">
        <f t="shared" si="73"/>
        <v>1.7808393509599405</v>
      </c>
      <c r="K363" s="47">
        <f t="shared" si="73"/>
        <v>1.9562334838774658</v>
      </c>
      <c r="L363" s="38"/>
      <c r="M363" s="45"/>
      <c r="N363" s="53"/>
      <c r="O363" s="7"/>
      <c r="P363" s="7"/>
      <c r="Q363" s="7"/>
      <c r="R363" s="7"/>
      <c r="S363" s="7"/>
      <c r="T363" s="7"/>
      <c r="U363" s="7"/>
      <c r="V363" s="7"/>
      <c r="W363" s="7"/>
    </row>
    <row r="364" spans="1:26" ht="14.5">
      <c r="A364" s="16"/>
      <c r="B364" s="2"/>
      <c r="C364" s="2"/>
      <c r="D364" s="2"/>
      <c r="E364" s="2"/>
      <c r="F364" s="2"/>
      <c r="G364" s="2"/>
      <c r="H364" s="2"/>
      <c r="I364" s="2"/>
      <c r="J364" s="2"/>
      <c r="K364" s="2"/>
      <c r="L364" s="38"/>
      <c r="M364" s="45"/>
      <c r="N364" s="45"/>
    </row>
    <row r="365" spans="1:26" ht="14.5">
      <c r="A365" s="34" t="s">
        <v>56</v>
      </c>
      <c r="B365" s="35"/>
      <c r="C365" s="35"/>
      <c r="D365" s="35"/>
      <c r="E365" s="35"/>
      <c r="F365" s="35"/>
      <c r="G365" s="35"/>
      <c r="H365" s="35"/>
      <c r="I365" s="35"/>
      <c r="J365" s="35"/>
      <c r="K365" s="35"/>
      <c r="L365" s="35"/>
      <c r="M365" s="35"/>
      <c r="N365" s="35"/>
      <c r="O365" s="35"/>
      <c r="P365" s="35"/>
      <c r="Q365" s="35"/>
      <c r="R365" s="35"/>
      <c r="S365" s="35"/>
      <c r="T365" s="35"/>
    </row>
    <row r="366" spans="1:26" outlineLevel="1"/>
    <row r="367" spans="1:26" outlineLevel="1">
      <c r="A367" t="s">
        <v>236</v>
      </c>
    </row>
    <row r="368" spans="1:26" ht="14.5" outlineLevel="1">
      <c r="A368" t="s">
        <v>26</v>
      </c>
      <c r="K368" s="16"/>
      <c r="L368" s="38"/>
      <c r="M368" s="25" t="s">
        <v>224</v>
      </c>
      <c r="N368" s="25"/>
      <c r="O368" s="49"/>
    </row>
    <row r="369" spans="1:26" ht="13" outlineLevel="1">
      <c r="B369" s="4">
        <v>2010</v>
      </c>
      <c r="C369" s="4">
        <v>2020</v>
      </c>
      <c r="D369" s="4">
        <v>2030</v>
      </c>
      <c r="E369" s="4">
        <v>2040</v>
      </c>
      <c r="F369" s="4">
        <v>2050</v>
      </c>
      <c r="G369" s="4">
        <v>2060</v>
      </c>
      <c r="H369" s="4">
        <v>2070</v>
      </c>
      <c r="I369" s="4">
        <v>2080</v>
      </c>
      <c r="J369" s="4">
        <v>2090</v>
      </c>
      <c r="K369" s="4">
        <v>2100</v>
      </c>
      <c r="L369" s="50"/>
      <c r="N369" s="4">
        <v>2010</v>
      </c>
      <c r="O369" s="4">
        <v>2020</v>
      </c>
      <c r="P369" s="4">
        <v>2030</v>
      </c>
      <c r="Q369" s="4">
        <v>2040</v>
      </c>
      <c r="R369" s="4">
        <v>2050</v>
      </c>
      <c r="S369" s="4">
        <v>2060</v>
      </c>
      <c r="T369" s="4">
        <v>2070</v>
      </c>
      <c r="U369" s="4">
        <v>2080</v>
      </c>
      <c r="V369" s="4">
        <v>2090</v>
      </c>
      <c r="W369" s="4">
        <v>2100</v>
      </c>
      <c r="Y369" t="s">
        <v>225</v>
      </c>
    </row>
    <row r="370" spans="1:26" ht="14.5" outlineLevel="1">
      <c r="A370" s="4" t="s">
        <v>5</v>
      </c>
      <c r="B370" s="1">
        <v>56.883845778816735</v>
      </c>
      <c r="C370" s="1">
        <v>62.02343761264008</v>
      </c>
      <c r="D370" s="1">
        <v>72.623349836111302</v>
      </c>
      <c r="E370" s="1">
        <v>97.197029627817685</v>
      </c>
      <c r="F370" s="1">
        <v>126.20951584271597</v>
      </c>
      <c r="G370" s="1">
        <v>194.60943335173897</v>
      </c>
      <c r="H370" s="1">
        <v>279.64530790725314</v>
      </c>
      <c r="I370" s="1">
        <v>400.05732319686751</v>
      </c>
      <c r="J370" s="1">
        <v>848.6055359659448</v>
      </c>
      <c r="K370" s="1">
        <v>1633.3969273925702</v>
      </c>
      <c r="L370" s="50"/>
      <c r="M370" s="4" t="s">
        <v>5</v>
      </c>
      <c r="N370" s="29">
        <f t="shared" ref="N370:N379" si="74">B370*B10</f>
        <v>48.705992307982498</v>
      </c>
      <c r="O370" s="29">
        <f t="shared" ref="O370:O379" si="75">C370*C10</f>
        <v>68.211268181633102</v>
      </c>
      <c r="P370" s="29">
        <f t="shared" ref="P370:P379" si="76">D370*D10</f>
        <v>101.26686697452281</v>
      </c>
      <c r="Q370" s="29">
        <f t="shared" ref="Q370:Q379" si="77">E370*E10</f>
        <v>167.114055785234</v>
      </c>
      <c r="R370" s="29">
        <f t="shared" ref="R370:R379" si="78">F370*F10</f>
        <v>260.81680585444792</v>
      </c>
      <c r="S370" s="29">
        <f t="shared" ref="S370:S379" si="79">G370*G10</f>
        <v>469.08707455882825</v>
      </c>
      <c r="T370" s="29">
        <f t="shared" ref="T370:T379" si="80">H370*H10</f>
        <v>765.45263436569417</v>
      </c>
      <c r="U370" s="29">
        <f t="shared" ref="U370:U379" si="81">I370*I10</f>
        <v>1218.8684253502206</v>
      </c>
      <c r="V370" s="29">
        <f t="shared" ref="V370:V379" si="82">J370*J10</f>
        <v>2827.5864333681911</v>
      </c>
      <c r="W370" s="29">
        <f t="shared" ref="W370:W379" si="83">K370*K10</f>
        <v>5863.9433894474969</v>
      </c>
      <c r="Y370" t="s">
        <v>226</v>
      </c>
    </row>
    <row r="371" spans="1:26" ht="14.5" outlineLevel="1">
      <c r="A371" s="4" t="s">
        <v>6</v>
      </c>
      <c r="B371" s="1">
        <v>104.57796593719888</v>
      </c>
      <c r="C371" s="1">
        <v>215.8912637712186</v>
      </c>
      <c r="D371" s="1">
        <v>402.80124339868718</v>
      </c>
      <c r="E371" s="1">
        <v>655.94949222955859</v>
      </c>
      <c r="F371" s="1">
        <v>905.91646274577204</v>
      </c>
      <c r="G371" s="1">
        <v>1166.6161467361924</v>
      </c>
      <c r="H371" s="1">
        <v>1500.0201919380295</v>
      </c>
      <c r="I371" s="1">
        <v>1836.9058756820466</v>
      </c>
      <c r="J371" s="1">
        <v>2459.4266968257666</v>
      </c>
      <c r="K371" s="1">
        <v>3307.4353610853805</v>
      </c>
      <c r="L371" s="50"/>
      <c r="M371" s="4" t="s">
        <v>6</v>
      </c>
      <c r="N371" s="29">
        <f t="shared" si="74"/>
        <v>152.67081993272404</v>
      </c>
      <c r="O371" s="29">
        <f t="shared" si="75"/>
        <v>327.65725469669849</v>
      </c>
      <c r="P371" s="29">
        <f t="shared" si="76"/>
        <v>621.2319199341888</v>
      </c>
      <c r="Q371" s="29">
        <f t="shared" si="77"/>
        <v>996.90245985361798</v>
      </c>
      <c r="R371" s="29">
        <f t="shared" si="78"/>
        <v>1326.2541407716037</v>
      </c>
      <c r="S371" s="29">
        <f t="shared" si="79"/>
        <v>1621.9870525981282</v>
      </c>
      <c r="T371" s="29">
        <f t="shared" si="80"/>
        <v>1975.6323328057629</v>
      </c>
      <c r="U371" s="29">
        <f t="shared" si="81"/>
        <v>2303.5996434415401</v>
      </c>
      <c r="V371" s="29">
        <f t="shared" si="82"/>
        <v>2979.6533344197196</v>
      </c>
      <c r="W371" s="29">
        <f t="shared" si="83"/>
        <v>3941.4677103700133</v>
      </c>
    </row>
    <row r="372" spans="1:26" ht="14.5" outlineLevel="1">
      <c r="A372" s="4" t="s">
        <v>11</v>
      </c>
      <c r="B372" s="1">
        <v>1889.6980274360933</v>
      </c>
      <c r="C372" s="1">
        <v>2793.0912655820762</v>
      </c>
      <c r="D372" s="1">
        <v>3958.336417986879</v>
      </c>
      <c r="E372" s="1">
        <v>5420.6196174258594</v>
      </c>
      <c r="F372" s="1">
        <v>7334.8887989156492</v>
      </c>
      <c r="G372" s="1">
        <v>9623.4845082044812</v>
      </c>
      <c r="H372" s="1">
        <v>12430.698531557642</v>
      </c>
      <c r="I372" s="1">
        <v>15613.560211297532</v>
      </c>
      <c r="J372" s="1">
        <v>19252.222428293302</v>
      </c>
      <c r="K372" s="1">
        <v>23360.002597772364</v>
      </c>
      <c r="L372" s="50"/>
      <c r="M372" s="4" t="s">
        <v>11</v>
      </c>
      <c r="N372" s="29">
        <f t="shared" si="74"/>
        <v>1152.6721125489228</v>
      </c>
      <c r="O372" s="29">
        <f t="shared" si="75"/>
        <v>1750.2394053622106</v>
      </c>
      <c r="P372" s="29">
        <f t="shared" si="76"/>
        <v>2488.869810360517</v>
      </c>
      <c r="Q372" s="29">
        <f t="shared" si="77"/>
        <v>3369.5664100868812</v>
      </c>
      <c r="R372" s="29">
        <f t="shared" si="78"/>
        <v>4453.3649985475167</v>
      </c>
      <c r="S372" s="29">
        <f t="shared" si="79"/>
        <v>5636.1683702060054</v>
      </c>
      <c r="T372" s="29">
        <f t="shared" si="80"/>
        <v>6970.3009488355083</v>
      </c>
      <c r="U372" s="29">
        <f t="shared" si="81"/>
        <v>8385.2006129231013</v>
      </c>
      <c r="V372" s="29">
        <f t="shared" si="82"/>
        <v>9918.6538223069547</v>
      </c>
      <c r="W372" s="29">
        <f t="shared" si="83"/>
        <v>11539.870602205208</v>
      </c>
    </row>
    <row r="373" spans="1:26" ht="14.5" outlineLevel="1">
      <c r="A373" s="4" t="s">
        <v>2</v>
      </c>
      <c r="B373" s="1">
        <v>352.53291269352979</v>
      </c>
      <c r="C373" s="1">
        <v>436.68238054536874</v>
      </c>
      <c r="D373" s="1">
        <v>606.91723261229788</v>
      </c>
      <c r="E373" s="1">
        <v>873.60919869589043</v>
      </c>
      <c r="F373" s="1">
        <v>1275.9786682022702</v>
      </c>
      <c r="G373" s="1">
        <v>1751.6013583352637</v>
      </c>
      <c r="H373" s="1">
        <v>2425.2333590334647</v>
      </c>
      <c r="I373" s="1">
        <v>3067.1391227035256</v>
      </c>
      <c r="J373" s="1">
        <v>3817.4670086208253</v>
      </c>
      <c r="K373" s="1">
        <v>4748.2809072968757</v>
      </c>
      <c r="L373" s="50"/>
      <c r="M373" s="4" t="s">
        <v>2</v>
      </c>
      <c r="N373" s="29">
        <f t="shared" si="74"/>
        <v>98.333000181960543</v>
      </c>
      <c r="O373" s="29">
        <f t="shared" si="75"/>
        <v>123.62544291667922</v>
      </c>
      <c r="P373" s="29">
        <f t="shared" si="76"/>
        <v>172.8609264731495</v>
      </c>
      <c r="Q373" s="29">
        <f t="shared" si="77"/>
        <v>249.72812289904226</v>
      </c>
      <c r="R373" s="29">
        <f t="shared" si="78"/>
        <v>368.80105892612079</v>
      </c>
      <c r="S373" s="29">
        <f t="shared" si="79"/>
        <v>512.64127446490295</v>
      </c>
      <c r="T373" s="29">
        <f t="shared" si="80"/>
        <v>720.86430038286528</v>
      </c>
      <c r="U373" s="29">
        <f t="shared" si="81"/>
        <v>932.83175585112838</v>
      </c>
      <c r="V373" s="29">
        <f t="shared" si="82"/>
        <v>1191.873858115202</v>
      </c>
      <c r="W373" s="29">
        <f t="shared" si="83"/>
        <v>1520.8061611360547</v>
      </c>
    </row>
    <row r="374" spans="1:26" ht="14.5" outlineLevel="1">
      <c r="A374" s="4" t="s">
        <v>3</v>
      </c>
      <c r="B374" s="1">
        <v>325.27953980584402</v>
      </c>
      <c r="C374" s="1">
        <v>411.73096221948401</v>
      </c>
      <c r="D374" s="1">
        <v>529.13770780954223</v>
      </c>
      <c r="E374" s="1">
        <v>715.7970127395472</v>
      </c>
      <c r="F374" s="1">
        <v>969.82197128736948</v>
      </c>
      <c r="G374" s="1">
        <v>1139.5541594472452</v>
      </c>
      <c r="H374" s="1">
        <v>1684.9673734293187</v>
      </c>
      <c r="I374" s="1">
        <v>2601.8718928558787</v>
      </c>
      <c r="J374" s="1">
        <v>4016.3149625734823</v>
      </c>
      <c r="K374" s="1">
        <v>6159.929768918154</v>
      </c>
      <c r="L374" s="50"/>
      <c r="M374" s="4" t="s">
        <v>3</v>
      </c>
      <c r="N374" s="29">
        <f t="shared" si="74"/>
        <v>190.53752023879716</v>
      </c>
      <c r="O374" s="29">
        <f t="shared" si="75"/>
        <v>270.475357736604</v>
      </c>
      <c r="P374" s="29">
        <f t="shared" si="76"/>
        <v>386.68963487355688</v>
      </c>
      <c r="Q374" s="29">
        <f t="shared" si="77"/>
        <v>569.80242258085434</v>
      </c>
      <c r="R374" s="29">
        <f t="shared" si="78"/>
        <v>828.86805718190692</v>
      </c>
      <c r="S374" s="29">
        <f t="shared" si="79"/>
        <v>1031.3336996727066</v>
      </c>
      <c r="T374" s="29">
        <f t="shared" si="80"/>
        <v>1600.0825049626053</v>
      </c>
      <c r="U374" s="29">
        <f t="shared" si="81"/>
        <v>2581.4788726186162</v>
      </c>
      <c r="V374" s="29">
        <f t="shared" si="82"/>
        <v>4157.7671227917726</v>
      </c>
      <c r="W374" s="29">
        <f t="shared" si="83"/>
        <v>6658.4923098992067</v>
      </c>
    </row>
    <row r="375" spans="1:26" ht="14.5" outlineLevel="1">
      <c r="A375" s="4" t="s">
        <v>4</v>
      </c>
      <c r="B375" s="1">
        <v>346.82524271807068</v>
      </c>
      <c r="C375" s="1">
        <v>384.07082219637203</v>
      </c>
      <c r="D375" s="1">
        <v>435.14751992565562</v>
      </c>
      <c r="E375" s="1">
        <v>521.98838622952769</v>
      </c>
      <c r="F375" s="1">
        <v>626.67373580088395</v>
      </c>
      <c r="G375" s="1">
        <v>817.44814894407659</v>
      </c>
      <c r="H375" s="1">
        <v>1067.5511132647146</v>
      </c>
      <c r="I375" s="1">
        <v>1200</v>
      </c>
      <c r="J375" s="1">
        <v>1400</v>
      </c>
      <c r="K375" s="1">
        <v>1740.7388413721969</v>
      </c>
      <c r="L375" s="50"/>
      <c r="M375" s="4" t="s">
        <v>4</v>
      </c>
      <c r="N375" s="29">
        <f t="shared" si="74"/>
        <v>132.09084609046849</v>
      </c>
      <c r="O375" s="29">
        <f t="shared" si="75"/>
        <v>176.1548403644168</v>
      </c>
      <c r="P375" s="29">
        <f t="shared" si="76"/>
        <v>234.13874578832784</v>
      </c>
      <c r="Q375" s="29">
        <f t="shared" si="77"/>
        <v>321.03509834673241</v>
      </c>
      <c r="R375" s="29">
        <f t="shared" si="78"/>
        <v>433.54099754850319</v>
      </c>
      <c r="S375" s="29">
        <f t="shared" si="79"/>
        <v>624.12289418537671</v>
      </c>
      <c r="T375" s="29">
        <f t="shared" si="80"/>
        <v>884.9319729092158</v>
      </c>
      <c r="U375" s="29">
        <f t="shared" si="81"/>
        <v>1072.5808927199998</v>
      </c>
      <c r="V375" s="29">
        <f t="shared" si="82"/>
        <v>1343.93852292</v>
      </c>
      <c r="W375" s="29">
        <f t="shared" si="83"/>
        <v>1783.7629956680869</v>
      </c>
    </row>
    <row r="376" spans="1:26" ht="14.5" outlineLevel="1">
      <c r="A376" s="4" t="s">
        <v>0</v>
      </c>
      <c r="B376" s="1">
        <v>5873.3445662835575</v>
      </c>
      <c r="C376" s="1">
        <v>7820.3766800359754</v>
      </c>
      <c r="D376" s="1">
        <v>10256.652380684538</v>
      </c>
      <c r="E376" s="1">
        <v>13120.391347632642</v>
      </c>
      <c r="F376" s="1">
        <v>16596.113333454337</v>
      </c>
      <c r="G376" s="1">
        <v>20488.850296618206</v>
      </c>
      <c r="H376" s="1">
        <v>25004.728983053603</v>
      </c>
      <c r="I376" s="1">
        <v>29855.580864331936</v>
      </c>
      <c r="J376" s="1">
        <v>35261.927564424288</v>
      </c>
      <c r="K376" s="1">
        <v>41198.508889834098</v>
      </c>
      <c r="L376" s="50"/>
      <c r="M376" s="4" t="s">
        <v>0</v>
      </c>
      <c r="N376" s="29">
        <f t="shared" si="74"/>
        <v>2045.4427912115862</v>
      </c>
      <c r="O376" s="29">
        <f t="shared" si="75"/>
        <v>2888.1529301417722</v>
      </c>
      <c r="P376" s="29">
        <f t="shared" si="76"/>
        <v>3887.9703733986685</v>
      </c>
      <c r="Q376" s="29">
        <f t="shared" si="77"/>
        <v>4995.7413883291138</v>
      </c>
      <c r="R376" s="29">
        <f t="shared" si="78"/>
        <v>6231.9158912833973</v>
      </c>
      <c r="S376" s="29">
        <f t="shared" si="79"/>
        <v>7504.8570687440861</v>
      </c>
      <c r="T376" s="29">
        <f t="shared" si="80"/>
        <v>8849.8734924712553</v>
      </c>
      <c r="U376" s="29">
        <f t="shared" si="81"/>
        <v>10065.767198641113</v>
      </c>
      <c r="V376" s="29">
        <f t="shared" si="82"/>
        <v>11155.974943422534</v>
      </c>
      <c r="W376" s="29">
        <f t="shared" si="83"/>
        <v>12082.979664337054</v>
      </c>
    </row>
    <row r="377" spans="1:26" ht="14.5" outlineLevel="1">
      <c r="A377" s="4" t="s">
        <v>1</v>
      </c>
      <c r="B377" s="1">
        <v>3458.6525295500383</v>
      </c>
      <c r="C377" s="1">
        <v>4446.4943515349878</v>
      </c>
      <c r="D377" s="1">
        <v>5653.7798408731305</v>
      </c>
      <c r="E377" s="1">
        <v>6990.0317577321075</v>
      </c>
      <c r="F377" s="1">
        <v>8612.9532941242633</v>
      </c>
      <c r="G377" s="1">
        <v>10265.629792665766</v>
      </c>
      <c r="H377" s="1">
        <v>12196.885493269998</v>
      </c>
      <c r="I377" s="1">
        <v>14314.576674036609</v>
      </c>
      <c r="J377" s="1">
        <v>16741.172648126449</v>
      </c>
      <c r="K377" s="1">
        <v>19503.367297925306</v>
      </c>
      <c r="L377" s="50"/>
      <c r="M377" s="4" t="s">
        <v>1</v>
      </c>
      <c r="N377" s="29">
        <f t="shared" si="74"/>
        <v>437.64377978694125</v>
      </c>
      <c r="O377" s="29">
        <f t="shared" si="75"/>
        <v>547.85479407839944</v>
      </c>
      <c r="P377" s="29">
        <f t="shared" si="76"/>
        <v>652.8667031238499</v>
      </c>
      <c r="Q377" s="29">
        <f t="shared" si="77"/>
        <v>739.85274451759381</v>
      </c>
      <c r="R377" s="29">
        <f t="shared" si="78"/>
        <v>822.55126939352249</v>
      </c>
      <c r="S377" s="29">
        <f t="shared" si="79"/>
        <v>870.63325702200234</v>
      </c>
      <c r="T377" s="29">
        <f t="shared" si="80"/>
        <v>900.00441049108713</v>
      </c>
      <c r="U377" s="29">
        <f t="shared" si="81"/>
        <v>909.87972216766354</v>
      </c>
      <c r="V377" s="29">
        <f t="shared" si="82"/>
        <v>912.66204414719846</v>
      </c>
      <c r="W377" s="29">
        <f t="shared" si="83"/>
        <v>903.6112125964338</v>
      </c>
    </row>
    <row r="378" spans="1:26" ht="14.5" outlineLevel="1">
      <c r="A378" s="4" t="s">
        <v>7</v>
      </c>
      <c r="B378" s="1">
        <v>1137.1303557131846</v>
      </c>
      <c r="C378" s="1">
        <v>1774.7306248807022</v>
      </c>
      <c r="D378" s="1">
        <v>2548.033064622688</v>
      </c>
      <c r="E378" s="1">
        <v>3385.1056842961643</v>
      </c>
      <c r="F378" s="1">
        <v>4451.6654298902677</v>
      </c>
      <c r="G378" s="1">
        <v>5443.5518134335598</v>
      </c>
      <c r="H378" s="1">
        <v>6557.6262850083431</v>
      </c>
      <c r="I378" s="1">
        <v>8230.9552067407567</v>
      </c>
      <c r="J378" s="1">
        <v>10179.937341233392</v>
      </c>
      <c r="K378" s="1">
        <v>12449.981987709001</v>
      </c>
      <c r="L378" s="50"/>
      <c r="M378" s="4" t="s">
        <v>7</v>
      </c>
      <c r="N378" s="29">
        <f t="shared" si="74"/>
        <v>814.23770636630297</v>
      </c>
      <c r="O378" s="29">
        <f t="shared" si="75"/>
        <v>1412.6680216010982</v>
      </c>
      <c r="P378" s="29">
        <f t="shared" si="76"/>
        <v>2223.2428250511107</v>
      </c>
      <c r="Q378" s="29">
        <f t="shared" si="77"/>
        <v>3151.2480001394783</v>
      </c>
      <c r="R378" s="29">
        <f t="shared" si="78"/>
        <v>4336.8622999208319</v>
      </c>
      <c r="S378" s="29">
        <f t="shared" si="79"/>
        <v>5470.8079570313394</v>
      </c>
      <c r="T378" s="29">
        <f t="shared" si="80"/>
        <v>6730.4714061984769</v>
      </c>
      <c r="U378" s="29">
        <f t="shared" si="81"/>
        <v>8600.6744752279919</v>
      </c>
      <c r="V378" s="29">
        <f t="shared" si="82"/>
        <v>10837.813890247404</v>
      </c>
      <c r="W378" s="29">
        <f t="shared" si="83"/>
        <v>13522.236531423063</v>
      </c>
    </row>
    <row r="379" spans="1:26" ht="14.5" outlineLevel="1">
      <c r="A379" s="4" t="s">
        <v>8</v>
      </c>
      <c r="B379" s="1">
        <v>66.986485407885539</v>
      </c>
      <c r="C379" s="1">
        <v>91.203629885464636</v>
      </c>
      <c r="D379" s="1">
        <v>130.20619249693846</v>
      </c>
      <c r="E379" s="1">
        <v>209.36459926241491</v>
      </c>
      <c r="F379" s="1">
        <v>335.83138887345433</v>
      </c>
      <c r="G379" s="1">
        <v>902.86266471918725</v>
      </c>
      <c r="H379" s="1">
        <v>1940.031327577577</v>
      </c>
      <c r="I379" s="1">
        <v>3300.9022509411811</v>
      </c>
      <c r="J379" s="1">
        <v>5584.8969235521254</v>
      </c>
      <c r="K379" s="1">
        <v>9220.9017831154706</v>
      </c>
      <c r="L379" s="50"/>
      <c r="M379" s="4" t="s">
        <v>8</v>
      </c>
      <c r="N379" s="29">
        <f t="shared" si="74"/>
        <v>99.23917798438849</v>
      </c>
      <c r="O379" s="29">
        <f t="shared" si="75"/>
        <v>157.50827118762805</v>
      </c>
      <c r="P379" s="29">
        <f t="shared" si="76"/>
        <v>258.71140210162167</v>
      </c>
      <c r="Q379" s="29">
        <f t="shared" si="77"/>
        <v>469.17738029113855</v>
      </c>
      <c r="R379" s="29">
        <f t="shared" si="78"/>
        <v>839.19161370104689</v>
      </c>
      <c r="S379" s="29">
        <f t="shared" si="79"/>
        <v>2467.8577112765174</v>
      </c>
      <c r="T379" s="29">
        <f t="shared" si="80"/>
        <v>5701.8514336773324</v>
      </c>
      <c r="U379" s="29">
        <f t="shared" si="81"/>
        <v>10335.318903114772</v>
      </c>
      <c r="V379" s="29">
        <f t="shared" si="82"/>
        <v>18478.866867051671</v>
      </c>
      <c r="W379" s="29">
        <f t="shared" si="83"/>
        <v>32021.812372369335</v>
      </c>
      <c r="X379" s="1"/>
      <c r="Y379" s="1"/>
      <c r="Z379" s="1"/>
    </row>
    <row r="380" spans="1:26" ht="13" outlineLevel="1">
      <c r="M380" s="4" t="s">
        <v>10</v>
      </c>
      <c r="N380" s="1">
        <f>SUM(N370:N379)</f>
        <v>5171.573746650075</v>
      </c>
      <c r="O380" s="1">
        <f t="shared" ref="O380:W380" si="84">SUM(O370:O379)</f>
        <v>7722.547586267141</v>
      </c>
      <c r="P380" s="1">
        <f t="shared" si="84"/>
        <v>11027.849208079515</v>
      </c>
      <c r="Q380" s="1">
        <f t="shared" si="84"/>
        <v>15030.168082829687</v>
      </c>
      <c r="R380" s="1">
        <f t="shared" si="84"/>
        <v>19902.1671331289</v>
      </c>
      <c r="S380" s="1">
        <f t="shared" si="84"/>
        <v>26209.496359759891</v>
      </c>
      <c r="T380" s="1">
        <f t="shared" si="84"/>
        <v>35099.465437099803</v>
      </c>
      <c r="U380" s="1">
        <f t="shared" si="84"/>
        <v>46406.200502056148</v>
      </c>
      <c r="V380" s="1">
        <f t="shared" si="84"/>
        <v>63804.790838790643</v>
      </c>
      <c r="W380" s="1">
        <f t="shared" si="84"/>
        <v>89838.982949451951</v>
      </c>
    </row>
    <row r="381" spans="1:26" ht="13" outlineLevel="1">
      <c r="A381" t="s">
        <v>227</v>
      </c>
      <c r="M381" s="4"/>
      <c r="N381" s="1"/>
      <c r="O381" s="1"/>
      <c r="P381" s="1"/>
      <c r="Q381" s="1"/>
      <c r="R381" s="1"/>
      <c r="S381" s="1"/>
      <c r="T381" s="1"/>
      <c r="U381" s="1"/>
      <c r="V381" s="1"/>
      <c r="W381" s="1"/>
    </row>
    <row r="382" spans="1:26" ht="14.5" outlineLevel="1">
      <c r="A382" t="s">
        <v>26</v>
      </c>
      <c r="K382" s="16"/>
      <c r="M382" s="4"/>
      <c r="N382" s="1"/>
      <c r="O382" s="1"/>
      <c r="P382" s="1"/>
      <c r="Q382" s="1"/>
      <c r="R382" s="1"/>
      <c r="S382" s="1"/>
      <c r="T382" s="1"/>
      <c r="U382" s="1"/>
      <c r="V382" s="1"/>
      <c r="W382" s="1"/>
    </row>
    <row r="383" spans="1:26" ht="14.5" outlineLevel="1">
      <c r="B383" s="4">
        <v>2010</v>
      </c>
      <c r="C383" s="4">
        <v>2020</v>
      </c>
      <c r="D383" s="4">
        <v>2030</v>
      </c>
      <c r="E383" s="4">
        <v>2040</v>
      </c>
      <c r="F383" s="4">
        <v>2050</v>
      </c>
      <c r="G383" s="4">
        <v>2060</v>
      </c>
      <c r="H383" s="4">
        <v>2070</v>
      </c>
      <c r="I383" s="4">
        <v>2080</v>
      </c>
      <c r="J383" s="4">
        <v>2090</v>
      </c>
      <c r="K383" s="4">
        <v>2100</v>
      </c>
      <c r="M383" s="25" t="s">
        <v>237</v>
      </c>
      <c r="N383" s="1"/>
      <c r="O383" s="1"/>
      <c r="P383" s="1"/>
      <c r="Q383" s="1"/>
      <c r="R383" s="1"/>
      <c r="S383" s="1"/>
      <c r="T383" s="1"/>
      <c r="U383" s="1"/>
      <c r="V383" s="1"/>
      <c r="W383" s="1"/>
    </row>
    <row r="384" spans="1:26" ht="14.5" outlineLevel="1">
      <c r="A384" s="4" t="s">
        <v>5</v>
      </c>
      <c r="B384" s="1">
        <v>56.883845778816735</v>
      </c>
      <c r="C384" s="1">
        <v>62.02343761264008</v>
      </c>
      <c r="D384" s="1">
        <v>72.623349836111302</v>
      </c>
      <c r="E384" s="1">
        <v>97.197029627817685</v>
      </c>
      <c r="F384" s="1">
        <v>126.20951584271597</v>
      </c>
      <c r="G384" s="1">
        <v>194.60943335173897</v>
      </c>
      <c r="H384" s="1">
        <v>279.64530790725314</v>
      </c>
      <c r="I384" s="1">
        <v>400.05732319686751</v>
      </c>
      <c r="J384" s="1">
        <v>848.6055359659448</v>
      </c>
      <c r="K384" s="1">
        <v>1633.3969273925702</v>
      </c>
      <c r="M384" s="25" t="s">
        <v>238</v>
      </c>
      <c r="N384" s="1"/>
      <c r="O384" s="1"/>
      <c r="P384" s="1"/>
      <c r="Q384" s="1"/>
      <c r="R384" s="1"/>
      <c r="S384" s="1"/>
      <c r="T384" s="1"/>
      <c r="U384" s="1"/>
      <c r="V384" s="1"/>
      <c r="W384" s="1"/>
    </row>
    <row r="385" spans="1:26" ht="13" outlineLevel="1">
      <c r="A385" s="4" t="s">
        <v>6</v>
      </c>
      <c r="B385" s="1">
        <v>104.57796593719888</v>
      </c>
      <c r="C385" s="1">
        <v>215.8912637712186</v>
      </c>
      <c r="D385" s="1">
        <v>402.80124339868718</v>
      </c>
      <c r="E385" s="1">
        <v>655.94949222955859</v>
      </c>
      <c r="F385" s="1">
        <v>905.91646274577204</v>
      </c>
      <c r="G385" s="1">
        <v>1166.6161467361924</v>
      </c>
      <c r="H385" s="1">
        <v>1500.0201919380295</v>
      </c>
      <c r="I385" s="1">
        <v>1836.9058756820466</v>
      </c>
      <c r="J385" s="1">
        <v>2459.4266968257666</v>
      </c>
      <c r="K385" s="1">
        <v>3307.4353610853805</v>
      </c>
      <c r="M385" s="4"/>
      <c r="N385" s="1"/>
      <c r="O385" s="1"/>
      <c r="P385" s="1"/>
      <c r="Q385" s="1"/>
      <c r="R385" s="1"/>
      <c r="S385" s="1"/>
      <c r="T385" s="1"/>
      <c r="U385" s="1"/>
      <c r="V385" s="1"/>
      <c r="W385" s="1"/>
    </row>
    <row r="386" spans="1:26" ht="13" outlineLevel="1">
      <c r="A386" s="4" t="s">
        <v>11</v>
      </c>
      <c r="B386" s="1">
        <v>1889.6980274360933</v>
      </c>
      <c r="C386" s="1">
        <v>2793.0912655820762</v>
      </c>
      <c r="D386" s="1">
        <v>3958.336417986879</v>
      </c>
      <c r="E386" s="1">
        <v>5420.6196174258594</v>
      </c>
      <c r="F386" s="1">
        <v>7334.8887989156492</v>
      </c>
      <c r="G386" s="1">
        <v>9623.4845082044812</v>
      </c>
      <c r="H386" s="1">
        <v>12430.698531557642</v>
      </c>
      <c r="I386" s="74">
        <v>15000</v>
      </c>
      <c r="J386" s="74">
        <v>15000</v>
      </c>
      <c r="K386" s="74">
        <v>15000</v>
      </c>
      <c r="M386" s="4"/>
      <c r="N386" s="1"/>
      <c r="O386" s="1"/>
      <c r="P386" s="1"/>
      <c r="Q386" s="1"/>
      <c r="R386" s="1"/>
      <c r="S386" s="1"/>
      <c r="T386" s="1"/>
      <c r="U386" s="1"/>
      <c r="V386" s="1"/>
      <c r="W386" s="1"/>
    </row>
    <row r="387" spans="1:26" ht="13" outlineLevel="1">
      <c r="A387" s="4" t="s">
        <v>2</v>
      </c>
      <c r="B387" s="1">
        <v>352.53291269352979</v>
      </c>
      <c r="C387" s="1">
        <v>436.68238054536874</v>
      </c>
      <c r="D387" s="1">
        <v>606.91723261229788</v>
      </c>
      <c r="E387" s="1">
        <v>873.60919869589043</v>
      </c>
      <c r="F387" s="1">
        <v>1275.9786682022702</v>
      </c>
      <c r="G387" s="1">
        <v>1751.6013583352637</v>
      </c>
      <c r="H387" s="1">
        <v>2425.2333590334647</v>
      </c>
      <c r="I387" s="1">
        <v>3067.1391227035256</v>
      </c>
      <c r="J387" s="1">
        <v>3817.4670086208253</v>
      </c>
      <c r="K387" s="1">
        <v>4748.2809072968757</v>
      </c>
      <c r="M387" s="4"/>
      <c r="N387" s="1"/>
      <c r="O387" s="1"/>
      <c r="P387" s="1"/>
      <c r="Q387" s="1"/>
      <c r="R387" s="1"/>
      <c r="S387" s="1"/>
      <c r="T387" s="1"/>
      <c r="U387" s="1"/>
      <c r="V387" s="1"/>
      <c r="W387" s="1"/>
    </row>
    <row r="388" spans="1:26" ht="13" outlineLevel="1">
      <c r="A388" s="4" t="s">
        <v>3</v>
      </c>
      <c r="B388" s="1">
        <v>325.27953980584402</v>
      </c>
      <c r="C388" s="1">
        <v>411.73096221948401</v>
      </c>
      <c r="D388" s="1">
        <v>529.13770780954223</v>
      </c>
      <c r="E388" s="1">
        <v>715.7970127395472</v>
      </c>
      <c r="F388" s="1">
        <v>969.82197128736948</v>
      </c>
      <c r="G388" s="1">
        <v>1139.5541594472452</v>
      </c>
      <c r="H388" s="1">
        <v>1684.9673734293187</v>
      </c>
      <c r="I388" s="1">
        <v>2601.8718928558787</v>
      </c>
      <c r="J388" s="1">
        <v>4016.3149625734823</v>
      </c>
      <c r="K388" s="1">
        <v>6159.929768918154</v>
      </c>
      <c r="M388" s="4"/>
      <c r="N388" s="1"/>
      <c r="O388" s="1"/>
      <c r="P388" s="1"/>
      <c r="Q388" s="1"/>
      <c r="R388" s="1"/>
      <c r="S388" s="1"/>
      <c r="T388" s="1"/>
      <c r="U388" s="1"/>
      <c r="V388" s="1"/>
      <c r="W388" s="1"/>
    </row>
    <row r="389" spans="1:26" ht="13" outlineLevel="1">
      <c r="A389" s="4" t="s">
        <v>4</v>
      </c>
      <c r="B389" s="1">
        <v>346.82524271807068</v>
      </c>
      <c r="C389" s="1">
        <v>384.07082219637203</v>
      </c>
      <c r="D389" s="1">
        <v>435.14751992565562</v>
      </c>
      <c r="E389" s="1">
        <v>521.98838622952769</v>
      </c>
      <c r="F389" s="1">
        <v>626.67373580088395</v>
      </c>
      <c r="G389" s="1">
        <v>817.44814894407659</v>
      </c>
      <c r="H389" s="1">
        <v>1067.5511132647146</v>
      </c>
      <c r="I389" s="1">
        <v>1200</v>
      </c>
      <c r="J389" s="1">
        <v>1400</v>
      </c>
      <c r="K389" s="1">
        <v>1740.7388413721969</v>
      </c>
      <c r="M389" s="4"/>
      <c r="N389" s="1"/>
      <c r="O389" s="1"/>
      <c r="P389" s="1"/>
      <c r="Q389" s="1"/>
      <c r="R389" s="1"/>
      <c r="S389" s="1"/>
      <c r="T389" s="1"/>
      <c r="U389" s="1"/>
      <c r="V389" s="1"/>
      <c r="W389" s="1"/>
    </row>
    <row r="390" spans="1:26" ht="13" outlineLevel="1">
      <c r="A390" s="4" t="s">
        <v>0</v>
      </c>
      <c r="B390" s="1">
        <v>5873.3445662835575</v>
      </c>
      <c r="C390" s="1">
        <v>7820.3766800359754</v>
      </c>
      <c r="D390" s="1">
        <v>10256.652380684538</v>
      </c>
      <c r="E390" s="1">
        <v>13120.391347632642</v>
      </c>
      <c r="F390" s="74">
        <v>15000</v>
      </c>
      <c r="G390" s="74">
        <v>15000</v>
      </c>
      <c r="H390" s="74">
        <v>15000</v>
      </c>
      <c r="I390" s="74">
        <v>15000</v>
      </c>
      <c r="J390" s="74">
        <v>15000</v>
      </c>
      <c r="K390" s="74">
        <v>15000</v>
      </c>
      <c r="M390" s="4"/>
      <c r="N390" s="1"/>
      <c r="O390" s="1"/>
      <c r="P390" s="1"/>
      <c r="Q390" s="1"/>
      <c r="R390" s="1"/>
      <c r="S390" s="1"/>
      <c r="T390" s="1"/>
      <c r="U390" s="1"/>
      <c r="V390" s="1"/>
      <c r="W390" s="1"/>
    </row>
    <row r="391" spans="1:26" ht="13" outlineLevel="1">
      <c r="A391" s="4" t="s">
        <v>1</v>
      </c>
      <c r="B391" s="1">
        <v>3458.6525295500383</v>
      </c>
      <c r="C391" s="1">
        <v>4446.4943515349878</v>
      </c>
      <c r="D391" s="1">
        <v>5653.7798408731305</v>
      </c>
      <c r="E391" s="1">
        <v>6990.0317577321075</v>
      </c>
      <c r="F391" s="1">
        <v>8612.9532941242633</v>
      </c>
      <c r="G391" s="1">
        <v>10265.629792665766</v>
      </c>
      <c r="H391" s="1">
        <v>12196.885493269998</v>
      </c>
      <c r="I391" s="1">
        <v>14314.576674036609</v>
      </c>
      <c r="J391" s="74">
        <v>15000</v>
      </c>
      <c r="K391" s="74">
        <v>15000</v>
      </c>
      <c r="M391" s="4"/>
      <c r="N391" s="1"/>
      <c r="O391" s="1"/>
      <c r="P391" s="1"/>
      <c r="Q391" s="1"/>
      <c r="R391" s="1"/>
      <c r="S391" s="1"/>
      <c r="T391" s="1"/>
      <c r="U391" s="1"/>
      <c r="V391" s="1"/>
      <c r="W391" s="1"/>
    </row>
    <row r="392" spans="1:26" ht="13" outlineLevel="1">
      <c r="A392" s="4" t="s">
        <v>7</v>
      </c>
      <c r="B392" s="1">
        <v>1137.1303557131846</v>
      </c>
      <c r="C392" s="1">
        <v>1774.7306248807022</v>
      </c>
      <c r="D392" s="1">
        <v>2548.033064622688</v>
      </c>
      <c r="E392" s="1">
        <v>3385.1056842961643</v>
      </c>
      <c r="F392" s="1">
        <v>4451.6654298902677</v>
      </c>
      <c r="G392" s="1">
        <v>5443.5518134335598</v>
      </c>
      <c r="H392" s="1">
        <v>6557.6262850083431</v>
      </c>
      <c r="I392" s="1">
        <v>8230.9552067407567</v>
      </c>
      <c r="J392" s="1">
        <v>10179.937341233392</v>
      </c>
      <c r="K392" s="1">
        <v>12449.981987709001</v>
      </c>
      <c r="M392" s="4"/>
      <c r="N392" s="1"/>
      <c r="O392" s="1"/>
      <c r="P392" s="1"/>
      <c r="Q392" s="1"/>
      <c r="R392" s="1"/>
      <c r="S392" s="1"/>
      <c r="T392" s="1"/>
      <c r="U392" s="1"/>
      <c r="V392" s="1"/>
      <c r="W392" s="1"/>
    </row>
    <row r="393" spans="1:26" ht="13" outlineLevel="1">
      <c r="A393" s="4" t="s">
        <v>8</v>
      </c>
      <c r="B393" s="1">
        <v>66.986485407885539</v>
      </c>
      <c r="C393" s="1">
        <v>91.203629885464636</v>
      </c>
      <c r="D393" s="1">
        <v>130.20619249693846</v>
      </c>
      <c r="E393" s="1">
        <v>209.36459926241491</v>
      </c>
      <c r="F393" s="1">
        <v>335.83138887345433</v>
      </c>
      <c r="G393" s="1">
        <v>902.86266471918725</v>
      </c>
      <c r="H393" s="1">
        <v>1940.031327577577</v>
      </c>
      <c r="I393" s="1">
        <v>3300.9022509411811</v>
      </c>
      <c r="J393" s="1">
        <v>5584.8969235521254</v>
      </c>
      <c r="K393" s="1">
        <v>9220.9017831154706</v>
      </c>
      <c r="M393" s="4"/>
      <c r="N393" s="1"/>
      <c r="O393" s="1"/>
      <c r="P393" s="1"/>
      <c r="Q393" s="1"/>
      <c r="R393" s="1"/>
      <c r="S393" s="1"/>
      <c r="T393" s="1"/>
      <c r="U393" s="1"/>
      <c r="V393" s="1"/>
      <c r="W393" s="1"/>
    </row>
    <row r="394" spans="1:26" ht="13" outlineLevel="1">
      <c r="M394" s="4"/>
      <c r="N394" s="1"/>
      <c r="O394" s="1"/>
      <c r="P394" s="1"/>
      <c r="Q394" s="1"/>
      <c r="R394" s="1"/>
      <c r="S394" s="1"/>
      <c r="T394" s="1"/>
      <c r="U394" s="1"/>
      <c r="V394" s="1"/>
      <c r="W394" s="1"/>
    </row>
    <row r="395" spans="1:26" ht="14.5" outlineLevel="1">
      <c r="A395" t="s">
        <v>207</v>
      </c>
    </row>
    <row r="396" spans="1:26" ht="14.5" outlineLevel="1">
      <c r="A396" s="22" t="s">
        <v>45</v>
      </c>
      <c r="B396" s="21"/>
      <c r="C396" s="21"/>
      <c r="D396" s="21"/>
      <c r="E396" s="21"/>
      <c r="F396" s="21"/>
      <c r="G396" s="21"/>
      <c r="H396" s="21"/>
      <c r="I396" s="21"/>
      <c r="J396" s="21"/>
      <c r="K396" s="21"/>
      <c r="M396" s="26"/>
      <c r="N396" s="26"/>
    </row>
    <row r="397" spans="1:26" ht="14.5" outlineLevel="1">
      <c r="A397" s="21"/>
      <c r="B397" s="72">
        <v>2010</v>
      </c>
      <c r="C397" s="72">
        <v>2020</v>
      </c>
      <c r="D397" s="72">
        <v>2030</v>
      </c>
      <c r="E397" s="72">
        <v>2040</v>
      </c>
      <c r="F397" s="72">
        <v>2050</v>
      </c>
      <c r="G397" s="72">
        <v>2060</v>
      </c>
      <c r="H397" s="72">
        <v>2070</v>
      </c>
      <c r="I397" s="72">
        <v>2080</v>
      </c>
      <c r="J397" s="72">
        <v>2090</v>
      </c>
      <c r="K397" s="72">
        <v>2100</v>
      </c>
      <c r="L397" s="2"/>
      <c r="M397" s="36"/>
      <c r="N397" s="36"/>
      <c r="Q397" s="2"/>
      <c r="R397" s="2"/>
      <c r="S397" s="2"/>
      <c r="T397" s="2"/>
      <c r="U397" s="2"/>
      <c r="V397" s="2"/>
      <c r="W397" s="2"/>
      <c r="X397" s="2"/>
      <c r="Y397" s="2"/>
      <c r="Z397" s="2"/>
    </row>
    <row r="398" spans="1:26" ht="14.5" outlineLevel="1">
      <c r="A398" s="21" t="s">
        <v>5</v>
      </c>
      <c r="B398" s="44">
        <v>2.4081633929956068</v>
      </c>
      <c r="C398" s="44">
        <v>2.1778998063176096</v>
      </c>
      <c r="D398" s="44">
        <v>2.030160535540535</v>
      </c>
      <c r="E398" s="44">
        <v>1.8924432557046535</v>
      </c>
      <c r="F398" s="44">
        <v>1.764068118439948</v>
      </c>
      <c r="G398" s="44">
        <v>1.6444013933392816</v>
      </c>
      <c r="H398" s="44">
        <v>1.5328523395159479</v>
      </c>
      <c r="I398" s="44">
        <v>1.42887028938118</v>
      </c>
      <c r="J398" s="44">
        <v>1.3319419302455358</v>
      </c>
      <c r="K398" s="44">
        <v>1.2415887703246482</v>
      </c>
      <c r="L398" s="2"/>
      <c r="M398" s="36"/>
      <c r="N398" s="36"/>
      <c r="Q398" s="2"/>
      <c r="R398" s="2"/>
      <c r="S398" s="2"/>
      <c r="T398" s="2"/>
      <c r="U398" s="2"/>
      <c r="V398" s="2"/>
      <c r="W398" s="2"/>
      <c r="X398" s="2"/>
      <c r="Y398" s="2"/>
      <c r="Z398" s="2"/>
    </row>
    <row r="399" spans="1:26" ht="14.5" outlineLevel="1">
      <c r="A399" s="21" t="s">
        <v>6</v>
      </c>
      <c r="B399" s="44">
        <v>2.2320375102165686</v>
      </c>
      <c r="C399" s="44">
        <v>1.9189505957974871</v>
      </c>
      <c r="D399" s="44">
        <v>1.7887773156227196</v>
      </c>
      <c r="E399" s="44">
        <v>1.6674344258230709</v>
      </c>
      <c r="F399" s="44">
        <v>1.5543229110393804</v>
      </c>
      <c r="G399" s="44">
        <v>1.4488843905147268</v>
      </c>
      <c r="H399" s="44">
        <v>1.3505983616193666</v>
      </c>
      <c r="I399" s="44">
        <v>1.2589796303629766</v>
      </c>
      <c r="J399" s="44">
        <v>1.1735759162097956</v>
      </c>
      <c r="K399" s="44">
        <v>1.0939656193727116</v>
      </c>
      <c r="L399" s="2"/>
      <c r="M399" s="36"/>
      <c r="N399" s="36"/>
      <c r="Q399" s="2"/>
      <c r="R399" s="2"/>
      <c r="S399" s="2"/>
      <c r="T399" s="2"/>
      <c r="U399" s="2"/>
      <c r="V399" s="2"/>
      <c r="W399" s="2"/>
      <c r="X399" s="2"/>
      <c r="Y399" s="2"/>
      <c r="Z399" s="2"/>
    </row>
    <row r="400" spans="1:26" ht="14.5" outlineLevel="1">
      <c r="A400" s="21" t="s">
        <v>11</v>
      </c>
      <c r="B400" s="44">
        <v>2.1318423765457832</v>
      </c>
      <c r="C400" s="44">
        <v>1.9278994566661294</v>
      </c>
      <c r="D400" s="44">
        <v>1.7969932189137936</v>
      </c>
      <c r="E400" s="44">
        <v>1.6748873112611131</v>
      </c>
      <c r="F400" s="44">
        <v>1.5610798818439153</v>
      </c>
      <c r="G400" s="44">
        <v>1.4550336309432754</v>
      </c>
      <c r="H400" s="44">
        <v>1.3561907859891236</v>
      </c>
      <c r="I400" s="44">
        <v>1.2641493225968123</v>
      </c>
      <c r="J400" s="44">
        <v>1.1783535493771096</v>
      </c>
      <c r="K400" s="44">
        <v>1.0983819803640003</v>
      </c>
      <c r="L400" s="2"/>
      <c r="M400" s="36"/>
      <c r="N400" s="36" t="s">
        <v>9</v>
      </c>
      <c r="Q400" s="2"/>
      <c r="R400" s="2"/>
      <c r="S400" s="2"/>
      <c r="T400" s="2"/>
      <c r="U400" s="2"/>
      <c r="V400" s="2"/>
      <c r="W400" s="2"/>
      <c r="X400" s="2"/>
      <c r="Y400" s="2"/>
      <c r="Z400" s="2"/>
    </row>
    <row r="401" spans="1:26" ht="14.5" outlineLevel="1">
      <c r="A401" s="21" t="s">
        <v>2</v>
      </c>
      <c r="B401" s="44">
        <v>2.4372780387298314</v>
      </c>
      <c r="C401" s="44">
        <v>1.9914336082703579</v>
      </c>
      <c r="D401" s="44">
        <v>1.8563433951056503</v>
      </c>
      <c r="E401" s="44">
        <v>1.7304171157106134</v>
      </c>
      <c r="F401" s="44">
        <v>1.6130331285897785</v>
      </c>
      <c r="G401" s="44">
        <v>1.5036119617088057</v>
      </c>
      <c r="H401" s="44">
        <v>1.4016134519012566</v>
      </c>
      <c r="I401" s="44">
        <v>1.3065340783255963</v>
      </c>
      <c r="J401" s="44">
        <v>1.2179044768088994</v>
      </c>
      <c r="K401" s="44">
        <v>1.1352871228066916</v>
      </c>
      <c r="L401" s="2"/>
      <c r="M401" s="36"/>
      <c r="N401" s="36"/>
      <c r="Q401" s="2"/>
      <c r="R401" s="2"/>
      <c r="S401" s="2"/>
      <c r="T401" s="2"/>
      <c r="U401" s="2"/>
      <c r="V401" s="2"/>
      <c r="W401" s="2"/>
      <c r="X401" s="2"/>
      <c r="Y401" s="2"/>
      <c r="Z401" s="2"/>
    </row>
    <row r="402" spans="1:26" ht="14.5" outlineLevel="1">
      <c r="A402" s="21" t="s">
        <v>3</v>
      </c>
      <c r="B402" s="44">
        <v>2.1501458866032204</v>
      </c>
      <c r="C402" s="44">
        <v>1.9445533984978656</v>
      </c>
      <c r="D402" s="44">
        <v>1.8126433353040488</v>
      </c>
      <c r="E402" s="44">
        <v>1.6896814783077261</v>
      </c>
      <c r="F402" s="44">
        <v>1.5750608200356675</v>
      </c>
      <c r="G402" s="44">
        <v>1.4682155297672153</v>
      </c>
      <c r="H402" s="44">
        <v>1.3686181602820959</v>
      </c>
      <c r="I402" s="44">
        <v>1.2757770440903389</v>
      </c>
      <c r="J402" s="44">
        <v>1.1892338662906565</v>
      </c>
      <c r="K402" s="44">
        <v>1.1085614020755785</v>
      </c>
      <c r="L402" s="2"/>
      <c r="M402" s="36"/>
      <c r="N402" s="36"/>
      <c r="Q402" s="2"/>
      <c r="R402" s="2"/>
      <c r="S402" s="2"/>
      <c r="T402" s="2"/>
      <c r="U402" s="2"/>
      <c r="V402" s="2"/>
      <c r="W402" s="2"/>
      <c r="X402" s="2"/>
      <c r="Y402" s="2"/>
      <c r="Z402" s="2"/>
    </row>
    <row r="403" spans="1:26" ht="14.5" outlineLevel="1">
      <c r="A403" s="21" t="s">
        <v>4</v>
      </c>
      <c r="B403" s="44">
        <v>2.4081633929956068</v>
      </c>
      <c r="C403" s="44">
        <v>2.1778998063176096</v>
      </c>
      <c r="D403" s="44">
        <v>2.030160535540535</v>
      </c>
      <c r="E403" s="44">
        <v>1.8924432557046535</v>
      </c>
      <c r="F403" s="44">
        <v>1.764068118439948</v>
      </c>
      <c r="G403" s="44">
        <v>1.6444013933392816</v>
      </c>
      <c r="H403" s="44">
        <v>1.5328523395159479</v>
      </c>
      <c r="I403" s="44">
        <v>1.42887028938118</v>
      </c>
      <c r="J403" s="44">
        <v>1.3319419302455358</v>
      </c>
      <c r="K403" s="44">
        <v>1.2415887703246482</v>
      </c>
      <c r="L403" s="2"/>
      <c r="M403" s="36"/>
      <c r="N403" s="36"/>
      <c r="Q403" s="2"/>
      <c r="R403" s="2"/>
      <c r="S403" s="2"/>
      <c r="T403" s="2"/>
      <c r="U403" s="2"/>
      <c r="V403" s="2"/>
      <c r="W403" s="2"/>
      <c r="X403" s="2"/>
      <c r="Y403" s="2"/>
      <c r="Z403" s="2"/>
    </row>
    <row r="404" spans="1:26" ht="14.5" outlineLevel="1">
      <c r="A404" s="21" t="s">
        <v>0</v>
      </c>
      <c r="B404" s="44">
        <v>2.0641400511390917</v>
      </c>
      <c r="C404" s="44">
        <v>1.8667712625579511</v>
      </c>
      <c r="D404" s="44">
        <v>1.740137601891887</v>
      </c>
      <c r="E404" s="44">
        <v>1.6220942191754173</v>
      </c>
      <c r="F404" s="44">
        <v>1.5120583872342412</v>
      </c>
      <c r="G404" s="44">
        <v>1.4094869085765271</v>
      </c>
      <c r="H404" s="44">
        <v>1.3138734338708125</v>
      </c>
      <c r="I404" s="44">
        <v>1.2247459623267256</v>
      </c>
      <c r="J404" s="44">
        <v>1.1416645116390305</v>
      </c>
      <c r="K404" s="44">
        <v>1.0642189459925555</v>
      </c>
      <c r="L404" s="2"/>
      <c r="M404" s="36"/>
      <c r="N404" s="36"/>
      <c r="Q404" s="2"/>
      <c r="R404" s="2"/>
      <c r="S404" s="2"/>
      <c r="T404" s="2"/>
      <c r="U404" s="2"/>
      <c r="V404" s="2"/>
      <c r="W404" s="2"/>
      <c r="X404" s="2"/>
      <c r="Y404" s="2"/>
      <c r="Z404" s="2"/>
    </row>
    <row r="405" spans="1:26" ht="14.5" outlineLevel="1">
      <c r="A405" s="21" t="s">
        <v>1</v>
      </c>
      <c r="B405" s="44">
        <v>1.6341108738184476</v>
      </c>
      <c r="C405" s="44">
        <v>1.477860582858378</v>
      </c>
      <c r="D405" s="44">
        <v>1.3776089348310772</v>
      </c>
      <c r="E405" s="44">
        <v>1.284157923513872</v>
      </c>
      <c r="F405" s="44">
        <v>1.1970462232271075</v>
      </c>
      <c r="G405" s="44">
        <v>1.1158438026230839</v>
      </c>
      <c r="H405" s="44">
        <v>1.0401498018143931</v>
      </c>
      <c r="I405" s="44">
        <v>0.96959055350865775</v>
      </c>
      <c r="J405" s="44">
        <v>0.90381773838089918</v>
      </c>
      <c r="K405" s="44">
        <v>0.84250666557743981</v>
      </c>
      <c r="L405" s="2"/>
      <c r="M405" s="36"/>
      <c r="N405" s="36"/>
      <c r="Q405" s="2"/>
      <c r="R405" s="2"/>
      <c r="S405" s="2"/>
      <c r="T405" s="2"/>
      <c r="U405" s="2"/>
      <c r="V405" s="2"/>
      <c r="W405" s="2"/>
      <c r="X405" s="2"/>
      <c r="Y405" s="2"/>
      <c r="Z405" s="2"/>
    </row>
    <row r="406" spans="1:26" ht="14.5" outlineLevel="1">
      <c r="A406" s="21" t="s">
        <v>7</v>
      </c>
      <c r="B406" s="44">
        <v>2.2320375102165686</v>
      </c>
      <c r="C406" s="44">
        <v>1.9189505957974871</v>
      </c>
      <c r="D406" s="44">
        <v>1.7887773156227196</v>
      </c>
      <c r="E406" s="44">
        <v>1.6674344258230709</v>
      </c>
      <c r="F406" s="44">
        <v>1.5543229110393804</v>
      </c>
      <c r="G406" s="44">
        <v>1.4488843905147268</v>
      </c>
      <c r="H406" s="44">
        <v>1.3505983616193666</v>
      </c>
      <c r="I406" s="44">
        <v>1.2589796303629766</v>
      </c>
      <c r="J406" s="44">
        <v>1.1735759162097956</v>
      </c>
      <c r="K406" s="44">
        <v>1.0939656193727116</v>
      </c>
      <c r="L406" s="2"/>
      <c r="M406" s="36"/>
      <c r="N406" s="36"/>
      <c r="Q406" s="2"/>
      <c r="R406" s="2"/>
      <c r="S406" s="2"/>
      <c r="T406" s="2"/>
      <c r="U406" s="2"/>
      <c r="V406" s="2"/>
      <c r="W406" s="2"/>
      <c r="X406" s="2"/>
      <c r="Y406" s="2"/>
      <c r="Z406" s="2"/>
    </row>
    <row r="407" spans="1:26" ht="14.5" outlineLevel="1">
      <c r="A407" s="21" t="s">
        <v>8</v>
      </c>
      <c r="B407" s="44">
        <v>2.4081633929956068</v>
      </c>
      <c r="C407" s="44">
        <v>2.1778998063176096</v>
      </c>
      <c r="D407" s="44">
        <v>2.030160535540535</v>
      </c>
      <c r="E407" s="44">
        <v>1.8924432557046535</v>
      </c>
      <c r="F407" s="44">
        <v>1.764068118439948</v>
      </c>
      <c r="G407" s="44">
        <v>1.6444013933392816</v>
      </c>
      <c r="H407" s="44">
        <v>1.5328523395159479</v>
      </c>
      <c r="I407" s="44">
        <v>1.42887028938118</v>
      </c>
      <c r="J407" s="44">
        <v>1.3319419302455358</v>
      </c>
      <c r="K407" s="44">
        <v>1.2415887703246482</v>
      </c>
      <c r="L407" s="2"/>
      <c r="M407" s="36"/>
      <c r="N407" s="36"/>
      <c r="Q407" s="2"/>
      <c r="R407" s="2"/>
      <c r="S407" s="2"/>
      <c r="T407" s="2"/>
      <c r="U407" s="2"/>
      <c r="V407" s="2"/>
      <c r="W407" s="2"/>
      <c r="X407" s="2"/>
      <c r="Y407" s="2"/>
      <c r="Z407" s="2"/>
    </row>
    <row r="408" spans="1:26" outlineLevel="1"/>
    <row r="409" spans="1:26" outlineLevel="1">
      <c r="A409" t="s">
        <v>57</v>
      </c>
    </row>
    <row r="410" spans="1:26" ht="14.5" outlineLevel="1">
      <c r="A410" s="8" t="s">
        <v>47</v>
      </c>
      <c r="K410" s="16"/>
    </row>
    <row r="411" spans="1:26" ht="13" outlineLevel="1">
      <c r="B411" s="4">
        <v>2010</v>
      </c>
      <c r="C411" s="4">
        <v>2020</v>
      </c>
      <c r="D411" s="4">
        <v>2030</v>
      </c>
      <c r="E411" s="4">
        <v>2040</v>
      </c>
      <c r="F411" s="4">
        <v>2050</v>
      </c>
      <c r="G411" s="4">
        <v>2060</v>
      </c>
      <c r="H411" s="4">
        <v>2070</v>
      </c>
      <c r="I411" s="4">
        <v>2080</v>
      </c>
      <c r="J411" s="4">
        <v>2090</v>
      </c>
      <c r="K411" s="4">
        <v>2100</v>
      </c>
      <c r="N411" s="1"/>
      <c r="O411" s="1"/>
      <c r="P411" s="1"/>
      <c r="Q411" s="1"/>
      <c r="R411" s="1"/>
      <c r="S411" s="1"/>
      <c r="T411" s="1"/>
      <c r="U411" s="1"/>
      <c r="V411" s="1"/>
      <c r="W411" s="1"/>
      <c r="X411" s="1"/>
      <c r="Y411" s="1"/>
    </row>
    <row r="412" spans="1:26" ht="13" outlineLevel="1">
      <c r="A412" s="4" t="s">
        <v>5</v>
      </c>
      <c r="B412" s="1">
        <f t="shared" ref="B412:K421" si="85">B398*B370</f>
        <v>136.98559505735412</v>
      </c>
      <c r="C412" s="1">
        <f t="shared" si="85"/>
        <v>135.08083276372116</v>
      </c>
      <c r="D412" s="1">
        <f t="shared" si="85"/>
        <v>147.43705879602734</v>
      </c>
      <c r="E412" s="1">
        <f t="shared" si="85"/>
        <v>183.93986319368898</v>
      </c>
      <c r="F412" s="1">
        <f t="shared" si="85"/>
        <v>222.64218314187679</v>
      </c>
      <c r="G412" s="1">
        <f t="shared" si="85"/>
        <v>320.0160233605676</v>
      </c>
      <c r="H412" s="1">
        <f t="shared" si="85"/>
        <v>428.65496446029056</v>
      </c>
      <c r="I412" s="1">
        <f t="shared" si="85"/>
        <v>571.63002316536836</v>
      </c>
      <c r="J412" s="1">
        <f t="shared" si="85"/>
        <v>1130.293295591528</v>
      </c>
      <c r="K412" s="1">
        <f t="shared" si="85"/>
        <v>2028.0072825334</v>
      </c>
      <c r="N412" s="1"/>
      <c r="O412" s="1"/>
      <c r="P412" s="1"/>
      <c r="Q412" s="1"/>
      <c r="R412" s="1"/>
      <c r="S412" s="1"/>
      <c r="T412" s="1"/>
      <c r="U412" s="1"/>
      <c r="V412" s="1"/>
      <c r="W412" s="1"/>
      <c r="X412" s="1"/>
      <c r="Y412" s="1"/>
    </row>
    <row r="413" spans="1:26" ht="13" outlineLevel="1">
      <c r="A413" s="4" t="s">
        <v>6</v>
      </c>
      <c r="B413" s="1">
        <f t="shared" si="85"/>
        <v>233.42194271397852</v>
      </c>
      <c r="C413" s="1">
        <f t="shared" si="85"/>
        <v>414.28466924125235</v>
      </c>
      <c r="D413" s="1">
        <f t="shared" si="85"/>
        <v>720.52172689619738</v>
      </c>
      <c r="E413" s="1">
        <f t="shared" si="85"/>
        <v>1093.7527649447288</v>
      </c>
      <c r="F413" s="1">
        <f t="shared" si="85"/>
        <v>1408.0867135335068</v>
      </c>
      <c r="G413" s="1">
        <f t="shared" si="85"/>
        <v>1690.2919247285072</v>
      </c>
      <c r="H413" s="1">
        <f t="shared" si="85"/>
        <v>2025.9248136274705</v>
      </c>
      <c r="I413" s="1">
        <f t="shared" si="85"/>
        <v>2312.6270803777629</v>
      </c>
      <c r="J413" s="1">
        <f t="shared" si="85"/>
        <v>2886.3239390781305</v>
      </c>
      <c r="K413" s="1">
        <f t="shared" si="85"/>
        <v>3618.2205733249766</v>
      </c>
      <c r="N413" s="1"/>
      <c r="O413" s="1"/>
      <c r="P413" s="1"/>
      <c r="Q413" s="1"/>
      <c r="R413" s="1"/>
      <c r="S413" s="1"/>
      <c r="T413" s="1"/>
      <c r="U413" s="1"/>
      <c r="V413" s="1"/>
      <c r="W413" s="1"/>
      <c r="X413" s="1"/>
      <c r="Y413" s="1"/>
    </row>
    <row r="414" spans="1:26" ht="13" outlineLevel="1">
      <c r="A414" s="4" t="s">
        <v>11</v>
      </c>
      <c r="B414" s="1">
        <f t="shared" si="85"/>
        <v>4028.5383337632397</v>
      </c>
      <c r="C414" s="1">
        <f t="shared" si="85"/>
        <v>5384.7991333345963</v>
      </c>
      <c r="D414" s="1">
        <f t="shared" si="85"/>
        <v>7113.1037013019377</v>
      </c>
      <c r="E414" s="1">
        <f t="shared" si="85"/>
        <v>9078.9270163996407</v>
      </c>
      <c r="F414" s="1">
        <f t="shared" si="85"/>
        <v>11450.3473395495</v>
      </c>
      <c r="G414" s="1">
        <f t="shared" si="85"/>
        <v>14002.493606299127</v>
      </c>
      <c r="H414" s="1">
        <f t="shared" si="85"/>
        <v>16858.398811907002</v>
      </c>
      <c r="I414" s="1">
        <f t="shared" si="85"/>
        <v>19737.871564436318</v>
      </c>
      <c r="J414" s="1">
        <f t="shared" si="85"/>
        <v>22685.924631777008</v>
      </c>
      <c r="K414" s="1">
        <f t="shared" si="85"/>
        <v>25658.205914649399</v>
      </c>
      <c r="N414" s="1"/>
      <c r="O414" s="1"/>
      <c r="P414" s="1"/>
      <c r="Q414" s="1"/>
      <c r="R414" s="1"/>
      <c r="S414" s="1"/>
      <c r="T414" s="1"/>
      <c r="U414" s="1"/>
      <c r="V414" s="1"/>
      <c r="W414" s="1"/>
      <c r="X414" s="1"/>
      <c r="Y414" s="1"/>
    </row>
    <row r="415" spans="1:26" ht="13" outlineLevel="1">
      <c r="A415" s="4" t="s">
        <v>2</v>
      </c>
      <c r="B415" s="1">
        <f t="shared" si="85"/>
        <v>859.22072603740116</v>
      </c>
      <c r="C415" s="1">
        <f t="shared" si="85"/>
        <v>869.62396875755326</v>
      </c>
      <c r="D415" s="1">
        <f t="shared" si="85"/>
        <v>1126.6467961356386</v>
      </c>
      <c r="E415" s="1">
        <f t="shared" si="85"/>
        <v>1511.7083098656028</v>
      </c>
      <c r="F415" s="1">
        <f t="shared" si="85"/>
        <v>2058.1958631841271</v>
      </c>
      <c r="G415" s="1">
        <f t="shared" si="85"/>
        <v>2633.7287545382947</v>
      </c>
      <c r="H415" s="1">
        <f t="shared" si="85"/>
        <v>3399.2397000209739</v>
      </c>
      <c r="I415" s="1">
        <f t="shared" si="85"/>
        <v>4007.3217867778289</v>
      </c>
      <c r="J415" s="1">
        <f t="shared" si="85"/>
        <v>4649.3101598695803</v>
      </c>
      <c r="K415" s="1">
        <f t="shared" si="85"/>
        <v>5390.6621695230169</v>
      </c>
      <c r="N415" s="1"/>
      <c r="O415" s="1"/>
      <c r="P415" s="1"/>
      <c r="Q415" s="1"/>
      <c r="R415" s="1"/>
      <c r="S415" s="1"/>
      <c r="T415" s="1"/>
      <c r="U415" s="1"/>
      <c r="V415" s="1"/>
      <c r="W415" s="1"/>
      <c r="X415" s="1"/>
      <c r="Y415" s="1"/>
    </row>
    <row r="416" spans="1:26" ht="13" outlineLevel="1">
      <c r="A416" s="4" t="s">
        <v>3</v>
      </c>
      <c r="B416" s="1">
        <f t="shared" si="85"/>
        <v>699.39846450972402</v>
      </c>
      <c r="C416" s="1">
        <f t="shared" si="85"/>
        <v>800.63284185069392</v>
      </c>
      <c r="D416" s="1">
        <f t="shared" si="85"/>
        <v>959.1379395190279</v>
      </c>
      <c r="E416" s="1">
        <f t="shared" si="85"/>
        <v>1209.4689546540124</v>
      </c>
      <c r="F416" s="1">
        <f t="shared" si="85"/>
        <v>1527.5285893844919</v>
      </c>
      <c r="G416" s="1">
        <f t="shared" si="85"/>
        <v>1673.1111139112709</v>
      </c>
      <c r="H416" s="1">
        <f t="shared" si="85"/>
        <v>2306.0769467581895</v>
      </c>
      <c r="I416" s="1">
        <f t="shared" si="85"/>
        <v>3319.408432569408</v>
      </c>
      <c r="J416" s="1">
        <f t="shared" si="85"/>
        <v>4776.3377711822759</v>
      </c>
      <c r="K416" s="1">
        <f t="shared" si="85"/>
        <v>6828.6603813190031</v>
      </c>
      <c r="N416" s="1"/>
      <c r="O416" s="1"/>
      <c r="P416" s="1"/>
      <c r="Q416" s="1"/>
      <c r="R416" s="1"/>
      <c r="S416" s="1"/>
      <c r="T416" s="1"/>
      <c r="U416" s="1"/>
      <c r="V416" s="1"/>
      <c r="W416" s="1"/>
      <c r="X416" s="1"/>
      <c r="Y416" s="1"/>
    </row>
    <row r="417" spans="1:26" ht="13" outlineLevel="1">
      <c r="A417" s="4" t="s">
        <v>4</v>
      </c>
      <c r="B417" s="1">
        <f t="shared" si="85"/>
        <v>835.21185328047397</v>
      </c>
      <c r="C417" s="1">
        <f t="shared" si="85"/>
        <v>836.46776927372377</v>
      </c>
      <c r="D417" s="1">
        <f t="shared" si="85"/>
        <v>883.41932209140464</v>
      </c>
      <c r="E417" s="1">
        <f t="shared" si="85"/>
        <v>987.83340107622553</v>
      </c>
      <c r="F417" s="1">
        <f t="shared" si="85"/>
        <v>1105.4951579899985</v>
      </c>
      <c r="G417" s="1">
        <f t="shared" si="85"/>
        <v>1344.2128751062562</v>
      </c>
      <c r="H417" s="1">
        <f t="shared" si="85"/>
        <v>1636.3982215206725</v>
      </c>
      <c r="I417" s="1">
        <f t="shared" si="85"/>
        <v>1714.644347257416</v>
      </c>
      <c r="J417" s="1">
        <f t="shared" si="85"/>
        <v>1864.71870234375</v>
      </c>
      <c r="K417" s="1">
        <f t="shared" si="85"/>
        <v>2161.281797515659</v>
      </c>
      <c r="N417" s="1"/>
      <c r="O417" s="1"/>
      <c r="P417" s="1"/>
      <c r="Q417" s="1"/>
      <c r="R417" s="1"/>
      <c r="S417" s="1"/>
      <c r="T417" s="1"/>
      <c r="U417" s="1"/>
      <c r="V417" s="1"/>
      <c r="W417" s="1"/>
      <c r="X417" s="1"/>
      <c r="Y417" s="1"/>
    </row>
    <row r="418" spans="1:26" ht="13" outlineLevel="1">
      <c r="A418" s="4" t="s">
        <v>0</v>
      </c>
      <c r="B418" s="1">
        <f t="shared" si="85"/>
        <v>12123.405753406048</v>
      </c>
      <c r="C418" s="1">
        <f t="shared" si="85"/>
        <v>14598.854448669515</v>
      </c>
      <c r="D418" s="1">
        <f t="shared" si="85"/>
        <v>17847.986477163107</v>
      </c>
      <c r="E418" s="1">
        <f t="shared" si="85"/>
        <v>21282.510958314069</v>
      </c>
      <c r="F418" s="1">
        <f t="shared" si="85"/>
        <v>25094.292361339652</v>
      </c>
      <c r="G418" s="1">
        <f t="shared" si="85"/>
        <v>28878.766264867656</v>
      </c>
      <c r="H418" s="1">
        <f t="shared" si="85"/>
        <v>32853.049131973668</v>
      </c>
      <c r="I418" s="1">
        <f t="shared" si="85"/>
        <v>36565.50211650959</v>
      </c>
      <c r="J418" s="1">
        <f t="shared" si="85"/>
        <v>40257.291312289322</v>
      </c>
      <c r="K418" s="1">
        <f t="shared" si="85"/>
        <v>43844.23370720417</v>
      </c>
      <c r="L418" s="12" t="s">
        <v>93</v>
      </c>
      <c r="N418" s="1"/>
      <c r="O418" s="1"/>
      <c r="P418" s="1"/>
      <c r="Q418" s="1"/>
      <c r="R418" s="1"/>
      <c r="S418" s="1"/>
      <c r="T418" s="1"/>
      <c r="U418" s="1"/>
      <c r="V418" s="1"/>
      <c r="W418" s="1"/>
      <c r="X418" s="1"/>
      <c r="Y418" s="1"/>
    </row>
    <row r="419" spans="1:26" ht="13" outlineLevel="1">
      <c r="A419" s="4" t="s">
        <v>1</v>
      </c>
      <c r="B419" s="1">
        <f t="shared" si="85"/>
        <v>5651.8217072973966</v>
      </c>
      <c r="C419" s="1">
        <f t="shared" si="85"/>
        <v>6571.2987340359823</v>
      </c>
      <c r="D419" s="1">
        <f t="shared" si="85"/>
        <v>7788.6976243546505</v>
      </c>
      <c r="E419" s="1">
        <f t="shared" si="85"/>
        <v>8976.304667305285</v>
      </c>
      <c r="F419" s="1">
        <f t="shared" si="85"/>
        <v>10310.103211562924</v>
      </c>
      <c r="G419" s="1">
        <f t="shared" si="85"/>
        <v>11454.839384168989</v>
      </c>
      <c r="H419" s="1">
        <f t="shared" si="85"/>
        <v>12686.588028577635</v>
      </c>
      <c r="I419" s="1">
        <f t="shared" si="85"/>
        <v>13879.278320621277</v>
      </c>
      <c r="J419" s="1">
        <f t="shared" si="85"/>
        <v>15130.968800673816</v>
      </c>
      <c r="K419" s="1">
        <f t="shared" si="85"/>
        <v>16431.71694970713</v>
      </c>
      <c r="N419" s="1"/>
      <c r="O419" s="1"/>
      <c r="P419" s="1"/>
      <c r="Q419" s="1"/>
      <c r="R419" s="1"/>
      <c r="S419" s="1"/>
      <c r="T419" s="1"/>
      <c r="U419" s="1"/>
      <c r="V419" s="1"/>
      <c r="W419" s="1"/>
      <c r="X419" s="1"/>
      <c r="Y419" s="1"/>
    </row>
    <row r="420" spans="1:26" ht="13" outlineLevel="1">
      <c r="A420" s="4" t="s">
        <v>7</v>
      </c>
      <c r="B420" s="1">
        <f t="shared" si="85"/>
        <v>2538.1176079577376</v>
      </c>
      <c r="C420" s="1">
        <f t="shared" si="85"/>
        <v>3405.62038999487</v>
      </c>
      <c r="D420" s="1">
        <f t="shared" si="85"/>
        <v>4557.8637454537038</v>
      </c>
      <c r="E420" s="1">
        <f t="shared" si="85"/>
        <v>5644.4417530447881</v>
      </c>
      <c r="F420" s="1">
        <f t="shared" si="85"/>
        <v>6919.3255699604151</v>
      </c>
      <c r="G420" s="1">
        <f t="shared" si="85"/>
        <v>7887.0772514420196</v>
      </c>
      <c r="H420" s="1">
        <f t="shared" si="85"/>
        <v>8856.7193166443612</v>
      </c>
      <c r="I420" s="1">
        <f t="shared" si="85"/>
        <v>10362.604943716695</v>
      </c>
      <c r="J420" s="1">
        <f t="shared" si="85"/>
        <v>11946.929292196288</v>
      </c>
      <c r="K420" s="1">
        <f t="shared" si="85"/>
        <v>13619.852256363181</v>
      </c>
      <c r="N420" s="1"/>
      <c r="O420" s="1"/>
      <c r="P420" s="1"/>
      <c r="Q420" s="1"/>
      <c r="R420" s="1"/>
      <c r="S420" s="1"/>
      <c r="T420" s="1"/>
      <c r="U420" s="1"/>
      <c r="V420" s="1"/>
      <c r="W420" s="1"/>
      <c r="X420" s="1"/>
      <c r="Y420" s="1"/>
    </row>
    <row r="421" spans="1:26" ht="13" outlineLevel="1">
      <c r="A421" s="4" t="s">
        <v>8</v>
      </c>
      <c r="B421" s="1">
        <f t="shared" si="85"/>
        <v>161.31440198470435</v>
      </c>
      <c r="C421" s="1">
        <f t="shared" si="85"/>
        <v>198.63236786301638</v>
      </c>
      <c r="D421" s="1">
        <f t="shared" si="85"/>
        <v>264.33947349027858</v>
      </c>
      <c r="E421" s="1">
        <f t="shared" si="85"/>
        <v>396.21062385746461</v>
      </c>
      <c r="F421" s="1">
        <f t="shared" si="85"/>
        <v>592.42944628306907</v>
      </c>
      <c r="G421" s="1">
        <f t="shared" si="85"/>
        <v>1484.6686238582481</v>
      </c>
      <c r="H421" s="1">
        <f t="shared" si="85"/>
        <v>2973.7815592115194</v>
      </c>
      <c r="I421" s="1">
        <f t="shared" si="85"/>
        <v>4716.5611545213142</v>
      </c>
      <c r="J421" s="1">
        <f t="shared" si="85"/>
        <v>7438.7583885783724</v>
      </c>
      <c r="K421" s="1">
        <f t="shared" si="85"/>
        <v>11448.568106182693</v>
      </c>
      <c r="N421" s="1"/>
      <c r="O421" s="1"/>
      <c r="P421" s="1"/>
      <c r="Q421" s="1"/>
      <c r="R421" s="1"/>
      <c r="S421" s="1"/>
      <c r="T421" s="1"/>
      <c r="U421" s="1"/>
      <c r="V421" s="1"/>
      <c r="W421" s="1"/>
    </row>
    <row r="422" spans="1:26" ht="14.5" outlineLevel="1">
      <c r="A422" s="16"/>
      <c r="B422" s="1"/>
      <c r="C422" s="1"/>
      <c r="D422" s="1"/>
      <c r="E422" s="1"/>
      <c r="F422" s="1"/>
      <c r="G422" s="1"/>
      <c r="H422" s="1"/>
      <c r="I422" s="1"/>
      <c r="J422" s="1"/>
      <c r="K422" s="1"/>
    </row>
    <row r="423" spans="1:26" ht="14.5" outlineLevel="1">
      <c r="A423" s="16" t="s">
        <v>58</v>
      </c>
      <c r="B423" s="3"/>
      <c r="C423" s="3"/>
      <c r="D423" s="3"/>
      <c r="E423" s="3"/>
      <c r="F423" s="3"/>
      <c r="G423" s="3"/>
      <c r="H423" s="3"/>
      <c r="I423" s="3"/>
      <c r="J423" s="3"/>
      <c r="K423" s="3"/>
    </row>
    <row r="424" spans="1:26" ht="14.5" outlineLevel="1">
      <c r="A424" s="24" t="s">
        <v>39</v>
      </c>
      <c r="B424" s="23"/>
      <c r="C424" s="23"/>
      <c r="D424" s="23"/>
      <c r="E424" s="23"/>
      <c r="F424" s="23"/>
      <c r="G424" s="23"/>
      <c r="H424" s="23"/>
      <c r="I424" s="23"/>
      <c r="J424" s="23"/>
      <c r="K424" s="23"/>
      <c r="L424" s="32"/>
    </row>
    <row r="425" spans="1:26" ht="14.5" outlineLevel="1">
      <c r="A425" s="23"/>
      <c r="B425" s="69">
        <v>2010</v>
      </c>
      <c r="C425" s="69">
        <v>2020</v>
      </c>
      <c r="D425" s="69">
        <v>2030</v>
      </c>
      <c r="E425" s="69">
        <v>2040</v>
      </c>
      <c r="F425" s="69">
        <v>2050</v>
      </c>
      <c r="G425" s="69">
        <v>2060</v>
      </c>
      <c r="H425" s="69">
        <v>2070</v>
      </c>
      <c r="I425" s="69">
        <v>2080</v>
      </c>
      <c r="J425" s="69">
        <v>2090</v>
      </c>
      <c r="K425" s="69">
        <v>2100</v>
      </c>
      <c r="L425" s="6"/>
      <c r="O425" s="1"/>
      <c r="P425" s="1"/>
      <c r="Q425" s="1"/>
      <c r="R425" s="1"/>
      <c r="S425" s="1"/>
      <c r="T425" s="1"/>
      <c r="U425" s="1"/>
      <c r="V425" s="1"/>
      <c r="W425" s="1"/>
      <c r="X425" s="1"/>
      <c r="Y425" s="1"/>
      <c r="Z425" s="1"/>
    </row>
    <row r="426" spans="1:26" ht="14.5" outlineLevel="1">
      <c r="A426" s="23" t="s">
        <v>5</v>
      </c>
      <c r="B426" s="46">
        <f t="shared" ref="B426:K426" si="86">B370*B10</f>
        <v>48.705992307982498</v>
      </c>
      <c r="C426" s="46">
        <f t="shared" si="86"/>
        <v>68.211268181633102</v>
      </c>
      <c r="D426" s="46">
        <f t="shared" si="86"/>
        <v>101.26686697452281</v>
      </c>
      <c r="E426" s="46">
        <f t="shared" si="86"/>
        <v>167.114055785234</v>
      </c>
      <c r="F426" s="46">
        <f t="shared" si="86"/>
        <v>260.81680585444792</v>
      </c>
      <c r="G426" s="46">
        <f t="shared" si="86"/>
        <v>469.08707455882825</v>
      </c>
      <c r="H426" s="46">
        <f t="shared" si="86"/>
        <v>765.45263436569417</v>
      </c>
      <c r="I426" s="46">
        <f t="shared" si="86"/>
        <v>1218.8684253502206</v>
      </c>
      <c r="J426" s="46">
        <f t="shared" si="86"/>
        <v>2827.5864333681911</v>
      </c>
      <c r="K426" s="46">
        <f t="shared" si="86"/>
        <v>5863.9433894474969</v>
      </c>
      <c r="L426" s="6"/>
      <c r="O426" s="1"/>
      <c r="P426" s="1"/>
      <c r="Q426" s="1"/>
      <c r="R426" s="1"/>
      <c r="S426" s="1"/>
      <c r="T426" s="1"/>
      <c r="U426" s="1"/>
      <c r="V426" s="1"/>
      <c r="W426" s="1"/>
      <c r="X426" s="1"/>
      <c r="Y426" s="1"/>
      <c r="Z426" s="1"/>
    </row>
    <row r="427" spans="1:26" ht="14.5" outlineLevel="1">
      <c r="A427" s="23" t="s">
        <v>6</v>
      </c>
      <c r="B427" s="46">
        <f t="shared" ref="B427:K427" si="87">B371*B11</f>
        <v>152.67081993272404</v>
      </c>
      <c r="C427" s="46">
        <f t="shared" si="87"/>
        <v>327.65725469669849</v>
      </c>
      <c r="D427" s="46">
        <f t="shared" si="87"/>
        <v>621.2319199341888</v>
      </c>
      <c r="E427" s="46">
        <f t="shared" si="87"/>
        <v>996.90245985361798</v>
      </c>
      <c r="F427" s="46">
        <f t="shared" si="87"/>
        <v>1326.2541407716037</v>
      </c>
      <c r="G427" s="46">
        <f t="shared" si="87"/>
        <v>1621.9870525981282</v>
      </c>
      <c r="H427" s="46">
        <f t="shared" si="87"/>
        <v>1975.6323328057629</v>
      </c>
      <c r="I427" s="46">
        <f t="shared" si="87"/>
        <v>2303.5996434415401</v>
      </c>
      <c r="J427" s="46">
        <f t="shared" si="87"/>
        <v>2979.6533344197196</v>
      </c>
      <c r="K427" s="46">
        <f t="shared" si="87"/>
        <v>3941.4677103700133</v>
      </c>
      <c r="L427" s="6"/>
      <c r="O427" s="1"/>
      <c r="P427" s="1"/>
      <c r="Q427" s="1"/>
      <c r="R427" s="1"/>
      <c r="S427" s="1"/>
      <c r="T427" s="1"/>
      <c r="U427" s="1"/>
      <c r="V427" s="1"/>
      <c r="W427" s="1"/>
      <c r="X427" s="1"/>
      <c r="Y427" s="1"/>
      <c r="Z427" s="1"/>
    </row>
    <row r="428" spans="1:26" ht="14.5" outlineLevel="1">
      <c r="A428" s="23" t="s">
        <v>11</v>
      </c>
      <c r="B428" s="46">
        <f t="shared" ref="B428:K428" si="88">B372*B12</f>
        <v>1152.6721125489228</v>
      </c>
      <c r="C428" s="46">
        <f t="shared" si="88"/>
        <v>1750.2394053622106</v>
      </c>
      <c r="D428" s="46">
        <f t="shared" si="88"/>
        <v>2488.869810360517</v>
      </c>
      <c r="E428" s="46">
        <f t="shared" si="88"/>
        <v>3369.5664100868812</v>
      </c>
      <c r="F428" s="46">
        <f t="shared" si="88"/>
        <v>4453.3649985475167</v>
      </c>
      <c r="G428" s="46">
        <f t="shared" si="88"/>
        <v>5636.1683702060054</v>
      </c>
      <c r="H428" s="46">
        <f t="shared" si="88"/>
        <v>6970.3009488355083</v>
      </c>
      <c r="I428" s="46">
        <f t="shared" si="88"/>
        <v>8385.2006129231013</v>
      </c>
      <c r="J428" s="46">
        <f t="shared" si="88"/>
        <v>9918.6538223069547</v>
      </c>
      <c r="K428" s="46">
        <f t="shared" si="88"/>
        <v>11539.870602205208</v>
      </c>
      <c r="L428" s="6"/>
      <c r="O428" s="1"/>
      <c r="P428" s="1"/>
      <c r="Q428" s="1"/>
      <c r="R428" s="1"/>
      <c r="S428" s="1"/>
      <c r="T428" s="1"/>
      <c r="U428" s="1"/>
      <c r="V428" s="1"/>
      <c r="W428" s="1"/>
      <c r="X428" s="1"/>
      <c r="Y428" s="1"/>
      <c r="Z428" s="1"/>
    </row>
    <row r="429" spans="1:26" ht="14.5" outlineLevel="1">
      <c r="A429" s="23" t="s">
        <v>2</v>
      </c>
      <c r="B429" s="46">
        <f t="shared" ref="B429:K429" si="89">B373*B13</f>
        <v>98.333000181960543</v>
      </c>
      <c r="C429" s="46">
        <f t="shared" si="89"/>
        <v>123.62544291667922</v>
      </c>
      <c r="D429" s="46">
        <f t="shared" si="89"/>
        <v>172.8609264731495</v>
      </c>
      <c r="E429" s="46">
        <f t="shared" si="89"/>
        <v>249.72812289904226</v>
      </c>
      <c r="F429" s="46">
        <f t="shared" si="89"/>
        <v>368.80105892612079</v>
      </c>
      <c r="G429" s="46">
        <f t="shared" si="89"/>
        <v>512.64127446490295</v>
      </c>
      <c r="H429" s="46">
        <f t="shared" si="89"/>
        <v>720.86430038286528</v>
      </c>
      <c r="I429" s="46">
        <f t="shared" si="89"/>
        <v>932.83175585112838</v>
      </c>
      <c r="J429" s="46">
        <f t="shared" si="89"/>
        <v>1191.873858115202</v>
      </c>
      <c r="K429" s="46">
        <f t="shared" si="89"/>
        <v>1520.8061611360547</v>
      </c>
      <c r="L429" s="6"/>
      <c r="O429" s="1"/>
      <c r="P429" s="1"/>
      <c r="Q429" s="1"/>
      <c r="R429" s="1"/>
      <c r="S429" s="1"/>
      <c r="T429" s="1"/>
      <c r="U429" s="1"/>
      <c r="V429" s="1"/>
      <c r="W429" s="1"/>
      <c r="X429" s="1"/>
      <c r="Y429" s="1"/>
      <c r="Z429" s="1"/>
    </row>
    <row r="430" spans="1:26" ht="14.5" outlineLevel="1">
      <c r="A430" s="23" t="s">
        <v>3</v>
      </c>
      <c r="B430" s="46">
        <f t="shared" ref="B430:K430" si="90">B374*B14</f>
        <v>190.53752023879716</v>
      </c>
      <c r="C430" s="46">
        <f t="shared" si="90"/>
        <v>270.475357736604</v>
      </c>
      <c r="D430" s="46">
        <f t="shared" si="90"/>
        <v>386.68963487355688</v>
      </c>
      <c r="E430" s="46">
        <f t="shared" si="90"/>
        <v>569.80242258085434</v>
      </c>
      <c r="F430" s="46">
        <f t="shared" si="90"/>
        <v>828.86805718190692</v>
      </c>
      <c r="G430" s="46">
        <f t="shared" si="90"/>
        <v>1031.3336996727066</v>
      </c>
      <c r="H430" s="46">
        <f t="shared" si="90"/>
        <v>1600.0825049626053</v>
      </c>
      <c r="I430" s="46">
        <f t="shared" si="90"/>
        <v>2581.4788726186162</v>
      </c>
      <c r="J430" s="46">
        <f t="shared" si="90"/>
        <v>4157.7671227917726</v>
      </c>
      <c r="K430" s="46">
        <f t="shared" si="90"/>
        <v>6658.4923098992067</v>
      </c>
      <c r="L430" s="6"/>
      <c r="O430" s="1"/>
      <c r="P430" s="1"/>
      <c r="Q430" s="1"/>
      <c r="R430" s="1"/>
      <c r="S430" s="1"/>
      <c r="T430" s="1"/>
      <c r="U430" s="1"/>
      <c r="V430" s="1"/>
      <c r="W430" s="1"/>
      <c r="X430" s="1"/>
      <c r="Y430" s="1"/>
      <c r="Z430" s="1"/>
    </row>
    <row r="431" spans="1:26" ht="14.5" outlineLevel="1">
      <c r="A431" s="23" t="s">
        <v>4</v>
      </c>
      <c r="B431" s="46">
        <f t="shared" ref="B431:K431" si="91">B375*B15</f>
        <v>132.09084609046849</v>
      </c>
      <c r="C431" s="46">
        <f t="shared" si="91"/>
        <v>176.1548403644168</v>
      </c>
      <c r="D431" s="46">
        <f t="shared" si="91"/>
        <v>234.13874578832784</v>
      </c>
      <c r="E431" s="46">
        <f t="shared" si="91"/>
        <v>321.03509834673241</v>
      </c>
      <c r="F431" s="46">
        <f t="shared" si="91"/>
        <v>433.54099754850319</v>
      </c>
      <c r="G431" s="46">
        <f t="shared" si="91"/>
        <v>624.12289418537671</v>
      </c>
      <c r="H431" s="46">
        <f t="shared" si="91"/>
        <v>884.9319729092158</v>
      </c>
      <c r="I431" s="46">
        <f t="shared" si="91"/>
        <v>1072.5808927199998</v>
      </c>
      <c r="J431" s="46">
        <f t="shared" si="91"/>
        <v>1343.93852292</v>
      </c>
      <c r="K431" s="46">
        <f t="shared" si="91"/>
        <v>1783.7629956680869</v>
      </c>
      <c r="L431" s="6"/>
      <c r="O431" s="1"/>
      <c r="P431" s="1"/>
      <c r="Q431" s="1"/>
      <c r="R431" s="1"/>
      <c r="S431" s="1"/>
      <c r="T431" s="1"/>
      <c r="U431" s="1"/>
      <c r="V431" s="1"/>
      <c r="W431" s="1"/>
      <c r="X431" s="1"/>
      <c r="Y431" s="1"/>
      <c r="Z431" s="1"/>
    </row>
    <row r="432" spans="1:26" ht="14.5" outlineLevel="1">
      <c r="A432" s="23" t="s">
        <v>0</v>
      </c>
      <c r="B432" s="46">
        <f t="shared" ref="B432:K432" si="92">B376*B16</f>
        <v>2045.4427912115862</v>
      </c>
      <c r="C432" s="46">
        <f t="shared" si="92"/>
        <v>2888.1529301417722</v>
      </c>
      <c r="D432" s="46">
        <f t="shared" si="92"/>
        <v>3887.9703733986685</v>
      </c>
      <c r="E432" s="46">
        <f t="shared" si="92"/>
        <v>4995.7413883291138</v>
      </c>
      <c r="F432" s="46">
        <f t="shared" si="92"/>
        <v>6231.9158912833973</v>
      </c>
      <c r="G432" s="46">
        <f t="shared" si="92"/>
        <v>7504.8570687440861</v>
      </c>
      <c r="H432" s="46">
        <f t="shared" si="92"/>
        <v>8849.8734924712553</v>
      </c>
      <c r="I432" s="46">
        <f t="shared" si="92"/>
        <v>10065.767198641113</v>
      </c>
      <c r="J432" s="46">
        <f t="shared" si="92"/>
        <v>11155.974943422534</v>
      </c>
      <c r="K432" s="46">
        <f t="shared" si="92"/>
        <v>12082.979664337054</v>
      </c>
      <c r="L432" s="6"/>
      <c r="O432" s="1"/>
      <c r="P432" s="1"/>
      <c r="Q432" s="1"/>
      <c r="R432" s="1"/>
      <c r="S432" s="1"/>
      <c r="T432" s="1"/>
      <c r="U432" s="1"/>
      <c r="V432" s="1"/>
      <c r="W432" s="1"/>
      <c r="X432" s="1"/>
      <c r="Y432" s="1"/>
      <c r="Z432" s="1"/>
    </row>
    <row r="433" spans="1:26" ht="14.5" outlineLevel="1">
      <c r="A433" s="23" t="s">
        <v>1</v>
      </c>
      <c r="B433" s="46">
        <f t="shared" ref="B433:K433" si="93">B377*B17</f>
        <v>437.64377978694125</v>
      </c>
      <c r="C433" s="46">
        <f t="shared" si="93"/>
        <v>547.85479407839944</v>
      </c>
      <c r="D433" s="46">
        <f t="shared" si="93"/>
        <v>652.8667031238499</v>
      </c>
      <c r="E433" s="46">
        <f t="shared" si="93"/>
        <v>739.85274451759381</v>
      </c>
      <c r="F433" s="46">
        <f t="shared" si="93"/>
        <v>822.55126939352249</v>
      </c>
      <c r="G433" s="46">
        <f t="shared" si="93"/>
        <v>870.63325702200234</v>
      </c>
      <c r="H433" s="46">
        <f t="shared" si="93"/>
        <v>900.00441049108713</v>
      </c>
      <c r="I433" s="46">
        <f t="shared" si="93"/>
        <v>909.87972216766354</v>
      </c>
      <c r="J433" s="46">
        <f t="shared" si="93"/>
        <v>912.66204414719846</v>
      </c>
      <c r="K433" s="46">
        <f t="shared" si="93"/>
        <v>903.6112125964338</v>
      </c>
      <c r="L433" s="6"/>
      <c r="O433" s="1"/>
      <c r="P433" s="1"/>
      <c r="Q433" s="1"/>
      <c r="R433" s="1"/>
      <c r="S433" s="1"/>
      <c r="T433" s="1"/>
      <c r="U433" s="1"/>
      <c r="V433" s="1"/>
      <c r="W433" s="1"/>
      <c r="X433" s="1"/>
      <c r="Y433" s="1"/>
      <c r="Z433" s="1"/>
    </row>
    <row r="434" spans="1:26" ht="14.5" outlineLevel="1">
      <c r="A434" s="23" t="s">
        <v>7</v>
      </c>
      <c r="B434" s="46">
        <f t="shared" ref="B434:K434" si="94">B378*B18</f>
        <v>814.23770636630297</v>
      </c>
      <c r="C434" s="46">
        <f t="shared" si="94"/>
        <v>1412.6680216010982</v>
      </c>
      <c r="D434" s="46">
        <f t="shared" si="94"/>
        <v>2223.2428250511107</v>
      </c>
      <c r="E434" s="46">
        <f t="shared" si="94"/>
        <v>3151.2480001394783</v>
      </c>
      <c r="F434" s="46">
        <f t="shared" si="94"/>
        <v>4336.8622999208319</v>
      </c>
      <c r="G434" s="46">
        <f t="shared" si="94"/>
        <v>5470.8079570313394</v>
      </c>
      <c r="H434" s="46">
        <f t="shared" si="94"/>
        <v>6730.4714061984769</v>
      </c>
      <c r="I434" s="46">
        <f t="shared" si="94"/>
        <v>8600.6744752279919</v>
      </c>
      <c r="J434" s="46">
        <f t="shared" si="94"/>
        <v>10837.813890247404</v>
      </c>
      <c r="K434" s="46">
        <f t="shared" si="94"/>
        <v>13522.236531423063</v>
      </c>
      <c r="L434" s="6"/>
      <c r="O434" s="1"/>
      <c r="P434" s="1"/>
      <c r="Q434" s="1"/>
      <c r="R434" s="1"/>
      <c r="S434" s="1"/>
      <c r="T434" s="1"/>
      <c r="U434" s="1"/>
      <c r="V434" s="1"/>
      <c r="W434" s="1"/>
      <c r="X434" s="1"/>
      <c r="Y434" s="1"/>
      <c r="Z434" s="1"/>
    </row>
    <row r="435" spans="1:26" ht="14.5" outlineLevel="1">
      <c r="A435" s="23" t="s">
        <v>8</v>
      </c>
      <c r="B435" s="46">
        <f t="shared" ref="B435:K435" si="95">B379*B19</f>
        <v>99.23917798438849</v>
      </c>
      <c r="C435" s="46">
        <f t="shared" si="95"/>
        <v>157.50827118762805</v>
      </c>
      <c r="D435" s="46">
        <f t="shared" si="95"/>
        <v>258.71140210162167</v>
      </c>
      <c r="E435" s="46">
        <f t="shared" si="95"/>
        <v>469.17738029113855</v>
      </c>
      <c r="F435" s="46">
        <f t="shared" si="95"/>
        <v>839.19161370104689</v>
      </c>
      <c r="G435" s="46">
        <f t="shared" si="95"/>
        <v>2467.8577112765174</v>
      </c>
      <c r="H435" s="46">
        <f t="shared" si="95"/>
        <v>5701.8514336773324</v>
      </c>
      <c r="I435" s="46">
        <f t="shared" si="95"/>
        <v>10335.318903114772</v>
      </c>
      <c r="J435" s="46">
        <f t="shared" si="95"/>
        <v>18478.866867051671</v>
      </c>
      <c r="K435" s="46">
        <f t="shared" si="95"/>
        <v>32021.812372369335</v>
      </c>
      <c r="L435" s="6"/>
      <c r="O435" s="1"/>
      <c r="P435" s="1"/>
      <c r="Q435" s="1"/>
      <c r="R435" s="1"/>
      <c r="S435" s="1"/>
      <c r="T435" s="1"/>
      <c r="U435" s="1"/>
      <c r="V435" s="1"/>
      <c r="W435" s="1"/>
      <c r="X435" s="1"/>
      <c r="Y435" s="1"/>
      <c r="Z435" s="1"/>
    </row>
    <row r="436" spans="1:26" ht="14.5" outlineLevel="1">
      <c r="A436" s="23" t="s">
        <v>89</v>
      </c>
      <c r="B436" s="46">
        <f>SUM(B426:B435)</f>
        <v>5171.573746650075</v>
      </c>
      <c r="C436" s="46">
        <f t="shared" ref="C436:K436" si="96">SUM(C426:C435)</f>
        <v>7722.547586267141</v>
      </c>
      <c r="D436" s="46">
        <f t="shared" si="96"/>
        <v>11027.849208079515</v>
      </c>
      <c r="E436" s="46">
        <f t="shared" si="96"/>
        <v>15030.168082829687</v>
      </c>
      <c r="F436" s="46">
        <f t="shared" si="96"/>
        <v>19902.1671331289</v>
      </c>
      <c r="G436" s="46">
        <f t="shared" si="96"/>
        <v>26209.496359759891</v>
      </c>
      <c r="H436" s="46">
        <f t="shared" si="96"/>
        <v>35099.465437099803</v>
      </c>
      <c r="I436" s="46">
        <f t="shared" si="96"/>
        <v>46406.200502056148</v>
      </c>
      <c r="J436" s="46">
        <f t="shared" si="96"/>
        <v>63804.790838790643</v>
      </c>
      <c r="K436" s="46">
        <f t="shared" si="96"/>
        <v>89838.982949451951</v>
      </c>
      <c r="L436" s="6"/>
      <c r="O436" s="1"/>
      <c r="P436" s="1"/>
      <c r="Q436" s="1"/>
      <c r="R436" s="1"/>
      <c r="S436" s="1"/>
      <c r="T436" s="1"/>
      <c r="U436" s="1"/>
      <c r="V436" s="1"/>
      <c r="W436" s="1"/>
      <c r="X436" s="1"/>
      <c r="Y436" s="1"/>
    </row>
    <row r="437" spans="1:26" outlineLevel="1"/>
    <row r="438" spans="1:26" outlineLevel="1">
      <c r="A438" t="s">
        <v>249</v>
      </c>
    </row>
    <row r="439" spans="1:26" ht="14.5" outlineLevel="1">
      <c r="A439" s="18" t="s">
        <v>41</v>
      </c>
      <c r="B439" s="17"/>
      <c r="C439" s="17"/>
      <c r="D439" s="17"/>
      <c r="E439" s="17"/>
      <c r="F439" s="17"/>
      <c r="G439" s="17"/>
      <c r="H439" s="17"/>
      <c r="I439" s="17"/>
      <c r="J439" s="17"/>
      <c r="K439" s="17"/>
    </row>
    <row r="440" spans="1:26" ht="14.5" outlineLevel="1">
      <c r="A440" s="17"/>
      <c r="B440" s="70">
        <v>2010</v>
      </c>
      <c r="C440" s="70">
        <v>2020</v>
      </c>
      <c r="D440" s="70">
        <v>2030</v>
      </c>
      <c r="E440" s="70">
        <v>2040</v>
      </c>
      <c r="F440" s="70">
        <v>2050</v>
      </c>
      <c r="G440" s="70">
        <v>2060</v>
      </c>
      <c r="H440" s="70">
        <v>2070</v>
      </c>
      <c r="I440" s="70">
        <v>2080</v>
      </c>
      <c r="J440" s="70">
        <v>2090</v>
      </c>
      <c r="K440" s="70">
        <v>2100</v>
      </c>
      <c r="O440" s="2"/>
      <c r="P440" s="2"/>
      <c r="Q440" s="2"/>
      <c r="R440" s="2"/>
      <c r="S440" s="2"/>
      <c r="T440" s="2"/>
      <c r="U440" s="2"/>
      <c r="V440" s="2"/>
      <c r="W440" s="2"/>
      <c r="X440" s="2"/>
      <c r="Y440" s="2"/>
      <c r="Z440" s="2"/>
    </row>
    <row r="441" spans="1:26" ht="14.5" outlineLevel="1">
      <c r="A441" s="17" t="s">
        <v>5</v>
      </c>
      <c r="B441" s="47">
        <f t="shared" ref="B441:K441" si="97">B412*B10/1000</f>
        <v>0.11729198769560906</v>
      </c>
      <c r="C441" s="47">
        <f t="shared" si="97"/>
        <v>0.14855730776145726</v>
      </c>
      <c r="D441" s="47">
        <f t="shared" si="97"/>
        <v>0.20558799688950935</v>
      </c>
      <c r="E441" s="47">
        <f t="shared" si="97"/>
        <v>0.31625386780421733</v>
      </c>
      <c r="F441" s="47">
        <f t="shared" si="97"/>
        <v>0.46009861196117319</v>
      </c>
      <c r="G441" s="47">
        <f t="shared" si="97"/>
        <v>0.77136743900198457</v>
      </c>
      <c r="H441" s="47">
        <f t="shared" si="97"/>
        <v>1.1733258613760997</v>
      </c>
      <c r="I441" s="47">
        <f t="shared" si="97"/>
        <v>1.741604879647753</v>
      </c>
      <c r="J441" s="47">
        <f t="shared" si="97"/>
        <v>3.7661809319965185</v>
      </c>
      <c r="K441" s="47">
        <f t="shared" si="97"/>
        <v>7.2806062621574688</v>
      </c>
      <c r="L441" s="38"/>
      <c r="M441" s="39"/>
      <c r="O441" s="2"/>
      <c r="P441" s="2"/>
      <c r="Q441" s="2"/>
      <c r="R441" s="2"/>
      <c r="S441" s="2"/>
      <c r="T441" s="2"/>
      <c r="U441" s="2"/>
      <c r="V441" s="2"/>
      <c r="W441" s="2"/>
      <c r="X441" s="2"/>
      <c r="Y441" s="2"/>
      <c r="Z441" s="2"/>
    </row>
    <row r="442" spans="1:26" ht="14.5" outlineLevel="1">
      <c r="A442" s="17" t="s">
        <v>6</v>
      </c>
      <c r="B442" s="47">
        <f t="shared" ref="B442:K442" si="98">B413*B11/1000</f>
        <v>0.34076699680535949</v>
      </c>
      <c r="C442" s="47">
        <f t="shared" si="98"/>
        <v>0.62875808411759848</v>
      </c>
      <c r="D442" s="47">
        <f t="shared" si="98"/>
        <v>1.1112455661190266</v>
      </c>
      <c r="E442" s="47">
        <f t="shared" si="98"/>
        <v>1.6622694807476244</v>
      </c>
      <c r="F442" s="47">
        <f t="shared" si="98"/>
        <v>2.0614271968621516</v>
      </c>
      <c r="G442" s="47">
        <f t="shared" si="98"/>
        <v>2.3500717221264171</v>
      </c>
      <c r="H442" s="47">
        <f t="shared" si="98"/>
        <v>2.6682857918497107</v>
      </c>
      <c r="I442" s="47">
        <f t="shared" si="98"/>
        <v>2.9001850276043148</v>
      </c>
      <c r="J442" s="47">
        <f t="shared" si="98"/>
        <v>3.496849391929195</v>
      </c>
      <c r="K442" s="47">
        <f t="shared" si="98"/>
        <v>4.3118301650124762</v>
      </c>
      <c r="L442" s="38"/>
      <c r="M442" s="41"/>
      <c r="O442" s="2"/>
      <c r="P442" s="2"/>
      <c r="Q442" s="2"/>
      <c r="R442" s="2"/>
      <c r="S442" s="2"/>
      <c r="T442" s="2"/>
      <c r="U442" s="2"/>
      <c r="V442" s="2"/>
      <c r="W442" s="2"/>
      <c r="X442" s="2"/>
      <c r="Y442" s="2"/>
      <c r="Z442" s="2"/>
    </row>
    <row r="443" spans="1:26" ht="14.5" outlineLevel="1">
      <c r="A443" s="17" t="s">
        <v>11</v>
      </c>
      <c r="B443" s="47">
        <f t="shared" ref="B443:K443" si="99">B414*B12/1000</f>
        <v>2.4573152557943438</v>
      </c>
      <c r="C443" s="47">
        <f t="shared" si="99"/>
        <v>3.3742855986334548</v>
      </c>
      <c r="D443" s="47">
        <f t="shared" si="99"/>
        <v>4.4724821719771093</v>
      </c>
      <c r="E443" s="47">
        <f t="shared" si="99"/>
        <v>5.6436440247061777</v>
      </c>
      <c r="F443" s="47">
        <f t="shared" si="99"/>
        <v>6.9520585057403856</v>
      </c>
      <c r="G443" s="47">
        <f t="shared" si="99"/>
        <v>8.2008145283084861</v>
      </c>
      <c r="H443" s="47">
        <f t="shared" si="99"/>
        <v>9.4530579223819604</v>
      </c>
      <c r="I443" s="47">
        <f t="shared" si="99"/>
        <v>10.600145674665114</v>
      </c>
      <c r="J443" s="47">
        <f t="shared" si="99"/>
        <v>11.687680936558236</v>
      </c>
      <c r="K443" s="47">
        <f t="shared" si="99"/>
        <v>12.675185925194464</v>
      </c>
      <c r="L443" s="38"/>
      <c r="M443" s="45"/>
      <c r="O443" s="2"/>
      <c r="P443" s="2"/>
      <c r="Q443" s="2"/>
      <c r="R443" s="2"/>
      <c r="S443" s="2"/>
      <c r="T443" s="2"/>
      <c r="U443" s="2"/>
      <c r="V443" s="2"/>
      <c r="W443" s="2"/>
      <c r="X443" s="2"/>
      <c r="Y443" s="2"/>
      <c r="Z443" s="2"/>
    </row>
    <row r="444" spans="1:26" ht="14.5" outlineLevel="1">
      <c r="A444" s="17" t="s">
        <v>2</v>
      </c>
      <c r="B444" s="47">
        <f t="shared" ref="B444:K444" si="100">B415*B13/1000</f>
        <v>0.23966486182590896</v>
      </c>
      <c r="C444" s="47">
        <f t="shared" si="100"/>
        <v>0.24619186186158365</v>
      </c>
      <c r="D444" s="47">
        <f t="shared" si="100"/>
        <v>0.32088923913027451</v>
      </c>
      <c r="E444" s="47">
        <f t="shared" si="100"/>
        <v>0.43213381813878626</v>
      </c>
      <c r="F444" s="47">
        <f t="shared" si="100"/>
        <v>0.59488832590682394</v>
      </c>
      <c r="G444" s="47">
        <f t="shared" si="100"/>
        <v>0.77081355235107518</v>
      </c>
      <c r="H444" s="47">
        <f t="shared" si="100"/>
        <v>1.010373100412012</v>
      </c>
      <c r="I444" s="47">
        <f t="shared" si="100"/>
        <v>1.2187764783638018</v>
      </c>
      <c r="J444" s="47">
        <f t="shared" si="100"/>
        <v>1.4515885075899995</v>
      </c>
      <c r="K444" s="47">
        <f t="shared" si="100"/>
        <v>1.7265516510228414</v>
      </c>
      <c r="L444" s="38"/>
      <c r="M444" s="45"/>
      <c r="O444" s="2"/>
      <c r="P444" s="2"/>
      <c r="Q444" s="2"/>
      <c r="R444" s="2"/>
      <c r="S444" s="2"/>
      <c r="T444" s="2"/>
      <c r="U444" s="2"/>
      <c r="V444" s="2"/>
      <c r="W444" s="2"/>
      <c r="X444" s="2"/>
      <c r="Y444" s="2"/>
      <c r="Z444" s="2"/>
    </row>
    <row r="445" spans="1:26" ht="14.5" outlineLevel="1">
      <c r="A445" s="17" t="s">
        <v>3</v>
      </c>
      <c r="B445" s="47">
        <f t="shared" ref="B445:K445" si="101">B416*B14/1000</f>
        <v>0.40968346538502753</v>
      </c>
      <c r="C445" s="47">
        <f t="shared" si="101"/>
        <v>0.52595377609663918</v>
      </c>
      <c r="D445" s="47">
        <f t="shared" si="101"/>
        <v>0.70093038948470898</v>
      </c>
      <c r="E445" s="47">
        <f t="shared" si="101"/>
        <v>0.96278459972974151</v>
      </c>
      <c r="F445" s="47">
        <f t="shared" si="101"/>
        <v>1.3055176018463048</v>
      </c>
      <c r="G445" s="47">
        <f t="shared" si="101"/>
        <v>1.5142201542317451</v>
      </c>
      <c r="H445" s="47">
        <f t="shared" si="101"/>
        <v>2.1899019742414882</v>
      </c>
      <c r="I445" s="47">
        <f t="shared" si="101"/>
        <v>3.2933914854910391</v>
      </c>
      <c r="J445" s="47">
        <f t="shared" si="101"/>
        <v>4.9445574705738382</v>
      </c>
      <c r="K445" s="47">
        <f t="shared" si="101"/>
        <v>7.3813475707713225</v>
      </c>
      <c r="L445" s="38"/>
      <c r="M445" s="45"/>
      <c r="O445" s="2"/>
      <c r="P445" s="2"/>
      <c r="Q445" s="2"/>
      <c r="R445" s="2"/>
      <c r="S445" s="2"/>
      <c r="T445" s="2"/>
      <c r="U445" s="2"/>
      <c r="V445" s="2"/>
      <c r="W445" s="2"/>
      <c r="X445" s="2"/>
      <c r="Y445" s="2"/>
      <c r="Z445" s="2"/>
    </row>
    <row r="446" spans="1:26" ht="14.5" outlineLevel="1">
      <c r="A446" s="17" t="s">
        <v>4</v>
      </c>
      <c r="B446" s="47">
        <f t="shared" ref="B446:K446" si="102">B417*B15/1000</f>
        <v>0.31809634010488302</v>
      </c>
      <c r="C446" s="47">
        <f t="shared" si="102"/>
        <v>0.38364759271157284</v>
      </c>
      <c r="D446" s="47">
        <f t="shared" si="102"/>
        <v>0.47533924154042084</v>
      </c>
      <c r="E446" s="47">
        <f t="shared" si="102"/>
        <v>0.60754070671075389</v>
      </c>
      <c r="F446" s="47">
        <f t="shared" si="102"/>
        <v>0.76479585181196619</v>
      </c>
      <c r="G446" s="47">
        <f t="shared" si="102"/>
        <v>1.0263085568133783</v>
      </c>
      <c r="H446" s="47">
        <f t="shared" si="102"/>
        <v>1.3564700449863549</v>
      </c>
      <c r="I446" s="47">
        <f t="shared" si="102"/>
        <v>1.5325789705655506</v>
      </c>
      <c r="J446" s="47">
        <f t="shared" si="102"/>
        <v>1.7900480703493988</v>
      </c>
      <c r="K446" s="47">
        <f t="shared" si="102"/>
        <v>2.214700104342151</v>
      </c>
      <c r="L446" s="38"/>
      <c r="M446" s="45"/>
      <c r="O446" s="2"/>
      <c r="P446" s="2"/>
      <c r="Q446" s="2"/>
      <c r="R446" s="2"/>
      <c r="S446" s="2"/>
      <c r="T446" s="2"/>
      <c r="U446" s="2"/>
      <c r="V446" s="2"/>
      <c r="W446" s="2"/>
      <c r="X446" s="2"/>
      <c r="Y446" s="2"/>
      <c r="Z446" s="2"/>
    </row>
    <row r="447" spans="1:26" ht="14.5" outlineLevel="1">
      <c r="A447" s="17" t="s">
        <v>0</v>
      </c>
      <c r="B447" s="47">
        <f t="shared" ref="B447:K447" si="103">B418*B16/1000</f>
        <v>4.2220803876535697</v>
      </c>
      <c r="C447" s="47">
        <f t="shared" si="103"/>
        <v>5.3915208918612025</v>
      </c>
      <c r="D447" s="47">
        <f t="shared" si="103"/>
        <v>6.7656034417926652</v>
      </c>
      <c r="E447" s="47">
        <f t="shared" si="103"/>
        <v>8.1035632265040292</v>
      </c>
      <c r="F447" s="47">
        <f t="shared" si="103"/>
        <v>9.423020691953413</v>
      </c>
      <c r="G447" s="47">
        <f t="shared" si="103"/>
        <v>10.5779977891328</v>
      </c>
      <c r="H447" s="47">
        <f t="shared" si="103"/>
        <v>11.627613674875491</v>
      </c>
      <c r="I447" s="47">
        <f t="shared" si="103"/>
        <v>12.328007734256499</v>
      </c>
      <c r="J447" s="47">
        <f t="shared" si="103"/>
        <v>12.73638068563975</v>
      </c>
      <c r="K447" s="47">
        <f t="shared" si="103"/>
        <v>12.858935882830261</v>
      </c>
      <c r="L447" s="38"/>
      <c r="M447" s="45"/>
      <c r="O447" s="2"/>
      <c r="P447" s="2"/>
      <c r="Q447" s="2"/>
      <c r="R447" s="2"/>
      <c r="S447" s="2"/>
      <c r="T447" s="2"/>
      <c r="U447" s="2"/>
      <c r="V447" s="2"/>
      <c r="W447" s="2"/>
      <c r="X447" s="2"/>
      <c r="Y447" s="2"/>
      <c r="Z447" s="2"/>
    </row>
    <row r="448" spans="1:26" ht="14.5" outlineLevel="1">
      <c r="A448" s="17" t="s">
        <v>1</v>
      </c>
      <c r="B448" s="47">
        <f t="shared" ref="B448:K448" si="104">B419*B17/1000</f>
        <v>0.7151584594088467</v>
      </c>
      <c r="C448" s="47">
        <f t="shared" si="104"/>
        <v>0.80965300529845985</v>
      </c>
      <c r="D448" s="47">
        <f t="shared" si="104"/>
        <v>0.89939500347712398</v>
      </c>
      <c r="E448" s="47">
        <f t="shared" si="104"/>
        <v>0.95008776410575257</v>
      </c>
      <c r="F448" s="47">
        <f t="shared" si="104"/>
        <v>0.98463189043817922</v>
      </c>
      <c r="G448" s="47">
        <f t="shared" si="104"/>
        <v>0.97149072420555183</v>
      </c>
      <c r="H448" s="47">
        <f t="shared" si="104"/>
        <v>0.93613940920438399</v>
      </c>
      <c r="I448" s="47">
        <f t="shared" si="104"/>
        <v>0.88221078344284865</v>
      </c>
      <c r="J448" s="47">
        <f t="shared" si="104"/>
        <v>0.82488014464720927</v>
      </c>
      <c r="K448" s="47">
        <f t="shared" si="104"/>
        <v>0.76129846970300841</v>
      </c>
      <c r="L448" s="38"/>
      <c r="M448" s="45"/>
      <c r="O448" s="2"/>
      <c r="P448" s="2"/>
      <c r="Q448" s="2"/>
      <c r="R448" s="2"/>
      <c r="S448" s="2"/>
      <c r="T448" s="2"/>
      <c r="U448" s="2"/>
      <c r="V448" s="2"/>
      <c r="W448" s="2"/>
      <c r="X448" s="2"/>
      <c r="Y448" s="2"/>
      <c r="Z448" s="2"/>
    </row>
    <row r="449" spans="1:26" ht="14.5" outlineLevel="1">
      <c r="A449" s="17" t="s">
        <v>7</v>
      </c>
      <c r="B449" s="47">
        <f t="shared" ref="B449:K449" si="105">B420*B18/1000</f>
        <v>1.8174091028422925</v>
      </c>
      <c r="C449" s="47">
        <f t="shared" si="105"/>
        <v>2.7108401417154853</v>
      </c>
      <c r="D449" s="47">
        <f t="shared" si="105"/>
        <v>3.9768863325723975</v>
      </c>
      <c r="E449" s="47">
        <f t="shared" si="105"/>
        <v>5.2544993997386715</v>
      </c>
      <c r="F449" s="47">
        <f t="shared" si="105"/>
        <v>6.7408844347898897</v>
      </c>
      <c r="G449" s="47">
        <f t="shared" si="105"/>
        <v>7.9265682524464705</v>
      </c>
      <c r="H449" s="47">
        <f t="shared" si="105"/>
        <v>9.0901636541376565</v>
      </c>
      <c r="I449" s="47">
        <f t="shared" si="105"/>
        <v>10.828073971694824</v>
      </c>
      <c r="J449" s="47">
        <f t="shared" si="105"/>
        <v>12.718997365958346</v>
      </c>
      <c r="K449" s="47">
        <f t="shared" si="105"/>
        <v>14.792861862402541</v>
      </c>
      <c r="L449" s="38"/>
      <c r="M449" s="45"/>
      <c r="O449" s="2"/>
      <c r="P449" s="2"/>
      <c r="Q449" s="2"/>
      <c r="R449" s="2"/>
      <c r="S449" s="2"/>
      <c r="T449" s="2"/>
      <c r="U449" s="2"/>
      <c r="V449" s="2"/>
      <c r="W449" s="2"/>
      <c r="X449" s="2"/>
      <c r="Y449" s="2"/>
      <c r="Z449" s="2"/>
    </row>
    <row r="450" spans="1:26" ht="14.5" outlineLevel="1">
      <c r="A450" s="17" t="s">
        <v>8</v>
      </c>
      <c r="B450" s="47">
        <f t="shared" ref="B450:K450" si="106">B421*B19/1000</f>
        <v>0.23898415557297992</v>
      </c>
      <c r="C450" s="47">
        <f t="shared" si="106"/>
        <v>0.34303723331295671</v>
      </c>
      <c r="D450" s="47">
        <f t="shared" si="106"/>
        <v>0.52522567864107084</v>
      </c>
      <c r="E450" s="47">
        <f t="shared" si="106"/>
        <v>0.88789156906114275</v>
      </c>
      <c r="F450" s="47">
        <f t="shared" si="106"/>
        <v>1.4803911709921895</v>
      </c>
      <c r="G450" s="47">
        <f t="shared" si="106"/>
        <v>4.0581486589861955</v>
      </c>
      <c r="H450" s="47">
        <f t="shared" si="106"/>
        <v>8.7400963096846613</v>
      </c>
      <c r="I450" s="47">
        <f t="shared" si="106"/>
        <v>14.767830111940384</v>
      </c>
      <c r="J450" s="47">
        <f t="shared" si="106"/>
        <v>24.612777603651079</v>
      </c>
      <c r="K450" s="47">
        <f t="shared" si="106"/>
        <v>39.757922646976652</v>
      </c>
      <c r="L450" s="38"/>
      <c r="M450" s="45"/>
      <c r="N450" s="45"/>
      <c r="O450" s="2"/>
      <c r="P450" s="2"/>
      <c r="Q450" s="2"/>
      <c r="R450" s="2"/>
      <c r="S450" s="2"/>
      <c r="T450" s="2"/>
      <c r="U450" s="2"/>
      <c r="V450" s="2"/>
      <c r="W450" s="2"/>
      <c r="X450" s="2"/>
    </row>
    <row r="451" spans="1:26" ht="14.5" outlineLevel="1">
      <c r="A451" s="17" t="s">
        <v>89</v>
      </c>
      <c r="B451" s="47">
        <f>SUM(B441:B450)</f>
        <v>10.876451013088822</v>
      </c>
      <c r="C451" s="47">
        <f t="shared" ref="C451:K451" si="107">SUM(C441:C450)</f>
        <v>14.56244549337041</v>
      </c>
      <c r="D451" s="47">
        <f t="shared" si="107"/>
        <v>19.45358506162431</v>
      </c>
      <c r="E451" s="47">
        <f t="shared" si="107"/>
        <v>24.820668457246899</v>
      </c>
      <c r="F451" s="47">
        <f t="shared" si="107"/>
        <v>30.767714282302478</v>
      </c>
      <c r="G451" s="47">
        <f t="shared" si="107"/>
        <v>38.167801377604107</v>
      </c>
      <c r="H451" s="47">
        <f t="shared" si="107"/>
        <v>48.245427743149818</v>
      </c>
      <c r="I451" s="47">
        <f t="shared" si="107"/>
        <v>60.092805117672128</v>
      </c>
      <c r="J451" s="47">
        <f t="shared" si="107"/>
        <v>78.029941108893567</v>
      </c>
      <c r="K451" s="47">
        <f t="shared" si="107"/>
        <v>103.76124054041318</v>
      </c>
      <c r="L451" s="38"/>
      <c r="M451" s="45"/>
      <c r="N451" s="45"/>
      <c r="O451" s="2"/>
      <c r="P451" s="2"/>
      <c r="Q451" s="2"/>
      <c r="R451" s="2"/>
      <c r="S451" s="2"/>
      <c r="T451" s="2"/>
      <c r="U451" s="2"/>
      <c r="V451" s="2"/>
      <c r="W451" s="2"/>
      <c r="X451" s="2"/>
    </row>
    <row r="452" spans="1:26" ht="14.5" outlineLevel="1">
      <c r="A452" s="16"/>
      <c r="B452" s="2"/>
      <c r="C452" s="2"/>
      <c r="D452" s="2"/>
      <c r="E452" s="2"/>
      <c r="F452" s="2"/>
      <c r="G452" s="2"/>
      <c r="H452" s="2"/>
      <c r="I452" s="2"/>
      <c r="J452" s="2"/>
      <c r="K452" s="2"/>
      <c r="L452" s="38"/>
      <c r="M452" s="45"/>
      <c r="N452" s="45"/>
    </row>
    <row r="453" spans="1:26" ht="14.5" outlineLevel="1">
      <c r="A453" s="16"/>
      <c r="B453" s="2"/>
      <c r="C453" s="2"/>
      <c r="D453" s="2"/>
      <c r="E453" s="2"/>
      <c r="F453" s="2"/>
      <c r="G453" s="2"/>
      <c r="H453" s="2"/>
      <c r="I453" s="2"/>
      <c r="J453" s="2"/>
      <c r="K453" s="2"/>
      <c r="L453" s="38"/>
      <c r="M453" s="45"/>
      <c r="N453" s="45"/>
    </row>
    <row r="454" spans="1:26" ht="14.5" outlineLevel="1">
      <c r="A454" s="16" t="s">
        <v>244</v>
      </c>
      <c r="B454" s="2"/>
      <c r="C454" s="2"/>
      <c r="D454" s="2"/>
      <c r="E454" s="2"/>
      <c r="F454" s="2"/>
      <c r="G454" s="2"/>
      <c r="H454" s="2"/>
      <c r="I454" s="2"/>
      <c r="J454" s="2"/>
      <c r="K454" s="2"/>
      <c r="L454" s="38"/>
      <c r="M454" s="45"/>
      <c r="N454" s="45"/>
    </row>
    <row r="455" spans="1:26" ht="14.5" outlineLevel="1">
      <c r="A455" s="16"/>
      <c r="B455" s="2"/>
      <c r="C455" s="2"/>
      <c r="D455" s="2"/>
      <c r="E455" s="2"/>
      <c r="F455" s="2"/>
      <c r="G455" s="2"/>
      <c r="H455" s="2"/>
      <c r="I455" s="2"/>
      <c r="J455" s="2"/>
      <c r="K455" s="2"/>
      <c r="L455" s="38"/>
      <c r="M455" s="45"/>
      <c r="N455" s="45"/>
    </row>
    <row r="456" spans="1:26" ht="14.5" outlineLevel="1">
      <c r="A456" t="s">
        <v>208</v>
      </c>
      <c r="L456" s="38"/>
      <c r="M456" s="45" t="s">
        <v>211</v>
      </c>
      <c r="N456" s="45"/>
    </row>
    <row r="457" spans="1:26" ht="14.5" outlineLevel="1">
      <c r="A457" s="22" t="s">
        <v>45</v>
      </c>
      <c r="B457" s="21"/>
      <c r="C457" s="21"/>
      <c r="D457" s="21"/>
      <c r="E457" s="21"/>
      <c r="F457" s="21"/>
      <c r="G457" s="21"/>
      <c r="H457" s="21"/>
      <c r="I457" s="21"/>
      <c r="J457" s="21"/>
      <c r="K457" s="21"/>
      <c r="L457" s="38"/>
      <c r="M457" s="45" t="s">
        <v>212</v>
      </c>
      <c r="N457" s="45"/>
    </row>
    <row r="458" spans="1:26" ht="14.5" outlineLevel="1">
      <c r="A458" s="21"/>
      <c r="B458" s="72">
        <v>2010</v>
      </c>
      <c r="C458" s="72">
        <v>2020</v>
      </c>
      <c r="D458" s="72">
        <v>2030</v>
      </c>
      <c r="E458" s="72">
        <v>2040</v>
      </c>
      <c r="F458" s="72">
        <v>2050</v>
      </c>
      <c r="G458" s="72">
        <v>2060</v>
      </c>
      <c r="H458" s="72">
        <v>2070</v>
      </c>
      <c r="I458" s="72">
        <v>2080</v>
      </c>
      <c r="J458" s="72">
        <v>2090</v>
      </c>
      <c r="K458" s="72">
        <v>2100</v>
      </c>
      <c r="L458" s="38"/>
      <c r="M458" s="45" t="s">
        <v>243</v>
      </c>
      <c r="N458" s="45"/>
    </row>
    <row r="459" spans="1:26" ht="14.5" outlineLevel="1">
      <c r="A459" s="21" t="s">
        <v>5</v>
      </c>
      <c r="B459" s="44">
        <v>2.4081633929956068</v>
      </c>
      <c r="C459" s="44">
        <v>2.1778998063176096</v>
      </c>
      <c r="D459" s="44">
        <v>2.030160535540535</v>
      </c>
      <c r="E459" s="44">
        <v>1.8924432557046535</v>
      </c>
      <c r="F459" s="44">
        <v>1.764068118439948</v>
      </c>
      <c r="G459" s="44">
        <v>1.6444013933392816</v>
      </c>
      <c r="H459" s="44">
        <v>1.5328523395159479</v>
      </c>
      <c r="I459" s="44">
        <v>1.42887028938118</v>
      </c>
      <c r="J459" s="44">
        <v>1.3319419302455358</v>
      </c>
      <c r="K459" s="44">
        <v>1.2415887703246482</v>
      </c>
      <c r="L459" s="38"/>
      <c r="M459" s="45"/>
      <c r="N459" s="45"/>
    </row>
    <row r="460" spans="1:26" ht="14.5" outlineLevel="1">
      <c r="A460" s="21" t="s">
        <v>6</v>
      </c>
      <c r="B460" s="44">
        <v>2.2320375102165686</v>
      </c>
      <c r="C460" s="44">
        <v>1.9189505957974871</v>
      </c>
      <c r="D460" s="44">
        <v>1.7887773156227196</v>
      </c>
      <c r="E460" s="44">
        <v>1.6674344258230709</v>
      </c>
      <c r="F460" s="44">
        <v>1.5543229110393804</v>
      </c>
      <c r="G460" s="44">
        <v>1.4488843905147268</v>
      </c>
      <c r="H460" s="44">
        <v>1.3505983616193666</v>
      </c>
      <c r="I460" s="44">
        <v>1.2589796303629766</v>
      </c>
      <c r="J460" s="44">
        <v>1.1735759162097956</v>
      </c>
      <c r="K460" s="44">
        <v>1.0939656193727116</v>
      </c>
      <c r="L460" s="38"/>
      <c r="M460" s="45"/>
      <c r="N460" s="45"/>
    </row>
    <row r="461" spans="1:26" ht="14.5" outlineLevel="1">
      <c r="A461" s="21" t="s">
        <v>11</v>
      </c>
      <c r="B461" s="44">
        <v>2.1318423765457832</v>
      </c>
      <c r="C461" s="44">
        <v>1.9278994566661294</v>
      </c>
      <c r="D461" s="44">
        <v>1.7969932189137936</v>
      </c>
      <c r="E461" s="44">
        <v>1.6748873112611131</v>
      </c>
      <c r="F461" s="44">
        <v>1.5610798818439153</v>
      </c>
      <c r="G461" s="44">
        <v>1.4550336309432754</v>
      </c>
      <c r="H461" s="44">
        <v>1.3561907859891236</v>
      </c>
      <c r="I461" s="44">
        <v>1.2641493225968123</v>
      </c>
      <c r="J461" s="44">
        <v>1.1783535493771096</v>
      </c>
      <c r="K461" s="44">
        <v>1.0983819803640003</v>
      </c>
      <c r="L461" s="38"/>
      <c r="M461" s="45"/>
      <c r="N461" s="45"/>
    </row>
    <row r="462" spans="1:26" ht="14.5" outlineLevel="1">
      <c r="A462" s="21" t="s">
        <v>2</v>
      </c>
      <c r="B462" s="44">
        <v>2.4372780387298314</v>
      </c>
      <c r="C462" s="44">
        <v>1.9914336082703579</v>
      </c>
      <c r="D462" s="44">
        <v>1.8563433951056503</v>
      </c>
      <c r="E462" s="44">
        <v>1.7304171157106134</v>
      </c>
      <c r="F462" s="44">
        <v>1.6130331285897785</v>
      </c>
      <c r="G462" s="44">
        <v>1.5036119617088057</v>
      </c>
      <c r="H462" s="44">
        <v>1.4016134519012566</v>
      </c>
      <c r="I462" s="44">
        <v>1.3065340783255963</v>
      </c>
      <c r="J462" s="44">
        <v>1.2179044768088994</v>
      </c>
      <c r="K462" s="44">
        <v>1.1352871228066916</v>
      </c>
      <c r="L462" s="38"/>
      <c r="M462" s="45"/>
      <c r="N462" s="45"/>
    </row>
    <row r="463" spans="1:26" ht="14.5" outlineLevel="1">
      <c r="A463" s="21" t="s">
        <v>3</v>
      </c>
      <c r="B463" s="44">
        <v>2.1501458866032204</v>
      </c>
      <c r="C463" s="44">
        <v>1.9445533984978656</v>
      </c>
      <c r="D463" s="44">
        <v>1.8126433353040488</v>
      </c>
      <c r="E463" s="44">
        <v>1.6896814783077261</v>
      </c>
      <c r="F463" s="44">
        <v>1.5750608200356675</v>
      </c>
      <c r="G463" s="44">
        <v>1.4682155297672153</v>
      </c>
      <c r="H463" s="44">
        <v>1.3686181602820959</v>
      </c>
      <c r="I463" s="44">
        <v>1.2757770440903389</v>
      </c>
      <c r="J463" s="44">
        <v>1.1892338662906565</v>
      </c>
      <c r="K463" s="44">
        <v>1.1085614020755785</v>
      </c>
      <c r="L463" s="38"/>
      <c r="M463" s="45"/>
      <c r="N463" s="45"/>
    </row>
    <row r="464" spans="1:26" ht="14.5" outlineLevel="1">
      <c r="A464" s="21" t="s">
        <v>4</v>
      </c>
      <c r="B464" s="44">
        <v>2.4081633929956068</v>
      </c>
      <c r="C464" s="44">
        <v>2.1778998063176096</v>
      </c>
      <c r="D464" s="44">
        <v>2.030160535540535</v>
      </c>
      <c r="E464" s="44">
        <v>1.8924432557046535</v>
      </c>
      <c r="F464" s="44">
        <v>1.764068118439948</v>
      </c>
      <c r="G464" s="44">
        <v>1.6444013933392816</v>
      </c>
      <c r="H464" s="44">
        <v>1.5328523395159479</v>
      </c>
      <c r="I464" s="44">
        <v>1.42887028938118</v>
      </c>
      <c r="J464" s="44">
        <v>1.3319419302455358</v>
      </c>
      <c r="K464" s="44">
        <v>1.2415887703246482</v>
      </c>
      <c r="L464" s="38"/>
      <c r="M464" s="45"/>
      <c r="N464" s="45"/>
    </row>
    <row r="465" spans="1:14" ht="14.5" outlineLevel="1">
      <c r="A465" s="21" t="s">
        <v>0</v>
      </c>
      <c r="B465" s="44">
        <v>2.0641400511390917</v>
      </c>
      <c r="C465" s="44">
        <v>1.8667712625579511</v>
      </c>
      <c r="D465" s="44">
        <v>1.740137601891887</v>
      </c>
      <c r="E465" s="44">
        <v>1.6220942191754173</v>
      </c>
      <c r="F465" s="44">
        <v>1.5120583872342412</v>
      </c>
      <c r="G465" s="44">
        <v>1.4094869085765271</v>
      </c>
      <c r="H465" s="44">
        <v>1.3138734338708125</v>
      </c>
      <c r="I465" s="44">
        <v>1.2247459623267256</v>
      </c>
      <c r="J465" s="44">
        <v>1.1416645116390305</v>
      </c>
      <c r="K465" s="44">
        <v>1.0642189459925555</v>
      </c>
      <c r="L465" s="38"/>
      <c r="M465" s="45"/>
      <c r="N465" s="45"/>
    </row>
    <row r="466" spans="1:14" ht="14.5" outlineLevel="1">
      <c r="A466" s="21" t="s">
        <v>1</v>
      </c>
      <c r="B466" s="44">
        <v>1.6341108738184476</v>
      </c>
      <c r="C466" s="44">
        <v>1.477860582858378</v>
      </c>
      <c r="D466" s="44">
        <v>1.3776089348310772</v>
      </c>
      <c r="E466" s="44">
        <v>1.284157923513872</v>
      </c>
      <c r="F466" s="44">
        <v>1.1970462232271075</v>
      </c>
      <c r="G466" s="44">
        <v>1.1158438026230839</v>
      </c>
      <c r="H466" s="44">
        <v>1.0401498018143931</v>
      </c>
      <c r="I466" s="44">
        <v>0.96959055350865775</v>
      </c>
      <c r="J466" s="44">
        <v>0.90381773838089918</v>
      </c>
      <c r="K466" s="44">
        <v>0.84250666557743981</v>
      </c>
      <c r="L466" s="38"/>
      <c r="M466" s="45"/>
      <c r="N466" s="45"/>
    </row>
    <row r="467" spans="1:14" ht="14.5" outlineLevel="1">
      <c r="A467" s="21" t="s">
        <v>7</v>
      </c>
      <c r="B467" s="44">
        <v>2.2320375102165686</v>
      </c>
      <c r="C467" s="44">
        <v>1.9189505957974871</v>
      </c>
      <c r="D467" s="44">
        <v>1.7887773156227196</v>
      </c>
      <c r="E467" s="44">
        <v>1.6674344258230709</v>
      </c>
      <c r="F467" s="44">
        <v>1.5543229110393804</v>
      </c>
      <c r="G467" s="44">
        <v>1.4488843905147268</v>
      </c>
      <c r="H467" s="44">
        <v>1.3505983616193666</v>
      </c>
      <c r="I467" s="44">
        <v>1.2589796303629766</v>
      </c>
      <c r="J467" s="44">
        <v>1.1735759162097956</v>
      </c>
      <c r="K467" s="44">
        <v>1.0939656193727116</v>
      </c>
      <c r="L467" s="38"/>
      <c r="M467" s="45"/>
      <c r="N467" s="45"/>
    </row>
    <row r="468" spans="1:14" ht="14.5" outlineLevel="1">
      <c r="A468" s="21" t="s">
        <v>8</v>
      </c>
      <c r="B468" s="44">
        <v>2.4081633929956068</v>
      </c>
      <c r="C468" s="44">
        <v>2.1778998063176096</v>
      </c>
      <c r="D468" s="44">
        <v>2.030160535540535</v>
      </c>
      <c r="E468" s="44">
        <v>1.8924432557046535</v>
      </c>
      <c r="F468" s="44">
        <v>1.764068118439948</v>
      </c>
      <c r="G468" s="44">
        <v>1.6444013933392816</v>
      </c>
      <c r="H468" s="44">
        <v>1.5328523395159479</v>
      </c>
      <c r="I468" s="44">
        <v>1.42887028938118</v>
      </c>
      <c r="J468" s="44">
        <v>1.3319419302455358</v>
      </c>
      <c r="K468" s="44">
        <v>1.2415887703246482</v>
      </c>
      <c r="L468" s="38"/>
      <c r="M468" s="45"/>
      <c r="N468" s="45"/>
    </row>
    <row r="469" spans="1:14" ht="14.5" outlineLevel="1">
      <c r="A469" s="16"/>
      <c r="B469" s="2"/>
      <c r="C469" s="2"/>
      <c r="D469" s="2"/>
      <c r="E469" s="2"/>
      <c r="F469" s="2"/>
      <c r="G469" s="2"/>
      <c r="H469" s="2"/>
      <c r="I469" s="2"/>
      <c r="J469" s="2"/>
      <c r="K469" s="2"/>
      <c r="L469" s="38"/>
      <c r="M469" s="45"/>
      <c r="N469" s="45"/>
    </row>
    <row r="470" spans="1:14" ht="14.5" outlineLevel="1">
      <c r="A470" t="s">
        <v>209</v>
      </c>
      <c r="L470" s="38"/>
      <c r="M470" s="45"/>
      <c r="N470" s="45"/>
    </row>
    <row r="471" spans="1:14" ht="14.5" outlineLevel="1">
      <c r="A471" s="22" t="s">
        <v>45</v>
      </c>
      <c r="B471" s="21"/>
      <c r="C471" s="21"/>
      <c r="D471" s="21"/>
      <c r="E471" s="21"/>
      <c r="F471" s="21"/>
      <c r="G471" s="21"/>
      <c r="H471" s="21"/>
      <c r="I471" s="21"/>
      <c r="J471" s="21"/>
      <c r="K471" s="21"/>
      <c r="L471" s="38"/>
      <c r="M471" s="45"/>
      <c r="N471" s="45"/>
    </row>
    <row r="472" spans="1:14" ht="14.5" outlineLevel="1">
      <c r="A472" s="21"/>
      <c r="B472" s="72">
        <v>2010</v>
      </c>
      <c r="C472" s="72">
        <v>2020</v>
      </c>
      <c r="D472" s="72">
        <v>2030</v>
      </c>
      <c r="E472" s="72">
        <v>2040</v>
      </c>
      <c r="F472" s="72">
        <v>2050</v>
      </c>
      <c r="G472" s="72">
        <v>2060</v>
      </c>
      <c r="H472" s="72">
        <v>2070</v>
      </c>
      <c r="I472" s="72">
        <v>2080</v>
      </c>
      <c r="J472" s="72">
        <v>2090</v>
      </c>
      <c r="K472" s="72">
        <v>2100</v>
      </c>
      <c r="L472" s="38"/>
      <c r="M472" s="45"/>
      <c r="N472" s="45"/>
    </row>
    <row r="473" spans="1:14" ht="14.5" outlineLevel="1">
      <c r="A473" s="21" t="s">
        <v>5</v>
      </c>
      <c r="B473" s="44">
        <v>2.4081633929956068</v>
      </c>
      <c r="C473" s="44">
        <v>2.1778998063176096</v>
      </c>
      <c r="D473" s="44">
        <v>2.030160535540535</v>
      </c>
      <c r="E473" s="44">
        <v>1.8924432557046535</v>
      </c>
      <c r="F473" s="44">
        <v>1.764068118439948</v>
      </c>
      <c r="G473" s="44">
        <v>1.6444013933392816</v>
      </c>
      <c r="H473" s="44">
        <v>1.5328523395159479</v>
      </c>
      <c r="I473" s="44">
        <v>1.42887028938118</v>
      </c>
      <c r="J473" s="44">
        <v>1.3319419302455358</v>
      </c>
      <c r="K473" s="44">
        <v>1.2415887703246482</v>
      </c>
      <c r="L473" s="38"/>
      <c r="M473" s="45"/>
      <c r="N473" s="45"/>
    </row>
    <row r="474" spans="1:14" ht="14.5" outlineLevel="1">
      <c r="A474" s="21" t="s">
        <v>6</v>
      </c>
      <c r="B474" s="44">
        <v>2.2320375102165686</v>
      </c>
      <c r="C474" s="44">
        <v>1.9189505957974871</v>
      </c>
      <c r="D474" s="44">
        <v>1.7887773156227196</v>
      </c>
      <c r="E474" s="44">
        <v>1.6674344258230709</v>
      </c>
      <c r="F474" s="44">
        <v>1.5543229110393804</v>
      </c>
      <c r="G474" s="44">
        <v>1.4488843905147268</v>
      </c>
      <c r="H474" s="44">
        <v>1.3505983616193666</v>
      </c>
      <c r="I474" s="44">
        <v>1.2589796303629766</v>
      </c>
      <c r="J474" s="44">
        <v>1.1735759162097956</v>
      </c>
      <c r="K474" s="44">
        <v>1.0939656193727116</v>
      </c>
      <c r="L474" s="38"/>
      <c r="M474" s="45"/>
      <c r="N474" s="45"/>
    </row>
    <row r="475" spans="1:14" ht="14.5" outlineLevel="1">
      <c r="A475" s="21" t="s">
        <v>11</v>
      </c>
      <c r="B475" s="44">
        <v>2.1318423765457832</v>
      </c>
      <c r="C475" s="44">
        <v>1.9278994566661294</v>
      </c>
      <c r="D475" s="44">
        <v>1.7969932189137936</v>
      </c>
      <c r="E475" s="44">
        <v>1.6748873112611131</v>
      </c>
      <c r="F475" s="44">
        <v>1.5610798818439153</v>
      </c>
      <c r="G475" s="44">
        <v>1.4550336309432754</v>
      </c>
      <c r="H475" s="44">
        <v>1.3561907859891236</v>
      </c>
      <c r="I475" s="44">
        <v>1.2641493225968123</v>
      </c>
      <c r="J475" s="44">
        <v>1.1783535493771096</v>
      </c>
      <c r="K475" s="44">
        <v>1.0983819803640003</v>
      </c>
      <c r="L475" s="38"/>
      <c r="M475" s="45"/>
      <c r="N475" s="45"/>
    </row>
    <row r="476" spans="1:14" ht="14.5" outlineLevel="1">
      <c r="A476" s="21" t="s">
        <v>2</v>
      </c>
      <c r="B476" s="44">
        <v>2.4372780387298314</v>
      </c>
      <c r="C476" s="44">
        <v>1.9914336082703579</v>
      </c>
      <c r="D476" s="44">
        <v>1.8563433951056503</v>
      </c>
      <c r="E476" s="44">
        <v>1.7304171157106134</v>
      </c>
      <c r="F476" s="44">
        <v>1.6130331285897785</v>
      </c>
      <c r="G476" s="44">
        <v>1.5036119617088057</v>
      </c>
      <c r="H476" s="44">
        <v>1.4016134519012566</v>
      </c>
      <c r="I476" s="44">
        <v>1.3065340783255963</v>
      </c>
      <c r="J476" s="44">
        <v>1.2179044768088994</v>
      </c>
      <c r="K476" s="44">
        <v>1.1352871228066916</v>
      </c>
      <c r="L476" s="38"/>
      <c r="M476" s="45"/>
      <c r="N476" s="45"/>
    </row>
    <row r="477" spans="1:14" ht="14.5" outlineLevel="1">
      <c r="A477" s="21" t="s">
        <v>3</v>
      </c>
      <c r="B477" s="44">
        <v>2.1501458866032204</v>
      </c>
      <c r="C477" s="44">
        <v>1.9445533984978656</v>
      </c>
      <c r="D477" s="44">
        <v>1.8126433353040488</v>
      </c>
      <c r="E477" s="44">
        <v>1.6896814783077261</v>
      </c>
      <c r="F477" s="44">
        <v>1.5750608200356675</v>
      </c>
      <c r="G477" s="44">
        <v>1.4682155297672153</v>
      </c>
      <c r="H477" s="44">
        <v>1.3686181602820959</v>
      </c>
      <c r="I477" s="44">
        <v>1.2757770440903389</v>
      </c>
      <c r="J477" s="44">
        <v>1.1892338662906565</v>
      </c>
      <c r="K477" s="44">
        <v>1.1085614020755785</v>
      </c>
      <c r="L477" s="38"/>
      <c r="M477" s="45"/>
      <c r="N477" s="45"/>
    </row>
    <row r="478" spans="1:14" ht="14.5" outlineLevel="1">
      <c r="A478" s="21" t="s">
        <v>4</v>
      </c>
      <c r="B478" s="44">
        <v>2.4081633929956068</v>
      </c>
      <c r="C478" s="44">
        <v>2.1778998063176096</v>
      </c>
      <c r="D478" s="44">
        <v>2.030160535540535</v>
      </c>
      <c r="E478" s="44">
        <v>1.8924432557046535</v>
      </c>
      <c r="F478" s="44">
        <v>1.764068118439948</v>
      </c>
      <c r="G478" s="44">
        <v>1.6444013933392816</v>
      </c>
      <c r="H478" s="44">
        <v>1.5328523395159479</v>
      </c>
      <c r="I478" s="44">
        <v>1.42887028938118</v>
      </c>
      <c r="J478" s="44">
        <v>1.3319419302455358</v>
      </c>
      <c r="K478" s="44">
        <v>1.2415887703246482</v>
      </c>
      <c r="L478" s="38"/>
      <c r="M478" s="45"/>
      <c r="N478" s="45"/>
    </row>
    <row r="479" spans="1:14" ht="14.5" outlineLevel="1">
      <c r="A479" s="21" t="s">
        <v>0</v>
      </c>
      <c r="B479" s="44">
        <v>2.0641400511390917</v>
      </c>
      <c r="C479" s="44">
        <v>1.8667712625579511</v>
      </c>
      <c r="D479" s="44">
        <v>1.740137601891887</v>
      </c>
      <c r="E479" s="44">
        <v>1.6220942191754173</v>
      </c>
      <c r="F479" s="44">
        <v>1.5120583872342412</v>
      </c>
      <c r="G479" s="44">
        <v>1.4094869085765271</v>
      </c>
      <c r="H479" s="44">
        <v>1.3138734338708125</v>
      </c>
      <c r="I479" s="44">
        <v>1.2247459623267256</v>
      </c>
      <c r="J479" s="44">
        <v>1.1416645116390305</v>
      </c>
      <c r="K479" s="44">
        <v>1.0642189459925555</v>
      </c>
      <c r="L479" s="38"/>
      <c r="M479" s="45"/>
      <c r="N479" s="45"/>
    </row>
    <row r="480" spans="1:14" ht="14.5" outlineLevel="1">
      <c r="A480" s="21" t="s">
        <v>1</v>
      </c>
      <c r="B480" s="44">
        <v>1.6341108738184476</v>
      </c>
      <c r="C480" s="44">
        <v>1.477860582858378</v>
      </c>
      <c r="D480" s="44">
        <v>1.3776089348310772</v>
      </c>
      <c r="E480" s="44">
        <v>1.284157923513872</v>
      </c>
      <c r="F480" s="44">
        <v>1.1970462232271075</v>
      </c>
      <c r="G480" s="44">
        <v>1.1158438026230839</v>
      </c>
      <c r="H480" s="44">
        <v>1.0401498018143931</v>
      </c>
      <c r="I480" s="44">
        <v>0.96959055350865775</v>
      </c>
      <c r="J480" s="44">
        <v>0.90381773838089918</v>
      </c>
      <c r="K480" s="44">
        <v>0.84250666557743981</v>
      </c>
      <c r="L480" s="38"/>
      <c r="M480" s="45"/>
      <c r="N480" s="45"/>
    </row>
    <row r="481" spans="1:14" ht="14.5" outlineLevel="1">
      <c r="A481" s="21" t="s">
        <v>7</v>
      </c>
      <c r="B481" s="44">
        <v>2.2320375102165686</v>
      </c>
      <c r="C481" s="44">
        <v>1.9189505957974871</v>
      </c>
      <c r="D481" s="44">
        <v>1.7887773156227196</v>
      </c>
      <c r="E481" s="44">
        <v>1.6674344258230709</v>
      </c>
      <c r="F481" s="44">
        <v>1.5543229110393804</v>
      </c>
      <c r="G481" s="44">
        <v>1.4488843905147268</v>
      </c>
      <c r="H481" s="44">
        <v>1.3505983616193666</v>
      </c>
      <c r="I481" s="44">
        <v>1.2589796303629766</v>
      </c>
      <c r="J481" s="44">
        <v>1.1735759162097956</v>
      </c>
      <c r="K481" s="44">
        <v>1.0939656193727116</v>
      </c>
      <c r="L481" s="38"/>
      <c r="M481" s="45"/>
      <c r="N481" s="45"/>
    </row>
    <row r="482" spans="1:14" ht="14.5" outlineLevel="1">
      <c r="A482" s="21" t="s">
        <v>8</v>
      </c>
      <c r="B482" s="44">
        <v>2.4081633929956068</v>
      </c>
      <c r="C482" s="44">
        <v>2.1778998063176096</v>
      </c>
      <c r="D482" s="44">
        <v>2.030160535540535</v>
      </c>
      <c r="E482" s="44">
        <v>1.8924432557046535</v>
      </c>
      <c r="F482" s="44">
        <v>1.764068118439948</v>
      </c>
      <c r="G482" s="44">
        <v>1.6444013933392816</v>
      </c>
      <c r="H482" s="44">
        <v>1.5328523395159479</v>
      </c>
      <c r="I482" s="44">
        <v>1.42887028938118</v>
      </c>
      <c r="J482" s="44">
        <v>1.3319419302455358</v>
      </c>
      <c r="K482" s="44">
        <v>1.2415887703246482</v>
      </c>
      <c r="L482" s="38"/>
      <c r="M482" s="45"/>
      <c r="N482" s="45"/>
    </row>
    <row r="483" spans="1:14" ht="14.5" outlineLevel="1">
      <c r="A483" s="16"/>
      <c r="B483" s="2"/>
      <c r="C483" s="2"/>
      <c r="D483" s="2"/>
      <c r="E483" s="2"/>
      <c r="F483" s="2"/>
      <c r="G483" s="2"/>
      <c r="H483" s="2"/>
      <c r="I483" s="2"/>
      <c r="J483" s="2"/>
      <c r="K483" s="2"/>
      <c r="L483" s="38"/>
      <c r="M483" s="45"/>
      <c r="N483" s="45"/>
    </row>
    <row r="484" spans="1:14" ht="14.5" outlineLevel="1">
      <c r="A484" t="s">
        <v>210</v>
      </c>
      <c r="L484" s="38"/>
      <c r="M484" s="45"/>
      <c r="N484" s="45"/>
    </row>
    <row r="485" spans="1:14" ht="14.5" outlineLevel="1">
      <c r="A485" s="22" t="s">
        <v>45</v>
      </c>
      <c r="B485" s="21"/>
      <c r="C485" s="21"/>
      <c r="D485" s="21"/>
      <c r="E485" s="21"/>
      <c r="F485" s="21"/>
      <c r="G485" s="21"/>
      <c r="H485" s="21"/>
      <c r="I485" s="21"/>
      <c r="J485" s="21"/>
      <c r="K485" s="21"/>
      <c r="L485" s="38"/>
      <c r="M485" s="45"/>
      <c r="N485" s="45"/>
    </row>
    <row r="486" spans="1:14" ht="14.5" outlineLevel="1">
      <c r="A486" s="21"/>
      <c r="B486" s="72">
        <v>2010</v>
      </c>
      <c r="C486" s="72">
        <v>2020</v>
      </c>
      <c r="D486" s="72">
        <v>2030</v>
      </c>
      <c r="E486" s="72">
        <v>2040</v>
      </c>
      <c r="F486" s="72">
        <v>2050</v>
      </c>
      <c r="G486" s="72">
        <v>2060</v>
      </c>
      <c r="H486" s="72">
        <v>2070</v>
      </c>
      <c r="I486" s="72">
        <v>2080</v>
      </c>
      <c r="J486" s="72">
        <v>2090</v>
      </c>
      <c r="K486" s="72">
        <v>2100</v>
      </c>
      <c r="L486" s="38"/>
      <c r="M486" s="45"/>
      <c r="N486" s="45"/>
    </row>
    <row r="487" spans="1:14" ht="14.5" outlineLevel="1">
      <c r="A487" s="21" t="s">
        <v>5</v>
      </c>
      <c r="B487" s="44">
        <v>2.4081633929956068</v>
      </c>
      <c r="C487" s="44">
        <v>2.1778998063176096</v>
      </c>
      <c r="D487" s="44">
        <v>2.030160535540535</v>
      </c>
      <c r="E487" s="44">
        <v>1.8924432557046535</v>
      </c>
      <c r="F487" s="44">
        <v>1.764068118439948</v>
      </c>
      <c r="G487" s="44">
        <v>1.6444013933392816</v>
      </c>
      <c r="H487" s="44">
        <v>1.5328523395159479</v>
      </c>
      <c r="I487" s="44">
        <v>1.42887028938118</v>
      </c>
      <c r="J487" s="44">
        <v>1.3319419302455358</v>
      </c>
      <c r="K487" s="44">
        <v>1.2415887703246482</v>
      </c>
      <c r="L487" s="38"/>
      <c r="M487" s="45"/>
      <c r="N487" s="45"/>
    </row>
    <row r="488" spans="1:14" ht="14.5" outlineLevel="1">
      <c r="A488" s="21" t="s">
        <v>6</v>
      </c>
      <c r="B488" s="44">
        <v>2.2320375102165686</v>
      </c>
      <c r="C488" s="44">
        <v>1.9189505957974871</v>
      </c>
      <c r="D488" s="44">
        <v>1.7887773156227196</v>
      </c>
      <c r="E488" s="44">
        <v>1.6674344258230709</v>
      </c>
      <c r="F488" s="44">
        <v>1.5543229110393804</v>
      </c>
      <c r="G488" s="44">
        <v>1.4488843905147268</v>
      </c>
      <c r="H488" s="44">
        <v>1.3505983616193666</v>
      </c>
      <c r="I488" s="44">
        <v>1.2589796303629766</v>
      </c>
      <c r="J488" s="44">
        <v>1.1735759162097956</v>
      </c>
      <c r="K488" s="44">
        <v>1.0939656193727116</v>
      </c>
      <c r="L488" s="38"/>
      <c r="M488" s="45"/>
      <c r="N488" s="45"/>
    </row>
    <row r="489" spans="1:14" ht="14.5" outlineLevel="1">
      <c r="A489" s="21" t="s">
        <v>11</v>
      </c>
      <c r="B489" s="44">
        <v>2.1318423765457832</v>
      </c>
      <c r="C489" s="44">
        <v>1.9278994566661294</v>
      </c>
      <c r="D489" s="44">
        <v>1.7969932189137936</v>
      </c>
      <c r="E489" s="44">
        <v>1.6748873112611131</v>
      </c>
      <c r="F489" s="44">
        <v>1.5610798818439153</v>
      </c>
      <c r="G489" s="44">
        <v>1.4550336309432754</v>
      </c>
      <c r="H489" s="44">
        <v>1.3561907859891236</v>
      </c>
      <c r="I489" s="44">
        <v>1.2641493225968123</v>
      </c>
      <c r="J489" s="44">
        <v>1.1783535493771096</v>
      </c>
      <c r="K489" s="44">
        <v>1.0983819803640003</v>
      </c>
      <c r="L489" s="38"/>
      <c r="M489" s="45"/>
      <c r="N489" s="45"/>
    </row>
    <row r="490" spans="1:14" ht="14.5" outlineLevel="1">
      <c r="A490" s="21" t="s">
        <v>2</v>
      </c>
      <c r="B490" s="44">
        <v>2.4372780387298314</v>
      </c>
      <c r="C490" s="44">
        <v>1.9914336082703579</v>
      </c>
      <c r="D490" s="44">
        <v>1.8563433951056503</v>
      </c>
      <c r="E490" s="44">
        <v>1.7304171157106134</v>
      </c>
      <c r="F490" s="44">
        <v>1.6130331285897785</v>
      </c>
      <c r="G490" s="44">
        <v>1.5036119617088057</v>
      </c>
      <c r="H490" s="44">
        <v>1.4016134519012566</v>
      </c>
      <c r="I490" s="44">
        <v>1.3065340783255963</v>
      </c>
      <c r="J490" s="44">
        <v>1.2179044768088994</v>
      </c>
      <c r="K490" s="44">
        <v>1.1352871228066916</v>
      </c>
      <c r="L490" s="38"/>
      <c r="M490" s="45"/>
      <c r="N490" s="45"/>
    </row>
    <row r="491" spans="1:14" ht="14.5" outlineLevel="1">
      <c r="A491" s="21" t="s">
        <v>3</v>
      </c>
      <c r="B491" s="44">
        <v>2.1501458866032204</v>
      </c>
      <c r="C491" s="44">
        <v>1.9445533984978656</v>
      </c>
      <c r="D491" s="44">
        <v>1.8126433353040488</v>
      </c>
      <c r="E491" s="44">
        <v>1.6896814783077261</v>
      </c>
      <c r="F491" s="44">
        <v>1.5750608200356675</v>
      </c>
      <c r="G491" s="44">
        <v>1.4682155297672153</v>
      </c>
      <c r="H491" s="44">
        <v>1.3686181602820959</v>
      </c>
      <c r="I491" s="44">
        <v>1.2757770440903389</v>
      </c>
      <c r="J491" s="44">
        <v>1.1892338662906565</v>
      </c>
      <c r="K491" s="44">
        <v>1.1085614020755785</v>
      </c>
      <c r="L491" s="38"/>
      <c r="M491" s="45"/>
      <c r="N491" s="45"/>
    </row>
    <row r="492" spans="1:14" ht="14.5" outlineLevel="1">
      <c r="A492" s="21" t="s">
        <v>4</v>
      </c>
      <c r="B492" s="44">
        <v>2.4081633929956068</v>
      </c>
      <c r="C492" s="44">
        <v>2.1778998063176096</v>
      </c>
      <c r="D492" s="44">
        <v>2.030160535540535</v>
      </c>
      <c r="E492" s="44">
        <v>1.8924432557046535</v>
      </c>
      <c r="F492" s="44">
        <v>1.764068118439948</v>
      </c>
      <c r="G492" s="44">
        <v>1.6444013933392816</v>
      </c>
      <c r="H492" s="44">
        <v>1.5328523395159479</v>
      </c>
      <c r="I492" s="44">
        <v>1.42887028938118</v>
      </c>
      <c r="J492" s="44">
        <v>1.3319419302455358</v>
      </c>
      <c r="K492" s="44">
        <v>1.2415887703246482</v>
      </c>
      <c r="L492" s="38"/>
      <c r="M492" s="45"/>
      <c r="N492" s="45"/>
    </row>
    <row r="493" spans="1:14" ht="14.5" outlineLevel="1">
      <c r="A493" s="21" t="s">
        <v>0</v>
      </c>
      <c r="B493" s="44">
        <v>2.0641400511390917</v>
      </c>
      <c r="C493" s="44">
        <v>1.8667712625579511</v>
      </c>
      <c r="D493" s="44">
        <v>1.740137601891887</v>
      </c>
      <c r="E493" s="44">
        <v>1.6220942191754173</v>
      </c>
      <c r="F493" s="44">
        <v>1.5120583872342412</v>
      </c>
      <c r="G493" s="44">
        <v>1.4094869085765271</v>
      </c>
      <c r="H493" s="44">
        <v>1.3138734338708125</v>
      </c>
      <c r="I493" s="44">
        <v>1.2247459623267256</v>
      </c>
      <c r="J493" s="44">
        <v>1.1416645116390305</v>
      </c>
      <c r="K493" s="44">
        <v>1.0642189459925555</v>
      </c>
      <c r="L493" s="38"/>
      <c r="M493" s="45"/>
      <c r="N493" s="45"/>
    </row>
    <row r="494" spans="1:14" ht="14.5" outlineLevel="1">
      <c r="A494" s="21" t="s">
        <v>1</v>
      </c>
      <c r="B494" s="44">
        <v>1.6341108738184476</v>
      </c>
      <c r="C494" s="44">
        <v>1.477860582858378</v>
      </c>
      <c r="D494" s="44">
        <v>1.3776089348310772</v>
      </c>
      <c r="E494" s="44">
        <v>1.284157923513872</v>
      </c>
      <c r="F494" s="44">
        <v>1.1970462232271075</v>
      </c>
      <c r="G494" s="44">
        <v>1.1158438026230839</v>
      </c>
      <c r="H494" s="44">
        <v>1.0401498018143931</v>
      </c>
      <c r="I494" s="44">
        <v>0.96959055350865775</v>
      </c>
      <c r="J494" s="44">
        <v>0.90381773838089918</v>
      </c>
      <c r="K494" s="44">
        <v>0.84250666557743981</v>
      </c>
      <c r="L494" s="38"/>
      <c r="M494" s="45"/>
      <c r="N494" s="45"/>
    </row>
    <row r="495" spans="1:14" ht="14.5" outlineLevel="1">
      <c r="A495" s="21" t="s">
        <v>7</v>
      </c>
      <c r="B495" s="44">
        <v>2.2320375102165686</v>
      </c>
      <c r="C495" s="44">
        <v>1.9189505957974871</v>
      </c>
      <c r="D495" s="44">
        <v>1.7887773156227196</v>
      </c>
      <c r="E495" s="44">
        <v>1.6674344258230709</v>
      </c>
      <c r="F495" s="44">
        <v>1.5543229110393804</v>
      </c>
      <c r="G495" s="44">
        <v>1.4488843905147268</v>
      </c>
      <c r="H495" s="44">
        <v>1.3505983616193666</v>
      </c>
      <c r="I495" s="44">
        <v>1.2589796303629766</v>
      </c>
      <c r="J495" s="44">
        <v>1.1735759162097956</v>
      </c>
      <c r="K495" s="44">
        <v>1.0939656193727116</v>
      </c>
      <c r="L495" s="38"/>
      <c r="M495" s="45"/>
      <c r="N495" s="45"/>
    </row>
    <row r="496" spans="1:14" ht="14.5" outlineLevel="1">
      <c r="A496" s="21" t="s">
        <v>8</v>
      </c>
      <c r="B496" s="44">
        <v>2.4081633929956068</v>
      </c>
      <c r="C496" s="44">
        <v>2.1778998063176096</v>
      </c>
      <c r="D496" s="44">
        <v>2.030160535540535</v>
      </c>
      <c r="E496" s="44">
        <v>1.8924432557046535</v>
      </c>
      <c r="F496" s="44">
        <v>1.764068118439948</v>
      </c>
      <c r="G496" s="44">
        <v>1.6444013933392816</v>
      </c>
      <c r="H496" s="44">
        <v>1.5328523395159479</v>
      </c>
      <c r="I496" s="44">
        <v>1.42887028938118</v>
      </c>
      <c r="J496" s="44">
        <v>1.3319419302455358</v>
      </c>
      <c r="K496" s="44">
        <v>1.2415887703246482</v>
      </c>
      <c r="L496" s="38"/>
      <c r="M496" s="45"/>
      <c r="N496" s="45"/>
    </row>
    <row r="497" spans="1:14" ht="14.5" outlineLevel="1">
      <c r="A497" s="16"/>
      <c r="B497" s="2"/>
      <c r="C497" s="2"/>
      <c r="D497" s="2"/>
      <c r="E497" s="2"/>
      <c r="F497" s="2"/>
      <c r="G497" s="2"/>
      <c r="H497" s="2"/>
      <c r="I497" s="2"/>
      <c r="J497" s="2"/>
      <c r="K497" s="2"/>
      <c r="L497" s="38"/>
      <c r="M497" s="45"/>
      <c r="N497" s="45"/>
    </row>
    <row r="498" spans="1:14" ht="14.5" outlineLevel="1">
      <c r="A498" s="16"/>
      <c r="B498" s="2"/>
      <c r="C498" s="2"/>
      <c r="D498" s="2"/>
      <c r="E498" s="2"/>
      <c r="F498" s="2"/>
      <c r="G498" s="2"/>
      <c r="H498" s="2"/>
      <c r="I498" s="2"/>
      <c r="J498" s="2"/>
      <c r="K498" s="2"/>
      <c r="L498" s="38"/>
      <c r="M498" s="45"/>
      <c r="N498" s="45"/>
    </row>
    <row r="499" spans="1:14" ht="14.5" outlineLevel="1">
      <c r="A499" s="16" t="s">
        <v>228</v>
      </c>
      <c r="B499" s="2" t="s">
        <v>239</v>
      </c>
      <c r="C499" s="2"/>
      <c r="D499" s="2"/>
      <c r="E499" s="2"/>
      <c r="F499" s="2"/>
      <c r="G499" s="2"/>
      <c r="H499" s="2"/>
      <c r="I499" s="2"/>
      <c r="J499" s="2"/>
      <c r="K499" s="2"/>
      <c r="L499" s="38"/>
      <c r="M499" s="45"/>
      <c r="N499" s="45"/>
    </row>
    <row r="500" spans="1:14" ht="14.5" outlineLevel="1">
      <c r="A500" s="16" t="s">
        <v>229</v>
      </c>
      <c r="B500" s="2">
        <f>'[7]Number of aircrafts'!K33</f>
        <v>9.7316193053676142E-2</v>
      </c>
      <c r="C500" s="2" t="s">
        <v>232</v>
      </c>
      <c r="D500" s="2"/>
      <c r="E500" s="2"/>
      <c r="F500" s="2"/>
      <c r="G500" s="2"/>
      <c r="H500" s="2"/>
      <c r="I500" s="2"/>
      <c r="J500" s="2"/>
      <c r="K500" s="2"/>
      <c r="L500" s="38"/>
      <c r="M500" s="45"/>
      <c r="N500" s="45"/>
    </row>
    <row r="501" spans="1:14" ht="14.5" outlineLevel="1">
      <c r="A501" s="16" t="s">
        <v>230</v>
      </c>
      <c r="B501" s="2">
        <f>'[7]Number of aircrafts'!K34</f>
        <v>0.69639903773868594</v>
      </c>
      <c r="C501" s="2"/>
      <c r="D501" s="2"/>
      <c r="E501" s="2"/>
      <c r="F501" s="2"/>
      <c r="G501" s="2"/>
      <c r="H501" s="2"/>
      <c r="I501" s="2"/>
      <c r="J501" s="2"/>
      <c r="K501" s="2"/>
      <c r="L501" s="38"/>
      <c r="M501" s="45"/>
      <c r="N501" s="45"/>
    </row>
    <row r="502" spans="1:14" ht="14.5" outlineLevel="1">
      <c r="A502" s="16" t="s">
        <v>231</v>
      </c>
      <c r="B502" s="2">
        <f>'[7]Number of aircrafts'!K35</f>
        <v>0.20628476920763794</v>
      </c>
      <c r="C502" s="2"/>
      <c r="D502" s="2"/>
      <c r="E502" s="2"/>
      <c r="F502" s="2"/>
      <c r="G502" s="2"/>
      <c r="H502" s="2"/>
      <c r="I502" s="2"/>
      <c r="J502" s="2"/>
      <c r="K502" s="2"/>
      <c r="L502" s="38"/>
      <c r="M502" s="45"/>
      <c r="N502" s="45"/>
    </row>
    <row r="503" spans="1:14" ht="14.5" outlineLevel="1">
      <c r="A503" s="16"/>
      <c r="B503" s="2"/>
      <c r="C503" s="2"/>
      <c r="D503" s="2"/>
      <c r="E503" s="2"/>
      <c r="F503" s="2"/>
      <c r="G503" s="2"/>
      <c r="H503" s="2"/>
      <c r="I503" s="2"/>
      <c r="J503" s="2"/>
      <c r="K503" s="2"/>
      <c r="L503" s="38"/>
      <c r="M503" s="45"/>
      <c r="N503" s="45"/>
    </row>
    <row r="504" spans="1:14" ht="14.5" outlineLevel="1">
      <c r="A504" t="s">
        <v>233</v>
      </c>
      <c r="L504" s="38"/>
      <c r="M504" s="45"/>
      <c r="N504" s="45"/>
    </row>
    <row r="505" spans="1:14" ht="14.5" outlineLevel="1">
      <c r="A505" t="s">
        <v>26</v>
      </c>
      <c r="K505" s="16"/>
      <c r="L505" s="38"/>
      <c r="M505" s="45"/>
      <c r="N505" s="45"/>
    </row>
    <row r="506" spans="1:14" ht="14.5" outlineLevel="1">
      <c r="B506" s="4">
        <v>2010</v>
      </c>
      <c r="C506" s="4">
        <v>2020</v>
      </c>
      <c r="D506" s="4">
        <v>2030</v>
      </c>
      <c r="E506" s="4">
        <v>2040</v>
      </c>
      <c r="F506" s="4">
        <v>2050</v>
      </c>
      <c r="G506" s="4">
        <v>2060</v>
      </c>
      <c r="H506" s="4">
        <v>2070</v>
      </c>
      <c r="I506" s="4">
        <v>2080</v>
      </c>
      <c r="J506" s="4">
        <v>2090</v>
      </c>
      <c r="K506" s="4">
        <v>2100</v>
      </c>
      <c r="L506" s="38"/>
      <c r="M506" s="45"/>
      <c r="N506" s="45"/>
    </row>
    <row r="507" spans="1:14" ht="14.5" outlineLevel="1">
      <c r="A507" s="4" t="s">
        <v>5</v>
      </c>
      <c r="B507" s="1">
        <f>$B$500*B384*'Transport demand all'!B$247</f>
        <v>5.53571931744687</v>
      </c>
      <c r="C507" s="1">
        <f>$B$500*C384*'Transport demand all'!C$247</f>
        <v>6.0358848285643205</v>
      </c>
      <c r="D507" s="1">
        <f>$B$500*D384*'Transport demand all'!D$247</f>
        <v>6.4565115683101428</v>
      </c>
      <c r="E507" s="1">
        <f>$B$500*E384*'Transport demand all'!E$247</f>
        <v>7.8942557829935085</v>
      </c>
      <c r="F507" s="1">
        <f>$B$500*F384*'Transport demand all'!F$247</f>
        <v>9.3645485712925502</v>
      </c>
      <c r="G507" s="1">
        <f>$B$500*G384*'Transport demand all'!G$247</f>
        <v>13.191530283204493</v>
      </c>
      <c r="H507" s="1">
        <f>$B$500*H384*'Transport demand all'!H$247</f>
        <v>17.317108274005463</v>
      </c>
      <c r="I507" s="1">
        <f>$B$500*I384*'Transport demand all'!I$247</f>
        <v>22.632191287639237</v>
      </c>
      <c r="J507" s="1">
        <f>$B$500*J384*'Transport demand all'!J$247</f>
        <v>43.857794252729228</v>
      </c>
      <c r="K507" s="1">
        <f>$B$500*K384*'Transport demand all'!K$247</f>
        <v>77.120387735962808</v>
      </c>
      <c r="L507" s="38"/>
      <c r="M507" s="45"/>
      <c r="N507" s="45"/>
    </row>
    <row r="508" spans="1:14" ht="14.5" outlineLevel="1">
      <c r="A508" s="4" t="s">
        <v>6</v>
      </c>
      <c r="B508" s="1">
        <f>$B$500*B385*'Transport demand all'!B$247</f>
        <v>10.177129522305215</v>
      </c>
      <c r="C508" s="1">
        <f>$B$500*C385*'Transport demand all'!C$247</f>
        <v>21.009715903762029</v>
      </c>
      <c r="D508" s="1">
        <f>$B$500*D385*'Transport demand all'!D$247</f>
        <v>35.810670997720401</v>
      </c>
      <c r="E508" s="1">
        <f>$B$500*E385*'Transport demand all'!E$247</f>
        <v>53.275630872806467</v>
      </c>
      <c r="F508" s="1">
        <f>$B$500*F385*'Transport demand all'!F$247</f>
        <v>67.217583874488284</v>
      </c>
      <c r="G508" s="1">
        <f>$B$500*G385*'Transport demand all'!G$247</f>
        <v>79.078654942336598</v>
      </c>
      <c r="H508" s="1">
        <f>$B$500*H385*'Transport demand all'!H$247</f>
        <v>92.889139715515952</v>
      </c>
      <c r="I508" s="1">
        <f>$B$500*I385*'Transport demand all'!I$247</f>
        <v>103.9181205923493</v>
      </c>
      <c r="J508" s="1">
        <f>$B$500*J385*'Transport demand all'!J$247</f>
        <v>127.10856278621148</v>
      </c>
      <c r="K508" s="1">
        <f>$B$500*K385*'Transport demand all'!K$247</f>
        <v>156.15965304019156</v>
      </c>
      <c r="L508" s="38"/>
      <c r="M508" s="45"/>
      <c r="N508" s="45"/>
    </row>
    <row r="509" spans="1:14" ht="14.5" outlineLevel="1">
      <c r="A509" s="4" t="s">
        <v>11</v>
      </c>
      <c r="B509" s="1">
        <f>$B$500*B386*'Transport demand all'!B$247</f>
        <v>183.89821805112186</v>
      </c>
      <c r="C509" s="1">
        <f>$B$500*C386*'Transport demand all'!C$247</f>
        <v>271.81300881792197</v>
      </c>
      <c r="D509" s="1">
        <f>$B$500*D386*'Transport demand all'!D$247</f>
        <v>351.91222839031877</v>
      </c>
      <c r="E509" s="1">
        <f>$B$500*E386*'Transport demand all'!E$247</f>
        <v>440.25787543228785</v>
      </c>
      <c r="F509" s="1">
        <f>$B$500*F386*'Transport demand all'!F$247</f>
        <v>544.23727057217388</v>
      </c>
      <c r="G509" s="1">
        <f>$B$500*G386*'Transport demand all'!G$247</f>
        <v>652.3244281302683</v>
      </c>
      <c r="H509" s="1">
        <f>$B$500*H386*'Transport demand all'!H$247</f>
        <v>769.7742329504722</v>
      </c>
      <c r="I509" s="1">
        <f>$B$500*I386*'Transport demand all'!I$247</f>
        <v>848.58556419308331</v>
      </c>
      <c r="J509" s="1">
        <f>$B$500*J386*'Transport demand all'!J$247</f>
        <v>775.23288018868061</v>
      </c>
      <c r="K509" s="1">
        <f>$B$500*K386*'Transport demand all'!K$247</f>
        <v>708.22088412158234</v>
      </c>
      <c r="L509" s="38"/>
      <c r="M509" s="45"/>
      <c r="N509" s="45"/>
    </row>
    <row r="510" spans="1:14" ht="14.5" outlineLevel="1">
      <c r="A510" s="4" t="s">
        <v>2</v>
      </c>
      <c r="B510" s="1">
        <f>$B$500*B387*'Transport demand all'!B$247</f>
        <v>34.307160989458303</v>
      </c>
      <c r="C510" s="1">
        <f>$B$500*C387*'Transport demand all'!C$247</f>
        <v>42.496266848291974</v>
      </c>
      <c r="D510" s="1">
        <f>$B$500*D387*'Transport demand all'!D$247</f>
        <v>53.957413727280411</v>
      </c>
      <c r="E510" s="1">
        <f>$B$500*E387*'Transport demand all'!E$247</f>
        <v>70.953757489185534</v>
      </c>
      <c r="F510" s="1">
        <f>$B$500*F387*'Transport demand all'!F$247</f>
        <v>94.675620412048033</v>
      </c>
      <c r="G510" s="1">
        <f>$B$500*G387*'Transport demand all'!G$247</f>
        <v>118.73166662388456</v>
      </c>
      <c r="H510" s="1">
        <f>$B$500*H387*'Transport demand all'!H$247</f>
        <v>150.1832052266777</v>
      </c>
      <c r="I510" s="1">
        <f>$B$500*I387*'Transport demand all'!I$247</f>
        <v>173.51533219320334</v>
      </c>
      <c r="J510" s="1">
        <f>$B$500*J387*'Transport demand all'!J$247</f>
        <v>197.29506294122595</v>
      </c>
      <c r="K510" s="1">
        <f>$B$500*K387*'Transport demand all'!K$247</f>
        <v>224.18878014822818</v>
      </c>
      <c r="L510" s="38"/>
      <c r="M510" s="45"/>
      <c r="N510" s="45"/>
    </row>
    <row r="511" spans="1:14" ht="14.5" outlineLevel="1">
      <c r="A511" s="4" t="s">
        <v>3</v>
      </c>
      <c r="B511" s="1">
        <f>$B$500*B388*'Transport demand all'!B$247</f>
        <v>31.654966492156451</v>
      </c>
      <c r="C511" s="1">
        <f>$B$500*C388*'Transport demand all'!C$247</f>
        <v>40.068089805527144</v>
      </c>
      <c r="D511" s="1">
        <f>$B$500*D388*'Transport demand all'!D$247</f>
        <v>47.042497205253625</v>
      </c>
      <c r="E511" s="1">
        <f>$B$500*E388*'Transport demand all'!E$247</f>
        <v>58.136392942315076</v>
      </c>
      <c r="F511" s="1">
        <f>$B$500*F388*'Transport demand all'!F$247</f>
        <v>71.959272603068257</v>
      </c>
      <c r="G511" s="1">
        <f>$B$500*G388*'Transport demand all'!G$247</f>
        <v>77.24426788977982</v>
      </c>
      <c r="H511" s="1">
        <f>$B$500*H388*'Transport demand all'!H$247</f>
        <v>104.34204193234491</v>
      </c>
      <c r="I511" s="1">
        <f>$B$500*I388*'Transport demand all'!I$247</f>
        <v>147.19406187714878</v>
      </c>
      <c r="J511" s="1">
        <f>$B$500*J388*'Transport demand all'!J$247</f>
        <v>207.57196107871559</v>
      </c>
      <c r="K511" s="1">
        <f>$B$500*K388*'Transport demand all'!K$247</f>
        <v>290.83939380467132</v>
      </c>
      <c r="L511" s="38"/>
      <c r="M511" s="45"/>
      <c r="N511" s="45"/>
    </row>
    <row r="512" spans="1:14" ht="14.5" outlineLevel="1">
      <c r="A512" s="4" t="s">
        <v>4</v>
      </c>
      <c r="B512" s="1">
        <f>$B$500*B389*'Transport demand all'!B$247</f>
        <v>33.75171227623985</v>
      </c>
      <c r="C512" s="1">
        <f>$B$500*C389*'Transport demand all'!C$247</f>
        <v>37.376310279146267</v>
      </c>
      <c r="D512" s="1">
        <f>$B$500*D389*'Transport demand all'!D$247</f>
        <v>38.686386715315741</v>
      </c>
      <c r="E512" s="1">
        <f>$B$500*E389*'Transport demand all'!E$247</f>
        <v>42.395429700133093</v>
      </c>
      <c r="F512" s="1">
        <f>$B$500*F389*'Transport demand all'!F$247</f>
        <v>46.498210519832426</v>
      </c>
      <c r="G512" s="1">
        <f>$B$500*G389*'Transport demand all'!G$247</f>
        <v>55.410428086778481</v>
      </c>
      <c r="H512" s="1">
        <f>$B$500*H389*'Transport demand all'!H$247</f>
        <v>66.108379771462069</v>
      </c>
      <c r="I512" s="1">
        <f>$B$500*I389*'Transport demand all'!I$247</f>
        <v>67.886845135446677</v>
      </c>
      <c r="J512" s="1">
        <f>$B$500*J389*'Transport demand all'!J$247</f>
        <v>72.355068817610189</v>
      </c>
      <c r="K512" s="1">
        <f>$B$500*K389*'Transport demand all'!K$247</f>
        <v>82.188506750759757</v>
      </c>
      <c r="L512" s="38"/>
      <c r="M512" s="45"/>
      <c r="N512" s="45"/>
    </row>
    <row r="513" spans="1:14" ht="14.5" outlineLevel="1">
      <c r="A513" s="4" t="s">
        <v>0</v>
      </c>
      <c r="B513" s="1">
        <f>$B$500*B390*'Transport demand all'!B$247</f>
        <v>571.57153368321042</v>
      </c>
      <c r="C513" s="1">
        <f>$B$500*C390*'Transport demand all'!C$247</f>
        <v>761.04928674684788</v>
      </c>
      <c r="D513" s="1">
        <f>$B$500*D390*'Transport demand all'!D$247</f>
        <v>911.85816817137652</v>
      </c>
      <c r="E513" s="1">
        <f>$B$500*E390*'Transport demand all'!E$247</f>
        <v>1065.6264462792155</v>
      </c>
      <c r="F513" s="1">
        <f>$B$500*F390*'Transport demand all'!F$247</f>
        <v>1112.9765266229344</v>
      </c>
      <c r="G513" s="1">
        <f>$B$500*G390*'Transport demand all'!G$247</f>
        <v>1016.7695925121466</v>
      </c>
      <c r="H513" s="1">
        <f>$B$500*H390*'Transport demand all'!H$247</f>
        <v>928.87889324512662</v>
      </c>
      <c r="I513" s="1">
        <f>$B$500*I390*'Transport demand all'!I$247</f>
        <v>848.58556419308331</v>
      </c>
      <c r="J513" s="1">
        <f>$B$500*J390*'Transport demand all'!J$247</f>
        <v>775.23288018868061</v>
      </c>
      <c r="K513" s="1">
        <f>$B$500*K390*'Transport demand all'!K$247</f>
        <v>708.22088412158234</v>
      </c>
      <c r="L513" s="38"/>
      <c r="M513" s="45"/>
      <c r="N513" s="45"/>
    </row>
    <row r="514" spans="1:14" ht="14.5" outlineLevel="1">
      <c r="A514" s="4" t="s">
        <v>1</v>
      </c>
      <c r="B514" s="1">
        <f>$B$500*B391*'Transport demand all'!B$247</f>
        <v>336.58289727127686</v>
      </c>
      <c r="C514" s="1">
        <f>$B$500*C391*'Transport demand all'!C$247</f>
        <v>432.71590272605937</v>
      </c>
      <c r="D514" s="1">
        <f>$B$500*D391*'Transport demand all'!D$247</f>
        <v>502.64405359507276</v>
      </c>
      <c r="E514" s="1">
        <f>$B$500*E391*'Transport demand all'!E$247</f>
        <v>567.72412529561711</v>
      </c>
      <c r="F514" s="1">
        <f>$B$500*F391*'Transport demand all'!F$247</f>
        <v>639.06765608399905</v>
      </c>
      <c r="G514" s="1">
        <f>$B$500*G391*'Transport demand all'!G$247</f>
        <v>695.85201474462156</v>
      </c>
      <c r="H514" s="1">
        <f>$B$500*H391*'Transport demand all'!H$247</f>
        <v>755.2952998684118</v>
      </c>
      <c r="I514" s="1">
        <f>$B$500*I391*'Transport demand all'!I$247</f>
        <v>809.80954154150049</v>
      </c>
      <c r="J514" s="1">
        <f>$B$500*J391*'Transport demand all'!J$247</f>
        <v>775.23288018868061</v>
      </c>
      <c r="K514" s="1">
        <f>$B$500*K391*'Transport demand all'!K$247</f>
        <v>708.22088412158234</v>
      </c>
      <c r="L514" s="38"/>
      <c r="M514" s="45"/>
      <c r="N514" s="45"/>
    </row>
    <row r="515" spans="1:14" ht="14.5" outlineLevel="1">
      <c r="A515" s="4" t="s">
        <v>7</v>
      </c>
      <c r="B515" s="1">
        <f>$B$500*B392*'Transport demand all'!B$247</f>
        <v>110.66119722377969</v>
      </c>
      <c r="C515" s="1">
        <f>$B$500*C392*'Transport demand all'!C$247</f>
        <v>172.7100281091617</v>
      </c>
      <c r="D515" s="1">
        <f>$B$500*D392*'Transport demand all'!D$247</f>
        <v>226.53051663547501</v>
      </c>
      <c r="E515" s="1">
        <f>$B$500*E392*'Transport demand all'!E$247</f>
        <v>274.93525498284498</v>
      </c>
      <c r="F515" s="1">
        <f>$B$500*F392*'Transport demand all'!F$247</f>
        <v>330.30660852311087</v>
      </c>
      <c r="G515" s="1">
        <f>$B$500*G392*'Transport demand all'!G$247</f>
        <v>368.98919727757311</v>
      </c>
      <c r="H515" s="1">
        <f>$B$500*H392*'Transport demand all'!H$247</f>
        <v>406.08270972891336</v>
      </c>
      <c r="I515" s="1">
        <f>$B$500*I392*'Transport demand all'!I$247</f>
        <v>465.64465119734018</v>
      </c>
      <c r="J515" s="1">
        <f>$B$500*J392*'Transport demand all'!J$247</f>
        <v>526.12147634564417</v>
      </c>
      <c r="K515" s="1">
        <f>$B$500*K392*'Transport demand all'!K$247</f>
        <v>587.82248337553631</v>
      </c>
      <c r="L515" s="38"/>
      <c r="M515" s="45"/>
      <c r="N515" s="45"/>
    </row>
    <row r="516" spans="1:14" ht="14.5" outlineLevel="1">
      <c r="A516" s="4" t="s">
        <v>8</v>
      </c>
      <c r="B516" s="1">
        <f>$B$500*B393*'Transport demand all'!B$247</f>
        <v>6.518869745941049</v>
      </c>
      <c r="C516" s="1">
        <f>$B$500*C393*'Transport demand all'!C$247</f>
        <v>8.875590053129903</v>
      </c>
      <c r="D516" s="1">
        <f>$B$500*D393*'Transport demand all'!D$247</f>
        <v>11.575860794348557</v>
      </c>
      <c r="E516" s="1">
        <f>$B$500*E393*'Transport demand all'!E$247</f>
        <v>17.004405431011385</v>
      </c>
      <c r="F516" s="1">
        <f>$B$500*F393*'Transport demand all'!F$247</f>
        <v>24.918163514622215</v>
      </c>
      <c r="G516" s="1">
        <f>$B$500*G393*'Transport demand all'!G$247</f>
        <v>61.200220246730588</v>
      </c>
      <c r="H516" s="1">
        <f>$B$500*H393*'Transport demand all'!H$247</f>
        <v>120.13694349474224</v>
      </c>
      <c r="I516" s="1">
        <f>$B$500*I393*'Transport demand all'!I$247</f>
        <v>186.73986659740942</v>
      </c>
      <c r="J516" s="1">
        <f>$B$500*J393*'Transport demand all'!J$247</f>
        <v>288.63971517348108</v>
      </c>
      <c r="K516" s="1">
        <f>$B$500*K393*'Transport demand all'!K$247</f>
        <v>435.36234754908759</v>
      </c>
      <c r="L516" s="38"/>
      <c r="M516" s="45"/>
      <c r="N516" s="45"/>
    </row>
    <row r="517" spans="1:14" ht="14.5" outlineLevel="1">
      <c r="A517" s="16"/>
      <c r="B517" s="2"/>
      <c r="C517" s="2"/>
      <c r="D517" s="2"/>
      <c r="E517" s="2"/>
      <c r="F517" s="2"/>
      <c r="G517" s="2"/>
      <c r="H517" s="2"/>
      <c r="I517" s="2"/>
      <c r="J517" s="2"/>
      <c r="K517" s="2"/>
      <c r="L517" s="38"/>
      <c r="M517" s="45"/>
      <c r="N517" s="45"/>
    </row>
    <row r="518" spans="1:14" ht="14.5" outlineLevel="1">
      <c r="A518" t="s">
        <v>234</v>
      </c>
      <c r="L518" s="38"/>
      <c r="M518" s="45"/>
      <c r="N518" s="45"/>
    </row>
    <row r="519" spans="1:14" ht="14.5" outlineLevel="1">
      <c r="A519" t="s">
        <v>26</v>
      </c>
      <c r="K519" s="16"/>
      <c r="L519" s="38"/>
      <c r="M519" s="45"/>
      <c r="N519" s="45"/>
    </row>
    <row r="520" spans="1:14" ht="14.5" outlineLevel="1">
      <c r="B520" s="4">
        <v>2010</v>
      </c>
      <c r="C520" s="4">
        <v>2020</v>
      </c>
      <c r="D520" s="4">
        <v>2030</v>
      </c>
      <c r="E520" s="4">
        <v>2040</v>
      </c>
      <c r="F520" s="4">
        <v>2050</v>
      </c>
      <c r="G520" s="4">
        <v>2060</v>
      </c>
      <c r="H520" s="4">
        <v>2070</v>
      </c>
      <c r="I520" s="4">
        <v>2080</v>
      </c>
      <c r="J520" s="4">
        <v>2090</v>
      </c>
      <c r="K520" s="4">
        <v>2100</v>
      </c>
      <c r="L520" s="38"/>
      <c r="M520" s="45"/>
      <c r="N520" s="45"/>
    </row>
    <row r="521" spans="1:14" ht="14.5" outlineLevel="1">
      <c r="A521" s="4" t="s">
        <v>5</v>
      </c>
      <c r="B521" s="1">
        <f>$B$501*B384*'Transport demand all'!B$247</f>
        <v>39.613855463243787</v>
      </c>
      <c r="C521" s="1">
        <f>$B$501*C384*'Transport demand all'!C$247</f>
        <v>43.193062270687975</v>
      </c>
      <c r="D521" s="1">
        <f>$B$501*D384*'Transport demand all'!D$247</f>
        <v>46.203086066466597</v>
      </c>
      <c r="E521" s="1">
        <f>$B$501*E384*'Transport demand all'!E$247</f>
        <v>56.49164808478978</v>
      </c>
      <c r="F521" s="1">
        <f>$B$501*F384*'Transport demand all'!F$247</f>
        <v>67.013129154243757</v>
      </c>
      <c r="G521" s="1">
        <f>$B$501*G384*'Transport demand all'!G$247</f>
        <v>94.399181752386866</v>
      </c>
      <c r="H521" s="1">
        <f>$B$501*H384*'Transport demand all'!H$247</f>
        <v>123.92200270084946</v>
      </c>
      <c r="I521" s="1">
        <f>$B$501*I384*'Transport demand all'!I$247</f>
        <v>161.95697488840946</v>
      </c>
      <c r="J521" s="1">
        <f>$B$501*J384*'Transport demand all'!J$247</f>
        <v>313.84834071854556</v>
      </c>
      <c r="K521" s="1">
        <f>$B$501*K384*'Transport demand all'!K$247</f>
        <v>551.87695001320321</v>
      </c>
      <c r="L521" s="38"/>
      <c r="M521" s="45"/>
      <c r="N521" s="45"/>
    </row>
    <row r="522" spans="1:14" ht="14.5" outlineLevel="1">
      <c r="A522" s="4" t="s">
        <v>6</v>
      </c>
      <c r="B522" s="1">
        <f>$B$501*B385*'Transport demand all'!B$247</f>
        <v>72.827994847334381</v>
      </c>
      <c r="C522" s="1">
        <f>$B$501*C385*'Transport demand all'!C$247</f>
        <v>150.34646834646546</v>
      </c>
      <c r="D522" s="1">
        <f>$B$501*D385*'Transport demand all'!D$247</f>
        <v>256.26276615479566</v>
      </c>
      <c r="E522" s="1">
        <f>$B$501*E385*'Transport demand all'!E$247</f>
        <v>381.24280153746054</v>
      </c>
      <c r="F522" s="1">
        <f>$B$501*F385*'Transport demand all'!F$247</f>
        <v>481.01204188591913</v>
      </c>
      <c r="G522" s="1">
        <f>$B$501*G385*'Transport demand all'!G$247</f>
        <v>565.89039788206651</v>
      </c>
      <c r="H522" s="1">
        <f>$B$501*H385*'Transport demand all'!H$247</f>
        <v>664.71884569693475</v>
      </c>
      <c r="I522" s="1">
        <f>$B$501*I385*'Transport demand all'!I$247</f>
        <v>743.64272700442473</v>
      </c>
      <c r="J522" s="1">
        <f>$B$501*J385*'Transport demand all'!J$247</f>
        <v>909.59457039016615</v>
      </c>
      <c r="K522" s="1">
        <f>$B$501*K385*'Transport demand all'!K$247</f>
        <v>1117.4854738801193</v>
      </c>
      <c r="L522" s="38"/>
      <c r="M522" s="45"/>
      <c r="N522" s="45"/>
    </row>
    <row r="523" spans="1:14" ht="14.5" outlineLevel="1">
      <c r="A523" s="4" t="s">
        <v>11</v>
      </c>
      <c r="B523" s="1">
        <f>$B$501*B386*'Transport demand all'!B$247</f>
        <v>1315.9838879231884</v>
      </c>
      <c r="C523" s="1">
        <f>$B$501*C386*'Transport demand all'!C$247</f>
        <v>1945.1060696676864</v>
      </c>
      <c r="D523" s="1">
        <f>$B$501*D386*'Transport demand all'!D$247</f>
        <v>2518.299673768805</v>
      </c>
      <c r="E523" s="1">
        <f>$B$501*E386*'Transport demand all'!E$247</f>
        <v>3150.5050823229035</v>
      </c>
      <c r="F523" s="1">
        <f>$B$501*F386*'Transport demand all'!F$247</f>
        <v>3894.5862927349031</v>
      </c>
      <c r="G523" s="1">
        <f>$B$501*G386*'Transport demand all'!G$247</f>
        <v>4668.0628350596689</v>
      </c>
      <c r="H523" s="1">
        <f>$B$501*H386*'Transport demand all'!H$247</f>
        <v>5508.5389006849746</v>
      </c>
      <c r="I523" s="1">
        <f>$B$501*I386*'Transport demand all'!I$247</f>
        <v>6072.5163181943826</v>
      </c>
      <c r="J523" s="1">
        <f>$B$501*J386*'Transport demand all'!J$247</f>
        <v>5547.6012248959778</v>
      </c>
      <c r="K523" s="1">
        <f>$B$501*K386*'Transport demand all'!K$247</f>
        <v>5068.0603785710919</v>
      </c>
      <c r="L523" s="38"/>
      <c r="M523" s="45"/>
      <c r="N523" s="45"/>
    </row>
    <row r="524" spans="1:14" ht="14.5" outlineLevel="1">
      <c r="A524" s="4" t="s">
        <v>2</v>
      </c>
      <c r="B524" s="1">
        <f>$B$501*B387*'Transport demand all'!B$247</f>
        <v>245.50358117099034</v>
      </c>
      <c r="C524" s="1">
        <f>$B$501*C387*'Transport demand all'!C$247</f>
        <v>304.10518960923349</v>
      </c>
      <c r="D524" s="1">
        <f>$B$501*D387*'Transport demand all'!D$247</f>
        <v>386.12167019131874</v>
      </c>
      <c r="E524" s="1">
        <f>$B$501*E387*'Transport demand all'!E$247</f>
        <v>507.74826767174221</v>
      </c>
      <c r="F524" s="1">
        <f>$B$501*F387*'Transport demand all'!F$247</f>
        <v>677.50298160448585</v>
      </c>
      <c r="G524" s="1">
        <f>$B$501*G387*'Transport demand all'!G$247</f>
        <v>849.64912612619139</v>
      </c>
      <c r="H524" s="1">
        <f>$B$501*H387*'Transport demand all'!H$247</f>
        <v>1074.7177455522046</v>
      </c>
      <c r="I524" s="1">
        <f>$B$501*I387*'Transport demand all'!I$247</f>
        <v>1241.6834915193042</v>
      </c>
      <c r="J524" s="1">
        <f>$B$501*J387*'Transport demand all'!J$247</f>
        <v>1411.8523102016582</v>
      </c>
      <c r="K524" s="1">
        <f>$B$501*K387*'Transport demand all'!K$247</f>
        <v>1604.3049555064595</v>
      </c>
      <c r="L524" s="38"/>
      <c r="M524" s="45"/>
      <c r="N524" s="45"/>
    </row>
    <row r="525" spans="1:14" ht="14.5" outlineLevel="1">
      <c r="A525" s="4" t="s">
        <v>3</v>
      </c>
      <c r="B525" s="1">
        <f>$B$501*B388*'Transport demand all'!B$247</f>
        <v>226.52435851687238</v>
      </c>
      <c r="C525" s="1">
        <f>$B$501*C388*'Transport demand all'!C$247</f>
        <v>286.72904589687192</v>
      </c>
      <c r="D525" s="1">
        <f>$B$501*D388*'Transport demand all'!D$247</f>
        <v>336.63821773724749</v>
      </c>
      <c r="E525" s="1">
        <f>$B$501*E388*'Transport demand all'!E$247</f>
        <v>416.02663269303645</v>
      </c>
      <c r="F525" s="1">
        <f>$B$501*F388*'Transport demand all'!F$247</f>
        <v>514.9437788787352</v>
      </c>
      <c r="G525" s="1">
        <f>$B$501*G388*'Transport demand all'!G$247</f>
        <v>552.76344194436092</v>
      </c>
      <c r="H525" s="1">
        <f>$B$501*H388*'Transport demand all'!H$247</f>
        <v>746.67632710720511</v>
      </c>
      <c r="I525" s="1">
        <f>$B$501*I388*'Transport demand all'!I$247</f>
        <v>1053.3273018145753</v>
      </c>
      <c r="J525" s="1">
        <f>$B$501*J388*'Transport demand all'!J$247</f>
        <v>1485.3942537293797</v>
      </c>
      <c r="K525" s="1">
        <f>$B$501*K388*'Transport demand all'!K$247</f>
        <v>2081.2597331089783</v>
      </c>
      <c r="L525" s="38"/>
      <c r="M525" s="45"/>
      <c r="N525" s="45"/>
    </row>
    <row r="526" spans="1:14" ht="14.5" outlineLevel="1">
      <c r="A526" s="4" t="s">
        <v>4</v>
      </c>
      <c r="B526" s="1">
        <f>$B$501*B389*'Transport demand all'!B$247</f>
        <v>241.52876529235061</v>
      </c>
      <c r="C526" s="1">
        <f>$B$501*C389*'Transport demand all'!C$247</f>
        <v>267.46655100105943</v>
      </c>
      <c r="D526" s="1">
        <f>$B$501*D389*'Transport demand all'!D$247</f>
        <v>276.8415166761896</v>
      </c>
      <c r="E526" s="1">
        <f>$B$501*E389*'Transport demand all'!E$247</f>
        <v>303.38359445900574</v>
      </c>
      <c r="F526" s="1">
        <f>$B$501*F389*'Transport demand all'!F$247</f>
        <v>332.743277829639</v>
      </c>
      <c r="G526" s="1">
        <f>$B$501*G389*'Transport demand all'!G$247</f>
        <v>396.51950605011393</v>
      </c>
      <c r="H526" s="1">
        <f>$B$501*H389*'Transport demand all'!H$247</f>
        <v>473.07452762683567</v>
      </c>
      <c r="I526" s="1">
        <f>$B$501*I389*'Transport demand all'!I$247</f>
        <v>485.80130545555056</v>
      </c>
      <c r="J526" s="1">
        <f>$B$501*J389*'Transport demand all'!J$247</f>
        <v>517.7761143236246</v>
      </c>
      <c r="K526" s="1">
        <f>$B$501*K389*'Transport demand all'!K$247</f>
        <v>588.14463675987872</v>
      </c>
      <c r="L526" s="38"/>
      <c r="M526" s="45"/>
      <c r="N526" s="45"/>
    </row>
    <row r="527" spans="1:14" ht="14.5" outlineLevel="1">
      <c r="A527" s="4" t="s">
        <v>0</v>
      </c>
      <c r="B527" s="1">
        <f>$B$501*B390*'Transport demand all'!B$247</f>
        <v>4090.1915042676092</v>
      </c>
      <c r="C527" s="1">
        <f>$B$501*C390*'Transport demand all'!C$247</f>
        <v>5446.1027947311131</v>
      </c>
      <c r="D527" s="1">
        <f>$B$501*D390*'Transport demand all'!D$247</f>
        <v>6525.2979071885256</v>
      </c>
      <c r="E527" s="1">
        <f>$B$501*E390*'Transport demand all'!E$247</f>
        <v>7625.6705949073103</v>
      </c>
      <c r="F527" s="1">
        <f>$B$501*F390*'Transport demand all'!F$247</f>
        <v>7964.5098913646616</v>
      </c>
      <c r="G527" s="1">
        <f>$B$501*G390*'Transport demand all'!G$247</f>
        <v>7276.0487603215679</v>
      </c>
      <c r="H527" s="1">
        <f>$B$501*H390*'Transport demand all'!H$247</f>
        <v>6647.0989784289159</v>
      </c>
      <c r="I527" s="1">
        <f>$B$501*I390*'Transport demand all'!I$247</f>
        <v>6072.5163181943826</v>
      </c>
      <c r="J527" s="1">
        <f>$B$501*J390*'Transport demand all'!J$247</f>
        <v>5547.6012248959778</v>
      </c>
      <c r="K527" s="1">
        <f>$B$501*K390*'Transport demand all'!K$247</f>
        <v>5068.0603785710919</v>
      </c>
      <c r="L527" s="38"/>
      <c r="M527" s="45"/>
      <c r="N527" s="45"/>
    </row>
    <row r="528" spans="1:14" ht="14.5" outlineLevel="1">
      <c r="A528" s="4" t="s">
        <v>1</v>
      </c>
      <c r="B528" s="1">
        <f>$B$501*B391*'Transport demand all'!B$247</f>
        <v>2408.6022934511188</v>
      </c>
      <c r="C528" s="1">
        <f>$B$501*C391*'Transport demand all'!C$247</f>
        <v>3096.5343877194678</v>
      </c>
      <c r="D528" s="1">
        <f>$B$501*D391*'Transport demand all'!D$247</f>
        <v>3596.9433684650107</v>
      </c>
      <c r="E528" s="1">
        <f>$B$501*E391*'Transport demand all'!E$247</f>
        <v>4062.6592774630731</v>
      </c>
      <c r="F528" s="1">
        <f>$B$501*F391*'Transport demand all'!F$247</f>
        <v>4573.1967803276357</v>
      </c>
      <c r="G528" s="1">
        <f>$B$501*G391*'Transport demand all'!G$247</f>
        <v>4979.5481951230604</v>
      </c>
      <c r="H528" s="1">
        <f>$B$501*H391*'Transport demand all'!H$247</f>
        <v>5404.9270068219639</v>
      </c>
      <c r="I528" s="1">
        <f>$B$501*I391*'Transport demand all'!I$247</f>
        <v>5795.0333627421314</v>
      </c>
      <c r="J528" s="1">
        <f>$B$501*J391*'Transport demand all'!J$247</f>
        <v>5547.6012248959778</v>
      </c>
      <c r="K528" s="1">
        <f>$B$501*K391*'Transport demand all'!K$247</f>
        <v>5068.0603785710919</v>
      </c>
      <c r="L528" s="38"/>
      <c r="M528" s="45"/>
      <c r="N528" s="45"/>
    </row>
    <row r="529" spans="1:14" ht="14.5" outlineLevel="1">
      <c r="A529" s="4" t="s">
        <v>7</v>
      </c>
      <c r="B529" s="1">
        <f>$B$501*B392*'Transport demand all'!B$247</f>
        <v>791.89648550211143</v>
      </c>
      <c r="C529" s="1">
        <f>$B$501*C392*'Transport demand all'!C$247</f>
        <v>1235.9206994122978</v>
      </c>
      <c r="D529" s="1">
        <f>$B$501*D392*'Transport demand all'!D$247</f>
        <v>1621.06252673057</v>
      </c>
      <c r="E529" s="1">
        <f>$B$501*E392*'Transport demand all'!E$247</f>
        <v>1967.4490031159403</v>
      </c>
      <c r="F529" s="1">
        <f>$B$501*F392*'Transport demand all'!F$247</f>
        <v>2363.6888899604769</v>
      </c>
      <c r="G529" s="1">
        <f>$B$501*G392*'Transport demand all'!G$247</f>
        <v>2640.5032282586317</v>
      </c>
      <c r="H529" s="1">
        <f>$B$501*H392*'Transport demand all'!H$247</f>
        <v>2905.9460653331707</v>
      </c>
      <c r="I529" s="1">
        <f>$B$501*I392*'Transport demand all'!I$247</f>
        <v>3332.1739871506838</v>
      </c>
      <c r="J529" s="1">
        <f>$B$501*J392*'Transport demand all'!J$247</f>
        <v>3764.9488575727109</v>
      </c>
      <c r="K529" s="1">
        <f>$B$501*K392*'Transport demand all'!K$247</f>
        <v>4206.4840283887834</v>
      </c>
      <c r="L529" s="38"/>
      <c r="M529" s="45"/>
      <c r="N529" s="45"/>
    </row>
    <row r="530" spans="1:14" ht="14.5" outlineLevel="1">
      <c r="A530" s="4" t="s">
        <v>8</v>
      </c>
      <c r="B530" s="1">
        <f>$B$501*B393*'Transport demand all'!B$247</f>
        <v>46.649323979548015</v>
      </c>
      <c r="C530" s="1">
        <f>$B$501*C393*'Transport demand all'!C$247</f>
        <v>63.514120090512833</v>
      </c>
      <c r="D530" s="1">
        <f>$B$501*D393*'Transport demand all'!D$247</f>
        <v>82.837378500152852</v>
      </c>
      <c r="E530" s="1">
        <f>$B$501*E393*'Transport demand all'!E$247</f>
        <v>121.68428714575046</v>
      </c>
      <c r="F530" s="1">
        <f>$B$501*F393*'Transport demand all'!F$247</f>
        <v>178.31549456755727</v>
      </c>
      <c r="G530" s="1">
        <f>$B$501*G393*'Transport demand all'!G$247</f>
        <v>437.95151815804468</v>
      </c>
      <c r="H530" s="1">
        <f>$B$501*H393*'Transport demand all'!H$247</f>
        <v>859.70535037740035</v>
      </c>
      <c r="I530" s="1">
        <f>$B$501*I393*'Transport demand all'!I$247</f>
        <v>1336.3188522403259</v>
      </c>
      <c r="J530" s="1">
        <f>$B$501*J393*'Transport demand all'!J$247</f>
        <v>2065.5187342677032</v>
      </c>
      <c r="K530" s="1">
        <f>$B$501*K393*'Transport demand all'!K$247</f>
        <v>3115.47246544687</v>
      </c>
      <c r="L530" s="38"/>
      <c r="M530" s="45"/>
      <c r="N530" s="45"/>
    </row>
    <row r="531" spans="1:14" ht="14.5" outlineLevel="1">
      <c r="A531" s="16"/>
      <c r="B531" s="2"/>
      <c r="C531" s="2"/>
      <c r="D531" s="2"/>
      <c r="E531" s="2"/>
      <c r="F531" s="2"/>
      <c r="G531" s="2"/>
      <c r="H531" s="2"/>
      <c r="I531" s="2"/>
      <c r="J531" s="2"/>
      <c r="K531" s="2"/>
      <c r="L531" s="38"/>
      <c r="M531" s="45"/>
      <c r="N531" s="45"/>
    </row>
    <row r="532" spans="1:14" ht="14.5" outlineLevel="1">
      <c r="A532" t="s">
        <v>235</v>
      </c>
      <c r="L532" s="38"/>
      <c r="M532" s="45"/>
      <c r="N532" s="45"/>
    </row>
    <row r="533" spans="1:14" ht="14.5" outlineLevel="1">
      <c r="A533" t="s">
        <v>26</v>
      </c>
      <c r="K533" s="16"/>
      <c r="L533" s="38"/>
      <c r="M533" s="45"/>
      <c r="N533" s="45"/>
    </row>
    <row r="534" spans="1:14" ht="14.5" outlineLevel="1">
      <c r="B534" s="4">
        <v>2010</v>
      </c>
      <c r="C534" s="4">
        <v>2020</v>
      </c>
      <c r="D534" s="4">
        <v>2030</v>
      </c>
      <c r="E534" s="4">
        <v>2040</v>
      </c>
      <c r="F534" s="4">
        <v>2050</v>
      </c>
      <c r="G534" s="4">
        <v>2060</v>
      </c>
      <c r="H534" s="4">
        <v>2070</v>
      </c>
      <c r="I534" s="4">
        <v>2080</v>
      </c>
      <c r="J534" s="4">
        <v>2090</v>
      </c>
      <c r="K534" s="4">
        <v>2100</v>
      </c>
      <c r="L534" s="38"/>
      <c r="M534" s="45"/>
      <c r="N534" s="45"/>
    </row>
    <row r="535" spans="1:14" ht="14.5" outlineLevel="1">
      <c r="A535" s="4" t="s">
        <v>5</v>
      </c>
      <c r="B535" s="1">
        <f>$B$502*B384*'Transport demand all'!B$247</f>
        <v>11.73427099812608</v>
      </c>
      <c r="C535" s="1">
        <f>$B$502*C384*'Transport demand all'!C$247</f>
        <v>12.794490513387789</v>
      </c>
      <c r="D535" s="1">
        <f>$B$502*D384*'Transport demand all'!D$247</f>
        <v>13.686108724173836</v>
      </c>
      <c r="E535" s="1">
        <f>$B$502*E384*'Transport demand all'!E$247</f>
        <v>16.733748836256613</v>
      </c>
      <c r="F535" s="1">
        <f>$B$502*F384*'Transport demand all'!F$247</f>
        <v>19.850383375532449</v>
      </c>
      <c r="G535" s="1">
        <f>$B$502*G384*'Transport demand all'!G$247</f>
        <v>27.962579449295578</v>
      </c>
      <c r="H535" s="1">
        <f>$B$502*H384*'Transport demand all'!H$247</f>
        <v>36.707721208088827</v>
      </c>
      <c r="I535" s="1">
        <f>$B$502*I384*'Transport demand all'!I$247</f>
        <v>47.974301192183901</v>
      </c>
      <c r="J535" s="1">
        <f>$B$502*J384*'Transport demand all'!J$247</f>
        <v>92.967004580524517</v>
      </c>
      <c r="K535" s="1">
        <f>$B$502*K384*'Transport demand all'!K$247</f>
        <v>163.47496635572185</v>
      </c>
      <c r="L535" s="38"/>
      <c r="M535" s="45"/>
      <c r="N535" s="45"/>
    </row>
    <row r="536" spans="1:14" ht="14.5" outlineLevel="1">
      <c r="A536" s="4" t="s">
        <v>6</v>
      </c>
      <c r="B536" s="1">
        <f>$B$502*B385*'Transport demand all'!B$247</f>
        <v>21.572841567559294</v>
      </c>
      <c r="C536" s="1">
        <f>$B$502*C385*'Transport demand all'!C$247</f>
        <v>44.535079520991118</v>
      </c>
      <c r="D536" s="1">
        <f>$B$502*D385*'Transport demand all'!D$247</f>
        <v>75.909216854186766</v>
      </c>
      <c r="E536" s="1">
        <f>$B$502*E385*'Transport demand all'!E$247</f>
        <v>112.93034462339197</v>
      </c>
      <c r="F536" s="1">
        <f>$B$502*F385*'Transport demand all'!F$247</f>
        <v>142.48362313757889</v>
      </c>
      <c r="G536" s="1">
        <f>$B$502*G385*'Transport demand all'!G$247</f>
        <v>167.62597849499545</v>
      </c>
      <c r="H536" s="1">
        <f>$B$502*H385*'Transport demand all'!H$247</f>
        <v>196.90057889484413</v>
      </c>
      <c r="I536" s="1">
        <f>$B$502*I385*'Transport demand all'!I$247</f>
        <v>220.27912159552449</v>
      </c>
      <c r="J536" s="1">
        <f>$B$502*J385*'Transport demand all'!J$247</f>
        <v>269.43676808448379</v>
      </c>
      <c r="K536" s="1">
        <f>$B$502*K385*'Transport demand all'!K$247</f>
        <v>331.01744916360417</v>
      </c>
      <c r="L536" s="38"/>
      <c r="M536" s="45"/>
      <c r="N536" s="45"/>
    </row>
    <row r="537" spans="1:14" ht="14.5" outlineLevel="1">
      <c r="A537" s="4" t="s">
        <v>11</v>
      </c>
      <c r="B537" s="1">
        <f>$B$502*B386*'Transport demand all'!B$247</f>
        <v>389.81592146178315</v>
      </c>
      <c r="C537" s="1">
        <f>$B$502*C386*'Transport demand all'!C$247</f>
        <v>576.17218709646795</v>
      </c>
      <c r="D537" s="1">
        <f>$B$502*D386*'Transport demand all'!D$247</f>
        <v>745.96149455622606</v>
      </c>
      <c r="E537" s="1">
        <f>$B$502*E386*'Transport demand all'!E$247</f>
        <v>933.23106233000999</v>
      </c>
      <c r="F537" s="1">
        <f>$B$502*F386*'Transport demand all'!F$247</f>
        <v>1153.6400698725724</v>
      </c>
      <c r="G537" s="1">
        <f>$B$502*G386*'Transport demand all'!G$247</f>
        <v>1382.7564548392863</v>
      </c>
      <c r="H537" s="1">
        <f>$B$502*H386*'Transport demand all'!H$247</f>
        <v>1631.7191929054429</v>
      </c>
      <c r="I537" s="1">
        <f>$B$502*I386*'Transport demand all'!I$247</f>
        <v>1798.7785153695022</v>
      </c>
      <c r="J537" s="1">
        <f>$B$502*J386*'Transport demand all'!J$247</f>
        <v>1643.2900913385395</v>
      </c>
      <c r="K537" s="1">
        <f>$B$502*K386*'Transport demand all'!K$247</f>
        <v>1501.2422603550574</v>
      </c>
      <c r="L537" s="38"/>
      <c r="M537" s="45"/>
      <c r="N537" s="45"/>
    </row>
    <row r="538" spans="1:14" ht="14.5" outlineLevel="1">
      <c r="A538" s="4" t="s">
        <v>2</v>
      </c>
      <c r="B538" s="1">
        <f>$B$502*B387*'Transport demand all'!B$247</f>
        <v>72.722170533081169</v>
      </c>
      <c r="C538" s="1">
        <f>$B$502*C387*'Transport demand all'!C$247</f>
        <v>90.080924087843314</v>
      </c>
      <c r="D538" s="1">
        <f>$B$502*D387*'Transport demand all'!D$247</f>
        <v>114.37554520483386</v>
      </c>
      <c r="E538" s="1">
        <f>$B$502*E387*'Transport demand all'!E$247</f>
        <v>150.40332989596379</v>
      </c>
      <c r="F538" s="1">
        <f>$B$502*F387*'Transport demand all'!F$247</f>
        <v>200.68744875292376</v>
      </c>
      <c r="G538" s="1">
        <f>$B$502*G387*'Transport demand all'!G$247</f>
        <v>251.67994840937754</v>
      </c>
      <c r="H538" s="1">
        <f>$B$502*H387*'Transport demand all'!H$247</f>
        <v>318.34894951101086</v>
      </c>
      <c r="I538" s="1">
        <f>$B$502*I387*'Transport demand all'!I$247</f>
        <v>367.80693050455767</v>
      </c>
      <c r="J538" s="1">
        <f>$B$502*J387*'Transport demand all'!J$247</f>
        <v>418.2137139518918</v>
      </c>
      <c r="K538" s="1">
        <f>$B$502*K387*'Transport demand all'!K$247</f>
        <v>475.22133080474163</v>
      </c>
      <c r="L538" s="38"/>
      <c r="M538" s="45"/>
      <c r="N538" s="45"/>
    </row>
    <row r="539" spans="1:14" ht="14.5" outlineLevel="1">
      <c r="A539" s="4" t="s">
        <v>3</v>
      </c>
      <c r="B539" s="1">
        <f>$B$502*B388*'Transport demand all'!B$247</f>
        <v>67.100214796815209</v>
      </c>
      <c r="C539" s="1">
        <f>$B$502*C388*'Transport demand all'!C$247</f>
        <v>84.933826517084952</v>
      </c>
      <c r="D539" s="1">
        <f>$B$502*D388*'Transport demand all'!D$247</f>
        <v>99.717738378691337</v>
      </c>
      <c r="E539" s="1">
        <f>$B$502*E388*'Transport demand all'!E$247</f>
        <v>123.23388353318852</v>
      </c>
      <c r="F539" s="1">
        <f>$B$502*F388*'Transport demand all'!F$247</f>
        <v>152.5347578391806</v>
      </c>
      <c r="G539" s="1">
        <f>$B$502*G388*'Transport demand all'!G$247</f>
        <v>163.73755974473215</v>
      </c>
      <c r="H539" s="1">
        <f>$B$502*H388*'Transport demand all'!H$247</f>
        <v>221.17772349351441</v>
      </c>
      <c r="I539" s="1">
        <f>$B$502*I388*'Transport demand all'!I$247</f>
        <v>312.01275070752894</v>
      </c>
      <c r="J539" s="1">
        <f>$B$502*J388*'Transport demand all'!J$247</f>
        <v>439.99803877944805</v>
      </c>
      <c r="K539" s="1">
        <f>$B$502*K388*'Transport demand all'!K$247</f>
        <v>616.50312599460642</v>
      </c>
      <c r="L539" s="38"/>
      <c r="M539" s="45"/>
      <c r="N539" s="45"/>
    </row>
    <row r="540" spans="1:14" ht="14.5" outlineLevel="1">
      <c r="A540" s="4" t="s">
        <v>4</v>
      </c>
      <c r="B540" s="1">
        <f>$B$502*B389*'Transport demand all'!B$247</f>
        <v>71.544765149480227</v>
      </c>
      <c r="C540" s="1">
        <f>$B$502*C389*'Transport demand all'!C$247</f>
        <v>79.227960916166353</v>
      </c>
      <c r="D540" s="1">
        <f>$B$502*D389*'Transport demand all'!D$247</f>
        <v>82.004978869699798</v>
      </c>
      <c r="E540" s="1">
        <f>$B$502*E389*'Transport demand all'!E$247</f>
        <v>89.867175818590354</v>
      </c>
      <c r="F540" s="1">
        <f>$B$502*F389*'Transport demand all'!F$247</f>
        <v>98.56399356231762</v>
      </c>
      <c r="G540" s="1">
        <f>$B$502*G389*'Transport demand all'!G$247</f>
        <v>117.4555540132253</v>
      </c>
      <c r="H540" s="1">
        <f>$B$502*H389*'Transport demand all'!H$247</f>
        <v>140.13240177125675</v>
      </c>
      <c r="I540" s="1">
        <f>$B$502*I389*'Transport demand all'!I$247</f>
        <v>143.90228122956017</v>
      </c>
      <c r="J540" s="1">
        <f>$B$502*J389*'Transport demand all'!J$247</f>
        <v>153.37374185826368</v>
      </c>
      <c r="K540" s="1">
        <f>$B$502*K389*'Transport demand all'!K$247</f>
        <v>174.21804752729605</v>
      </c>
      <c r="L540" s="38"/>
      <c r="M540" s="45"/>
      <c r="N540" s="45"/>
    </row>
    <row r="541" spans="1:14" ht="14.5" outlineLevel="1">
      <c r="A541" s="4" t="s">
        <v>0</v>
      </c>
      <c r="B541" s="1">
        <f>$B$502*B390*'Transport demand all'!B$247</f>
        <v>1211.5815283327381</v>
      </c>
      <c r="C541" s="1">
        <f>$B$502*C390*'Transport demand all'!C$247</f>
        <v>1613.224598558015</v>
      </c>
      <c r="D541" s="1">
        <f>$B$502*D390*'Transport demand all'!D$247</f>
        <v>1932.899817274822</v>
      </c>
      <c r="E541" s="1">
        <f>$B$502*E390*'Transport demand all'!E$247</f>
        <v>2258.8481796756791</v>
      </c>
      <c r="F541" s="1">
        <f>$B$502*F390*'Transport demand all'!F$247</f>
        <v>2359.2179135213069</v>
      </c>
      <c r="G541" s="1">
        <f>$B$502*G390*'Transport demand all'!G$247</f>
        <v>2155.2844819260949</v>
      </c>
      <c r="H541" s="1">
        <f>$B$502*H390*'Transport demand all'!H$247</f>
        <v>1968.9792839433196</v>
      </c>
      <c r="I541" s="1">
        <f>$B$502*I390*'Transport demand all'!I$247</f>
        <v>1798.7785153695022</v>
      </c>
      <c r="J541" s="1">
        <f>$B$502*J390*'Transport demand all'!J$247</f>
        <v>1643.2900913385395</v>
      </c>
      <c r="K541" s="1">
        <f>$B$502*K390*'Transport demand all'!K$247</f>
        <v>1501.2422603550574</v>
      </c>
      <c r="L541" s="38"/>
      <c r="M541" s="45"/>
      <c r="N541" s="45"/>
    </row>
    <row r="542" spans="1:14" ht="14.5" outlineLevel="1">
      <c r="A542" s="4" t="s">
        <v>1</v>
      </c>
      <c r="B542" s="1">
        <f>$B$502*B391*'Transport demand all'!B$247</f>
        <v>713.46733882764283</v>
      </c>
      <c r="C542" s="1">
        <f>$B$502*C391*'Transport demand all'!C$247</f>
        <v>917.24406108946073</v>
      </c>
      <c r="D542" s="1">
        <f>$B$502*D391*'Transport demand all'!D$247</f>
        <v>1065.4733743259017</v>
      </c>
      <c r="E542" s="1">
        <f>$B$502*E391*'Transport demand all'!E$247</f>
        <v>1203.4260330715899</v>
      </c>
      <c r="F542" s="1">
        <f>$B$502*F391*'Transport demand all'!F$247</f>
        <v>1354.6555799880209</v>
      </c>
      <c r="G542" s="1">
        <f>$B$502*G391*'Transport demand all'!G$247</f>
        <v>1475.0235059553813</v>
      </c>
      <c r="H542" s="1">
        <f>$B$502*H391*'Transport demand all'!H$247</f>
        <v>1601.0276576584949</v>
      </c>
      <c r="I542" s="1">
        <f>$B$502*I391*'Transport demand all'!I$247</f>
        <v>1716.5835318577651</v>
      </c>
      <c r="J542" s="1">
        <f>$B$502*J391*'Transport demand all'!J$247</f>
        <v>1643.2900913385395</v>
      </c>
      <c r="K542" s="1">
        <f>$B$502*K391*'Transport demand all'!K$247</f>
        <v>1501.2422603550574</v>
      </c>
      <c r="L542" s="38"/>
      <c r="M542" s="45"/>
      <c r="N542" s="45"/>
    </row>
    <row r="543" spans="1:14" ht="14.5" outlineLevel="1">
      <c r="A543" s="4" t="s">
        <v>7</v>
      </c>
      <c r="B543" s="1">
        <f>$B$502*B392*'Transport demand all'!B$247</f>
        <v>234.57267298729352</v>
      </c>
      <c r="C543" s="1">
        <f>$B$502*C392*'Transport demand all'!C$247</f>
        <v>366.09989735924273</v>
      </c>
      <c r="D543" s="1">
        <f>$B$502*D392*'Transport demand all'!D$247</f>
        <v>480.18519710138537</v>
      </c>
      <c r="E543" s="1">
        <f>$B$502*E392*'Transport demand all'!E$247</f>
        <v>582.79052890917467</v>
      </c>
      <c r="F543" s="1">
        <f>$B$502*F392*'Transport demand all'!F$247</f>
        <v>700.16325514670996</v>
      </c>
      <c r="G543" s="1">
        <f>$B$502*G392*'Transport demand all'!G$247</f>
        <v>782.16018333693364</v>
      </c>
      <c r="H543" s="1">
        <f>$B$502*H392*'Transport demand all'!H$247</f>
        <v>860.78868713490795</v>
      </c>
      <c r="I543" s="1">
        <f>$B$502*I392*'Transport demand all'!I$247</f>
        <v>987.04435912360088</v>
      </c>
      <c r="J543" s="1">
        <f>$B$502*J392*'Transport demand all'!J$247</f>
        <v>1115.2393442197354</v>
      </c>
      <c r="K543" s="1">
        <f>$B$502*K392*'Transport demand all'!K$247</f>
        <v>1246.0292733738675</v>
      </c>
      <c r="L543" s="38"/>
      <c r="M543" s="45"/>
      <c r="N543" s="45"/>
    </row>
    <row r="544" spans="1:14" ht="14.5" outlineLevel="1">
      <c r="A544" s="4" t="s">
        <v>8</v>
      </c>
      <c r="B544" s="1">
        <f>$B$502*B393*'Transport demand all'!B$247</f>
        <v>13.818291682396476</v>
      </c>
      <c r="C544" s="1">
        <f>$B$502*C393*'Transport demand all'!C$247</f>
        <v>18.813919741821902</v>
      </c>
      <c r="D544" s="1">
        <f>$B$502*D393*'Transport demand all'!D$247</f>
        <v>24.537784487981799</v>
      </c>
      <c r="E544" s="1">
        <f>$B$502*E393*'Transport demand all'!E$247</f>
        <v>36.044873312240426</v>
      </c>
      <c r="F544" s="1">
        <f>$B$502*F393*'Transport demand all'!F$247</f>
        <v>52.819961903532914</v>
      </c>
      <c r="G544" s="1">
        <f>$B$502*G393*'Transport demand all'!G$247</f>
        <v>129.72839270531381</v>
      </c>
      <c r="H544" s="1">
        <f>$B$502*H393*'Transport demand all'!H$247</f>
        <v>254.65876628008704</v>
      </c>
      <c r="I544" s="1">
        <f>$B$502*I393*'Transport demand all'!I$247</f>
        <v>395.83947002185505</v>
      </c>
      <c r="J544" s="1">
        <f>$B$502*J393*'Transport demand all'!J$247</f>
        <v>611.84038504135344</v>
      </c>
      <c r="K544" s="1">
        <f>$B$502*K393*'Transport demand all'!K$247</f>
        <v>922.85382902641663</v>
      </c>
      <c r="L544" s="38"/>
      <c r="M544" s="45"/>
      <c r="N544" s="45"/>
    </row>
    <row r="545" spans="1:23" ht="14.5">
      <c r="A545" s="16"/>
      <c r="B545" s="2"/>
      <c r="C545" s="2"/>
      <c r="D545" s="2"/>
      <c r="E545" s="2"/>
      <c r="F545" s="2"/>
      <c r="G545" s="2"/>
      <c r="H545" s="2"/>
      <c r="I545" s="2"/>
      <c r="J545" s="2"/>
      <c r="K545" s="2"/>
      <c r="L545" s="38"/>
      <c r="M545" s="45"/>
      <c r="N545" s="45"/>
    </row>
    <row r="546" spans="1:23" ht="14.5">
      <c r="A546" t="s">
        <v>240</v>
      </c>
      <c r="L546" s="38"/>
      <c r="M546" s="45" t="s">
        <v>245</v>
      </c>
      <c r="N546" s="45"/>
    </row>
    <row r="547" spans="1:23" ht="14.5">
      <c r="A547" s="18" t="s">
        <v>41</v>
      </c>
      <c r="B547" s="17"/>
      <c r="C547" s="17"/>
      <c r="D547" s="17"/>
      <c r="E547" s="17"/>
      <c r="F547" s="17"/>
      <c r="G547" s="17"/>
      <c r="H547" s="17"/>
      <c r="I547" s="17"/>
      <c r="J547" s="17"/>
      <c r="K547" s="17"/>
      <c r="L547" s="38"/>
      <c r="M547" s="123" t="s">
        <v>41</v>
      </c>
      <c r="N547" s="124"/>
      <c r="O547" s="124"/>
      <c r="P547" s="124"/>
      <c r="Q547" s="124"/>
      <c r="R547" s="124"/>
      <c r="S547" s="124"/>
      <c r="T547" s="124"/>
      <c r="U547" s="124"/>
      <c r="V547" s="124"/>
      <c r="W547" s="124"/>
    </row>
    <row r="548" spans="1:23" ht="14.5">
      <c r="A548" s="17"/>
      <c r="B548" s="70">
        <v>2010</v>
      </c>
      <c r="C548" s="70">
        <v>2020</v>
      </c>
      <c r="D548" s="70">
        <v>2030</v>
      </c>
      <c r="E548" s="70">
        <v>2040</v>
      </c>
      <c r="F548" s="70">
        <v>2050</v>
      </c>
      <c r="G548" s="70">
        <v>2060</v>
      </c>
      <c r="H548" s="70">
        <v>2070</v>
      </c>
      <c r="I548" s="70">
        <v>2080</v>
      </c>
      <c r="J548" s="70">
        <v>2090</v>
      </c>
      <c r="K548" s="70">
        <v>2100</v>
      </c>
      <c r="L548" s="38"/>
      <c r="M548" s="124"/>
      <c r="N548" s="125">
        <v>2010</v>
      </c>
      <c r="O548" s="125">
        <v>2020</v>
      </c>
      <c r="P548" s="125">
        <v>2030</v>
      </c>
      <c r="Q548" s="125">
        <v>2040</v>
      </c>
      <c r="R548" s="125">
        <v>2050</v>
      </c>
      <c r="S548" s="125">
        <v>2060</v>
      </c>
      <c r="T548" s="125">
        <v>2070</v>
      </c>
      <c r="U548" s="125">
        <v>2080</v>
      </c>
      <c r="V548" s="125">
        <v>2090</v>
      </c>
      <c r="W548" s="125">
        <v>2100</v>
      </c>
    </row>
    <row r="549" spans="1:23" ht="14.5">
      <c r="A549" s="17" t="s">
        <v>5</v>
      </c>
      <c r="B549" s="47">
        <f t="shared" ref="B549:B558" si="108">B10*B507*B459/1000</f>
        <v>1.1414409718235298E-2</v>
      </c>
      <c r="C549" s="47">
        <f t="shared" ref="C549:K549" si="109">C10*C507*C459/1000</f>
        <v>1.4457031641648358E-2</v>
      </c>
      <c r="D549" s="47">
        <f t="shared" si="109"/>
        <v>1.827761020688691E-2</v>
      </c>
      <c r="E549" s="47">
        <f t="shared" si="109"/>
        <v>2.5685856186833368E-2</v>
      </c>
      <c r="F549" s="47">
        <f t="shared" si="109"/>
        <v>3.413859700297199E-2</v>
      </c>
      <c r="G549" s="47">
        <f t="shared" si="109"/>
        <v>5.2286863775412404E-2</v>
      </c>
      <c r="H549" s="47">
        <f t="shared" si="109"/>
        <v>7.2658508502061098E-2</v>
      </c>
      <c r="I549" s="47">
        <f t="shared" si="109"/>
        <v>9.8526717293154376E-2</v>
      </c>
      <c r="J549" s="47">
        <f t="shared" si="109"/>
        <v>0.19464448608155668</v>
      </c>
      <c r="K549" s="47">
        <f t="shared" si="109"/>
        <v>0.34375182692841938</v>
      </c>
      <c r="L549" s="38"/>
      <c r="M549" s="124" t="s">
        <v>5</v>
      </c>
      <c r="N549" s="126">
        <f t="shared" ref="N549:N558" si="110">B549+B564+B579+B1095</f>
        <v>0.12954423362081557</v>
      </c>
      <c r="O549" s="126">
        <f t="shared" ref="O549:O558" si="111">C549+C564+C579+C1095</f>
        <v>0.16802464933092245</v>
      </c>
      <c r="P549" s="126">
        <f t="shared" ref="P549:P558" si="112">D549+D564+D579+D1095</f>
        <v>0.22223490326133091</v>
      </c>
      <c r="Q549" s="126">
        <f t="shared" ref="Q549:Q558" si="113">E549+E564+E579+E1095</f>
        <v>0.32065070334327606</v>
      </c>
      <c r="R549" s="126">
        <f t="shared" ref="R549:R558" si="114">F549+F564+F579+F1095</f>
        <v>0.43670348532880265</v>
      </c>
      <c r="S549" s="126">
        <f t="shared" ref="S549:S558" si="115">G549+G564+G579+G1095</f>
        <v>0.65834132075208551</v>
      </c>
      <c r="T549" s="126">
        <f t="shared" ref="T549:T558" si="116">H549+H564+H579+H1095</f>
        <v>0.9073536646842294</v>
      </c>
      <c r="U549" s="126">
        <f t="shared" ref="U549:U558" si="117">I549+I564+I579+I1095</f>
        <v>1.2159862321725439</v>
      </c>
      <c r="V549" s="126">
        <f t="shared" ref="V549:V558" si="118">J549+J564+J579+J1095</f>
        <v>2.2485322154253664</v>
      </c>
      <c r="W549" s="126">
        <f t="shared" ref="W549:W558" si="119">K549+K564+K579+K1095</f>
        <v>3.8267895936349872</v>
      </c>
    </row>
    <row r="550" spans="1:23" ht="14.5">
      <c r="A550" s="17" t="s">
        <v>6</v>
      </c>
      <c r="B550" s="47">
        <f t="shared" si="108"/>
        <v>3.3162146847431809E-2</v>
      </c>
      <c r="C550" s="47">
        <f t="shared" ref="C550:K550" si="120">C11*C508*C460/1000</f>
        <v>6.1188343098047764E-2</v>
      </c>
      <c r="D550" s="47">
        <f t="shared" si="120"/>
        <v>9.8794256517664242E-2</v>
      </c>
      <c r="E550" s="47">
        <f t="shared" si="120"/>
        <v>0.13500803997337321</v>
      </c>
      <c r="F550" s="47">
        <f t="shared" si="120"/>
        <v>0.15295467209664593</v>
      </c>
      <c r="G550" s="47">
        <f t="shared" si="120"/>
        <v>0.15929876448538638</v>
      </c>
      <c r="H550" s="47">
        <f t="shared" si="120"/>
        <v>0.1652342902130037</v>
      </c>
      <c r="I550" s="47">
        <f t="shared" si="120"/>
        <v>0.1640703431942627</v>
      </c>
      <c r="J550" s="47">
        <f t="shared" si="120"/>
        <v>0.18072484171275374</v>
      </c>
      <c r="K550" s="47">
        <f t="shared" si="120"/>
        <v>0.20358187810981626</v>
      </c>
      <c r="L550" s="38"/>
      <c r="M550" s="124" t="s">
        <v>6</v>
      </c>
      <c r="N550" s="126">
        <f t="shared" si="110"/>
        <v>0.66090155800144035</v>
      </c>
      <c r="O550" s="126">
        <f t="shared" si="111"/>
        <v>0.94220995580718858</v>
      </c>
      <c r="P550" s="126">
        <f t="shared" si="112"/>
        <v>1.3717910317342228</v>
      </c>
      <c r="Q550" s="126">
        <f t="shared" si="113"/>
        <v>1.7960865567723172</v>
      </c>
      <c r="R550" s="126">
        <f t="shared" si="114"/>
        <v>2.031281277556245</v>
      </c>
      <c r="S550" s="126">
        <f t="shared" si="115"/>
        <v>2.1402058085120754</v>
      </c>
      <c r="T550" s="126">
        <f t="shared" si="116"/>
        <v>2.2361425308170384</v>
      </c>
      <c r="U550" s="126">
        <f t="shared" si="117"/>
        <v>2.2512653251932413</v>
      </c>
      <c r="V550" s="126">
        <f t="shared" si="118"/>
        <v>2.4435087539422606</v>
      </c>
      <c r="W550" s="126">
        <f t="shared" si="119"/>
        <v>2.6955966089057539</v>
      </c>
    </row>
    <row r="551" spans="1:23" ht="14.5">
      <c r="A551" s="17" t="s">
        <v>11</v>
      </c>
      <c r="B551" s="47">
        <f t="shared" si="108"/>
        <v>0.23913656582662599</v>
      </c>
      <c r="C551" s="47">
        <f t="shared" ref="C551:K551" si="121">C12*C509*C461/1000</f>
        <v>0.32837262873485246</v>
      </c>
      <c r="D551" s="47">
        <f t="shared" si="121"/>
        <v>0.39762187984438624</v>
      </c>
      <c r="E551" s="47">
        <f t="shared" si="121"/>
        <v>0.45837171824891509</v>
      </c>
      <c r="F551" s="47">
        <f t="shared" si="121"/>
        <v>0.51583186190655761</v>
      </c>
      <c r="G551" s="47">
        <f t="shared" si="121"/>
        <v>0.55588925641439402</v>
      </c>
      <c r="H551" s="47">
        <f t="shared" si="121"/>
        <v>0.58538306538161544</v>
      </c>
      <c r="I551" s="47">
        <f t="shared" si="121"/>
        <v>0.57611015528386311</v>
      </c>
      <c r="J551" s="47">
        <f t="shared" si="121"/>
        <v>0.47063005785029255</v>
      </c>
      <c r="K551" s="47">
        <f t="shared" si="121"/>
        <v>0.38428212260570133</v>
      </c>
      <c r="L551" s="38"/>
      <c r="M551" s="124" t="s">
        <v>11</v>
      </c>
      <c r="N551" s="126">
        <f t="shared" si="110"/>
        <v>2.5589127440851112</v>
      </c>
      <c r="O551" s="126">
        <f t="shared" si="111"/>
        <v>3.4740019660212735</v>
      </c>
      <c r="P551" s="126">
        <f t="shared" si="112"/>
        <v>4.1936380868099024</v>
      </c>
      <c r="Q551" s="126">
        <f t="shared" si="113"/>
        <v>4.8314061643354167</v>
      </c>
      <c r="R551" s="126">
        <f t="shared" si="114"/>
        <v>5.4387534506750752</v>
      </c>
      <c r="S551" s="126">
        <f t="shared" si="115"/>
        <v>5.8686035332514974</v>
      </c>
      <c r="T551" s="126">
        <f t="shared" si="116"/>
        <v>6.1901835332390505</v>
      </c>
      <c r="U551" s="126">
        <f t="shared" si="117"/>
        <v>6.1128981286351198</v>
      </c>
      <c r="V551" s="126">
        <f t="shared" si="118"/>
        <v>5.0462341920794822</v>
      </c>
      <c r="W551" s="126">
        <f t="shared" si="119"/>
        <v>4.1751516477593791</v>
      </c>
    </row>
    <row r="552" spans="1:23" ht="14.5">
      <c r="A552" s="17" t="s">
        <v>2</v>
      </c>
      <c r="B552" s="47">
        <f t="shared" si="108"/>
        <v>2.3323271961632773E-2</v>
      </c>
      <c r="C552" s="47">
        <f t="shared" ref="C552:K552" si="122">C13*C510*C462/1000</f>
        <v>2.3958454757165841E-2</v>
      </c>
      <c r="D552" s="47">
        <f t="shared" si="122"/>
        <v>2.8528360221145587E-2</v>
      </c>
      <c r="E552" s="47">
        <f t="shared" si="122"/>
        <v>3.5097522073790272E-2</v>
      </c>
      <c r="F552" s="47">
        <f t="shared" si="122"/>
        <v>4.413978284642061E-2</v>
      </c>
      <c r="G552" s="47">
        <f t="shared" si="122"/>
        <v>5.2249318768456184E-2</v>
      </c>
      <c r="H552" s="47">
        <f t="shared" si="122"/>
        <v>6.2567616485023791E-2</v>
      </c>
      <c r="I552" s="47">
        <f t="shared" si="122"/>
        <v>6.8949075034507062E-2</v>
      </c>
      <c r="J552" s="47">
        <f t="shared" si="122"/>
        <v>7.5021275972518911E-2</v>
      </c>
      <c r="K552" s="47">
        <f t="shared" si="122"/>
        <v>8.1518662451264975E-2</v>
      </c>
      <c r="L552" s="38"/>
      <c r="M552" s="124" t="s">
        <v>2</v>
      </c>
      <c r="N552" s="126">
        <f t="shared" si="110"/>
        <v>0.25053177852390562</v>
      </c>
      <c r="O552" s="126">
        <f t="shared" si="111"/>
        <v>0.26441670260324446</v>
      </c>
      <c r="P552" s="126">
        <f t="shared" si="112"/>
        <v>0.32631508058056979</v>
      </c>
      <c r="Q552" s="126">
        <f t="shared" si="113"/>
        <v>0.41090052292880963</v>
      </c>
      <c r="R552" s="126">
        <f t="shared" si="114"/>
        <v>0.52151381902757177</v>
      </c>
      <c r="S552" s="126">
        <f t="shared" si="115"/>
        <v>0.62293604995421292</v>
      </c>
      <c r="T552" s="126">
        <f t="shared" si="116"/>
        <v>0.74781867807878921</v>
      </c>
      <c r="U552" s="126">
        <f t="shared" si="117"/>
        <v>0.83344678386922377</v>
      </c>
      <c r="V552" s="126">
        <f t="shared" si="118"/>
        <v>0.91737563610031225</v>
      </c>
      <c r="W552" s="126">
        <f t="shared" si="119"/>
        <v>1.0073206012600011</v>
      </c>
    </row>
    <row r="553" spans="1:23" ht="14.5">
      <c r="A553" s="17" t="s">
        <v>3</v>
      </c>
      <c r="B553" s="47">
        <f t="shared" si="108"/>
        <v>3.986883520830839E-2</v>
      </c>
      <c r="C553" s="47">
        <f t="shared" ref="C553:K553" si="123">C14*C511*C463/1000</f>
        <v>5.1183819211930506E-2</v>
      </c>
      <c r="D553" s="47">
        <f t="shared" si="123"/>
        <v>6.2315566253842256E-2</v>
      </c>
      <c r="E553" s="47">
        <f t="shared" si="123"/>
        <v>7.8196503774826856E-2</v>
      </c>
      <c r="F553" s="47">
        <f t="shared" si="123"/>
        <v>9.6867363063200249E-2</v>
      </c>
      <c r="G553" s="47">
        <f t="shared" si="123"/>
        <v>0.10264086727945941</v>
      </c>
      <c r="H553" s="47">
        <f t="shared" si="123"/>
        <v>0.13561024814325012</v>
      </c>
      <c r="I553" s="47">
        <f t="shared" si="123"/>
        <v>0.186314964788274</v>
      </c>
      <c r="J553" s="47">
        <f t="shared" si="123"/>
        <v>0.25554556861142763</v>
      </c>
      <c r="K553" s="47">
        <f t="shared" si="123"/>
        <v>0.34850830017202405</v>
      </c>
      <c r="L553" s="38"/>
      <c r="M553" s="124" t="s">
        <v>3</v>
      </c>
      <c r="N553" s="126">
        <f t="shared" si="110"/>
        <v>0.43907146748091508</v>
      </c>
      <c r="O553" s="126">
        <f t="shared" si="111"/>
        <v>0.57287079583866407</v>
      </c>
      <c r="P553" s="126">
        <f t="shared" si="112"/>
        <v>0.72210006849745512</v>
      </c>
      <c r="Q553" s="126">
        <f t="shared" si="113"/>
        <v>0.93338893940797085</v>
      </c>
      <c r="R553" s="126">
        <f t="shared" si="114"/>
        <v>1.1848141447452039</v>
      </c>
      <c r="S553" s="126">
        <f t="shared" si="115"/>
        <v>1.312976019400218</v>
      </c>
      <c r="T553" s="126">
        <f t="shared" si="116"/>
        <v>1.7265914200075421</v>
      </c>
      <c r="U553" s="126">
        <f t="shared" si="117"/>
        <v>2.3267575224567616</v>
      </c>
      <c r="V553" s="126">
        <f t="shared" si="118"/>
        <v>3.1207935621611407</v>
      </c>
      <c r="W553" s="126">
        <f t="shared" si="119"/>
        <v>4.1624685380214217</v>
      </c>
    </row>
    <row r="554" spans="1:23" ht="14.5">
      <c r="A554" s="17" t="s">
        <v>4</v>
      </c>
      <c r="B554" s="47">
        <f t="shared" si="108"/>
        <v>3.0955924843314619E-2</v>
      </c>
      <c r="C554" s="47">
        <f t="shared" ref="C554:K554" si="124">C15*C512*C464/1000</f>
        <v>3.7335123196897538E-2</v>
      </c>
      <c r="D554" s="47">
        <f t="shared" si="124"/>
        <v>4.2259594452794674E-2</v>
      </c>
      <c r="E554" s="47">
        <f t="shared" si="124"/>
        <v>4.9343912624904937E-2</v>
      </c>
      <c r="F554" s="47">
        <f t="shared" si="124"/>
        <v>5.674665538168739E-2</v>
      </c>
      <c r="G554" s="47">
        <f t="shared" si="124"/>
        <v>6.9567955540191198E-2</v>
      </c>
      <c r="H554" s="47">
        <f t="shared" si="124"/>
        <v>8.3999759607139513E-2</v>
      </c>
      <c r="I554" s="47">
        <f t="shared" si="124"/>
        <v>8.6701626027188186E-2</v>
      </c>
      <c r="J554" s="47">
        <f t="shared" si="124"/>
        <v>9.2513608083543641E-2</v>
      </c>
      <c r="K554" s="47">
        <f t="shared" si="124"/>
        <v>0.10456645773075726</v>
      </c>
      <c r="L554" s="38"/>
      <c r="M554" s="124" t="s">
        <v>4</v>
      </c>
      <c r="N554" s="126">
        <f t="shared" si="110"/>
        <v>0.41392121371866925</v>
      </c>
      <c r="O554" s="126">
        <f t="shared" si="111"/>
        <v>0.48266237638903947</v>
      </c>
      <c r="P554" s="126">
        <f t="shared" si="112"/>
        <v>0.55022332732893253</v>
      </c>
      <c r="Q554" s="126">
        <f t="shared" si="113"/>
        <v>0.65053464227011992</v>
      </c>
      <c r="R554" s="126">
        <f t="shared" si="114"/>
        <v>0.76324441351255878</v>
      </c>
      <c r="S554" s="126">
        <f t="shared" si="115"/>
        <v>0.93877123502866255</v>
      </c>
      <c r="T554" s="126">
        <f t="shared" si="116"/>
        <v>1.1368377087523776</v>
      </c>
      <c r="U554" s="126">
        <f t="shared" si="117"/>
        <v>1.2193113022160247</v>
      </c>
      <c r="V554" s="126">
        <f t="shared" si="118"/>
        <v>1.338280627900827</v>
      </c>
      <c r="W554" s="126">
        <f t="shared" si="119"/>
        <v>1.5259810608398987</v>
      </c>
    </row>
    <row r="555" spans="1:23" ht="14.5">
      <c r="A555" s="17" t="s">
        <v>0</v>
      </c>
      <c r="B555" s="47">
        <f t="shared" si="108"/>
        <v>0.41087679009303463</v>
      </c>
      <c r="C555" s="47">
        <f t="shared" ref="C555:K555" si="125">C16*C513*C465/1000</f>
        <v>0.52468228796529293</v>
      </c>
      <c r="D555" s="47">
        <f t="shared" si="125"/>
        <v>0.60148969976062272</v>
      </c>
      <c r="E555" s="47">
        <f t="shared" si="125"/>
        <v>0.65816415489897218</v>
      </c>
      <c r="F555" s="47">
        <f t="shared" si="125"/>
        <v>0.63193114130436268</v>
      </c>
      <c r="G555" s="47">
        <f t="shared" si="125"/>
        <v>0.52493850781984464</v>
      </c>
      <c r="H555" s="47">
        <f t="shared" si="125"/>
        <v>0.43194409060462685</v>
      </c>
      <c r="I555" s="47">
        <f t="shared" si="125"/>
        <v>0.35039912457535888</v>
      </c>
      <c r="J555" s="47">
        <f t="shared" si="125"/>
        <v>0.28000911362739878</v>
      </c>
      <c r="K555" s="47">
        <f t="shared" si="125"/>
        <v>0.22105088716082077</v>
      </c>
      <c r="L555" s="38"/>
      <c r="M555" s="124" t="s">
        <v>0</v>
      </c>
      <c r="N555" s="126">
        <f t="shared" si="110"/>
        <v>4.3910214565049115</v>
      </c>
      <c r="O555" s="126">
        <f t="shared" si="111"/>
        <v>5.5568110233846308</v>
      </c>
      <c r="P555" s="126">
        <f t="shared" si="112"/>
        <v>6.3595383825074085</v>
      </c>
      <c r="Q555" s="126">
        <f t="shared" si="113"/>
        <v>6.963766437999019</v>
      </c>
      <c r="R555" s="126">
        <f t="shared" si="114"/>
        <v>6.7216383591533937</v>
      </c>
      <c r="S555" s="126">
        <f t="shared" si="115"/>
        <v>5.6532540097171369</v>
      </c>
      <c r="T555" s="126">
        <f t="shared" si="116"/>
        <v>4.7309038903719127</v>
      </c>
      <c r="U555" s="126">
        <f t="shared" si="117"/>
        <v>3.9264862012288844</v>
      </c>
      <c r="V555" s="126">
        <f t="shared" si="118"/>
        <v>3.2349396028013078</v>
      </c>
      <c r="W555" s="126">
        <f t="shared" si="119"/>
        <v>2.6577466720419727</v>
      </c>
    </row>
    <row r="556" spans="1:23" ht="14.5">
      <c r="A556" s="17" t="s">
        <v>1</v>
      </c>
      <c r="B556" s="47">
        <f t="shared" si="108"/>
        <v>6.959649869980096E-2</v>
      </c>
      <c r="C556" s="47">
        <f t="shared" ref="C556:K556" si="126">C17*C514*C466/1000</f>
        <v>7.8792348170113991E-2</v>
      </c>
      <c r="D556" s="47">
        <f t="shared" si="126"/>
        <v>7.9959878710289631E-2</v>
      </c>
      <c r="E556" s="47">
        <f t="shared" si="126"/>
        <v>7.7165278145461452E-2</v>
      </c>
      <c r="F556" s="47">
        <f t="shared" si="126"/>
        <v>7.3058145428137239E-2</v>
      </c>
      <c r="G556" s="47">
        <f t="shared" si="126"/>
        <v>6.5852148518653952E-2</v>
      </c>
      <c r="H556" s="47">
        <f t="shared" si="126"/>
        <v>5.7970675889660997E-2</v>
      </c>
      <c r="I556" s="47">
        <f t="shared" si="126"/>
        <v>4.9908755693671453E-2</v>
      </c>
      <c r="J556" s="47">
        <f t="shared" si="126"/>
        <v>3.8197695214431518E-2</v>
      </c>
      <c r="K556" s="47">
        <f t="shared" si="126"/>
        <v>2.7644840352815739E-2</v>
      </c>
      <c r="L556" s="38"/>
      <c r="M556" s="124" t="s">
        <v>1</v>
      </c>
      <c r="N556" s="126">
        <f t="shared" si="110"/>
        <v>0.7386932867068865</v>
      </c>
      <c r="O556" s="126">
        <f t="shared" si="111"/>
        <v>0.82982641233471377</v>
      </c>
      <c r="P556" s="126">
        <f t="shared" si="112"/>
        <v>0.83890075282651166</v>
      </c>
      <c r="Q556" s="126">
        <f t="shared" si="113"/>
        <v>0.80747518797841655</v>
      </c>
      <c r="R556" s="126">
        <f t="shared" si="114"/>
        <v>0.76276247520932339</v>
      </c>
      <c r="S556" s="126">
        <f t="shared" si="115"/>
        <v>0.68637076771499228</v>
      </c>
      <c r="T556" s="126">
        <f t="shared" si="116"/>
        <v>0.6030524650888337</v>
      </c>
      <c r="U556" s="126">
        <f t="shared" si="117"/>
        <v>0.51774418997395488</v>
      </c>
      <c r="V556" s="126">
        <f t="shared" si="118"/>
        <v>0.39483684579932377</v>
      </c>
      <c r="W556" s="126">
        <f t="shared" si="119"/>
        <v>0.28376661909968065</v>
      </c>
    </row>
    <row r="557" spans="1:23" ht="14.5">
      <c r="A557" s="17" t="s">
        <v>7</v>
      </c>
      <c r="B557" s="47">
        <f t="shared" si="108"/>
        <v>0.17686333510970889</v>
      </c>
      <c r="C557" s="47">
        <f t="shared" ref="C557:K557" si="127">C18*C515*C467/1000</f>
        <v>0.26380864256883896</v>
      </c>
      <c r="D557" s="47">
        <f t="shared" si="127"/>
        <v>0.35356139134387082</v>
      </c>
      <c r="E557" s="47">
        <f t="shared" si="127"/>
        <v>0.42676573998153633</v>
      </c>
      <c r="F557" s="47">
        <f t="shared" si="127"/>
        <v>0.50016307630660362</v>
      </c>
      <c r="G557" s="47">
        <f t="shared" si="127"/>
        <v>0.53729957147064755</v>
      </c>
      <c r="H557" s="47">
        <f t="shared" si="127"/>
        <v>0.5629107436314974</v>
      </c>
      <c r="I557" s="47">
        <f t="shared" si="127"/>
        <v>0.61256981735967309</v>
      </c>
      <c r="J557" s="47">
        <f t="shared" si="127"/>
        <v>0.65734566407494222</v>
      </c>
      <c r="K557" s="47">
        <f t="shared" si="127"/>
        <v>0.69844091379194428</v>
      </c>
      <c r="L557" s="38"/>
      <c r="M557" s="124" t="s">
        <v>7</v>
      </c>
      <c r="N557" s="126">
        <f t="shared" si="110"/>
        <v>1.8392001536583025</v>
      </c>
      <c r="O557" s="126">
        <f t="shared" si="111"/>
        <v>2.7439165020865381</v>
      </c>
      <c r="P557" s="126">
        <f t="shared" si="112"/>
        <v>3.6918062944082557</v>
      </c>
      <c r="Q557" s="126">
        <f t="shared" si="113"/>
        <v>4.4781705224285613</v>
      </c>
      <c r="R557" s="126">
        <f t="shared" si="114"/>
        <v>5.2719220387936012</v>
      </c>
      <c r="S557" s="126">
        <f t="shared" si="115"/>
        <v>5.6961371701900454</v>
      </c>
      <c r="T557" s="126">
        <f t="shared" si="116"/>
        <v>6.0027882850949652</v>
      </c>
      <c r="U557" s="126">
        <f t="shared" si="117"/>
        <v>6.5560626553040642</v>
      </c>
      <c r="V557" s="126">
        <f t="shared" si="118"/>
        <v>7.058278696329551</v>
      </c>
      <c r="W557" s="126">
        <f t="shared" si="119"/>
        <v>7.5220075632092698</v>
      </c>
    </row>
    <row r="558" spans="1:23" ht="14.5">
      <c r="A558" s="17" t="s">
        <v>8</v>
      </c>
      <c r="B558" s="47">
        <f t="shared" si="108"/>
        <v>2.3257028220509884E-2</v>
      </c>
      <c r="C558" s="47">
        <f t="shared" ref="C558:K558" si="128">C19*C516*C468/1000</f>
        <v>3.3383077621682633E-2</v>
      </c>
      <c r="D558" s="47">
        <f t="shared" si="128"/>
        <v>4.6694701879937427E-2</v>
      </c>
      <c r="E558" s="47">
        <f t="shared" si="128"/>
        <v>7.2113758831638911E-2</v>
      </c>
      <c r="F558" s="47">
        <f t="shared" si="128"/>
        <v>0.10984270823560974</v>
      </c>
      <c r="G558" s="47">
        <f t="shared" si="128"/>
        <v>0.2750801438900739</v>
      </c>
      <c r="H558" s="47">
        <f t="shared" si="128"/>
        <v>0.54123273246638026</v>
      </c>
      <c r="I558" s="47">
        <f t="shared" si="128"/>
        <v>0.83545116316323587</v>
      </c>
      <c r="J558" s="47">
        <f t="shared" si="128"/>
        <v>1.2720422980747921</v>
      </c>
      <c r="K558" s="47">
        <f t="shared" si="128"/>
        <v>1.8771594085252856</v>
      </c>
      <c r="L558" s="38"/>
      <c r="M558" s="124" t="s">
        <v>8</v>
      </c>
      <c r="N558" s="126">
        <f t="shared" si="110"/>
        <v>0.25760003670491194</v>
      </c>
      <c r="O558" s="126">
        <f t="shared" si="111"/>
        <v>0.37746936698655342</v>
      </c>
      <c r="P558" s="126">
        <f t="shared" si="112"/>
        <v>0.55026600119826108</v>
      </c>
      <c r="Q558" s="126">
        <f t="shared" si="113"/>
        <v>0.85859456048820926</v>
      </c>
      <c r="R558" s="126">
        <f t="shared" si="114"/>
        <v>1.2972502968889208</v>
      </c>
      <c r="S558" s="126">
        <f t="shared" si="115"/>
        <v>3.0462684337599026</v>
      </c>
      <c r="T558" s="126">
        <f t="shared" si="116"/>
        <v>5.8313853744883515</v>
      </c>
      <c r="U558" s="126">
        <f t="shared" si="117"/>
        <v>8.9036848829780375</v>
      </c>
      <c r="V558" s="126">
        <f t="shared" si="118"/>
        <v>13.437315102078138</v>
      </c>
      <c r="W558" s="126">
        <f t="shared" si="119"/>
        <v>19.700833111174738</v>
      </c>
    </row>
    <row r="559" spans="1:23" ht="14.5">
      <c r="A559" s="17" t="s">
        <v>89</v>
      </c>
      <c r="B559" s="47">
        <f>SUM(B549:B558)</f>
        <v>1.0584548065286032</v>
      </c>
      <c r="C559" s="47">
        <f t="shared" ref="C559:K559" si="129">SUM(C549:C558)</f>
        <v>1.417161756966471</v>
      </c>
      <c r="D559" s="47">
        <f t="shared" si="129"/>
        <v>1.7295029391914407</v>
      </c>
      <c r="E559" s="47">
        <f t="shared" si="129"/>
        <v>2.0159124847402525</v>
      </c>
      <c r="F559" s="47">
        <f t="shared" si="129"/>
        <v>2.2156740035721971</v>
      </c>
      <c r="G559" s="47">
        <f t="shared" si="129"/>
        <v>2.39510339796252</v>
      </c>
      <c r="H559" s="47">
        <f t="shared" si="129"/>
        <v>2.6995117309242591</v>
      </c>
      <c r="I559" s="47">
        <f t="shared" si="129"/>
        <v>3.0290017424131888</v>
      </c>
      <c r="J559" s="47">
        <f t="shared" si="129"/>
        <v>3.5166746093036583</v>
      </c>
      <c r="K559" s="47">
        <f t="shared" si="129"/>
        <v>4.29050529782885</v>
      </c>
      <c r="L559" s="38"/>
      <c r="M559" s="124" t="s">
        <v>89</v>
      </c>
      <c r="N559" s="126">
        <f>SUM(N549:N558)</f>
        <v>11.679397929005868</v>
      </c>
      <c r="O559" s="126">
        <f t="shared" ref="O559:W559" si="130">SUM(O549:O558)</f>
        <v>15.412209750782768</v>
      </c>
      <c r="P559" s="126">
        <f t="shared" si="130"/>
        <v>18.826813929152848</v>
      </c>
      <c r="Q559" s="126">
        <f t="shared" si="130"/>
        <v>22.050974237952115</v>
      </c>
      <c r="R559" s="126">
        <f t="shared" si="130"/>
        <v>24.4298837608907</v>
      </c>
      <c r="S559" s="126">
        <f t="shared" si="130"/>
        <v>26.623864348280829</v>
      </c>
      <c r="T559" s="126">
        <f t="shared" si="130"/>
        <v>30.11305755062309</v>
      </c>
      <c r="U559" s="126">
        <f t="shared" si="130"/>
        <v>33.863643224027854</v>
      </c>
      <c r="V559" s="126">
        <f t="shared" si="130"/>
        <v>39.240095234617712</v>
      </c>
      <c r="W559" s="126">
        <f t="shared" si="130"/>
        <v>47.557662015947102</v>
      </c>
    </row>
    <row r="560" spans="1:23" ht="14.5">
      <c r="A560" s="16"/>
      <c r="B560" s="2"/>
      <c r="C560" s="2"/>
      <c r="D560" s="2"/>
      <c r="E560" s="2"/>
      <c r="F560" s="2"/>
      <c r="G560" s="2"/>
      <c r="H560" s="2"/>
      <c r="I560" s="2"/>
      <c r="J560" s="2"/>
      <c r="K560" s="2"/>
      <c r="L560" s="38"/>
      <c r="M560" s="127" t="s">
        <v>246</v>
      </c>
      <c r="N560" s="126">
        <f>11202.2899443/1000</f>
        <v>11.2022899443</v>
      </c>
      <c r="O560" s="126">
        <f>14433.8048578/1000</f>
        <v>14.4338048578</v>
      </c>
      <c r="P560" t="s">
        <v>247</v>
      </c>
    </row>
    <row r="561" spans="1:14" ht="14.5">
      <c r="A561" t="s">
        <v>241</v>
      </c>
      <c r="L561" s="38"/>
      <c r="M561" s="45" t="s">
        <v>248</v>
      </c>
      <c r="N561" s="45"/>
    </row>
    <row r="562" spans="1:14" ht="14.5">
      <c r="A562" s="18" t="s">
        <v>41</v>
      </c>
      <c r="B562" s="17"/>
      <c r="C562" s="17"/>
      <c r="D562" s="17"/>
      <c r="E562" s="17"/>
      <c r="F562" s="17"/>
      <c r="G562" s="17"/>
      <c r="H562" s="17"/>
      <c r="I562" s="17"/>
      <c r="J562" s="17"/>
      <c r="K562" s="17"/>
      <c r="L562" s="38"/>
      <c r="M562" s="45"/>
      <c r="N562" s="45"/>
    </row>
    <row r="563" spans="1:14" ht="14.5">
      <c r="A563" s="17"/>
      <c r="B563" s="70">
        <v>2010</v>
      </c>
      <c r="C563" s="70">
        <v>2020</v>
      </c>
      <c r="D563" s="70">
        <v>2030</v>
      </c>
      <c r="E563" s="70">
        <v>2040</v>
      </c>
      <c r="F563" s="70">
        <v>2050</v>
      </c>
      <c r="G563" s="70">
        <v>2060</v>
      </c>
      <c r="H563" s="70">
        <v>2070</v>
      </c>
      <c r="I563" s="70">
        <v>2080</v>
      </c>
      <c r="J563" s="70">
        <v>2090</v>
      </c>
      <c r="K563" s="70">
        <v>2100</v>
      </c>
      <c r="L563" s="38"/>
      <c r="M563" s="45"/>
      <c r="N563" s="45"/>
    </row>
    <row r="564" spans="1:14" ht="14.5">
      <c r="A564" s="17" t="s">
        <v>5</v>
      </c>
      <c r="B564" s="47">
        <f t="shared" ref="B564:K564" si="131">B10*B521*B473/1000</f>
        <v>8.1682027365679949E-2</v>
      </c>
      <c r="C564" s="47">
        <f t="shared" si="131"/>
        <v>0.10345516617412866</v>
      </c>
      <c r="D564" s="47">
        <f t="shared" si="131"/>
        <v>0.13079539756778441</v>
      </c>
      <c r="E564" s="47">
        <f t="shared" si="131"/>
        <v>0.18380913772632745</v>
      </c>
      <c r="F564" s="47">
        <f t="shared" si="131"/>
        <v>0.24429732973119431</v>
      </c>
      <c r="G564" s="47">
        <f t="shared" si="131"/>
        <v>0.37416713988685418</v>
      </c>
      <c r="H564" s="47">
        <f t="shared" si="131"/>
        <v>0.51994754230115336</v>
      </c>
      <c r="I564" s="47">
        <f t="shared" si="131"/>
        <v>0.70506160343386282</v>
      </c>
      <c r="J564" s="47">
        <f t="shared" si="131"/>
        <v>1.3928846634349175</v>
      </c>
      <c r="K564" s="47">
        <f t="shared" si="131"/>
        <v>2.4599034752811226</v>
      </c>
      <c r="L564" s="38"/>
      <c r="M564" s="45"/>
      <c r="N564" s="45"/>
    </row>
    <row r="565" spans="1:14" ht="14.5">
      <c r="A565" s="17" t="s">
        <v>6</v>
      </c>
      <c r="B565" s="47">
        <f t="shared" ref="B565:K565" si="132">B11*B522*B474/1000</f>
        <v>0.23730980866835422</v>
      </c>
      <c r="C565" s="47">
        <f t="shared" si="132"/>
        <v>0.43786652474991533</v>
      </c>
      <c r="D565" s="47">
        <f t="shared" si="132"/>
        <v>0.7069761261115356</v>
      </c>
      <c r="E565" s="47">
        <f t="shared" si="132"/>
        <v>0.96612358307712842</v>
      </c>
      <c r="F565" s="47">
        <f t="shared" si="132"/>
        <v>1.0945504866491156</v>
      </c>
      <c r="G565" s="47">
        <f t="shared" si="132"/>
        <v>1.1399490960296461</v>
      </c>
      <c r="H565" s="47">
        <f t="shared" si="132"/>
        <v>1.1824239840773734</v>
      </c>
      <c r="I565" s="47">
        <f t="shared" si="132"/>
        <v>1.1740947270606819</v>
      </c>
      <c r="J565" s="47">
        <f t="shared" si="132"/>
        <v>1.2932750646628774</v>
      </c>
      <c r="K565" s="47">
        <f t="shared" si="132"/>
        <v>1.456841041228492</v>
      </c>
      <c r="L565" s="38"/>
      <c r="M565" s="45"/>
      <c r="N565" s="45"/>
    </row>
    <row r="566" spans="1:14" ht="14.5">
      <c r="A566" s="17" t="s">
        <v>11</v>
      </c>
      <c r="B566" s="47">
        <f t="shared" ref="B566:K566" si="133">B12*B523*B475/1000</f>
        <v>1.7112719795557743</v>
      </c>
      <c r="C566" s="47">
        <f t="shared" si="133"/>
        <v>2.3498492439438436</v>
      </c>
      <c r="D566" s="47">
        <f t="shared" si="133"/>
        <v>2.8453999875924856</v>
      </c>
      <c r="E566" s="47">
        <f t="shared" si="133"/>
        <v>3.2801285531084008</v>
      </c>
      <c r="F566" s="47">
        <f t="shared" si="133"/>
        <v>3.6913159156210087</v>
      </c>
      <c r="G566" s="47">
        <f t="shared" si="133"/>
        <v>3.9779684254884047</v>
      </c>
      <c r="H566" s="47">
        <f t="shared" si="133"/>
        <v>4.1890274439263004</v>
      </c>
      <c r="I566" s="47">
        <f t="shared" si="133"/>
        <v>4.1226700837945671</v>
      </c>
      <c r="J566" s="47">
        <f t="shared" si="133"/>
        <v>3.3678497805300776</v>
      </c>
      <c r="K566" s="47">
        <f t="shared" si="133"/>
        <v>2.7499400871053798</v>
      </c>
      <c r="L566" s="38"/>
      <c r="M566" s="45"/>
      <c r="N566" s="45"/>
    </row>
    <row r="567" spans="1:14" ht="14.5">
      <c r="A567" s="17" t="s">
        <v>2</v>
      </c>
      <c r="B567" s="47">
        <f t="shared" ref="B567:K567" si="134">B13*B524*B476/1000</f>
        <v>0.16690237915533815</v>
      </c>
      <c r="C567" s="47">
        <f t="shared" si="134"/>
        <v>0.17144777569950237</v>
      </c>
      <c r="D567" s="47">
        <f t="shared" si="134"/>
        <v>0.20415022395409976</v>
      </c>
      <c r="E567" s="47">
        <f t="shared" si="134"/>
        <v>0.25115944050255407</v>
      </c>
      <c r="F567" s="47">
        <f t="shared" si="134"/>
        <v>0.31586626372948423</v>
      </c>
      <c r="G567" s="47">
        <f t="shared" si="134"/>
        <v>0.3738984661348736</v>
      </c>
      <c r="H567" s="47">
        <f t="shared" si="134"/>
        <v>0.44773666690538272</v>
      </c>
      <c r="I567" s="47">
        <f t="shared" si="134"/>
        <v>0.4934026702063779</v>
      </c>
      <c r="J567" s="47">
        <f t="shared" si="134"/>
        <v>0.53685561218341349</v>
      </c>
      <c r="K567" s="47">
        <f t="shared" si="134"/>
        <v>0.58335120094035775</v>
      </c>
      <c r="L567" s="38"/>
      <c r="M567" s="45"/>
      <c r="N567" s="45"/>
    </row>
    <row r="568" spans="1:14" ht="14.5">
      <c r="A568" s="17" t="s">
        <v>3</v>
      </c>
      <c r="B568" s="47">
        <f t="shared" ref="B568:K568" si="135">B14*B525*B477/1000</f>
        <v>0.28530317107158343</v>
      </c>
      <c r="C568" s="47">
        <f t="shared" si="135"/>
        <v>0.36627370356872785</v>
      </c>
      <c r="D568" s="47">
        <f t="shared" si="135"/>
        <v>0.44593298415795107</v>
      </c>
      <c r="E568" s="47">
        <f t="shared" si="135"/>
        <v>0.55957768460263313</v>
      </c>
      <c r="F568" s="47">
        <f t="shared" si="135"/>
        <v>0.69318719021703767</v>
      </c>
      <c r="G568" s="47">
        <f t="shared" si="135"/>
        <v>0.73450264507012131</v>
      </c>
      <c r="H568" s="47">
        <f t="shared" si="135"/>
        <v>0.97043301172267071</v>
      </c>
      <c r="I568" s="47">
        <f t="shared" si="135"/>
        <v>1.3332782358564514</v>
      </c>
      <c r="J568" s="47">
        <f t="shared" si="135"/>
        <v>1.8286955386882655</v>
      </c>
      <c r="K568" s="47">
        <f t="shared" si="135"/>
        <v>2.4939410109258744</v>
      </c>
      <c r="L568" s="38"/>
      <c r="M568" s="45"/>
      <c r="N568" s="45"/>
    </row>
    <row r="569" spans="1:14" ht="14.5">
      <c r="A569" s="17" t="s">
        <v>4</v>
      </c>
      <c r="B569" s="47">
        <f t="shared" ref="B569:K569" si="136">B15*B526*B478/1000</f>
        <v>0.22152198515723831</v>
      </c>
      <c r="C569" s="47">
        <f t="shared" si="136"/>
        <v>0.26717181439510262</v>
      </c>
      <c r="D569" s="47">
        <f t="shared" si="136"/>
        <v>0.30241155134296138</v>
      </c>
      <c r="E569" s="47">
        <f t="shared" si="136"/>
        <v>0.35310724959506135</v>
      </c>
      <c r="F569" s="47">
        <f t="shared" si="136"/>
        <v>0.40608160844207114</v>
      </c>
      <c r="G569" s="47">
        <f t="shared" si="136"/>
        <v>0.49783140683395999</v>
      </c>
      <c r="H569" s="47">
        <f t="shared" si="136"/>
        <v>0.60110604335321494</v>
      </c>
      <c r="I569" s="47">
        <f t="shared" si="136"/>
        <v>0.62044072051205679</v>
      </c>
      <c r="J569" s="47">
        <f t="shared" si="136"/>
        <v>0.66203152451286718</v>
      </c>
      <c r="K569" s="47">
        <f t="shared" si="136"/>
        <v>0.74828225661558123</v>
      </c>
      <c r="L569" s="38"/>
      <c r="M569" s="45"/>
      <c r="N569" s="45"/>
    </row>
    <row r="570" spans="1:14" ht="14.5">
      <c r="A570" s="17" t="s">
        <v>0</v>
      </c>
      <c r="B570" s="47">
        <f t="shared" ref="B570:K570" si="137">B16*B527*B479/1000</f>
        <v>2.9402527192173245</v>
      </c>
      <c r="C570" s="47">
        <f t="shared" si="137"/>
        <v>3.7546499610401636</v>
      </c>
      <c r="D570" s="47">
        <f t="shared" si="137"/>
        <v>4.3042872411993267</v>
      </c>
      <c r="E570" s="47">
        <f t="shared" si="137"/>
        <v>4.7098521814651431</v>
      </c>
      <c r="F570" s="47">
        <f t="shared" si="137"/>
        <v>4.5221275608134137</v>
      </c>
      <c r="G570" s="47">
        <f t="shared" si="137"/>
        <v>3.7564834817992514</v>
      </c>
      <c r="H570" s="47">
        <f t="shared" si="137"/>
        <v>3.0910112655974982</v>
      </c>
      <c r="I570" s="47">
        <f t="shared" si="137"/>
        <v>2.5074718350744205</v>
      </c>
      <c r="J570" s="47">
        <f t="shared" si="137"/>
        <v>2.0037577629103196</v>
      </c>
      <c r="K570" s="47">
        <f t="shared" si="137"/>
        <v>1.5818500526954524</v>
      </c>
      <c r="L570" s="38"/>
      <c r="M570" s="45"/>
      <c r="N570" s="45"/>
    </row>
    <row r="571" spans="1:14" ht="14.5">
      <c r="A571" s="17" t="s">
        <v>1</v>
      </c>
      <c r="B571" s="47">
        <f t="shared" ref="B571:K571" si="138">B17*B528*B480/1000</f>
        <v>0.49803566296300211</v>
      </c>
      <c r="C571" s="47">
        <f t="shared" si="138"/>
        <v>0.56384157379208277</v>
      </c>
      <c r="D571" s="47">
        <f t="shared" si="138"/>
        <v>0.57219647464871992</v>
      </c>
      <c r="E571" s="47">
        <f t="shared" si="138"/>
        <v>0.55219818779488761</v>
      </c>
      <c r="F571" s="47">
        <f t="shared" si="138"/>
        <v>0.52280736204986422</v>
      </c>
      <c r="G571" s="47">
        <f t="shared" si="138"/>
        <v>0.47124092530131384</v>
      </c>
      <c r="H571" s="47">
        <f t="shared" si="138"/>
        <v>0.4148407540393006</v>
      </c>
      <c r="I571" s="47">
        <f t="shared" si="138"/>
        <v>0.35714929190291655</v>
      </c>
      <c r="J571" s="47">
        <f t="shared" si="138"/>
        <v>0.27334441840006674</v>
      </c>
      <c r="K571" s="47">
        <f t="shared" si="138"/>
        <v>0.19782771619027315</v>
      </c>
      <c r="L571" s="38"/>
      <c r="M571" s="45"/>
      <c r="N571" s="45"/>
    </row>
    <row r="572" spans="1:14" ht="14.5">
      <c r="A572" s="17" t="s">
        <v>7</v>
      </c>
      <c r="B572" s="47">
        <f t="shared" ref="B572:K572" si="139">B18*B529*B481/1000</f>
        <v>1.265641950396901</v>
      </c>
      <c r="C572" s="47">
        <f t="shared" si="139"/>
        <v>1.8878264661540665</v>
      </c>
      <c r="D572" s="47">
        <f t="shared" si="139"/>
        <v>2.5301011577550772</v>
      </c>
      <c r="E572" s="47">
        <f t="shared" si="139"/>
        <v>3.0539547565229528</v>
      </c>
      <c r="F572" s="47">
        <f t="shared" si="139"/>
        <v>3.5791893838286772</v>
      </c>
      <c r="G572" s="47">
        <f t="shared" si="139"/>
        <v>3.844939807121162</v>
      </c>
      <c r="H572" s="47">
        <f t="shared" si="139"/>
        <v>4.0282145026113385</v>
      </c>
      <c r="I572" s="47">
        <f t="shared" si="139"/>
        <v>4.3835770591821781</v>
      </c>
      <c r="J572" s="47">
        <f t="shared" si="139"/>
        <v>4.7039950244559492</v>
      </c>
      <c r="K572" s="47">
        <f t="shared" si="139"/>
        <v>4.9980744727011777</v>
      </c>
      <c r="L572" s="38"/>
      <c r="M572" s="45"/>
      <c r="N572" s="45"/>
    </row>
    <row r="573" spans="1:14" ht="14.5">
      <c r="A573" s="17" t="s">
        <v>8</v>
      </c>
      <c r="B573" s="47">
        <f t="shared" ref="B573:K573" si="140">B19*B530*B482/1000</f>
        <v>0.16642833597581561</v>
      </c>
      <c r="C573" s="47">
        <f t="shared" si="140"/>
        <v>0.23889079918768413</v>
      </c>
      <c r="D573" s="47">
        <f t="shared" si="140"/>
        <v>0.33414937880633483</v>
      </c>
      <c r="E573" s="47">
        <f t="shared" si="140"/>
        <v>0.51604928925213356</v>
      </c>
      <c r="F573" s="47">
        <f t="shared" si="140"/>
        <v>0.78603934163041378</v>
      </c>
      <c r="G573" s="47">
        <f t="shared" si="140"/>
        <v>1.9684858346278096</v>
      </c>
      <c r="H573" s="47">
        <f t="shared" si="140"/>
        <v>3.8730856834316829</v>
      </c>
      <c r="I573" s="47">
        <f t="shared" si="140"/>
        <v>5.9785259559386885</v>
      </c>
      <c r="J573" s="47">
        <f t="shared" si="140"/>
        <v>9.1027916788071348</v>
      </c>
      <c r="K573" s="47">
        <f t="shared" si="140"/>
        <v>13.433036833429112</v>
      </c>
      <c r="L573" s="38"/>
      <c r="M573" s="45"/>
      <c r="N573" s="45"/>
    </row>
    <row r="574" spans="1:14" ht="14.5">
      <c r="A574" s="17" t="s">
        <v>89</v>
      </c>
      <c r="B574" s="47">
        <f>SUM(B564:B573)</f>
        <v>7.5743500195270128</v>
      </c>
      <c r="C574" s="47">
        <f t="shared" ref="C574:K574" si="141">SUM(C564:C573)</f>
        <v>10.141273028705218</v>
      </c>
      <c r="D574" s="47">
        <f t="shared" si="141"/>
        <v>12.376400523136278</v>
      </c>
      <c r="E574" s="47">
        <f t="shared" si="141"/>
        <v>14.425960063647224</v>
      </c>
      <c r="F574" s="47">
        <f t="shared" si="141"/>
        <v>15.85546244271228</v>
      </c>
      <c r="G574" s="47">
        <f t="shared" si="141"/>
        <v>17.139467228293398</v>
      </c>
      <c r="H574" s="47">
        <f t="shared" si="141"/>
        <v>19.317826897965915</v>
      </c>
      <c r="I574" s="47">
        <f t="shared" si="141"/>
        <v>21.675672182962202</v>
      </c>
      <c r="J574" s="47">
        <f t="shared" si="141"/>
        <v>25.165481068585891</v>
      </c>
      <c r="K574" s="47">
        <f t="shared" si="141"/>
        <v>30.703048147112824</v>
      </c>
      <c r="L574" s="38"/>
      <c r="M574" s="45"/>
      <c r="N574" s="45"/>
    </row>
    <row r="576" spans="1:14">
      <c r="A576" t="s">
        <v>242</v>
      </c>
    </row>
    <row r="577" spans="1:14" ht="14.5">
      <c r="A577" s="18" t="s">
        <v>41</v>
      </c>
      <c r="B577" s="17"/>
      <c r="C577" s="17"/>
      <c r="D577" s="17"/>
      <c r="E577" s="17"/>
      <c r="F577" s="17"/>
      <c r="G577" s="17"/>
      <c r="H577" s="17"/>
      <c r="I577" s="17"/>
      <c r="J577" s="17"/>
      <c r="K577" s="17"/>
    </row>
    <row r="578" spans="1:14" ht="14.5">
      <c r="A578" s="17"/>
      <c r="B578" s="70">
        <v>2010</v>
      </c>
      <c r="C578" s="70">
        <v>2020</v>
      </c>
      <c r="D578" s="70">
        <v>2030</v>
      </c>
      <c r="E578" s="70">
        <v>2040</v>
      </c>
      <c r="F578" s="70">
        <v>2050</v>
      </c>
      <c r="G578" s="70">
        <v>2060</v>
      </c>
      <c r="H578" s="70">
        <v>2070</v>
      </c>
      <c r="I578" s="70">
        <v>2080</v>
      </c>
      <c r="J578" s="70">
        <v>2090</v>
      </c>
      <c r="K578" s="70">
        <v>2100</v>
      </c>
    </row>
    <row r="579" spans="1:14" ht="14.5">
      <c r="A579" s="17" t="s">
        <v>5</v>
      </c>
      <c r="B579" s="47">
        <f t="shared" ref="B579:K579" si="142">B10*B535*B487/1000</f>
        <v>2.419555061169382E-2</v>
      </c>
      <c r="C579" s="47">
        <f t="shared" si="142"/>
        <v>3.0645109945680253E-2</v>
      </c>
      <c r="D579" s="47">
        <f t="shared" si="142"/>
        <v>3.874373303028017E-2</v>
      </c>
      <c r="E579" s="47">
        <f t="shared" si="142"/>
        <v>5.4447268734392242E-2</v>
      </c>
      <c r="F579" s="47">
        <f t="shared" si="142"/>
        <v>7.2364859155005887E-2</v>
      </c>
      <c r="G579" s="47">
        <f t="shared" si="142"/>
        <v>0.11083441807627009</v>
      </c>
      <c r="H579" s="47">
        <f t="shared" si="142"/>
        <v>0.15401695429096612</v>
      </c>
      <c r="I579" s="47">
        <f t="shared" si="142"/>
        <v>0.20885076265153771</v>
      </c>
      <c r="J579" s="47">
        <f t="shared" si="142"/>
        <v>0.41259518718253496</v>
      </c>
      <c r="K579" s="47">
        <f t="shared" si="142"/>
        <v>0.72866358678376419</v>
      </c>
    </row>
    <row r="580" spans="1:14" ht="14.5">
      <c r="A580" s="17" t="s">
        <v>6</v>
      </c>
      <c r="B580" s="47">
        <f t="shared" ref="B580:K580" si="143">B11*B536*B488/1000</f>
        <v>7.0295041289573479E-2</v>
      </c>
      <c r="C580" s="47">
        <f t="shared" si="143"/>
        <v>0.12970321626963541</v>
      </c>
      <c r="D580" s="47">
        <f t="shared" si="143"/>
        <v>0.20941787553840915</v>
      </c>
      <c r="E580" s="47">
        <f t="shared" si="143"/>
        <v>0.2861815849261769</v>
      </c>
      <c r="F580" s="47">
        <f t="shared" si="143"/>
        <v>0.3242237313504801</v>
      </c>
      <c r="G580" s="47">
        <f t="shared" si="143"/>
        <v>0.3376715409408268</v>
      </c>
      <c r="H580" s="47">
        <f t="shared" si="143"/>
        <v>0.35025329651949177</v>
      </c>
      <c r="I580" s="47">
        <f t="shared" si="143"/>
        <v>0.34778603455006324</v>
      </c>
      <c r="J580" s="47">
        <f t="shared" si="143"/>
        <v>0.38308919711069622</v>
      </c>
      <c r="K580" s="47">
        <f t="shared" si="143"/>
        <v>0.43154011087936334</v>
      </c>
    </row>
    <row r="581" spans="1:14" ht="14.5">
      <c r="A581" s="17" t="s">
        <v>11</v>
      </c>
      <c r="B581" s="47">
        <f t="shared" ref="B581:K581" si="144">B12*B537*B489/1000</f>
        <v>0.50690671041194402</v>
      </c>
      <c r="C581" s="47">
        <f t="shared" si="144"/>
        <v>0.69606372595475874</v>
      </c>
      <c r="D581" s="47">
        <f t="shared" si="144"/>
        <v>0.84285395001390184</v>
      </c>
      <c r="E581" s="47">
        <f t="shared" si="144"/>
        <v>0.97162765150639097</v>
      </c>
      <c r="F581" s="47">
        <f t="shared" si="144"/>
        <v>1.0934280641727259</v>
      </c>
      <c r="G581" s="47">
        <f t="shared" si="144"/>
        <v>1.1783392194678233</v>
      </c>
      <c r="H581" s="47">
        <f t="shared" si="144"/>
        <v>1.2408583479390907</v>
      </c>
      <c r="I581" s="47">
        <f t="shared" si="144"/>
        <v>1.2212022140586485</v>
      </c>
      <c r="J581" s="47">
        <f t="shared" si="144"/>
        <v>0.99761211181243925</v>
      </c>
      <c r="K581" s="47">
        <f t="shared" si="144"/>
        <v>0.81457716835074867</v>
      </c>
    </row>
    <row r="582" spans="1:14" ht="14.5">
      <c r="A582" s="17" t="s">
        <v>2</v>
      </c>
      <c r="B582" s="47">
        <f t="shared" ref="B582:K582" si="145">B13*B538*B490/1000</f>
        <v>4.9439210708938065E-2</v>
      </c>
      <c r="C582" s="47">
        <f t="shared" si="145"/>
        <v>5.0785631404915453E-2</v>
      </c>
      <c r="D582" s="47">
        <f t="shared" si="145"/>
        <v>6.047263070438276E-2</v>
      </c>
      <c r="E582" s="47">
        <f t="shared" si="145"/>
        <v>7.4397528443785652E-2</v>
      </c>
      <c r="F582" s="47">
        <f t="shared" si="145"/>
        <v>9.3564746334938706E-2</v>
      </c>
      <c r="G582" s="47">
        <f t="shared" si="145"/>
        <v>0.11075483252270665</v>
      </c>
      <c r="H582" s="47">
        <f t="shared" si="145"/>
        <v>0.13262691358432235</v>
      </c>
      <c r="I582" s="47">
        <f t="shared" si="145"/>
        <v>0.14615392962123397</v>
      </c>
      <c r="J582" s="47">
        <f t="shared" si="145"/>
        <v>0.15902540074823626</v>
      </c>
      <c r="K582" s="47">
        <f t="shared" si="145"/>
        <v>0.17279815354675246</v>
      </c>
    </row>
    <row r="583" spans="1:14" ht="14.5">
      <c r="A583" s="17" t="s">
        <v>3</v>
      </c>
      <c r="B583" s="47">
        <f t="shared" ref="B583:K583" si="146">B14*B539*B491/1000</f>
        <v>8.4511459105135717E-2</v>
      </c>
      <c r="C583" s="47">
        <f t="shared" si="146"/>
        <v>0.10849625331598091</v>
      </c>
      <c r="D583" s="47">
        <f t="shared" si="146"/>
        <v>0.13209263329512794</v>
      </c>
      <c r="E583" s="47">
        <f t="shared" si="146"/>
        <v>0.1657560497165893</v>
      </c>
      <c r="F583" s="47">
        <f t="shared" si="146"/>
        <v>0.20533336751287867</v>
      </c>
      <c r="G583" s="47">
        <f t="shared" si="146"/>
        <v>0.21757168004236119</v>
      </c>
      <c r="H583" s="47">
        <f t="shared" si="146"/>
        <v>0.28745810807653782</v>
      </c>
      <c r="I583" s="47">
        <f t="shared" si="146"/>
        <v>0.39493878978680869</v>
      </c>
      <c r="J583" s="47">
        <f t="shared" si="146"/>
        <v>0.54168948649652937</v>
      </c>
      <c r="K583" s="47">
        <f t="shared" si="146"/>
        <v>0.73874606077407012</v>
      </c>
    </row>
    <row r="584" spans="1:14" ht="14.5">
      <c r="A584" s="17" t="s">
        <v>4</v>
      </c>
      <c r="B584" s="47">
        <f t="shared" ref="B584:K584" si="147">B15*B540*B492/1000</f>
        <v>6.5618430104330105E-2</v>
      </c>
      <c r="C584" s="47">
        <f t="shared" si="147"/>
        <v>7.9140655119572675E-2</v>
      </c>
      <c r="D584" s="47">
        <f t="shared" si="147"/>
        <v>8.9579240771316029E-2</v>
      </c>
      <c r="E584" s="47">
        <f t="shared" si="147"/>
        <v>0.10459613460234773</v>
      </c>
      <c r="F584" s="47">
        <f t="shared" si="147"/>
        <v>0.12028800491877184</v>
      </c>
      <c r="G584" s="47">
        <f t="shared" si="147"/>
        <v>0.14746579374452271</v>
      </c>
      <c r="H584" s="47">
        <f t="shared" si="147"/>
        <v>0.178057427857853</v>
      </c>
      <c r="I584" s="47">
        <f t="shared" si="147"/>
        <v>0.18378467502402807</v>
      </c>
      <c r="J584" s="47">
        <f t="shared" si="147"/>
        <v>0.19610455046832265</v>
      </c>
      <c r="K584" s="47">
        <f t="shared" si="147"/>
        <v>0.22165342604341279</v>
      </c>
    </row>
    <row r="585" spans="1:14" ht="14.5">
      <c r="A585" s="17" t="s">
        <v>0</v>
      </c>
      <c r="B585" s="47">
        <f t="shared" ref="B585:K585" si="148">B16*B541*B493/1000</f>
        <v>0.87095087834321139</v>
      </c>
      <c r="C585" s="47">
        <f t="shared" si="148"/>
        <v>1.1121886428557464</v>
      </c>
      <c r="D585" s="47">
        <f t="shared" si="148"/>
        <v>1.2750001824203541</v>
      </c>
      <c r="E585" s="47">
        <f t="shared" si="148"/>
        <v>1.3951351417866191</v>
      </c>
      <c r="F585" s="47">
        <f t="shared" si="148"/>
        <v>1.3395280430584555</v>
      </c>
      <c r="G585" s="47">
        <f t="shared" si="148"/>
        <v>1.1127317616513352</v>
      </c>
      <c r="H585" s="47">
        <f t="shared" si="148"/>
        <v>0.91560802210822401</v>
      </c>
      <c r="I585" s="47">
        <f t="shared" si="148"/>
        <v>0.74275411188473128</v>
      </c>
      <c r="J585" s="47">
        <f t="shared" si="148"/>
        <v>0.59354577658832153</v>
      </c>
      <c r="K585" s="47">
        <f t="shared" si="148"/>
        <v>0.46856982183800089</v>
      </c>
    </row>
    <row r="586" spans="1:14" ht="14.5">
      <c r="A586" s="17" t="s">
        <v>1</v>
      </c>
      <c r="B586" s="47">
        <f t="shared" ref="B586:K586" si="149">B17*B542*B494/1000</f>
        <v>0.14752629774604389</v>
      </c>
      <c r="C586" s="47">
        <f t="shared" si="149"/>
        <v>0.16701908333626325</v>
      </c>
      <c r="D586" s="47">
        <f t="shared" si="149"/>
        <v>0.16949394142992255</v>
      </c>
      <c r="E586" s="47">
        <f t="shared" si="149"/>
        <v>0.16357012223340767</v>
      </c>
      <c r="F586" s="47">
        <f t="shared" si="149"/>
        <v>0.15486407960974011</v>
      </c>
      <c r="G586" s="47">
        <f t="shared" si="149"/>
        <v>0.13958925881435794</v>
      </c>
      <c r="H586" s="47">
        <f t="shared" si="149"/>
        <v>0.12288260690709135</v>
      </c>
      <c r="I586" s="47">
        <f t="shared" si="149"/>
        <v>0.10579345355228618</v>
      </c>
      <c r="J586" s="47">
        <f t="shared" si="149"/>
        <v>8.0969081242487501E-2</v>
      </c>
      <c r="K586" s="47">
        <f t="shared" si="149"/>
        <v>5.8599800639726828E-2</v>
      </c>
    </row>
    <row r="587" spans="1:14" ht="14.5">
      <c r="A587" s="17" t="s">
        <v>7</v>
      </c>
      <c r="B587" s="47">
        <f t="shared" ref="B587:K587" si="150">B18*B543*B495/1000</f>
        <v>0.37490381733568262</v>
      </c>
      <c r="C587" s="47">
        <f t="shared" si="150"/>
        <v>0.5592050329925794</v>
      </c>
      <c r="D587" s="47">
        <f t="shared" si="150"/>
        <v>0.74945728686564805</v>
      </c>
      <c r="E587" s="47">
        <f t="shared" si="150"/>
        <v>0.90463127887936323</v>
      </c>
      <c r="F587" s="47">
        <f t="shared" si="150"/>
        <v>1.0602143541022171</v>
      </c>
      <c r="G587" s="47">
        <f t="shared" si="150"/>
        <v>1.138933969961728</v>
      </c>
      <c r="H587" s="47">
        <f t="shared" si="150"/>
        <v>1.1932229281767701</v>
      </c>
      <c r="I587" s="47">
        <f t="shared" si="150"/>
        <v>1.2984871215410911</v>
      </c>
      <c r="J587" s="47">
        <f t="shared" si="150"/>
        <v>1.3934001562160225</v>
      </c>
      <c r="K587" s="47">
        <f t="shared" si="150"/>
        <v>1.480511291962221</v>
      </c>
    </row>
    <row r="588" spans="1:14" ht="14.5">
      <c r="A588" s="17" t="s">
        <v>8</v>
      </c>
      <c r="B588" s="47">
        <f t="shared" ref="B588:K588" si="151">B19*B544*B496/1000</f>
        <v>4.9298791376654397E-2</v>
      </c>
      <c r="C588" s="47">
        <f t="shared" si="151"/>
        <v>7.0763356503589905E-2</v>
      </c>
      <c r="D588" s="47">
        <f t="shared" si="151"/>
        <v>9.8980503637349018E-2</v>
      </c>
      <c r="E588" s="47">
        <f t="shared" si="151"/>
        <v>0.15286222806799316</v>
      </c>
      <c r="F588" s="47">
        <f t="shared" si="151"/>
        <v>0.23283769130823725</v>
      </c>
      <c r="G588" s="47">
        <f t="shared" si="151"/>
        <v>0.58309765533747604</v>
      </c>
      <c r="H588" s="47">
        <f t="shared" si="151"/>
        <v>1.1472712382292369</v>
      </c>
      <c r="I588" s="47">
        <f t="shared" si="151"/>
        <v>1.7709370349323434</v>
      </c>
      <c r="J588" s="47">
        <f t="shared" si="151"/>
        <v>2.6963955704265969</v>
      </c>
      <c r="K588" s="47">
        <f t="shared" si="151"/>
        <v>3.9790849107712507</v>
      </c>
      <c r="L588" s="38"/>
      <c r="M588" s="45"/>
      <c r="N588" s="45"/>
    </row>
    <row r="589" spans="1:14" ht="14.5">
      <c r="A589" s="17" t="s">
        <v>89</v>
      </c>
      <c r="B589" s="47">
        <f>SUM(B579:B588)</f>
        <v>2.2436461870332072</v>
      </c>
      <c r="C589" s="47">
        <f t="shared" ref="C589:K589" si="152">SUM(C579:C588)</f>
        <v>3.0040107076987219</v>
      </c>
      <c r="D589" s="47">
        <f t="shared" si="152"/>
        <v>3.6660919777066918</v>
      </c>
      <c r="E589" s="47">
        <f t="shared" si="152"/>
        <v>4.2732049888970653</v>
      </c>
      <c r="F589" s="47">
        <f t="shared" si="152"/>
        <v>4.6966469415234506</v>
      </c>
      <c r="G589" s="47">
        <f t="shared" si="152"/>
        <v>5.0769901305594081</v>
      </c>
      <c r="H589" s="47">
        <f t="shared" si="152"/>
        <v>5.7222558436895845</v>
      </c>
      <c r="I589" s="47">
        <f t="shared" si="152"/>
        <v>6.4206881276027721</v>
      </c>
      <c r="J589" s="47">
        <f t="shared" si="152"/>
        <v>7.4544265182921876</v>
      </c>
      <c r="K589" s="47">
        <f t="shared" si="152"/>
        <v>9.0947443315893111</v>
      </c>
      <c r="L589" s="38"/>
      <c r="M589" s="45"/>
      <c r="N589" s="45"/>
    </row>
    <row r="590" spans="1:14" ht="14.5">
      <c r="A590" s="16"/>
      <c r="B590" s="2"/>
      <c r="C590" s="2"/>
      <c r="D590" s="2"/>
      <c r="E590" s="2"/>
      <c r="F590" s="2"/>
      <c r="G590" s="2"/>
      <c r="H590" s="2"/>
      <c r="I590" s="2"/>
      <c r="J590" s="2"/>
      <c r="K590" s="2"/>
      <c r="L590" s="38"/>
      <c r="M590" s="45"/>
      <c r="N590" s="45"/>
    </row>
    <row r="591" spans="1:14">
      <c r="A591" s="54" t="s">
        <v>250</v>
      </c>
    </row>
    <row r="592" spans="1:14" ht="14.5">
      <c r="A592" s="129" t="s">
        <v>291</v>
      </c>
      <c r="B592" s="129"/>
      <c r="C592" s="129"/>
      <c r="D592" s="129"/>
      <c r="E592" s="129"/>
      <c r="F592" s="129"/>
      <c r="G592" s="129"/>
      <c r="H592" s="129"/>
      <c r="I592" s="129"/>
      <c r="J592" s="129"/>
      <c r="K592" s="129"/>
      <c r="M592" t="s">
        <v>253</v>
      </c>
    </row>
    <row r="593" spans="1:14" ht="14.5">
      <c r="A593" s="129"/>
      <c r="B593" s="140">
        <v>2010</v>
      </c>
      <c r="C593" s="140">
        <v>2020</v>
      </c>
      <c r="D593" s="140">
        <v>2030</v>
      </c>
      <c r="E593" s="140">
        <v>2040</v>
      </c>
      <c r="F593" s="140">
        <v>2050</v>
      </c>
      <c r="G593" s="140">
        <v>2060</v>
      </c>
      <c r="H593" s="140">
        <v>2070</v>
      </c>
      <c r="I593" s="140">
        <v>2080</v>
      </c>
      <c r="J593" s="140">
        <v>2090</v>
      </c>
      <c r="K593" s="140">
        <v>2100</v>
      </c>
      <c r="M593">
        <f>SUM(C384:C393)/'[7]Number of aircrafts'!$K$14</f>
        <v>0.67060582781406552</v>
      </c>
      <c r="N593" t="s">
        <v>255</v>
      </c>
    </row>
    <row r="594" spans="1:14" ht="14.5">
      <c r="A594" s="129" t="s">
        <v>5</v>
      </c>
      <c r="B594" s="140">
        <f>ROUND(B507/$M$593,0)</f>
        <v>8</v>
      </c>
      <c r="C594" s="140">
        <f t="shared" ref="C594:K594" si="153">ROUND(C507/$M$593,0)</f>
        <v>9</v>
      </c>
      <c r="D594" s="140">
        <f t="shared" si="153"/>
        <v>10</v>
      </c>
      <c r="E594" s="140">
        <f t="shared" si="153"/>
        <v>12</v>
      </c>
      <c r="F594" s="140">
        <f t="shared" si="153"/>
        <v>14</v>
      </c>
      <c r="G594" s="140">
        <f t="shared" si="153"/>
        <v>20</v>
      </c>
      <c r="H594" s="140">
        <f t="shared" si="153"/>
        <v>26</v>
      </c>
      <c r="I594" s="140">
        <f t="shared" si="153"/>
        <v>34</v>
      </c>
      <c r="J594" s="140">
        <f t="shared" si="153"/>
        <v>65</v>
      </c>
      <c r="K594" s="140">
        <f t="shared" si="153"/>
        <v>115</v>
      </c>
      <c r="M594" t="s">
        <v>254</v>
      </c>
    </row>
    <row r="595" spans="1:14" ht="14.5">
      <c r="A595" s="129" t="s">
        <v>6</v>
      </c>
      <c r="B595" s="140">
        <f t="shared" ref="B595:K603" si="154">ROUND(B508/$M$593,0)</f>
        <v>15</v>
      </c>
      <c r="C595" s="140">
        <f t="shared" si="154"/>
        <v>31</v>
      </c>
      <c r="D595" s="140">
        <f t="shared" si="154"/>
        <v>53</v>
      </c>
      <c r="E595" s="140">
        <f t="shared" si="154"/>
        <v>79</v>
      </c>
      <c r="F595" s="140">
        <f t="shared" si="154"/>
        <v>100</v>
      </c>
      <c r="G595" s="140">
        <f t="shared" si="154"/>
        <v>118</v>
      </c>
      <c r="H595" s="140">
        <f t="shared" si="154"/>
        <v>139</v>
      </c>
      <c r="I595" s="140">
        <f t="shared" si="154"/>
        <v>155</v>
      </c>
      <c r="J595" s="140">
        <f t="shared" si="154"/>
        <v>190</v>
      </c>
      <c r="K595" s="140">
        <f t="shared" si="154"/>
        <v>233</v>
      </c>
    </row>
    <row r="596" spans="1:14" ht="14.5">
      <c r="A596" s="129" t="s">
        <v>11</v>
      </c>
      <c r="B596" s="140">
        <f t="shared" si="154"/>
        <v>274</v>
      </c>
      <c r="C596" s="140">
        <f t="shared" si="154"/>
        <v>405</v>
      </c>
      <c r="D596" s="140">
        <f t="shared" si="154"/>
        <v>525</v>
      </c>
      <c r="E596" s="140">
        <f t="shared" si="154"/>
        <v>657</v>
      </c>
      <c r="F596" s="140">
        <f t="shared" si="154"/>
        <v>812</v>
      </c>
      <c r="G596" s="140">
        <f t="shared" si="154"/>
        <v>973</v>
      </c>
      <c r="H596" s="140">
        <f t="shared" si="154"/>
        <v>1148</v>
      </c>
      <c r="I596" s="140">
        <f t="shared" si="154"/>
        <v>1265</v>
      </c>
      <c r="J596" s="140">
        <f t="shared" si="154"/>
        <v>1156</v>
      </c>
      <c r="K596" s="140">
        <f t="shared" si="154"/>
        <v>1056</v>
      </c>
    </row>
    <row r="597" spans="1:14" ht="14.5">
      <c r="A597" s="129" t="s">
        <v>2</v>
      </c>
      <c r="B597" s="140">
        <f t="shared" si="154"/>
        <v>51</v>
      </c>
      <c r="C597" s="140">
        <f t="shared" si="154"/>
        <v>63</v>
      </c>
      <c r="D597" s="140">
        <f t="shared" si="154"/>
        <v>80</v>
      </c>
      <c r="E597" s="140">
        <f t="shared" si="154"/>
        <v>106</v>
      </c>
      <c r="F597" s="140">
        <f t="shared" si="154"/>
        <v>141</v>
      </c>
      <c r="G597" s="140">
        <f t="shared" si="154"/>
        <v>177</v>
      </c>
      <c r="H597" s="140">
        <f t="shared" si="154"/>
        <v>224</v>
      </c>
      <c r="I597" s="140">
        <f t="shared" si="154"/>
        <v>259</v>
      </c>
      <c r="J597" s="140">
        <f t="shared" si="154"/>
        <v>294</v>
      </c>
      <c r="K597" s="140">
        <f t="shared" si="154"/>
        <v>334</v>
      </c>
    </row>
    <row r="598" spans="1:14" ht="14.5">
      <c r="A598" s="129" t="s">
        <v>3</v>
      </c>
      <c r="B598" s="140">
        <f t="shared" si="154"/>
        <v>47</v>
      </c>
      <c r="C598" s="140">
        <f t="shared" si="154"/>
        <v>60</v>
      </c>
      <c r="D598" s="140">
        <f t="shared" si="154"/>
        <v>70</v>
      </c>
      <c r="E598" s="140">
        <f t="shared" si="154"/>
        <v>87</v>
      </c>
      <c r="F598" s="140">
        <f t="shared" si="154"/>
        <v>107</v>
      </c>
      <c r="G598" s="140">
        <f t="shared" si="154"/>
        <v>115</v>
      </c>
      <c r="H598" s="140">
        <f t="shared" si="154"/>
        <v>156</v>
      </c>
      <c r="I598" s="140">
        <f t="shared" si="154"/>
        <v>219</v>
      </c>
      <c r="J598" s="140">
        <f t="shared" si="154"/>
        <v>310</v>
      </c>
      <c r="K598" s="140">
        <f t="shared" si="154"/>
        <v>434</v>
      </c>
    </row>
    <row r="599" spans="1:14" ht="14.5">
      <c r="A599" s="129" t="s">
        <v>4</v>
      </c>
      <c r="B599" s="140">
        <f t="shared" si="154"/>
        <v>50</v>
      </c>
      <c r="C599" s="140">
        <f t="shared" si="154"/>
        <v>56</v>
      </c>
      <c r="D599" s="140">
        <f t="shared" si="154"/>
        <v>58</v>
      </c>
      <c r="E599" s="140">
        <f t="shared" si="154"/>
        <v>63</v>
      </c>
      <c r="F599" s="140">
        <f t="shared" si="154"/>
        <v>69</v>
      </c>
      <c r="G599" s="140">
        <f t="shared" si="154"/>
        <v>83</v>
      </c>
      <c r="H599" s="140">
        <f t="shared" si="154"/>
        <v>99</v>
      </c>
      <c r="I599" s="140">
        <f t="shared" si="154"/>
        <v>101</v>
      </c>
      <c r="J599" s="140">
        <f t="shared" si="154"/>
        <v>108</v>
      </c>
      <c r="K599" s="140">
        <f t="shared" si="154"/>
        <v>123</v>
      </c>
    </row>
    <row r="600" spans="1:14" ht="14.5">
      <c r="A600" s="129" t="s">
        <v>0</v>
      </c>
      <c r="B600" s="140">
        <f t="shared" si="154"/>
        <v>852</v>
      </c>
      <c r="C600" s="140">
        <f t="shared" si="154"/>
        <v>1135</v>
      </c>
      <c r="D600" s="140">
        <f t="shared" si="154"/>
        <v>1360</v>
      </c>
      <c r="E600" s="140">
        <f t="shared" si="154"/>
        <v>1589</v>
      </c>
      <c r="F600" s="140">
        <f t="shared" si="154"/>
        <v>1660</v>
      </c>
      <c r="G600" s="140">
        <f t="shared" si="154"/>
        <v>1516</v>
      </c>
      <c r="H600" s="140">
        <f t="shared" si="154"/>
        <v>1385</v>
      </c>
      <c r="I600" s="140">
        <f t="shared" si="154"/>
        <v>1265</v>
      </c>
      <c r="J600" s="140">
        <f t="shared" si="154"/>
        <v>1156</v>
      </c>
      <c r="K600" s="140">
        <f t="shared" si="154"/>
        <v>1056</v>
      </c>
    </row>
    <row r="601" spans="1:14" ht="14.5">
      <c r="A601" s="129" t="s">
        <v>1</v>
      </c>
      <c r="B601" s="140">
        <f t="shared" si="154"/>
        <v>502</v>
      </c>
      <c r="C601" s="140">
        <f t="shared" si="154"/>
        <v>645</v>
      </c>
      <c r="D601" s="140">
        <f t="shared" si="154"/>
        <v>750</v>
      </c>
      <c r="E601" s="140">
        <f t="shared" si="154"/>
        <v>847</v>
      </c>
      <c r="F601" s="140">
        <f t="shared" si="154"/>
        <v>953</v>
      </c>
      <c r="G601" s="140">
        <f t="shared" si="154"/>
        <v>1038</v>
      </c>
      <c r="H601" s="140">
        <f t="shared" si="154"/>
        <v>1126</v>
      </c>
      <c r="I601" s="140">
        <f t="shared" si="154"/>
        <v>1208</v>
      </c>
      <c r="J601" s="140">
        <f t="shared" si="154"/>
        <v>1156</v>
      </c>
      <c r="K601" s="140">
        <f t="shared" si="154"/>
        <v>1056</v>
      </c>
    </row>
    <row r="602" spans="1:14" ht="14.5">
      <c r="A602" s="129" t="s">
        <v>7</v>
      </c>
      <c r="B602" s="140">
        <f t="shared" si="154"/>
        <v>165</v>
      </c>
      <c r="C602" s="140">
        <f t="shared" si="154"/>
        <v>258</v>
      </c>
      <c r="D602" s="140">
        <f t="shared" si="154"/>
        <v>338</v>
      </c>
      <c r="E602" s="140">
        <f t="shared" si="154"/>
        <v>410</v>
      </c>
      <c r="F602" s="140">
        <f t="shared" si="154"/>
        <v>493</v>
      </c>
      <c r="G602" s="140">
        <f t="shared" si="154"/>
        <v>550</v>
      </c>
      <c r="H602" s="140">
        <f t="shared" si="154"/>
        <v>606</v>
      </c>
      <c r="I602" s="140">
        <f t="shared" si="154"/>
        <v>694</v>
      </c>
      <c r="J602" s="140">
        <f t="shared" si="154"/>
        <v>785</v>
      </c>
      <c r="K602" s="140">
        <f t="shared" si="154"/>
        <v>877</v>
      </c>
    </row>
    <row r="603" spans="1:14" ht="14.5">
      <c r="A603" s="129" t="s">
        <v>8</v>
      </c>
      <c r="B603" s="140">
        <f t="shared" si="154"/>
        <v>10</v>
      </c>
      <c r="C603" s="140">
        <f t="shared" si="154"/>
        <v>13</v>
      </c>
      <c r="D603" s="140">
        <f t="shared" si="154"/>
        <v>17</v>
      </c>
      <c r="E603" s="140">
        <f t="shared" si="154"/>
        <v>25</v>
      </c>
      <c r="F603" s="140">
        <f t="shared" si="154"/>
        <v>37</v>
      </c>
      <c r="G603" s="140">
        <f t="shared" si="154"/>
        <v>91</v>
      </c>
      <c r="H603" s="140">
        <f t="shared" si="154"/>
        <v>179</v>
      </c>
      <c r="I603" s="140">
        <f t="shared" si="154"/>
        <v>278</v>
      </c>
      <c r="J603" s="140">
        <f t="shared" si="154"/>
        <v>430</v>
      </c>
      <c r="K603" s="140">
        <f t="shared" si="154"/>
        <v>649</v>
      </c>
    </row>
    <row r="604" spans="1:14" ht="14.5">
      <c r="A604" s="129" t="s">
        <v>89</v>
      </c>
      <c r="B604" s="140">
        <f>SUM(B594:B603)</f>
        <v>1974</v>
      </c>
      <c r="C604" s="140">
        <f>SUM(C594:C603)</f>
        <v>2675</v>
      </c>
      <c r="D604" s="140">
        <f t="shared" ref="D604:K604" si="155">SUM(D594:D603)</f>
        <v>3261</v>
      </c>
      <c r="E604" s="140">
        <f t="shared" si="155"/>
        <v>3875</v>
      </c>
      <c r="F604" s="140">
        <f t="shared" si="155"/>
        <v>4386</v>
      </c>
      <c r="G604" s="140">
        <f t="shared" si="155"/>
        <v>4681</v>
      </c>
      <c r="H604" s="140">
        <f t="shared" si="155"/>
        <v>5088</v>
      </c>
      <c r="I604" s="140">
        <f t="shared" si="155"/>
        <v>5478</v>
      </c>
      <c r="J604" s="140">
        <f t="shared" si="155"/>
        <v>5650</v>
      </c>
      <c r="K604" s="140">
        <f t="shared" si="155"/>
        <v>5933</v>
      </c>
    </row>
    <row r="605" spans="1:14" ht="14.5">
      <c r="A605" s="16"/>
      <c r="B605" s="2"/>
      <c r="C605" s="2"/>
      <c r="D605" s="2"/>
      <c r="E605" s="2"/>
      <c r="F605" s="2"/>
      <c r="G605" s="2"/>
      <c r="H605" s="2"/>
      <c r="I605" s="2"/>
      <c r="J605" s="2"/>
      <c r="K605" s="2"/>
      <c r="L605" s="38"/>
      <c r="M605" s="45"/>
      <c r="N605" s="45"/>
    </row>
    <row r="606" spans="1:14">
      <c r="A606" s="54" t="s">
        <v>251</v>
      </c>
    </row>
    <row r="607" spans="1:14" ht="14.5">
      <c r="A607" s="129" t="s">
        <v>291</v>
      </c>
      <c r="B607" s="129"/>
      <c r="C607" s="129"/>
      <c r="D607" s="129"/>
      <c r="E607" s="129"/>
      <c r="F607" s="129"/>
      <c r="G607" s="129"/>
      <c r="H607" s="129"/>
      <c r="I607" s="129"/>
      <c r="J607" s="129"/>
      <c r="K607" s="129"/>
    </row>
    <row r="608" spans="1:14" ht="14.5">
      <c r="A608" s="129"/>
      <c r="B608" s="140">
        <v>2010</v>
      </c>
      <c r="C608" s="140">
        <v>2020</v>
      </c>
      <c r="D608" s="140">
        <v>2030</v>
      </c>
      <c r="E608" s="140">
        <v>2040</v>
      </c>
      <c r="F608" s="140">
        <v>2050</v>
      </c>
      <c r="G608" s="140">
        <v>2060</v>
      </c>
      <c r="H608" s="140">
        <v>2070</v>
      </c>
      <c r="I608" s="140">
        <v>2080</v>
      </c>
      <c r="J608" s="140">
        <v>2090</v>
      </c>
      <c r="K608" s="140">
        <v>2100</v>
      </c>
    </row>
    <row r="609" spans="1:14" ht="14.5">
      <c r="A609" s="129" t="s">
        <v>5</v>
      </c>
      <c r="B609" s="140">
        <f>ROUND(B521/$M$593,0)</f>
        <v>59</v>
      </c>
      <c r="C609" s="140">
        <f t="shared" ref="C609:K609" si="156">ROUND(C521/$M$593,0)</f>
        <v>64</v>
      </c>
      <c r="D609" s="140">
        <f t="shared" si="156"/>
        <v>69</v>
      </c>
      <c r="E609" s="140">
        <f t="shared" si="156"/>
        <v>84</v>
      </c>
      <c r="F609" s="140">
        <f t="shared" si="156"/>
        <v>100</v>
      </c>
      <c r="G609" s="140">
        <f t="shared" si="156"/>
        <v>141</v>
      </c>
      <c r="H609" s="140">
        <f t="shared" si="156"/>
        <v>185</v>
      </c>
      <c r="I609" s="140">
        <f t="shared" si="156"/>
        <v>242</v>
      </c>
      <c r="J609" s="140">
        <f t="shared" si="156"/>
        <v>468</v>
      </c>
      <c r="K609" s="140">
        <f t="shared" si="156"/>
        <v>823</v>
      </c>
    </row>
    <row r="610" spans="1:14" ht="14.5">
      <c r="A610" s="129" t="s">
        <v>6</v>
      </c>
      <c r="B610" s="140">
        <f t="shared" ref="B610:K618" si="157">ROUND(B522/$M$593,0)</f>
        <v>109</v>
      </c>
      <c r="C610" s="140">
        <f t="shared" si="157"/>
        <v>224</v>
      </c>
      <c r="D610" s="140">
        <f t="shared" si="157"/>
        <v>382</v>
      </c>
      <c r="E610" s="140">
        <f t="shared" si="157"/>
        <v>569</v>
      </c>
      <c r="F610" s="140">
        <f t="shared" si="157"/>
        <v>717</v>
      </c>
      <c r="G610" s="140">
        <f t="shared" si="157"/>
        <v>844</v>
      </c>
      <c r="H610" s="140">
        <f t="shared" si="157"/>
        <v>991</v>
      </c>
      <c r="I610" s="140">
        <f t="shared" si="157"/>
        <v>1109</v>
      </c>
      <c r="J610" s="140">
        <f t="shared" si="157"/>
        <v>1356</v>
      </c>
      <c r="K610" s="140">
        <f t="shared" si="157"/>
        <v>1666</v>
      </c>
    </row>
    <row r="611" spans="1:14" ht="14.5">
      <c r="A611" s="129" t="s">
        <v>11</v>
      </c>
      <c r="B611" s="140">
        <f t="shared" si="157"/>
        <v>1962</v>
      </c>
      <c r="C611" s="140">
        <f t="shared" si="157"/>
        <v>2901</v>
      </c>
      <c r="D611" s="140">
        <f t="shared" si="157"/>
        <v>3755</v>
      </c>
      <c r="E611" s="140">
        <f t="shared" si="157"/>
        <v>4698</v>
      </c>
      <c r="F611" s="140">
        <f t="shared" si="157"/>
        <v>5808</v>
      </c>
      <c r="G611" s="140">
        <f t="shared" si="157"/>
        <v>6961</v>
      </c>
      <c r="H611" s="140">
        <f t="shared" si="157"/>
        <v>8214</v>
      </c>
      <c r="I611" s="140">
        <f t="shared" si="157"/>
        <v>9055</v>
      </c>
      <c r="J611" s="140">
        <f t="shared" si="157"/>
        <v>8273</v>
      </c>
      <c r="K611" s="140">
        <f t="shared" si="157"/>
        <v>7557</v>
      </c>
    </row>
    <row r="612" spans="1:14" ht="14.5">
      <c r="A612" s="129" t="s">
        <v>2</v>
      </c>
      <c r="B612" s="140">
        <f t="shared" si="157"/>
        <v>366</v>
      </c>
      <c r="C612" s="140">
        <f t="shared" si="157"/>
        <v>453</v>
      </c>
      <c r="D612" s="140">
        <f t="shared" si="157"/>
        <v>576</v>
      </c>
      <c r="E612" s="140">
        <f t="shared" si="157"/>
        <v>757</v>
      </c>
      <c r="F612" s="140">
        <f t="shared" si="157"/>
        <v>1010</v>
      </c>
      <c r="G612" s="140">
        <f t="shared" si="157"/>
        <v>1267</v>
      </c>
      <c r="H612" s="140">
        <f t="shared" si="157"/>
        <v>1603</v>
      </c>
      <c r="I612" s="140">
        <f t="shared" si="157"/>
        <v>1852</v>
      </c>
      <c r="J612" s="140">
        <f t="shared" si="157"/>
        <v>2105</v>
      </c>
      <c r="K612" s="140">
        <f t="shared" si="157"/>
        <v>2392</v>
      </c>
    </row>
    <row r="613" spans="1:14" ht="14.5">
      <c r="A613" s="129" t="s">
        <v>3</v>
      </c>
      <c r="B613" s="140">
        <f t="shared" si="157"/>
        <v>338</v>
      </c>
      <c r="C613" s="140">
        <f t="shared" si="157"/>
        <v>428</v>
      </c>
      <c r="D613" s="140">
        <f t="shared" si="157"/>
        <v>502</v>
      </c>
      <c r="E613" s="140">
        <f t="shared" si="157"/>
        <v>620</v>
      </c>
      <c r="F613" s="140">
        <f t="shared" si="157"/>
        <v>768</v>
      </c>
      <c r="G613" s="140">
        <f t="shared" si="157"/>
        <v>824</v>
      </c>
      <c r="H613" s="140">
        <f t="shared" si="157"/>
        <v>1113</v>
      </c>
      <c r="I613" s="140">
        <f t="shared" si="157"/>
        <v>1571</v>
      </c>
      <c r="J613" s="140">
        <f t="shared" si="157"/>
        <v>2215</v>
      </c>
      <c r="K613" s="140">
        <f t="shared" si="157"/>
        <v>3104</v>
      </c>
    </row>
    <row r="614" spans="1:14" ht="14.5">
      <c r="A614" s="129" t="s">
        <v>4</v>
      </c>
      <c r="B614" s="140">
        <f t="shared" si="157"/>
        <v>360</v>
      </c>
      <c r="C614" s="140">
        <f t="shared" si="157"/>
        <v>399</v>
      </c>
      <c r="D614" s="140">
        <f t="shared" si="157"/>
        <v>413</v>
      </c>
      <c r="E614" s="140">
        <f t="shared" si="157"/>
        <v>452</v>
      </c>
      <c r="F614" s="140">
        <f t="shared" si="157"/>
        <v>496</v>
      </c>
      <c r="G614" s="140">
        <f t="shared" si="157"/>
        <v>591</v>
      </c>
      <c r="H614" s="140">
        <f t="shared" si="157"/>
        <v>705</v>
      </c>
      <c r="I614" s="140">
        <f t="shared" si="157"/>
        <v>724</v>
      </c>
      <c r="J614" s="140">
        <f t="shared" si="157"/>
        <v>772</v>
      </c>
      <c r="K614" s="140">
        <f t="shared" si="157"/>
        <v>877</v>
      </c>
    </row>
    <row r="615" spans="1:14" ht="14.5">
      <c r="A615" s="129" t="s">
        <v>0</v>
      </c>
      <c r="B615" s="140">
        <f t="shared" si="157"/>
        <v>6099</v>
      </c>
      <c r="C615" s="140">
        <f t="shared" si="157"/>
        <v>8121</v>
      </c>
      <c r="D615" s="140">
        <f t="shared" si="157"/>
        <v>9730</v>
      </c>
      <c r="E615" s="140">
        <f t="shared" si="157"/>
        <v>11371</v>
      </c>
      <c r="F615" s="140">
        <f t="shared" si="157"/>
        <v>11877</v>
      </c>
      <c r="G615" s="140">
        <f t="shared" si="157"/>
        <v>10850</v>
      </c>
      <c r="H615" s="140">
        <f t="shared" si="157"/>
        <v>9912</v>
      </c>
      <c r="I615" s="140">
        <f t="shared" si="157"/>
        <v>9055</v>
      </c>
      <c r="J615" s="140">
        <f t="shared" si="157"/>
        <v>8273</v>
      </c>
      <c r="K615" s="140">
        <f t="shared" si="157"/>
        <v>7557</v>
      </c>
    </row>
    <row r="616" spans="1:14" ht="14.5">
      <c r="A616" s="129" t="s">
        <v>1</v>
      </c>
      <c r="B616" s="140">
        <f t="shared" si="157"/>
        <v>3592</v>
      </c>
      <c r="C616" s="140">
        <f t="shared" si="157"/>
        <v>4618</v>
      </c>
      <c r="D616" s="140">
        <f t="shared" si="157"/>
        <v>5364</v>
      </c>
      <c r="E616" s="140">
        <f t="shared" si="157"/>
        <v>6058</v>
      </c>
      <c r="F616" s="140">
        <f t="shared" si="157"/>
        <v>6820</v>
      </c>
      <c r="G616" s="140">
        <f t="shared" si="157"/>
        <v>7425</v>
      </c>
      <c r="H616" s="140">
        <f t="shared" si="157"/>
        <v>8060</v>
      </c>
      <c r="I616" s="140">
        <f t="shared" si="157"/>
        <v>8641</v>
      </c>
      <c r="J616" s="140">
        <f t="shared" si="157"/>
        <v>8273</v>
      </c>
      <c r="K616" s="140">
        <f t="shared" si="157"/>
        <v>7557</v>
      </c>
    </row>
    <row r="617" spans="1:14" ht="14.5">
      <c r="A617" s="129" t="s">
        <v>7</v>
      </c>
      <c r="B617" s="140">
        <f t="shared" si="157"/>
        <v>1181</v>
      </c>
      <c r="C617" s="140">
        <f t="shared" si="157"/>
        <v>1843</v>
      </c>
      <c r="D617" s="140">
        <f t="shared" si="157"/>
        <v>2417</v>
      </c>
      <c r="E617" s="140">
        <f t="shared" si="157"/>
        <v>2934</v>
      </c>
      <c r="F617" s="140">
        <f t="shared" si="157"/>
        <v>3525</v>
      </c>
      <c r="G617" s="140">
        <f t="shared" si="157"/>
        <v>3937</v>
      </c>
      <c r="H617" s="140">
        <f t="shared" si="157"/>
        <v>4333</v>
      </c>
      <c r="I617" s="140">
        <f t="shared" si="157"/>
        <v>4969</v>
      </c>
      <c r="J617" s="140">
        <f t="shared" si="157"/>
        <v>5614</v>
      </c>
      <c r="K617" s="140">
        <f t="shared" si="157"/>
        <v>6273</v>
      </c>
    </row>
    <row r="618" spans="1:14" ht="14.5">
      <c r="A618" s="129" t="s">
        <v>8</v>
      </c>
      <c r="B618" s="140">
        <f t="shared" si="157"/>
        <v>70</v>
      </c>
      <c r="C618" s="140">
        <f t="shared" si="157"/>
        <v>95</v>
      </c>
      <c r="D618" s="140">
        <f t="shared" si="157"/>
        <v>124</v>
      </c>
      <c r="E618" s="140">
        <f t="shared" si="157"/>
        <v>181</v>
      </c>
      <c r="F618" s="140">
        <f t="shared" si="157"/>
        <v>266</v>
      </c>
      <c r="G618" s="140">
        <f t="shared" si="157"/>
        <v>653</v>
      </c>
      <c r="H618" s="140">
        <f t="shared" si="157"/>
        <v>1282</v>
      </c>
      <c r="I618" s="140">
        <f t="shared" si="157"/>
        <v>1993</v>
      </c>
      <c r="J618" s="140">
        <f t="shared" si="157"/>
        <v>3080</v>
      </c>
      <c r="K618" s="140">
        <f t="shared" si="157"/>
        <v>4646</v>
      </c>
    </row>
    <row r="619" spans="1:14" ht="14.5">
      <c r="A619" s="129" t="s">
        <v>89</v>
      </c>
      <c r="B619" s="140">
        <f>SUM(B609:B618)</f>
        <v>14136</v>
      </c>
      <c r="C619" s="140">
        <f>SUM(C609:C618)</f>
        <v>19146</v>
      </c>
      <c r="D619" s="140">
        <f t="shared" ref="D619:K619" si="158">SUM(D609:D618)</f>
        <v>23332</v>
      </c>
      <c r="E619" s="140">
        <f t="shared" si="158"/>
        <v>27724</v>
      </c>
      <c r="F619" s="140">
        <f t="shared" si="158"/>
        <v>31387</v>
      </c>
      <c r="G619" s="140">
        <f t="shared" si="158"/>
        <v>33493</v>
      </c>
      <c r="H619" s="140">
        <f t="shared" si="158"/>
        <v>36398</v>
      </c>
      <c r="I619" s="140">
        <f t="shared" si="158"/>
        <v>39211</v>
      </c>
      <c r="J619" s="140">
        <f t="shared" si="158"/>
        <v>40429</v>
      </c>
      <c r="K619" s="140">
        <f t="shared" si="158"/>
        <v>42452</v>
      </c>
    </row>
    <row r="620" spans="1:14" ht="14.5">
      <c r="A620" s="16"/>
      <c r="B620" s="2"/>
      <c r="C620" s="2"/>
      <c r="D620" s="2"/>
      <c r="E620" s="2"/>
      <c r="F620" s="2"/>
      <c r="G620" s="2"/>
      <c r="H620" s="2"/>
      <c r="I620" s="2"/>
      <c r="J620" s="2"/>
      <c r="K620" s="2"/>
      <c r="L620" s="38"/>
      <c r="M620" s="45"/>
      <c r="N620" s="45"/>
    </row>
    <row r="621" spans="1:14">
      <c r="A621" s="54" t="s">
        <v>252</v>
      </c>
    </row>
    <row r="622" spans="1:14" ht="14.5">
      <c r="A622" s="129" t="s">
        <v>291</v>
      </c>
      <c r="B622" s="129"/>
      <c r="C622" s="129"/>
      <c r="D622" s="129"/>
      <c r="E622" s="129"/>
      <c r="F622" s="129"/>
      <c r="G622" s="129"/>
      <c r="H622" s="129"/>
      <c r="I622" s="129"/>
      <c r="J622" s="129"/>
      <c r="K622" s="129"/>
    </row>
    <row r="623" spans="1:14" ht="14.5">
      <c r="A623" s="129"/>
      <c r="B623" s="140">
        <v>2010</v>
      </c>
      <c r="C623" s="140">
        <v>2020</v>
      </c>
      <c r="D623" s="140">
        <v>2030</v>
      </c>
      <c r="E623" s="140">
        <v>2040</v>
      </c>
      <c r="F623" s="140">
        <v>2050</v>
      </c>
      <c r="G623" s="140">
        <v>2060</v>
      </c>
      <c r="H623" s="140">
        <v>2070</v>
      </c>
      <c r="I623" s="140">
        <v>2080</v>
      </c>
      <c r="J623" s="140">
        <v>2090</v>
      </c>
      <c r="K623" s="140">
        <v>2100</v>
      </c>
    </row>
    <row r="624" spans="1:14" ht="14.5">
      <c r="A624" s="129" t="s">
        <v>5</v>
      </c>
      <c r="B624" s="140">
        <f>ROUND(B535/$M$593,0)</f>
        <v>17</v>
      </c>
      <c r="C624" s="140">
        <f t="shared" ref="C624:K624" si="159">ROUND(C535/$M$593,0)</f>
        <v>19</v>
      </c>
      <c r="D624" s="140">
        <f t="shared" si="159"/>
        <v>20</v>
      </c>
      <c r="E624" s="140">
        <f t="shared" si="159"/>
        <v>25</v>
      </c>
      <c r="F624" s="140">
        <f t="shared" si="159"/>
        <v>30</v>
      </c>
      <c r="G624" s="140">
        <f t="shared" si="159"/>
        <v>42</v>
      </c>
      <c r="H624" s="140">
        <f t="shared" si="159"/>
        <v>55</v>
      </c>
      <c r="I624" s="140">
        <f t="shared" si="159"/>
        <v>72</v>
      </c>
      <c r="J624" s="140">
        <f t="shared" si="159"/>
        <v>139</v>
      </c>
      <c r="K624" s="140">
        <f t="shared" si="159"/>
        <v>244</v>
      </c>
    </row>
    <row r="625" spans="1:29" ht="14.5">
      <c r="A625" s="129" t="s">
        <v>6</v>
      </c>
      <c r="B625" s="140">
        <f t="shared" ref="B625:K633" si="160">ROUND(B536/$M$593,0)</f>
        <v>32</v>
      </c>
      <c r="C625" s="140">
        <f t="shared" si="160"/>
        <v>66</v>
      </c>
      <c r="D625" s="140">
        <f t="shared" si="160"/>
        <v>113</v>
      </c>
      <c r="E625" s="140">
        <f t="shared" si="160"/>
        <v>168</v>
      </c>
      <c r="F625" s="140">
        <f t="shared" si="160"/>
        <v>212</v>
      </c>
      <c r="G625" s="140">
        <f t="shared" si="160"/>
        <v>250</v>
      </c>
      <c r="H625" s="140">
        <f t="shared" si="160"/>
        <v>294</v>
      </c>
      <c r="I625" s="140">
        <f t="shared" si="160"/>
        <v>328</v>
      </c>
      <c r="J625" s="140">
        <f t="shared" si="160"/>
        <v>402</v>
      </c>
      <c r="K625" s="140">
        <f t="shared" si="160"/>
        <v>494</v>
      </c>
    </row>
    <row r="626" spans="1:29" ht="14.5">
      <c r="A626" s="129" t="s">
        <v>11</v>
      </c>
      <c r="B626" s="140">
        <f t="shared" si="160"/>
        <v>581</v>
      </c>
      <c r="C626" s="140">
        <f t="shared" si="160"/>
        <v>859</v>
      </c>
      <c r="D626" s="140">
        <f t="shared" si="160"/>
        <v>1112</v>
      </c>
      <c r="E626" s="140">
        <f t="shared" si="160"/>
        <v>1392</v>
      </c>
      <c r="F626" s="140">
        <f t="shared" si="160"/>
        <v>1720</v>
      </c>
      <c r="G626" s="140">
        <f t="shared" si="160"/>
        <v>2062</v>
      </c>
      <c r="H626" s="140">
        <f t="shared" si="160"/>
        <v>2433</v>
      </c>
      <c r="I626" s="140">
        <f t="shared" si="160"/>
        <v>2682</v>
      </c>
      <c r="J626" s="140">
        <f t="shared" si="160"/>
        <v>2450</v>
      </c>
      <c r="K626" s="140">
        <f t="shared" si="160"/>
        <v>2239</v>
      </c>
    </row>
    <row r="627" spans="1:29" ht="14.5">
      <c r="A627" s="129" t="s">
        <v>2</v>
      </c>
      <c r="B627" s="140">
        <f t="shared" si="160"/>
        <v>108</v>
      </c>
      <c r="C627" s="140">
        <f t="shared" si="160"/>
        <v>134</v>
      </c>
      <c r="D627" s="140">
        <f t="shared" si="160"/>
        <v>171</v>
      </c>
      <c r="E627" s="140">
        <f t="shared" si="160"/>
        <v>224</v>
      </c>
      <c r="F627" s="140">
        <f t="shared" si="160"/>
        <v>299</v>
      </c>
      <c r="G627" s="140">
        <f t="shared" si="160"/>
        <v>375</v>
      </c>
      <c r="H627" s="140">
        <f t="shared" si="160"/>
        <v>475</v>
      </c>
      <c r="I627" s="140">
        <f t="shared" si="160"/>
        <v>548</v>
      </c>
      <c r="J627" s="140">
        <f t="shared" si="160"/>
        <v>624</v>
      </c>
      <c r="K627" s="140">
        <f t="shared" si="160"/>
        <v>709</v>
      </c>
    </row>
    <row r="628" spans="1:29" ht="14.5">
      <c r="A628" s="129" t="s">
        <v>3</v>
      </c>
      <c r="B628" s="140">
        <f t="shared" si="160"/>
        <v>100</v>
      </c>
      <c r="C628" s="140">
        <f t="shared" si="160"/>
        <v>127</v>
      </c>
      <c r="D628" s="140">
        <f t="shared" si="160"/>
        <v>149</v>
      </c>
      <c r="E628" s="140">
        <f t="shared" si="160"/>
        <v>184</v>
      </c>
      <c r="F628" s="140">
        <f t="shared" si="160"/>
        <v>227</v>
      </c>
      <c r="G628" s="140">
        <f t="shared" si="160"/>
        <v>244</v>
      </c>
      <c r="H628" s="140">
        <f t="shared" si="160"/>
        <v>330</v>
      </c>
      <c r="I628" s="140">
        <f t="shared" si="160"/>
        <v>465</v>
      </c>
      <c r="J628" s="140">
        <f t="shared" si="160"/>
        <v>656</v>
      </c>
      <c r="K628" s="140">
        <f t="shared" si="160"/>
        <v>919</v>
      </c>
    </row>
    <row r="629" spans="1:29" ht="14.5">
      <c r="A629" s="129" t="s">
        <v>4</v>
      </c>
      <c r="B629" s="140">
        <f t="shared" si="160"/>
        <v>107</v>
      </c>
      <c r="C629" s="140">
        <f t="shared" si="160"/>
        <v>118</v>
      </c>
      <c r="D629" s="140">
        <f t="shared" si="160"/>
        <v>122</v>
      </c>
      <c r="E629" s="140">
        <f t="shared" si="160"/>
        <v>134</v>
      </c>
      <c r="F629" s="140">
        <f t="shared" si="160"/>
        <v>147</v>
      </c>
      <c r="G629" s="140">
        <f t="shared" si="160"/>
        <v>175</v>
      </c>
      <c r="H629" s="140">
        <f t="shared" si="160"/>
        <v>209</v>
      </c>
      <c r="I629" s="140">
        <f t="shared" si="160"/>
        <v>215</v>
      </c>
      <c r="J629" s="140">
        <f t="shared" si="160"/>
        <v>229</v>
      </c>
      <c r="K629" s="140">
        <f t="shared" si="160"/>
        <v>260</v>
      </c>
    </row>
    <row r="630" spans="1:29" ht="14.5">
      <c r="A630" s="129" t="s">
        <v>0</v>
      </c>
      <c r="B630" s="140">
        <f t="shared" si="160"/>
        <v>1807</v>
      </c>
      <c r="C630" s="140">
        <f t="shared" si="160"/>
        <v>2406</v>
      </c>
      <c r="D630" s="140">
        <f t="shared" si="160"/>
        <v>2882</v>
      </c>
      <c r="E630" s="140">
        <f t="shared" si="160"/>
        <v>3368</v>
      </c>
      <c r="F630" s="140">
        <f t="shared" si="160"/>
        <v>3518</v>
      </c>
      <c r="G630" s="140">
        <f t="shared" si="160"/>
        <v>3214</v>
      </c>
      <c r="H630" s="140">
        <f t="shared" si="160"/>
        <v>2936</v>
      </c>
      <c r="I630" s="140">
        <f t="shared" si="160"/>
        <v>2682</v>
      </c>
      <c r="J630" s="140">
        <f t="shared" si="160"/>
        <v>2450</v>
      </c>
      <c r="K630" s="140">
        <f t="shared" si="160"/>
        <v>2239</v>
      </c>
    </row>
    <row r="631" spans="1:29" ht="14.5">
      <c r="A631" s="129" t="s">
        <v>1</v>
      </c>
      <c r="B631" s="140">
        <f t="shared" si="160"/>
        <v>1064</v>
      </c>
      <c r="C631" s="140">
        <f t="shared" si="160"/>
        <v>1368</v>
      </c>
      <c r="D631" s="140">
        <f t="shared" si="160"/>
        <v>1589</v>
      </c>
      <c r="E631" s="140">
        <f t="shared" si="160"/>
        <v>1795</v>
      </c>
      <c r="F631" s="140">
        <f t="shared" si="160"/>
        <v>2020</v>
      </c>
      <c r="G631" s="140">
        <f t="shared" si="160"/>
        <v>2200</v>
      </c>
      <c r="H631" s="140">
        <f t="shared" si="160"/>
        <v>2387</v>
      </c>
      <c r="I631" s="140">
        <f t="shared" si="160"/>
        <v>2560</v>
      </c>
      <c r="J631" s="140">
        <f t="shared" si="160"/>
        <v>2450</v>
      </c>
      <c r="K631" s="140">
        <f t="shared" si="160"/>
        <v>2239</v>
      </c>
    </row>
    <row r="632" spans="1:29" ht="14.5">
      <c r="A632" s="129" t="s">
        <v>7</v>
      </c>
      <c r="B632" s="140">
        <f t="shared" si="160"/>
        <v>350</v>
      </c>
      <c r="C632" s="140">
        <f t="shared" si="160"/>
        <v>546</v>
      </c>
      <c r="D632" s="140">
        <f t="shared" si="160"/>
        <v>716</v>
      </c>
      <c r="E632" s="140">
        <f t="shared" si="160"/>
        <v>869</v>
      </c>
      <c r="F632" s="140">
        <f t="shared" si="160"/>
        <v>1044</v>
      </c>
      <c r="G632" s="140">
        <f t="shared" si="160"/>
        <v>1166</v>
      </c>
      <c r="H632" s="140">
        <f t="shared" si="160"/>
        <v>1284</v>
      </c>
      <c r="I632" s="140">
        <f t="shared" si="160"/>
        <v>1472</v>
      </c>
      <c r="J632" s="140">
        <f t="shared" si="160"/>
        <v>1663</v>
      </c>
      <c r="K632" s="140">
        <f t="shared" si="160"/>
        <v>1858</v>
      </c>
    </row>
    <row r="633" spans="1:29" ht="14.5">
      <c r="A633" s="129" t="s">
        <v>8</v>
      </c>
      <c r="B633" s="140">
        <f t="shared" si="160"/>
        <v>21</v>
      </c>
      <c r="C633" s="140">
        <f t="shared" si="160"/>
        <v>28</v>
      </c>
      <c r="D633" s="140">
        <f t="shared" si="160"/>
        <v>37</v>
      </c>
      <c r="E633" s="140">
        <f t="shared" si="160"/>
        <v>54</v>
      </c>
      <c r="F633" s="140">
        <f t="shared" si="160"/>
        <v>79</v>
      </c>
      <c r="G633" s="140">
        <f t="shared" si="160"/>
        <v>193</v>
      </c>
      <c r="H633" s="140">
        <f t="shared" si="160"/>
        <v>380</v>
      </c>
      <c r="I633" s="140">
        <f t="shared" si="160"/>
        <v>590</v>
      </c>
      <c r="J633" s="140">
        <f t="shared" si="160"/>
        <v>912</v>
      </c>
      <c r="K633" s="140">
        <f t="shared" si="160"/>
        <v>1376</v>
      </c>
    </row>
    <row r="634" spans="1:29" ht="14.5">
      <c r="A634" s="129" t="s">
        <v>89</v>
      </c>
      <c r="B634" s="140">
        <f>SUM(B624:B633)</f>
        <v>4187</v>
      </c>
      <c r="C634" s="140">
        <f>SUM(C624:C633)</f>
        <v>5671</v>
      </c>
      <c r="D634" s="140">
        <f t="shared" ref="D634:K634" si="161">SUM(D624:D633)</f>
        <v>6911</v>
      </c>
      <c r="E634" s="140">
        <f t="shared" si="161"/>
        <v>8213</v>
      </c>
      <c r="F634" s="140">
        <f t="shared" si="161"/>
        <v>9296</v>
      </c>
      <c r="G634" s="140">
        <f t="shared" si="161"/>
        <v>9921</v>
      </c>
      <c r="H634" s="140">
        <f t="shared" si="161"/>
        <v>10783</v>
      </c>
      <c r="I634" s="140">
        <f t="shared" si="161"/>
        <v>11614</v>
      </c>
      <c r="J634" s="140">
        <f t="shared" si="161"/>
        <v>11975</v>
      </c>
      <c r="K634" s="140">
        <f t="shared" si="161"/>
        <v>12577</v>
      </c>
      <c r="M634" t="s">
        <v>256</v>
      </c>
      <c r="Q634" s="6">
        <f>SUM(C634,C619,C604)</f>
        <v>27492</v>
      </c>
      <c r="R634" s="5"/>
    </row>
    <row r="635" spans="1:29" ht="14.5">
      <c r="A635" s="16"/>
      <c r="B635" s="2"/>
      <c r="C635" s="2"/>
      <c r="D635" s="2"/>
      <c r="E635" s="2"/>
      <c r="F635" s="2"/>
      <c r="G635" s="2"/>
      <c r="H635" s="2"/>
      <c r="I635" s="2"/>
      <c r="J635" s="2"/>
      <c r="K635" s="2"/>
      <c r="L635" s="38"/>
      <c r="M635" s="45"/>
      <c r="N635" s="45"/>
    </row>
    <row r="636" spans="1:29" ht="14.5">
      <c r="A636" s="16"/>
      <c r="B636" s="2"/>
      <c r="C636" s="2"/>
      <c r="D636" s="2"/>
      <c r="E636" s="2"/>
      <c r="F636" s="2"/>
      <c r="G636" s="2"/>
      <c r="H636" s="2"/>
      <c r="I636" s="2"/>
      <c r="J636" s="2"/>
      <c r="K636" s="2"/>
      <c r="L636" s="38"/>
      <c r="M636" s="45"/>
      <c r="N636" s="45"/>
    </row>
    <row r="637" spans="1:29" ht="14.5">
      <c r="A637" s="34" t="s">
        <v>59</v>
      </c>
      <c r="B637" s="35"/>
      <c r="C637" s="35"/>
      <c r="D637" s="35"/>
      <c r="E637" s="35"/>
      <c r="F637" s="35"/>
      <c r="G637" s="35"/>
      <c r="H637" s="35"/>
      <c r="I637" s="35"/>
      <c r="J637" s="35"/>
      <c r="K637" s="35"/>
      <c r="L637" s="35"/>
      <c r="M637" s="35"/>
      <c r="N637" s="35"/>
      <c r="O637" s="35"/>
      <c r="P637" s="35"/>
      <c r="Q637" s="35"/>
      <c r="R637" s="35"/>
      <c r="S637" s="35"/>
      <c r="T637" s="35"/>
    </row>
    <row r="638" spans="1:29" ht="14.5" outlineLevel="1">
      <c r="A638" s="32"/>
      <c r="B638" s="5"/>
      <c r="C638" s="5"/>
      <c r="D638" s="5"/>
      <c r="E638" s="5"/>
      <c r="F638" s="5"/>
      <c r="G638" s="5"/>
      <c r="H638" s="5"/>
      <c r="I638" s="5"/>
      <c r="J638" s="5"/>
      <c r="K638" s="5"/>
      <c r="L638" s="5"/>
      <c r="M638" s="5"/>
      <c r="N638" s="5"/>
      <c r="O638" s="5"/>
      <c r="P638" s="5"/>
      <c r="Q638" s="5"/>
      <c r="R638" s="5"/>
      <c r="S638" s="5"/>
      <c r="T638" s="5"/>
    </row>
    <row r="639" spans="1:29" outlineLevel="1">
      <c r="A639" s="10" t="s">
        <v>60</v>
      </c>
      <c r="B639" s="5"/>
      <c r="C639" s="5"/>
      <c r="D639" s="5"/>
      <c r="E639" s="5"/>
      <c r="F639" s="5"/>
      <c r="G639" s="5"/>
      <c r="H639" s="5"/>
      <c r="I639" s="5"/>
      <c r="J639" s="5"/>
      <c r="K639" s="5"/>
      <c r="L639" s="5"/>
      <c r="M639" s="5"/>
      <c r="N639" s="5"/>
      <c r="O639" s="5"/>
      <c r="P639" s="5"/>
      <c r="Q639" s="5"/>
      <c r="R639" s="5"/>
      <c r="S639" s="5"/>
      <c r="T639" s="5"/>
    </row>
    <row r="640" spans="1:29" ht="14.5" outlineLevel="1">
      <c r="A640" s="32" t="s">
        <v>61</v>
      </c>
      <c r="B640" s="5"/>
      <c r="D640" s="5"/>
      <c r="E640" s="5"/>
      <c r="F640" s="5"/>
      <c r="G640" s="5"/>
      <c r="H640" s="5"/>
      <c r="I640" s="5"/>
      <c r="J640" s="5"/>
      <c r="K640" s="5"/>
      <c r="L640" s="5"/>
      <c r="M640" s="5"/>
      <c r="N640" s="5"/>
      <c r="O640" s="5"/>
      <c r="P640" s="30"/>
      <c r="Q640" s="30"/>
      <c r="R640" s="5"/>
      <c r="T640" s="5"/>
      <c r="U640" s="5"/>
      <c r="V640" s="5"/>
      <c r="W640" s="5"/>
      <c r="X640" s="5"/>
      <c r="Y640" s="5"/>
      <c r="Z640" s="5"/>
      <c r="AA640" s="5"/>
      <c r="AB640" s="5"/>
      <c r="AC640" s="5"/>
    </row>
    <row r="641" spans="1:31" ht="14.5" outlineLevel="1">
      <c r="B641" s="73">
        <v>2010</v>
      </c>
      <c r="C641" s="73">
        <v>2020</v>
      </c>
      <c r="D641" s="73">
        <v>2030</v>
      </c>
      <c r="E641" s="73">
        <v>2040</v>
      </c>
      <c r="F641" s="73">
        <v>2050</v>
      </c>
      <c r="G641" s="73">
        <v>2060</v>
      </c>
      <c r="H641" s="73">
        <v>2070</v>
      </c>
      <c r="I641" s="73">
        <v>2080</v>
      </c>
      <c r="J641" s="73">
        <v>2090</v>
      </c>
      <c r="K641" s="73">
        <v>2100</v>
      </c>
      <c r="L641" s="55"/>
      <c r="M641" s="55"/>
      <c r="O641" s="5"/>
      <c r="P641" s="53"/>
      <c r="Q641" s="53"/>
      <c r="R641" s="5"/>
      <c r="S641" s="5"/>
      <c r="T641" s="55"/>
      <c r="U641" s="55"/>
      <c r="V641" s="55"/>
      <c r="W641" s="55"/>
      <c r="X641" s="55"/>
      <c r="Y641" s="55"/>
      <c r="Z641" s="55"/>
      <c r="AA641" s="55"/>
      <c r="AB641" s="55"/>
      <c r="AC641" s="55"/>
    </row>
    <row r="642" spans="1:31" ht="14.5" outlineLevel="1">
      <c r="A642" s="4" t="s">
        <v>5</v>
      </c>
      <c r="B642" s="7">
        <v>0.49271201229213124</v>
      </c>
      <c r="C642" s="7">
        <v>0.47846970625794999</v>
      </c>
      <c r="D642" s="7">
        <v>0.45369191479434973</v>
      </c>
      <c r="E642" s="7">
        <v>0.41166833692432664</v>
      </c>
      <c r="F642" s="7">
        <v>0.37353722669459283</v>
      </c>
      <c r="G642" s="7">
        <v>0.3232328657264143</v>
      </c>
      <c r="H642" s="7">
        <v>0.27970300687361871</v>
      </c>
      <c r="I642" s="7">
        <v>0.23219875747736091</v>
      </c>
      <c r="J642" s="7">
        <v>0.19276254330148065</v>
      </c>
      <c r="K642" s="7">
        <v>0.16002410393465608</v>
      </c>
      <c r="L642" s="55"/>
      <c r="M642" s="55"/>
      <c r="O642" s="5"/>
      <c r="P642" s="53"/>
      <c r="Q642" s="53"/>
      <c r="R642" s="5"/>
      <c r="T642" s="7"/>
      <c r="U642" s="7"/>
      <c r="V642" s="7"/>
      <c r="W642" s="7"/>
      <c r="X642" s="7"/>
      <c r="Y642" s="7"/>
      <c r="Z642" s="7"/>
      <c r="AA642" s="7"/>
      <c r="AB642" s="7"/>
      <c r="AC642" s="7"/>
    </row>
    <row r="643" spans="1:31" ht="14.5" outlineLevel="1">
      <c r="A643" s="4" t="s">
        <v>6</v>
      </c>
      <c r="B643" s="7">
        <v>0.9026480745660278</v>
      </c>
      <c r="C643" s="7">
        <v>0.78970725509681283</v>
      </c>
      <c r="D643" s="7">
        <v>0.70072080813827664</v>
      </c>
      <c r="E643" s="7">
        <v>0.63611799523691959</v>
      </c>
      <c r="F643" s="7">
        <v>0.57747122557888542</v>
      </c>
      <c r="G643" s="7">
        <v>0.53793260913309049</v>
      </c>
      <c r="H643" s="7">
        <v>0.50110114435339037</v>
      </c>
      <c r="I643" s="7">
        <v>0.47323978570837244</v>
      </c>
      <c r="J643" s="7">
        <v>0.44692752611110859</v>
      </c>
      <c r="K643" s="7">
        <v>0.42207823523714738</v>
      </c>
      <c r="L643" s="55"/>
      <c r="M643" s="55"/>
      <c r="O643" s="5"/>
      <c r="P643" s="53"/>
      <c r="Q643" s="53"/>
      <c r="R643" s="5"/>
      <c r="T643" s="7"/>
      <c r="U643" s="7"/>
      <c r="V643" s="7"/>
      <c r="W643" s="7"/>
      <c r="X643" s="7"/>
      <c r="Y643" s="7"/>
      <c r="Z643" s="7"/>
      <c r="AA643" s="7"/>
      <c r="AB643" s="7"/>
      <c r="AC643" s="7"/>
    </row>
    <row r="644" spans="1:31" ht="14.5" outlineLevel="1">
      <c r="A644" s="4" t="s">
        <v>11</v>
      </c>
      <c r="B644" s="7">
        <v>0.29992594867057987</v>
      </c>
      <c r="C644" s="7">
        <v>0.27976166356175713</v>
      </c>
      <c r="D644" s="7">
        <v>0.2564542895672019</v>
      </c>
      <c r="E644" s="7">
        <v>0.23690395007730447</v>
      </c>
      <c r="F644" s="7">
        <v>0.21898635830316532</v>
      </c>
      <c r="G644" s="7">
        <v>0.20752427621323388</v>
      </c>
      <c r="H644" s="7">
        <v>0.19665293229882025</v>
      </c>
      <c r="I644" s="7">
        <v>0.18578338287512519</v>
      </c>
      <c r="J644" s="7">
        <v>0.17553556065230586</v>
      </c>
      <c r="K644" s="7">
        <v>0.16586629374728268</v>
      </c>
      <c r="L644" s="55"/>
      <c r="M644" s="55"/>
      <c r="O644" s="5"/>
      <c r="P644" s="53"/>
      <c r="Q644" s="53"/>
      <c r="R644" s="5"/>
      <c r="T644" s="7"/>
      <c r="U644" s="7"/>
      <c r="V644" s="7"/>
      <c r="W644" s="7"/>
      <c r="X644" s="7"/>
      <c r="Y644" s="7"/>
      <c r="Z644" s="7"/>
      <c r="AA644" s="7"/>
      <c r="AB644" s="7"/>
      <c r="AC644" s="7"/>
    </row>
    <row r="645" spans="1:31" ht="14.5" outlineLevel="1">
      <c r="A645" s="4" t="s">
        <v>2</v>
      </c>
      <c r="B645" s="7">
        <v>0.60164882413159981</v>
      </c>
      <c r="C645" s="7">
        <v>0.55781692074887368</v>
      </c>
      <c r="D645" s="7">
        <v>0.4981491048582331</v>
      </c>
      <c r="E645" s="7">
        <v>0.44159890889948455</v>
      </c>
      <c r="F645" s="7">
        <v>0.39146832632914702</v>
      </c>
      <c r="G645" s="7">
        <v>0.35522653607478621</v>
      </c>
      <c r="H645" s="7">
        <v>0.32233997860045044</v>
      </c>
      <c r="I645" s="7">
        <v>0.30083308426107752</v>
      </c>
      <c r="J645" s="7">
        <v>0.28076115466338281</v>
      </c>
      <c r="K645" s="7">
        <v>0.26202844730836261</v>
      </c>
      <c r="L645" s="55"/>
      <c r="M645" s="55"/>
      <c r="O645" s="5"/>
      <c r="P645" s="53"/>
      <c r="Q645" s="53"/>
      <c r="R645" s="5"/>
      <c r="T645" s="7"/>
      <c r="U645" s="7"/>
      <c r="V645" s="7"/>
      <c r="W645" s="7"/>
      <c r="X645" s="7"/>
      <c r="Y645" s="7"/>
      <c r="Z645" s="7"/>
      <c r="AA645" s="7"/>
      <c r="AB645" s="7"/>
      <c r="AC645" s="7"/>
    </row>
    <row r="646" spans="1:31" ht="14.5" outlineLevel="1">
      <c r="A646" s="4" t="s">
        <v>3</v>
      </c>
      <c r="B646" s="7">
        <v>0.62446578598233182</v>
      </c>
      <c r="C646" s="7">
        <v>0.589574732004012</v>
      </c>
      <c r="D646" s="7">
        <v>0.5546702363508248</v>
      </c>
      <c r="E646" s="7">
        <v>0.51545002099011572</v>
      </c>
      <c r="F646" s="7">
        <v>0.47900303049732168</v>
      </c>
      <c r="G646" s="7">
        <v>0.44428037024551209</v>
      </c>
      <c r="H646" s="7">
        <v>0.41207473610460377</v>
      </c>
      <c r="I646" s="7">
        <v>0.37932069147473557</v>
      </c>
      <c r="J646" s="7">
        <v>0.34917012467453723</v>
      </c>
      <c r="K646" s="7">
        <v>0.32141609647295571</v>
      </c>
      <c r="L646" s="55"/>
      <c r="M646" s="55"/>
      <c r="O646" s="5"/>
      <c r="P646" s="53"/>
      <c r="Q646" s="53"/>
      <c r="R646" s="5"/>
      <c r="T646" s="7"/>
      <c r="U646" s="7"/>
      <c r="V646" s="7"/>
      <c r="W646" s="7"/>
      <c r="X646" s="7"/>
      <c r="Y646" s="7"/>
      <c r="Z646" s="7"/>
      <c r="AA646" s="7"/>
      <c r="AB646" s="7"/>
      <c r="AC646" s="7"/>
    </row>
    <row r="647" spans="1:31" ht="14.5" outlineLevel="1">
      <c r="A647" s="4" t="s">
        <v>4</v>
      </c>
      <c r="B647" s="7">
        <v>0.50222976611742087</v>
      </c>
      <c r="C647" s="7">
        <v>0.48765731287120179</v>
      </c>
      <c r="D647" s="7">
        <v>0.47042206781128504</v>
      </c>
      <c r="E647" s="7">
        <v>0.4464338961971433</v>
      </c>
      <c r="F647" s="7">
        <v>0.42366895031317792</v>
      </c>
      <c r="G647" s="7">
        <v>0.39266565791991553</v>
      </c>
      <c r="H647" s="7">
        <v>0.3639311278197398</v>
      </c>
      <c r="I647" s="7">
        <v>0.33737348792226179</v>
      </c>
      <c r="J647" s="7">
        <v>0.31275387470897958</v>
      </c>
      <c r="K647" s="7">
        <v>0.28993086192955031</v>
      </c>
      <c r="L647" s="55"/>
      <c r="M647" s="55"/>
      <c r="O647" s="5"/>
      <c r="P647" s="53"/>
      <c r="Q647" s="53"/>
      <c r="R647" s="5"/>
      <c r="T647" s="7"/>
      <c r="U647" s="7"/>
      <c r="V647" s="7"/>
      <c r="W647" s="7"/>
      <c r="X647" s="7"/>
      <c r="Y647" s="7"/>
      <c r="Z647" s="7"/>
      <c r="AA647" s="7"/>
      <c r="AB647" s="7"/>
      <c r="AC647" s="7"/>
    </row>
    <row r="648" spans="1:31" ht="14.5" outlineLevel="1">
      <c r="A648" s="73" t="s">
        <v>0</v>
      </c>
      <c r="B648" s="55">
        <v>0.78614357533419321</v>
      </c>
      <c r="C648" s="55">
        <v>0.74770764462097805</v>
      </c>
      <c r="D648" s="55">
        <v>0.71177466532287859</v>
      </c>
      <c r="E648" s="55">
        <v>0.67934198898211418</v>
      </c>
      <c r="F648" s="55">
        <v>0.64838713778162449</v>
      </c>
      <c r="G648" s="55">
        <v>0.62045208730160939</v>
      </c>
      <c r="H648" s="55">
        <v>0.59372058790990068</v>
      </c>
      <c r="I648" s="55">
        <v>0.56951224931221101</v>
      </c>
      <c r="J648" s="55">
        <v>0.54629098050727265</v>
      </c>
      <c r="K648" s="55">
        <v>0.52401653475234311</v>
      </c>
      <c r="L648" s="55"/>
      <c r="M648" s="55"/>
      <c r="O648" s="5"/>
      <c r="P648" s="53"/>
      <c r="Q648" s="53"/>
      <c r="R648" s="5"/>
      <c r="T648" s="7"/>
      <c r="U648" s="7"/>
      <c r="V648" s="7"/>
      <c r="W648" s="7"/>
      <c r="X648" s="7"/>
      <c r="Y648" s="7"/>
      <c r="Z648" s="7"/>
      <c r="AA648" s="7"/>
      <c r="AB648" s="7"/>
      <c r="AC648" s="7"/>
    </row>
    <row r="649" spans="1:31" ht="14.5" outlineLevel="1">
      <c r="A649" s="4" t="s">
        <v>1</v>
      </c>
      <c r="B649" s="7">
        <v>0.22230190148374504</v>
      </c>
      <c r="C649" s="7">
        <v>0.21058909170359563</v>
      </c>
      <c r="D649" s="7">
        <v>0.19983724972850408</v>
      </c>
      <c r="E649" s="7">
        <v>0.19068343550261821</v>
      </c>
      <c r="F649" s="7">
        <v>0.18194892405935104</v>
      </c>
      <c r="G649" s="7">
        <v>0.17481337050098408</v>
      </c>
      <c r="H649" s="7">
        <v>0.16795765440165983</v>
      </c>
      <c r="I649" s="7">
        <v>0.16171562837931314</v>
      </c>
      <c r="J649" s="7">
        <v>0.15570558278681024</v>
      </c>
      <c r="K649" s="7">
        <v>0.14991889623749916</v>
      </c>
      <c r="L649" s="55"/>
      <c r="M649" s="55"/>
      <c r="O649" s="5"/>
      <c r="P649" s="53"/>
      <c r="Q649" s="53"/>
      <c r="R649" s="5"/>
      <c r="T649" s="7"/>
      <c r="U649" s="7"/>
      <c r="V649" s="7"/>
      <c r="W649" s="7"/>
      <c r="X649" s="7"/>
      <c r="Y649" s="7"/>
      <c r="Z649" s="7"/>
      <c r="AA649" s="7"/>
      <c r="AB649" s="7"/>
      <c r="AC649" s="7"/>
    </row>
    <row r="650" spans="1:31" ht="14.5" outlineLevel="1">
      <c r="A650" s="4" t="s">
        <v>7</v>
      </c>
      <c r="B650" s="7">
        <v>0.38099605612578025</v>
      </c>
      <c r="C650" s="7">
        <v>0.34191678872834785</v>
      </c>
      <c r="D650" s="7">
        <v>0.31230982855805128</v>
      </c>
      <c r="E650" s="7">
        <v>0.29037486263817042</v>
      </c>
      <c r="F650" s="7">
        <v>0.2699804909804932</v>
      </c>
      <c r="G650" s="7">
        <v>0.25461543609131138</v>
      </c>
      <c r="H650" s="7">
        <v>0.24012483294821751</v>
      </c>
      <c r="I650" s="7">
        <v>0.2223008896438636</v>
      </c>
      <c r="J650" s="7">
        <v>0.20579997882647172</v>
      </c>
      <c r="K650" s="7">
        <v>0.19052389467639425</v>
      </c>
      <c r="L650" s="55"/>
      <c r="M650" s="55"/>
      <c r="O650" s="5"/>
      <c r="P650" s="53"/>
      <c r="Q650" s="53"/>
      <c r="R650" s="5"/>
      <c r="T650" s="7"/>
      <c r="U650" s="7"/>
      <c r="V650" s="7"/>
      <c r="W650" s="7"/>
      <c r="X650" s="7"/>
      <c r="Y650" s="7"/>
      <c r="Z650" s="7"/>
      <c r="AA650" s="7"/>
      <c r="AB650" s="7"/>
      <c r="AC650" s="7"/>
    </row>
    <row r="651" spans="1:31" ht="14.5" outlineLevel="1">
      <c r="A651" s="4" t="s">
        <v>8</v>
      </c>
      <c r="B651" s="7">
        <v>0.40950072025603379</v>
      </c>
      <c r="C651" s="7">
        <v>0.37859661512385234</v>
      </c>
      <c r="D651" s="7">
        <v>0.34504808492120964</v>
      </c>
      <c r="E651" s="7">
        <v>0.30437888902299898</v>
      </c>
      <c r="F651" s="7">
        <v>0.26850318008294582</v>
      </c>
      <c r="G651" s="7">
        <v>0.22653887895270117</v>
      </c>
      <c r="H651" s="7">
        <v>0.19113316893041227</v>
      </c>
      <c r="I651" s="7">
        <v>0.16816246348014743</v>
      </c>
      <c r="J651" s="7">
        <v>0.14795241601423764</v>
      </c>
      <c r="K651" s="7">
        <v>0.13017124601670857</v>
      </c>
      <c r="L651" s="55"/>
      <c r="M651" s="55"/>
      <c r="O651" s="5"/>
      <c r="P651" s="53"/>
      <c r="Q651" s="53"/>
      <c r="R651" s="5"/>
      <c r="T651" s="7"/>
      <c r="U651" s="7"/>
      <c r="V651" s="7"/>
      <c r="W651" s="7"/>
      <c r="X651" s="7"/>
      <c r="Y651" s="7"/>
      <c r="Z651" s="7"/>
      <c r="AA651" s="7"/>
      <c r="AB651" s="7"/>
      <c r="AC651" s="7"/>
    </row>
    <row r="652" spans="1:31" ht="14.5" outlineLevel="1">
      <c r="A652" s="4" t="s">
        <v>152</v>
      </c>
      <c r="B652" s="7"/>
      <c r="C652" s="7"/>
      <c r="D652" s="7"/>
      <c r="E652" s="7"/>
      <c r="F652" s="7"/>
      <c r="G652" s="7"/>
      <c r="H652" s="7"/>
      <c r="I652" s="7"/>
      <c r="J652" s="7"/>
      <c r="K652" s="7"/>
      <c r="L652" s="55"/>
      <c r="M652" s="55"/>
      <c r="O652" s="5"/>
      <c r="P652" s="53"/>
      <c r="Q652" s="53"/>
      <c r="R652" s="5"/>
      <c r="S652" s="5"/>
      <c r="T652" s="55"/>
      <c r="U652" s="7"/>
      <c r="V652" s="7"/>
      <c r="W652" s="7"/>
      <c r="X652" s="7"/>
      <c r="Y652" s="7"/>
      <c r="Z652" s="7"/>
      <c r="AA652" s="7"/>
      <c r="AB652" s="7"/>
      <c r="AC652" s="7"/>
      <c r="AD652" s="7"/>
    </row>
    <row r="653" spans="1:31" ht="14.5" outlineLevel="1">
      <c r="A653" s="32"/>
      <c r="B653" s="5"/>
      <c r="C653" s="5"/>
      <c r="D653" s="5"/>
      <c r="E653" s="5"/>
      <c r="F653" s="5"/>
      <c r="G653" s="5"/>
      <c r="H653" s="5"/>
      <c r="I653" s="5"/>
      <c r="J653" s="5"/>
      <c r="K653" s="5"/>
      <c r="L653" s="5"/>
      <c r="M653" s="5"/>
      <c r="N653" s="5"/>
      <c r="O653" s="5"/>
      <c r="P653" s="5"/>
      <c r="Q653" s="5"/>
      <c r="R653" s="5"/>
      <c r="S653" s="5"/>
      <c r="T653" s="5"/>
    </row>
    <row r="654" spans="1:31" outlineLevel="1">
      <c r="A654" s="54" t="s">
        <v>62</v>
      </c>
      <c r="B654" s="5"/>
      <c r="C654" s="5"/>
      <c r="D654" s="5"/>
      <c r="E654" s="5"/>
      <c r="F654" s="5"/>
      <c r="G654" s="5"/>
      <c r="H654" s="5"/>
      <c r="I654" s="5"/>
      <c r="J654" s="5"/>
      <c r="K654" s="5"/>
      <c r="L654" s="5"/>
      <c r="M654" s="5"/>
      <c r="N654" s="5"/>
      <c r="O654" s="5"/>
      <c r="P654" s="5"/>
      <c r="Q654" s="5"/>
      <c r="R654" s="5"/>
      <c r="S654" s="5"/>
      <c r="T654" s="5"/>
    </row>
    <row r="655" spans="1:31" ht="14.5" outlineLevel="1">
      <c r="A655" s="19" t="s">
        <v>63</v>
      </c>
      <c r="B655" s="20"/>
      <c r="C655" s="20"/>
      <c r="D655" s="20"/>
      <c r="E655" s="20"/>
      <c r="F655" s="20"/>
      <c r="G655" s="20"/>
      <c r="H655" s="20"/>
      <c r="I655" s="20"/>
      <c r="J655" s="20"/>
      <c r="K655" s="20"/>
      <c r="L655" s="5"/>
      <c r="M655" s="5"/>
      <c r="N655" s="5"/>
      <c r="O655" s="5"/>
      <c r="R655" s="5"/>
      <c r="T655" s="5"/>
      <c r="U655" s="5"/>
      <c r="V655" s="5"/>
      <c r="W655" s="5"/>
      <c r="X655" s="5"/>
      <c r="Y655" s="5"/>
      <c r="Z655" s="5"/>
      <c r="AA655" s="5"/>
      <c r="AB655" s="5"/>
      <c r="AC655" s="5"/>
      <c r="AD655" s="5"/>
      <c r="AE655" s="5"/>
    </row>
    <row r="656" spans="1:31" ht="14.5" outlineLevel="1">
      <c r="A656" s="20"/>
      <c r="B656" s="19">
        <v>2010</v>
      </c>
      <c r="C656" s="19">
        <v>2020</v>
      </c>
      <c r="D656" s="19">
        <v>2030</v>
      </c>
      <c r="E656" s="19">
        <v>2040</v>
      </c>
      <c r="F656" s="19">
        <v>2050</v>
      </c>
      <c r="G656" s="19">
        <v>2060</v>
      </c>
      <c r="H656" s="19">
        <v>2070</v>
      </c>
      <c r="I656" s="19">
        <v>2080</v>
      </c>
      <c r="J656" s="19">
        <v>2090</v>
      </c>
      <c r="K656" s="19">
        <v>2100</v>
      </c>
      <c r="L656" s="6"/>
      <c r="M656" s="6"/>
      <c r="N656" s="5"/>
      <c r="O656" s="5"/>
      <c r="R656" s="5"/>
      <c r="S656" s="5"/>
      <c r="T656" s="6"/>
      <c r="U656" s="6"/>
      <c r="V656" s="6"/>
      <c r="W656" s="6"/>
      <c r="X656" s="6"/>
      <c r="Y656" s="6"/>
      <c r="Z656" s="6"/>
      <c r="AA656" s="6"/>
      <c r="AB656" s="6"/>
      <c r="AC656" s="6"/>
      <c r="AD656" s="6"/>
      <c r="AE656" s="6"/>
    </row>
    <row r="657" spans="1:31" ht="14.5" outlineLevel="1">
      <c r="A657" s="19" t="s">
        <v>5</v>
      </c>
      <c r="B657" s="33">
        <f>B642*B53/CPI!$G$2*10^12/10^9</f>
        <v>400.03531183690887</v>
      </c>
      <c r="C657" s="33">
        <f>C642*C53/CPI!$G$2*10^12/10^9</f>
        <v>665.99829443661474</v>
      </c>
      <c r="D657" s="33">
        <f>D642*D53/CPI!$G$2*10^12/10^9</f>
        <v>916.07122640067848</v>
      </c>
      <c r="E657" s="33">
        <f>E642*E53/CPI!$G$2*10^12/10^9</f>
        <v>1141.1027942752783</v>
      </c>
      <c r="F657" s="33">
        <f>F642*F53/CPI!$G$2*10^12/10^9</f>
        <v>1357.1137365721615</v>
      </c>
      <c r="G657" s="33">
        <f>G642*G53/CPI!$G$2*10^12/10^9</f>
        <v>1475.6919406865995</v>
      </c>
      <c r="H657" s="33">
        <f>H642*H53/CPI!$G$2*10^12/10^9</f>
        <v>1543.3381455627045</v>
      </c>
      <c r="I657" s="33">
        <f>I642*I53/CPI!$G$2*10^12/10^9</f>
        <v>1503.4495389255642</v>
      </c>
      <c r="J657" s="33">
        <f>J642*J53/CPI!$G$2*10^12/10^9</f>
        <v>1435.4221876026058</v>
      </c>
      <c r="K657" s="33">
        <f>K642*K53/CPI!$G$2*10^12/10^9</f>
        <v>1351.3115477023784</v>
      </c>
      <c r="L657" s="6"/>
      <c r="M657" s="6"/>
      <c r="N657" s="5"/>
      <c r="O657" s="5"/>
      <c r="R657" s="5"/>
      <c r="T657" s="1"/>
      <c r="U657" s="1"/>
      <c r="V657" s="1"/>
      <c r="W657" s="1"/>
      <c r="X657" s="1"/>
      <c r="Y657" s="1"/>
      <c r="Z657" s="1"/>
      <c r="AA657" s="1"/>
      <c r="AB657" s="1"/>
      <c r="AC657" s="1"/>
      <c r="AD657" s="1"/>
      <c r="AE657" s="1"/>
    </row>
    <row r="658" spans="1:31" ht="14.5" outlineLevel="1">
      <c r="A658" s="19" t="s">
        <v>6</v>
      </c>
      <c r="B658" s="33">
        <f>B643*B54/CPI!$G$2*10^12/10^9</f>
        <v>5233.005562823917</v>
      </c>
      <c r="C658" s="33">
        <f>C643*C54/CPI!$G$2*10^12/10^9</f>
        <v>11868.403940066235</v>
      </c>
      <c r="D658" s="33">
        <f>D643*D54/CPI!$G$2*10^12/10^9</f>
        <v>15756.973612717811</v>
      </c>
      <c r="E658" s="33">
        <f>E643*E54/CPI!$G$2*10^12/10^9</f>
        <v>17189.157813219037</v>
      </c>
      <c r="F658" s="33">
        <f>F643*F54/CPI!$G$2*10^12/10^9</f>
        <v>16866.119232219236</v>
      </c>
      <c r="G658" s="33">
        <f>G643*G54/CPI!$G$2*10^12/10^9</f>
        <v>16008.193592858415</v>
      </c>
      <c r="H658" s="33">
        <f>H643*H54/CPI!$G$2*10^12/10^9</f>
        <v>14784.664871796836</v>
      </c>
      <c r="I658" s="33">
        <f>I643*I54/CPI!$G$2*10^12/10^9</f>
        <v>13822.504522580717</v>
      </c>
      <c r="J658" s="33">
        <f>J643*J54/CPI!$G$2*10^12/10^9</f>
        <v>13084.566754946545</v>
      </c>
      <c r="K658" s="33">
        <f>K643*K54/CPI!$G$2*10^12/10^9</f>
        <v>12638.390782989116</v>
      </c>
      <c r="L658" s="6"/>
      <c r="M658" s="6"/>
      <c r="N658" s="5"/>
      <c r="O658" s="5"/>
      <c r="R658" s="5"/>
      <c r="T658" s="1"/>
      <c r="U658" s="1"/>
      <c r="V658" s="1"/>
      <c r="W658" s="1"/>
      <c r="X658" s="1"/>
      <c r="Y658" s="1"/>
      <c r="Z658" s="1"/>
      <c r="AA658" s="1"/>
      <c r="AB658" s="1"/>
      <c r="AC658" s="1"/>
      <c r="AD658" s="1"/>
      <c r="AE658" s="1"/>
    </row>
    <row r="659" spans="1:31" ht="14.5" outlineLevel="1">
      <c r="A659" s="19" t="s">
        <v>11</v>
      </c>
      <c r="B659" s="33">
        <f>B644*B55/CPI!$G$2*10^12/10^9</f>
        <v>2785.0404276610002</v>
      </c>
      <c r="C659" s="33">
        <f>C644*C55/CPI!$G$2*10^12/10^9</f>
        <v>2904.5383768982001</v>
      </c>
      <c r="D659" s="33">
        <f>D644*D55/CPI!$G$2*10^12/10^9</f>
        <v>2952.5372730465242</v>
      </c>
      <c r="E659" s="33">
        <f>E644*E55/CPI!$G$2*10^12/10^9</f>
        <v>2992.6014728318646</v>
      </c>
      <c r="F659" s="33">
        <f>F644*F55/CPI!$G$2*10^12/10^9</f>
        <v>2980.8706803233681</v>
      </c>
      <c r="G659" s="33">
        <f>G644*G55/CPI!$G$2*10^12/10^9</f>
        <v>2984.6186530045366</v>
      </c>
      <c r="H659" s="33">
        <f>H644*H55/CPI!$G$2*10^12/10^9</f>
        <v>2957.9681807081211</v>
      </c>
      <c r="I659" s="33">
        <f>I644*I55/CPI!$G$2*10^12/10^9</f>
        <v>2906.7938232474171</v>
      </c>
      <c r="J659" s="33">
        <f>J644*J55/CPI!$G$2*10^12/10^9</f>
        <v>2844.6395418206575</v>
      </c>
      <c r="K659" s="33">
        <f>K644*K55/CPI!$G$2*10^12/10^9</f>
        <v>2776.8797748173083</v>
      </c>
      <c r="L659" s="6"/>
      <c r="M659" s="6"/>
      <c r="N659" s="5"/>
      <c r="O659" s="5"/>
      <c r="R659" s="5"/>
      <c r="T659" s="1"/>
      <c r="U659" s="1"/>
      <c r="V659" s="1"/>
      <c r="W659" s="1"/>
      <c r="X659" s="1"/>
      <c r="Y659" s="1"/>
      <c r="Z659" s="1"/>
      <c r="AA659" s="1"/>
      <c r="AB659" s="1"/>
      <c r="AC659" s="1"/>
      <c r="AD659" s="1"/>
      <c r="AE659" s="1"/>
    </row>
    <row r="660" spans="1:31" ht="14.5" outlineLevel="1">
      <c r="A660" s="19" t="s">
        <v>2</v>
      </c>
      <c r="B660" s="33">
        <f>B645*B56/CPI!$G$2*10^12/10^9</f>
        <v>1047.5953820937334</v>
      </c>
      <c r="C660" s="33">
        <f>C645*C56/CPI!$G$2*10^12/10^9</f>
        <v>1655.7712718147006</v>
      </c>
      <c r="D660" s="33">
        <f>D645*D56/CPI!$G$2*10^12/10^9</f>
        <v>2002.3490503996736</v>
      </c>
      <c r="E660" s="33">
        <f>E645*E56/CPI!$G$2*10^12/10^9</f>
        <v>2058.8881845413148</v>
      </c>
      <c r="F660" s="33">
        <f>F645*F56/CPI!$G$2*10^12/10^9</f>
        <v>2020.9282161089873</v>
      </c>
      <c r="G660" s="33">
        <f>G645*G56/CPI!$G$2*10^12/10^9</f>
        <v>2020.7333425834245</v>
      </c>
      <c r="H660" s="33">
        <f>H645*H56/CPI!$G$2*10^12/10^9</f>
        <v>2045.9651986884592</v>
      </c>
      <c r="I660" s="33">
        <f>I645*I56/CPI!$G$2*10^12/10^9</f>
        <v>2159.5145549286021</v>
      </c>
      <c r="J660" s="33">
        <f>J645*J56/CPI!$G$2*10^12/10^9</f>
        <v>2297.6456714583496</v>
      </c>
      <c r="K660" s="33">
        <f>K645*K56/CPI!$G$2*10^12/10^9</f>
        <v>2454.7355218983644</v>
      </c>
      <c r="L660" s="6"/>
      <c r="M660" s="6"/>
      <c r="N660" s="5"/>
      <c r="O660" s="5"/>
      <c r="R660" s="5"/>
      <c r="T660" s="1"/>
      <c r="U660" s="1"/>
      <c r="V660" s="1"/>
      <c r="W660" s="1"/>
      <c r="X660" s="1"/>
      <c r="Y660" s="1"/>
      <c r="Z660" s="1"/>
      <c r="AA660" s="1"/>
      <c r="AB660" s="1"/>
      <c r="AC660" s="1"/>
      <c r="AD660" s="1"/>
      <c r="AE660" s="1"/>
    </row>
    <row r="661" spans="1:31" ht="14.5" outlineLevel="1">
      <c r="A661" s="19" t="s">
        <v>3</v>
      </c>
      <c r="B661" s="33">
        <f>B646*B57/CPI!$G$2*10^12/10^9</f>
        <v>2018.2012913178696</v>
      </c>
      <c r="C661" s="33">
        <f>C646*C57/CPI!$G$2*10^12/10^9</f>
        <v>2734.7755056054798</v>
      </c>
      <c r="D661" s="33">
        <f>D646*D57/CPI!$G$2*10^12/10^9</f>
        <v>3357.4644882001517</v>
      </c>
      <c r="E661" s="33">
        <f>E646*E57/CPI!$G$2*10^12/10^9</f>
        <v>3866.7792125679075</v>
      </c>
      <c r="F661" s="33">
        <f>F646*F57/CPI!$G$2*10^12/10^9</f>
        <v>4344.6833032794957</v>
      </c>
      <c r="G661" s="33">
        <f>G646*G57/CPI!$G$2*10^12/10^9</f>
        <v>4760.0766595146661</v>
      </c>
      <c r="H661" s="33">
        <f>H646*H57/CPI!$G$2*10^12/10^9</f>
        <v>5071.2116916567611</v>
      </c>
      <c r="I661" s="33">
        <f>I646*I57/CPI!$G$2*10^12/10^9</f>
        <v>5293.7872291122812</v>
      </c>
      <c r="J661" s="33">
        <f>J646*J57/CPI!$G$2*10^12/10^9</f>
        <v>5495.7590405651881</v>
      </c>
      <c r="K661" s="33">
        <f>K646*K57/CPI!$G$2*10^12/10^9</f>
        <v>5717.1794704560098</v>
      </c>
      <c r="L661" s="6"/>
      <c r="M661" s="6"/>
      <c r="N661" s="5"/>
      <c r="O661" s="5"/>
      <c r="R661" s="5"/>
      <c r="T661" s="1"/>
      <c r="U661" s="1"/>
      <c r="V661" s="1"/>
      <c r="W661" s="1"/>
      <c r="X661" s="1"/>
      <c r="Y661" s="1"/>
      <c r="Z661" s="1"/>
      <c r="AA661" s="1"/>
      <c r="AB661" s="1"/>
      <c r="AC661" s="1"/>
      <c r="AD661" s="1"/>
      <c r="AE661" s="1"/>
    </row>
    <row r="662" spans="1:31" ht="14.5" outlineLevel="1">
      <c r="A662" s="19" t="s">
        <v>4</v>
      </c>
      <c r="B662" s="33">
        <f>B647*B58/CPI!$G$2*10^12/10^9</f>
        <v>899.88412737903809</v>
      </c>
      <c r="C662" s="33">
        <f>C647*C58/CPI!$G$2*10^12/10^9</f>
        <v>1290.3852113975456</v>
      </c>
      <c r="D662" s="33">
        <f>D647*D58/CPI!$G$2*10^12/10^9</f>
        <v>1669.2065810893619</v>
      </c>
      <c r="E662" s="33">
        <f>E647*E58/CPI!$G$2*10^12/10^9</f>
        <v>2057.1290700244272</v>
      </c>
      <c r="F662" s="33">
        <f>F647*F58/CPI!$G$2*10^12/10^9</f>
        <v>2436.7245449518441</v>
      </c>
      <c r="G662" s="33">
        <f>G647*G58/CPI!$G$2*10^12/10^9</f>
        <v>2717.6668599788995</v>
      </c>
      <c r="H662" s="33">
        <f>H647*H58/CPI!$G$2*10^12/10^9</f>
        <v>2975.0693357611426</v>
      </c>
      <c r="I662" s="33">
        <f>I647*I58/CPI!$G$2*10^12/10^9</f>
        <v>3210.4861527144676</v>
      </c>
      <c r="J662" s="33">
        <f>J647*J58/CPI!$G$2*10^12/10^9</f>
        <v>3443.7322873455842</v>
      </c>
      <c r="K662" s="33">
        <f>K647*K58/CPI!$G$2*10^12/10^9</f>
        <v>3690.1523717741979</v>
      </c>
      <c r="L662" s="6"/>
      <c r="M662" s="6"/>
      <c r="N662" s="5"/>
      <c r="O662" s="5"/>
      <c r="R662" s="5"/>
      <c r="T662" s="1"/>
      <c r="U662" s="1"/>
      <c r="V662" s="1"/>
      <c r="W662" s="1"/>
      <c r="X662" s="1"/>
      <c r="Y662" s="1"/>
      <c r="Z662" s="1"/>
      <c r="AA662" s="1"/>
      <c r="AB662" s="1"/>
      <c r="AC662" s="1"/>
      <c r="AD662" s="1"/>
      <c r="AE662" s="1"/>
    </row>
    <row r="663" spans="1:31" ht="14.5" outlineLevel="1">
      <c r="A663" s="19" t="s">
        <v>0</v>
      </c>
      <c r="B663" s="33">
        <f>B648*B59/CPI!$G$2*10^12/10^9</f>
        <v>6568.3411220748303</v>
      </c>
      <c r="C663" s="33">
        <f>C648*C59/CPI!$G$2*10^12/10^9</f>
        <v>7152.3762129791903</v>
      </c>
      <c r="D663" s="33">
        <f>D648*D59/CPI!$G$2*10^12/10^9</f>
        <v>7771.9265737341275</v>
      </c>
      <c r="E663" s="33">
        <f>E648*E59/CPI!$G$2*10^12/10^9</f>
        <v>8248.2795185851119</v>
      </c>
      <c r="F663" s="33">
        <f>F648*F59/CPI!$G$2*10^12/10^9</f>
        <v>8598.7270893517107</v>
      </c>
      <c r="G663" s="33">
        <f>G648*G59/CPI!$G$2*10^12/10^9</f>
        <v>8885.2801469379883</v>
      </c>
      <c r="H663" s="33">
        <f>H648*H59/CPI!$G$2*10^12/10^9</f>
        <v>9111.2565728471891</v>
      </c>
      <c r="I663" s="33">
        <f>I648*I59/CPI!$G$2*10^12/10^9</f>
        <v>9242.5769822597304</v>
      </c>
      <c r="J663" s="33">
        <f>J648*J59/CPI!$G$2*10^12/10^9</f>
        <v>9223.6382926937004</v>
      </c>
      <c r="K663" s="33">
        <f>K648*K59/CPI!$G$2*10^12/10^9</f>
        <v>9087.1770259113182</v>
      </c>
      <c r="L663" s="6"/>
      <c r="M663" s="6"/>
      <c r="N663" s="5"/>
      <c r="O663" s="5"/>
      <c r="R663" s="5"/>
      <c r="T663" s="1"/>
      <c r="U663" s="1"/>
      <c r="V663" s="1"/>
      <c r="W663" s="1"/>
      <c r="X663" s="1"/>
      <c r="Y663" s="1"/>
      <c r="Z663" s="1"/>
      <c r="AA663" s="1"/>
      <c r="AB663" s="1"/>
      <c r="AC663" s="1"/>
      <c r="AD663" s="1"/>
      <c r="AE663" s="1"/>
    </row>
    <row r="664" spans="1:31" ht="14.5" outlineLevel="1">
      <c r="A664" s="19" t="s">
        <v>1</v>
      </c>
      <c r="B664" s="33">
        <f>B649*B60/CPI!$G$2*10^12/10^9</f>
        <v>541.52404344073398</v>
      </c>
      <c r="C664" s="33">
        <f>C649*C60/CPI!$G$2*10^12/10^9</f>
        <v>484.67285996993814</v>
      </c>
      <c r="D664" s="33">
        <f>D649*D60/CPI!$G$2*10^12/10^9</f>
        <v>446.466853191442</v>
      </c>
      <c r="E664" s="33">
        <f>E649*E60/CPI!$G$2*10^12/10^9</f>
        <v>423.63504870345929</v>
      </c>
      <c r="F664" s="33">
        <f>F649*F60/CPI!$G$2*10^12/10^9</f>
        <v>401.83771679626057</v>
      </c>
      <c r="G664" s="33">
        <f>G649*G60/CPI!$G$2*10^12/10^9</f>
        <v>383.01906108325392</v>
      </c>
      <c r="H664" s="33">
        <f>H649*H60/CPI!$G$2*10^12/10^9</f>
        <v>360.82772814434674</v>
      </c>
      <c r="I664" s="33">
        <f>I649*I60/CPI!$G$2*10^12/10^9</f>
        <v>335.26788208110128</v>
      </c>
      <c r="J664" s="33">
        <f>J649*J60/CPI!$G$2*10^12/10^9</f>
        <v>310.42140591170681</v>
      </c>
      <c r="K664" s="33">
        <f>K649*K60/CPI!$G$2*10^12/10^9</f>
        <v>286.46818024285858</v>
      </c>
      <c r="L664" s="6"/>
      <c r="M664" s="6"/>
      <c r="N664" s="5"/>
      <c r="O664" s="5"/>
      <c r="R664" s="5"/>
      <c r="T664" s="1"/>
      <c r="U664" s="1"/>
      <c r="V664" s="1"/>
      <c r="W664" s="1"/>
      <c r="X664" s="1"/>
      <c r="Y664" s="1"/>
      <c r="Z664" s="1"/>
      <c r="AA664" s="1"/>
      <c r="AB664" s="1"/>
      <c r="AC664" s="1"/>
      <c r="AD664" s="1"/>
      <c r="AE664" s="1"/>
    </row>
    <row r="665" spans="1:31" ht="14.5" outlineLevel="1">
      <c r="A665" s="19" t="s">
        <v>7</v>
      </c>
      <c r="B665" s="33">
        <f>B650*B61/CPI!$G$2*10^12/10^9</f>
        <v>891.42276323115891</v>
      </c>
      <c r="C665" s="33">
        <f>C650*C61/CPI!$G$2*10^12/10^9</f>
        <v>1194.7721445797777</v>
      </c>
      <c r="D665" s="33">
        <f>D650*D61/CPI!$G$2*10^12/10^9</f>
        <v>1482.0101533415502</v>
      </c>
      <c r="E665" s="33">
        <f>E650*E61/CPI!$G$2*10^12/10^9</f>
        <v>1704.7684638279788</v>
      </c>
      <c r="F665" s="33">
        <f>F650*F61/CPI!$G$2*10^12/10^9</f>
        <v>1861.5600186550128</v>
      </c>
      <c r="G665" s="33">
        <f>G650*G61/CPI!$G$2*10^12/10^9</f>
        <v>1996.2383410571401</v>
      </c>
      <c r="H665" s="33">
        <f>H650*H61/CPI!$G$2*10^12/10^9</f>
        <v>2081.9686374960525</v>
      </c>
      <c r="I665" s="33">
        <f>I650*I61/CPI!$G$2*10^12/10^9</f>
        <v>2096.9871070260438</v>
      </c>
      <c r="J665" s="33">
        <f>J650*J61/CPI!$G$2*10^12/10^9</f>
        <v>2102.7461497173358</v>
      </c>
      <c r="K665" s="33">
        <f>K650*K61/CPI!$G$2*10^12/10^9</f>
        <v>2114.8193752624197</v>
      </c>
      <c r="L665" s="6"/>
      <c r="M665" s="6"/>
      <c r="N665" s="5"/>
      <c r="O665" s="5"/>
      <c r="R665" s="5"/>
      <c r="T665" s="1"/>
      <c r="U665" s="1"/>
      <c r="V665" s="1"/>
      <c r="W665" s="1"/>
      <c r="X665" s="1"/>
      <c r="Y665" s="1"/>
      <c r="Z665" s="1"/>
      <c r="AA665" s="1"/>
      <c r="AB665" s="1"/>
      <c r="AC665" s="1"/>
      <c r="AD665" s="1"/>
      <c r="AE665" s="1"/>
    </row>
    <row r="666" spans="1:31" ht="14.5" outlineLevel="1">
      <c r="A666" s="19" t="s">
        <v>8</v>
      </c>
      <c r="B666" s="33">
        <f>B651*B62/CPI!$G$2*10^12/10^9</f>
        <v>1058.4736997519988</v>
      </c>
      <c r="C666" s="33">
        <f>C651*C62/CPI!$G$2*10^12/10^9</f>
        <v>2360.8246181649101</v>
      </c>
      <c r="D666" s="33">
        <f>D651*D62/CPI!$G$2*10^12/10^9</f>
        <v>3836.8383896273194</v>
      </c>
      <c r="E666" s="33">
        <f>E651*E62/CPI!$G$2*10^12/10^9</f>
        <v>4559.2908775023479</v>
      </c>
      <c r="F666" s="33">
        <f>F651*F62/CPI!$G$2*10^12/10^9</f>
        <v>4747.6265796625094</v>
      </c>
      <c r="G666" s="33">
        <f>G651*G62/CPI!$G$2*10^12/10^9</f>
        <v>4476.7458271007135</v>
      </c>
      <c r="H666" s="33">
        <f>H651*H62/CPI!$G$2*10^12/10^9</f>
        <v>4161.4358302933233</v>
      </c>
      <c r="I666" s="33">
        <f>I651*I62/CPI!$G$2*10^12/10^9</f>
        <v>4012.5214973002121</v>
      </c>
      <c r="J666" s="33">
        <f>J651*J62/CPI!$G$2*10^12/10^9</f>
        <v>3842.7940804788623</v>
      </c>
      <c r="K666" s="33">
        <f>K651*K62/CPI!$G$2*10^12/10^9</f>
        <v>3667.004032937808</v>
      </c>
      <c r="L666" s="6"/>
      <c r="M666" s="6"/>
      <c r="N666" s="5"/>
      <c r="O666" s="5"/>
      <c r="R666" s="5"/>
      <c r="T666" s="1"/>
      <c r="U666" s="1"/>
      <c r="V666" s="1"/>
      <c r="W666" s="1"/>
      <c r="X666" s="1"/>
      <c r="Y666" s="1"/>
      <c r="Z666" s="1"/>
      <c r="AA666" s="1"/>
      <c r="AB666" s="1"/>
      <c r="AC666" s="1"/>
      <c r="AD666" s="1"/>
      <c r="AE666" s="1"/>
    </row>
    <row r="667" spans="1:31" ht="14.5" outlineLevel="1">
      <c r="A667" s="19" t="s">
        <v>15</v>
      </c>
      <c r="B667" s="33">
        <f>SUM(B658:B666)</f>
        <v>21043.488419774283</v>
      </c>
      <c r="C667" s="33">
        <f t="shared" ref="C667:K667" si="162">SUM(C658:C666)</f>
        <v>31646.520141475979</v>
      </c>
      <c r="D667" s="33">
        <f t="shared" si="162"/>
        <v>39275.772975347965</v>
      </c>
      <c r="E667" s="33">
        <f t="shared" si="162"/>
        <v>43100.529661803455</v>
      </c>
      <c r="F667" s="33">
        <f t="shared" si="162"/>
        <v>44259.077381348427</v>
      </c>
      <c r="G667" s="33">
        <f t="shared" si="162"/>
        <v>44232.572484119039</v>
      </c>
      <c r="H667" s="33">
        <f t="shared" si="162"/>
        <v>43550.368047392229</v>
      </c>
      <c r="I667" s="33">
        <f t="shared" si="162"/>
        <v>43080.439751250567</v>
      </c>
      <c r="J667" s="33">
        <f t="shared" si="162"/>
        <v>42645.943224937932</v>
      </c>
      <c r="K667" s="33">
        <f t="shared" si="162"/>
        <v>42432.806536289405</v>
      </c>
      <c r="L667" s="6"/>
      <c r="M667" s="6"/>
      <c r="N667" s="5"/>
      <c r="O667" s="5"/>
      <c r="R667" s="5"/>
      <c r="T667" s="1"/>
      <c r="U667" s="1"/>
      <c r="V667" s="1"/>
      <c r="W667" s="1"/>
      <c r="X667" s="1"/>
      <c r="Y667" s="1"/>
      <c r="Z667" s="1"/>
      <c r="AA667" s="1"/>
      <c r="AB667" s="1"/>
      <c r="AC667" s="1"/>
      <c r="AD667" s="1"/>
      <c r="AE667" s="1"/>
    </row>
    <row r="668" spans="1:31" ht="14.5" outlineLevel="1">
      <c r="A668" s="19" t="s">
        <v>152</v>
      </c>
      <c r="B668" s="33"/>
      <c r="C668" s="33"/>
      <c r="D668" s="33"/>
      <c r="E668" s="33"/>
      <c r="F668" s="33"/>
      <c r="G668" s="33"/>
      <c r="H668" s="33"/>
      <c r="I668" s="33"/>
      <c r="J668" s="33"/>
      <c r="K668" s="33"/>
      <c r="L668" s="55"/>
      <c r="M668" s="5"/>
      <c r="N668" s="5"/>
      <c r="O668" s="5"/>
      <c r="P668" s="5"/>
      <c r="Q668" s="5"/>
      <c r="R668" s="5"/>
      <c r="S668" s="5"/>
      <c r="T668" s="5"/>
    </row>
    <row r="669" spans="1:31" ht="14.5">
      <c r="A669" s="32"/>
      <c r="B669" s="6"/>
      <c r="C669" s="6"/>
      <c r="D669" s="6"/>
      <c r="E669" s="6"/>
      <c r="F669" s="6"/>
      <c r="G669" s="6"/>
      <c r="H669" s="6"/>
      <c r="I669" s="6"/>
      <c r="J669" s="6"/>
      <c r="K669" s="6"/>
      <c r="L669" s="55"/>
      <c r="M669" s="5"/>
      <c r="N669" s="5"/>
      <c r="O669" s="5"/>
      <c r="P669" s="5"/>
      <c r="Q669" s="5"/>
      <c r="R669" s="5"/>
      <c r="S669" s="5"/>
      <c r="T669" s="5"/>
    </row>
    <row r="670" spans="1:31" ht="14.5">
      <c r="A670" s="34" t="s">
        <v>64</v>
      </c>
      <c r="B670" s="35"/>
      <c r="C670" s="35"/>
      <c r="D670" s="35"/>
      <c r="E670" s="35"/>
      <c r="F670" s="35"/>
      <c r="G670" s="35"/>
      <c r="H670" s="35"/>
      <c r="I670" s="35"/>
      <c r="J670" s="35"/>
      <c r="K670" s="35"/>
      <c r="L670" s="35"/>
      <c r="M670" s="35"/>
      <c r="N670" s="35"/>
      <c r="O670" s="35"/>
      <c r="P670" s="35"/>
      <c r="Q670" s="35"/>
      <c r="R670" s="35"/>
      <c r="S670" s="35"/>
      <c r="T670" s="35"/>
      <c r="U670" s="35"/>
    </row>
    <row r="671" spans="1:31" ht="14.5" hidden="1" outlineLevel="1">
      <c r="A671" s="32"/>
      <c r="B671" s="6"/>
      <c r="C671" s="6"/>
      <c r="D671" s="6"/>
      <c r="E671" s="6"/>
      <c r="F671" s="6"/>
      <c r="G671" s="6"/>
      <c r="H671" s="6"/>
      <c r="I671" s="6"/>
      <c r="J671" s="6"/>
      <c r="K671" s="6"/>
      <c r="L671" s="55"/>
      <c r="M671" s="5"/>
      <c r="N671" s="5"/>
      <c r="O671" s="5"/>
      <c r="P671" s="5"/>
      <c r="Q671" s="5"/>
      <c r="R671" s="5"/>
      <c r="S671" s="5"/>
      <c r="T671" s="5"/>
    </row>
    <row r="672" spans="1:31" hidden="1" outlineLevel="1">
      <c r="A672" s="54" t="s">
        <v>65</v>
      </c>
      <c r="B672" s="6"/>
      <c r="C672" s="6"/>
      <c r="D672" s="6"/>
      <c r="E672" s="6"/>
      <c r="F672" s="6"/>
      <c r="G672" s="6"/>
      <c r="H672" s="6"/>
      <c r="I672" s="6"/>
      <c r="J672" s="6"/>
      <c r="K672" s="6"/>
      <c r="L672" s="55"/>
      <c r="M672" s="5"/>
      <c r="N672" s="5"/>
      <c r="O672" s="5"/>
      <c r="P672" s="5" t="s">
        <v>66</v>
      </c>
      <c r="Q672" s="5"/>
      <c r="R672" s="5"/>
      <c r="S672" s="5"/>
      <c r="T672" s="5"/>
    </row>
    <row r="673" spans="1:26" ht="14.5" hidden="1" outlineLevel="1">
      <c r="A673" s="32" t="s">
        <v>66</v>
      </c>
      <c r="B673" s="56"/>
      <c r="C673" s="16"/>
      <c r="D673" s="56"/>
      <c r="E673" s="56"/>
      <c r="F673" s="56"/>
      <c r="G673" s="56"/>
      <c r="H673" s="56"/>
      <c r="I673" s="56"/>
      <c r="J673" s="56"/>
      <c r="K673" s="57"/>
      <c r="M673" s="58"/>
      <c r="N673" s="58"/>
      <c r="Q673" s="5"/>
      <c r="R673" s="5"/>
      <c r="S673" s="5"/>
      <c r="T673" s="5"/>
      <c r="U673" s="5"/>
      <c r="V673" s="5"/>
      <c r="W673" s="5"/>
      <c r="X673" s="5"/>
      <c r="Y673" s="5"/>
      <c r="Z673" s="5"/>
    </row>
    <row r="674" spans="1:26" ht="14.5" hidden="1" outlineLevel="1">
      <c r="B674" s="73">
        <v>2010</v>
      </c>
      <c r="C674" s="73">
        <v>2020</v>
      </c>
      <c r="D674" s="73">
        <v>2030</v>
      </c>
      <c r="E674" s="73">
        <v>2040</v>
      </c>
      <c r="F674" s="73">
        <v>2050</v>
      </c>
      <c r="G674" s="73">
        <v>2060</v>
      </c>
      <c r="H674" s="73">
        <v>2070</v>
      </c>
      <c r="I674" s="73">
        <v>2080</v>
      </c>
      <c r="J674" s="73">
        <v>2090</v>
      </c>
      <c r="K674" s="73">
        <v>2100</v>
      </c>
      <c r="M674" s="31"/>
      <c r="N674" s="31"/>
      <c r="P674" s="5"/>
      <c r="Q674" s="6"/>
      <c r="R674" s="6"/>
      <c r="S674" s="6"/>
      <c r="T674" s="6"/>
      <c r="U674" s="6"/>
      <c r="V674" s="6"/>
      <c r="W674" s="6"/>
      <c r="X674" s="6"/>
      <c r="Y674" s="6"/>
      <c r="Z674" s="6"/>
    </row>
    <row r="675" spans="1:26" ht="14.5" hidden="1" outlineLevel="1">
      <c r="A675" s="4" t="s">
        <v>5</v>
      </c>
      <c r="B675" s="1">
        <v>20.80604104631621</v>
      </c>
      <c r="C675" s="1">
        <v>19.788836414038016</v>
      </c>
      <c r="D675" s="1">
        <v>18.821362783521518</v>
      </c>
      <c r="E675" s="1">
        <v>17.901188812578777</v>
      </c>
      <c r="F675" s="1">
        <v>17.026002027024219</v>
      </c>
      <c r="G675" s="1">
        <v>16.193603009233502</v>
      </c>
      <c r="H675" s="1">
        <v>15.401899870822994</v>
      </c>
      <c r="I675" s="1">
        <v>14.648902995559215</v>
      </c>
      <c r="J675" s="1">
        <v>13.932720039286764</v>
      </c>
      <c r="K675" s="1">
        <v>13.25155117430911</v>
      </c>
      <c r="M675" s="31"/>
      <c r="N675" s="31"/>
      <c r="P675" s="5"/>
      <c r="Q675" s="6"/>
      <c r="R675" s="6"/>
      <c r="S675" s="6"/>
      <c r="T675" s="6"/>
      <c r="U675" s="6"/>
      <c r="V675" s="6"/>
      <c r="W675" s="6"/>
      <c r="X675" s="6"/>
      <c r="Y675" s="6"/>
      <c r="Z675" s="6"/>
    </row>
    <row r="676" spans="1:26" ht="14.5" hidden="1" outlineLevel="1">
      <c r="A676" s="4" t="s">
        <v>6</v>
      </c>
      <c r="B676" s="1">
        <v>56.990460257300924</v>
      </c>
      <c r="C676" s="1">
        <v>54.204204090625872</v>
      </c>
      <c r="D676" s="1">
        <v>51.554167624428501</v>
      </c>
      <c r="E676" s="1">
        <v>49.033691095324471</v>
      </c>
      <c r="F676" s="1">
        <v>46.63644033489242</v>
      </c>
      <c r="G676" s="1">
        <v>44.35639085137872</v>
      </c>
      <c r="H676" s="1">
        <v>42.18781268964559</v>
      </c>
      <c r="I676" s="1">
        <v>40.125256031314365</v>
      </c>
      <c r="J676" s="1">
        <v>38.163537498915908</v>
      </c>
      <c r="K676" s="1">
        <v>36.297727129629287</v>
      </c>
      <c r="M676" s="31"/>
      <c r="N676" s="31"/>
      <c r="P676" s="5"/>
      <c r="Q676" s="6"/>
      <c r="R676" s="6"/>
      <c r="S676" s="6"/>
      <c r="T676" s="6"/>
      <c r="U676" s="6"/>
      <c r="V676" s="6"/>
      <c r="W676" s="6"/>
      <c r="X676" s="6"/>
      <c r="Y676" s="6"/>
      <c r="Z676" s="6"/>
    </row>
    <row r="677" spans="1:26" ht="14.5" hidden="1" outlineLevel="1">
      <c r="A677" s="73" t="s">
        <v>11</v>
      </c>
      <c r="B677" s="6">
        <v>20.629050611938361</v>
      </c>
      <c r="C677" s="6">
        <v>19.666524155792327</v>
      </c>
      <c r="D677" s="6">
        <v>18.763818114284422</v>
      </c>
      <c r="E677" s="6">
        <v>17.94444843324084</v>
      </c>
      <c r="F677" s="6">
        <v>17.159670948742132</v>
      </c>
      <c r="G677" s="6">
        <v>16.394818513457658</v>
      </c>
      <c r="H677" s="6">
        <v>15.66396239320323</v>
      </c>
      <c r="I677" s="6">
        <v>14.920544954795686</v>
      </c>
      <c r="J677" s="6">
        <v>14.212876243944182</v>
      </c>
      <c r="K677" s="6">
        <v>13.537995343651792</v>
      </c>
      <c r="M677" s="31"/>
      <c r="N677" s="31"/>
      <c r="P677" s="5"/>
      <c r="Q677" s="6"/>
      <c r="R677" s="6"/>
      <c r="S677" s="6"/>
      <c r="T677" s="6"/>
      <c r="U677" s="6"/>
      <c r="V677" s="6"/>
      <c r="W677" s="6"/>
      <c r="X677" s="6"/>
      <c r="Y677" s="6"/>
      <c r="Z677" s="6"/>
    </row>
    <row r="678" spans="1:26" ht="14.5" hidden="1" outlineLevel="1">
      <c r="A678" s="73" t="s">
        <v>2</v>
      </c>
      <c r="B678" s="6">
        <v>37.102758752733124</v>
      </c>
      <c r="C678" s="6">
        <v>35.288809717952063</v>
      </c>
      <c r="D678" s="6">
        <v>33.563544414823191</v>
      </c>
      <c r="E678" s="6">
        <v>31.922627107276217</v>
      </c>
      <c r="F678" s="6">
        <v>30.361934032811671</v>
      </c>
      <c r="G678" s="6">
        <v>28.877543039140672</v>
      </c>
      <c r="H678" s="6">
        <v>27.465723727488029</v>
      </c>
      <c r="I678" s="6">
        <v>26.122928077787989</v>
      </c>
      <c r="J678" s="6">
        <v>24.845781532212911</v>
      </c>
      <c r="K678" s="6">
        <v>23.631074514627091</v>
      </c>
      <c r="M678" s="31"/>
      <c r="N678" s="31"/>
      <c r="Q678" s="1"/>
      <c r="R678" s="1"/>
      <c r="S678" s="1"/>
      <c r="T678" s="1"/>
      <c r="U678" s="1"/>
      <c r="V678" s="1"/>
      <c r="W678" s="1"/>
      <c r="X678" s="1"/>
      <c r="Y678" s="1"/>
      <c r="Z678" s="1"/>
    </row>
    <row r="679" spans="1:26" ht="14.5" hidden="1" outlineLevel="1">
      <c r="A679" s="4" t="s">
        <v>3</v>
      </c>
      <c r="B679" s="1">
        <v>18.996820085766974</v>
      </c>
      <c r="C679" s="1">
        <v>18.068068030208625</v>
      </c>
      <c r="D679" s="1">
        <v>17.18472254147617</v>
      </c>
      <c r="E679" s="1">
        <v>16.34456369844149</v>
      </c>
      <c r="F679" s="1">
        <v>15.545480111630807</v>
      </c>
      <c r="G679" s="1">
        <v>14.78546361712624</v>
      </c>
      <c r="H679" s="1">
        <v>14.062604229881863</v>
      </c>
      <c r="I679" s="1">
        <v>13.375085343771456</v>
      </c>
      <c r="J679" s="1">
        <v>12.721179166305305</v>
      </c>
      <c r="K679" s="1">
        <v>12.099242376543099</v>
      </c>
      <c r="M679" s="31"/>
      <c r="N679" s="31"/>
      <c r="Q679" s="1"/>
      <c r="R679" s="1"/>
      <c r="S679" s="1"/>
      <c r="T679" s="1"/>
      <c r="U679" s="1"/>
      <c r="V679" s="1"/>
      <c r="W679" s="1"/>
      <c r="X679" s="1"/>
      <c r="Y679" s="1"/>
      <c r="Z679" s="1"/>
    </row>
    <row r="680" spans="1:26" ht="14.5" hidden="1" outlineLevel="1">
      <c r="A680" s="4" t="s">
        <v>4</v>
      </c>
      <c r="B680" s="1">
        <v>6.3322733619223239</v>
      </c>
      <c r="C680" s="1">
        <v>6.0226893434028739</v>
      </c>
      <c r="D680" s="1">
        <v>5.7282408471587223</v>
      </c>
      <c r="E680" s="1">
        <v>5.4481878994804962</v>
      </c>
      <c r="F680" s="1">
        <v>5.1818267038769346</v>
      </c>
      <c r="G680" s="1">
        <v>4.9284878723754124</v>
      </c>
      <c r="H680" s="1">
        <v>4.6875347432939538</v>
      </c>
      <c r="I680" s="1">
        <v>4.4583617812571514</v>
      </c>
      <c r="J680" s="1">
        <v>4.240393055435101</v>
      </c>
      <c r="K680" s="1">
        <v>4.0330807921810328</v>
      </c>
      <c r="M680" s="31"/>
      <c r="N680" s="31"/>
      <c r="Q680" s="1"/>
      <c r="R680" s="1"/>
      <c r="S680" s="1"/>
      <c r="T680" s="1"/>
      <c r="U680" s="1"/>
      <c r="V680" s="1"/>
      <c r="W680" s="1"/>
      <c r="X680" s="1"/>
      <c r="Y680" s="1"/>
      <c r="Z680" s="1"/>
    </row>
    <row r="681" spans="1:26" ht="14.5" hidden="1" outlineLevel="1">
      <c r="A681" s="73" t="s">
        <v>0</v>
      </c>
      <c r="B681" s="6">
        <v>42.51669257290704</v>
      </c>
      <c r="C681" s="6">
        <v>40.43805701999073</v>
      </c>
      <c r="D681" s="6">
        <v>38.46104568806571</v>
      </c>
      <c r="E681" s="6">
        <v>36.580690182226192</v>
      </c>
      <c r="F681" s="6">
        <v>34.792265011745137</v>
      </c>
      <c r="G681" s="6">
        <v>33.091275714520627</v>
      </c>
      <c r="H681" s="6">
        <v>31.473447562116544</v>
      </c>
      <c r="I681" s="6">
        <v>29.934714817012299</v>
      </c>
      <c r="J681" s="6">
        <v>28.471210515064246</v>
      </c>
      <c r="K681" s="6">
        <v>27.079256747501216</v>
      </c>
      <c r="M681" s="31"/>
      <c r="N681" s="31"/>
      <c r="Q681" s="1"/>
      <c r="R681" s="1"/>
      <c r="S681" s="1"/>
      <c r="T681" s="1"/>
      <c r="U681" s="1"/>
      <c r="V681" s="1"/>
      <c r="W681" s="1"/>
      <c r="X681" s="1"/>
      <c r="Y681" s="1"/>
      <c r="Z681" s="1"/>
    </row>
    <row r="682" spans="1:26" ht="14.5" hidden="1" outlineLevel="1">
      <c r="A682" s="73" t="s">
        <v>1</v>
      </c>
      <c r="B682" s="6">
        <v>12.664546723844648</v>
      </c>
      <c r="C682" s="6">
        <v>12.045378686805748</v>
      </c>
      <c r="D682" s="6">
        <v>11.456481694317445</v>
      </c>
      <c r="E682" s="6">
        <v>10.896375798960992</v>
      </c>
      <c r="F682" s="6">
        <v>10.363653407753869</v>
      </c>
      <c r="G682" s="6">
        <v>9.8569757447508248</v>
      </c>
      <c r="H682" s="6">
        <v>9.3750694865879076</v>
      </c>
      <c r="I682" s="6">
        <v>8.9167235625143029</v>
      </c>
      <c r="J682" s="6">
        <v>8.4807861108702021</v>
      </c>
      <c r="K682" s="6">
        <v>8.0661615843620655</v>
      </c>
      <c r="M682" s="31"/>
      <c r="N682" s="31"/>
      <c r="Q682" s="1"/>
      <c r="R682" s="1"/>
      <c r="S682" s="1"/>
      <c r="T682" s="1"/>
      <c r="U682" s="1"/>
      <c r="V682" s="1"/>
      <c r="W682" s="1"/>
      <c r="X682" s="1"/>
      <c r="Y682" s="1"/>
      <c r="Z682" s="1"/>
    </row>
    <row r="683" spans="1:26" ht="14.5" hidden="1" outlineLevel="1">
      <c r="A683" s="4" t="s">
        <v>7</v>
      </c>
      <c r="B683" s="1">
        <v>34.375198250435474</v>
      </c>
      <c r="C683" s="1">
        <v>32.694599292758461</v>
      </c>
      <c r="D683" s="1">
        <v>31.096164598861638</v>
      </c>
      <c r="E683" s="1">
        <v>29.575877168608411</v>
      </c>
      <c r="F683" s="1">
        <v>28.129916392474794</v>
      </c>
      <c r="G683" s="1">
        <v>26.754648450037958</v>
      </c>
      <c r="H683" s="1">
        <v>25.446617177881468</v>
      </c>
      <c r="I683" s="1">
        <v>24.202535383967398</v>
      </c>
      <c r="J683" s="1">
        <v>23.019276586647695</v>
      </c>
      <c r="K683" s="1">
        <v>21.89386715755418</v>
      </c>
      <c r="M683" s="31"/>
      <c r="N683" s="31"/>
      <c r="Q683" s="1"/>
      <c r="R683" s="1"/>
      <c r="S683" s="1"/>
      <c r="T683" s="1"/>
      <c r="U683" s="1"/>
      <c r="V683" s="1"/>
      <c r="W683" s="1"/>
      <c r="X683" s="1"/>
      <c r="Y683" s="1"/>
      <c r="Z683" s="1"/>
    </row>
    <row r="684" spans="1:26" ht="14.5" hidden="1" outlineLevel="1">
      <c r="A684" s="4" t="s">
        <v>8</v>
      </c>
      <c r="B684" s="1">
        <v>34.375198250435474</v>
      </c>
      <c r="C684" s="1">
        <v>32.694599292758461</v>
      </c>
      <c r="D684" s="1">
        <v>31.096164598861638</v>
      </c>
      <c r="E684" s="1">
        <v>29.575877168608411</v>
      </c>
      <c r="F684" s="1">
        <v>28.129916392474794</v>
      </c>
      <c r="G684" s="1">
        <v>26.754648450037958</v>
      </c>
      <c r="H684" s="1">
        <v>25.446617177881468</v>
      </c>
      <c r="I684" s="1">
        <v>24.202535383967398</v>
      </c>
      <c r="J684" s="1">
        <v>23.019276586647695</v>
      </c>
      <c r="K684" s="1">
        <v>21.89386715755418</v>
      </c>
      <c r="M684" s="31"/>
      <c r="N684" s="31"/>
      <c r="P684" s="5"/>
      <c r="Q684" s="6"/>
      <c r="R684" s="6"/>
      <c r="S684" s="6"/>
      <c r="T684" s="6"/>
      <c r="U684" s="1"/>
      <c r="V684" s="1"/>
      <c r="W684" s="1"/>
      <c r="X684" s="1"/>
      <c r="Y684" s="1"/>
      <c r="Z684" s="1"/>
    </row>
    <row r="685" spans="1:26" ht="14.5" hidden="1" outlineLevel="1">
      <c r="A685" s="32"/>
      <c r="B685" s="5"/>
      <c r="C685" s="5"/>
      <c r="D685" s="5"/>
      <c r="E685" s="5"/>
      <c r="F685" s="5"/>
      <c r="G685" s="5"/>
      <c r="H685" s="5"/>
      <c r="I685" s="5"/>
      <c r="J685" s="5"/>
      <c r="K685" s="5"/>
      <c r="L685" s="5"/>
      <c r="M685" s="5"/>
      <c r="N685" s="5"/>
      <c r="O685" s="5"/>
      <c r="P685" s="5"/>
      <c r="Q685" s="5"/>
      <c r="R685" s="5"/>
      <c r="S685" s="5"/>
      <c r="T685" s="5"/>
    </row>
    <row r="686" spans="1:26" ht="14.5" hidden="1" outlineLevel="1">
      <c r="A686" s="54" t="s">
        <v>67</v>
      </c>
      <c r="B686" s="5"/>
      <c r="C686" s="5"/>
      <c r="D686" s="5"/>
      <c r="E686" s="5"/>
      <c r="F686" s="5"/>
      <c r="G686" s="5"/>
      <c r="H686" s="5"/>
      <c r="I686" s="5"/>
      <c r="J686" s="5"/>
      <c r="K686" s="5"/>
      <c r="L686" s="5"/>
      <c r="M686" s="5"/>
      <c r="N686" s="5"/>
      <c r="O686" s="5"/>
      <c r="Q686" s="5"/>
      <c r="R686" s="5"/>
      <c r="S686" s="5"/>
      <c r="T686" s="5"/>
    </row>
    <row r="687" spans="1:26" ht="14.5" hidden="1" outlineLevel="1">
      <c r="A687" s="23" t="s">
        <v>63</v>
      </c>
      <c r="B687" s="59"/>
      <c r="C687" s="23"/>
      <c r="D687" s="59"/>
      <c r="E687" s="59"/>
      <c r="F687" s="59"/>
      <c r="G687" s="59"/>
      <c r="H687" s="59"/>
      <c r="I687" s="59"/>
      <c r="J687" s="59"/>
      <c r="K687" s="75"/>
      <c r="L687" s="76"/>
    </row>
    <row r="688" spans="1:26" ht="14.5" hidden="1" outlineLevel="1">
      <c r="A688" s="23"/>
      <c r="B688" s="69">
        <v>2010</v>
      </c>
      <c r="C688" s="69">
        <v>2020</v>
      </c>
      <c r="D688" s="69">
        <v>2030</v>
      </c>
      <c r="E688" s="69">
        <v>2040</v>
      </c>
      <c r="F688" s="69">
        <v>2050</v>
      </c>
      <c r="G688" s="69">
        <v>2060</v>
      </c>
      <c r="H688" s="69">
        <v>2070</v>
      </c>
      <c r="I688" s="69">
        <v>2080</v>
      </c>
      <c r="J688" s="69">
        <v>2090</v>
      </c>
      <c r="K688" s="69">
        <v>2100</v>
      </c>
      <c r="L688" s="77"/>
      <c r="Q688" s="1"/>
      <c r="R688" s="1"/>
      <c r="S688" s="1"/>
      <c r="T688" s="1"/>
      <c r="U688" s="1"/>
      <c r="V688" s="1"/>
      <c r="W688" s="1"/>
      <c r="X688" s="1"/>
      <c r="Y688" s="1"/>
      <c r="Z688" s="1"/>
    </row>
    <row r="689" spans="1:28" ht="14.5" hidden="1" outlineLevel="1">
      <c r="A689" s="23" t="s">
        <v>5</v>
      </c>
      <c r="B689" s="46">
        <f>B675/100*B657</f>
        <v>83.231511180546306</v>
      </c>
      <c r="C689" s="46">
        <f t="shared" ref="C689:K689" si="163">C675/100*C657</f>
        <v>131.79331300634493</v>
      </c>
      <c r="D689" s="46">
        <f t="shared" si="163"/>
        <v>172.41708887632646</v>
      </c>
      <c r="E689" s="46">
        <f t="shared" si="163"/>
        <v>204.27096574882992</v>
      </c>
      <c r="F689" s="46">
        <f t="shared" si="163"/>
        <v>231.06221229780036</v>
      </c>
      <c r="G689" s="46">
        <f t="shared" si="163"/>
        <v>238.96769451404148</v>
      </c>
      <c r="H689" s="46">
        <f t="shared" si="163"/>
        <v>237.70339584778418</v>
      </c>
      <c r="I689" s="46">
        <f t="shared" si="163"/>
        <v>220.23886454438818</v>
      </c>
      <c r="J689" s="46">
        <f t="shared" si="163"/>
        <v>199.99335478047672</v>
      </c>
      <c r="K689" s="46">
        <f t="shared" si="163"/>
        <v>179.06974126812912</v>
      </c>
      <c r="L689" s="77"/>
      <c r="Q689" s="1"/>
      <c r="R689" s="1"/>
      <c r="S689" s="1"/>
      <c r="T689" s="1"/>
      <c r="U689" s="1"/>
      <c r="V689" s="1"/>
      <c r="W689" s="1"/>
      <c r="X689" s="1"/>
      <c r="Y689" s="1"/>
      <c r="Z689" s="1"/>
    </row>
    <row r="690" spans="1:28" ht="14.5" hidden="1" outlineLevel="1">
      <c r="A690" s="23" t="s">
        <v>6</v>
      </c>
      <c r="B690" s="46">
        <f t="shared" ref="B690:K698" si="164">B676/100*B658</f>
        <v>2982.3139555435109</v>
      </c>
      <c r="C690" s="46">
        <f t="shared" si="164"/>
        <v>6433.1738939733841</v>
      </c>
      <c r="D690" s="46">
        <f t="shared" si="164"/>
        <v>8123.3765888375083</v>
      </c>
      <c r="E690" s="46">
        <f t="shared" si="164"/>
        <v>8428.4785440216529</v>
      </c>
      <c r="F690" s="46">
        <f t="shared" si="164"/>
        <v>7865.7576325457394</v>
      </c>
      <c r="G690" s="46">
        <f t="shared" si="164"/>
        <v>7100.6569182936446</v>
      </c>
      <c r="H690" s="46">
        <f t="shared" si="164"/>
        <v>6237.3267229054791</v>
      </c>
      <c r="I690" s="46">
        <f t="shared" si="164"/>
        <v>5546.3153296255205</v>
      </c>
      <c r="J690" s="46">
        <f t="shared" si="164"/>
        <v>4993.5335400947088</v>
      </c>
      <c r="K690" s="46">
        <f t="shared" si="164"/>
        <v>4587.4485999856079</v>
      </c>
      <c r="L690" s="77"/>
      <c r="Q690" s="1"/>
      <c r="R690" s="1"/>
      <c r="S690" s="1"/>
      <c r="T690" s="1"/>
      <c r="U690" s="1"/>
      <c r="V690" s="1"/>
      <c r="W690" s="1"/>
      <c r="X690" s="1"/>
      <c r="Y690" s="1"/>
      <c r="Z690" s="1"/>
    </row>
    <row r="691" spans="1:28" ht="14.5" hidden="1" outlineLevel="1">
      <c r="A691" s="23" t="s">
        <v>11</v>
      </c>
      <c r="B691" s="46">
        <f t="shared" si="164"/>
        <v>574.5273993851323</v>
      </c>
      <c r="C691" s="46">
        <f t="shared" si="164"/>
        <v>571.22174150694298</v>
      </c>
      <c r="D691" s="46">
        <f t="shared" si="164"/>
        <v>554.00872367090301</v>
      </c>
      <c r="E691" s="46">
        <f t="shared" si="164"/>
        <v>537.00582810471985</v>
      </c>
      <c r="F691" s="46">
        <f t="shared" si="164"/>
        <v>511.50760015102094</v>
      </c>
      <c r="G691" s="46">
        <f t="shared" si="164"/>
        <v>489.3228114788983</v>
      </c>
      <c r="H691" s="46">
        <f t="shared" si="164"/>
        <v>463.33502342903779</v>
      </c>
      <c r="I691" s="46">
        <f t="shared" si="164"/>
        <v>433.70947914085514</v>
      </c>
      <c r="J691" s="46">
        <f t="shared" si="164"/>
        <v>404.30509766527081</v>
      </c>
      <c r="K691" s="46">
        <f t="shared" si="164"/>
        <v>375.93385461357559</v>
      </c>
      <c r="L691" s="77"/>
      <c r="Q691" s="1"/>
      <c r="R691" s="1"/>
      <c r="S691" s="1"/>
      <c r="T691" s="1"/>
      <c r="U691" s="1"/>
      <c r="V691" s="1"/>
      <c r="W691" s="1"/>
      <c r="X691" s="1"/>
      <c r="Y691" s="1"/>
      <c r="Z691" s="1"/>
    </row>
    <row r="692" spans="1:28" ht="14.5" hidden="1" outlineLevel="1">
      <c r="A692" s="23" t="s">
        <v>2</v>
      </c>
      <c r="B692" s="46">
        <f t="shared" si="164"/>
        <v>388.68678732301066</v>
      </c>
      <c r="C692" s="46">
        <f t="shared" si="164"/>
        <v>584.30197347520459</v>
      </c>
      <c r="D692" s="46">
        <f t="shared" si="164"/>
        <v>672.05931287068495</v>
      </c>
      <c r="E692" s="46">
        <f t="shared" si="164"/>
        <v>657.25119770689298</v>
      </c>
      <c r="F692" s="46">
        <f t="shared" si="164"/>
        <v>613.59289182548844</v>
      </c>
      <c r="G692" s="46">
        <f t="shared" si="164"/>
        <v>583.53814071079432</v>
      </c>
      <c r="H692" s="46">
        <f t="shared" si="164"/>
        <v>561.93914903232371</v>
      </c>
      <c r="I692" s="46">
        <f t="shared" si="164"/>
        <v>564.12843401336215</v>
      </c>
      <c r="J692" s="46">
        <f t="shared" si="164"/>
        <v>570.868023914888</v>
      </c>
      <c r="K692" s="46">
        <f t="shared" si="164"/>
        <v>580.0803803168227</v>
      </c>
      <c r="L692" s="77"/>
      <c r="Q692" s="1"/>
      <c r="R692" s="1"/>
      <c r="S692" s="1"/>
      <c r="T692" s="1"/>
      <c r="U692" s="1"/>
      <c r="V692" s="1"/>
      <c r="W692" s="1"/>
      <c r="X692" s="1"/>
      <c r="Y692" s="1"/>
      <c r="Z692" s="1"/>
    </row>
    <row r="693" spans="1:28" ht="14.5" hidden="1" outlineLevel="1">
      <c r="A693" s="23" t="s">
        <v>3</v>
      </c>
      <c r="B693" s="46">
        <f t="shared" si="164"/>
        <v>383.39406828028149</v>
      </c>
      <c r="C693" s="46">
        <f t="shared" si="164"/>
        <v>494.12109882627999</v>
      </c>
      <c r="D693" s="46">
        <f t="shared" si="164"/>
        <v>576.97095672578894</v>
      </c>
      <c r="E693" s="46">
        <f t="shared" si="164"/>
        <v>632.008191476256</v>
      </c>
      <c r="F693" s="46">
        <f t="shared" si="164"/>
        <v>675.40187882465841</v>
      </c>
      <c r="G693" s="46">
        <f t="shared" si="164"/>
        <v>703.79940263985907</v>
      </c>
      <c r="H693" s="46">
        <f t="shared" si="164"/>
        <v>713.14442985718733</v>
      </c>
      <c r="I693" s="46">
        <f t="shared" si="164"/>
        <v>708.04855981144181</v>
      </c>
      <c r="J693" s="46">
        <f t="shared" si="164"/>
        <v>699.12535409871896</v>
      </c>
      <c r="K693" s="46">
        <f t="shared" si="164"/>
        <v>691.73540123243595</v>
      </c>
      <c r="L693" s="77"/>
      <c r="Q693" s="1"/>
      <c r="R693" s="1"/>
      <c r="S693" s="1"/>
      <c r="T693" s="1"/>
      <c r="U693" s="1"/>
      <c r="V693" s="1"/>
      <c r="W693" s="1"/>
      <c r="X693" s="1"/>
      <c r="Y693" s="1"/>
      <c r="Z693" s="1"/>
    </row>
    <row r="694" spans="1:28" ht="14.5" hidden="1" outlineLevel="1">
      <c r="A694" s="23" t="s">
        <v>4</v>
      </c>
      <c r="B694" s="46">
        <f t="shared" si="164"/>
        <v>56.983122886189982</v>
      </c>
      <c r="C694" s="46">
        <f t="shared" si="164"/>
        <v>77.715892615686627</v>
      </c>
      <c r="D694" s="46">
        <f t="shared" si="164"/>
        <v>95.616173201422399</v>
      </c>
      <c r="E694" s="46">
        <f t="shared" si="164"/>
        <v>112.07625706976651</v>
      </c>
      <c r="F694" s="46">
        <f t="shared" si="164"/>
        <v>126.26684317023837</v>
      </c>
      <c r="G694" s="46">
        <f t="shared" si="164"/>
        <v>133.93988160562574</v>
      </c>
      <c r="H694" s="46">
        <f t="shared" si="164"/>
        <v>139.45740875088822</v>
      </c>
      <c r="I694" s="46">
        <f t="shared" si="164"/>
        <v>143.13508762517495</v>
      </c>
      <c r="J694" s="46">
        <f t="shared" si="164"/>
        <v>146.02778476037849</v>
      </c>
      <c r="K694" s="46">
        <f t="shared" si="164"/>
        <v>148.82682650823799</v>
      </c>
      <c r="L694" s="77"/>
      <c r="Q694" s="1"/>
      <c r="R694" s="1"/>
      <c r="S694" s="1"/>
      <c r="T694" s="1"/>
      <c r="U694" s="1"/>
      <c r="V694" s="1"/>
      <c r="W694" s="1"/>
      <c r="X694" s="1"/>
      <c r="Y694" s="1"/>
      <c r="Z694" s="1"/>
    </row>
    <row r="695" spans="1:28" ht="14.5" hidden="1" outlineLevel="1">
      <c r="A695" s="23" t="s">
        <v>0</v>
      </c>
      <c r="B695" s="46">
        <f t="shared" si="164"/>
        <v>2792.6414020123884</v>
      </c>
      <c r="C695" s="46">
        <f t="shared" si="164"/>
        <v>2892.2819712887785</v>
      </c>
      <c r="D695" s="46">
        <f t="shared" si="164"/>
        <v>2989.1642303668027</v>
      </c>
      <c r="E695" s="46">
        <f t="shared" si="164"/>
        <v>3017.2775760576378</v>
      </c>
      <c r="F695" s="46">
        <f t="shared" si="164"/>
        <v>2991.6919165639665</v>
      </c>
      <c r="G695" s="46">
        <f t="shared" si="164"/>
        <v>2940.2525514308136</v>
      </c>
      <c r="H695" s="46">
        <f t="shared" si="164"/>
        <v>2867.6265597049569</v>
      </c>
      <c r="I695" s="46">
        <f t="shared" si="164"/>
        <v>2766.7390613822718</v>
      </c>
      <c r="J695" s="46">
        <f t="shared" si="164"/>
        <v>2626.0814754609014</v>
      </c>
      <c r="K695" s="46">
        <f t="shared" si="164"/>
        <v>2460.7399979464712</v>
      </c>
      <c r="L695" s="77"/>
      <c r="Q695" s="1"/>
      <c r="R695" s="1"/>
      <c r="S695" s="1"/>
      <c r="T695" s="1"/>
      <c r="U695" s="1"/>
      <c r="V695" s="1"/>
      <c r="W695" s="1"/>
      <c r="X695" s="1"/>
      <c r="Y695" s="1"/>
      <c r="Z695" s="1"/>
    </row>
    <row r="696" spans="1:28" ht="14.5" hidden="1" outlineLevel="1">
      <c r="A696" s="23" t="s">
        <v>1</v>
      </c>
      <c r="B696" s="46">
        <f t="shared" si="164"/>
        <v>68.581565502404544</v>
      </c>
      <c r="C696" s="46">
        <f t="shared" si="164"/>
        <v>58.3806813755508</v>
      </c>
      <c r="D696" s="46">
        <f t="shared" si="164"/>
        <v>51.149393307072692</v>
      </c>
      <c r="E696" s="46">
        <f t="shared" si="164"/>
        <v>46.160866922840356</v>
      </c>
      <c r="F696" s="46">
        <f t="shared" si="164"/>
        <v>41.645068230395999</v>
      </c>
      <c r="G696" s="46">
        <f t="shared" si="164"/>
        <v>37.754095948748684</v>
      </c>
      <c r="H696" s="46">
        <f t="shared" si="164"/>
        <v>33.82785024040902</v>
      </c>
      <c r="I696" s="46">
        <f t="shared" si="164"/>
        <v>29.894910239068228</v>
      </c>
      <c r="J696" s="46">
        <f t="shared" si="164"/>
        <v>26.326175477728043</v>
      </c>
      <c r="K696" s="46">
        <f t="shared" si="164"/>
        <v>23.106986306170537</v>
      </c>
      <c r="L696" s="77"/>
      <c r="Q696" s="1"/>
      <c r="R696" s="1"/>
      <c r="S696" s="1"/>
      <c r="T696" s="1"/>
      <c r="U696" s="1"/>
      <c r="V696" s="1"/>
      <c r="W696" s="1"/>
      <c r="X696" s="1"/>
      <c r="Y696" s="1"/>
      <c r="Z696" s="1"/>
    </row>
    <row r="697" spans="1:28" ht="14.5" hidden="1" outlineLevel="1">
      <c r="A697" s="23" t="s">
        <v>7</v>
      </c>
      <c r="B697" s="46">
        <f t="shared" si="164"/>
        <v>306.42834211022091</v>
      </c>
      <c r="C697" s="46">
        <f t="shared" si="164"/>
        <v>390.62596513185514</v>
      </c>
      <c r="D697" s="46">
        <f t="shared" si="164"/>
        <v>460.84831665493022</v>
      </c>
      <c r="E697" s="46">
        <f t="shared" si="164"/>
        <v>504.20022687093552</v>
      </c>
      <c r="F697" s="46">
        <f t="shared" si="164"/>
        <v>523.65527684339327</v>
      </c>
      <c r="G697" s="46">
        <f t="shared" si="164"/>
        <v>534.0865503747076</v>
      </c>
      <c r="H697" s="46">
        <f t="shared" si="164"/>
        <v>529.79058894717525</v>
      </c>
      <c r="I697" s="46">
        <f t="shared" si="164"/>
        <v>507.52404657521248</v>
      </c>
      <c r="J697" s="46">
        <f t="shared" si="164"/>
        <v>484.03695211851863</v>
      </c>
      <c r="K697" s="46">
        <f t="shared" si="164"/>
        <v>463.0157446421714</v>
      </c>
      <c r="L697" s="77"/>
      <c r="Q697" s="1"/>
      <c r="R697" s="1"/>
      <c r="S697" s="1"/>
      <c r="T697" s="1"/>
      <c r="U697" s="1"/>
      <c r="V697" s="1"/>
      <c r="W697" s="1"/>
      <c r="X697" s="1"/>
      <c r="Y697" s="1"/>
      <c r="Z697" s="1"/>
    </row>
    <row r="698" spans="1:28" ht="14.5" hidden="1" outlineLevel="1">
      <c r="A698" s="23" t="s">
        <v>8</v>
      </c>
      <c r="B698" s="46">
        <f t="shared" si="164"/>
        <v>363.85243271846872</v>
      </c>
      <c r="C698" s="46">
        <f t="shared" si="164"/>
        <v>771.86214891381246</v>
      </c>
      <c r="D698" s="46">
        <f t="shared" si="164"/>
        <v>1193.1095810308234</v>
      </c>
      <c r="E698" s="46">
        <f t="shared" si="164"/>
        <v>1348.4502696896629</v>
      </c>
      <c r="F698" s="46">
        <f t="shared" si="164"/>
        <v>1335.5033874859748</v>
      </c>
      <c r="G698" s="46">
        <f t="shared" si="164"/>
        <v>1197.7376080425402</v>
      </c>
      <c r="H698" s="46">
        <f t="shared" si="164"/>
        <v>1058.9446448379351</v>
      </c>
      <c r="I698" s="46">
        <f t="shared" si="164"/>
        <v>971.1319351733822</v>
      </c>
      <c r="J698" s="46">
        <f t="shared" si="164"/>
        <v>884.58339804075445</v>
      </c>
      <c r="K698" s="46">
        <f t="shared" si="164"/>
        <v>802.84899163355806</v>
      </c>
      <c r="L698" s="77"/>
      <c r="P698" s="8"/>
      <c r="Q698" s="1"/>
      <c r="R698" s="1"/>
      <c r="S698" s="1"/>
      <c r="T698" s="1"/>
      <c r="U698" s="1"/>
      <c r="V698" s="1"/>
      <c r="W698" s="1"/>
      <c r="X698" s="1"/>
      <c r="Y698" s="1"/>
      <c r="Z698" s="1"/>
    </row>
    <row r="699" spans="1:28" ht="14.5" hidden="1" outlineLevel="1">
      <c r="A699" s="23" t="s">
        <v>89</v>
      </c>
      <c r="B699" s="46">
        <f>SUM(B689:B698)</f>
        <v>8000.6405869421551</v>
      </c>
      <c r="C699" s="46">
        <f t="shared" ref="C699:K699" si="165">SUM(C689:C698)</f>
        <v>12405.478680113842</v>
      </c>
      <c r="D699" s="46">
        <f t="shared" si="165"/>
        <v>14888.720365542262</v>
      </c>
      <c r="E699" s="46">
        <f t="shared" si="165"/>
        <v>15487.179923669197</v>
      </c>
      <c r="F699" s="46">
        <f t="shared" si="165"/>
        <v>14916.084707938677</v>
      </c>
      <c r="G699" s="46">
        <f t="shared" si="165"/>
        <v>13960.055655039674</v>
      </c>
      <c r="H699" s="46">
        <f t="shared" si="165"/>
        <v>12843.095773553176</v>
      </c>
      <c r="I699" s="46">
        <f t="shared" si="165"/>
        <v>11890.865708130677</v>
      </c>
      <c r="J699" s="46">
        <f t="shared" si="165"/>
        <v>11034.881156412346</v>
      </c>
      <c r="K699" s="46">
        <f t="shared" si="165"/>
        <v>10312.806524453181</v>
      </c>
      <c r="L699" s="77"/>
      <c r="Q699" s="1"/>
      <c r="R699" s="1"/>
      <c r="S699" s="1"/>
      <c r="T699" s="1"/>
      <c r="U699" s="1"/>
      <c r="V699" s="1"/>
      <c r="W699" s="1"/>
      <c r="X699" s="1"/>
      <c r="Y699" s="1"/>
      <c r="Z699" s="1"/>
      <c r="AA699" s="1"/>
    </row>
    <row r="700" spans="1:28" ht="14.5" hidden="1" outlineLevel="1">
      <c r="A700" s="32"/>
      <c r="B700" s="6"/>
      <c r="C700" s="6"/>
      <c r="D700" s="6"/>
      <c r="E700" s="6"/>
      <c r="F700" s="6"/>
      <c r="G700" s="6"/>
      <c r="H700" s="6"/>
      <c r="I700" s="6"/>
      <c r="J700" s="6"/>
      <c r="K700" s="6"/>
    </row>
    <row r="701" spans="1:28" ht="14.5" hidden="1" outlineLevel="1">
      <c r="A701" s="10" t="s">
        <v>68</v>
      </c>
      <c r="B701" s="6"/>
      <c r="C701" s="6"/>
      <c r="D701" s="6"/>
      <c r="E701" s="6"/>
      <c r="F701" s="6"/>
      <c r="G701" s="6"/>
      <c r="H701" s="6"/>
      <c r="I701" s="6"/>
      <c r="J701" s="6"/>
      <c r="K701" s="6"/>
    </row>
    <row r="702" spans="1:28" ht="14.5" hidden="1" outlineLevel="1">
      <c r="A702" s="21" t="s">
        <v>69</v>
      </c>
      <c r="B702" s="60"/>
      <c r="C702" s="22"/>
      <c r="D702" s="60"/>
      <c r="E702" s="60"/>
      <c r="F702" s="60"/>
      <c r="G702" s="60"/>
      <c r="H702" s="60"/>
      <c r="I702" s="60"/>
      <c r="J702" s="60"/>
      <c r="K702" s="22"/>
      <c r="M702" s="31"/>
      <c r="N702" s="31"/>
    </row>
    <row r="703" spans="1:28" ht="14.5" hidden="1" outlineLevel="1">
      <c r="A703" s="22"/>
      <c r="B703" s="72">
        <v>2010</v>
      </c>
      <c r="C703" s="72">
        <v>2020</v>
      </c>
      <c r="D703" s="72">
        <v>2030</v>
      </c>
      <c r="E703" s="72">
        <v>2040</v>
      </c>
      <c r="F703" s="72">
        <v>2050</v>
      </c>
      <c r="G703" s="72">
        <v>2060</v>
      </c>
      <c r="H703" s="72">
        <v>2070</v>
      </c>
      <c r="I703" s="72">
        <v>2080</v>
      </c>
      <c r="J703" s="72">
        <v>2090</v>
      </c>
      <c r="K703" s="72">
        <v>2100</v>
      </c>
      <c r="M703" s="27"/>
      <c r="N703" s="27"/>
      <c r="Q703" s="7"/>
      <c r="R703" s="7"/>
      <c r="S703" s="7"/>
      <c r="T703" s="7"/>
      <c r="U703" s="7"/>
      <c r="V703" s="7"/>
      <c r="W703" s="7"/>
      <c r="X703" s="7"/>
      <c r="Y703" s="7"/>
      <c r="Z703" s="7"/>
      <c r="AA703" s="7"/>
      <c r="AB703" s="7"/>
    </row>
    <row r="704" spans="1:28" ht="14.5" hidden="1" outlineLevel="1">
      <c r="A704" s="78" t="s">
        <v>5</v>
      </c>
      <c r="B704" s="61">
        <v>0.46148413230070157</v>
      </c>
      <c r="C704" s="61">
        <v>0.44335351607649193</v>
      </c>
      <c r="D704" s="61">
        <v>0.42593520873066287</v>
      </c>
      <c r="E704" s="61">
        <v>0.40920122533805003</v>
      </c>
      <c r="F704" s="61">
        <v>0.39312468043477633</v>
      </c>
      <c r="G704" s="61">
        <v>0.37767974482302774</v>
      </c>
      <c r="H704" s="61">
        <v>0.3628416040728667</v>
      </c>
      <c r="I704" s="61">
        <v>0.3485864186544107</v>
      </c>
      <c r="J704" s="61">
        <v>0.3348912856363232</v>
      </c>
      <c r="K704" s="61">
        <v>0.32173420188907964</v>
      </c>
      <c r="M704" s="27"/>
      <c r="N704" s="27"/>
      <c r="Q704" s="7"/>
      <c r="R704" s="7"/>
      <c r="S704" s="7"/>
      <c r="T704" s="7"/>
      <c r="U704" s="7"/>
      <c r="V704" s="7"/>
      <c r="W704" s="7"/>
      <c r="X704" s="7"/>
      <c r="Y704" s="7"/>
      <c r="Z704" s="7"/>
      <c r="AA704" s="7"/>
      <c r="AB704" s="7"/>
    </row>
    <row r="705" spans="1:28" ht="14.5" hidden="1" outlineLevel="1">
      <c r="A705" s="78" t="s">
        <v>6</v>
      </c>
      <c r="B705" s="61">
        <v>0.46148413230070157</v>
      </c>
      <c r="C705" s="61">
        <v>0.44335351607649193</v>
      </c>
      <c r="D705" s="61">
        <v>0.42593520873066287</v>
      </c>
      <c r="E705" s="61">
        <v>0.40920122533805003</v>
      </c>
      <c r="F705" s="61">
        <v>0.39312468043477633</v>
      </c>
      <c r="G705" s="61">
        <v>0.37767974482302774</v>
      </c>
      <c r="H705" s="61">
        <v>0.3628416040728667</v>
      </c>
      <c r="I705" s="61">
        <v>0.3485864186544107</v>
      </c>
      <c r="J705" s="61">
        <v>0.3348912856363232</v>
      </c>
      <c r="K705" s="61">
        <v>0.32173420188907964</v>
      </c>
      <c r="M705" s="27"/>
      <c r="N705" s="27"/>
      <c r="Q705" s="7"/>
      <c r="R705" s="7"/>
      <c r="S705" s="7"/>
      <c r="T705" s="7"/>
      <c r="U705" s="7"/>
      <c r="V705" s="7"/>
      <c r="W705" s="7"/>
      <c r="X705" s="7"/>
      <c r="Y705" s="7"/>
      <c r="Z705" s="7"/>
      <c r="AA705" s="7"/>
      <c r="AB705" s="7"/>
    </row>
    <row r="706" spans="1:28" ht="14.5" hidden="1" outlineLevel="1">
      <c r="A706" s="78" t="s">
        <v>11</v>
      </c>
      <c r="B706" s="61">
        <v>0.46148413230070157</v>
      </c>
      <c r="C706" s="61">
        <v>0.44335351607649187</v>
      </c>
      <c r="D706" s="61">
        <v>0.42593520873066287</v>
      </c>
      <c r="E706" s="61">
        <v>0.40920122533805003</v>
      </c>
      <c r="F706" s="61">
        <v>0.39312468043477639</v>
      </c>
      <c r="G706" s="61">
        <v>0.37767974482302774</v>
      </c>
      <c r="H706" s="61">
        <v>0.3628416040728667</v>
      </c>
      <c r="I706" s="61">
        <v>0.3485864186544107</v>
      </c>
      <c r="J706" s="61">
        <v>0.3348912856363232</v>
      </c>
      <c r="K706" s="61">
        <v>0.32173420188907964</v>
      </c>
      <c r="M706" s="27"/>
      <c r="N706" s="27"/>
      <c r="Q706" s="7"/>
      <c r="R706" s="7"/>
      <c r="S706" s="7"/>
      <c r="T706" s="7"/>
      <c r="U706" s="7"/>
      <c r="V706" s="7"/>
      <c r="W706" s="7"/>
      <c r="X706" s="7"/>
      <c r="Y706" s="7"/>
      <c r="Z706" s="7"/>
      <c r="AA706" s="7"/>
      <c r="AB706" s="7"/>
    </row>
    <row r="707" spans="1:28" ht="14.5" hidden="1" outlineLevel="1">
      <c r="A707" s="78" t="s">
        <v>2</v>
      </c>
      <c r="B707" s="61">
        <v>0.46148413230070157</v>
      </c>
      <c r="C707" s="61">
        <v>0.44335351607649193</v>
      </c>
      <c r="D707" s="61">
        <v>0.42593520873066287</v>
      </c>
      <c r="E707" s="61">
        <v>0.40920122533805003</v>
      </c>
      <c r="F707" s="61">
        <v>0.39312468043477633</v>
      </c>
      <c r="G707" s="61">
        <v>0.37767974482302774</v>
      </c>
      <c r="H707" s="61">
        <v>0.3628416040728667</v>
      </c>
      <c r="I707" s="61">
        <v>0.3485864186544107</v>
      </c>
      <c r="J707" s="61">
        <v>0.3348912856363232</v>
      </c>
      <c r="K707" s="61">
        <v>0.32173420188907964</v>
      </c>
      <c r="M707" s="27"/>
      <c r="N707" s="27"/>
      <c r="Q707" s="7"/>
      <c r="R707" s="7"/>
      <c r="S707" s="7"/>
      <c r="T707" s="7"/>
      <c r="U707" s="7"/>
      <c r="V707" s="7"/>
      <c r="W707" s="7"/>
      <c r="X707" s="7"/>
      <c r="Y707" s="7"/>
      <c r="Z707" s="7"/>
      <c r="AA707" s="7"/>
      <c r="AB707" s="7"/>
    </row>
    <row r="708" spans="1:28" ht="14.5" hidden="1" outlineLevel="1">
      <c r="A708" s="78" t="s">
        <v>3</v>
      </c>
      <c r="B708" s="61">
        <v>0.46148413230070157</v>
      </c>
      <c r="C708" s="61">
        <v>0.44335351607649193</v>
      </c>
      <c r="D708" s="61">
        <v>0.42593520873066287</v>
      </c>
      <c r="E708" s="61">
        <v>0.40920122533805003</v>
      </c>
      <c r="F708" s="61">
        <v>0.39312468043477633</v>
      </c>
      <c r="G708" s="61">
        <v>0.37767974482302774</v>
      </c>
      <c r="H708" s="61">
        <v>0.3628416040728667</v>
      </c>
      <c r="I708" s="61">
        <v>0.3485864186544107</v>
      </c>
      <c r="J708" s="61">
        <v>0.3348912856363232</v>
      </c>
      <c r="K708" s="61">
        <v>0.32173420188907964</v>
      </c>
      <c r="M708" s="27"/>
      <c r="N708" s="27"/>
      <c r="Q708" s="7"/>
      <c r="R708" s="7"/>
      <c r="S708" s="7"/>
      <c r="T708" s="7"/>
      <c r="U708" s="7"/>
      <c r="V708" s="7"/>
      <c r="W708" s="7"/>
      <c r="X708" s="7"/>
      <c r="Y708" s="7"/>
      <c r="Z708" s="7"/>
      <c r="AA708" s="7"/>
      <c r="AB708" s="7"/>
    </row>
    <row r="709" spans="1:28" ht="14.5" hidden="1" outlineLevel="1">
      <c r="A709" s="78" t="s">
        <v>4</v>
      </c>
      <c r="B709" s="61">
        <v>0.46148413230070157</v>
      </c>
      <c r="C709" s="61">
        <v>0.44335351607649193</v>
      </c>
      <c r="D709" s="61">
        <v>0.42593520873066287</v>
      </c>
      <c r="E709" s="61">
        <v>0.40920122533805003</v>
      </c>
      <c r="F709" s="61">
        <v>0.39312468043477633</v>
      </c>
      <c r="G709" s="61">
        <v>0.37767974482302774</v>
      </c>
      <c r="H709" s="61">
        <v>0.3628416040728667</v>
      </c>
      <c r="I709" s="61">
        <v>0.3485864186544107</v>
      </c>
      <c r="J709" s="61">
        <v>0.3348912856363232</v>
      </c>
      <c r="K709" s="61">
        <v>0.32173420188907964</v>
      </c>
      <c r="M709" s="27"/>
      <c r="N709" s="27"/>
      <c r="Q709" s="7"/>
      <c r="R709" s="7"/>
      <c r="S709" s="7"/>
      <c r="T709" s="7"/>
      <c r="U709" s="7"/>
      <c r="V709" s="7"/>
      <c r="W709" s="7"/>
      <c r="X709" s="7"/>
      <c r="Y709" s="7"/>
      <c r="Z709" s="7"/>
      <c r="AA709" s="7"/>
      <c r="AB709" s="7"/>
    </row>
    <row r="710" spans="1:28" ht="14.5" hidden="1" outlineLevel="1">
      <c r="A710" s="78" t="s">
        <v>0</v>
      </c>
      <c r="B710" s="61">
        <v>0.46148413230070157</v>
      </c>
      <c r="C710" s="61">
        <v>0.44335351607649193</v>
      </c>
      <c r="D710" s="61">
        <v>0.42593520873066287</v>
      </c>
      <c r="E710" s="61">
        <v>0.40920122533805003</v>
      </c>
      <c r="F710" s="61">
        <v>0.39312468043477633</v>
      </c>
      <c r="G710" s="61">
        <v>0.37767974482302774</v>
      </c>
      <c r="H710" s="61">
        <v>0.3628416040728667</v>
      </c>
      <c r="I710" s="61">
        <v>0.3485864186544107</v>
      </c>
      <c r="J710" s="61">
        <v>0.3348912856363232</v>
      </c>
      <c r="K710" s="61">
        <v>0.32173420188907964</v>
      </c>
      <c r="M710" s="27"/>
      <c r="N710" s="27"/>
      <c r="Q710" s="7"/>
      <c r="R710" s="7"/>
      <c r="S710" s="7"/>
      <c r="T710" s="7"/>
      <c r="U710" s="7"/>
      <c r="V710" s="7"/>
      <c r="W710" s="7"/>
      <c r="X710" s="7"/>
      <c r="Y710" s="7"/>
      <c r="Z710" s="7"/>
      <c r="AA710" s="7"/>
      <c r="AB710" s="7"/>
    </row>
    <row r="711" spans="1:28" ht="14.5" hidden="1" outlineLevel="1">
      <c r="A711" s="78" t="s">
        <v>1</v>
      </c>
      <c r="B711" s="61">
        <v>0.27689047938042094</v>
      </c>
      <c r="C711" s="61">
        <v>0.26601210964589517</v>
      </c>
      <c r="D711" s="61">
        <v>0.25556112523839775</v>
      </c>
      <c r="E711" s="61">
        <v>0.24552073520283005</v>
      </c>
      <c r="F711" s="61">
        <v>0.23587480826086582</v>
      </c>
      <c r="G711" s="61">
        <v>0.22660784689381669</v>
      </c>
      <c r="H711" s="61">
        <v>0.21770496244372006</v>
      </c>
      <c r="I711" s="61">
        <v>0.20915185119264645</v>
      </c>
      <c r="J711" s="61">
        <v>0.20093477138179394</v>
      </c>
      <c r="K711" s="61">
        <v>0.1930405211334478</v>
      </c>
      <c r="M711" s="27"/>
      <c r="N711" s="27"/>
      <c r="Q711" s="7"/>
      <c r="R711" s="7"/>
      <c r="S711" s="7"/>
      <c r="T711" s="7"/>
      <c r="U711" s="7"/>
      <c r="V711" s="7"/>
      <c r="W711" s="7"/>
      <c r="X711" s="7"/>
      <c r="Y711" s="7"/>
      <c r="Z711" s="7"/>
      <c r="AA711" s="7"/>
      <c r="AB711" s="7"/>
    </row>
    <row r="712" spans="1:28" ht="14.5" hidden="1" outlineLevel="1">
      <c r="A712" s="78" t="s">
        <v>7</v>
      </c>
      <c r="B712" s="61">
        <v>0.46148413230070157</v>
      </c>
      <c r="C712" s="61">
        <v>0.44335351607649193</v>
      </c>
      <c r="D712" s="61">
        <v>0.42593520873066287</v>
      </c>
      <c r="E712" s="61">
        <v>0.40920122533805003</v>
      </c>
      <c r="F712" s="61">
        <v>0.39312468043477633</v>
      </c>
      <c r="G712" s="61">
        <v>0.37767974482302774</v>
      </c>
      <c r="H712" s="61">
        <v>0.3628416040728667</v>
      </c>
      <c r="I712" s="61">
        <v>0.3485864186544107</v>
      </c>
      <c r="J712" s="61">
        <v>0.3348912856363232</v>
      </c>
      <c r="K712" s="61">
        <v>0.32173420188907964</v>
      </c>
      <c r="M712" s="27"/>
      <c r="N712" s="27"/>
      <c r="Q712" s="7"/>
      <c r="R712" s="7"/>
      <c r="S712" s="7"/>
      <c r="T712" s="7"/>
      <c r="U712" s="7"/>
      <c r="V712" s="7"/>
      <c r="W712" s="7"/>
      <c r="X712" s="7"/>
      <c r="Y712" s="7"/>
      <c r="Z712" s="7"/>
      <c r="AA712" s="7"/>
      <c r="AB712" s="7"/>
    </row>
    <row r="713" spans="1:28" ht="14.5" hidden="1" outlineLevel="1">
      <c r="A713" s="78" t="s">
        <v>8</v>
      </c>
      <c r="B713" s="61">
        <v>0.46148413230070157</v>
      </c>
      <c r="C713" s="61">
        <v>0.44335351607649193</v>
      </c>
      <c r="D713" s="61">
        <v>0.42593520873066287</v>
      </c>
      <c r="E713" s="61">
        <v>0.40920122533805003</v>
      </c>
      <c r="F713" s="61">
        <v>0.39312468043477633</v>
      </c>
      <c r="G713" s="61">
        <v>0.37767974482302774</v>
      </c>
      <c r="H713" s="61">
        <v>0.3628416040728667</v>
      </c>
      <c r="I713" s="61">
        <v>0.3485864186544107</v>
      </c>
      <c r="J713" s="61">
        <v>0.3348912856363232</v>
      </c>
      <c r="K713" s="61">
        <v>0.32173420188907964</v>
      </c>
      <c r="M713" s="27"/>
      <c r="N713" s="27"/>
      <c r="Q713" s="7"/>
      <c r="R713" s="7"/>
      <c r="S713" s="7"/>
      <c r="T713" s="7"/>
      <c r="U713" s="7"/>
      <c r="V713" s="7"/>
      <c r="W713" s="7"/>
      <c r="X713" s="7"/>
      <c r="Y713" s="7"/>
      <c r="Z713" s="7"/>
    </row>
    <row r="714" spans="1:28" hidden="1" outlineLevel="1"/>
    <row r="715" spans="1:28" collapsed="1">
      <c r="A715" t="s">
        <v>70</v>
      </c>
    </row>
    <row r="716" spans="1:28" ht="14.5">
      <c r="A716" s="18" t="s">
        <v>41</v>
      </c>
      <c r="B716" s="17"/>
      <c r="C716" s="17"/>
      <c r="D716" s="17"/>
      <c r="E716" s="17"/>
      <c r="F716" s="17"/>
      <c r="G716" s="17"/>
      <c r="H716" s="17"/>
      <c r="I716" s="17"/>
      <c r="J716" s="17"/>
      <c r="K716" s="17"/>
    </row>
    <row r="717" spans="1:28" ht="14.5">
      <c r="A717" s="17"/>
      <c r="B717" s="70">
        <v>2010</v>
      </c>
      <c r="C717" s="70">
        <v>2020</v>
      </c>
      <c r="D717" s="70">
        <v>2030</v>
      </c>
      <c r="E717" s="70">
        <v>2040</v>
      </c>
      <c r="F717" s="70">
        <v>2050</v>
      </c>
      <c r="G717" s="70">
        <v>2060</v>
      </c>
      <c r="H717" s="70">
        <v>2070</v>
      </c>
      <c r="I717" s="70">
        <v>2080</v>
      </c>
      <c r="J717" s="70">
        <v>2090</v>
      </c>
      <c r="K717" s="70">
        <v>2100</v>
      </c>
      <c r="Q717" s="2"/>
      <c r="R717" s="2"/>
      <c r="S717" s="2"/>
      <c r="T717" s="2"/>
      <c r="U717" s="2"/>
      <c r="V717" s="2"/>
      <c r="W717" s="2"/>
      <c r="X717" s="2"/>
      <c r="Y717" s="2"/>
      <c r="Z717" s="2"/>
      <c r="AA717" s="2"/>
      <c r="AB717" s="2"/>
    </row>
    <row r="718" spans="1:28" ht="14.5">
      <c r="A718" s="17" t="s">
        <v>5</v>
      </c>
      <c r="B718" s="47">
        <f>B704*B689/1000</f>
        <v>3.8410021717230555E-2</v>
      </c>
      <c r="C718" s="47">
        <f t="shared" ref="C718:K718" si="166">C704*C689/1000</f>
        <v>5.8431028716732683E-2</v>
      </c>
      <c r="D718" s="47">
        <f t="shared" si="166"/>
        <v>7.3438508739271352E-2</v>
      </c>
      <c r="E718" s="47">
        <f t="shared" si="166"/>
        <v>8.3587929485408052E-2</v>
      </c>
      <c r="F718" s="47">
        <f t="shared" si="166"/>
        <v>9.0836258370125211E-2</v>
      </c>
      <c r="G718" s="47">
        <f t="shared" si="166"/>
        <v>9.0253257885010429E-2</v>
      </c>
      <c r="H718" s="47">
        <f t="shared" si="166"/>
        <v>8.6248681442977607E-2</v>
      </c>
      <c r="I718" s="47">
        <f t="shared" si="166"/>
        <v>7.6772277040042136E-2</v>
      </c>
      <c r="J718" s="47">
        <f t="shared" si="166"/>
        <v>6.6976031701155153E-2</v>
      </c>
      <c r="K718" s="47">
        <f t="shared" si="166"/>
        <v>5.761286028938551E-2</v>
      </c>
      <c r="Q718" s="2"/>
      <c r="R718" s="2"/>
      <c r="S718" s="2"/>
      <c r="T718" s="2"/>
      <c r="U718" s="2"/>
      <c r="V718" s="2"/>
      <c r="W718" s="2"/>
      <c r="X718" s="2"/>
      <c r="Y718" s="2"/>
      <c r="Z718" s="2"/>
      <c r="AA718" s="2"/>
      <c r="AB718" s="2"/>
    </row>
    <row r="719" spans="1:28" ht="14.5">
      <c r="A719" s="17" t="s">
        <v>6</v>
      </c>
      <c r="B719" s="47">
        <f t="shared" ref="B719:K727" si="167">B705*B690/1000</f>
        <v>1.3762905680222703</v>
      </c>
      <c r="C719" s="47">
        <f t="shared" si="167"/>
        <v>2.8521702654245971</v>
      </c>
      <c r="D719" s="47">
        <f t="shared" si="167"/>
        <v>3.4600321029642842</v>
      </c>
      <c r="E719" s="47">
        <f t="shared" si="167"/>
        <v>3.4489437479491243</v>
      </c>
      <c r="F719" s="47">
        <f t="shared" si="167"/>
        <v>3.092223455671947</v>
      </c>
      <c r="G719" s="47">
        <f t="shared" si="167"/>
        <v>2.6817742929770101</v>
      </c>
      <c r="H719" s="47">
        <f t="shared" si="167"/>
        <v>2.2631616332655806</v>
      </c>
      <c r="I719" s="47">
        <f t="shared" si="167"/>
        <v>1.9333701974822175</v>
      </c>
      <c r="J719" s="47">
        <f t="shared" si="167"/>
        <v>1.6722908671104173</v>
      </c>
      <c r="K719" s="47">
        <f t="shared" si="167"/>
        <v>1.4759391140235452</v>
      </c>
      <c r="Q719" s="2"/>
      <c r="R719" s="2"/>
      <c r="S719" s="2"/>
      <c r="T719" s="2"/>
      <c r="U719" s="2"/>
      <c r="V719" s="2"/>
      <c r="W719" s="2"/>
      <c r="X719" s="2"/>
      <c r="Y719" s="2"/>
      <c r="Z719" s="2"/>
      <c r="AA719" s="2"/>
      <c r="AB719" s="2"/>
    </row>
    <row r="720" spans="1:28" ht="14.5">
      <c r="A720" s="17" t="s">
        <v>11</v>
      </c>
      <c r="B720" s="47">
        <f t="shared" si="167"/>
        <v>0.26513527838822643</v>
      </c>
      <c r="C720" s="47">
        <f t="shared" si="167"/>
        <v>0.25325316755644012</v>
      </c>
      <c r="D720" s="47">
        <f t="shared" si="167"/>
        <v>0.2359718213553742</v>
      </c>
      <c r="E720" s="47">
        <f t="shared" si="167"/>
        <v>0.21974344287412564</v>
      </c>
      <c r="F720" s="47">
        <f t="shared" si="167"/>
        <v>0.20108626184932948</v>
      </c>
      <c r="G720" s="47">
        <f t="shared" si="167"/>
        <v>0.18480731457543684</v>
      </c>
      <c r="H720" s="47">
        <f t="shared" si="167"/>
        <v>0.16811722312413135</v>
      </c>
      <c r="I720" s="47">
        <f t="shared" si="167"/>
        <v>0.15118523407018053</v>
      </c>
      <c r="J720" s="47">
        <f t="shared" si="167"/>
        <v>0.13539825394644175</v>
      </c>
      <c r="K720" s="47">
        <f t="shared" si="167"/>
        <v>0.12095077867718405</v>
      </c>
      <c r="Q720" s="2"/>
      <c r="R720" s="2"/>
      <c r="S720" s="2"/>
      <c r="T720" s="2"/>
      <c r="U720" s="2"/>
      <c r="V720" s="2"/>
      <c r="W720" s="2"/>
      <c r="X720" s="2"/>
      <c r="Y720" s="2"/>
      <c r="Z720" s="2"/>
      <c r="AA720" s="2"/>
      <c r="AB720" s="2"/>
    </row>
    <row r="721" spans="1:33" ht="14.5">
      <c r="A721" s="17" t="s">
        <v>2</v>
      </c>
      <c r="B721" s="47">
        <f t="shared" si="167"/>
        <v>0.17937278478450691</v>
      </c>
      <c r="C721" s="47">
        <f t="shared" si="167"/>
        <v>0.25905233439066505</v>
      </c>
      <c r="D721" s="47">
        <f t="shared" si="167"/>
        <v>0.28625372370696106</v>
      </c>
      <c r="E721" s="47">
        <f t="shared" si="167"/>
        <v>0.26894799545656162</v>
      </c>
      <c r="F721" s="47">
        <f t="shared" si="167"/>
        <v>0.24121850951594542</v>
      </c>
      <c r="G721" s="47">
        <f t="shared" si="167"/>
        <v>0.22039053607815687</v>
      </c>
      <c r="H721" s="47">
        <f t="shared" si="167"/>
        <v>0.20389490222623005</v>
      </c>
      <c r="I721" s="47">
        <f t="shared" si="167"/>
        <v>0.19664751047383897</v>
      </c>
      <c r="J721" s="47">
        <f t="shared" si="167"/>
        <v>0.19117872645752412</v>
      </c>
      <c r="K721" s="47">
        <f t="shared" si="167"/>
        <v>0.18663169819274675</v>
      </c>
      <c r="Q721" s="2"/>
      <c r="R721" s="2"/>
      <c r="S721" s="2"/>
      <c r="T721" s="2"/>
      <c r="U721" s="2"/>
      <c r="V721" s="2"/>
      <c r="W721" s="2"/>
      <c r="X721" s="2"/>
      <c r="Y721" s="2"/>
      <c r="Z721" s="2"/>
      <c r="AA721" s="2"/>
      <c r="AB721" s="2"/>
    </row>
    <row r="722" spans="1:33" ht="14.5">
      <c r="A722" s="17" t="s">
        <v>3</v>
      </c>
      <c r="B722" s="47">
        <f t="shared" si="167"/>
        <v>0.17693027892956165</v>
      </c>
      <c r="C722" s="47">
        <f t="shared" si="167"/>
        <v>0.21907032653221098</v>
      </c>
      <c r="D722" s="47">
        <f t="shared" si="167"/>
        <v>0.24575224488452918</v>
      </c>
      <c r="E722" s="47">
        <f t="shared" si="167"/>
        <v>0.25861852637576893</v>
      </c>
      <c r="F722" s="47">
        <f t="shared" si="167"/>
        <v>0.26551714777799135</v>
      </c>
      <c r="G722" s="47">
        <f t="shared" si="167"/>
        <v>0.26581077879562132</v>
      </c>
      <c r="H722" s="47">
        <f t="shared" si="167"/>
        <v>0.2587584688650118</v>
      </c>
      <c r="I722" s="47">
        <f t="shared" si="167"/>
        <v>0.24681611169808379</v>
      </c>
      <c r="J722" s="47">
        <f t="shared" si="167"/>
        <v>0.23413098865506971</v>
      </c>
      <c r="K722" s="47">
        <f t="shared" si="167"/>
        <v>0.22255493723394004</v>
      </c>
      <c r="Q722" s="2"/>
      <c r="R722" s="2"/>
      <c r="S722" s="2"/>
      <c r="T722" s="2"/>
      <c r="U722" s="2"/>
      <c r="V722" s="2"/>
      <c r="W722" s="2"/>
      <c r="X722" s="2"/>
      <c r="Y722" s="2"/>
      <c r="Z722" s="2"/>
      <c r="AA722" s="2"/>
      <c r="AB722" s="2"/>
    </row>
    <row r="723" spans="1:33" ht="14.5">
      <c r="A723" s="17" t="s">
        <v>4</v>
      </c>
      <c r="B723" s="47">
        <f t="shared" si="167"/>
        <v>2.6296807020917634E-2</v>
      </c>
      <c r="C723" s="47">
        <f t="shared" si="167"/>
        <v>3.4455614246187746E-2</v>
      </c>
      <c r="D723" s="47">
        <f t="shared" si="167"/>
        <v>4.0726294690575059E-2</v>
      </c>
      <c r="E723" s="47">
        <f t="shared" si="167"/>
        <v>4.5861741724250747E-2</v>
      </c>
      <c r="F723" s="47">
        <f t="shared" si="167"/>
        <v>4.963861237080798E-2</v>
      </c>
      <c r="G723" s="47">
        <f t="shared" si="167"/>
        <v>5.0586380306439284E-2</v>
      </c>
      <c r="H723" s="47">
        <f t="shared" si="167"/>
        <v>5.0600949891017717E-2</v>
      </c>
      <c r="I723" s="47">
        <f t="shared" si="167"/>
        <v>4.9894947579044995E-2</v>
      </c>
      <c r="J723" s="47">
        <f t="shared" si="167"/>
        <v>4.8903432577027436E-2</v>
      </c>
      <c r="K723" s="47">
        <f t="shared" si="167"/>
        <v>4.7882680246312467E-2</v>
      </c>
      <c r="Q723" s="2"/>
      <c r="R723" s="2"/>
      <c r="S723" s="2"/>
      <c r="T723" s="2"/>
      <c r="U723" s="2"/>
      <c r="V723" s="2"/>
      <c r="W723" s="2"/>
      <c r="X723" s="2"/>
      <c r="Y723" s="2"/>
      <c r="Z723" s="2"/>
      <c r="AA723" s="2"/>
      <c r="AB723" s="2"/>
    </row>
    <row r="724" spans="1:33" ht="14.5">
      <c r="A724" s="17" t="s">
        <v>0</v>
      </c>
      <c r="B724" s="47">
        <f t="shared" si="167"/>
        <v>1.2887596942347017</v>
      </c>
      <c r="C724" s="47">
        <f t="shared" si="167"/>
        <v>1.2823033814555271</v>
      </c>
      <c r="D724" s="47">
        <f t="shared" si="167"/>
        <v>1.2731902903915153</v>
      </c>
      <c r="E724" s="47">
        <f t="shared" si="167"/>
        <v>1.234673681307807</v>
      </c>
      <c r="F724" s="47">
        <f t="shared" si="167"/>
        <v>1.176107928658513</v>
      </c>
      <c r="G724" s="47">
        <f t="shared" si="167"/>
        <v>1.110473833339646</v>
      </c>
      <c r="H724" s="47">
        <f t="shared" si="167"/>
        <v>1.0404942208053027</v>
      </c>
      <c r="I724" s="47">
        <f t="shared" si="167"/>
        <v>0.96444766075851196</v>
      </c>
      <c r="J724" s="47">
        <f t="shared" si="167"/>
        <v>0.87945180150283386</v>
      </c>
      <c r="K724" s="47">
        <f t="shared" si="167"/>
        <v>0.79170421929584334</v>
      </c>
      <c r="Q724" s="2"/>
      <c r="R724" s="2"/>
      <c r="S724" s="2"/>
      <c r="T724" s="2"/>
      <c r="U724" s="2"/>
      <c r="V724" s="2"/>
      <c r="W724" s="2"/>
      <c r="X724" s="2"/>
      <c r="Y724" s="2"/>
      <c r="Z724" s="2"/>
      <c r="AA724" s="2"/>
      <c r="AB724" s="2"/>
    </row>
    <row r="725" spans="1:33" ht="14.5">
      <c r="A725" s="17" t="s">
        <v>1</v>
      </c>
      <c r="B725" s="47">
        <f t="shared" si="167"/>
        <v>1.8989582548620532E-2</v>
      </c>
      <c r="C725" s="47">
        <f t="shared" si="167"/>
        <v>1.5529968215275089E-2</v>
      </c>
      <c r="D725" s="47">
        <f t="shared" si="167"/>
        <v>1.3071796508816869E-2</v>
      </c>
      <c r="E725" s="47">
        <f t="shared" si="167"/>
        <v>1.1333449984495763E-2</v>
      </c>
      <c r="F725" s="47">
        <f t="shared" si="167"/>
        <v>9.8230224838553315E-3</v>
      </c>
      <c r="G725" s="47">
        <f t="shared" si="167"/>
        <v>8.5553743943685059E-3</v>
      </c>
      <c r="H725" s="47">
        <f t="shared" si="167"/>
        <v>7.3644908661400325E-3</v>
      </c>
      <c r="I725" s="47">
        <f t="shared" si="167"/>
        <v>6.252575817739121E-3</v>
      </c>
      <c r="J725" s="47">
        <f t="shared" si="167"/>
        <v>5.2898440509742744E-3</v>
      </c>
      <c r="K725" s="47">
        <f t="shared" si="167"/>
        <v>4.4605846783666026E-3</v>
      </c>
      <c r="Q725" s="2"/>
      <c r="R725" s="2"/>
      <c r="S725" s="2"/>
      <c r="T725" s="2"/>
      <c r="U725" s="2"/>
      <c r="V725" s="2"/>
      <c r="W725" s="2"/>
      <c r="X725" s="2"/>
      <c r="Y725" s="2"/>
      <c r="Z725" s="2"/>
      <c r="AA725" s="2"/>
      <c r="AB725" s="2"/>
    </row>
    <row r="726" spans="1:33" ht="14.5">
      <c r="A726" s="17" t="s">
        <v>7</v>
      </c>
      <c r="B726" s="47">
        <f t="shared" si="167"/>
        <v>0.14141181757107782</v>
      </c>
      <c r="C726" s="47">
        <f t="shared" si="167"/>
        <v>0.17318539511198111</v>
      </c>
      <c r="D726" s="47">
        <f t="shared" si="167"/>
        <v>0.19629152394759231</v>
      </c>
      <c r="E726" s="47">
        <f t="shared" si="167"/>
        <v>0.20631935065130963</v>
      </c>
      <c r="F726" s="47">
        <f t="shared" si="167"/>
        <v>0.20586181336704332</v>
      </c>
      <c r="G726" s="47">
        <f t="shared" si="167"/>
        <v>0.2017136720589307</v>
      </c>
      <c r="H726" s="47">
        <f t="shared" si="167"/>
        <v>0.19223006711630183</v>
      </c>
      <c r="I726" s="47">
        <f t="shared" si="167"/>
        <v>0.17691598977664766</v>
      </c>
      <c r="J726" s="47">
        <f t="shared" si="167"/>
        <v>0.16209975719045813</v>
      </c>
      <c r="K726" s="47">
        <f t="shared" si="167"/>
        <v>0.14896800106452693</v>
      </c>
      <c r="Q726" s="2"/>
      <c r="R726" s="2"/>
      <c r="S726" s="2"/>
      <c r="T726" s="2"/>
      <c r="U726" s="2"/>
      <c r="V726" s="2"/>
      <c r="W726" s="2"/>
      <c r="X726" s="2"/>
      <c r="Y726" s="2"/>
      <c r="Z726" s="2"/>
      <c r="AA726" s="2"/>
      <c r="AB726" s="2"/>
    </row>
    <row r="727" spans="1:33" ht="14.5">
      <c r="A727" s="17" t="s">
        <v>8</v>
      </c>
      <c r="B727" s="47">
        <f t="shared" si="167"/>
        <v>0.16791212419858192</v>
      </c>
      <c r="C727" s="47">
        <f t="shared" si="167"/>
        <v>0.34220779764729553</v>
      </c>
      <c r="D727" s="47">
        <f t="shared" si="167"/>
        <v>0.50818737843491746</v>
      </c>
      <c r="E727" s="47">
        <f t="shared" si="167"/>
        <v>0.5517875026644341</v>
      </c>
      <c r="F727" s="47">
        <f t="shared" si="167"/>
        <v>0.52501934242498505</v>
      </c>
      <c r="G727" s="47">
        <f t="shared" si="167"/>
        <v>0.45236123417045021</v>
      </c>
      <c r="H727" s="47">
        <f t="shared" si="167"/>
        <v>0.38422917355736846</v>
      </c>
      <c r="I727" s="47">
        <f t="shared" si="167"/>
        <v>0.33852340332301661</v>
      </c>
      <c r="J727" s="47">
        <f t="shared" si="167"/>
        <v>0.29623927142241568</v>
      </c>
      <c r="K727" s="47">
        <f t="shared" si="167"/>
        <v>0.25830397956067519</v>
      </c>
      <c r="Q727" s="2"/>
      <c r="R727" s="2"/>
      <c r="S727" s="2"/>
      <c r="T727" s="2"/>
      <c r="U727" s="2"/>
      <c r="V727" s="2"/>
      <c r="W727" s="2"/>
      <c r="X727" s="2"/>
      <c r="Y727" s="2"/>
      <c r="Z727" s="2"/>
    </row>
    <row r="728" spans="1:33" ht="14.5">
      <c r="A728" s="17" t="s">
        <v>89</v>
      </c>
      <c r="B728" s="47">
        <f>SUM(B718:B727)</f>
        <v>3.6795089574156954</v>
      </c>
      <c r="C728" s="47">
        <f t="shared" ref="C728:K728" si="168">SUM(C718:C727)</f>
        <v>5.4896592792969132</v>
      </c>
      <c r="D728" s="47">
        <f t="shared" si="168"/>
        <v>6.3329156856238376</v>
      </c>
      <c r="E728" s="47">
        <f t="shared" si="168"/>
        <v>6.3298173684732859</v>
      </c>
      <c r="F728" s="47">
        <f t="shared" si="168"/>
        <v>5.857332352490543</v>
      </c>
      <c r="G728" s="47">
        <f t="shared" si="168"/>
        <v>5.2667266745810704</v>
      </c>
      <c r="H728" s="47">
        <f t="shared" si="168"/>
        <v>4.6550998111600626</v>
      </c>
      <c r="I728" s="47">
        <f t="shared" si="168"/>
        <v>4.1408259080193224</v>
      </c>
      <c r="J728" s="47">
        <f t="shared" si="168"/>
        <v>3.6919589746143173</v>
      </c>
      <c r="K728" s="47">
        <f t="shared" si="168"/>
        <v>3.3150088532625261</v>
      </c>
      <c r="Q728" s="2"/>
      <c r="R728" s="2"/>
      <c r="S728" s="2"/>
      <c r="T728" s="2"/>
      <c r="U728" s="2"/>
      <c r="V728" s="2"/>
      <c r="W728" s="2"/>
      <c r="X728" s="2"/>
      <c r="Y728" s="2"/>
      <c r="Z728" s="2"/>
    </row>
    <row r="730" spans="1:33" ht="14.5">
      <c r="A730" s="34" t="s">
        <v>97</v>
      </c>
      <c r="B730" s="35"/>
      <c r="C730" s="35"/>
      <c r="D730" s="35"/>
      <c r="E730" s="35"/>
      <c r="F730" s="35"/>
      <c r="G730" s="35"/>
      <c r="H730" s="35"/>
      <c r="I730" s="35"/>
      <c r="J730" s="35"/>
      <c r="K730" s="35"/>
      <c r="L730" s="35"/>
      <c r="M730" s="35"/>
      <c r="N730" s="35"/>
      <c r="O730" s="35"/>
      <c r="P730" s="35"/>
      <c r="Q730" s="35"/>
      <c r="R730" s="35"/>
      <c r="S730" s="35"/>
      <c r="T730" s="35"/>
    </row>
    <row r="731" spans="1:33" ht="14.5" hidden="1" outlineLevel="1">
      <c r="A731" s="32"/>
      <c r="B731" s="6"/>
      <c r="C731" s="6"/>
      <c r="D731" s="6"/>
      <c r="E731" s="6"/>
      <c r="F731" s="6"/>
      <c r="G731" s="6"/>
      <c r="H731" s="6"/>
      <c r="I731" s="6"/>
      <c r="J731" s="6"/>
      <c r="K731" s="6"/>
      <c r="L731" s="55"/>
      <c r="M731" s="5"/>
      <c r="N731" s="5"/>
      <c r="O731" s="5"/>
      <c r="P731" s="5"/>
      <c r="Q731" s="5"/>
      <c r="R731" s="5"/>
      <c r="S731" s="5"/>
      <c r="T731" s="5"/>
    </row>
    <row r="732" spans="1:33" hidden="1" outlineLevel="1">
      <c r="A732" s="10" t="s">
        <v>98</v>
      </c>
      <c r="B732" s="6"/>
      <c r="C732" s="6"/>
      <c r="D732" s="6"/>
      <c r="E732" s="6"/>
      <c r="F732" s="6"/>
      <c r="G732" s="6"/>
      <c r="H732" s="6"/>
      <c r="I732" s="6"/>
      <c r="J732" s="9" t="s">
        <v>105</v>
      </c>
      <c r="K732" s="6"/>
      <c r="L732" s="55"/>
      <c r="M732" s="5"/>
      <c r="N732" s="5"/>
      <c r="O732" s="5"/>
      <c r="P732" s="5"/>
      <c r="Q732" s="5"/>
      <c r="R732" s="5"/>
      <c r="S732" s="5"/>
      <c r="T732" s="5"/>
    </row>
    <row r="733" spans="1:33" ht="14.5" hidden="1" outlineLevel="1">
      <c r="A733" s="21"/>
      <c r="B733" s="21">
        <v>2010</v>
      </c>
      <c r="C733" s="21">
        <v>2020</v>
      </c>
      <c r="D733" s="21">
        <v>2030</v>
      </c>
      <c r="E733" s="21">
        <v>2040</v>
      </c>
      <c r="F733" s="21">
        <v>2050</v>
      </c>
      <c r="G733" s="21">
        <v>2060</v>
      </c>
      <c r="H733" s="21">
        <v>2070</v>
      </c>
      <c r="I733" s="21">
        <v>2080</v>
      </c>
      <c r="J733" s="21">
        <v>2090</v>
      </c>
      <c r="K733" s="21">
        <v>2100</v>
      </c>
      <c r="M733" s="32"/>
      <c r="N733" s="56"/>
      <c r="O733" s="16"/>
      <c r="P733" s="56"/>
      <c r="Q733" s="56"/>
      <c r="R733" s="56"/>
      <c r="S733" s="56"/>
      <c r="T733" s="56"/>
      <c r="U733" s="56"/>
      <c r="V733" s="56"/>
      <c r="W733" s="57"/>
    </row>
    <row r="734" spans="1:33" ht="14.5" hidden="1" outlineLevel="1">
      <c r="A734" s="21" t="s">
        <v>89</v>
      </c>
      <c r="B734" s="88">
        <f>'[4]Container data'!$C$45</f>
        <v>0.11523204376466689</v>
      </c>
      <c r="C734" s="87">
        <f>'[4]Container data'!$C$51</f>
        <v>0.14000000000000001</v>
      </c>
      <c r="D734" s="87">
        <f>'[4]Container data'!$C$52</f>
        <v>0.14000000000000001</v>
      </c>
      <c r="E734" s="87">
        <f>'[4]Container data'!$C$53</f>
        <v>0.14000000000000001</v>
      </c>
      <c r="F734" s="87">
        <f>'[4]Container data'!$C$54</f>
        <v>0.14000000000000001</v>
      </c>
      <c r="G734" s="87">
        <f>'[4]Container data'!$C$55</f>
        <v>0.14000000000000001</v>
      </c>
      <c r="H734" s="87">
        <f>'[4]Container data'!$C$56</f>
        <v>0.14000000000000001</v>
      </c>
      <c r="I734" s="87">
        <f>'[4]Container data'!$C$56</f>
        <v>0.14000000000000001</v>
      </c>
      <c r="J734" s="87">
        <f>'[4]Container data'!$C$58</f>
        <v>0.14000000000000001</v>
      </c>
      <c r="K734" s="87">
        <f>'[4]Container data'!$C$59</f>
        <v>0.14000000000000001</v>
      </c>
      <c r="M734" s="32"/>
      <c r="N734" s="6"/>
      <c r="O734" s="1"/>
      <c r="P734" s="6"/>
      <c r="Q734" s="6"/>
      <c r="R734" s="1"/>
      <c r="S734" s="1"/>
      <c r="T734" s="1"/>
      <c r="U734" s="1"/>
      <c r="V734" s="1"/>
      <c r="W734" s="1"/>
      <c r="X734" s="3"/>
      <c r="Y734" s="3"/>
      <c r="Z734" s="3"/>
      <c r="AA734" s="3"/>
      <c r="AB734" s="3"/>
      <c r="AC734" s="3"/>
      <c r="AD734" s="3"/>
      <c r="AE734" s="3"/>
      <c r="AF734" s="3"/>
      <c r="AG734" s="3"/>
    </row>
    <row r="735" spans="1:33" ht="14.5" hidden="1" outlineLevel="1">
      <c r="A735" s="79" t="s">
        <v>9</v>
      </c>
      <c r="B735" s="86"/>
      <c r="C735" s="2"/>
      <c r="D735" s="2"/>
      <c r="E735" s="2"/>
      <c r="F735" s="2"/>
      <c r="G735" s="2"/>
      <c r="H735" s="2"/>
      <c r="I735" s="2"/>
      <c r="J735" s="2"/>
      <c r="K735" s="2"/>
      <c r="M735" s="32"/>
      <c r="N735" s="6"/>
      <c r="O735" s="1"/>
      <c r="P735" s="6"/>
      <c r="Q735" s="6"/>
      <c r="R735" s="1"/>
      <c r="S735" s="1"/>
      <c r="T735" s="1"/>
      <c r="U735" s="1"/>
      <c r="V735" s="1"/>
      <c r="W735" s="1"/>
      <c r="X735" s="3"/>
      <c r="Y735" s="3"/>
      <c r="Z735" s="3"/>
      <c r="AA735" s="3"/>
      <c r="AB735" s="3"/>
      <c r="AC735" s="3"/>
      <c r="AD735" s="3"/>
      <c r="AE735" s="3"/>
      <c r="AF735" s="3"/>
      <c r="AG735" s="3"/>
    </row>
    <row r="736" spans="1:33" hidden="1" outlineLevel="1">
      <c r="A736" s="10" t="s">
        <v>103</v>
      </c>
      <c r="B736" s="6"/>
      <c r="C736" s="6"/>
      <c r="D736" s="6"/>
      <c r="E736" s="6"/>
      <c r="F736" s="6"/>
      <c r="G736" s="6"/>
      <c r="H736" s="6"/>
      <c r="I736" s="6"/>
      <c r="J736" s="9" t="s">
        <v>104</v>
      </c>
      <c r="K736" s="6"/>
      <c r="L736" s="55"/>
      <c r="M736" s="5"/>
      <c r="N736" s="5"/>
      <c r="O736" s="5"/>
      <c r="P736" s="5"/>
      <c r="Q736" s="5"/>
      <c r="R736" s="5"/>
      <c r="S736" s="5"/>
      <c r="T736" s="5"/>
    </row>
    <row r="737" spans="1:35" ht="14.5" hidden="1" outlineLevel="1">
      <c r="A737" s="23"/>
      <c r="B737" s="23">
        <v>2010</v>
      </c>
      <c r="C737" s="23">
        <v>2020</v>
      </c>
      <c r="D737" s="23">
        <v>2030</v>
      </c>
      <c r="E737" s="23">
        <v>2040</v>
      </c>
      <c r="F737" s="23">
        <v>2050</v>
      </c>
      <c r="G737" s="23">
        <v>2060</v>
      </c>
      <c r="H737" s="23">
        <v>2070</v>
      </c>
      <c r="I737" s="23">
        <v>2080</v>
      </c>
      <c r="J737" s="23">
        <v>2090</v>
      </c>
      <c r="K737" s="23">
        <v>2100</v>
      </c>
      <c r="M737" s="32"/>
      <c r="N737" s="56"/>
      <c r="O737" s="16"/>
      <c r="P737" s="56"/>
      <c r="Q737" s="56"/>
      <c r="R737" s="56"/>
      <c r="S737" s="56"/>
      <c r="T737" s="56"/>
      <c r="U737" s="56"/>
      <c r="V737" s="56"/>
      <c r="W737" s="57"/>
    </row>
    <row r="738" spans="1:35" ht="14.5" hidden="1" outlineLevel="1">
      <c r="A738" s="23" t="s">
        <v>5</v>
      </c>
      <c r="B738" s="89">
        <f t="shared" ref="B738:K738" si="169">B$734*B53*1000</f>
        <v>156.08849626862201</v>
      </c>
      <c r="C738" s="89">
        <f t="shared" si="169"/>
        <v>325.11661165340007</v>
      </c>
      <c r="D738" s="89">
        <f t="shared" si="169"/>
        <v>471.61617505800001</v>
      </c>
      <c r="E738" s="89">
        <f t="shared" si="169"/>
        <v>647.437414666</v>
      </c>
      <c r="F738" s="89">
        <f t="shared" si="169"/>
        <v>848.59964470400018</v>
      </c>
      <c r="G738" s="89">
        <f t="shared" si="169"/>
        <v>1066.3522314340003</v>
      </c>
      <c r="H738" s="89">
        <f t="shared" si="169"/>
        <v>1288.79678655</v>
      </c>
      <c r="I738" s="89">
        <f t="shared" si="169"/>
        <v>1512.34005237</v>
      </c>
      <c r="J738" s="89">
        <f t="shared" si="169"/>
        <v>1739.3120126760002</v>
      </c>
      <c r="K738" s="89">
        <f t="shared" si="169"/>
        <v>1972.3799236679999</v>
      </c>
      <c r="M738" s="32"/>
      <c r="N738" s="6"/>
      <c r="O738" s="1"/>
      <c r="P738" s="6"/>
      <c r="Q738" s="6"/>
      <c r="R738" s="1"/>
      <c r="S738" s="1"/>
      <c r="T738" s="1"/>
      <c r="U738" s="1"/>
      <c r="V738" s="1"/>
      <c r="W738" s="1"/>
      <c r="X738" s="3"/>
      <c r="Y738" s="3"/>
      <c r="Z738" s="3"/>
      <c r="AA738" s="3"/>
      <c r="AB738" s="3"/>
      <c r="AC738" s="3"/>
      <c r="AD738" s="3"/>
      <c r="AE738" s="3"/>
      <c r="AF738" s="3"/>
      <c r="AG738" s="3"/>
      <c r="AH738" s="3"/>
      <c r="AI738" s="3"/>
    </row>
    <row r="739" spans="1:35" ht="14.5" hidden="1" outlineLevel="1">
      <c r="A739" s="23" t="s">
        <v>6</v>
      </c>
      <c r="B739" s="89">
        <f t="shared" ref="B739:K739" si="170">B$734*B54*1000</f>
        <v>1114.5471727128804</v>
      </c>
      <c r="C739" s="89">
        <f t="shared" si="170"/>
        <v>3510.3197732399999</v>
      </c>
      <c r="D739" s="89">
        <f t="shared" si="170"/>
        <v>5252.2849878800007</v>
      </c>
      <c r="E739" s="89">
        <f t="shared" si="170"/>
        <v>6311.5700481399999</v>
      </c>
      <c r="F739" s="89">
        <f t="shared" si="170"/>
        <v>6821.8993333400003</v>
      </c>
      <c r="G739" s="89">
        <f t="shared" si="170"/>
        <v>6950.8024458600012</v>
      </c>
      <c r="H739" s="89">
        <f t="shared" si="170"/>
        <v>6891.3860499400016</v>
      </c>
      <c r="I739" s="89">
        <f t="shared" si="170"/>
        <v>6822.2240952600014</v>
      </c>
      <c r="J739" s="89">
        <f t="shared" si="170"/>
        <v>6838.2147110200003</v>
      </c>
      <c r="K739" s="89">
        <f t="shared" si="170"/>
        <v>6993.8982702400008</v>
      </c>
      <c r="M739" s="32"/>
      <c r="N739" s="6"/>
      <c r="O739" s="1"/>
      <c r="P739" s="6"/>
      <c r="Q739" s="6"/>
      <c r="R739" s="1"/>
      <c r="S739" s="1"/>
      <c r="T739" s="1"/>
      <c r="U739" s="1"/>
      <c r="V739" s="1"/>
      <c r="W739" s="1"/>
      <c r="X739" s="3"/>
      <c r="Y739" s="3"/>
      <c r="Z739" s="3"/>
      <c r="AA739" s="3"/>
      <c r="AB739" s="3"/>
      <c r="AC739" s="3"/>
      <c r="AD739" s="3"/>
      <c r="AE739" s="3"/>
      <c r="AF739" s="3"/>
      <c r="AG739" s="3"/>
      <c r="AH739" s="3"/>
      <c r="AI739" s="3"/>
    </row>
    <row r="740" spans="1:35" ht="14.5" hidden="1" outlineLevel="1">
      <c r="A740" s="23" t="s">
        <v>11</v>
      </c>
      <c r="B740" s="89">
        <f t="shared" ref="B740:K740" si="171">B$734*B55*1000</f>
        <v>1785.1848016964163</v>
      </c>
      <c r="C740" s="89">
        <f t="shared" si="171"/>
        <v>2424.9869541940002</v>
      </c>
      <c r="D740" s="89">
        <f t="shared" si="171"/>
        <v>2689.0935467060003</v>
      </c>
      <c r="E740" s="89">
        <f t="shared" si="171"/>
        <v>2950.5098749560002</v>
      </c>
      <c r="F740" s="89">
        <f t="shared" si="171"/>
        <v>3179.4102001480001</v>
      </c>
      <c r="G740" s="89">
        <f t="shared" si="171"/>
        <v>3359.2353381160005</v>
      </c>
      <c r="H740" s="89">
        <f t="shared" si="171"/>
        <v>3513.2864490780003</v>
      </c>
      <c r="I740" s="89">
        <f t="shared" si="171"/>
        <v>3654.499033640001</v>
      </c>
      <c r="J740" s="89">
        <f t="shared" si="171"/>
        <v>3785.1458735440001</v>
      </c>
      <c r="K740" s="89">
        <f t="shared" si="171"/>
        <v>3910.3841696079999</v>
      </c>
      <c r="M740" s="32"/>
      <c r="N740" s="6"/>
      <c r="O740" s="1"/>
      <c r="P740" s="6"/>
      <c r="Q740" s="6"/>
      <c r="R740" s="1"/>
      <c r="S740" s="1"/>
      <c r="T740" s="1"/>
      <c r="U740" s="1"/>
      <c r="V740" s="1"/>
      <c r="W740" s="1"/>
      <c r="X740" s="3"/>
      <c r="Y740" s="3"/>
      <c r="Z740" s="3"/>
      <c r="AA740" s="3"/>
      <c r="AB740" s="3"/>
      <c r="AC740" s="3"/>
      <c r="AD740" s="3"/>
      <c r="AE740" s="3"/>
      <c r="AF740" s="3"/>
      <c r="AG740" s="3"/>
      <c r="AH740" s="3"/>
      <c r="AI740" s="3"/>
    </row>
    <row r="741" spans="1:35" ht="14.5" hidden="1" outlineLevel="1">
      <c r="A741" s="23" t="s">
        <v>2</v>
      </c>
      <c r="B741" s="89">
        <f t="shared" ref="B741:K741" si="172">B$734*B56*1000</f>
        <v>334.74663600098484</v>
      </c>
      <c r="C741" s="89">
        <f t="shared" si="172"/>
        <v>693.31268858599992</v>
      </c>
      <c r="D741" s="89">
        <f t="shared" si="172"/>
        <v>938.86018324000008</v>
      </c>
      <c r="E741" s="89">
        <f t="shared" si="172"/>
        <v>1088.9934281800001</v>
      </c>
      <c r="F741" s="89">
        <f t="shared" si="172"/>
        <v>1205.7985234399998</v>
      </c>
      <c r="G741" s="89">
        <f t="shared" si="172"/>
        <v>1328.6913137399999</v>
      </c>
      <c r="H741" s="89">
        <f t="shared" si="172"/>
        <v>1482.5336470000002</v>
      </c>
      <c r="I741" s="89">
        <f t="shared" si="172"/>
        <v>1676.6832604200004</v>
      </c>
      <c r="J741" s="89">
        <f t="shared" si="172"/>
        <v>1911.4657681000003</v>
      </c>
      <c r="K741" s="89">
        <f t="shared" si="172"/>
        <v>2188.14830248</v>
      </c>
      <c r="M741" s="32"/>
      <c r="N741" s="6"/>
      <c r="O741" s="1"/>
      <c r="P741" s="6"/>
      <c r="Q741" s="6"/>
      <c r="R741" s="1"/>
      <c r="S741" s="1"/>
      <c r="T741" s="1"/>
      <c r="U741" s="1"/>
      <c r="V741" s="1"/>
      <c r="W741" s="1"/>
      <c r="X741" s="3"/>
      <c r="Y741" s="3"/>
      <c r="Z741" s="3"/>
      <c r="AA741" s="3"/>
      <c r="AB741" s="3"/>
      <c r="AC741" s="3"/>
      <c r="AD741" s="3"/>
      <c r="AE741" s="3"/>
      <c r="AF741" s="3"/>
      <c r="AG741" s="3"/>
      <c r="AH741" s="3"/>
      <c r="AI741" s="3"/>
    </row>
    <row r="742" spans="1:35" ht="14.5" hidden="1" outlineLevel="1">
      <c r="A742" s="23" t="s">
        <v>3</v>
      </c>
      <c r="B742" s="89">
        <f t="shared" ref="B742:K742" si="173">B$734*B57*1000</f>
        <v>621.32889246169032</v>
      </c>
      <c r="C742" s="89">
        <f t="shared" si="173"/>
        <v>1083.4361156780001</v>
      </c>
      <c r="D742" s="89">
        <f t="shared" si="173"/>
        <v>1413.8295513300004</v>
      </c>
      <c r="E742" s="89">
        <f t="shared" si="173"/>
        <v>1752.1984943680002</v>
      </c>
      <c r="F742" s="89">
        <f t="shared" si="173"/>
        <v>2118.5579751559999</v>
      </c>
      <c r="G742" s="89">
        <f t="shared" si="173"/>
        <v>2502.5185828860003</v>
      </c>
      <c r="H742" s="89">
        <f t="shared" si="173"/>
        <v>2874.4598053080008</v>
      </c>
      <c r="I742" s="89">
        <f t="shared" si="173"/>
        <v>3259.7210545060002</v>
      </c>
      <c r="J742" s="89">
        <f t="shared" si="173"/>
        <v>3676.301270124</v>
      </c>
      <c r="K742" s="89">
        <f t="shared" si="173"/>
        <v>4154.6523823000007</v>
      </c>
      <c r="M742" s="32"/>
      <c r="N742" s="6"/>
      <c r="O742" s="1"/>
      <c r="P742" s="6"/>
      <c r="Q742" s="6"/>
      <c r="R742" s="1"/>
      <c r="S742" s="1"/>
      <c r="T742" s="1"/>
      <c r="U742" s="1"/>
      <c r="V742" s="1"/>
      <c r="W742" s="1"/>
      <c r="X742" s="3"/>
      <c r="Y742" s="3"/>
      <c r="Z742" s="3"/>
      <c r="AA742" s="3"/>
      <c r="AB742" s="3"/>
      <c r="AC742" s="3"/>
      <c r="AD742" s="3"/>
      <c r="AE742" s="3"/>
      <c r="AF742" s="3"/>
      <c r="AG742" s="3"/>
      <c r="AH742" s="3"/>
      <c r="AI742" s="3"/>
    </row>
    <row r="743" spans="1:35" ht="14.5" hidden="1" outlineLevel="1">
      <c r="A743" s="23" t="s">
        <v>4</v>
      </c>
      <c r="B743" s="89">
        <f t="shared" ref="B743:K743" si="174">B$734*B58*1000</f>
        <v>344.46877524098539</v>
      </c>
      <c r="C743" s="89">
        <f t="shared" si="174"/>
        <v>618.05215513999997</v>
      </c>
      <c r="D743" s="89">
        <f t="shared" si="174"/>
        <v>828.78692498000009</v>
      </c>
      <c r="E743" s="89">
        <f t="shared" si="174"/>
        <v>1076.27900604</v>
      </c>
      <c r="F743" s="89">
        <f t="shared" si="174"/>
        <v>1343.38436806</v>
      </c>
      <c r="G743" s="89">
        <f t="shared" si="174"/>
        <v>1616.5672929000002</v>
      </c>
      <c r="H743" s="89">
        <f t="shared" si="174"/>
        <v>1909.4064162600002</v>
      </c>
      <c r="I743" s="89">
        <f t="shared" si="174"/>
        <v>2222.6973885200005</v>
      </c>
      <c r="J743" s="89">
        <f t="shared" si="174"/>
        <v>2571.8591050600007</v>
      </c>
      <c r="K743" s="89">
        <f t="shared" si="174"/>
        <v>2972.8318264400004</v>
      </c>
      <c r="M743" s="32"/>
      <c r="N743" s="6"/>
      <c r="O743" s="1"/>
      <c r="P743" s="6"/>
      <c r="Q743" s="6"/>
      <c r="R743" s="1"/>
      <c r="S743" s="1"/>
      <c r="T743" s="1"/>
      <c r="U743" s="1"/>
      <c r="V743" s="1"/>
      <c r="W743" s="1"/>
      <c r="X743" s="3"/>
      <c r="Y743" s="3"/>
      <c r="Z743" s="3"/>
      <c r="AA743" s="3"/>
      <c r="AB743" s="3"/>
      <c r="AC743" s="3"/>
      <c r="AD743" s="3"/>
      <c r="AE743" s="3"/>
      <c r="AF743" s="3"/>
      <c r="AG743" s="3"/>
      <c r="AH743" s="3"/>
      <c r="AI743" s="3"/>
    </row>
    <row r="744" spans="1:35" ht="14.5" hidden="1" outlineLevel="1">
      <c r="A744" s="23" t="s">
        <v>0</v>
      </c>
      <c r="B744" s="89">
        <f t="shared" ref="B744:K744" si="175">B$734*B59*1000</f>
        <v>1606.273698334852</v>
      </c>
      <c r="C744" s="89">
        <f t="shared" si="175"/>
        <v>2234.2873079800002</v>
      </c>
      <c r="D744" s="89">
        <f t="shared" si="175"/>
        <v>2550.3903258400001</v>
      </c>
      <c r="E744" s="89">
        <f t="shared" si="175"/>
        <v>2835.9293074000007</v>
      </c>
      <c r="F744" s="89">
        <f t="shared" si="175"/>
        <v>3097.5638234799999</v>
      </c>
      <c r="G744" s="89">
        <f t="shared" si="175"/>
        <v>3344.901742</v>
      </c>
      <c r="H744" s="89">
        <f t="shared" si="175"/>
        <v>3584.4015543</v>
      </c>
      <c r="I744" s="89">
        <f t="shared" si="175"/>
        <v>3790.6221523800004</v>
      </c>
      <c r="J744" s="89">
        <f t="shared" si="175"/>
        <v>3943.6532553600009</v>
      </c>
      <c r="K744" s="89">
        <f t="shared" si="175"/>
        <v>4050.4612988000013</v>
      </c>
      <c r="M744" s="32"/>
      <c r="N744" s="6"/>
      <c r="O744" s="1"/>
      <c r="P744" s="6"/>
      <c r="Q744" s="6"/>
      <c r="R744" s="1"/>
      <c r="S744" s="1"/>
      <c r="T744" s="1"/>
      <c r="U744" s="1"/>
      <c r="V744" s="1"/>
      <c r="W744" s="1"/>
      <c r="X744" s="3"/>
      <c r="Y744" s="3"/>
      <c r="Z744" s="3"/>
      <c r="AA744" s="3"/>
      <c r="AB744" s="3"/>
      <c r="AC744" s="3"/>
      <c r="AD744" s="3"/>
      <c r="AE744" s="3"/>
      <c r="AF744" s="3"/>
      <c r="AG744" s="3"/>
      <c r="AH744" s="3"/>
      <c r="AI744" s="3"/>
    </row>
    <row r="745" spans="1:35" ht="14.5" hidden="1" outlineLevel="1">
      <c r="A745" s="23" t="s">
        <v>1</v>
      </c>
      <c r="B745" s="89">
        <f t="shared" ref="B745:K745" si="176">B$734*B60*1000</f>
        <v>468.31738987955754</v>
      </c>
      <c r="C745" s="89">
        <f t="shared" si="176"/>
        <v>537.56788960000017</v>
      </c>
      <c r="D745" s="89">
        <f t="shared" si="176"/>
        <v>521.83507473999998</v>
      </c>
      <c r="E745" s="89">
        <f t="shared" si="176"/>
        <v>518.91879970000014</v>
      </c>
      <c r="F745" s="89">
        <f t="shared" si="176"/>
        <v>515.84793344000002</v>
      </c>
      <c r="G745" s="89">
        <f t="shared" si="176"/>
        <v>511.75987338000004</v>
      </c>
      <c r="H745" s="89">
        <f t="shared" si="176"/>
        <v>501.78837100000004</v>
      </c>
      <c r="I745" s="89">
        <f t="shared" si="176"/>
        <v>484.23976216</v>
      </c>
      <c r="J745" s="89">
        <f t="shared" si="176"/>
        <v>465.65896272000009</v>
      </c>
      <c r="K745" s="89">
        <f t="shared" si="176"/>
        <v>446.31399218000001</v>
      </c>
      <c r="M745" s="32"/>
      <c r="N745" s="6"/>
      <c r="O745" s="1"/>
      <c r="P745" s="6"/>
      <c r="Q745" s="6"/>
      <c r="R745" s="1"/>
      <c r="S745" s="1"/>
      <c r="T745" s="1"/>
      <c r="U745" s="1"/>
      <c r="V745" s="1"/>
      <c r="W745" s="1"/>
      <c r="X745" s="3"/>
      <c r="Y745" s="3"/>
      <c r="Z745" s="3"/>
      <c r="AA745" s="3"/>
      <c r="AB745" s="3"/>
      <c r="AC745" s="3"/>
      <c r="AD745" s="3"/>
      <c r="AE745" s="3"/>
      <c r="AF745" s="3"/>
      <c r="AG745" s="3"/>
      <c r="AH745" s="3"/>
      <c r="AI745" s="3"/>
    </row>
    <row r="746" spans="1:35" ht="14.5" hidden="1" outlineLevel="1">
      <c r="A746" s="23" t="s">
        <v>7</v>
      </c>
      <c r="B746" s="89">
        <f t="shared" ref="B746:K746" si="177">B$734*B61*1000</f>
        <v>449.80984651116466</v>
      </c>
      <c r="C746" s="89">
        <f t="shared" si="177"/>
        <v>816.17850328000009</v>
      </c>
      <c r="D746" s="89">
        <f t="shared" si="177"/>
        <v>1108.3732004799999</v>
      </c>
      <c r="E746" s="89">
        <f t="shared" si="177"/>
        <v>1371.2823139400002</v>
      </c>
      <c r="F746" s="89">
        <f t="shared" si="177"/>
        <v>1610.5163915400003</v>
      </c>
      <c r="G746" s="89">
        <f t="shared" si="177"/>
        <v>1831.2521714199997</v>
      </c>
      <c r="H746" s="89">
        <f t="shared" si="177"/>
        <v>2025.1518665000003</v>
      </c>
      <c r="I746" s="89">
        <f t="shared" si="177"/>
        <v>2203.3071754399998</v>
      </c>
      <c r="J746" s="89">
        <f t="shared" si="177"/>
        <v>2386.5031390199997</v>
      </c>
      <c r="K746" s="89">
        <f t="shared" si="177"/>
        <v>2592.6525482340007</v>
      </c>
      <c r="M746" s="32"/>
      <c r="N746" s="6"/>
      <c r="O746" s="1"/>
      <c r="P746" s="6"/>
      <c r="Q746" s="6"/>
      <c r="R746" s="1"/>
      <c r="S746" s="1"/>
      <c r="T746" s="1"/>
      <c r="U746" s="1"/>
      <c r="V746" s="1"/>
      <c r="W746" s="1"/>
      <c r="X746" s="3"/>
      <c r="Y746" s="3"/>
      <c r="Z746" s="3"/>
      <c r="AA746" s="3"/>
      <c r="AB746" s="3"/>
      <c r="AC746" s="3"/>
      <c r="AD746" s="3"/>
      <c r="AE746" s="3"/>
      <c r="AF746" s="3"/>
      <c r="AG746" s="3"/>
    </row>
    <row r="747" spans="1:35" ht="14.5" hidden="1" outlineLevel="1">
      <c r="A747" s="23" t="s">
        <v>8</v>
      </c>
      <c r="B747" s="89">
        <f t="shared" ref="B747:K747" si="178">B$734*B62*1000</f>
        <v>496.92531270655564</v>
      </c>
      <c r="C747" s="89">
        <f t="shared" si="178"/>
        <v>1456.4899346760001</v>
      </c>
      <c r="D747" s="89">
        <f t="shared" si="178"/>
        <v>2597.2537064880007</v>
      </c>
      <c r="E747" s="89">
        <f t="shared" si="178"/>
        <v>3498.6722654519999</v>
      </c>
      <c r="F747" s="89">
        <f t="shared" si="178"/>
        <v>4129.9767626600014</v>
      </c>
      <c r="G747" s="89">
        <f t="shared" si="178"/>
        <v>4615.7276950400001</v>
      </c>
      <c r="H747" s="89">
        <f t="shared" si="178"/>
        <v>5085.4294190000001</v>
      </c>
      <c r="I747" s="89">
        <f t="shared" si="178"/>
        <v>5573.2535399800008</v>
      </c>
      <c r="J747" s="89">
        <f t="shared" si="178"/>
        <v>6066.6025155400002</v>
      </c>
      <c r="K747" s="89">
        <f t="shared" si="178"/>
        <v>6579.8624491600012</v>
      </c>
      <c r="M747" s="32"/>
      <c r="N747" s="9" t="s">
        <v>9</v>
      </c>
      <c r="O747" s="1"/>
      <c r="P747" s="6"/>
      <c r="Q747" s="6"/>
      <c r="R747" s="1"/>
      <c r="S747" s="1"/>
      <c r="T747" s="1"/>
      <c r="U747" s="1"/>
      <c r="V747" s="1"/>
      <c r="W747" s="1"/>
      <c r="X747" s="3"/>
      <c r="Y747" s="3"/>
      <c r="Z747" s="3"/>
      <c r="AA747" s="3"/>
      <c r="AB747" s="3"/>
      <c r="AC747" s="3"/>
      <c r="AD747" s="3"/>
      <c r="AE747" s="3"/>
      <c r="AF747" s="3"/>
      <c r="AG747" s="3"/>
    </row>
    <row r="748" spans="1:35" ht="14.5" hidden="1" outlineLevel="1">
      <c r="A748" s="23" t="s">
        <v>89</v>
      </c>
      <c r="B748" s="89">
        <f>SUM(B738:B747)</f>
        <v>7377.6910218137091</v>
      </c>
      <c r="C748" s="89">
        <f t="shared" ref="C748:K748" si="179">SUM(C738:C747)</f>
        <v>13699.747934027399</v>
      </c>
      <c r="D748" s="89">
        <f t="shared" si="179"/>
        <v>18372.323676742002</v>
      </c>
      <c r="E748" s="89">
        <f t="shared" si="179"/>
        <v>22051.790952841999</v>
      </c>
      <c r="F748" s="89">
        <f t="shared" si="179"/>
        <v>24871.554955968004</v>
      </c>
      <c r="G748" s="89">
        <f t="shared" si="179"/>
        <v>27127.808686776003</v>
      </c>
      <c r="H748" s="89">
        <f t="shared" si="179"/>
        <v>29156.640364936</v>
      </c>
      <c r="I748" s="89">
        <f t="shared" si="179"/>
        <v>31199.587514676005</v>
      </c>
      <c r="J748" s="89">
        <f t="shared" si="179"/>
        <v>33384.716613164004</v>
      </c>
      <c r="K748" s="89">
        <f t="shared" si="179"/>
        <v>35861.585163110001</v>
      </c>
      <c r="M748" s="32"/>
      <c r="N748" s="9"/>
      <c r="O748" s="1"/>
      <c r="P748" s="6"/>
      <c r="Q748" s="6"/>
      <c r="R748" s="1"/>
      <c r="S748" s="1"/>
      <c r="T748" s="1"/>
      <c r="U748" s="1"/>
      <c r="V748" s="1"/>
      <c r="W748" s="1"/>
      <c r="X748" s="3"/>
      <c r="Y748" s="3"/>
      <c r="Z748" s="3"/>
      <c r="AA748" s="3"/>
      <c r="AB748" s="3"/>
      <c r="AC748" s="3"/>
      <c r="AD748" s="3"/>
      <c r="AE748" s="3"/>
      <c r="AF748" s="3"/>
      <c r="AG748" s="3"/>
    </row>
    <row r="749" spans="1:35" ht="14.5" hidden="1" outlineLevel="1">
      <c r="A749" s="32"/>
      <c r="B749" s="5"/>
      <c r="C749" s="5"/>
      <c r="D749" s="5"/>
      <c r="E749" s="5"/>
      <c r="F749" s="5"/>
      <c r="G749" s="5"/>
      <c r="H749" s="5"/>
      <c r="I749" s="5"/>
      <c r="J749" s="5"/>
      <c r="K749" s="5"/>
      <c r="L749" s="5"/>
      <c r="M749" s="10" t="s">
        <v>9</v>
      </c>
      <c r="N749" s="5"/>
      <c r="O749" s="5"/>
      <c r="P749" s="5"/>
      <c r="Q749" s="5"/>
      <c r="R749" s="5"/>
      <c r="S749" s="5"/>
      <c r="T749" s="5"/>
    </row>
    <row r="750" spans="1:35" hidden="1" outlineLevel="1">
      <c r="A750" s="10" t="s">
        <v>99</v>
      </c>
      <c r="B750" s="6"/>
      <c r="C750" s="6"/>
      <c r="D750" s="6"/>
      <c r="E750" s="6"/>
      <c r="F750" s="6"/>
      <c r="G750" s="6"/>
      <c r="H750" s="6"/>
      <c r="I750" s="6"/>
      <c r="J750" s="9" t="s">
        <v>102</v>
      </c>
      <c r="K750" s="6"/>
      <c r="L750" s="55"/>
      <c r="M750" s="5"/>
      <c r="N750" s="5"/>
      <c r="O750" s="5"/>
      <c r="P750" s="5"/>
      <c r="Q750" s="5"/>
      <c r="R750" s="5"/>
      <c r="S750" s="5"/>
      <c r="T750" s="5"/>
    </row>
    <row r="751" spans="1:35" ht="14.5" hidden="1" outlineLevel="1">
      <c r="A751" s="21"/>
      <c r="B751" s="21">
        <v>2010</v>
      </c>
      <c r="C751" s="21">
        <v>2020</v>
      </c>
      <c r="D751" s="21">
        <v>2030</v>
      </c>
      <c r="E751" s="21">
        <v>2040</v>
      </c>
      <c r="F751" s="21">
        <v>2050</v>
      </c>
      <c r="G751" s="21">
        <v>2060</v>
      </c>
      <c r="H751" s="21">
        <v>2070</v>
      </c>
      <c r="I751" s="21">
        <v>2080</v>
      </c>
      <c r="J751" s="21">
        <v>2090</v>
      </c>
      <c r="K751" s="21">
        <v>2100</v>
      </c>
      <c r="M751" s="32"/>
      <c r="N751" s="56"/>
      <c r="O751" s="16"/>
      <c r="P751" s="56"/>
      <c r="Q751" s="56"/>
      <c r="R751" s="56"/>
      <c r="S751" s="56"/>
      <c r="T751" s="56"/>
      <c r="U751" s="56"/>
      <c r="V751" s="56"/>
      <c r="W751" s="57"/>
    </row>
    <row r="752" spans="1:35" ht="14.5" hidden="1" outlineLevel="1">
      <c r="A752" s="21" t="s">
        <v>89</v>
      </c>
      <c r="B752" s="87">
        <f>'[4]Container data'!$H$46</f>
        <v>3.9252292421518119E-4</v>
      </c>
      <c r="C752" s="87">
        <f>'[4]Container data'!$H$51</f>
        <v>3.4260295150494397E-4</v>
      </c>
      <c r="D752" s="87">
        <f>'[4]Container data'!$H$52</f>
        <v>2.9454618701663327E-4</v>
      </c>
      <c r="E752" s="87">
        <f>'[4]Container data'!$H$53</f>
        <v>2.5323032362955432E-4</v>
      </c>
      <c r="F752" s="87">
        <f>'[4]Container data'!$H$54</f>
        <v>2.1770981812746271E-4</v>
      </c>
      <c r="G752" s="87">
        <f>'[4]Container data'!$H$55</f>
        <v>1.871717582228811E-4</v>
      </c>
      <c r="H752" s="87">
        <f>'[4]Container data'!$H$56</f>
        <v>1.6334475517693094E-4</v>
      </c>
      <c r="I752" s="87">
        <f>'[4]Container data'!$H$56</f>
        <v>1.6334475517693094E-4</v>
      </c>
      <c r="J752" s="87">
        <f>'[4]Container data'!$H$58</f>
        <v>1.2631097848279306E-4</v>
      </c>
      <c r="K752" s="87">
        <f>'[4]Container data'!$H$59</f>
        <v>1.1192070969008277E-4</v>
      </c>
      <c r="M752" s="32"/>
      <c r="N752" s="6"/>
      <c r="O752" s="1"/>
      <c r="P752" s="6"/>
      <c r="Q752" s="6"/>
      <c r="R752" s="1"/>
      <c r="S752" s="1"/>
      <c r="T752" s="1"/>
      <c r="U752" s="1"/>
      <c r="V752" s="1"/>
      <c r="W752" s="1"/>
      <c r="X752" s="3"/>
      <c r="Y752" s="3"/>
      <c r="Z752" s="3"/>
      <c r="AA752" s="3"/>
      <c r="AB752" s="3"/>
      <c r="AC752" s="3"/>
      <c r="AD752" s="3"/>
      <c r="AE752" s="3"/>
      <c r="AF752" s="3"/>
      <c r="AG752" s="3"/>
    </row>
    <row r="753" spans="1:35" ht="14.5" hidden="1" outlineLevel="1">
      <c r="A753" s="79"/>
      <c r="B753" s="86"/>
      <c r="C753" s="2"/>
      <c r="D753" s="2"/>
      <c r="E753" s="2"/>
      <c r="F753" s="2"/>
      <c r="G753" s="2"/>
      <c r="H753" s="2"/>
      <c r="I753" s="2"/>
      <c r="J753" s="2"/>
      <c r="K753" s="2"/>
      <c r="M753" s="32"/>
      <c r="N753" s="6"/>
      <c r="O753" s="1"/>
      <c r="P753" s="6"/>
      <c r="Q753" s="6"/>
      <c r="R753" s="1"/>
      <c r="S753" s="1"/>
      <c r="T753" s="1"/>
      <c r="U753" s="1"/>
      <c r="V753" s="1"/>
      <c r="W753" s="1"/>
      <c r="X753" s="3"/>
      <c r="Y753" s="3"/>
      <c r="Z753" s="3"/>
      <c r="AA753" s="3"/>
      <c r="AB753" s="3"/>
      <c r="AC753" s="3"/>
      <c r="AD753" s="3"/>
      <c r="AE753" s="3"/>
      <c r="AF753" s="3"/>
      <c r="AG753" s="3"/>
    </row>
    <row r="754" spans="1:35" collapsed="1">
      <c r="A754" s="10" t="s">
        <v>100</v>
      </c>
      <c r="B754" s="6"/>
      <c r="C754" s="6"/>
      <c r="D754" s="6"/>
      <c r="E754" s="6"/>
      <c r="F754" s="6"/>
      <c r="G754" s="6"/>
      <c r="H754" s="6"/>
      <c r="I754" s="6"/>
      <c r="J754" s="9" t="s">
        <v>104</v>
      </c>
      <c r="K754" s="6"/>
      <c r="L754" s="55"/>
      <c r="M754" s="5"/>
      <c r="N754" s="5"/>
      <c r="O754" s="5"/>
      <c r="P754" s="5"/>
      <c r="Q754" s="5"/>
      <c r="R754" s="5"/>
      <c r="S754" s="5"/>
      <c r="T754" s="5"/>
    </row>
    <row r="755" spans="1:35" ht="14.5">
      <c r="A755" s="84"/>
      <c r="B755" s="84">
        <v>2010</v>
      </c>
      <c r="C755" s="84">
        <v>2020</v>
      </c>
      <c r="D755" s="84">
        <v>2030</v>
      </c>
      <c r="E755" s="84">
        <v>2040</v>
      </c>
      <c r="F755" s="84">
        <v>2050</v>
      </c>
      <c r="G755" s="84">
        <v>2060</v>
      </c>
      <c r="H755" s="84">
        <v>2070</v>
      </c>
      <c r="I755" s="84">
        <v>2080</v>
      </c>
      <c r="J755" s="84">
        <v>2090</v>
      </c>
      <c r="K755" s="84">
        <v>2100</v>
      </c>
      <c r="L755" s="84">
        <v>2110</v>
      </c>
      <c r="M755" s="84">
        <v>2120</v>
      </c>
      <c r="N755" s="84">
        <v>2130</v>
      </c>
      <c r="O755" s="84">
        <v>2140</v>
      </c>
      <c r="P755" s="84">
        <v>2150</v>
      </c>
      <c r="Q755" s="56"/>
      <c r="R755" s="56"/>
      <c r="S755" s="56"/>
      <c r="T755" s="56"/>
      <c r="U755" s="56"/>
      <c r="V755" s="56"/>
      <c r="W755" s="57"/>
    </row>
    <row r="756" spans="1:35" ht="14.5">
      <c r="A756" s="84" t="s">
        <v>5</v>
      </c>
      <c r="B756" s="90">
        <f>B738*B$752</f>
        <v>6.1268312991709907E-2</v>
      </c>
      <c r="C756" s="90">
        <f t="shared" ref="C756:K756" si="180">C738*C$752</f>
        <v>0.11138591073574153</v>
      </c>
      <c r="D756" s="90">
        <f t="shared" si="180"/>
        <v>0.13891274609870294</v>
      </c>
      <c r="E756" s="90">
        <f t="shared" si="180"/>
        <v>0.16395078604575314</v>
      </c>
      <c r="F756" s="90">
        <f t="shared" si="180"/>
        <v>0.18474847431153735</v>
      </c>
      <c r="G756" s="90">
        <f t="shared" si="180"/>
        <v>0.19959102204239446</v>
      </c>
      <c r="H756" s="90">
        <f t="shared" si="180"/>
        <v>0.21051819557182508</v>
      </c>
      <c r="I756" s="90">
        <f t="shared" si="180"/>
        <v>0.24703281559864457</v>
      </c>
      <c r="J756" s="90">
        <f t="shared" si="180"/>
        <v>0.21969420220798175</v>
      </c>
      <c r="K756" s="90">
        <f t="shared" si="180"/>
        <v>0.22075016083539384</v>
      </c>
      <c r="M756" s="32"/>
      <c r="N756" s="6"/>
      <c r="O756" s="1"/>
      <c r="P756" s="6"/>
      <c r="Q756" s="6"/>
      <c r="R756" s="1"/>
      <c r="S756" s="1"/>
      <c r="T756" s="1"/>
      <c r="U756" s="1"/>
      <c r="V756" s="1"/>
      <c r="W756" s="1"/>
      <c r="X756" s="3"/>
      <c r="Y756" s="3"/>
      <c r="Z756" s="3"/>
      <c r="AA756" s="3"/>
      <c r="AB756" s="3"/>
      <c r="AC756" s="3"/>
      <c r="AD756" s="3"/>
      <c r="AE756" s="3"/>
      <c r="AF756" s="3"/>
      <c r="AG756" s="3"/>
      <c r="AH756" s="3"/>
      <c r="AI756" s="3"/>
    </row>
    <row r="757" spans="1:35" ht="14.5">
      <c r="A757" s="84" t="s">
        <v>6</v>
      </c>
      <c r="B757" s="90">
        <f t="shared" ref="B757:K765" si="181">B739*B$752</f>
        <v>0.43748531540902241</v>
      </c>
      <c r="C757" s="90">
        <f t="shared" si="181"/>
        <v>1.2026459150381896</v>
      </c>
      <c r="D757" s="90">
        <f t="shared" si="181"/>
        <v>1.547040516304758</v>
      </c>
      <c r="E757" s="90">
        <f t="shared" si="181"/>
        <v>1.5982809259010939</v>
      </c>
      <c r="F757" s="90">
        <f t="shared" si="181"/>
        <v>1.4851944631453105</v>
      </c>
      <c r="G757" s="90">
        <f t="shared" si="181"/>
        <v>1.3009939148515188</v>
      </c>
      <c r="H757" s="90">
        <f t="shared" si="181"/>
        <v>1.1256717671571668</v>
      </c>
      <c r="I757" s="90">
        <f t="shared" si="181"/>
        <v>1.1143745246024042</v>
      </c>
      <c r="J757" s="90">
        <f t="shared" si="181"/>
        <v>0.86374159122436622</v>
      </c>
      <c r="K757" s="90">
        <f t="shared" si="181"/>
        <v>0.78276205790550313</v>
      </c>
      <c r="M757" s="32"/>
      <c r="N757" s="6"/>
      <c r="O757" s="1"/>
      <c r="P757" s="6"/>
      <c r="Q757" s="6"/>
      <c r="R757" s="1"/>
      <c r="S757" s="1"/>
      <c r="T757" s="1"/>
      <c r="U757" s="1"/>
      <c r="V757" s="1"/>
      <c r="W757" s="1"/>
      <c r="X757" s="3"/>
      <c r="Y757" s="3"/>
      <c r="Z757" s="3"/>
      <c r="AA757" s="3"/>
      <c r="AB757" s="3"/>
      <c r="AC757" s="3"/>
      <c r="AD757" s="3"/>
      <c r="AE757" s="3"/>
      <c r="AF757" s="3"/>
      <c r="AG757" s="3"/>
      <c r="AH757" s="3"/>
      <c r="AI757" s="3"/>
    </row>
    <row r="758" spans="1:35" ht="14.5">
      <c r="A758" s="84" t="s">
        <v>11</v>
      </c>
      <c r="B758" s="90">
        <f t="shared" si="181"/>
        <v>0.70072595862637566</v>
      </c>
      <c r="C758" s="90">
        <f t="shared" si="181"/>
        <v>0.83080768786784887</v>
      </c>
      <c r="D758" s="90">
        <f t="shared" si="181"/>
        <v>0.79206225071328717</v>
      </c>
      <c r="E758" s="90">
        <f t="shared" si="181"/>
        <v>0.74715857050730383</v>
      </c>
      <c r="F758" s="90">
        <f t="shared" si="181"/>
        <v>0.69218881642682084</v>
      </c>
      <c r="G758" s="90">
        <f t="shared" si="181"/>
        <v>0.62875398451960629</v>
      </c>
      <c r="H758" s="90">
        <f t="shared" si="181"/>
        <v>0.57387691489107506</v>
      </c>
      <c r="I758" s="90">
        <f t="shared" si="181"/>
        <v>0.59694324994425674</v>
      </c>
      <c r="J758" s="90">
        <f t="shared" si="181"/>
        <v>0.4781054789874491</v>
      </c>
      <c r="K758" s="90">
        <f t="shared" si="181"/>
        <v>0.43765297142339232</v>
      </c>
      <c r="M758" s="32"/>
      <c r="N758" s="6"/>
      <c r="O758" s="1"/>
      <c r="P758" s="6"/>
      <c r="Q758" s="6"/>
      <c r="R758" s="1"/>
      <c r="S758" s="1"/>
      <c r="T758" s="1"/>
      <c r="U758" s="1"/>
      <c r="V758" s="1"/>
      <c r="W758" s="1"/>
      <c r="X758" s="3"/>
      <c r="Y758" s="3"/>
      <c r="Z758" s="3"/>
      <c r="AA758" s="3"/>
      <c r="AB758" s="3"/>
      <c r="AC758" s="3"/>
      <c r="AD758" s="3"/>
      <c r="AE758" s="3"/>
      <c r="AF758" s="3"/>
      <c r="AG758" s="3"/>
      <c r="AH758" s="3"/>
      <c r="AI758" s="3"/>
    </row>
    <row r="759" spans="1:35" ht="14.5">
      <c r="A759" s="84" t="s">
        <v>2</v>
      </c>
      <c r="B759" s="90">
        <f t="shared" si="181"/>
        <v>0.13139572843430142</v>
      </c>
      <c r="C759" s="90">
        <f t="shared" si="181"/>
        <v>0.23753097342539164</v>
      </c>
      <c r="D759" s="90">
        <f t="shared" si="181"/>
        <v>0.27653768711507964</v>
      </c>
      <c r="E759" s="90">
        <f t="shared" si="181"/>
        <v>0.27576615824847928</v>
      </c>
      <c r="F759" s="90">
        <f t="shared" si="181"/>
        <v>0.26251417723648546</v>
      </c>
      <c r="G759" s="90">
        <f t="shared" si="181"/>
        <v>0.24869348932818552</v>
      </c>
      <c r="H759" s="90">
        <f t="shared" si="181"/>
        <v>0.24216409561077759</v>
      </c>
      <c r="I759" s="90">
        <f t="shared" si="181"/>
        <v>0.27387741668256332</v>
      </c>
      <c r="J759" s="90">
        <f t="shared" si="181"/>
        <v>0.24143911150507463</v>
      </c>
      <c r="K759" s="90">
        <f t="shared" si="181"/>
        <v>0.24489911092071148</v>
      </c>
      <c r="M759" s="32"/>
      <c r="N759" s="6"/>
      <c r="O759" s="1"/>
      <c r="P759" s="6"/>
      <c r="Q759" s="6"/>
      <c r="R759" s="1"/>
      <c r="S759" s="1"/>
      <c r="T759" s="1"/>
      <c r="U759" s="1"/>
      <c r="V759" s="1"/>
      <c r="W759" s="1"/>
      <c r="X759" s="3"/>
      <c r="Y759" s="3"/>
      <c r="Z759" s="3"/>
      <c r="AA759" s="3"/>
      <c r="AB759" s="3"/>
      <c r="AC759" s="3"/>
      <c r="AD759" s="3"/>
      <c r="AE759" s="3"/>
      <c r="AF759" s="3"/>
      <c r="AG759" s="3"/>
      <c r="AH759" s="3"/>
      <c r="AI759" s="3"/>
    </row>
    <row r="760" spans="1:35" ht="14.5">
      <c r="A760" s="84" t="s">
        <v>3</v>
      </c>
      <c r="B760" s="90">
        <f t="shared" si="181"/>
        <v>0.24388583376844253</v>
      </c>
      <c r="C760" s="90">
        <f t="shared" si="181"/>
        <v>0.37118841099833472</v>
      </c>
      <c r="D760" s="90">
        <f t="shared" si="181"/>
        <v>0.41643810343568899</v>
      </c>
      <c r="E760" s="90">
        <f t="shared" si="181"/>
        <v>0.44370979179202652</v>
      </c>
      <c r="F760" s="90">
        <f t="shared" si="181"/>
        <v>0.4612308714636984</v>
      </c>
      <c r="G760" s="90">
        <f t="shared" si="181"/>
        <v>0.46840080314420551</v>
      </c>
      <c r="H760" s="90">
        <f t="shared" si="181"/>
        <v>0.46952793316396396</v>
      </c>
      <c r="I760" s="90">
        <f t="shared" si="181"/>
        <v>0.5324583375933698</v>
      </c>
      <c r="J760" s="90">
        <f t="shared" si="181"/>
        <v>0.46435721062689733</v>
      </c>
      <c r="K760" s="90">
        <f t="shared" si="181"/>
        <v>0.46499164314260916</v>
      </c>
      <c r="M760" s="32"/>
      <c r="N760" s="6"/>
      <c r="O760" s="1"/>
      <c r="P760" s="6"/>
      <c r="Q760" s="6"/>
      <c r="R760" s="1"/>
      <c r="S760" s="1"/>
      <c r="T760" s="1"/>
      <c r="U760" s="1"/>
      <c r="V760" s="1"/>
      <c r="W760" s="1"/>
      <c r="X760" s="3"/>
      <c r="Y760" s="3"/>
      <c r="Z760" s="3"/>
      <c r="AA760" s="3"/>
      <c r="AB760" s="3"/>
      <c r="AC760" s="3"/>
      <c r="AD760" s="3"/>
      <c r="AE760" s="3"/>
      <c r="AF760" s="3"/>
      <c r="AG760" s="3"/>
      <c r="AH760" s="3"/>
      <c r="AI760" s="3"/>
    </row>
    <row r="761" spans="1:35" ht="14.5">
      <c r="A761" s="84" t="s">
        <v>4</v>
      </c>
      <c r="B761" s="90">
        <f t="shared" si="181"/>
        <v>0.1352118909584136</v>
      </c>
      <c r="C761" s="90">
        <f t="shared" si="181"/>
        <v>0.2117464925349555</v>
      </c>
      <c r="D761" s="90">
        <f t="shared" si="181"/>
        <v>0.24411602860209952</v>
      </c>
      <c r="E761" s="90">
        <f t="shared" si="181"/>
        <v>0.27254648101520423</v>
      </c>
      <c r="F761" s="90">
        <f t="shared" si="181"/>
        <v>0.29246796644561901</v>
      </c>
      <c r="G761" s="90">
        <f t="shared" si="181"/>
        <v>0.30257574249769625</v>
      </c>
      <c r="H761" s="90">
        <f t="shared" si="181"/>
        <v>0.31189152359725086</v>
      </c>
      <c r="I761" s="90">
        <f t="shared" si="181"/>
        <v>0.36306596076020325</v>
      </c>
      <c r="J761" s="90">
        <f t="shared" si="181"/>
        <v>0.32485404008000918</v>
      </c>
      <c r="K761" s="90">
        <f t="shared" si="181"/>
        <v>0.3327214478044298</v>
      </c>
      <c r="M761" s="32"/>
      <c r="N761" s="6"/>
      <c r="O761" s="1"/>
      <c r="P761" s="6"/>
      <c r="Q761" s="6"/>
      <c r="R761" s="1"/>
      <c r="S761" s="1"/>
      <c r="T761" s="1"/>
      <c r="U761" s="1"/>
      <c r="V761" s="1"/>
      <c r="W761" s="1"/>
      <c r="X761" s="3"/>
      <c r="Y761" s="3"/>
      <c r="Z761" s="3"/>
      <c r="AA761" s="3"/>
      <c r="AB761" s="3"/>
      <c r="AC761" s="3"/>
      <c r="AD761" s="3"/>
      <c r="AE761" s="3"/>
      <c r="AF761" s="3"/>
      <c r="AG761" s="3"/>
      <c r="AH761" s="3"/>
      <c r="AI761" s="3"/>
    </row>
    <row r="762" spans="1:35" ht="14.5">
      <c r="A762" s="84" t="s">
        <v>0</v>
      </c>
      <c r="B762" s="90">
        <f t="shared" si="181"/>
        <v>0.63049924916032996</v>
      </c>
      <c r="C762" s="90">
        <f t="shared" si="181"/>
        <v>0.76547342622398384</v>
      </c>
      <c r="D762" s="90">
        <f t="shared" si="181"/>
        <v>0.75120774588028094</v>
      </c>
      <c r="E762" s="90">
        <f t="shared" si="181"/>
        <v>0.71814329630343998</v>
      </c>
      <c r="F762" s="90">
        <f t="shared" si="181"/>
        <v>0.67437005664803873</v>
      </c>
      <c r="G762" s="90">
        <f t="shared" si="181"/>
        <v>0.62607114013291787</v>
      </c>
      <c r="H762" s="90">
        <f t="shared" si="181"/>
        <v>0.58549319434294422</v>
      </c>
      <c r="I762" s="90">
        <f t="shared" si="181"/>
        <v>0.61917824744876215</v>
      </c>
      <c r="J762" s="90">
        <f t="shared" si="181"/>
        <v>0.49812670148137389</v>
      </c>
      <c r="K762" s="90">
        <f t="shared" si="181"/>
        <v>0.45333050313391055</v>
      </c>
      <c r="M762" s="32"/>
      <c r="N762" s="6"/>
      <c r="O762" s="1"/>
      <c r="P762" s="6"/>
      <c r="Q762" s="6"/>
      <c r="R762" s="1"/>
      <c r="S762" s="1"/>
      <c r="T762" s="1"/>
      <c r="U762" s="1"/>
      <c r="V762" s="1"/>
      <c r="W762" s="1"/>
      <c r="X762" s="3"/>
      <c r="Y762" s="3"/>
      <c r="Z762" s="3"/>
      <c r="AA762" s="3"/>
      <c r="AB762" s="3"/>
      <c r="AC762" s="3"/>
      <c r="AD762" s="3"/>
      <c r="AE762" s="3"/>
      <c r="AF762" s="3"/>
      <c r="AG762" s="3"/>
      <c r="AH762" s="3"/>
      <c r="AI762" s="3"/>
    </row>
    <row r="763" spans="1:35" ht="14.5">
      <c r="A763" s="84" t="s">
        <v>1</v>
      </c>
      <c r="B763" s="90">
        <f t="shared" si="181"/>
        <v>0.18382531133634503</v>
      </c>
      <c r="C763" s="90">
        <f t="shared" si="181"/>
        <v>0.18417234561124393</v>
      </c>
      <c r="D763" s="90">
        <f t="shared" si="181"/>
        <v>0.15370453151620683</v>
      </c>
      <c r="E763" s="90">
        <f t="shared" si="181"/>
        <v>0.13140597558549091</v>
      </c>
      <c r="F763" s="90">
        <f t="shared" si="181"/>
        <v>0.11230515977064989</v>
      </c>
      <c r="G763" s="90">
        <f t="shared" si="181"/>
        <v>9.5786995288453608E-2</v>
      </c>
      <c r="H763" s="90">
        <f t="shared" si="181"/>
        <v>8.1964498611625997E-2</v>
      </c>
      <c r="I763" s="90">
        <f t="shared" si="181"/>
        <v>7.9098025396960467E-2</v>
      </c>
      <c r="J763" s="90">
        <f t="shared" si="181"/>
        <v>5.8817839220445665E-2</v>
      </c>
      <c r="K763" s="90">
        <f t="shared" si="181"/>
        <v>4.9951778749399656E-2</v>
      </c>
      <c r="M763" s="32"/>
      <c r="N763" s="6"/>
      <c r="O763" s="1"/>
      <c r="P763" s="6"/>
      <c r="Q763" s="6"/>
      <c r="R763" s="1"/>
      <c r="S763" s="1"/>
      <c r="T763" s="1"/>
      <c r="U763" s="1"/>
      <c r="V763" s="1"/>
      <c r="W763" s="1"/>
      <c r="X763" s="3"/>
      <c r="Y763" s="3"/>
      <c r="Z763" s="3"/>
      <c r="AA763" s="3"/>
      <c r="AB763" s="3"/>
      <c r="AC763" s="3"/>
      <c r="AD763" s="3"/>
      <c r="AE763" s="3"/>
      <c r="AF763" s="3"/>
      <c r="AG763" s="3"/>
      <c r="AH763" s="3"/>
      <c r="AI763" s="3"/>
    </row>
    <row r="764" spans="1:35" ht="14.5">
      <c r="A764" s="84" t="s">
        <v>7</v>
      </c>
      <c r="B764" s="90">
        <f t="shared" si="181"/>
        <v>0.17656067629334418</v>
      </c>
      <c r="C764" s="90">
        <f t="shared" si="181"/>
        <v>0.2796251641786156</v>
      </c>
      <c r="D764" s="90">
        <f t="shared" si="181"/>
        <v>0.32646709999280643</v>
      </c>
      <c r="E764" s="90">
        <f t="shared" si="181"/>
        <v>0.34725026414651039</v>
      </c>
      <c r="F764" s="90">
        <f t="shared" si="181"/>
        <v>0.35062523069347101</v>
      </c>
      <c r="G764" s="90">
        <f t="shared" si="181"/>
        <v>0.34275868867415021</v>
      </c>
      <c r="H764" s="90">
        <f t="shared" si="181"/>
        <v>0.33079793582954731</v>
      </c>
      <c r="I764" s="90">
        <f t="shared" si="181"/>
        <v>0.359898671151822</v>
      </c>
      <c r="J764" s="90">
        <f t="shared" si="181"/>
        <v>0.30144154664187328</v>
      </c>
      <c r="K764" s="90">
        <f t="shared" si="181"/>
        <v>0.29017151317815093</v>
      </c>
      <c r="M764" s="32"/>
      <c r="N764" s="6"/>
      <c r="O764" s="1"/>
      <c r="P764" s="6"/>
      <c r="Q764" s="6"/>
      <c r="R764" s="1"/>
      <c r="S764" s="1"/>
      <c r="T764" s="1"/>
      <c r="U764" s="1"/>
      <c r="V764" s="1"/>
      <c r="W764" s="1"/>
      <c r="X764" s="3"/>
      <c r="Y764" s="3"/>
      <c r="Z764" s="3"/>
      <c r="AA764" s="3"/>
      <c r="AB764" s="3"/>
      <c r="AC764" s="3"/>
      <c r="AD764" s="3"/>
      <c r="AE764" s="3"/>
      <c r="AF764" s="3"/>
      <c r="AG764" s="3"/>
    </row>
    <row r="765" spans="1:35" ht="14.5">
      <c r="A765" s="84" t="s">
        <v>8</v>
      </c>
      <c r="B765" s="90">
        <f t="shared" si="181"/>
        <v>0.19505457686012057</v>
      </c>
      <c r="C765" s="90">
        <f t="shared" si="181"/>
        <v>0.49899775045724065</v>
      </c>
      <c r="D765" s="90">
        <f t="shared" si="181"/>
        <v>0.76501117596085855</v>
      </c>
      <c r="E765" s="90">
        <f t="shared" si="181"/>
        <v>0.88596991005415593</v>
      </c>
      <c r="F765" s="90">
        <f t="shared" si="181"/>
        <v>0.89913648986935613</v>
      </c>
      <c r="G765" s="90">
        <f t="shared" si="181"/>
        <v>0.86393386815868312</v>
      </c>
      <c r="H765" s="90">
        <f t="shared" si="181"/>
        <v>0.83067822341611719</v>
      </c>
      <c r="I765" s="90">
        <f t="shared" si="181"/>
        <v>0.91036173502699691</v>
      </c>
      <c r="J765" s="90">
        <f t="shared" si="181"/>
        <v>0.76627849980403118</v>
      </c>
      <c r="K765" s="90">
        <f t="shared" si="181"/>
        <v>0.73642287497311354</v>
      </c>
      <c r="M765" s="32"/>
      <c r="N765" s="9" t="s">
        <v>9</v>
      </c>
      <c r="O765" s="1"/>
      <c r="P765" s="6"/>
      <c r="Q765" s="6"/>
      <c r="R765" s="1"/>
      <c r="S765" s="1"/>
      <c r="T765" s="1"/>
      <c r="U765" s="1"/>
      <c r="V765" s="1"/>
      <c r="W765" s="1"/>
      <c r="X765" s="3"/>
      <c r="Y765" s="3"/>
      <c r="Z765" s="3"/>
      <c r="AA765" s="3"/>
      <c r="AB765" s="3"/>
      <c r="AC765" s="3"/>
      <c r="AD765" s="3"/>
      <c r="AE765" s="3"/>
      <c r="AF765" s="3"/>
      <c r="AG765" s="3"/>
    </row>
    <row r="766" spans="1:35" ht="14.5">
      <c r="A766" s="84" t="s">
        <v>89</v>
      </c>
      <c r="B766" s="90">
        <f>SUM(B756:B765)</f>
        <v>2.8959128538384054</v>
      </c>
      <c r="C766" s="90">
        <f t="shared" ref="C766:K766" si="182">SUM(C756:C765)</f>
        <v>4.6935740770715455</v>
      </c>
      <c r="D766" s="90">
        <f t="shared" si="182"/>
        <v>5.4114978856197684</v>
      </c>
      <c r="E766" s="90">
        <f t="shared" si="182"/>
        <v>5.5841821595994583</v>
      </c>
      <c r="F766" s="90">
        <f t="shared" si="182"/>
        <v>5.414781706010988</v>
      </c>
      <c r="G766" s="90">
        <f t="shared" si="182"/>
        <v>5.077559648637811</v>
      </c>
      <c r="H766" s="90">
        <f t="shared" si="182"/>
        <v>4.7625842821922939</v>
      </c>
      <c r="I766" s="90">
        <f t="shared" si="182"/>
        <v>5.0962889842059829</v>
      </c>
      <c r="J766" s="90">
        <f t="shared" si="182"/>
        <v>4.2168562217795023</v>
      </c>
      <c r="K766" s="90">
        <f t="shared" si="182"/>
        <v>4.0136540620666148</v>
      </c>
      <c r="M766" s="32"/>
      <c r="N766" s="9"/>
      <c r="O766" s="1"/>
      <c r="P766" s="6"/>
      <c r="Q766" s="6"/>
      <c r="R766" s="1"/>
      <c r="S766" s="1"/>
      <c r="T766" s="1"/>
      <c r="U766" s="1"/>
      <c r="V766" s="1"/>
      <c r="W766" s="1"/>
      <c r="X766" s="3"/>
      <c r="Y766" s="3"/>
      <c r="Z766" s="3"/>
      <c r="AA766" s="3"/>
      <c r="AB766" s="3"/>
      <c r="AC766" s="3"/>
      <c r="AD766" s="3"/>
      <c r="AE766" s="3"/>
      <c r="AF766" s="3"/>
      <c r="AG766" s="3"/>
    </row>
    <row r="767" spans="1:35" ht="14.5">
      <c r="A767" s="79"/>
      <c r="B767" s="1"/>
      <c r="C767" s="1"/>
      <c r="D767" s="1"/>
      <c r="E767" s="1"/>
      <c r="F767" s="1"/>
      <c r="G767" s="1"/>
      <c r="H767" s="1"/>
      <c r="I767" s="1"/>
      <c r="J767" s="1"/>
      <c r="K767" s="1"/>
      <c r="M767" s="32"/>
      <c r="N767" s="9"/>
      <c r="O767" s="1"/>
      <c r="P767" s="6"/>
      <c r="Q767" s="6"/>
      <c r="R767" s="1"/>
      <c r="S767" s="1"/>
      <c r="T767" s="1"/>
      <c r="U767" s="1"/>
      <c r="V767" s="1"/>
      <c r="W767" s="1"/>
      <c r="X767" s="3"/>
      <c r="Y767" s="3"/>
      <c r="Z767" s="3"/>
      <c r="AA767" s="3"/>
      <c r="AB767" s="3"/>
      <c r="AC767" s="3"/>
      <c r="AD767" s="3"/>
      <c r="AE767" s="3"/>
      <c r="AF767" s="3"/>
      <c r="AG767" s="3"/>
    </row>
    <row r="768" spans="1:35">
      <c r="A768" s="8" t="s">
        <v>136</v>
      </c>
    </row>
    <row r="769" spans="1:27" ht="14.5">
      <c r="A769" s="129"/>
      <c r="B769" s="129">
        <v>2010</v>
      </c>
      <c r="C769" s="129">
        <v>2020</v>
      </c>
      <c r="D769" s="129">
        <v>2030</v>
      </c>
      <c r="E769" s="129">
        <v>2040</v>
      </c>
      <c r="F769" s="129">
        <v>2050</v>
      </c>
      <c r="G769" s="129">
        <v>2060</v>
      </c>
      <c r="H769" s="129">
        <v>2070</v>
      </c>
      <c r="I769" s="129">
        <v>2080</v>
      </c>
      <c r="J769" s="129">
        <v>2090</v>
      </c>
      <c r="K769" s="129">
        <v>2100</v>
      </c>
    </row>
    <row r="770" spans="1:27" ht="14.5">
      <c r="A770" s="129" t="s">
        <v>5</v>
      </c>
      <c r="B770" s="138">
        <f t="shared" ref="B770:B779" si="183">B$780*B53/B$63</f>
        <v>0.10385861747967255</v>
      </c>
      <c r="C770" s="138">
        <f t="shared" ref="C770:K770" si="184">C$780*C53/C$63</f>
        <v>0.18928486367849082</v>
      </c>
      <c r="D770" s="138">
        <f t="shared" si="184"/>
        <v>0.23659338932883617</v>
      </c>
      <c r="E770" s="138">
        <f t="shared" si="184"/>
        <v>0.27948694372054633</v>
      </c>
      <c r="F770" s="138">
        <f t="shared" si="184"/>
        <v>0.3150291971827785</v>
      </c>
      <c r="G770" s="138">
        <f t="shared" si="184"/>
        <v>0.34037844474341594</v>
      </c>
      <c r="H770" s="138">
        <f t="shared" si="184"/>
        <v>0.35906629864489659</v>
      </c>
      <c r="I770" s="138">
        <f t="shared" si="184"/>
        <v>0.42147101442283158</v>
      </c>
      <c r="J770" s="138">
        <f t="shared" si="184"/>
        <v>0.37500861311341477</v>
      </c>
      <c r="K770" s="138">
        <f t="shared" si="184"/>
        <v>0.37704641409916834</v>
      </c>
    </row>
    <row r="771" spans="1:27" ht="14.5">
      <c r="A771" s="129" t="s">
        <v>6</v>
      </c>
      <c r="B771" s="138">
        <f t="shared" si="183"/>
        <v>0.74160063836240264</v>
      </c>
      <c r="C771" s="138">
        <f t="shared" ref="C771:K771" si="185">C$780*C54/C$63</f>
        <v>2.0437294679178089</v>
      </c>
      <c r="D771" s="138">
        <f t="shared" si="185"/>
        <v>2.6348882263223286</v>
      </c>
      <c r="E771" s="138">
        <f t="shared" si="185"/>
        <v>2.7245898721234743</v>
      </c>
      <c r="F771" s="138">
        <f t="shared" si="185"/>
        <v>2.5325222366708138</v>
      </c>
      <c r="G771" s="138">
        <f t="shared" si="185"/>
        <v>2.2186884000411</v>
      </c>
      <c r="H771" s="138">
        <f t="shared" si="185"/>
        <v>1.9199803315066937</v>
      </c>
      <c r="I771" s="138">
        <f t="shared" si="185"/>
        <v>1.9012719431341534</v>
      </c>
      <c r="J771" s="138">
        <f t="shared" si="185"/>
        <v>1.4743699786250233</v>
      </c>
      <c r="K771" s="138">
        <f t="shared" si="185"/>
        <v>1.3369758187683949</v>
      </c>
    </row>
    <row r="772" spans="1:27" ht="14.5">
      <c r="A772" s="129" t="s">
        <v>11</v>
      </c>
      <c r="B772" s="138">
        <f t="shared" si="183"/>
        <v>1.187831453836518</v>
      </c>
      <c r="C772" s="138">
        <f t="shared" ref="C772:K772" si="186">C$780*C55/C$63</f>
        <v>1.4118421163175581</v>
      </c>
      <c r="D772" s="138">
        <f t="shared" si="186"/>
        <v>1.3490244611716935</v>
      </c>
      <c r="E772" s="138">
        <f t="shared" si="186"/>
        <v>1.2736813917282699</v>
      </c>
      <c r="F772" s="138">
        <f t="shared" si="186"/>
        <v>1.1803057532704151</v>
      </c>
      <c r="G772" s="138">
        <f t="shared" si="186"/>
        <v>1.0722641789546594</v>
      </c>
      <c r="H772" s="138">
        <f t="shared" si="186"/>
        <v>0.97882208779139324</v>
      </c>
      <c r="I772" s="138">
        <f t="shared" si="186"/>
        <v>1.0184650023000759</v>
      </c>
      <c r="J772" s="138">
        <f t="shared" si="186"/>
        <v>0.81610561769524126</v>
      </c>
      <c r="K772" s="138">
        <f t="shared" si="186"/>
        <v>0.74752146440374523</v>
      </c>
    </row>
    <row r="773" spans="1:27" ht="14.5">
      <c r="A773" s="129" t="s">
        <v>2</v>
      </c>
      <c r="B773" s="138">
        <f t="shared" si="183"/>
        <v>0.22273468994923257</v>
      </c>
      <c r="C773" s="138">
        <f t="shared" ref="C773:K773" si="187">C$780*C56/C$63</f>
        <v>0.40365085339125745</v>
      </c>
      <c r="D773" s="138">
        <f t="shared" si="187"/>
        <v>0.47099341499753727</v>
      </c>
      <c r="E773" s="138">
        <f t="shared" si="187"/>
        <v>0.47009863514113004</v>
      </c>
      <c r="F773" s="138">
        <f t="shared" si="187"/>
        <v>0.44763363168267928</v>
      </c>
      <c r="G773" s="138">
        <f t="shared" si="187"/>
        <v>0.42411678766473226</v>
      </c>
      <c r="H773" s="138">
        <f t="shared" si="187"/>
        <v>0.41304251748625664</v>
      </c>
      <c r="I773" s="138">
        <f t="shared" si="187"/>
        <v>0.46727149329118461</v>
      </c>
      <c r="J773" s="138">
        <f t="shared" si="187"/>
        <v>0.41212624387392077</v>
      </c>
      <c r="K773" s="138">
        <f t="shared" si="187"/>
        <v>0.41829338306839303</v>
      </c>
    </row>
    <row r="774" spans="1:27" ht="14.5">
      <c r="A774" s="129" t="s">
        <v>3</v>
      </c>
      <c r="B774" s="138">
        <f t="shared" si="183"/>
        <v>0.41342162500043017</v>
      </c>
      <c r="C774" s="138">
        <f t="shared" ref="C774:K774" si="188">C$780*C57/C$63</f>
        <v>0.6307830793927357</v>
      </c>
      <c r="D774" s="138">
        <f t="shared" si="188"/>
        <v>0.70926898434154617</v>
      </c>
      <c r="E774" s="138">
        <f t="shared" si="188"/>
        <v>0.756392186934841</v>
      </c>
      <c r="F774" s="138">
        <f t="shared" si="188"/>
        <v>0.78648114250786161</v>
      </c>
      <c r="G774" s="138">
        <f t="shared" si="188"/>
        <v>0.7988011447575375</v>
      </c>
      <c r="H774" s="138">
        <f t="shared" si="188"/>
        <v>0.800841260365318</v>
      </c>
      <c r="I774" s="138">
        <f t="shared" si="188"/>
        <v>0.90844511948558881</v>
      </c>
      <c r="J774" s="138">
        <f t="shared" si="188"/>
        <v>0.79263791122513283</v>
      </c>
      <c r="K774" s="138">
        <f t="shared" si="188"/>
        <v>0.79421655218513676</v>
      </c>
      <c r="N774" s="8" t="s">
        <v>9</v>
      </c>
    </row>
    <row r="775" spans="1:27" ht="14.5">
      <c r="A775" s="129" t="s">
        <v>4</v>
      </c>
      <c r="B775" s="138">
        <f t="shared" si="183"/>
        <v>0.22920363522418499</v>
      </c>
      <c r="C775" s="138">
        <f t="shared" ref="C775:K775" si="189">C$780*C58/C$63</f>
        <v>0.35983371423847976</v>
      </c>
      <c r="D775" s="138">
        <f t="shared" si="189"/>
        <v>0.41577349968611066</v>
      </c>
      <c r="E775" s="138">
        <f t="shared" si="189"/>
        <v>0.46461005060062338</v>
      </c>
      <c r="F775" s="138">
        <f t="shared" si="189"/>
        <v>0.49871020052742793</v>
      </c>
      <c r="G775" s="138">
        <f t="shared" si="189"/>
        <v>0.51600647962298796</v>
      </c>
      <c r="H775" s="138">
        <f t="shared" si="189"/>
        <v>0.53197175974545796</v>
      </c>
      <c r="I775" s="138">
        <f t="shared" si="189"/>
        <v>0.61943907497948802</v>
      </c>
      <c r="J775" s="138">
        <f t="shared" si="189"/>
        <v>0.55451196167373373</v>
      </c>
      <c r="K775" s="138">
        <f t="shared" si="189"/>
        <v>0.568295979100504</v>
      </c>
    </row>
    <row r="776" spans="1:27" ht="14.5">
      <c r="A776" s="129" t="s">
        <v>0</v>
      </c>
      <c r="B776" s="138">
        <f t="shared" si="183"/>
        <v>1.0687870636918599</v>
      </c>
      <c r="C776" s="138">
        <f t="shared" ref="C776:K776" si="190">C$780*C59/C$63</f>
        <v>1.3008156253807148</v>
      </c>
      <c r="D776" s="138">
        <f t="shared" si="190"/>
        <v>1.2794418919744488</v>
      </c>
      <c r="E776" s="138">
        <f t="shared" si="190"/>
        <v>1.2242190469354337</v>
      </c>
      <c r="F776" s="138">
        <f t="shared" si="190"/>
        <v>1.1499215803627856</v>
      </c>
      <c r="G776" s="138">
        <f t="shared" si="190"/>
        <v>1.0676889110368688</v>
      </c>
      <c r="H776" s="138">
        <f t="shared" si="190"/>
        <v>0.99863517071982033</v>
      </c>
      <c r="I776" s="138">
        <f t="shared" si="190"/>
        <v>1.0564008811071202</v>
      </c>
      <c r="J776" s="138">
        <f t="shared" si="190"/>
        <v>0.85028098875566627</v>
      </c>
      <c r="K776" s="138">
        <f t="shared" si="190"/>
        <v>0.77429905356158324</v>
      </c>
    </row>
    <row r="777" spans="1:27" ht="14.5">
      <c r="A777" s="129" t="s">
        <v>1</v>
      </c>
      <c r="B777" s="138">
        <f t="shared" si="183"/>
        <v>0.3116103865263346</v>
      </c>
      <c r="C777" s="138">
        <f t="shared" ref="C777:K777" si="191">C$780*C60/C$63</f>
        <v>0.31297528656993762</v>
      </c>
      <c r="D777" s="138">
        <f t="shared" si="191"/>
        <v>0.26178646011922629</v>
      </c>
      <c r="E777" s="138">
        <f t="shared" si="191"/>
        <v>0.22400779763725262</v>
      </c>
      <c r="F777" s="138">
        <f t="shared" si="191"/>
        <v>0.1915003869659675</v>
      </c>
      <c r="G777" s="138">
        <f t="shared" si="191"/>
        <v>0.16335318166767784</v>
      </c>
      <c r="H777" s="138">
        <f t="shared" si="191"/>
        <v>0.13980116567510711</v>
      </c>
      <c r="I777" s="138">
        <f t="shared" si="191"/>
        <v>0.1349518076054457</v>
      </c>
      <c r="J777" s="138">
        <f t="shared" si="191"/>
        <v>0.10039953758773237</v>
      </c>
      <c r="K777" s="138">
        <f t="shared" si="191"/>
        <v>8.5318801055733667E-2</v>
      </c>
    </row>
    <row r="778" spans="1:27" ht="14.5">
      <c r="A778" s="129" t="s">
        <v>7</v>
      </c>
      <c r="B778" s="138">
        <f t="shared" si="183"/>
        <v>0.29929578350857994</v>
      </c>
      <c r="C778" s="138">
        <f t="shared" ref="C778:K778" si="192">C$780*C61/C$63</f>
        <v>0.47518407609196006</v>
      </c>
      <c r="D778" s="138">
        <f t="shared" si="192"/>
        <v>0.55603218466916016</v>
      </c>
      <c r="E778" s="138">
        <f t="shared" si="192"/>
        <v>0.59195760736015401</v>
      </c>
      <c r="F778" s="138">
        <f t="shared" si="192"/>
        <v>0.59787873945377812</v>
      </c>
      <c r="G778" s="138">
        <f t="shared" si="192"/>
        <v>0.58453365376534305</v>
      </c>
      <c r="H778" s="138">
        <f t="shared" si="192"/>
        <v>0.56421911699866567</v>
      </c>
      <c r="I778" s="138">
        <f t="shared" si="192"/>
        <v>0.61403525540604253</v>
      </c>
      <c r="J778" s="138">
        <f t="shared" si="192"/>
        <v>0.51454783605948362</v>
      </c>
      <c r="K778" s="138">
        <f t="shared" si="192"/>
        <v>0.49561970013300882</v>
      </c>
    </row>
    <row r="779" spans="1:27" ht="14.5">
      <c r="A779" s="129" t="s">
        <v>8</v>
      </c>
      <c r="B779" s="138">
        <f t="shared" si="183"/>
        <v>0.33064560939544291</v>
      </c>
      <c r="C779" s="138">
        <f t="shared" ref="C779:K779" si="193">C$780*C62/C$63</f>
        <v>0.8479772760062767</v>
      </c>
      <c r="D779" s="138">
        <f t="shared" si="193"/>
        <v>1.3029516158755732</v>
      </c>
      <c r="E779" s="138">
        <f t="shared" si="193"/>
        <v>1.5103131150606486</v>
      </c>
      <c r="F779" s="138">
        <f t="shared" si="193"/>
        <v>1.5331885560453351</v>
      </c>
      <c r="G779" s="138">
        <f t="shared" si="193"/>
        <v>1.473335140007223</v>
      </c>
      <c r="H779" s="138">
        <f t="shared" si="193"/>
        <v>1.4168302850818408</v>
      </c>
      <c r="I779" s="138">
        <f t="shared" si="193"/>
        <v>1.5531988453588375</v>
      </c>
      <c r="J779" s="138">
        <f t="shared" si="193"/>
        <v>1.3080046472873996</v>
      </c>
      <c r="K779" s="138">
        <f t="shared" si="193"/>
        <v>1.2578274154747218</v>
      </c>
      <c r="L779" s="8" t="s">
        <v>140</v>
      </c>
      <c r="M779" s="11">
        <f>MIN(B770:K779)</f>
        <v>8.5318801055733667E-2</v>
      </c>
    </row>
    <row r="780" spans="1:27" ht="14.5">
      <c r="A780" s="129" t="s">
        <v>89</v>
      </c>
      <c r="B780" s="140">
        <f>'[8]3rd GHG Study'!$D$61/10^3</f>
        <v>4.9850000000000003</v>
      </c>
      <c r="C780" s="140">
        <f>$B$780*C$766/$B$766</f>
        <v>8.0794788914968017</v>
      </c>
      <c r="D780" s="140">
        <f t="shared" ref="D780:K780" si="194">$B$780*D$766/$B$766</f>
        <v>9.3153068898667382</v>
      </c>
      <c r="E780" s="140">
        <f t="shared" si="194"/>
        <v>9.6125641449142307</v>
      </c>
      <c r="F780" s="140">
        <f t="shared" si="194"/>
        <v>9.3209596306350022</v>
      </c>
      <c r="G780" s="140">
        <f t="shared" si="194"/>
        <v>8.7404684208331851</v>
      </c>
      <c r="H780" s="140">
        <f t="shared" si="194"/>
        <v>8.1982724774539708</v>
      </c>
      <c r="I780" s="140">
        <f t="shared" si="194"/>
        <v>8.7727089413597561</v>
      </c>
      <c r="J780" s="140">
        <f t="shared" si="194"/>
        <v>7.2588607898571151</v>
      </c>
      <c r="K780" s="140">
        <f t="shared" si="194"/>
        <v>6.9090703033008269</v>
      </c>
      <c r="L780" s="8" t="s">
        <v>141</v>
      </c>
      <c r="M780" s="11">
        <f>MAX(B770:K779)</f>
        <v>2.7245898721234743</v>
      </c>
    </row>
    <row r="782" spans="1:27" ht="14.5">
      <c r="A782" s="34" t="s">
        <v>106</v>
      </c>
      <c r="B782" s="35"/>
      <c r="C782" s="35"/>
      <c r="D782" s="35"/>
      <c r="E782" s="35"/>
      <c r="F782" s="35"/>
      <c r="G782" s="35"/>
      <c r="H782" s="35"/>
      <c r="I782" s="35"/>
      <c r="J782" s="35"/>
      <c r="K782" s="35"/>
      <c r="L782" s="35"/>
      <c r="M782" s="35"/>
      <c r="N782" s="35"/>
      <c r="O782" s="35"/>
      <c r="P782" s="35"/>
      <c r="Q782" s="35"/>
      <c r="R782" s="35"/>
      <c r="S782" s="35"/>
      <c r="T782" s="35"/>
    </row>
    <row r="783" spans="1:27" s="10" customFormat="1" ht="14.5" hidden="1" outlineLevel="1">
      <c r="A783" s="99" t="s">
        <v>132</v>
      </c>
      <c r="B783" s="96"/>
      <c r="C783" s="92"/>
      <c r="D783" s="96"/>
      <c r="E783" s="96"/>
      <c r="F783" s="96"/>
      <c r="G783" s="96"/>
      <c r="H783" s="96"/>
      <c r="I783" s="96"/>
      <c r="J783" s="96"/>
      <c r="K783" s="97"/>
      <c r="L783" s="92"/>
    </row>
    <row r="784" spans="1:27" s="5" customFormat="1" ht="14.5" hidden="1" outlineLevel="1">
      <c r="A784" s="32"/>
      <c r="B784" s="6"/>
      <c r="C784" s="6"/>
      <c r="D784" s="6"/>
      <c r="E784" s="6"/>
      <c r="F784" s="6"/>
      <c r="G784" s="6"/>
      <c r="H784" s="6"/>
      <c r="I784" s="6"/>
      <c r="J784" s="6"/>
      <c r="K784" s="6"/>
      <c r="L784" s="6"/>
      <c r="P784" s="6"/>
      <c r="Q784" s="6"/>
      <c r="R784" s="6"/>
      <c r="S784" s="6"/>
      <c r="T784" s="6"/>
      <c r="U784" s="6"/>
      <c r="V784" s="6"/>
      <c r="W784" s="6"/>
      <c r="X784" s="6"/>
      <c r="Y784" s="6"/>
      <c r="Z784" s="6"/>
      <c r="AA784" s="6"/>
    </row>
    <row r="785" spans="1:33" hidden="1" outlineLevel="1">
      <c r="A785" s="10" t="s">
        <v>113</v>
      </c>
      <c r="B785" s="6"/>
      <c r="C785" s="6"/>
      <c r="D785" s="6"/>
      <c r="E785" s="6"/>
      <c r="F785" s="6"/>
      <c r="G785" s="6"/>
      <c r="H785" s="6"/>
      <c r="I785" s="6"/>
      <c r="J785" s="9" t="s">
        <v>101</v>
      </c>
      <c r="K785" s="6"/>
      <c r="L785" s="55"/>
      <c r="M785" s="5"/>
      <c r="N785" s="5"/>
      <c r="O785" s="5"/>
      <c r="P785" s="5"/>
      <c r="Q785" s="5"/>
      <c r="R785" s="5"/>
      <c r="S785" s="5"/>
      <c r="T785" s="5"/>
    </row>
    <row r="786" spans="1:33" ht="14.5" hidden="1" outlineLevel="1">
      <c r="A786" s="21"/>
      <c r="B786" s="21">
        <v>2010</v>
      </c>
      <c r="C786" s="21">
        <v>2020</v>
      </c>
      <c r="D786" s="21">
        <v>2030</v>
      </c>
      <c r="E786" s="21">
        <v>2040</v>
      </c>
      <c r="F786" s="21">
        <v>2050</v>
      </c>
      <c r="G786" s="21">
        <v>2060</v>
      </c>
      <c r="H786" s="21">
        <v>2070</v>
      </c>
      <c r="I786" s="21">
        <v>2080</v>
      </c>
      <c r="J786" s="21">
        <v>2090</v>
      </c>
      <c r="K786" s="21">
        <v>2100</v>
      </c>
      <c r="M786" s="32"/>
      <c r="N786" s="56"/>
      <c r="O786" s="16"/>
      <c r="P786" s="56"/>
      <c r="Q786" s="56"/>
      <c r="R786" s="56"/>
      <c r="S786" s="56"/>
      <c r="T786" s="56"/>
      <c r="U786" s="56"/>
      <c r="V786" s="56"/>
      <c r="W786" s="57"/>
    </row>
    <row r="787" spans="1:33" ht="14.5" hidden="1" outlineLevel="1">
      <c r="A787" s="21" t="s">
        <v>114</v>
      </c>
      <c r="B787" s="93">
        <f>'Transport demand all'!B104</f>
        <v>176.21270000000001</v>
      </c>
      <c r="C787" s="93">
        <f>'Transport demand all'!C104</f>
        <v>213.48009999999999</v>
      </c>
      <c r="D787" s="93">
        <f>'Transport demand all'!D104</f>
        <v>229.8295</v>
      </c>
      <c r="E787" s="93">
        <f>'Transport demand all'!E104</f>
        <v>216.17769999999999</v>
      </c>
      <c r="F787" s="93">
        <f>'Transport demand all'!F104</f>
        <v>206.22800000000001</v>
      </c>
      <c r="G787" s="93">
        <f>'Transport demand all'!G104</f>
        <v>188.69370000000001</v>
      </c>
      <c r="H787" s="93">
        <f>'Transport demand all'!H104</f>
        <v>159.3578</v>
      </c>
      <c r="I787" s="93">
        <f>'Transport demand all'!I104</f>
        <v>132.9205</v>
      </c>
      <c r="J787" s="93">
        <f>'Transport demand all'!J104</f>
        <v>109.18980000000001</v>
      </c>
      <c r="K787" s="93">
        <f>'Transport demand all'!K104</f>
        <v>91.0745</v>
      </c>
      <c r="M787" s="32"/>
      <c r="N787" s="56"/>
      <c r="O787" s="16"/>
      <c r="P787" s="56"/>
      <c r="Q787" s="56"/>
      <c r="R787" s="56"/>
      <c r="S787" s="56"/>
      <c r="T787" s="56"/>
      <c r="U787" s="56"/>
      <c r="V787" s="56"/>
      <c r="W787" s="79"/>
    </row>
    <row r="788" spans="1:33" ht="14.5" hidden="1" outlineLevel="1">
      <c r="A788" s="21" t="s">
        <v>115</v>
      </c>
      <c r="B788" s="93">
        <f>'Transport demand all'!B105</f>
        <v>106.6217</v>
      </c>
      <c r="C788" s="93">
        <f>'Transport demand all'!C105</f>
        <v>131.11660000000001</v>
      </c>
      <c r="D788" s="93">
        <f>'Transport demand all'!D105</f>
        <v>153.9588</v>
      </c>
      <c r="E788" s="93">
        <f>'Transport demand all'!E105</f>
        <v>139.40110000000001</v>
      </c>
      <c r="F788" s="93">
        <f>'Transport demand all'!F105</f>
        <v>139.0445</v>
      </c>
      <c r="G788" s="93">
        <f>'Transport demand all'!G105</f>
        <v>137.92660000000001</v>
      </c>
      <c r="H788" s="93">
        <f>'Transport demand all'!H105</f>
        <v>120.3282</v>
      </c>
      <c r="I788" s="93">
        <f>'Transport demand all'!I105</f>
        <v>103.9143</v>
      </c>
      <c r="J788" s="93">
        <f>'Transport demand all'!J105</f>
        <v>86.963899999999995</v>
      </c>
      <c r="K788" s="93">
        <f>'Transport demand all'!K105</f>
        <v>73.325900000000004</v>
      </c>
      <c r="M788" s="32"/>
      <c r="N788" s="56"/>
      <c r="O788" s="16"/>
      <c r="P788" s="56"/>
      <c r="Q788" s="56"/>
      <c r="R788" s="56"/>
      <c r="S788" s="56"/>
      <c r="T788" s="56"/>
      <c r="U788" s="56"/>
      <c r="V788" s="56"/>
      <c r="W788" s="79"/>
    </row>
    <row r="789" spans="1:33" ht="14.5" hidden="1" outlineLevel="1">
      <c r="A789" s="21" t="s">
        <v>116</v>
      </c>
      <c r="B789" s="93">
        <f>'Transport demand all'!B106</f>
        <v>133.4735</v>
      </c>
      <c r="C789" s="93">
        <f>'Transport demand all'!C106</f>
        <v>163.2603</v>
      </c>
      <c r="D789" s="93">
        <f>'Transport demand all'!D106</f>
        <v>170.68260000000001</v>
      </c>
      <c r="E789" s="93">
        <f>'Transport demand all'!E106</f>
        <v>94.187799999999996</v>
      </c>
      <c r="F789" s="93">
        <f>'Transport demand all'!F106</f>
        <v>97.087999999999994</v>
      </c>
      <c r="G789" s="93">
        <f>'Transport demand all'!G106</f>
        <v>109.4796</v>
      </c>
      <c r="H789" s="93">
        <f>'Transport demand all'!H106</f>
        <v>87.105500000000006</v>
      </c>
      <c r="I789" s="93">
        <f>'Transport demand all'!I106</f>
        <v>70.1267</v>
      </c>
      <c r="J789" s="93">
        <f>'Transport demand all'!J106</f>
        <v>55.841000000000001</v>
      </c>
      <c r="K789" s="93">
        <f>'Transport demand all'!K106</f>
        <v>44.248800000000003</v>
      </c>
      <c r="M789" s="32"/>
      <c r="N789" s="56"/>
      <c r="O789" s="16"/>
      <c r="P789" s="56"/>
      <c r="Q789" s="56"/>
      <c r="R789" s="56"/>
      <c r="S789" s="56"/>
      <c r="T789" s="56"/>
      <c r="U789" s="56"/>
      <c r="V789" s="56"/>
      <c r="W789" s="79"/>
    </row>
    <row r="790" spans="1:33" ht="14.5" hidden="1" outlineLevel="1">
      <c r="A790" s="21" t="s">
        <v>117</v>
      </c>
      <c r="B790" s="93">
        <f>'Transport demand all'!B107</f>
        <v>49.3797</v>
      </c>
      <c r="C790" s="93">
        <f>'Transport demand all'!C107</f>
        <v>58.070799999999998</v>
      </c>
      <c r="D790" s="93">
        <f>'Transport demand all'!D107</f>
        <v>69.422799999999995</v>
      </c>
      <c r="E790" s="93">
        <f>'Transport demand all'!E107</f>
        <v>95.179299999999998</v>
      </c>
      <c r="F790" s="93">
        <f>'Transport demand all'!F107</f>
        <v>138.01390000000001</v>
      </c>
      <c r="G790" s="93">
        <f>'Transport demand all'!G107</f>
        <v>176.37119999999999</v>
      </c>
      <c r="H790" s="93">
        <f>'Transport demand all'!H107</f>
        <v>200</v>
      </c>
      <c r="I790" s="93">
        <f>'Transport demand all'!I107</f>
        <v>200</v>
      </c>
      <c r="J790" s="93">
        <f>'Transport demand all'!J107</f>
        <v>200</v>
      </c>
      <c r="K790" s="93">
        <f>'Transport demand all'!K107</f>
        <v>200</v>
      </c>
      <c r="M790" s="32"/>
      <c r="N790" s="6"/>
      <c r="O790" s="1"/>
      <c r="P790" s="6"/>
      <c r="Q790" s="6"/>
      <c r="R790" s="1"/>
      <c r="S790" s="1"/>
      <c r="T790" s="1"/>
      <c r="U790" s="1"/>
      <c r="V790" s="1"/>
      <c r="W790" s="1"/>
      <c r="X790" s="3"/>
      <c r="Y790" s="3"/>
      <c r="Z790" s="3"/>
      <c r="AA790" s="3"/>
      <c r="AB790" s="3"/>
      <c r="AC790" s="3"/>
      <c r="AD790" s="3"/>
      <c r="AE790" s="3"/>
      <c r="AF790" s="3"/>
      <c r="AG790" s="3"/>
    </row>
    <row r="791" spans="1:33" ht="14.5" hidden="1" outlineLevel="1">
      <c r="A791" s="79" t="s">
        <v>9</v>
      </c>
      <c r="B791" s="2"/>
      <c r="C791" s="2"/>
      <c r="D791" s="2"/>
      <c r="E791" s="2"/>
      <c r="F791" s="2"/>
      <c r="G791" s="2"/>
      <c r="H791" s="2"/>
      <c r="I791" s="2"/>
      <c r="J791" s="2"/>
      <c r="K791" s="2"/>
      <c r="M791" s="32"/>
      <c r="N791" s="6"/>
      <c r="O791" s="1"/>
      <c r="P791" s="6"/>
      <c r="Q791" s="6"/>
      <c r="R791" s="1"/>
      <c r="S791" s="1"/>
      <c r="T791" s="1"/>
      <c r="U791" s="1"/>
      <c r="V791" s="1"/>
      <c r="W791" s="1"/>
      <c r="X791" s="3"/>
      <c r="Y791" s="3"/>
      <c r="Z791" s="3"/>
      <c r="AA791" s="3"/>
      <c r="AB791" s="3"/>
      <c r="AC791" s="3"/>
      <c r="AD791" s="3"/>
      <c r="AE791" s="3"/>
      <c r="AF791" s="3"/>
      <c r="AG791" s="3"/>
    </row>
    <row r="792" spans="1:33" hidden="1" outlineLevel="1">
      <c r="A792" s="10" t="s">
        <v>118</v>
      </c>
      <c r="B792" s="6"/>
      <c r="C792" s="6"/>
      <c r="D792" s="6"/>
      <c r="E792" s="6"/>
      <c r="F792" s="6"/>
      <c r="G792" s="6"/>
      <c r="H792" s="6"/>
      <c r="I792" s="6"/>
      <c r="J792" s="9" t="s">
        <v>119</v>
      </c>
      <c r="K792" s="6"/>
      <c r="L792" s="55"/>
      <c r="M792" s="5"/>
      <c r="N792" s="5"/>
      <c r="O792" s="5"/>
      <c r="P792" s="5"/>
      <c r="Q792" s="5"/>
      <c r="R792" s="5"/>
      <c r="S792" s="5"/>
      <c r="T792" s="5"/>
    </row>
    <row r="793" spans="1:33" ht="14.5" hidden="1" outlineLevel="1">
      <c r="A793" s="21"/>
      <c r="B793" s="21">
        <v>2010</v>
      </c>
      <c r="C793" s="21">
        <v>2020</v>
      </c>
      <c r="D793" s="21">
        <v>2030</v>
      </c>
      <c r="E793" s="21">
        <v>2040</v>
      </c>
      <c r="F793" s="21">
        <v>2050</v>
      </c>
      <c r="G793" s="21">
        <v>2060</v>
      </c>
      <c r="H793" s="21">
        <v>2070</v>
      </c>
      <c r="I793" s="21">
        <v>2080</v>
      </c>
      <c r="J793" s="21">
        <v>2090</v>
      </c>
      <c r="K793" s="21">
        <v>2100</v>
      </c>
      <c r="M793" s="32"/>
      <c r="N793" s="56"/>
      <c r="O793" s="16"/>
      <c r="P793" s="56"/>
      <c r="Q793" s="56"/>
      <c r="R793" s="56"/>
      <c r="S793" s="56"/>
      <c r="T793" s="56"/>
      <c r="U793" s="56"/>
      <c r="V793" s="56"/>
      <c r="W793" s="57"/>
    </row>
    <row r="794" spans="1:33" ht="14.5" hidden="1" outlineLevel="1">
      <c r="A794" s="21" t="s">
        <v>124</v>
      </c>
      <c r="B794" s="93">
        <f>'[4]Oil tankers data'!$B$45</f>
        <v>65.488120005412966</v>
      </c>
      <c r="C794" s="93">
        <f>'[4]Oil tankers data'!$B$51</f>
        <v>66</v>
      </c>
      <c r="D794" s="93">
        <f>'[4]Oil tankers data'!$B$52</f>
        <v>66</v>
      </c>
      <c r="E794" s="93">
        <f>'[4]Oil tankers data'!$B$53</f>
        <v>66</v>
      </c>
      <c r="F794" s="93">
        <f>'[4]Oil tankers data'!$B$54</f>
        <v>66</v>
      </c>
      <c r="G794" s="93">
        <f>'[4]Oil tankers data'!$B$55</f>
        <v>66</v>
      </c>
      <c r="H794" s="93">
        <f>'[4]Oil tankers data'!$B$56</f>
        <v>66</v>
      </c>
      <c r="I794" s="93">
        <f>'[4]Oil tankers data'!$B$57</f>
        <v>66</v>
      </c>
      <c r="J794" s="93">
        <f>'[4]Oil tankers data'!$B$58</f>
        <v>66</v>
      </c>
      <c r="K794" s="93">
        <f>'[4]Oil tankers data'!$B$59</f>
        <v>66</v>
      </c>
      <c r="M794" s="32"/>
      <c r="N794" s="56"/>
      <c r="O794" s="16"/>
      <c r="P794" s="56"/>
      <c r="Q794" s="56"/>
      <c r="R794" s="56"/>
      <c r="S794" s="56"/>
      <c r="T794" s="56"/>
      <c r="U794" s="56"/>
      <c r="V794" s="56"/>
      <c r="W794" s="79"/>
    </row>
    <row r="795" spans="1:33" ht="14.5" hidden="1" outlineLevel="1">
      <c r="A795" s="21" t="s">
        <v>123</v>
      </c>
      <c r="B795" s="93">
        <f>'[4]Gas and chemicals data'!$B$45</f>
        <v>17.485865693028746</v>
      </c>
      <c r="C795" s="93">
        <f>'[4]Gas and chemicals data'!$B$51</f>
        <v>19</v>
      </c>
      <c r="D795" s="93">
        <f>'[4]Gas and chemicals data'!$B$52</f>
        <v>19</v>
      </c>
      <c r="E795" s="93">
        <f>'[4]Gas and chemicals data'!$B$53</f>
        <v>19</v>
      </c>
      <c r="F795" s="93">
        <f>'[4]Gas and chemicals data'!$B$54</f>
        <v>19</v>
      </c>
      <c r="G795" s="93">
        <f>'[4]Gas and chemicals data'!$B$55</f>
        <v>19</v>
      </c>
      <c r="H795" s="93">
        <f>'[4]Gas and chemicals data'!$B$56</f>
        <v>19</v>
      </c>
      <c r="I795" s="93">
        <f>'[4]Gas and chemicals data'!$B$57</f>
        <v>19</v>
      </c>
      <c r="J795" s="93">
        <f>'[4]Gas and chemicals data'!$B$58</f>
        <v>19</v>
      </c>
      <c r="K795" s="93">
        <f>'[4]Gas and chemicals data'!$B$59</f>
        <v>19</v>
      </c>
      <c r="M795" s="32"/>
      <c r="N795" s="56"/>
      <c r="O795" s="16"/>
      <c r="P795" s="56"/>
      <c r="Q795" s="56"/>
      <c r="R795" s="56"/>
      <c r="S795" s="56"/>
      <c r="T795" s="56"/>
      <c r="U795" s="56"/>
      <c r="V795" s="56"/>
      <c r="W795" s="79"/>
    </row>
    <row r="796" spans="1:33" ht="14.5" hidden="1" outlineLevel="1">
      <c r="A796" s="21" t="s">
        <v>121</v>
      </c>
      <c r="B796" s="88">
        <f>'[4]Gas and chemicals data'!$C$45</f>
        <v>3.3235805851006453E-2</v>
      </c>
      <c r="C796" s="88">
        <f>'[4]Gas and chemicals data'!$C$51</f>
        <v>0.04</v>
      </c>
      <c r="D796" s="88">
        <f>'[4]Gas and chemicals data'!$C$52</f>
        <v>0.04</v>
      </c>
      <c r="E796" s="88">
        <f>'[4]Gas and chemicals data'!$C$53</f>
        <v>0.04</v>
      </c>
      <c r="F796" s="88">
        <f>'[4]Gas and chemicals data'!$C$54</f>
        <v>0.04</v>
      </c>
      <c r="G796" s="88">
        <f>'[4]Gas and chemicals data'!$C$55</f>
        <v>0.04</v>
      </c>
      <c r="H796" s="88">
        <f>'[4]Gas and chemicals data'!$C$56</f>
        <v>0.04</v>
      </c>
      <c r="I796" s="88">
        <f>'[4]Gas and chemicals data'!$C$57</f>
        <v>0.04</v>
      </c>
      <c r="J796" s="88">
        <f>'[4]Gas and chemicals data'!$C$58</f>
        <v>0.04</v>
      </c>
      <c r="K796" s="88">
        <f>'[4]Gas and chemicals data'!$C$59</f>
        <v>0.04</v>
      </c>
      <c r="M796" s="32"/>
      <c r="N796" s="56"/>
      <c r="O796" s="16"/>
      <c r="P796" s="56"/>
      <c r="Q796" s="56"/>
      <c r="R796" s="56"/>
      <c r="S796" s="56"/>
      <c r="T796" s="56"/>
      <c r="U796" s="56"/>
      <c r="V796" s="56"/>
      <c r="W796" s="79"/>
    </row>
    <row r="797" spans="1:33" ht="14.5" hidden="1" outlineLevel="1">
      <c r="A797" s="21" t="s">
        <v>120</v>
      </c>
      <c r="B797" s="93">
        <f>'[4]Bulk data'!$B$45</f>
        <v>26</v>
      </c>
      <c r="C797" s="93">
        <f>'[4]Bulk data'!$B$51</f>
        <v>26</v>
      </c>
      <c r="D797" s="93">
        <f>'[4]Bulk data'!$B$52</f>
        <v>26</v>
      </c>
      <c r="E797" s="93">
        <f>'[4]Bulk data'!$B$53</f>
        <v>26</v>
      </c>
      <c r="F797" s="93">
        <f>'[4]Bulk data'!$B$54</f>
        <v>26</v>
      </c>
      <c r="G797" s="93">
        <f>'[4]Bulk data'!$B$55</f>
        <v>26</v>
      </c>
      <c r="H797" s="93">
        <f>'[4]Bulk data'!$B$56</f>
        <v>26</v>
      </c>
      <c r="I797" s="93">
        <f>'[4]Bulk data'!$B$57</f>
        <v>26</v>
      </c>
      <c r="J797" s="93">
        <f>'[4]Bulk data'!$B$58</f>
        <v>26</v>
      </c>
      <c r="K797" s="93">
        <f>'[4]Bulk data'!$C$59</f>
        <v>5</v>
      </c>
      <c r="M797" s="32"/>
      <c r="N797" s="56"/>
      <c r="O797" s="16"/>
      <c r="P797" s="56"/>
      <c r="Q797" s="56"/>
      <c r="R797" s="56"/>
      <c r="S797" s="56"/>
      <c r="T797" s="56"/>
      <c r="U797" s="56"/>
      <c r="V797" s="56"/>
      <c r="W797" s="79"/>
    </row>
    <row r="798" spans="1:33" ht="14.5" hidden="1" outlineLevel="1">
      <c r="A798" s="21" t="s">
        <v>122</v>
      </c>
      <c r="B798" s="88">
        <f>'[4]Bulk data'!$G$45</f>
        <v>0.14899999999999999</v>
      </c>
      <c r="C798" s="88">
        <f>'[4]Bulk data'!$G$51</f>
        <v>0.17</v>
      </c>
      <c r="D798" s="88">
        <f>'[4]Bulk data'!$G$52</f>
        <v>0.17</v>
      </c>
      <c r="E798" s="88">
        <f>'[4]Bulk data'!$G$53</f>
        <v>0.17</v>
      </c>
      <c r="F798" s="88">
        <f>'[4]Bulk data'!$G$54</f>
        <v>0.17</v>
      </c>
      <c r="G798" s="88">
        <f>'[4]Bulk data'!$G$55</f>
        <v>0.17</v>
      </c>
      <c r="H798" s="88">
        <f>'[4]Bulk data'!$G$56</f>
        <v>0.17</v>
      </c>
      <c r="I798" s="88">
        <f>'[4]Bulk data'!$G$57</f>
        <v>0.17</v>
      </c>
      <c r="J798" s="88">
        <f>'[4]Bulk data'!$G$58</f>
        <v>0.17</v>
      </c>
      <c r="K798" s="88">
        <f>'[4]Bulk data'!$G$59</f>
        <v>0.17</v>
      </c>
      <c r="M798" s="32"/>
      <c r="N798" s="6"/>
      <c r="O798" s="1"/>
      <c r="P798" s="6"/>
      <c r="Q798" s="6"/>
      <c r="R798" s="1"/>
      <c r="S798" s="1"/>
      <c r="T798" s="1"/>
      <c r="U798" s="1"/>
      <c r="V798" s="1"/>
      <c r="W798" s="1"/>
      <c r="X798" s="3"/>
      <c r="Y798" s="3"/>
      <c r="Z798" s="3"/>
      <c r="AA798" s="3"/>
      <c r="AB798" s="3"/>
      <c r="AC798" s="3"/>
      <c r="AD798" s="3"/>
      <c r="AE798" s="3"/>
      <c r="AF798" s="3"/>
      <c r="AG798" s="3"/>
    </row>
    <row r="799" spans="1:33" s="5" customFormat="1" ht="14.5" hidden="1" outlineLevel="1">
      <c r="A799" s="32"/>
      <c r="B799" s="98"/>
      <c r="C799" s="98"/>
      <c r="D799" s="98"/>
      <c r="E799" s="98"/>
      <c r="F799" s="98"/>
      <c r="G799" s="98"/>
      <c r="H799" s="98"/>
      <c r="I799" s="98"/>
      <c r="J799" s="98"/>
      <c r="K799" s="98"/>
      <c r="M799" s="32"/>
      <c r="N799" s="91"/>
      <c r="O799" s="32"/>
      <c r="P799" s="91"/>
      <c r="Q799" s="91"/>
      <c r="R799" s="91"/>
      <c r="S799" s="91"/>
      <c r="T799" s="91"/>
      <c r="U799" s="91"/>
      <c r="V799" s="91"/>
      <c r="W799" s="80"/>
    </row>
    <row r="800" spans="1:33" hidden="1" outlineLevel="1">
      <c r="A800" s="10" t="s">
        <v>125</v>
      </c>
      <c r="B800" s="6"/>
      <c r="C800" s="6"/>
      <c r="D800" s="6"/>
      <c r="E800" s="6"/>
      <c r="F800" s="6"/>
      <c r="G800" s="6"/>
      <c r="H800" s="6"/>
      <c r="I800" s="6"/>
      <c r="J800" s="9" t="s">
        <v>104</v>
      </c>
      <c r="K800" s="6"/>
      <c r="L800" s="55"/>
      <c r="M800" s="5"/>
      <c r="N800" s="5"/>
      <c r="O800" s="5"/>
      <c r="P800" s="5"/>
      <c r="Q800" s="5"/>
      <c r="R800" s="5"/>
      <c r="S800" s="5"/>
      <c r="T800" s="5"/>
    </row>
    <row r="801" spans="1:35" ht="14.5" hidden="1" outlineLevel="1">
      <c r="A801" s="23"/>
      <c r="B801" s="23">
        <v>2010</v>
      </c>
      <c r="C801" s="23">
        <v>2020</v>
      </c>
      <c r="D801" s="23">
        <v>2030</v>
      </c>
      <c r="E801" s="23">
        <v>2040</v>
      </c>
      <c r="F801" s="23">
        <v>2050</v>
      </c>
      <c r="G801" s="23">
        <v>2060</v>
      </c>
      <c r="H801" s="23">
        <v>2070</v>
      </c>
      <c r="I801" s="23">
        <v>2080</v>
      </c>
      <c r="J801" s="23">
        <v>2090</v>
      </c>
      <c r="K801" s="23">
        <v>2100</v>
      </c>
      <c r="M801" s="32"/>
      <c r="N801" s="56"/>
      <c r="O801" s="16"/>
      <c r="P801" s="56"/>
      <c r="Q801" s="56"/>
      <c r="R801" s="56"/>
      <c r="S801" s="56"/>
      <c r="T801" s="56"/>
      <c r="U801" s="56"/>
      <c r="V801" s="56"/>
      <c r="W801" s="57"/>
    </row>
    <row r="802" spans="1:35" ht="14.5" hidden="1" outlineLevel="1">
      <c r="A802" s="23" t="s">
        <v>5</v>
      </c>
      <c r="B802" s="89">
        <f t="shared" ref="B802:K802" si="195">B$794*B$787*(B53/B$63)</f>
        <v>240.42360416062172</v>
      </c>
      <c r="C802" s="89">
        <f t="shared" si="195"/>
        <v>330.0911411700684</v>
      </c>
      <c r="D802" s="89">
        <f t="shared" si="195"/>
        <v>385.26108769487422</v>
      </c>
      <c r="E802" s="89">
        <f t="shared" si="195"/>
        <v>414.83663342451814</v>
      </c>
      <c r="F802" s="89">
        <f t="shared" si="195"/>
        <v>460.02532938383149</v>
      </c>
      <c r="G802" s="89">
        <f t="shared" si="195"/>
        <v>484.98541417555322</v>
      </c>
      <c r="H802" s="89">
        <f t="shared" si="195"/>
        <v>460.64838991318913</v>
      </c>
      <c r="I802" s="89">
        <f t="shared" si="195"/>
        <v>421.47313115096222</v>
      </c>
      <c r="J802" s="89">
        <f t="shared" si="195"/>
        <v>372.30492481807909</v>
      </c>
      <c r="K802" s="89">
        <f t="shared" si="195"/>
        <v>328.03179021278083</v>
      </c>
      <c r="M802" s="32"/>
      <c r="N802" s="6"/>
      <c r="O802" s="1"/>
      <c r="P802" s="6"/>
      <c r="Q802" s="6"/>
      <c r="R802" s="1"/>
      <c r="S802" s="1"/>
      <c r="T802" s="1"/>
      <c r="U802" s="1"/>
      <c r="V802" s="1"/>
      <c r="W802" s="1"/>
      <c r="X802" s="3"/>
      <c r="Y802" s="3"/>
      <c r="Z802" s="3"/>
      <c r="AA802" s="3"/>
      <c r="AB802" s="3"/>
      <c r="AC802" s="3"/>
      <c r="AD802" s="3"/>
      <c r="AE802" s="3"/>
      <c r="AF802" s="3"/>
      <c r="AG802" s="3"/>
      <c r="AH802" s="3"/>
      <c r="AI802" s="3"/>
    </row>
    <row r="803" spans="1:35" ht="14.5" hidden="1" outlineLevel="1">
      <c r="A803" s="23" t="s">
        <v>6</v>
      </c>
      <c r="B803" s="89">
        <f t="shared" ref="B803:K803" si="196">B$794*B$787*(B54/B$63)</f>
        <v>1716.7405329442558</v>
      </c>
      <c r="C803" s="89">
        <f t="shared" si="196"/>
        <v>3564.0303149318624</v>
      </c>
      <c r="D803" s="89">
        <f t="shared" si="196"/>
        <v>4290.5674875660388</v>
      </c>
      <c r="E803" s="89">
        <f t="shared" si="196"/>
        <v>4044.0518435965505</v>
      </c>
      <c r="F803" s="89">
        <f t="shared" si="196"/>
        <v>3698.1473035352556</v>
      </c>
      <c r="G803" s="89">
        <f t="shared" si="196"/>
        <v>3161.2798320162797</v>
      </c>
      <c r="H803" s="89">
        <f t="shared" si="196"/>
        <v>2463.154720204539</v>
      </c>
      <c r="I803" s="89">
        <f t="shared" si="196"/>
        <v>1901.2814917760961</v>
      </c>
      <c r="J803" s="89">
        <f t="shared" si="196"/>
        <v>1463.7402578271244</v>
      </c>
      <c r="K803" s="89">
        <f t="shared" si="196"/>
        <v>1163.1739618837614</v>
      </c>
      <c r="M803" s="32"/>
      <c r="N803" s="6"/>
      <c r="O803" s="1"/>
      <c r="P803" s="6"/>
      <c r="Q803" s="6"/>
      <c r="R803" s="1"/>
      <c r="S803" s="1"/>
      <c r="T803" s="1"/>
      <c r="U803" s="1"/>
      <c r="V803" s="1"/>
      <c r="W803" s="1"/>
      <c r="X803" s="3"/>
      <c r="Y803" s="3"/>
      <c r="Z803" s="3"/>
      <c r="AA803" s="3"/>
      <c r="AB803" s="3"/>
      <c r="AC803" s="3"/>
      <c r="AD803" s="3"/>
      <c r="AE803" s="3"/>
      <c r="AF803" s="3"/>
      <c r="AG803" s="3"/>
      <c r="AH803" s="3"/>
      <c r="AI803" s="3"/>
    </row>
    <row r="804" spans="1:35" ht="14.5" hidden="1" outlineLevel="1">
      <c r="A804" s="23" t="s">
        <v>11</v>
      </c>
      <c r="B804" s="89">
        <f t="shared" ref="B804:K804" si="197">B$794*B$787*(B55/B$63)</f>
        <v>2749.7257925912768</v>
      </c>
      <c r="C804" s="89">
        <f t="shared" si="197"/>
        <v>2462.0910846776001</v>
      </c>
      <c r="D804" s="89">
        <f t="shared" si="197"/>
        <v>2196.7081697098524</v>
      </c>
      <c r="E804" s="89">
        <f t="shared" si="197"/>
        <v>1890.4986886554429</v>
      </c>
      <c r="F804" s="89">
        <f t="shared" si="197"/>
        <v>1723.5562537615365</v>
      </c>
      <c r="G804" s="89">
        <f t="shared" si="197"/>
        <v>1527.8067544140347</v>
      </c>
      <c r="H804" s="89">
        <f t="shared" si="197"/>
        <v>1255.7369501237654</v>
      </c>
      <c r="I804" s="89">
        <f t="shared" si="197"/>
        <v>1018.4701172746451</v>
      </c>
      <c r="J804" s="89">
        <f t="shared" si="197"/>
        <v>810.22176562048094</v>
      </c>
      <c r="K804" s="89">
        <f t="shared" si="197"/>
        <v>650.34646935097567</v>
      </c>
      <c r="M804" s="32"/>
      <c r="N804" s="6"/>
      <c r="O804" s="1"/>
      <c r="P804" s="6"/>
      <c r="Q804" s="6"/>
      <c r="R804" s="1"/>
      <c r="S804" s="1"/>
      <c r="T804" s="1"/>
      <c r="U804" s="1"/>
      <c r="V804" s="1"/>
      <c r="W804" s="1"/>
      <c r="X804" s="3"/>
      <c r="Y804" s="3"/>
      <c r="Z804" s="3"/>
      <c r="AA804" s="3"/>
      <c r="AB804" s="3"/>
      <c r="AC804" s="3"/>
      <c r="AD804" s="3"/>
      <c r="AE804" s="3"/>
      <c r="AF804" s="3"/>
      <c r="AG804" s="3"/>
      <c r="AH804" s="3"/>
      <c r="AI804" s="3"/>
    </row>
    <row r="805" spans="1:35" ht="14.5" hidden="1" outlineLevel="1">
      <c r="A805" s="23" t="s">
        <v>2</v>
      </c>
      <c r="B805" s="89">
        <f t="shared" ref="B805:K805" si="198">B$794*B$787*(B56/B$63)</f>
        <v>515.61130148563905</v>
      </c>
      <c r="C805" s="89">
        <f t="shared" si="198"/>
        <v>703.92089594923539</v>
      </c>
      <c r="D805" s="89">
        <f t="shared" si="198"/>
        <v>766.95057234618434</v>
      </c>
      <c r="E805" s="89">
        <f t="shared" si="198"/>
        <v>697.7575860373579</v>
      </c>
      <c r="F805" s="89">
        <f t="shared" si="198"/>
        <v>653.66261508335617</v>
      </c>
      <c r="G805" s="89">
        <f t="shared" si="198"/>
        <v>604.29930009063571</v>
      </c>
      <c r="H805" s="89">
        <f t="shared" si="198"/>
        <v>529.89481709588642</v>
      </c>
      <c r="I805" s="89">
        <f t="shared" si="198"/>
        <v>467.2738400402626</v>
      </c>
      <c r="J805" s="89">
        <f t="shared" si="198"/>
        <v>409.15494971480337</v>
      </c>
      <c r="K805" s="89">
        <f t="shared" si="198"/>
        <v>363.91680745701626</v>
      </c>
      <c r="M805" s="32"/>
      <c r="N805" s="6"/>
      <c r="O805" s="1"/>
      <c r="P805" s="6"/>
      <c r="Q805" s="6"/>
      <c r="R805" s="1"/>
      <c r="S805" s="1"/>
      <c r="T805" s="1"/>
      <c r="U805" s="1"/>
      <c r="V805" s="1"/>
      <c r="W805" s="1"/>
      <c r="X805" s="3"/>
      <c r="Y805" s="3"/>
      <c r="Z805" s="3"/>
      <c r="AA805" s="3"/>
      <c r="AB805" s="3"/>
      <c r="AC805" s="3"/>
      <c r="AD805" s="3"/>
      <c r="AE805" s="3"/>
      <c r="AF805" s="3"/>
      <c r="AG805" s="3"/>
      <c r="AH805" s="3"/>
      <c r="AI805" s="3"/>
    </row>
    <row r="806" spans="1:35" ht="14.5" hidden="1" outlineLevel="1">
      <c r="A806" s="23" t="s">
        <v>3</v>
      </c>
      <c r="B806" s="89">
        <f t="shared" ref="B806:K806" si="199">B$794*B$787*(B57/B$63)</f>
        <v>957.03485692940706</v>
      </c>
      <c r="C806" s="89">
        <f t="shared" si="199"/>
        <v>1100.0135058933313</v>
      </c>
      <c r="D806" s="89">
        <f t="shared" si="199"/>
        <v>1154.9508680306919</v>
      </c>
      <c r="E806" s="89">
        <f t="shared" si="199"/>
        <v>1122.6971256675233</v>
      </c>
      <c r="F806" s="89">
        <f t="shared" si="199"/>
        <v>1148.4689351712238</v>
      </c>
      <c r="G806" s="89">
        <f t="shared" si="199"/>
        <v>1138.1652099802486</v>
      </c>
      <c r="H806" s="89">
        <f t="shared" si="199"/>
        <v>1027.4042385920702</v>
      </c>
      <c r="I806" s="89">
        <f t="shared" si="199"/>
        <v>908.44968191402097</v>
      </c>
      <c r="J806" s="89">
        <f t="shared" si="199"/>
        <v>786.92325356640163</v>
      </c>
      <c r="K806" s="89">
        <f t="shared" si="199"/>
        <v>690.97137033476838</v>
      </c>
      <c r="M806" s="32"/>
      <c r="N806" s="6"/>
      <c r="O806" s="1"/>
      <c r="P806" s="6"/>
      <c r="Q806" s="6"/>
      <c r="R806" s="1"/>
      <c r="S806" s="1"/>
      <c r="T806" s="1"/>
      <c r="U806" s="1"/>
      <c r="V806" s="1"/>
      <c r="W806" s="1"/>
      <c r="X806" s="3"/>
      <c r="Y806" s="3"/>
      <c r="Z806" s="3"/>
      <c r="AA806" s="3"/>
      <c r="AB806" s="3"/>
      <c r="AC806" s="3"/>
      <c r="AD806" s="3"/>
      <c r="AE806" s="3"/>
      <c r="AF806" s="3"/>
      <c r="AG806" s="3"/>
      <c r="AH806" s="3"/>
      <c r="AI806" s="3"/>
    </row>
    <row r="807" spans="1:35" ht="14.5" hidden="1" outlineLevel="1">
      <c r="A807" s="23" t="s">
        <v>4</v>
      </c>
      <c r="B807" s="89">
        <f t="shared" ref="B807:K807" si="200">B$794*B$787*(B58/B$63)</f>
        <v>530.58634328634753</v>
      </c>
      <c r="C807" s="89">
        <f t="shared" si="200"/>
        <v>627.50881954403883</v>
      </c>
      <c r="D807" s="89">
        <f t="shared" si="200"/>
        <v>677.0322331413189</v>
      </c>
      <c r="E807" s="89">
        <f t="shared" si="200"/>
        <v>689.61099463405321</v>
      </c>
      <c r="F807" s="89">
        <f t="shared" si="200"/>
        <v>728.24781422275157</v>
      </c>
      <c r="G807" s="89">
        <f t="shared" si="200"/>
        <v>735.22756831993775</v>
      </c>
      <c r="H807" s="89">
        <f t="shared" si="200"/>
        <v>682.46988238898609</v>
      </c>
      <c r="I807" s="89">
        <f t="shared" si="200"/>
        <v>619.44218595051643</v>
      </c>
      <c r="J807" s="89">
        <f t="shared" si="200"/>
        <v>550.51411349645059</v>
      </c>
      <c r="K807" s="89">
        <f t="shared" si="200"/>
        <v>494.41962693227629</v>
      </c>
      <c r="M807" s="32"/>
      <c r="N807" s="6"/>
      <c r="O807" s="1"/>
      <c r="P807" s="6"/>
      <c r="Q807" s="6"/>
      <c r="R807" s="1"/>
      <c r="S807" s="1"/>
      <c r="T807" s="1"/>
      <c r="U807" s="1"/>
      <c r="V807" s="1"/>
      <c r="W807" s="1"/>
      <c r="X807" s="3"/>
      <c r="Y807" s="3"/>
      <c r="Z807" s="3"/>
      <c r="AA807" s="3"/>
      <c r="AB807" s="3"/>
      <c r="AC807" s="3"/>
      <c r="AD807" s="3"/>
      <c r="AE807" s="3"/>
      <c r="AF807" s="3"/>
      <c r="AG807" s="3"/>
      <c r="AH807" s="3"/>
      <c r="AI807" s="3"/>
    </row>
    <row r="808" spans="1:35" ht="14.5" hidden="1" outlineLevel="1">
      <c r="A808" s="23" t="s">
        <v>0</v>
      </c>
      <c r="B808" s="89">
        <f t="shared" ref="B808:K808" si="201">B$794*B$787*(B59/B$63)</f>
        <v>2474.1484545886433</v>
      </c>
      <c r="C808" s="89">
        <f t="shared" si="201"/>
        <v>2268.473589959689</v>
      </c>
      <c r="D808" s="89">
        <f t="shared" si="201"/>
        <v>2083.4021455238803</v>
      </c>
      <c r="E808" s="89">
        <f t="shared" si="201"/>
        <v>1817.0827633102535</v>
      </c>
      <c r="F808" s="89">
        <f t="shared" si="201"/>
        <v>1679.1873848602265</v>
      </c>
      <c r="G808" s="89">
        <f t="shared" si="201"/>
        <v>1521.2877217304388</v>
      </c>
      <c r="H808" s="89">
        <f t="shared" si="201"/>
        <v>1281.1552775597875</v>
      </c>
      <c r="I808" s="89">
        <f t="shared" si="201"/>
        <v>1056.4061866047361</v>
      </c>
      <c r="J808" s="89">
        <f t="shared" si="201"/>
        <v>844.15074353820535</v>
      </c>
      <c r="K808" s="89">
        <f t="shared" si="201"/>
        <v>673.64307205177124</v>
      </c>
      <c r="M808" s="32"/>
      <c r="N808" s="6"/>
      <c r="O808" s="1"/>
      <c r="P808" s="6"/>
      <c r="Q808" s="6"/>
      <c r="R808" s="1"/>
      <c r="S808" s="1"/>
      <c r="T808" s="1"/>
      <c r="U808" s="1"/>
      <c r="V808" s="1"/>
      <c r="W808" s="1"/>
      <c r="X808" s="3"/>
      <c r="Y808" s="3"/>
      <c r="Z808" s="3"/>
      <c r="AA808" s="3"/>
      <c r="AB808" s="3"/>
      <c r="AC808" s="3"/>
      <c r="AD808" s="3"/>
      <c r="AE808" s="3"/>
      <c r="AF808" s="3"/>
      <c r="AG808" s="3"/>
      <c r="AH808" s="3"/>
      <c r="AI808" s="3"/>
    </row>
    <row r="809" spans="1:35" ht="14.5" hidden="1" outlineLevel="1">
      <c r="A809" s="23" t="s">
        <v>1</v>
      </c>
      <c r="B809" s="89">
        <f t="shared" ref="B809:K809" si="202">B$794*B$787*(B60/B$63)</f>
        <v>721.35075586971914</v>
      </c>
      <c r="C809" s="89">
        <f t="shared" si="202"/>
        <v>545.7930840015681</v>
      </c>
      <c r="D809" s="89">
        <f t="shared" si="202"/>
        <v>426.28467623474512</v>
      </c>
      <c r="E809" s="89">
        <f t="shared" si="202"/>
        <v>332.49009558598271</v>
      </c>
      <c r="F809" s="89">
        <f t="shared" si="202"/>
        <v>279.6408376714304</v>
      </c>
      <c r="G809" s="89">
        <f t="shared" si="202"/>
        <v>232.75243098226653</v>
      </c>
      <c r="H809" s="89">
        <f t="shared" si="202"/>
        <v>179.35178578236196</v>
      </c>
      <c r="I809" s="89">
        <f t="shared" si="202"/>
        <v>134.95248536566564</v>
      </c>
      <c r="J809" s="89">
        <f t="shared" si="202"/>
        <v>99.675690067592953</v>
      </c>
      <c r="K809" s="89">
        <f t="shared" si="202"/>
        <v>74.22767596394479</v>
      </c>
      <c r="M809" s="32"/>
      <c r="N809" s="6"/>
      <c r="O809" s="1"/>
      <c r="P809" s="6"/>
      <c r="Q809" s="6"/>
      <c r="R809" s="1"/>
      <c r="S809" s="1"/>
      <c r="T809" s="1"/>
      <c r="U809" s="1"/>
      <c r="V809" s="1"/>
      <c r="W809" s="1"/>
      <c r="X809" s="3"/>
      <c r="Y809" s="3"/>
      <c r="Z809" s="3"/>
      <c r="AA809" s="3"/>
      <c r="AB809" s="3"/>
      <c r="AC809" s="3"/>
      <c r="AD809" s="3"/>
      <c r="AE809" s="3"/>
      <c r="AF809" s="3"/>
      <c r="AG809" s="3"/>
      <c r="AH809" s="3"/>
      <c r="AI809" s="3"/>
    </row>
    <row r="810" spans="1:35" ht="14.5" hidden="1" outlineLevel="1">
      <c r="A810" s="23" t="s">
        <v>7</v>
      </c>
      <c r="B810" s="89">
        <f t="shared" ref="B810:K810" si="203">B$794*B$787*(B61/B$63)</f>
        <v>692.84352832150591</v>
      </c>
      <c r="C810" s="89">
        <f t="shared" si="203"/>
        <v>828.66665033218737</v>
      </c>
      <c r="D810" s="89">
        <f t="shared" si="203"/>
        <v>905.42497770832188</v>
      </c>
      <c r="E810" s="89">
        <f t="shared" si="203"/>
        <v>878.63031345340971</v>
      </c>
      <c r="F810" s="89">
        <f t="shared" si="203"/>
        <v>873.05991479017632</v>
      </c>
      <c r="G810" s="89">
        <f t="shared" si="203"/>
        <v>832.8679461022715</v>
      </c>
      <c r="H810" s="89">
        <f t="shared" si="203"/>
        <v>723.84021776634279</v>
      </c>
      <c r="I810" s="89">
        <f t="shared" si="203"/>
        <v>614.03833923779803</v>
      </c>
      <c r="J810" s="89">
        <f t="shared" si="203"/>
        <v>510.83811603413687</v>
      </c>
      <c r="K810" s="89">
        <f t="shared" si="203"/>
        <v>431.19099246118805</v>
      </c>
      <c r="M810" s="32"/>
      <c r="N810" s="6"/>
      <c r="O810" s="1"/>
      <c r="P810" s="6"/>
      <c r="Q810" s="6"/>
      <c r="R810" s="1"/>
      <c r="S810" s="1"/>
      <c r="T810" s="1"/>
      <c r="U810" s="1"/>
      <c r="V810" s="1"/>
      <c r="W810" s="1"/>
      <c r="X810" s="3"/>
      <c r="Y810" s="3"/>
      <c r="Z810" s="3"/>
      <c r="AA810" s="3"/>
      <c r="AB810" s="3"/>
      <c r="AC810" s="3"/>
      <c r="AD810" s="3"/>
      <c r="AE810" s="3"/>
      <c r="AF810" s="3"/>
      <c r="AG810" s="3"/>
    </row>
    <row r="811" spans="1:35" ht="14.5" hidden="1" outlineLevel="1">
      <c r="A811" s="23" t="s">
        <v>8</v>
      </c>
      <c r="B811" s="89">
        <f t="shared" ref="B811:K811" si="204">B$794*B$787*(B62/B$63)</f>
        <v>765.4156298228836</v>
      </c>
      <c r="C811" s="89">
        <f t="shared" si="204"/>
        <v>1478.7753298575303</v>
      </c>
      <c r="D811" s="89">
        <f t="shared" si="204"/>
        <v>2121.6846259737658</v>
      </c>
      <c r="E811" s="89">
        <f t="shared" si="204"/>
        <v>2241.7262134975258</v>
      </c>
      <c r="F811" s="89">
        <f t="shared" si="204"/>
        <v>2238.8577846422954</v>
      </c>
      <c r="G811" s="89">
        <f t="shared" si="204"/>
        <v>2099.2693989022687</v>
      </c>
      <c r="H811" s="89">
        <f t="shared" si="204"/>
        <v>1817.6603932652902</v>
      </c>
      <c r="I811" s="89">
        <f t="shared" si="204"/>
        <v>1553.2066458945233</v>
      </c>
      <c r="J811" s="89">
        <f t="shared" si="204"/>
        <v>1298.5743656046532</v>
      </c>
      <c r="K811" s="89">
        <f t="shared" si="204"/>
        <v>1094.3145550467082</v>
      </c>
      <c r="M811" s="32"/>
      <c r="N811" s="9" t="s">
        <v>9</v>
      </c>
      <c r="O811" s="1"/>
      <c r="P811" s="6"/>
      <c r="Q811" s="6"/>
      <c r="R811" s="1"/>
      <c r="S811" s="1"/>
      <c r="T811" s="1"/>
      <c r="U811" s="1"/>
      <c r="V811" s="1"/>
      <c r="W811" s="1"/>
      <c r="X811" s="3"/>
      <c r="Y811" s="3"/>
      <c r="Z811" s="3"/>
      <c r="AA811" s="3"/>
      <c r="AB811" s="3"/>
      <c r="AC811" s="3"/>
      <c r="AD811" s="3"/>
      <c r="AE811" s="3"/>
      <c r="AF811" s="3"/>
      <c r="AG811" s="3"/>
    </row>
    <row r="812" spans="1:35" ht="14.5" hidden="1" outlineLevel="1">
      <c r="A812" s="23" t="s">
        <v>89</v>
      </c>
      <c r="B812" s="89">
        <f>SUM(B802:B811)</f>
        <v>11363.880800000301</v>
      </c>
      <c r="C812" s="89">
        <f t="shared" ref="C812:K812" si="205">SUM(C802:C811)</f>
        <v>13909.36441631711</v>
      </c>
      <c r="D812" s="89">
        <f t="shared" si="205"/>
        <v>15008.266843929672</v>
      </c>
      <c r="E812" s="89">
        <f t="shared" si="205"/>
        <v>14129.38225786262</v>
      </c>
      <c r="F812" s="89">
        <f t="shared" si="205"/>
        <v>13482.854173122083</v>
      </c>
      <c r="G812" s="89">
        <f t="shared" si="205"/>
        <v>12337.941576713933</v>
      </c>
      <c r="H812" s="89">
        <f t="shared" si="205"/>
        <v>10421.316672692219</v>
      </c>
      <c r="I812" s="89">
        <f t="shared" si="205"/>
        <v>8694.9941052092272</v>
      </c>
      <c r="J812" s="89">
        <f t="shared" si="205"/>
        <v>7146.0981802879287</v>
      </c>
      <c r="K812" s="89">
        <f t="shared" si="205"/>
        <v>5964.2363216951899</v>
      </c>
      <c r="M812" s="32"/>
      <c r="N812" s="9"/>
      <c r="O812" s="1"/>
      <c r="P812" s="6"/>
      <c r="Q812" s="6"/>
      <c r="R812" s="1"/>
      <c r="S812" s="1"/>
      <c r="T812" s="1"/>
      <c r="U812" s="1"/>
      <c r="V812" s="1"/>
      <c r="W812" s="1"/>
      <c r="X812" s="3"/>
      <c r="Y812" s="3"/>
      <c r="Z812" s="3"/>
      <c r="AA812" s="3"/>
      <c r="AB812" s="3"/>
      <c r="AC812" s="3"/>
      <c r="AD812" s="3"/>
      <c r="AE812" s="3"/>
      <c r="AF812" s="3"/>
      <c r="AG812" s="3"/>
    </row>
    <row r="813" spans="1:35" ht="14.5" hidden="1" outlineLevel="1">
      <c r="A813" s="32"/>
      <c r="B813" s="5"/>
      <c r="C813" s="5"/>
      <c r="D813" s="5"/>
      <c r="E813" s="5"/>
      <c r="F813" s="5"/>
      <c r="G813" s="5"/>
      <c r="H813" s="5"/>
      <c r="I813" s="5"/>
      <c r="J813" s="5"/>
      <c r="K813" s="5"/>
      <c r="L813" s="5"/>
      <c r="M813" s="10" t="s">
        <v>9</v>
      </c>
      <c r="N813" s="5"/>
      <c r="O813" s="5"/>
      <c r="P813" s="5"/>
      <c r="Q813" s="5"/>
      <c r="R813" s="5"/>
      <c r="S813" s="5"/>
      <c r="T813" s="5"/>
    </row>
    <row r="814" spans="1:35" hidden="1" outlineLevel="1">
      <c r="A814" s="10" t="s">
        <v>126</v>
      </c>
      <c r="B814" s="6"/>
      <c r="C814" s="6"/>
      <c r="D814" s="6"/>
      <c r="E814" s="6"/>
      <c r="F814" s="6"/>
      <c r="G814" s="6"/>
      <c r="H814" s="6"/>
      <c r="I814" s="6"/>
      <c r="J814" s="9" t="s">
        <v>102</v>
      </c>
      <c r="K814" s="6"/>
      <c r="L814" s="55"/>
      <c r="M814" s="5"/>
      <c r="N814" s="5"/>
      <c r="O814" s="5"/>
      <c r="P814" s="5"/>
      <c r="Q814" s="5"/>
      <c r="R814" s="5"/>
      <c r="S814" s="5"/>
      <c r="T814" s="5"/>
    </row>
    <row r="815" spans="1:35" ht="14.5" hidden="1" outlineLevel="1">
      <c r="A815" s="21"/>
      <c r="B815" s="21">
        <v>2010</v>
      </c>
      <c r="C815" s="21">
        <v>2020</v>
      </c>
      <c r="D815" s="21">
        <v>2030</v>
      </c>
      <c r="E815" s="21">
        <v>2040</v>
      </c>
      <c r="F815" s="21">
        <v>2050</v>
      </c>
      <c r="G815" s="21">
        <v>2060</v>
      </c>
      <c r="H815" s="21">
        <v>2070</v>
      </c>
      <c r="I815" s="21">
        <v>2080</v>
      </c>
      <c r="J815" s="21">
        <v>2090</v>
      </c>
      <c r="K815" s="21">
        <v>2100</v>
      </c>
      <c r="M815" s="32"/>
      <c r="N815" s="56"/>
      <c r="O815" s="16"/>
      <c r="P815" s="56"/>
      <c r="Q815" s="56"/>
      <c r="R815" s="56"/>
      <c r="S815" s="56"/>
      <c r="T815" s="56"/>
      <c r="U815" s="56"/>
      <c r="V815" s="56"/>
      <c r="W815" s="57"/>
    </row>
    <row r="816" spans="1:35" ht="14.5" hidden="1" outlineLevel="1">
      <c r="A816" s="21" t="s">
        <v>89</v>
      </c>
      <c r="B816" s="94">
        <f>'[4]Oil tankers data'!$G$46</f>
        <v>1.5080599986402388E-4</v>
      </c>
      <c r="C816" s="87">
        <f>'[4]Oil tankers data'!$G$51</f>
        <v>1.316269126481518E-4</v>
      </c>
      <c r="D816" s="87">
        <f>'[4]Oil tankers data'!$G$52</f>
        <v>1.1316366382420115E-4</v>
      </c>
      <c r="E816" s="87">
        <f>'[4]Oil tankers data'!$G$53</f>
        <v>9.7290246747245424E-5</v>
      </c>
      <c r="F816" s="87">
        <f>'[4]Oil tankers data'!$G$54</f>
        <v>8.3643386863510477E-5</v>
      </c>
      <c r="G816" s="87">
        <f>'[4]Oil tankers data'!$G$55</f>
        <v>7.1910765980218457E-5</v>
      </c>
      <c r="H816" s="87">
        <f>'[4]Oil tankers data'!$G$56</f>
        <v>6.2756510785335029E-5</v>
      </c>
      <c r="I816" s="87">
        <f>'[4]Oil tankers data'!$G$57</f>
        <v>5.5046029036851558E-5</v>
      </c>
      <c r="J816" s="87">
        <f>'[4]Oil tankers data'!$G$58</f>
        <v>4.852825715080642E-5</v>
      </c>
      <c r="K816" s="87">
        <f>'[4]Oil tankers data'!$G$59</f>
        <v>4.2999563819236659E-5</v>
      </c>
      <c r="M816" s="32"/>
      <c r="N816" s="6"/>
      <c r="O816" s="1"/>
      <c r="P816" s="6"/>
      <c r="Q816" s="6"/>
      <c r="R816" s="1"/>
      <c r="S816" s="1"/>
      <c r="T816" s="1"/>
      <c r="U816" s="1"/>
      <c r="V816" s="1"/>
      <c r="W816" s="1"/>
      <c r="X816" s="3"/>
      <c r="Y816" s="3"/>
      <c r="Z816" s="3"/>
      <c r="AA816" s="3"/>
      <c r="AB816" s="3"/>
      <c r="AC816" s="3"/>
      <c r="AD816" s="3"/>
      <c r="AE816" s="3"/>
      <c r="AF816" s="3"/>
      <c r="AG816" s="3"/>
    </row>
    <row r="817" spans="1:35" ht="14.5" hidden="1" outlineLevel="1">
      <c r="A817" s="79"/>
      <c r="B817" s="86"/>
      <c r="C817" s="2"/>
      <c r="D817" s="2"/>
      <c r="E817" s="2"/>
      <c r="F817" s="2"/>
      <c r="G817" s="2"/>
      <c r="H817" s="2"/>
      <c r="I817" s="2"/>
      <c r="J817" s="2"/>
      <c r="K817" s="2"/>
      <c r="M817" s="32"/>
      <c r="N817" s="6"/>
      <c r="O817" s="1"/>
      <c r="P817" s="6"/>
      <c r="Q817" s="6"/>
      <c r="R817" s="1"/>
      <c r="S817" s="1"/>
      <c r="T817" s="1"/>
      <c r="U817" s="1"/>
      <c r="V817" s="1"/>
      <c r="W817" s="1"/>
      <c r="X817" s="3"/>
      <c r="Y817" s="3"/>
      <c r="Z817" s="3"/>
      <c r="AA817" s="3"/>
      <c r="AB817" s="3"/>
      <c r="AC817" s="3"/>
      <c r="AD817" s="3"/>
      <c r="AE817" s="3"/>
      <c r="AF817" s="3"/>
      <c r="AG817" s="3"/>
    </row>
    <row r="818" spans="1:35" hidden="1" outlineLevel="1">
      <c r="A818" s="10" t="s">
        <v>127</v>
      </c>
      <c r="B818" s="6"/>
      <c r="C818" s="6"/>
      <c r="D818" s="6"/>
      <c r="E818" s="6"/>
      <c r="F818" s="6"/>
      <c r="G818" s="6"/>
      <c r="H818" s="6"/>
      <c r="I818" s="6"/>
      <c r="J818" s="9" t="s">
        <v>101</v>
      </c>
      <c r="K818" s="6"/>
      <c r="L818" s="55"/>
      <c r="M818" s="5"/>
      <c r="N818" s="5"/>
      <c r="O818" s="5"/>
      <c r="P818" s="5"/>
      <c r="Q818" s="5"/>
      <c r="R818" s="5"/>
      <c r="S818" s="5"/>
      <c r="T818" s="5"/>
    </row>
    <row r="819" spans="1:35" ht="14.5" hidden="1" outlineLevel="1">
      <c r="A819" s="20"/>
      <c r="B819" s="100">
        <v>2010</v>
      </c>
      <c r="C819" s="100">
        <v>2020</v>
      </c>
      <c r="D819" s="100">
        <v>2030</v>
      </c>
      <c r="E819" s="100">
        <v>2040</v>
      </c>
      <c r="F819" s="100">
        <v>2050</v>
      </c>
      <c r="G819" s="100">
        <v>2060</v>
      </c>
      <c r="H819" s="100">
        <v>2070</v>
      </c>
      <c r="I819" s="100">
        <v>2080</v>
      </c>
      <c r="J819" s="100">
        <v>2090</v>
      </c>
      <c r="K819" s="100">
        <v>2100</v>
      </c>
      <c r="M819" s="32"/>
      <c r="N819" s="56"/>
      <c r="O819" s="16"/>
      <c r="P819" s="56"/>
      <c r="Q819" s="56"/>
      <c r="R819" s="56"/>
      <c r="S819" s="56"/>
      <c r="T819" s="56"/>
      <c r="U819" s="56"/>
      <c r="V819" s="56"/>
      <c r="W819" s="57"/>
    </row>
    <row r="820" spans="1:35" ht="14.5" hidden="1" outlineLevel="1">
      <c r="A820" s="100" t="s">
        <v>5</v>
      </c>
      <c r="B820" s="101">
        <f>B$816*B802</f>
        <v>3.625732201635485E-2</v>
      </c>
      <c r="C820" s="101">
        <f t="shared" ref="C820:K820" si="206">C$816*C802</f>
        <v>4.3448877804721335E-2</v>
      </c>
      <c r="D820" s="101">
        <f t="shared" si="206"/>
        <v>4.3597556212448825E-2</v>
      </c>
      <c r="E820" s="101">
        <f t="shared" si="206"/>
        <v>4.035955842566797E-2</v>
      </c>
      <c r="F820" s="101">
        <f t="shared" si="206"/>
        <v>3.8478076592665653E-2</v>
      </c>
      <c r="G820" s="101">
        <f t="shared" si="206"/>
        <v>3.4875672622597532E-2</v>
      </c>
      <c r="H820" s="101">
        <f t="shared" si="206"/>
        <v>2.890868564983427E-2</v>
      </c>
      <c r="I820" s="101">
        <f t="shared" si="206"/>
        <v>2.3200422215588611E-2</v>
      </c>
      <c r="J820" s="101">
        <f t="shared" si="206"/>
        <v>1.8067309130083392E-2</v>
      </c>
      <c r="K820" s="101">
        <f t="shared" si="206"/>
        <v>1.4105223897992921E-2</v>
      </c>
      <c r="M820" s="32"/>
      <c r="N820" s="6"/>
      <c r="O820" s="1"/>
      <c r="P820" s="6"/>
      <c r="Q820" s="6"/>
      <c r="R820" s="1"/>
      <c r="S820" s="1"/>
      <c r="T820" s="1"/>
      <c r="U820" s="1"/>
      <c r="V820" s="1"/>
      <c r="W820" s="1"/>
      <c r="X820" s="3"/>
      <c r="Y820" s="3"/>
      <c r="Z820" s="3"/>
      <c r="AA820" s="3"/>
      <c r="AB820" s="3"/>
      <c r="AC820" s="3"/>
      <c r="AD820" s="3"/>
      <c r="AE820" s="3"/>
      <c r="AF820" s="3"/>
      <c r="AG820" s="3"/>
      <c r="AH820" s="3"/>
      <c r="AI820" s="3"/>
    </row>
    <row r="821" spans="1:35" ht="14.5" hidden="1" outlineLevel="1">
      <c r="A821" s="100" t="s">
        <v>6</v>
      </c>
      <c r="B821" s="101">
        <f t="shared" ref="B821:K829" si="207">B$816*B803</f>
        <v>0.25889477257775573</v>
      </c>
      <c r="C821" s="101">
        <f t="shared" si="207"/>
        <v>0.46912230693890122</v>
      </c>
      <c r="D821" s="101">
        <f t="shared" si="207"/>
        <v>0.48553633677797053</v>
      </c>
      <c r="E821" s="101">
        <f t="shared" si="207"/>
        <v>0.39344680172216118</v>
      </c>
      <c r="F821" s="101">
        <f t="shared" si="207"/>
        <v>0.30932556558784746</v>
      </c>
      <c r="G821" s="101">
        <f t="shared" si="207"/>
        <v>0.22733005419810701</v>
      </c>
      <c r="H821" s="101">
        <f t="shared" si="207"/>
        <v>0.15457899576446504</v>
      </c>
      <c r="I821" s="101">
        <f t="shared" si="207"/>
        <v>0.10465799620353543</v>
      </c>
      <c r="J821" s="101">
        <f t="shared" si="207"/>
        <v>7.1032763633822382E-2</v>
      </c>
      <c r="K821" s="101">
        <f t="shared" si="207"/>
        <v>5.0015973006895149E-2</v>
      </c>
      <c r="M821" s="32"/>
      <c r="N821" s="6"/>
      <c r="O821" s="1"/>
      <c r="P821" s="6"/>
      <c r="Q821" s="6"/>
      <c r="R821" s="1"/>
      <c r="S821" s="1"/>
      <c r="T821" s="1"/>
      <c r="U821" s="1"/>
      <c r="V821" s="1"/>
      <c r="W821" s="1"/>
      <c r="X821" s="3"/>
      <c r="Y821" s="3"/>
      <c r="Z821" s="3"/>
      <c r="AA821" s="3"/>
      <c r="AB821" s="3"/>
      <c r="AC821" s="3"/>
      <c r="AD821" s="3"/>
      <c r="AE821" s="3"/>
      <c r="AF821" s="3"/>
      <c r="AG821" s="3"/>
      <c r="AH821" s="3"/>
      <c r="AI821" s="3"/>
    </row>
    <row r="822" spans="1:35" ht="14.5" hidden="1" outlineLevel="1">
      <c r="A822" s="100" t="s">
        <v>11</v>
      </c>
      <c r="B822" s="101">
        <f t="shared" si="207"/>
        <v>0.41467514750362305</v>
      </c>
      <c r="C822" s="101">
        <f t="shared" si="207"/>
        <v>0.32407744813465178</v>
      </c>
      <c r="D822" s="101">
        <f t="shared" si="207"/>
        <v>0.24858754483692194</v>
      </c>
      <c r="E822" s="101">
        <f t="shared" si="207"/>
        <v>0.18392708389463194</v>
      </c>
      <c r="F822" s="101">
        <f t="shared" si="207"/>
        <v>0.14416408251439902</v>
      </c>
      <c r="G822" s="101">
        <f t="shared" si="207"/>
        <v>0.10986575397966473</v>
      </c>
      <c r="H822" s="101">
        <f t="shared" si="207"/>
        <v>7.8805669453985802E-2</v>
      </c>
      <c r="I822" s="101">
        <f t="shared" si="207"/>
        <v>5.6062735648665728E-2</v>
      </c>
      <c r="J822" s="101">
        <f t="shared" si="207"/>
        <v>3.9318650191211106E-2</v>
      </c>
      <c r="K822" s="101">
        <f t="shared" si="207"/>
        <v>2.7964614513472517E-2</v>
      </c>
      <c r="M822" s="32"/>
      <c r="N822" s="6"/>
      <c r="O822" s="1"/>
      <c r="P822" s="6"/>
      <c r="Q822" s="6"/>
      <c r="R822" s="1"/>
      <c r="S822" s="1"/>
      <c r="T822" s="1"/>
      <c r="U822" s="1"/>
      <c r="V822" s="1"/>
      <c r="W822" s="1"/>
      <c r="X822" s="3"/>
      <c r="Y822" s="3"/>
      <c r="Z822" s="3"/>
      <c r="AA822" s="3"/>
      <c r="AB822" s="3"/>
      <c r="AC822" s="3"/>
      <c r="AD822" s="3"/>
      <c r="AE822" s="3"/>
      <c r="AF822" s="3"/>
      <c r="AG822" s="3"/>
      <c r="AH822" s="3"/>
      <c r="AI822" s="3"/>
    </row>
    <row r="823" spans="1:35" ht="14.5" hidden="1" outlineLevel="1">
      <c r="A823" s="100" t="s">
        <v>2</v>
      </c>
      <c r="B823" s="101">
        <f t="shared" si="207"/>
        <v>7.7757277861732463E-2</v>
      </c>
      <c r="C823" s="101">
        <f t="shared" si="207"/>
        <v>9.265493428231876E-2</v>
      </c>
      <c r="D823" s="101">
        <f t="shared" si="207"/>
        <v>8.6790936738762273E-2</v>
      </c>
      <c r="E823" s="101">
        <f t="shared" si="207"/>
        <v>6.7885007715336884E-2</v>
      </c>
      <c r="F823" s="101">
        <f t="shared" si="207"/>
        <v>5.4674554991631097E-2</v>
      </c>
      <c r="G823" s="101">
        <f t="shared" si="207"/>
        <v>4.3455625550827513E-2</v>
      </c>
      <c r="H823" s="101">
        <f t="shared" si="207"/>
        <v>3.3254349804171128E-2</v>
      </c>
      <c r="I823" s="101">
        <f t="shared" si="207"/>
        <v>2.5721569367017427E-2</v>
      </c>
      <c r="J823" s="101">
        <f t="shared" si="207"/>
        <v>1.9855576614285247E-2</v>
      </c>
      <c r="K823" s="101">
        <f t="shared" si="207"/>
        <v>1.564826398714083E-2</v>
      </c>
      <c r="M823" s="32"/>
      <c r="N823" s="6"/>
      <c r="O823" s="1"/>
      <c r="P823" s="6"/>
      <c r="Q823" s="6"/>
      <c r="R823" s="1"/>
      <c r="S823" s="1"/>
      <c r="T823" s="1"/>
      <c r="U823" s="1"/>
      <c r="V823" s="1"/>
      <c r="W823" s="1"/>
      <c r="X823" s="3"/>
      <c r="Y823" s="3"/>
      <c r="Z823" s="3"/>
      <c r="AA823" s="3"/>
      <c r="AB823" s="3"/>
      <c r="AC823" s="3"/>
      <c r="AD823" s="3"/>
      <c r="AE823" s="3"/>
      <c r="AF823" s="3"/>
      <c r="AG823" s="3"/>
      <c r="AH823" s="3"/>
      <c r="AI823" s="3"/>
    </row>
    <row r="824" spans="1:35" ht="14.5" hidden="1" outlineLevel="1">
      <c r="A824" s="100" t="s">
        <v>3</v>
      </c>
      <c r="B824" s="101">
        <f t="shared" si="207"/>
        <v>0.14432659850396229</v>
      </c>
      <c r="C824" s="101">
        <f t="shared" si="207"/>
        <v>0.14479138165200872</v>
      </c>
      <c r="D824" s="101">
        <f t="shared" si="207"/>
        <v>0.13069847176329452</v>
      </c>
      <c r="E824" s="101">
        <f t="shared" si="207"/>
        <v>0.10922748037861654</v>
      </c>
      <c r="F824" s="101">
        <f t="shared" si="207"/>
        <v>9.6061831445250614E-2</v>
      </c>
      <c r="G824" s="101">
        <f t="shared" si="207"/>
        <v>8.1846332061715862E-2</v>
      </c>
      <c r="H824" s="101">
        <f t="shared" si="207"/>
        <v>6.4476305180102181E-2</v>
      </c>
      <c r="I824" s="101">
        <f t="shared" si="207"/>
        <v>5.0006547569157761E-2</v>
      </c>
      <c r="J824" s="101">
        <f t="shared" si="207"/>
        <v>3.8188014007019586E-2</v>
      </c>
      <c r="K824" s="101">
        <f t="shared" si="207"/>
        <v>2.971146753597528E-2</v>
      </c>
      <c r="M824" s="32"/>
      <c r="N824" s="6"/>
      <c r="O824" s="1"/>
      <c r="P824" s="6"/>
      <c r="Q824" s="6"/>
      <c r="R824" s="1"/>
      <c r="S824" s="1"/>
      <c r="T824" s="1"/>
      <c r="U824" s="1"/>
      <c r="V824" s="1"/>
      <c r="W824" s="1"/>
      <c r="X824" s="3"/>
      <c r="Y824" s="3"/>
      <c r="Z824" s="3"/>
      <c r="AA824" s="3"/>
      <c r="AB824" s="3"/>
      <c r="AC824" s="3"/>
      <c r="AD824" s="3"/>
      <c r="AE824" s="3"/>
      <c r="AF824" s="3"/>
      <c r="AG824" s="3"/>
      <c r="AH824" s="3"/>
      <c r="AI824" s="3"/>
    </row>
    <row r="825" spans="1:35" ht="14.5" hidden="1" outlineLevel="1">
      <c r="A825" s="100" t="s">
        <v>4</v>
      </c>
      <c r="B825" s="101">
        <f t="shared" si="207"/>
        <v>8.0015604013493849E-2</v>
      </c>
      <c r="C825" s="101">
        <f t="shared" si="207"/>
        <v>8.2597048576068047E-2</v>
      </c>
      <c r="D825" s="101">
        <f t="shared" si="207"/>
        <v>7.6615448029352384E-2</v>
      </c>
      <c r="E825" s="101">
        <f t="shared" si="207"/>
        <v>6.709242382756038E-2</v>
      </c>
      <c r="F825" s="101">
        <f t="shared" si="207"/>
        <v>6.0913113657539514E-2</v>
      </c>
      <c r="G825" s="101">
        <f t="shared" si="207"/>
        <v>5.2870777607660117E-2</v>
      </c>
      <c r="H825" s="101">
        <f t="shared" si="207"/>
        <v>4.2829428534810733E-2</v>
      </c>
      <c r="I825" s="101">
        <f t="shared" si="207"/>
        <v>3.4097832554482926E-2</v>
      </c>
      <c r="J825" s="101">
        <f t="shared" si="207"/>
        <v>2.6715490464903985E-2</v>
      </c>
      <c r="K825" s="101">
        <f t="shared" si="207"/>
        <v>2.1259828301757596E-2</v>
      </c>
      <c r="M825" s="32"/>
      <c r="N825" s="6"/>
      <c r="O825" s="1"/>
      <c r="P825" s="6"/>
      <c r="Q825" s="6"/>
      <c r="R825" s="1"/>
      <c r="S825" s="1"/>
      <c r="T825" s="1"/>
      <c r="U825" s="1"/>
      <c r="V825" s="1"/>
      <c r="W825" s="1"/>
      <c r="X825" s="3"/>
      <c r="Y825" s="3"/>
      <c r="Z825" s="3"/>
      <c r="AA825" s="3"/>
      <c r="AB825" s="3"/>
      <c r="AC825" s="3"/>
      <c r="AD825" s="3"/>
      <c r="AE825" s="3"/>
      <c r="AF825" s="3"/>
      <c r="AG825" s="3"/>
      <c r="AH825" s="3"/>
      <c r="AI825" s="3"/>
    </row>
    <row r="826" spans="1:35" ht="14.5" hidden="1" outlineLevel="1">
      <c r="A826" s="100" t="s">
        <v>0</v>
      </c>
      <c r="B826" s="101">
        <f t="shared" si="207"/>
        <v>0.37311643150626983</v>
      </c>
      <c r="C826" s="101">
        <f t="shared" si="207"/>
        <v>0.29859217507026331</v>
      </c>
      <c r="D826" s="101">
        <f t="shared" si="207"/>
        <v>0.2357654200066838</v>
      </c>
      <c r="E826" s="101">
        <f t="shared" si="207"/>
        <v>0.17678443040262112</v>
      </c>
      <c r="F826" s="101">
        <f t="shared" si="207"/>
        <v>0.14045292004819038</v>
      </c>
      <c r="G826" s="101">
        <f t="shared" si="207"/>
        <v>0.10939696534593728</v>
      </c>
      <c r="H826" s="101">
        <f t="shared" si="207"/>
        <v>8.0400834993869699E-2</v>
      </c>
      <c r="I826" s="101">
        <f t="shared" si="207"/>
        <v>5.8150965622553931E-2</v>
      </c>
      <c r="J826" s="101">
        <f t="shared" si="207"/>
        <v>4.0965164356466473E-2</v>
      </c>
      <c r="K826" s="101">
        <f t="shared" si="207"/>
        <v>2.8966358268076777E-2</v>
      </c>
      <c r="M826" s="32"/>
      <c r="N826" s="6"/>
      <c r="O826" s="1"/>
      <c r="P826" s="6"/>
      <c r="Q826" s="6"/>
      <c r="R826" s="1"/>
      <c r="S826" s="1"/>
      <c r="T826" s="1"/>
      <c r="U826" s="1"/>
      <c r="V826" s="1"/>
      <c r="W826" s="1"/>
      <c r="X826" s="3"/>
      <c r="Y826" s="3"/>
      <c r="Z826" s="3"/>
      <c r="AA826" s="3"/>
      <c r="AB826" s="3"/>
      <c r="AC826" s="3"/>
      <c r="AD826" s="3"/>
      <c r="AE826" s="3"/>
      <c r="AF826" s="3"/>
      <c r="AG826" s="3"/>
      <c r="AH826" s="3"/>
      <c r="AI826" s="3"/>
    </row>
    <row r="827" spans="1:35" ht="14.5" hidden="1" outlineLevel="1">
      <c r="A827" s="100" t="s">
        <v>1</v>
      </c>
      <c r="B827" s="101">
        <f t="shared" si="207"/>
        <v>0.10878402199160239</v>
      </c>
      <c r="C827" s="101">
        <f t="shared" si="207"/>
        <v>7.1841058591839785E-2</v>
      </c>
      <c r="D827" s="101">
        <f t="shared" si="207"/>
        <v>4.8239935794837124E-2</v>
      </c>
      <c r="E827" s="101">
        <f t="shared" si="207"/>
        <v>3.2348043440575472E-2</v>
      </c>
      <c r="F827" s="101">
        <f t="shared" si="207"/>
        <v>2.3390106768187587E-2</v>
      </c>
      <c r="G827" s="101">
        <f t="shared" si="207"/>
        <v>1.6737405595692718E-2</v>
      </c>
      <c r="H827" s="101">
        <f t="shared" si="207"/>
        <v>1.1255492278819897E-2</v>
      </c>
      <c r="I827" s="101">
        <f t="shared" si="207"/>
        <v>7.4285984280337159E-3</v>
      </c>
      <c r="J827" s="101">
        <f t="shared" si="207"/>
        <v>4.8370875192842323E-3</v>
      </c>
      <c r="K827" s="101">
        <f t="shared" si="207"/>
        <v>3.1917576897652631E-3</v>
      </c>
      <c r="M827" s="32"/>
      <c r="N827" s="6"/>
      <c r="O827" s="1"/>
      <c r="P827" s="6"/>
      <c r="Q827" s="6"/>
      <c r="R827" s="1"/>
      <c r="S827" s="1"/>
      <c r="T827" s="1"/>
      <c r="U827" s="1"/>
      <c r="V827" s="1"/>
      <c r="W827" s="1"/>
      <c r="X827" s="3"/>
      <c r="Y827" s="3"/>
      <c r="Z827" s="3"/>
      <c r="AA827" s="3"/>
      <c r="AB827" s="3"/>
      <c r="AC827" s="3"/>
      <c r="AD827" s="3"/>
      <c r="AE827" s="3"/>
      <c r="AF827" s="3"/>
      <c r="AG827" s="3"/>
      <c r="AH827" s="3"/>
      <c r="AI827" s="3"/>
    </row>
    <row r="828" spans="1:35" ht="14.5" hidden="1" outlineLevel="1">
      <c r="A828" s="100" t="s">
        <v>7</v>
      </c>
      <c r="B828" s="101">
        <f t="shared" si="207"/>
        <v>0.10448496103784284</v>
      </c>
      <c r="C828" s="101">
        <f t="shared" si="207"/>
        <v>0.10907483279771138</v>
      </c>
      <c r="D828" s="101">
        <f t="shared" si="207"/>
        <v>0.10246120779541935</v>
      </c>
      <c r="E828" s="101">
        <f t="shared" si="207"/>
        <v>8.5482159995491816E-2</v>
      </c>
      <c r="F828" s="101">
        <f t="shared" si="207"/>
        <v>7.3025688207818212E-2</v>
      </c>
      <c r="G828" s="101">
        <f t="shared" si="207"/>
        <v>5.9892171964585642E-2</v>
      </c>
      <c r="H828" s="101">
        <f t="shared" si="207"/>
        <v>4.5425686433112747E-2</v>
      </c>
      <c r="I828" s="101">
        <f t="shared" si="207"/>
        <v>3.3800372251423939E-2</v>
      </c>
      <c r="J828" s="101">
        <f t="shared" si="207"/>
        <v>2.4790083457338082E-2</v>
      </c>
      <c r="K828" s="101">
        <f t="shared" si="207"/>
        <v>1.8541024598614848E-2</v>
      </c>
      <c r="M828" s="32"/>
      <c r="N828" s="6"/>
      <c r="O828" s="1"/>
      <c r="P828" s="6"/>
      <c r="Q828" s="6"/>
      <c r="R828" s="1"/>
      <c r="S828" s="1"/>
      <c r="T828" s="1"/>
      <c r="U828" s="1"/>
      <c r="V828" s="1"/>
      <c r="W828" s="1"/>
      <c r="X828" s="3"/>
      <c r="Y828" s="3"/>
      <c r="Z828" s="3"/>
      <c r="AA828" s="3"/>
      <c r="AB828" s="3"/>
      <c r="AC828" s="3"/>
      <c r="AD828" s="3"/>
      <c r="AE828" s="3"/>
      <c r="AF828" s="3"/>
      <c r="AG828" s="3"/>
    </row>
    <row r="829" spans="1:35" ht="14.5" hidden="1" outlineLevel="1">
      <c r="A829" s="100" t="s">
        <v>8</v>
      </c>
      <c r="B829" s="101">
        <f t="shared" si="207"/>
        <v>0.11542926936699154</v>
      </c>
      <c r="C829" s="101">
        <f t="shared" si="207"/>
        <v>0.19464663116939901</v>
      </c>
      <c r="D829" s="101">
        <f t="shared" si="207"/>
        <v>0.24009760575467118</v>
      </c>
      <c r="E829" s="101">
        <f t="shared" si="207"/>
        <v>0.21809809645094247</v>
      </c>
      <c r="F829" s="101">
        <f t="shared" si="207"/>
        <v>0.18726564781321753</v>
      </c>
      <c r="G829" s="101">
        <f t="shared" si="207"/>
        <v>0.1509600704738949</v>
      </c>
      <c r="H829" s="101">
        <f t="shared" si="207"/>
        <v>0.1140700240740295</v>
      </c>
      <c r="I829" s="101">
        <f t="shared" si="207"/>
        <v>8.5497858130140741E-2</v>
      </c>
      <c r="J829" s="101">
        <f t="shared" si="207"/>
        <v>6.3017550743507927E-2</v>
      </c>
      <c r="K829" s="101">
        <f t="shared" si="207"/>
        <v>4.7055048548050496E-2</v>
      </c>
      <c r="M829" s="32"/>
      <c r="N829" s="9" t="s">
        <v>9</v>
      </c>
      <c r="O829" s="1"/>
      <c r="P829" s="6"/>
      <c r="Q829" s="6"/>
      <c r="R829" s="1"/>
      <c r="S829" s="1"/>
      <c r="T829" s="1"/>
      <c r="U829" s="1"/>
      <c r="V829" s="1"/>
      <c r="W829" s="1"/>
      <c r="X829" s="3"/>
      <c r="Y829" s="3"/>
      <c r="Z829" s="3"/>
      <c r="AA829" s="3"/>
      <c r="AB829" s="3"/>
      <c r="AC829" s="3"/>
      <c r="AD829" s="3"/>
      <c r="AE829" s="3"/>
      <c r="AF829" s="3"/>
      <c r="AG829" s="3"/>
    </row>
    <row r="830" spans="1:35" ht="14.5" hidden="1" outlineLevel="1">
      <c r="A830" s="100" t="s">
        <v>89</v>
      </c>
      <c r="B830" s="101">
        <f>SUM(B820:B829)</f>
        <v>1.7137414063796288</v>
      </c>
      <c r="C830" s="101">
        <f t="shared" ref="C830:K830" si="208">SUM(C820:C829)</f>
        <v>1.8308466950178834</v>
      </c>
      <c r="D830" s="101">
        <f t="shared" si="208"/>
        <v>1.698390463710362</v>
      </c>
      <c r="E830" s="101">
        <f t="shared" si="208"/>
        <v>1.3746510862536057</v>
      </c>
      <c r="F830" s="101">
        <f t="shared" si="208"/>
        <v>1.1277515876267468</v>
      </c>
      <c r="G830" s="101">
        <f t="shared" si="208"/>
        <v>0.88723082940068321</v>
      </c>
      <c r="H830" s="101">
        <f t="shared" si="208"/>
        <v>0.65400547216720106</v>
      </c>
      <c r="I830" s="101">
        <f t="shared" si="208"/>
        <v>0.47862489799060026</v>
      </c>
      <c r="J830" s="101">
        <f t="shared" si="208"/>
        <v>0.34678769011792243</v>
      </c>
      <c r="K830" s="101">
        <f t="shared" si="208"/>
        <v>0.2564595603477417</v>
      </c>
      <c r="M830" s="32"/>
      <c r="N830" s="9"/>
      <c r="O830" s="1"/>
      <c r="P830" s="6"/>
      <c r="Q830" s="6"/>
      <c r="R830" s="1"/>
      <c r="S830" s="1"/>
      <c r="T830" s="1"/>
      <c r="U830" s="1"/>
      <c r="V830" s="1"/>
      <c r="W830" s="1"/>
      <c r="X830" s="3"/>
      <c r="Y830" s="3"/>
      <c r="Z830" s="3"/>
      <c r="AA830" s="3"/>
      <c r="AB830" s="3"/>
      <c r="AC830" s="3"/>
      <c r="AD830" s="3"/>
      <c r="AE830" s="3"/>
      <c r="AF830" s="3"/>
      <c r="AG830" s="3"/>
    </row>
    <row r="831" spans="1:35" ht="14.5" hidden="1" outlineLevel="1">
      <c r="A831" s="79"/>
      <c r="B831" s="1"/>
      <c r="C831" s="1"/>
      <c r="D831" s="1"/>
      <c r="E831" s="1"/>
      <c r="F831" s="1"/>
      <c r="G831" s="1"/>
      <c r="H831" s="1"/>
      <c r="I831" s="1"/>
      <c r="J831" s="1"/>
      <c r="K831" s="1"/>
      <c r="M831" s="32"/>
      <c r="N831" s="9"/>
      <c r="O831" s="1"/>
      <c r="P831" s="6"/>
      <c r="Q831" s="6"/>
      <c r="R831" s="1"/>
      <c r="S831" s="1"/>
      <c r="T831" s="1"/>
      <c r="U831" s="1"/>
      <c r="V831" s="1"/>
      <c r="W831" s="1"/>
      <c r="X831" s="3"/>
      <c r="Y831" s="3"/>
      <c r="Z831" s="3"/>
      <c r="AA831" s="3"/>
      <c r="AB831" s="3"/>
      <c r="AC831" s="3"/>
      <c r="AD831" s="3"/>
      <c r="AE831" s="3"/>
      <c r="AF831" s="3"/>
      <c r="AG831" s="3"/>
    </row>
    <row r="832" spans="1:35" hidden="1" outlineLevel="1">
      <c r="A832" s="10" t="s">
        <v>128</v>
      </c>
      <c r="B832" s="6"/>
      <c r="C832" s="6"/>
      <c r="D832" s="6"/>
      <c r="E832" s="6"/>
      <c r="F832" s="6"/>
      <c r="G832" s="6"/>
      <c r="H832" s="6"/>
      <c r="I832" s="6"/>
      <c r="J832" s="9" t="s">
        <v>104</v>
      </c>
      <c r="K832" s="6"/>
      <c r="L832" s="55"/>
      <c r="M832" s="5"/>
      <c r="N832" s="5"/>
      <c r="O832" s="5"/>
      <c r="P832" s="5"/>
      <c r="Q832" s="5"/>
      <c r="R832" s="5"/>
      <c r="S832" s="5"/>
      <c r="T832" s="5"/>
    </row>
    <row r="833" spans="1:35" ht="14.5" hidden="1" outlineLevel="1">
      <c r="A833" s="23"/>
      <c r="B833" s="23">
        <v>2010</v>
      </c>
      <c r="C833" s="23">
        <v>2020</v>
      </c>
      <c r="D833" s="23">
        <v>2030</v>
      </c>
      <c r="E833" s="23">
        <v>2040</v>
      </c>
      <c r="F833" s="23">
        <v>2050</v>
      </c>
      <c r="G833" s="23">
        <v>2060</v>
      </c>
      <c r="H833" s="23">
        <v>2070</v>
      </c>
      <c r="I833" s="23">
        <v>2080</v>
      </c>
      <c r="J833" s="23">
        <v>2090</v>
      </c>
      <c r="K833" s="23">
        <v>2100</v>
      </c>
      <c r="M833" s="32"/>
      <c r="N833" s="56"/>
      <c r="O833" s="16"/>
      <c r="P833" s="56"/>
      <c r="Q833" s="56"/>
      <c r="R833" s="56"/>
      <c r="S833" s="56"/>
      <c r="T833" s="56"/>
      <c r="U833" s="56"/>
      <c r="V833" s="56"/>
      <c r="W833" s="57"/>
    </row>
    <row r="834" spans="1:35" ht="14.5" hidden="1" outlineLevel="1">
      <c r="A834" s="23" t="s">
        <v>5</v>
      </c>
      <c r="B834" s="89">
        <f t="shared" ref="B834:K834" si="209">B$797*(B$789+B$790)*(B85/B$63)+B$798*B53*2*1000</f>
        <v>579.43683997224241</v>
      </c>
      <c r="C834" s="89">
        <f t="shared" si="209"/>
        <v>926.33402252556357</v>
      </c>
      <c r="D834" s="89">
        <f t="shared" si="209"/>
        <v>1253.9724344148426</v>
      </c>
      <c r="E834" s="89">
        <f t="shared" si="209"/>
        <v>1642.2958363727901</v>
      </c>
      <c r="F834" s="89">
        <f t="shared" si="209"/>
        <v>2136.2639236520408</v>
      </c>
      <c r="G834" s="89">
        <f t="shared" si="209"/>
        <v>2671.9236263926332</v>
      </c>
      <c r="H834" s="89">
        <f t="shared" si="209"/>
        <v>3205.0655096985843</v>
      </c>
      <c r="I834" s="89">
        <f t="shared" si="209"/>
        <v>3737.4026984522634</v>
      </c>
      <c r="J834" s="89">
        <f t="shared" si="209"/>
        <v>4279.8999484399419</v>
      </c>
      <c r="K834" s="89">
        <f t="shared" si="209"/>
        <v>4799.390750270135</v>
      </c>
      <c r="M834" s="32"/>
      <c r="N834" s="6"/>
      <c r="O834" s="1"/>
      <c r="P834" s="6"/>
      <c r="Q834" s="6"/>
      <c r="R834" s="1"/>
      <c r="S834" s="1"/>
      <c r="T834" s="1"/>
      <c r="U834" s="1"/>
      <c r="V834" s="1"/>
      <c r="W834" s="1"/>
      <c r="X834" s="3"/>
      <c r="Y834" s="3"/>
      <c r="Z834" s="3"/>
      <c r="AA834" s="3"/>
      <c r="AB834" s="3"/>
      <c r="AC834" s="3"/>
      <c r="AD834" s="3"/>
      <c r="AE834" s="3"/>
      <c r="AF834" s="3"/>
      <c r="AG834" s="3"/>
      <c r="AH834" s="3"/>
      <c r="AI834" s="3"/>
    </row>
    <row r="835" spans="1:35" ht="14.5" hidden="1" outlineLevel="1">
      <c r="A835" s="23" t="s">
        <v>6</v>
      </c>
      <c r="B835" s="89">
        <f t="shared" ref="B835:K835" si="210">B$797*(B$789+B$790)*(B86/B$63)+B$798*B54*2*1000</f>
        <v>3059.7263693986433</v>
      </c>
      <c r="C835" s="89">
        <f t="shared" si="210"/>
        <v>8663.7718551214912</v>
      </c>
      <c r="D835" s="89">
        <f t="shared" si="210"/>
        <v>12866.27004267261</v>
      </c>
      <c r="E835" s="89">
        <f t="shared" si="210"/>
        <v>15399.774488966892</v>
      </c>
      <c r="F835" s="89">
        <f t="shared" si="210"/>
        <v>16645.132020149322</v>
      </c>
      <c r="G835" s="89">
        <f t="shared" si="210"/>
        <v>16965.700915084461</v>
      </c>
      <c r="H835" s="89">
        <f t="shared" si="210"/>
        <v>16814.525747698081</v>
      </c>
      <c r="I835" s="89">
        <f t="shared" si="210"/>
        <v>16635.973945869566</v>
      </c>
      <c r="J835" s="89">
        <f t="shared" si="210"/>
        <v>16648.584267344559</v>
      </c>
      <c r="K835" s="89">
        <f t="shared" si="210"/>
        <v>16992.27739515444</v>
      </c>
      <c r="M835" s="32"/>
      <c r="N835" s="6"/>
      <c r="O835" s="1"/>
      <c r="P835" s="6"/>
      <c r="Q835" s="6"/>
      <c r="R835" s="1"/>
      <c r="S835" s="1"/>
      <c r="T835" s="1"/>
      <c r="U835" s="1"/>
      <c r="V835" s="1"/>
      <c r="W835" s="1"/>
      <c r="X835" s="3"/>
      <c r="Y835" s="3"/>
      <c r="Z835" s="3"/>
      <c r="AA835" s="3"/>
      <c r="AB835" s="3"/>
      <c r="AC835" s="3"/>
      <c r="AD835" s="3"/>
      <c r="AE835" s="3"/>
      <c r="AF835" s="3"/>
      <c r="AG835" s="3"/>
      <c r="AH835" s="3"/>
      <c r="AI835" s="3"/>
    </row>
    <row r="836" spans="1:35" ht="14.5" hidden="1" outlineLevel="1">
      <c r="A836" s="23" t="s">
        <v>11</v>
      </c>
      <c r="B836" s="89">
        <f t="shared" ref="B836:K836" si="211">B$797*(B$789+B$790)*(B87/B$63)+B$798*B55*2*1000</f>
        <v>4734.107667266082</v>
      </c>
      <c r="C836" s="89">
        <f t="shared" si="211"/>
        <v>5982.5510914172255</v>
      </c>
      <c r="D836" s="89">
        <f t="shared" si="211"/>
        <v>6606.3364993075857</v>
      </c>
      <c r="E836" s="89">
        <f t="shared" si="211"/>
        <v>7214.6667294779563</v>
      </c>
      <c r="F836" s="89">
        <f t="shared" si="211"/>
        <v>7774.8191561889435</v>
      </c>
      <c r="G836" s="89">
        <f t="shared" si="211"/>
        <v>8216.8466357217148</v>
      </c>
      <c r="H836" s="89">
        <f t="shared" si="211"/>
        <v>8586.3456685817728</v>
      </c>
      <c r="I836" s="89">
        <f t="shared" si="211"/>
        <v>8922.0657252641686</v>
      </c>
      <c r="J836" s="89">
        <f t="shared" si="211"/>
        <v>9233.9885191885587</v>
      </c>
      <c r="K836" s="89">
        <f t="shared" si="211"/>
        <v>9503.7431507624387</v>
      </c>
      <c r="M836" s="32"/>
      <c r="N836" s="6"/>
      <c r="O836" s="1"/>
      <c r="P836" s="6"/>
      <c r="Q836" s="6"/>
      <c r="R836" s="1"/>
      <c r="S836" s="1"/>
      <c r="T836" s="1"/>
      <c r="U836" s="1"/>
      <c r="V836" s="1"/>
      <c r="W836" s="1"/>
      <c r="X836" s="3"/>
      <c r="Y836" s="3"/>
      <c r="Z836" s="3"/>
      <c r="AA836" s="3"/>
      <c r="AB836" s="3"/>
      <c r="AC836" s="3"/>
      <c r="AD836" s="3"/>
      <c r="AE836" s="3"/>
      <c r="AF836" s="3"/>
      <c r="AG836" s="3"/>
      <c r="AH836" s="3"/>
      <c r="AI836" s="3"/>
    </row>
    <row r="837" spans="1:35" ht="14.5" hidden="1" outlineLevel="1">
      <c r="A837" s="23" t="s">
        <v>2</v>
      </c>
      <c r="B837" s="89">
        <f t="shared" ref="B837:K837" si="212">B$797*(B$789+B$790)*(B88/B$63)+B$798*B56*2*1000</f>
        <v>1011.9302183551436</v>
      </c>
      <c r="C837" s="89">
        <f t="shared" si="212"/>
        <v>1799.8687375893155</v>
      </c>
      <c r="D837" s="89">
        <f t="shared" si="212"/>
        <v>2374.2237838223705</v>
      </c>
      <c r="E837" s="89">
        <f t="shared" si="212"/>
        <v>2706.6082663024258</v>
      </c>
      <c r="F837" s="89">
        <f t="shared" si="212"/>
        <v>2996.5349479219476</v>
      </c>
      <c r="G837" s="89">
        <f t="shared" si="212"/>
        <v>3299.0190785146638</v>
      </c>
      <c r="H837" s="89">
        <f t="shared" si="212"/>
        <v>3664.3656993224236</v>
      </c>
      <c r="I837" s="89">
        <f t="shared" si="212"/>
        <v>4125.0460189673913</v>
      </c>
      <c r="J837" s="89">
        <f t="shared" si="212"/>
        <v>4686.3886420061963</v>
      </c>
      <c r="K837" s="89">
        <f t="shared" si="212"/>
        <v>5321.1703305944402</v>
      </c>
      <c r="M837" s="32"/>
      <c r="N837" s="6"/>
      <c r="O837" s="1"/>
      <c r="P837" s="6"/>
      <c r="Q837" s="6"/>
      <c r="R837" s="1"/>
      <c r="S837" s="1"/>
      <c r="T837" s="1"/>
      <c r="U837" s="1"/>
      <c r="V837" s="1"/>
      <c r="W837" s="1"/>
      <c r="X837" s="3"/>
      <c r="Y837" s="3"/>
      <c r="Z837" s="3"/>
      <c r="AA837" s="3"/>
      <c r="AB837" s="3"/>
      <c r="AC837" s="3"/>
      <c r="AD837" s="3"/>
      <c r="AE837" s="3"/>
      <c r="AF837" s="3"/>
      <c r="AG837" s="3"/>
      <c r="AH837" s="3"/>
      <c r="AI837" s="3"/>
    </row>
    <row r="838" spans="1:35" ht="14.5" hidden="1" outlineLevel="1">
      <c r="A838" s="23" t="s">
        <v>3</v>
      </c>
      <c r="B838" s="89">
        <f t="shared" ref="B838:K838" si="213">B$797*(B$789+B$790)*(B89/B$63)+B$798*B57*2*1000</f>
        <v>1743.7833162702348</v>
      </c>
      <c r="C838" s="89">
        <f t="shared" si="213"/>
        <v>2736.2678065524133</v>
      </c>
      <c r="D838" s="89">
        <f t="shared" si="213"/>
        <v>3515.7828669444934</v>
      </c>
      <c r="E838" s="89">
        <f t="shared" si="213"/>
        <v>4307.435046808323</v>
      </c>
      <c r="F838" s="89">
        <f t="shared" si="213"/>
        <v>5200.2692813663425</v>
      </c>
      <c r="G838" s="89">
        <f t="shared" si="213"/>
        <v>6136.6761794302265</v>
      </c>
      <c r="H838" s="89">
        <f t="shared" si="213"/>
        <v>7033.8451040666214</v>
      </c>
      <c r="I838" s="89">
        <f t="shared" si="213"/>
        <v>7963.3192045101669</v>
      </c>
      <c r="J838" s="89">
        <f t="shared" si="213"/>
        <v>8969.6516251685571</v>
      </c>
      <c r="K838" s="89">
        <f t="shared" si="213"/>
        <v>10096.965953014442</v>
      </c>
      <c r="M838" s="32"/>
      <c r="N838" s="6"/>
      <c r="O838" s="1"/>
      <c r="P838" s="6"/>
      <c r="Q838" s="6"/>
      <c r="R838" s="1"/>
      <c r="S838" s="1"/>
      <c r="T838" s="1"/>
      <c r="U838" s="1"/>
      <c r="V838" s="1"/>
      <c r="W838" s="1"/>
      <c r="X838" s="3"/>
      <c r="Y838" s="3"/>
      <c r="Z838" s="3"/>
      <c r="AA838" s="3"/>
      <c r="AB838" s="3"/>
      <c r="AC838" s="3"/>
      <c r="AD838" s="3"/>
      <c r="AE838" s="3"/>
      <c r="AF838" s="3"/>
      <c r="AG838" s="3"/>
      <c r="AH838" s="3"/>
      <c r="AI838" s="3"/>
    </row>
    <row r="839" spans="1:35" ht="14.5" hidden="1" outlineLevel="1">
      <c r="A839" s="23" t="s">
        <v>4</v>
      </c>
      <c r="B839" s="89">
        <f t="shared" ref="B839:K839" si="214">B$797*(B$789+B$790)*(B90/B$63)+B$798*B58*2*1000</f>
        <v>1068.0104157897658</v>
      </c>
      <c r="C839" s="89">
        <f t="shared" si="214"/>
        <v>1639.4232299039595</v>
      </c>
      <c r="D839" s="89">
        <f t="shared" si="214"/>
        <v>2123.1970313590668</v>
      </c>
      <c r="E839" s="89">
        <f t="shared" si="214"/>
        <v>2685.2561918820388</v>
      </c>
      <c r="F839" s="89">
        <f t="shared" si="214"/>
        <v>3339.8499279629191</v>
      </c>
      <c r="G839" s="89">
        <f t="shared" si="214"/>
        <v>4010.7172852063445</v>
      </c>
      <c r="H839" s="89">
        <f t="shared" si="214"/>
        <v>4714.9916895795404</v>
      </c>
      <c r="I839" s="89">
        <f t="shared" si="214"/>
        <v>5465.2587865138676</v>
      </c>
      <c r="J839" s="89">
        <f t="shared" si="214"/>
        <v>6304.4591980353398</v>
      </c>
      <c r="K839" s="89">
        <f t="shared" si="214"/>
        <v>7229.5599066345221</v>
      </c>
      <c r="M839" s="32"/>
      <c r="N839" s="6"/>
      <c r="O839" s="1"/>
      <c r="P839" s="6"/>
      <c r="Q839" s="6"/>
      <c r="R839" s="1"/>
      <c r="S839" s="1"/>
      <c r="T839" s="1"/>
      <c r="U839" s="1"/>
      <c r="V839" s="1"/>
      <c r="W839" s="1"/>
      <c r="X839" s="3"/>
      <c r="Y839" s="3"/>
      <c r="Z839" s="3"/>
      <c r="AA839" s="3"/>
      <c r="AB839" s="3"/>
      <c r="AC839" s="3"/>
      <c r="AD839" s="3"/>
      <c r="AE839" s="3"/>
      <c r="AF839" s="3"/>
      <c r="AG839" s="3"/>
      <c r="AH839" s="3"/>
      <c r="AI839" s="3"/>
    </row>
    <row r="840" spans="1:35" ht="14.5" hidden="1" outlineLevel="1">
      <c r="A840" s="23" t="s">
        <v>0</v>
      </c>
      <c r="B840" s="89">
        <f t="shared" ref="B840:K840" si="215">B$797*(B$789+B$790)*(B91/B$63)+B$798*B59*2*1000</f>
        <v>4263.6471879919081</v>
      </c>
      <c r="C840" s="89">
        <f t="shared" si="215"/>
        <v>5513.2083326474876</v>
      </c>
      <c r="D840" s="89">
        <f t="shared" si="215"/>
        <v>6264.4061525767775</v>
      </c>
      <c r="E840" s="89">
        <f t="shared" si="215"/>
        <v>6933.6893449418203</v>
      </c>
      <c r="F840" s="89">
        <f t="shared" si="215"/>
        <v>7573.7803288414598</v>
      </c>
      <c r="G840" s="89">
        <f t="shared" si="215"/>
        <v>8180.3306835063131</v>
      </c>
      <c r="H840" s="89">
        <f t="shared" si="215"/>
        <v>8758.2475719020204</v>
      </c>
      <c r="I840" s="89">
        <f t="shared" si="215"/>
        <v>9252.6504422041689</v>
      </c>
      <c r="J840" s="89">
        <f t="shared" si="215"/>
        <v>9618.9350178845598</v>
      </c>
      <c r="K840" s="89">
        <f t="shared" si="215"/>
        <v>9843.9304645144421</v>
      </c>
      <c r="M840" s="32"/>
      <c r="N840" s="6"/>
      <c r="O840" s="1"/>
      <c r="P840" s="6"/>
      <c r="Q840" s="6"/>
      <c r="R840" s="1"/>
      <c r="S840" s="1"/>
      <c r="T840" s="1"/>
      <c r="U840" s="1"/>
      <c r="V840" s="1"/>
      <c r="W840" s="1"/>
      <c r="X840" s="3"/>
      <c r="Y840" s="3"/>
      <c r="Z840" s="3"/>
      <c r="AA840" s="3"/>
      <c r="AB840" s="3"/>
      <c r="AC840" s="3"/>
      <c r="AD840" s="3"/>
      <c r="AE840" s="3"/>
      <c r="AF840" s="3"/>
      <c r="AG840" s="3"/>
      <c r="AH840" s="3"/>
      <c r="AI840" s="3"/>
    </row>
    <row r="841" spans="1:35" ht="14.5" hidden="1" outlineLevel="1">
      <c r="A841" s="23" t="s">
        <v>1</v>
      </c>
      <c r="B841" s="89">
        <f t="shared" ref="B841:K841" si="216">B$797*(B$789+B$790)*(B92/B$63)+B$798*B60*2*1000</f>
        <v>1320.7940644959076</v>
      </c>
      <c r="C841" s="89">
        <f t="shared" si="216"/>
        <v>1392.6040308674869</v>
      </c>
      <c r="D841" s="89">
        <f t="shared" si="216"/>
        <v>1337.9148284767782</v>
      </c>
      <c r="E841" s="89">
        <f t="shared" si="216"/>
        <v>1306.6638262418194</v>
      </c>
      <c r="F841" s="89">
        <f t="shared" si="216"/>
        <v>1303.8988816014612</v>
      </c>
      <c r="G841" s="89">
        <f t="shared" si="216"/>
        <v>1299.8432882863133</v>
      </c>
      <c r="H841" s="89">
        <f t="shared" si="216"/>
        <v>1271.9012696020197</v>
      </c>
      <c r="I841" s="89">
        <f t="shared" si="216"/>
        <v>1222.8646373841675</v>
      </c>
      <c r="J841" s="89">
        <f t="shared" si="216"/>
        <v>1172.3774500445579</v>
      </c>
      <c r="K841" s="89">
        <f t="shared" si="216"/>
        <v>1091.0012912944401</v>
      </c>
      <c r="M841" s="32"/>
      <c r="N841" s="6"/>
      <c r="O841" s="1"/>
      <c r="P841" s="6"/>
      <c r="Q841" s="6"/>
      <c r="R841" s="1"/>
      <c r="S841" s="1"/>
      <c r="T841" s="1"/>
      <c r="U841" s="1"/>
      <c r="V841" s="1"/>
      <c r="W841" s="1"/>
      <c r="X841" s="3"/>
      <c r="Y841" s="3"/>
      <c r="Z841" s="3"/>
      <c r="AA841" s="3"/>
      <c r="AB841" s="3"/>
      <c r="AC841" s="3"/>
      <c r="AD841" s="3"/>
      <c r="AE841" s="3"/>
      <c r="AF841" s="3"/>
      <c r="AG841" s="3"/>
      <c r="AH841" s="3"/>
      <c r="AI841" s="3"/>
    </row>
    <row r="842" spans="1:35" ht="14.5" hidden="1" outlineLevel="1">
      <c r="A842" s="23" t="s">
        <v>7</v>
      </c>
      <c r="B842" s="89">
        <f t="shared" ref="B842:K842" si="217">B$797*(B$789+B$790)*(B93/B$63)+B$798*B61*2*1000</f>
        <v>1325.2393037965071</v>
      </c>
      <c r="C842" s="89">
        <f t="shared" si="217"/>
        <v>2108.3003933361856</v>
      </c>
      <c r="D842" s="89">
        <f t="shared" si="217"/>
        <v>2792.0481651408354</v>
      </c>
      <c r="E842" s="89">
        <f t="shared" si="217"/>
        <v>3394.9011577513857</v>
      </c>
      <c r="F842" s="89">
        <f t="shared" si="217"/>
        <v>3980.9887955931231</v>
      </c>
      <c r="G842" s="89">
        <f t="shared" si="217"/>
        <v>4523.4628844440767</v>
      </c>
      <c r="H842" s="89">
        <f t="shared" si="217"/>
        <v>4987.8822000672535</v>
      </c>
      <c r="I842" s="89">
        <f t="shared" si="217"/>
        <v>5397.7426410641674</v>
      </c>
      <c r="J842" s="89">
        <f t="shared" si="217"/>
        <v>5837.2847353445568</v>
      </c>
      <c r="K842" s="89">
        <f t="shared" si="217"/>
        <v>6303.5377845684416</v>
      </c>
      <c r="M842" s="32"/>
      <c r="N842" s="6"/>
      <c r="O842" s="1"/>
      <c r="P842" s="6"/>
      <c r="Q842" s="6"/>
      <c r="R842" s="1"/>
      <c r="S842" s="1"/>
      <c r="T842" s="1"/>
      <c r="U842" s="1"/>
      <c r="V842" s="1"/>
      <c r="W842" s="1"/>
      <c r="X842" s="3"/>
      <c r="Y842" s="3"/>
      <c r="Z842" s="3"/>
      <c r="AA842" s="3"/>
      <c r="AB842" s="3"/>
      <c r="AC842" s="3"/>
      <c r="AD842" s="3"/>
      <c r="AE842" s="3"/>
      <c r="AF842" s="3"/>
      <c r="AG842" s="3"/>
    </row>
    <row r="843" spans="1:35" ht="14.5" hidden="1" outlineLevel="1">
      <c r="A843" s="23" t="s">
        <v>8</v>
      </c>
      <c r="B843" s="89">
        <f t="shared" ref="B843:K843" si="218">B$797*(B$789+B$790)*(B94/B$63)+B$798*B62*2*1000</f>
        <v>1463.4125116770422</v>
      </c>
      <c r="C843" s="89">
        <f t="shared" si="218"/>
        <v>3676.9825324189296</v>
      </c>
      <c r="D843" s="89">
        <f t="shared" si="218"/>
        <v>6419.5077965778964</v>
      </c>
      <c r="E843" s="89">
        <f t="shared" si="218"/>
        <v>8569.4138617280132</v>
      </c>
      <c r="F843" s="89">
        <f t="shared" si="218"/>
        <v>10108.877589892321</v>
      </c>
      <c r="G843" s="89">
        <f t="shared" si="218"/>
        <v>11296.45930907617</v>
      </c>
      <c r="H843" s="89">
        <f t="shared" si="218"/>
        <v>12430.398037071258</v>
      </c>
      <c r="I843" s="89">
        <f t="shared" si="218"/>
        <v>13581.898097804167</v>
      </c>
      <c r="J843" s="89">
        <f t="shared" si="218"/>
        <v>14774.668935464559</v>
      </c>
      <c r="K843" s="89">
        <f t="shared" si="218"/>
        <v>15986.76182967444</v>
      </c>
      <c r="M843" s="32"/>
      <c r="N843" s="9" t="s">
        <v>9</v>
      </c>
      <c r="O843" s="1"/>
      <c r="P843" s="6"/>
      <c r="Q843" s="6"/>
      <c r="R843" s="1"/>
      <c r="S843" s="1"/>
      <c r="T843" s="1"/>
      <c r="U843" s="1"/>
      <c r="V843" s="1"/>
      <c r="W843" s="1"/>
      <c r="X843" s="3"/>
      <c r="Y843" s="3"/>
      <c r="Z843" s="3"/>
      <c r="AA843" s="3"/>
      <c r="AB843" s="3"/>
      <c r="AC843" s="3"/>
      <c r="AD843" s="3"/>
      <c r="AE843" s="3"/>
      <c r="AF843" s="3"/>
      <c r="AG843" s="3"/>
    </row>
    <row r="844" spans="1:35" ht="14.5" hidden="1" outlineLevel="1">
      <c r="A844" s="23" t="s">
        <v>89</v>
      </c>
      <c r="B844" s="89">
        <f>SUM(B834:B843)</f>
        <v>20570.087895013483</v>
      </c>
      <c r="C844" s="89">
        <f t="shared" ref="C844:K844" si="219">SUM(C834:C843)</f>
        <v>34439.312032380054</v>
      </c>
      <c r="D844" s="89">
        <f t="shared" si="219"/>
        <v>45553.659601293257</v>
      </c>
      <c r="E844" s="89">
        <f t="shared" si="219"/>
        <v>54160.704750473466</v>
      </c>
      <c r="F844" s="89">
        <f t="shared" si="219"/>
        <v>61060.414853169881</v>
      </c>
      <c r="G844" s="89">
        <f t="shared" si="219"/>
        <v>66600.979885662906</v>
      </c>
      <c r="H844" s="89">
        <f t="shared" si="219"/>
        <v>71467.568497589571</v>
      </c>
      <c r="I844" s="89">
        <f t="shared" si="219"/>
        <v>76304.222198034098</v>
      </c>
      <c r="J844" s="89">
        <f t="shared" si="219"/>
        <v>81526.238338921394</v>
      </c>
      <c r="K844" s="89">
        <f t="shared" si="219"/>
        <v>87168.33885648218</v>
      </c>
      <c r="M844" s="32"/>
      <c r="N844" s="9"/>
      <c r="O844" s="1"/>
      <c r="P844" s="6"/>
      <c r="Q844" s="6"/>
      <c r="R844" s="1"/>
      <c r="S844" s="1"/>
      <c r="T844" s="1"/>
      <c r="U844" s="1"/>
      <c r="V844" s="1"/>
      <c r="W844" s="1"/>
      <c r="X844" s="3"/>
      <c r="Y844" s="3"/>
      <c r="Z844" s="3"/>
      <c r="AA844" s="3"/>
      <c r="AB844" s="3"/>
      <c r="AC844" s="3"/>
      <c r="AD844" s="3"/>
      <c r="AE844" s="3"/>
      <c r="AF844" s="3"/>
      <c r="AG844" s="3"/>
    </row>
    <row r="845" spans="1:35" ht="14.5" hidden="1" outlineLevel="1">
      <c r="A845" s="32"/>
      <c r="B845" s="5"/>
      <c r="C845" s="5"/>
      <c r="D845" s="5"/>
      <c r="E845" s="5"/>
      <c r="F845" s="5"/>
      <c r="G845" s="5"/>
      <c r="H845" s="5"/>
      <c r="I845" s="5"/>
      <c r="J845" s="5"/>
      <c r="K845" s="5"/>
      <c r="L845" s="5"/>
      <c r="M845" s="10" t="s">
        <v>9</v>
      </c>
      <c r="N845" s="5"/>
      <c r="O845" s="5"/>
      <c r="P845" s="5"/>
      <c r="Q845" s="5"/>
      <c r="R845" s="5"/>
      <c r="S845" s="5"/>
      <c r="T845" s="5"/>
    </row>
    <row r="846" spans="1:35" hidden="1" outlineLevel="1">
      <c r="A846" s="10" t="s">
        <v>129</v>
      </c>
      <c r="B846" s="6"/>
      <c r="C846" s="6"/>
      <c r="D846" s="6"/>
      <c r="E846" s="6"/>
      <c r="F846" s="6"/>
      <c r="G846" s="6"/>
      <c r="H846" s="6"/>
      <c r="I846" s="6"/>
      <c r="J846" s="9" t="s">
        <v>102</v>
      </c>
      <c r="K846" s="6"/>
      <c r="L846" s="55"/>
      <c r="M846" s="5"/>
      <c r="N846" s="5"/>
      <c r="O846" s="5"/>
      <c r="P846" s="5"/>
      <c r="Q846" s="5"/>
      <c r="R846" s="5"/>
      <c r="S846" s="5"/>
      <c r="T846" s="5"/>
    </row>
    <row r="847" spans="1:35" ht="14.5" hidden="1" outlineLevel="1">
      <c r="A847" s="21"/>
      <c r="B847" s="21">
        <v>2010</v>
      </c>
      <c r="C847" s="21">
        <v>2020</v>
      </c>
      <c r="D847" s="21">
        <v>2030</v>
      </c>
      <c r="E847" s="21">
        <v>2040</v>
      </c>
      <c r="F847" s="21">
        <v>2050</v>
      </c>
      <c r="G847" s="21">
        <v>2060</v>
      </c>
      <c r="H847" s="21">
        <v>2070</v>
      </c>
      <c r="I847" s="21">
        <v>2080</v>
      </c>
      <c r="J847" s="21">
        <v>2090</v>
      </c>
      <c r="K847" s="21">
        <v>2100</v>
      </c>
      <c r="M847" s="32"/>
      <c r="N847" s="56"/>
      <c r="O847" s="16"/>
      <c r="P847" s="56"/>
      <c r="Q847" s="56"/>
      <c r="R847" s="56"/>
      <c r="S847" s="56"/>
      <c r="T847" s="56"/>
      <c r="U847" s="56"/>
      <c r="V847" s="56"/>
      <c r="W847" s="57"/>
    </row>
    <row r="848" spans="1:35" ht="14.5" hidden="1" outlineLevel="1">
      <c r="A848" s="21" t="s">
        <v>89</v>
      </c>
      <c r="B848" s="94">
        <f>'[4]Bulk data'!$L$46</f>
        <v>9.1150651499169954E-5</v>
      </c>
      <c r="C848" s="87">
        <f>'[4]Bulk data'!$L$51</f>
        <v>7.9558365406690772E-5</v>
      </c>
      <c r="D848" s="87">
        <f>'[4]Bulk data'!$L$52</f>
        <v>6.8398748676508773E-5</v>
      </c>
      <c r="E848" s="87">
        <f>'[4]Bulk data'!$L$53</f>
        <v>5.8804486449626851E-5</v>
      </c>
      <c r="F848" s="87">
        <f>'[4]Bulk data'!$L$54</f>
        <v>5.0556007142159485E-5</v>
      </c>
      <c r="G848" s="87">
        <f>'[4]Bulk data'!$L$55</f>
        <v>4.3464538379185169E-5</v>
      </c>
      <c r="H848" s="87">
        <f>'[4]Bulk data'!$L$56</f>
        <v>3.793149376719594E-5</v>
      </c>
      <c r="I848" s="87">
        <f>'[4]Bulk data'!$L$56</f>
        <v>3.793149376719594E-5</v>
      </c>
      <c r="J848" s="87">
        <f>'[4]Bulk data'!$L$58</f>
        <v>2.9331606563423577E-5</v>
      </c>
      <c r="K848" s="87">
        <f>'[4]Bulk data'!$L$59</f>
        <v>2.5989935810495397E-5</v>
      </c>
      <c r="M848" s="32"/>
      <c r="N848" s="6"/>
      <c r="O848" s="1"/>
      <c r="P848" s="6"/>
      <c r="Q848" s="6"/>
      <c r="R848" s="1"/>
      <c r="S848" s="1"/>
      <c r="T848" s="1"/>
      <c r="U848" s="1"/>
      <c r="V848" s="1"/>
      <c r="W848" s="1"/>
      <c r="X848" s="3"/>
      <c r="Y848" s="3"/>
      <c r="Z848" s="3"/>
      <c r="AA848" s="3"/>
      <c r="AB848" s="3"/>
      <c r="AC848" s="3"/>
      <c r="AD848" s="3"/>
      <c r="AE848" s="3"/>
      <c r="AF848" s="3"/>
      <c r="AG848" s="3"/>
    </row>
    <row r="849" spans="1:35" ht="14.5" hidden="1" outlineLevel="1">
      <c r="A849" s="79"/>
      <c r="B849" s="86"/>
      <c r="C849" s="2"/>
      <c r="D849" s="2"/>
      <c r="E849" s="2"/>
      <c r="F849" s="2"/>
      <c r="G849" s="2"/>
      <c r="H849" s="2"/>
      <c r="I849" s="2"/>
      <c r="J849" s="2"/>
      <c r="K849" s="2"/>
      <c r="M849" s="32"/>
      <c r="N849" s="6"/>
      <c r="O849" s="1"/>
      <c r="P849" s="6"/>
      <c r="Q849" s="6"/>
      <c r="R849" s="1"/>
      <c r="S849" s="1"/>
      <c r="T849" s="1"/>
      <c r="U849" s="1"/>
      <c r="V849" s="1"/>
      <c r="W849" s="1"/>
      <c r="X849" s="3"/>
      <c r="Y849" s="3"/>
      <c r="Z849" s="3"/>
      <c r="AA849" s="3"/>
      <c r="AB849" s="3"/>
      <c r="AC849" s="3"/>
      <c r="AD849" s="3"/>
      <c r="AE849" s="3"/>
      <c r="AF849" s="3"/>
      <c r="AG849" s="3"/>
    </row>
    <row r="850" spans="1:35" hidden="1" outlineLevel="1">
      <c r="A850" s="10" t="s">
        <v>130</v>
      </c>
      <c r="B850" s="6"/>
      <c r="C850" s="6"/>
      <c r="D850" s="6"/>
      <c r="E850" s="6"/>
      <c r="F850" s="6"/>
      <c r="G850" s="6"/>
      <c r="H850" s="6"/>
      <c r="I850" s="6"/>
      <c r="J850" s="9" t="s">
        <v>101</v>
      </c>
      <c r="K850" s="6"/>
      <c r="L850" s="55"/>
      <c r="M850" s="5"/>
      <c r="N850" s="5"/>
      <c r="O850" s="5"/>
      <c r="P850" s="5"/>
      <c r="Q850" s="5"/>
      <c r="R850" s="5"/>
      <c r="S850" s="5"/>
      <c r="T850" s="5"/>
    </row>
    <row r="851" spans="1:35" ht="14.5" hidden="1" outlineLevel="1">
      <c r="A851" s="20"/>
      <c r="B851" s="100">
        <v>2010</v>
      </c>
      <c r="C851" s="100">
        <v>2020</v>
      </c>
      <c r="D851" s="100">
        <v>2030</v>
      </c>
      <c r="E851" s="100">
        <v>2040</v>
      </c>
      <c r="F851" s="100">
        <v>2050</v>
      </c>
      <c r="G851" s="100">
        <v>2060</v>
      </c>
      <c r="H851" s="100">
        <v>2070</v>
      </c>
      <c r="I851" s="100">
        <v>2080</v>
      </c>
      <c r="J851" s="100">
        <v>2090</v>
      </c>
      <c r="K851" s="100">
        <v>2100</v>
      </c>
      <c r="M851" s="32"/>
      <c r="N851" s="56"/>
      <c r="O851" s="16"/>
      <c r="P851" s="56"/>
      <c r="Q851" s="56"/>
      <c r="R851" s="56"/>
      <c r="S851" s="56"/>
      <c r="T851" s="56"/>
      <c r="U851" s="56"/>
      <c r="V851" s="56"/>
      <c r="W851" s="57"/>
    </row>
    <row r="852" spans="1:35" ht="14.5" hidden="1" outlineLevel="1">
      <c r="A852" s="100" t="s">
        <v>5</v>
      </c>
      <c r="B852" s="101">
        <f>B$848*B834</f>
        <v>5.2816045466090179E-2</v>
      </c>
      <c r="C852" s="101">
        <f t="shared" ref="C852:K852" si="220">C$848*C834</f>
        <v>7.3697620652738507E-2</v>
      </c>
      <c r="D852" s="101">
        <f t="shared" si="220"/>
        <v>8.5770145388810698E-2</v>
      </c>
      <c r="E852" s="101">
        <f t="shared" si="220"/>
        <v>9.6574363256262327E-2</v>
      </c>
      <c r="F852" s="101">
        <f t="shared" si="220"/>
        <v>0.10800097418169022</v>
      </c>
      <c r="G852" s="101">
        <f t="shared" si="220"/>
        <v>0.11613392700559422</v>
      </c>
      <c r="H852" s="101">
        <f t="shared" si="220"/>
        <v>0.12157292240458653</v>
      </c>
      <c r="I852" s="101">
        <f t="shared" si="220"/>
        <v>0.14176526716184332</v>
      </c>
      <c r="J852" s="101">
        <f t="shared" si="220"/>
        <v>0.12553634141845724</v>
      </c>
      <c r="K852" s="101">
        <f t="shared" si="220"/>
        <v>0.12473585752900615</v>
      </c>
      <c r="M852" s="32"/>
      <c r="N852" s="6"/>
      <c r="O852" s="1"/>
      <c r="P852" s="6"/>
      <c r="Q852" s="6"/>
      <c r="R852" s="1"/>
      <c r="S852" s="1"/>
      <c r="T852" s="1"/>
      <c r="U852" s="1"/>
      <c r="V852" s="1"/>
      <c r="W852" s="1"/>
      <c r="X852" s="3"/>
      <c r="Y852" s="3"/>
      <c r="Z852" s="3"/>
      <c r="AA852" s="3"/>
      <c r="AB852" s="3"/>
      <c r="AC852" s="3"/>
      <c r="AD852" s="3"/>
      <c r="AE852" s="3"/>
      <c r="AF852" s="3"/>
      <c r="AG852" s="3"/>
      <c r="AH852" s="3"/>
      <c r="AI852" s="3"/>
    </row>
    <row r="853" spans="1:35" ht="14.5" hidden="1" outlineLevel="1">
      <c r="A853" s="100" t="s">
        <v>6</v>
      </c>
      <c r="B853" s="101">
        <f t="shared" ref="B853:K861" si="221">B$848*B835</f>
        <v>0.27889605197987627</v>
      </c>
      <c r="C853" s="101">
        <f t="shared" si="221"/>
        <v>0.68927552704995876</v>
      </c>
      <c r="D853" s="101">
        <f t="shared" si="221"/>
        <v>0.8800367710528576</v>
      </c>
      <c r="E853" s="101">
        <f t="shared" si="221"/>
        <v>0.90557583026376287</v>
      </c>
      <c r="F853" s="101">
        <f t="shared" si="221"/>
        <v>0.84151141329285661</v>
      </c>
      <c r="G853" s="101">
        <f t="shared" si="221"/>
        <v>0.73740635855346548</v>
      </c>
      <c r="H853" s="101">
        <f t="shared" si="221"/>
        <v>0.63780007859716537</v>
      </c>
      <c r="I853" s="101">
        <f t="shared" si="221"/>
        <v>0.63102734203898547</v>
      </c>
      <c r="J853" s="101">
        <f t="shared" si="221"/>
        <v>0.48832972356775417</v>
      </c>
      <c r="K853" s="101">
        <f t="shared" si="221"/>
        <v>0.44162819877419585</v>
      </c>
      <c r="M853" s="32"/>
      <c r="N853" s="6"/>
      <c r="O853" s="1"/>
      <c r="P853" s="6"/>
      <c r="Q853" s="6"/>
      <c r="R853" s="1"/>
      <c r="S853" s="1"/>
      <c r="T853" s="1"/>
      <c r="U853" s="1"/>
      <c r="V853" s="1"/>
      <c r="W853" s="1"/>
      <c r="X853" s="3"/>
      <c r="Y853" s="3"/>
      <c r="Z853" s="3"/>
      <c r="AA853" s="3"/>
      <c r="AB853" s="3"/>
      <c r="AC853" s="3"/>
      <c r="AD853" s="3"/>
      <c r="AE853" s="3"/>
      <c r="AF853" s="3"/>
      <c r="AG853" s="3"/>
      <c r="AH853" s="3"/>
      <c r="AI853" s="3"/>
    </row>
    <row r="854" spans="1:35" ht="14.5" hidden="1" outlineLevel="1">
      <c r="A854" s="100" t="s">
        <v>11</v>
      </c>
      <c r="B854" s="101">
        <f t="shared" si="221"/>
        <v>0.43151699813851907</v>
      </c>
      <c r="C854" s="101">
        <f t="shared" si="221"/>
        <v>0.4759619857951683</v>
      </c>
      <c r="D854" s="101">
        <f t="shared" si="221"/>
        <v>0.45186514988858634</v>
      </c>
      <c r="E854" s="101">
        <f t="shared" si="221"/>
        <v>0.42425477193216016</v>
      </c>
      <c r="F854" s="101">
        <f t="shared" si="221"/>
        <v>0.39306381278928659</v>
      </c>
      <c r="G854" s="101">
        <f t="shared" si="221"/>
        <v>0.35714144595420499</v>
      </c>
      <c r="H854" s="101">
        <f t="shared" si="221"/>
        <v>0.32569291721079935</v>
      </c>
      <c r="I854" s="101">
        <f t="shared" si="221"/>
        <v>0.33842728044837034</v>
      </c>
      <c r="J854" s="101">
        <f t="shared" si="221"/>
        <v>0.27084771825600906</v>
      </c>
      <c r="K854" s="101">
        <f t="shared" si="221"/>
        <v>0.24700167444775106</v>
      </c>
      <c r="M854" s="32"/>
      <c r="N854" s="6"/>
      <c r="O854" s="1"/>
      <c r="P854" s="6"/>
      <c r="Q854" s="6"/>
      <c r="R854" s="1"/>
      <c r="S854" s="1"/>
      <c r="T854" s="1"/>
      <c r="U854" s="1"/>
      <c r="V854" s="1"/>
      <c r="W854" s="1"/>
      <c r="X854" s="3"/>
      <c r="Y854" s="3"/>
      <c r="Z854" s="3"/>
      <c r="AA854" s="3"/>
      <c r="AB854" s="3"/>
      <c r="AC854" s="3"/>
      <c r="AD854" s="3"/>
      <c r="AE854" s="3"/>
      <c r="AF854" s="3"/>
      <c r="AG854" s="3"/>
      <c r="AH854" s="3"/>
      <c r="AI854" s="3"/>
    </row>
    <row r="855" spans="1:35" ht="14.5" hidden="1" outlineLevel="1">
      <c r="A855" s="100" t="s">
        <v>2</v>
      </c>
      <c r="B855" s="101">
        <f t="shared" si="221"/>
        <v>9.2238098674768648E-2</v>
      </c>
      <c r="C855" s="101">
        <f t="shared" si="221"/>
        <v>0.14319461470920999</v>
      </c>
      <c r="D855" s="101">
        <f t="shared" si="221"/>
        <v>0.16239393589145601</v>
      </c>
      <c r="E855" s="101">
        <f t="shared" si="221"/>
        <v>0.15916070912022903</v>
      </c>
      <c r="F855" s="101">
        <f t="shared" si="221"/>
        <v>0.15149284222887249</v>
      </c>
      <c r="G855" s="101">
        <f t="shared" si="221"/>
        <v>0.14339034135176471</v>
      </c>
      <c r="H855" s="101">
        <f t="shared" si="221"/>
        <v>0.13899486468457511</v>
      </c>
      <c r="I855" s="101">
        <f t="shared" si="221"/>
        <v>0.15646915735785802</v>
      </c>
      <c r="J855" s="101">
        <f t="shared" si="221"/>
        <v>0.13745930785062266</v>
      </c>
      <c r="K855" s="101">
        <f t="shared" si="221"/>
        <v>0.13829687532886206</v>
      </c>
      <c r="M855" s="32"/>
      <c r="N855" s="6"/>
      <c r="O855" s="1"/>
      <c r="P855" s="6"/>
      <c r="Q855" s="6"/>
      <c r="R855" s="1"/>
      <c r="S855" s="1"/>
      <c r="T855" s="1"/>
      <c r="U855" s="1"/>
      <c r="V855" s="1"/>
      <c r="W855" s="1"/>
      <c r="X855" s="3"/>
      <c r="Y855" s="3"/>
      <c r="Z855" s="3"/>
      <c r="AA855" s="3"/>
      <c r="AB855" s="3"/>
      <c r="AC855" s="3"/>
      <c r="AD855" s="3"/>
      <c r="AE855" s="3"/>
      <c r="AF855" s="3"/>
      <c r="AG855" s="3"/>
      <c r="AH855" s="3"/>
      <c r="AI855" s="3"/>
    </row>
    <row r="856" spans="1:35" ht="14.5" hidden="1" outlineLevel="1">
      <c r="A856" s="100" t="s">
        <v>3</v>
      </c>
      <c r="B856" s="101">
        <f t="shared" si="221"/>
        <v>0.15894698535141502</v>
      </c>
      <c r="C856" s="101">
        <f t="shared" si="221"/>
        <v>0.21769299400426115</v>
      </c>
      <c r="D856" s="101">
        <f t="shared" si="221"/>
        <v>0.2404751487173119</v>
      </c>
      <c r="E856" s="101">
        <f t="shared" si="221"/>
        <v>0.25329650584268781</v>
      </c>
      <c r="F856" s="101">
        <f t="shared" si="221"/>
        <v>0.26290485092990939</v>
      </c>
      <c r="G856" s="101">
        <f t="shared" si="221"/>
        <v>0.2667277973214765</v>
      </c>
      <c r="H856" s="101">
        <f t="shared" si="221"/>
        <v>0.2668042517243247</v>
      </c>
      <c r="I856" s="101">
        <f t="shared" si="221"/>
        <v>0.30206059277206915</v>
      </c>
      <c r="J856" s="101">
        <f t="shared" si="221"/>
        <v>0.26309429248041699</v>
      </c>
      <c r="K856" s="101">
        <f t="shared" si="221"/>
        <v>0.26241949699960282</v>
      </c>
      <c r="M856" s="32"/>
      <c r="N856" s="6"/>
      <c r="O856" s="1"/>
      <c r="P856" s="6"/>
      <c r="Q856" s="6"/>
      <c r="R856" s="1"/>
      <c r="S856" s="1"/>
      <c r="T856" s="1"/>
      <c r="U856" s="1"/>
      <c r="V856" s="1"/>
      <c r="W856" s="1"/>
      <c r="X856" s="3"/>
      <c r="Y856" s="3"/>
      <c r="Z856" s="3"/>
      <c r="AA856" s="3"/>
      <c r="AB856" s="3"/>
      <c r="AC856" s="3"/>
      <c r="AD856" s="3"/>
      <c r="AE856" s="3"/>
      <c r="AF856" s="3"/>
      <c r="AG856" s="3"/>
      <c r="AH856" s="3"/>
      <c r="AI856" s="3"/>
    </row>
    <row r="857" spans="1:35" ht="14.5" hidden="1" outlineLevel="1">
      <c r="A857" s="100" t="s">
        <v>4</v>
      </c>
      <c r="B857" s="101">
        <f t="shared" si="221"/>
        <v>9.7349845207136548E-2</v>
      </c>
      <c r="C857" s="101">
        <f t="shared" si="221"/>
        <v>0.13042983238091643</v>
      </c>
      <c r="D857" s="101">
        <f t="shared" si="221"/>
        <v>0.14522402013863833</v>
      </c>
      <c r="E857" s="101">
        <f t="shared" si="221"/>
        <v>0.15790511134930396</v>
      </c>
      <c r="F857" s="101">
        <f t="shared" si="221"/>
        <v>0.16884947681183418</v>
      </c>
      <c r="G857" s="101">
        <f t="shared" si="221"/>
        <v>0.17432397537091252</v>
      </c>
      <c r="H857" s="101">
        <f t="shared" si="221"/>
        <v>0.17884667788566699</v>
      </c>
      <c r="I857" s="101">
        <f t="shared" si="221"/>
        <v>0.20730542959676362</v>
      </c>
      <c r="J857" s="101">
        <f t="shared" si="221"/>
        <v>0.18491991679192951</v>
      </c>
      <c r="K857" s="101">
        <f t="shared" si="221"/>
        <v>0.18789579791156233</v>
      </c>
      <c r="M857" s="32"/>
      <c r="N857" s="6"/>
      <c r="O857" s="1"/>
      <c r="P857" s="6"/>
      <c r="Q857" s="6"/>
      <c r="R857" s="1"/>
      <c r="S857" s="1"/>
      <c r="T857" s="1"/>
      <c r="U857" s="1"/>
      <c r="V857" s="1"/>
      <c r="W857" s="1"/>
      <c r="X857" s="3"/>
      <c r="Y857" s="3"/>
      <c r="Z857" s="3"/>
      <c r="AA857" s="3"/>
      <c r="AB857" s="3"/>
      <c r="AC857" s="3"/>
      <c r="AD857" s="3"/>
      <c r="AE857" s="3"/>
      <c r="AF857" s="3"/>
      <c r="AG857" s="3"/>
      <c r="AH857" s="3"/>
      <c r="AI857" s="3"/>
    </row>
    <row r="858" spans="1:35" ht="14.5" hidden="1" outlineLevel="1">
      <c r="A858" s="100" t="s">
        <v>0</v>
      </c>
      <c r="B858" s="101">
        <f t="shared" si="221"/>
        <v>0.38863421894806638</v>
      </c>
      <c r="C858" s="101">
        <f t="shared" si="221"/>
        <v>0.43862184309198121</v>
      </c>
      <c r="D858" s="101">
        <f t="shared" si="221"/>
        <v>0.4284775420376743</v>
      </c>
      <c r="E858" s="101">
        <f t="shared" si="221"/>
        <v>0.40773204113055334</v>
      </c>
      <c r="F858" s="101">
        <f t="shared" si="221"/>
        <v>0.38290009239805584</v>
      </c>
      <c r="G858" s="101">
        <f t="shared" si="221"/>
        <v>0.3555542969476862</v>
      </c>
      <c r="H858" s="101">
        <f t="shared" si="221"/>
        <v>0.33221341318516046</v>
      </c>
      <c r="I858" s="101">
        <f t="shared" si="221"/>
        <v>0.35096685257851018</v>
      </c>
      <c r="J858" s="101">
        <f t="shared" si="221"/>
        <v>0.28213881750372766</v>
      </c>
      <c r="K858" s="101">
        <f t="shared" si="221"/>
        <v>0.25584312089571049</v>
      </c>
      <c r="M858" s="32"/>
      <c r="N858" s="6"/>
      <c r="O858" s="1"/>
      <c r="P858" s="6"/>
      <c r="Q858" s="6"/>
      <c r="R858" s="1"/>
      <c r="S858" s="1"/>
      <c r="T858" s="1"/>
      <c r="U858" s="1"/>
      <c r="V858" s="1"/>
      <c r="W858" s="1"/>
      <c r="X858" s="3"/>
      <c r="Y858" s="3"/>
      <c r="Z858" s="3"/>
      <c r="AA858" s="3"/>
      <c r="AB858" s="3"/>
      <c r="AC858" s="3"/>
      <c r="AD858" s="3"/>
      <c r="AE858" s="3"/>
      <c r="AF858" s="3"/>
      <c r="AG858" s="3"/>
      <c r="AH858" s="3"/>
      <c r="AI858" s="3"/>
    </row>
    <row r="859" spans="1:35" ht="14.5" hidden="1" outlineLevel="1">
      <c r="A859" s="100" t="s">
        <v>1</v>
      </c>
      <c r="B859" s="101">
        <f t="shared" si="221"/>
        <v>0.12039123947503867</v>
      </c>
      <c r="C859" s="101">
        <f t="shared" si="221"/>
        <v>0.110793300354586</v>
      </c>
      <c r="D859" s="101">
        <f t="shared" si="221"/>
        <v>9.1511700103557497E-2</v>
      </c>
      <c r="E859" s="101">
        <f t="shared" si="221"/>
        <v>7.6837695264454636E-2</v>
      </c>
      <c r="F859" s="101">
        <f t="shared" si="221"/>
        <v>6.5919921170897233E-2</v>
      </c>
      <c r="G859" s="101">
        <f t="shared" si="221"/>
        <v>5.6497088490646719E-2</v>
      </c>
      <c r="H859" s="101">
        <f t="shared" si="221"/>
        <v>4.8245115080397617E-2</v>
      </c>
      <c r="I859" s="101">
        <f t="shared" si="221"/>
        <v>4.638508237106187E-2</v>
      </c>
      <c r="J859" s="101">
        <f t="shared" si="221"/>
        <v>3.4387714108536749E-2</v>
      </c>
      <c r="K859" s="101">
        <f t="shared" si="221"/>
        <v>2.835505352991009E-2</v>
      </c>
      <c r="M859" s="32"/>
      <c r="N859" s="6"/>
      <c r="O859" s="1"/>
      <c r="P859" s="6"/>
      <c r="Q859" s="6"/>
      <c r="R859" s="1"/>
      <c r="S859" s="1"/>
      <c r="T859" s="1"/>
      <c r="U859" s="1"/>
      <c r="V859" s="1"/>
      <c r="W859" s="1"/>
      <c r="X859" s="3"/>
      <c r="Y859" s="3"/>
      <c r="Z859" s="3"/>
      <c r="AA859" s="3"/>
      <c r="AB859" s="3"/>
      <c r="AC859" s="3"/>
      <c r="AD859" s="3"/>
      <c r="AE859" s="3"/>
      <c r="AF859" s="3"/>
      <c r="AG859" s="3"/>
      <c r="AH859" s="3"/>
      <c r="AI859" s="3"/>
    </row>
    <row r="860" spans="1:35" ht="14.5" hidden="1" outlineLevel="1">
      <c r="A860" s="100" t="s">
        <v>7</v>
      </c>
      <c r="B860" s="101">
        <f t="shared" si="221"/>
        <v>0.12079642593335804</v>
      </c>
      <c r="C860" s="101">
        <f t="shared" si="221"/>
        <v>0.16773293308011014</v>
      </c>
      <c r="D860" s="101">
        <f t="shared" si="221"/>
        <v>0.19097260074017547</v>
      </c>
      <c r="E860" s="101">
        <f t="shared" si="221"/>
        <v>0.19963541912881386</v>
      </c>
      <c r="F860" s="101">
        <f t="shared" si="221"/>
        <v>0.20126289798286282</v>
      </c>
      <c r="G860" s="101">
        <f t="shared" si="221"/>
        <v>0.19661022614773921</v>
      </c>
      <c r="H860" s="101">
        <f t="shared" si="221"/>
        <v>0.1891978225833586</v>
      </c>
      <c r="I860" s="101">
        <f t="shared" si="221"/>
        <v>0.20474444134645323</v>
      </c>
      <c r="J860" s="101">
        <f t="shared" si="221"/>
        <v>0.17121693925580467</v>
      </c>
      <c r="K860" s="101">
        <f t="shared" si="221"/>
        <v>0.16382854239996616</v>
      </c>
      <c r="M860" s="32"/>
      <c r="N860" s="6"/>
      <c r="O860" s="1"/>
      <c r="P860" s="6"/>
      <c r="Q860" s="6"/>
      <c r="R860" s="1"/>
      <c r="S860" s="1"/>
      <c r="T860" s="1"/>
      <c r="U860" s="1"/>
      <c r="V860" s="1"/>
      <c r="W860" s="1"/>
      <c r="X860" s="3"/>
      <c r="Y860" s="3"/>
      <c r="Z860" s="3"/>
      <c r="AA860" s="3"/>
      <c r="AB860" s="3"/>
      <c r="AC860" s="3"/>
      <c r="AD860" s="3"/>
      <c r="AE860" s="3"/>
      <c r="AF860" s="3"/>
      <c r="AG860" s="3"/>
    </row>
    <row r="861" spans="1:35" ht="14.5" hidden="1" outlineLevel="1">
      <c r="A861" s="100" t="s">
        <v>8</v>
      </c>
      <c r="B861" s="101">
        <f t="shared" si="221"/>
        <v>0.13339100385139904</v>
      </c>
      <c r="C861" s="101">
        <f t="shared" si="221"/>
        <v>0.2925347199082044</v>
      </c>
      <c r="D861" s="101">
        <f t="shared" si="221"/>
        <v>0.43908630040502017</v>
      </c>
      <c r="E861" s="101">
        <f t="shared" si="221"/>
        <v>0.50391998131322946</v>
      </c>
      <c r="F861" s="101">
        <f t="shared" si="221"/>
        <v>0.51106448763381218</v>
      </c>
      <c r="G861" s="101">
        <f t="shared" si="221"/>
        <v>0.49099538918824476</v>
      </c>
      <c r="H861" s="101">
        <f t="shared" si="221"/>
        <v>0.47150356566693308</v>
      </c>
      <c r="I861" s="101">
        <f t="shared" si="221"/>
        <v>0.51518168304354917</v>
      </c>
      <c r="J861" s="101">
        <f t="shared" si="221"/>
        <v>0.43336477631988268</v>
      </c>
      <c r="K861" s="101">
        <f t="shared" si="221"/>
        <v>0.41549491377091669</v>
      </c>
      <c r="M861" s="32"/>
      <c r="N861" s="9" t="s">
        <v>9</v>
      </c>
      <c r="O861" s="1"/>
      <c r="P861" s="6"/>
      <c r="Q861" s="6"/>
      <c r="R861" s="1"/>
      <c r="S861" s="1"/>
      <c r="T861" s="1"/>
      <c r="U861" s="1"/>
      <c r="V861" s="1"/>
      <c r="W861" s="1"/>
      <c r="X861" s="3"/>
      <c r="Y861" s="3"/>
      <c r="Z861" s="3"/>
      <c r="AA861" s="3"/>
      <c r="AB861" s="3"/>
      <c r="AC861" s="3"/>
      <c r="AD861" s="3"/>
      <c r="AE861" s="3"/>
      <c r="AF861" s="3"/>
      <c r="AG861" s="3"/>
    </row>
    <row r="862" spans="1:35" ht="14.5" hidden="1" outlineLevel="1">
      <c r="A862" s="100" t="s">
        <v>89</v>
      </c>
      <c r="B862" s="101">
        <f>SUM(B852:B861)</f>
        <v>1.8749769130256677</v>
      </c>
      <c r="C862" s="101">
        <f t="shared" ref="C862:K862" si="222">SUM(C852:C861)</f>
        <v>2.7399353710271344</v>
      </c>
      <c r="D862" s="101">
        <f t="shared" si="222"/>
        <v>3.1158133143640878</v>
      </c>
      <c r="E862" s="101">
        <f t="shared" si="222"/>
        <v>3.1848924286014575</v>
      </c>
      <c r="F862" s="101">
        <f t="shared" si="222"/>
        <v>3.0869707694200779</v>
      </c>
      <c r="G862" s="101">
        <f t="shared" si="222"/>
        <v>2.8947808463317353</v>
      </c>
      <c r="H862" s="101">
        <f t="shared" si="222"/>
        <v>2.710871629022968</v>
      </c>
      <c r="I862" s="101">
        <f t="shared" si="222"/>
        <v>2.8943331287154646</v>
      </c>
      <c r="J862" s="101">
        <f t="shared" si="222"/>
        <v>2.391295547553141</v>
      </c>
      <c r="K862" s="101">
        <f t="shared" si="222"/>
        <v>2.2654995315874835</v>
      </c>
      <c r="M862" s="32"/>
      <c r="N862" s="9"/>
      <c r="O862" s="1"/>
      <c r="P862" s="6"/>
      <c r="Q862" s="6"/>
      <c r="R862" s="1"/>
      <c r="S862" s="1"/>
      <c r="T862" s="1"/>
      <c r="U862" s="1"/>
      <c r="V862" s="1"/>
      <c r="W862" s="1"/>
      <c r="X862" s="3"/>
      <c r="Y862" s="3"/>
      <c r="Z862" s="3"/>
      <c r="AA862" s="3"/>
      <c r="AB862" s="3"/>
      <c r="AC862" s="3"/>
      <c r="AD862" s="3"/>
      <c r="AE862" s="3"/>
      <c r="AF862" s="3"/>
      <c r="AG862" s="3"/>
    </row>
    <row r="863" spans="1:35" s="5" customFormat="1" ht="14.5" hidden="1" outlineLevel="1">
      <c r="A863" s="32"/>
      <c r="B863" s="6"/>
      <c r="C863" s="6"/>
      <c r="D863" s="6"/>
      <c r="E863" s="6"/>
      <c r="F863" s="6"/>
      <c r="G863" s="6"/>
      <c r="H863" s="6"/>
      <c r="I863" s="6"/>
      <c r="J863" s="6"/>
      <c r="K863" s="6"/>
      <c r="L863" s="6"/>
      <c r="P863" s="6"/>
      <c r="Q863" s="6"/>
      <c r="R863" s="6"/>
      <c r="S863" s="6"/>
      <c r="T863" s="6"/>
      <c r="U863" s="6"/>
      <c r="V863" s="6"/>
      <c r="W863" s="6"/>
      <c r="X863" s="6"/>
      <c r="Y863" s="6"/>
      <c r="Z863" s="6"/>
      <c r="AA863" s="6"/>
    </row>
    <row r="864" spans="1:35" ht="14.5" hidden="1" outlineLevel="1" collapsed="1">
      <c r="A864" s="79"/>
      <c r="B864" s="1"/>
      <c r="C864" s="1"/>
      <c r="D864" s="1"/>
      <c r="E864" s="1"/>
      <c r="F864" s="1"/>
      <c r="G864" s="1"/>
      <c r="H864" s="1"/>
      <c r="I864" s="1"/>
      <c r="J864" s="1"/>
      <c r="K864" s="1"/>
      <c r="M864" s="32"/>
      <c r="N864" s="9"/>
      <c r="O864" s="1"/>
      <c r="P864" s="6"/>
      <c r="Q864" s="6"/>
      <c r="R864" s="1"/>
      <c r="S864" s="1"/>
      <c r="T864" s="1"/>
      <c r="U864" s="1"/>
      <c r="V864" s="1"/>
      <c r="W864" s="1"/>
      <c r="X864" s="3"/>
      <c r="Y864" s="3"/>
      <c r="Z864" s="3"/>
      <c r="AA864" s="3"/>
      <c r="AB864" s="3"/>
      <c r="AC864" s="3"/>
      <c r="AD864" s="3"/>
      <c r="AE864" s="3"/>
      <c r="AF864" s="3"/>
      <c r="AG864" s="3"/>
    </row>
    <row r="865" spans="1:35" hidden="1" outlineLevel="1">
      <c r="A865" s="10" t="s">
        <v>131</v>
      </c>
      <c r="B865" s="6"/>
      <c r="C865" s="6"/>
      <c r="D865" s="6"/>
      <c r="E865" s="6"/>
      <c r="F865" s="6"/>
      <c r="G865" s="6"/>
      <c r="H865" s="6"/>
      <c r="I865" s="6"/>
      <c r="J865" s="9" t="s">
        <v>104</v>
      </c>
      <c r="K865" s="6"/>
      <c r="L865" s="55"/>
      <c r="M865" s="5"/>
      <c r="N865" s="5"/>
      <c r="O865" s="5"/>
      <c r="P865" s="5"/>
      <c r="Q865" s="5"/>
      <c r="R865" s="5"/>
      <c r="S865" s="5"/>
      <c r="T865" s="5"/>
    </row>
    <row r="866" spans="1:35" ht="14.5" hidden="1" outlineLevel="1">
      <c r="A866" s="23"/>
      <c r="B866" s="23">
        <v>2010</v>
      </c>
      <c r="C866" s="23">
        <v>2020</v>
      </c>
      <c r="D866" s="23">
        <v>2030</v>
      </c>
      <c r="E866" s="23">
        <v>2040</v>
      </c>
      <c r="F866" s="23">
        <v>2050</v>
      </c>
      <c r="G866" s="23">
        <v>2060</v>
      </c>
      <c r="H866" s="23">
        <v>2070</v>
      </c>
      <c r="I866" s="23">
        <v>2080</v>
      </c>
      <c r="J866" s="23">
        <v>2090</v>
      </c>
      <c r="K866" s="23">
        <v>2100</v>
      </c>
      <c r="M866" s="32"/>
      <c r="N866" s="56"/>
      <c r="O866" s="16"/>
      <c r="P866" s="56"/>
      <c r="Q866" s="56"/>
      <c r="R866" s="56"/>
      <c r="S866" s="56"/>
      <c r="T866" s="56"/>
      <c r="U866" s="56"/>
      <c r="V866" s="56"/>
      <c r="W866" s="57"/>
    </row>
    <row r="867" spans="1:35" ht="14.5" hidden="1" outlineLevel="1">
      <c r="A867" s="23" t="s">
        <v>5</v>
      </c>
      <c r="B867" s="89">
        <f t="shared" ref="B867:K867" si="223">B$795*(B$788)*(B53/B$63)+B$796*B53*1000</f>
        <v>83.86259250121924</v>
      </c>
      <c r="C867" s="89">
        <f t="shared" si="223"/>
        <v>151.25429478837754</v>
      </c>
      <c r="D867" s="89">
        <f t="shared" si="223"/>
        <v>209.04315773775141</v>
      </c>
      <c r="E867" s="89">
        <f t="shared" si="223"/>
        <v>261.99122335744971</v>
      </c>
      <c r="F867" s="89">
        <f t="shared" si="223"/>
        <v>331.74596651116519</v>
      </c>
      <c r="G867" s="89">
        <f t="shared" si="223"/>
        <v>406.72581740946805</v>
      </c>
      <c r="H867" s="89">
        <f t="shared" si="223"/>
        <v>468.3597517137859</v>
      </c>
      <c r="I867" s="89">
        <f t="shared" si="223"/>
        <v>526.9527433419961</v>
      </c>
      <c r="J867" s="89">
        <f t="shared" si="223"/>
        <v>582.30844698125452</v>
      </c>
      <c r="K867" s="89">
        <f t="shared" si="223"/>
        <v>639.56733385468215</v>
      </c>
      <c r="M867" s="32"/>
      <c r="N867" s="6"/>
      <c r="O867" s="1"/>
      <c r="P867" s="6"/>
      <c r="Q867" s="6"/>
      <c r="R867" s="1"/>
      <c r="S867" s="1"/>
      <c r="T867" s="1"/>
      <c r="U867" s="1"/>
      <c r="V867" s="1"/>
      <c r="W867" s="1"/>
      <c r="X867" s="3"/>
      <c r="Y867" s="3"/>
      <c r="Z867" s="3"/>
      <c r="AA867" s="3"/>
      <c r="AB867" s="3"/>
      <c r="AC867" s="3"/>
      <c r="AD867" s="3"/>
      <c r="AE867" s="3"/>
      <c r="AF867" s="3"/>
      <c r="AG867" s="3"/>
      <c r="AH867" s="3"/>
      <c r="AI867" s="3"/>
    </row>
    <row r="868" spans="1:35" ht="14.5" hidden="1" outlineLevel="1">
      <c r="A868" s="23" t="s">
        <v>6</v>
      </c>
      <c r="B868" s="89">
        <f t="shared" ref="B868:K868" si="224">B$795*(B$788)*(B54/B$63)+B$796*B54*1000</f>
        <v>598.81937236265151</v>
      </c>
      <c r="C868" s="89">
        <f t="shared" si="224"/>
        <v>1633.109237583803</v>
      </c>
      <c r="D868" s="89">
        <f t="shared" si="224"/>
        <v>2328.0673930871744</v>
      </c>
      <c r="E868" s="89">
        <f t="shared" si="224"/>
        <v>2554.0321284513393</v>
      </c>
      <c r="F868" s="89">
        <f t="shared" si="224"/>
        <v>2666.9084790509855</v>
      </c>
      <c r="G868" s="89">
        <f t="shared" si="224"/>
        <v>2651.1603981382159</v>
      </c>
      <c r="H868" s="89">
        <f t="shared" si="224"/>
        <v>2504.3885063943148</v>
      </c>
      <c r="I868" s="89">
        <f t="shared" si="224"/>
        <v>2377.1040759367497</v>
      </c>
      <c r="J868" s="89">
        <f t="shared" si="224"/>
        <v>2289.3823301847015</v>
      </c>
      <c r="K868" s="89">
        <f t="shared" si="224"/>
        <v>2267.8535794613967</v>
      </c>
      <c r="M868" s="32"/>
      <c r="N868" s="6"/>
      <c r="O868" s="1"/>
      <c r="P868" s="6"/>
      <c r="Q868" s="6"/>
      <c r="R868" s="1"/>
      <c r="S868" s="1"/>
      <c r="T868" s="1"/>
      <c r="U868" s="1"/>
      <c r="V868" s="1"/>
      <c r="W868" s="1"/>
      <c r="X868" s="3"/>
      <c r="Y868" s="3"/>
      <c r="Z868" s="3"/>
      <c r="AA868" s="3"/>
      <c r="AB868" s="3"/>
      <c r="AC868" s="3"/>
      <c r="AD868" s="3"/>
      <c r="AE868" s="3"/>
      <c r="AF868" s="3"/>
      <c r="AG868" s="3"/>
      <c r="AH868" s="3"/>
      <c r="AI868" s="3"/>
    </row>
    <row r="869" spans="1:35" ht="14.5" hidden="1" outlineLevel="1">
      <c r="A869" s="23" t="s">
        <v>11</v>
      </c>
      <c r="B869" s="89">
        <f t="shared" ref="B869:K869" si="225">B$795*(B$788)*(B55/B$63)+B$796*B55*1000</f>
        <v>959.13683034264864</v>
      </c>
      <c r="C869" s="89">
        <f t="shared" si="225"/>
        <v>1128.178870228433</v>
      </c>
      <c r="D869" s="89">
        <f t="shared" si="225"/>
        <v>1191.9366556638975</v>
      </c>
      <c r="E869" s="89">
        <f t="shared" si="225"/>
        <v>1193.9496763046011</v>
      </c>
      <c r="F869" s="89">
        <f t="shared" si="225"/>
        <v>1242.9377225952821</v>
      </c>
      <c r="G869" s="89">
        <f t="shared" si="225"/>
        <v>1281.2724524697214</v>
      </c>
      <c r="H869" s="89">
        <f t="shared" si="225"/>
        <v>1276.7582804069498</v>
      </c>
      <c r="I869" s="89">
        <f t="shared" si="225"/>
        <v>1273.3566688916405</v>
      </c>
      <c r="J869" s="89">
        <f t="shared" si="225"/>
        <v>1267.2380798599684</v>
      </c>
      <c r="K869" s="89">
        <f t="shared" si="225"/>
        <v>1267.9879508470985</v>
      </c>
      <c r="M869" s="32"/>
      <c r="N869" s="6"/>
      <c r="O869" s="1"/>
      <c r="P869" s="6"/>
      <c r="Q869" s="6"/>
      <c r="R869" s="1"/>
      <c r="S869" s="1"/>
      <c r="T869" s="1"/>
      <c r="U869" s="1"/>
      <c r="V869" s="1"/>
      <c r="W869" s="1"/>
      <c r="X869" s="3"/>
      <c r="Y869" s="3"/>
      <c r="Z869" s="3"/>
      <c r="AA869" s="3"/>
      <c r="AB869" s="3"/>
      <c r="AC869" s="3"/>
      <c r="AD869" s="3"/>
      <c r="AE869" s="3"/>
      <c r="AF869" s="3"/>
      <c r="AG869" s="3"/>
      <c r="AH869" s="3"/>
      <c r="AI869" s="3"/>
    </row>
    <row r="870" spans="1:35" ht="14.5" hidden="1" outlineLevel="1">
      <c r="A870" s="23" t="s">
        <v>2</v>
      </c>
      <c r="B870" s="89">
        <f t="shared" ref="B870:K870" si="226">B$795*(B$788)*(B56/B$63)+B$796*B56*1000</f>
        <v>179.85131125738144</v>
      </c>
      <c r="C870" s="89">
        <f t="shared" si="226"/>
        <v>322.55048810518917</v>
      </c>
      <c r="D870" s="89">
        <f t="shared" si="226"/>
        <v>416.14835910705762</v>
      </c>
      <c r="E870" s="89">
        <f t="shared" si="226"/>
        <v>440.67073359404981</v>
      </c>
      <c r="F870" s="89">
        <f t="shared" si="226"/>
        <v>471.38694798283723</v>
      </c>
      <c r="G870" s="89">
        <f t="shared" si="226"/>
        <v>506.78663647473161</v>
      </c>
      <c r="H870" s="89">
        <f t="shared" si="226"/>
        <v>538.76538028543212</v>
      </c>
      <c r="I870" s="89">
        <f t="shared" si="226"/>
        <v>584.21572741482998</v>
      </c>
      <c r="J870" s="89">
        <f t="shared" si="226"/>
        <v>639.94421631553689</v>
      </c>
      <c r="K870" s="89">
        <f t="shared" si="226"/>
        <v>709.53276247773613</v>
      </c>
      <c r="M870" s="32"/>
      <c r="N870" s="6"/>
      <c r="O870" s="1"/>
      <c r="P870" s="6"/>
      <c r="Q870" s="6"/>
      <c r="R870" s="1"/>
      <c r="S870" s="1"/>
      <c r="T870" s="1"/>
      <c r="U870" s="1"/>
      <c r="V870" s="1"/>
      <c r="W870" s="1"/>
      <c r="X870" s="3"/>
      <c r="Y870" s="3"/>
      <c r="Z870" s="3"/>
      <c r="AA870" s="3"/>
      <c r="AB870" s="3"/>
      <c r="AC870" s="3"/>
      <c r="AD870" s="3"/>
      <c r="AE870" s="3"/>
      <c r="AF870" s="3"/>
      <c r="AG870" s="3"/>
      <c r="AH870" s="3"/>
      <c r="AI870" s="3"/>
    </row>
    <row r="871" spans="1:35" ht="14.5" hidden="1" outlineLevel="1">
      <c r="A871" s="23" t="s">
        <v>3</v>
      </c>
      <c r="B871" s="89">
        <f t="shared" ref="B871:K871" si="227">B$795*(B$788)*(B57/B$63)+B$796*B57*1000</f>
        <v>333.82506054818958</v>
      </c>
      <c r="C871" s="89">
        <f t="shared" si="227"/>
        <v>504.04796233493573</v>
      </c>
      <c r="D871" s="89">
        <f t="shared" si="227"/>
        <v>626.67781459493881</v>
      </c>
      <c r="E871" s="89">
        <f t="shared" si="227"/>
        <v>709.04247531226463</v>
      </c>
      <c r="F871" s="89">
        <f t="shared" si="227"/>
        <v>828.2151276686144</v>
      </c>
      <c r="G871" s="89">
        <f t="shared" si="227"/>
        <v>954.50535592534106</v>
      </c>
      <c r="H871" s="89">
        <f t="shared" si="227"/>
        <v>1044.6032258733308</v>
      </c>
      <c r="I871" s="89">
        <f t="shared" si="227"/>
        <v>1135.8020635040052</v>
      </c>
      <c r="J871" s="89">
        <f t="shared" si="227"/>
        <v>1230.7977336093397</v>
      </c>
      <c r="K871" s="89">
        <f t="shared" si="227"/>
        <v>1347.1947850184486</v>
      </c>
      <c r="M871" s="32"/>
      <c r="N871" s="6"/>
      <c r="O871" s="1"/>
      <c r="P871" s="6"/>
      <c r="Q871" s="6"/>
      <c r="R871" s="1"/>
      <c r="S871" s="1"/>
      <c r="T871" s="1"/>
      <c r="U871" s="1"/>
      <c r="V871" s="1"/>
      <c r="W871" s="1"/>
      <c r="X871" s="3"/>
      <c r="Y871" s="3"/>
      <c r="Z871" s="3"/>
      <c r="AA871" s="3"/>
      <c r="AB871" s="3"/>
      <c r="AC871" s="3"/>
      <c r="AD871" s="3"/>
      <c r="AE871" s="3"/>
      <c r="AF871" s="3"/>
      <c r="AG871" s="3"/>
      <c r="AH871" s="3"/>
      <c r="AI871" s="3"/>
    </row>
    <row r="872" spans="1:35" ht="14.5" hidden="1" outlineLevel="1">
      <c r="A872" s="23" t="s">
        <v>4</v>
      </c>
      <c r="B872" s="89">
        <f t="shared" ref="B872:K872" si="228">B$795*(B$788)*(B58/B$63)+B$796*B58*1000</f>
        <v>185.07478269067104</v>
      </c>
      <c r="C872" s="89">
        <f t="shared" si="228"/>
        <v>287.5369621771215</v>
      </c>
      <c r="D872" s="89">
        <f t="shared" si="228"/>
        <v>367.35855352771415</v>
      </c>
      <c r="E872" s="89">
        <f t="shared" si="228"/>
        <v>435.52573125824864</v>
      </c>
      <c r="F872" s="89">
        <f t="shared" si="228"/>
        <v>525.17385360620426</v>
      </c>
      <c r="G872" s="89">
        <f t="shared" si="228"/>
        <v>616.58768483841095</v>
      </c>
      <c r="H872" s="89">
        <f t="shared" si="228"/>
        <v>693.89458786142677</v>
      </c>
      <c r="I872" s="89">
        <f t="shared" si="228"/>
        <v>774.4663540876403</v>
      </c>
      <c r="J872" s="89">
        <f t="shared" si="228"/>
        <v>861.03888802443669</v>
      </c>
      <c r="K872" s="89">
        <f t="shared" si="228"/>
        <v>963.97560247861054</v>
      </c>
      <c r="M872" s="32"/>
      <c r="N872" s="6"/>
      <c r="O872" s="1"/>
      <c r="P872" s="6"/>
      <c r="Q872" s="6"/>
      <c r="R872" s="1"/>
      <c r="S872" s="1"/>
      <c r="T872" s="1"/>
      <c r="U872" s="1"/>
      <c r="V872" s="1"/>
      <c r="W872" s="1"/>
      <c r="X872" s="3"/>
      <c r="Y872" s="3"/>
      <c r="Z872" s="3"/>
      <c r="AA872" s="3"/>
      <c r="AB872" s="3"/>
      <c r="AC872" s="3"/>
      <c r="AD872" s="3"/>
      <c r="AE872" s="3"/>
      <c r="AF872" s="3"/>
      <c r="AG872" s="3"/>
      <c r="AH872" s="3"/>
      <c r="AI872" s="3"/>
    </row>
    <row r="873" spans="1:35" ht="14.5" hidden="1" outlineLevel="1">
      <c r="A873" s="23" t="s">
        <v>0</v>
      </c>
      <c r="B873" s="89">
        <f t="shared" ref="B873:K873" si="229">B$795*(B$788)*(B59/B$63)+B$796*B59*1000</f>
        <v>863.01220031653065</v>
      </c>
      <c r="C873" s="89">
        <f t="shared" si="229"/>
        <v>1039.459501636951</v>
      </c>
      <c r="D873" s="89">
        <f t="shared" si="229"/>
        <v>1130.4566623734647</v>
      </c>
      <c r="E873" s="89">
        <f t="shared" si="229"/>
        <v>1147.5836455702272</v>
      </c>
      <c r="F873" s="89">
        <f t="shared" si="229"/>
        <v>1210.9412381486811</v>
      </c>
      <c r="G873" s="89">
        <f t="shared" si="229"/>
        <v>1275.8053624924651</v>
      </c>
      <c r="H873" s="89">
        <f t="shared" si="229"/>
        <v>1302.6021165900279</v>
      </c>
      <c r="I873" s="89">
        <f t="shared" si="229"/>
        <v>1320.7867761217581</v>
      </c>
      <c r="J873" s="89">
        <f t="shared" si="229"/>
        <v>1320.3051469920651</v>
      </c>
      <c r="K873" s="89">
        <f t="shared" si="229"/>
        <v>1313.4096036312835</v>
      </c>
      <c r="M873" s="32"/>
      <c r="N873" s="6"/>
      <c r="O873" s="1"/>
      <c r="P873" s="6"/>
      <c r="Q873" s="6"/>
      <c r="R873" s="1"/>
      <c r="S873" s="1"/>
      <c r="T873" s="1"/>
      <c r="U873" s="1"/>
      <c r="V873" s="1"/>
      <c r="W873" s="1"/>
      <c r="X873" s="3"/>
      <c r="Y873" s="3"/>
      <c r="Z873" s="3"/>
      <c r="AA873" s="3"/>
      <c r="AB873" s="3"/>
      <c r="AC873" s="3"/>
      <c r="AD873" s="3"/>
      <c r="AE873" s="3"/>
      <c r="AF873" s="3"/>
      <c r="AG873" s="3"/>
      <c r="AH873" s="3"/>
      <c r="AI873" s="3"/>
    </row>
    <row r="874" spans="1:35" ht="14.5" hidden="1" outlineLevel="1">
      <c r="A874" s="23" t="s">
        <v>1</v>
      </c>
      <c r="B874" s="89">
        <f t="shared" ref="B874:K874" si="230">B$795*(B$788)*(B60/B$63)+B$796*B60*1000</f>
        <v>251.61566270146167</v>
      </c>
      <c r="C874" s="89">
        <f t="shared" si="230"/>
        <v>250.09319465043725</v>
      </c>
      <c r="D874" s="89">
        <f t="shared" si="230"/>
        <v>231.30260922147039</v>
      </c>
      <c r="E874" s="89">
        <f t="shared" si="230"/>
        <v>209.98503959910533</v>
      </c>
      <c r="F874" s="89">
        <f t="shared" si="230"/>
        <v>201.66219997833252</v>
      </c>
      <c r="G874" s="89">
        <f t="shared" si="230"/>
        <v>195.19437075490305</v>
      </c>
      <c r="H874" s="89">
        <f t="shared" si="230"/>
        <v>182.35417662977503</v>
      </c>
      <c r="I874" s="89">
        <f t="shared" si="230"/>
        <v>168.72625353379121</v>
      </c>
      <c r="J874" s="89">
        <f t="shared" si="230"/>
        <v>155.89908275697996</v>
      </c>
      <c r="K874" s="89">
        <f t="shared" si="230"/>
        <v>144.72254894470825</v>
      </c>
      <c r="M874" s="32"/>
      <c r="N874" s="6"/>
      <c r="O874" s="1"/>
      <c r="P874" s="6"/>
      <c r="Q874" s="6"/>
      <c r="R874" s="1"/>
      <c r="S874" s="1"/>
      <c r="T874" s="1"/>
      <c r="U874" s="1"/>
      <c r="V874" s="1"/>
      <c r="W874" s="1"/>
      <c r="X874" s="3"/>
      <c r="Y874" s="3"/>
      <c r="Z874" s="3"/>
      <c r="AA874" s="3"/>
      <c r="AB874" s="3"/>
      <c r="AC874" s="3"/>
      <c r="AD874" s="3"/>
      <c r="AE874" s="3"/>
      <c r="AF874" s="3"/>
      <c r="AG874" s="3"/>
      <c r="AH874" s="3"/>
      <c r="AI874" s="3"/>
    </row>
    <row r="875" spans="1:35" ht="14.5" hidden="1" outlineLevel="1">
      <c r="A875" s="23" t="s">
        <v>7</v>
      </c>
      <c r="B875" s="89">
        <f t="shared" ref="B875:K875" si="231">B$795*(B$788)*(B61/B$63)+B$796*B61*1000</f>
        <v>241.6720050661732</v>
      </c>
      <c r="C875" s="89">
        <f t="shared" si="231"/>
        <v>379.71146201123014</v>
      </c>
      <c r="D875" s="89">
        <f t="shared" si="231"/>
        <v>491.28474813600798</v>
      </c>
      <c r="E875" s="89">
        <f t="shared" si="231"/>
        <v>554.90140492253147</v>
      </c>
      <c r="F875" s="89">
        <f t="shared" si="231"/>
        <v>629.60469077249536</v>
      </c>
      <c r="G875" s="89">
        <f t="shared" si="231"/>
        <v>698.47233807730993</v>
      </c>
      <c r="H875" s="89">
        <f t="shared" si="231"/>
        <v>735.95747233022166</v>
      </c>
      <c r="I875" s="89">
        <f t="shared" si="231"/>
        <v>767.71011830556222</v>
      </c>
      <c r="J875" s="89">
        <f t="shared" si="231"/>
        <v>798.98311888304977</v>
      </c>
      <c r="K875" s="89">
        <f t="shared" si="231"/>
        <v>840.69801055462324</v>
      </c>
      <c r="M875" s="32"/>
      <c r="N875" s="6"/>
      <c r="O875" s="1"/>
      <c r="P875" s="6"/>
      <c r="Q875" s="6"/>
      <c r="R875" s="1"/>
      <c r="S875" s="1"/>
      <c r="T875" s="1"/>
      <c r="U875" s="1"/>
      <c r="V875" s="1"/>
      <c r="W875" s="1"/>
      <c r="X875" s="3"/>
      <c r="Y875" s="3"/>
      <c r="Z875" s="3"/>
      <c r="AA875" s="3"/>
      <c r="AB875" s="3"/>
      <c r="AC875" s="3"/>
      <c r="AD875" s="3"/>
      <c r="AE875" s="3"/>
      <c r="AF875" s="3"/>
      <c r="AG875" s="3"/>
    </row>
    <row r="876" spans="1:35" ht="14.5" hidden="1" outlineLevel="1">
      <c r="A876" s="23" t="s">
        <v>8</v>
      </c>
      <c r="B876" s="89">
        <f t="shared" ref="B876:K876" si="232">B$795*(B$788)*(B62/B$63)+B$796*B62*1000</f>
        <v>266.98601113648056</v>
      </c>
      <c r="C876" s="89">
        <f t="shared" si="232"/>
        <v>677.60412737890488</v>
      </c>
      <c r="D876" s="89">
        <f t="shared" si="232"/>
        <v>1151.2287851101787</v>
      </c>
      <c r="E876" s="89">
        <f t="shared" si="232"/>
        <v>1415.7683911817421</v>
      </c>
      <c r="F876" s="89">
        <f t="shared" si="232"/>
        <v>1614.5459656363635</v>
      </c>
      <c r="G876" s="89">
        <f t="shared" si="232"/>
        <v>1760.5211152229472</v>
      </c>
      <c r="H876" s="89">
        <f t="shared" si="232"/>
        <v>1848.0884534300617</v>
      </c>
      <c r="I876" s="89">
        <f t="shared" si="232"/>
        <v>1941.9185768641155</v>
      </c>
      <c r="J876" s="89">
        <f t="shared" si="232"/>
        <v>2031.0524296566973</v>
      </c>
      <c r="K876" s="89">
        <f t="shared" si="232"/>
        <v>2133.5976062430022</v>
      </c>
      <c r="M876" s="32"/>
      <c r="N876" s="9" t="s">
        <v>9</v>
      </c>
      <c r="O876" s="1"/>
      <c r="P876" s="6"/>
      <c r="Q876" s="6"/>
      <c r="R876" s="1"/>
      <c r="S876" s="1"/>
      <c r="T876" s="1"/>
      <c r="U876" s="1"/>
      <c r="V876" s="1"/>
      <c r="W876" s="1"/>
      <c r="X876" s="3"/>
      <c r="Y876" s="3"/>
      <c r="Z876" s="3"/>
      <c r="AA876" s="3"/>
      <c r="AB876" s="3"/>
      <c r="AC876" s="3"/>
      <c r="AD876" s="3"/>
      <c r="AE876" s="3"/>
      <c r="AF876" s="3"/>
      <c r="AG876" s="3"/>
    </row>
    <row r="877" spans="1:35" ht="14.5" hidden="1" outlineLevel="1">
      <c r="A877" s="23" t="s">
        <v>89</v>
      </c>
      <c r="B877" s="89">
        <f>SUM(B867:B876)</f>
        <v>3963.8558289234074</v>
      </c>
      <c r="C877" s="89">
        <f t="shared" ref="C877:K877" si="233">SUM(C867:C876)</f>
        <v>6373.5461008953826</v>
      </c>
      <c r="D877" s="89">
        <f t="shared" si="233"/>
        <v>8143.5047385596554</v>
      </c>
      <c r="E877" s="89">
        <f t="shared" si="233"/>
        <v>8923.4504495515594</v>
      </c>
      <c r="F877" s="89">
        <f t="shared" si="233"/>
        <v>9723.1221919509608</v>
      </c>
      <c r="G877" s="89">
        <f t="shared" si="233"/>
        <v>10347.031531803515</v>
      </c>
      <c r="H877" s="89">
        <f t="shared" si="233"/>
        <v>10595.771951515326</v>
      </c>
      <c r="I877" s="89">
        <f t="shared" si="233"/>
        <v>10871.03935800209</v>
      </c>
      <c r="J877" s="89">
        <f t="shared" si="233"/>
        <v>11176.949473264031</v>
      </c>
      <c r="K877" s="89">
        <f t="shared" si="233"/>
        <v>11628.539783511589</v>
      </c>
      <c r="M877" s="32"/>
      <c r="N877" s="9"/>
      <c r="O877" s="1"/>
      <c r="P877" s="6"/>
      <c r="Q877" s="6"/>
      <c r="R877" s="1"/>
      <c r="S877" s="1"/>
      <c r="T877" s="1"/>
      <c r="U877" s="1"/>
      <c r="V877" s="1"/>
      <c r="W877" s="1"/>
      <c r="X877" s="3"/>
      <c r="Y877" s="3"/>
      <c r="Z877" s="3"/>
      <c r="AA877" s="3"/>
      <c r="AB877" s="3"/>
      <c r="AC877" s="3"/>
      <c r="AD877" s="3"/>
      <c r="AE877" s="3"/>
      <c r="AF877" s="3"/>
      <c r="AG877" s="3"/>
    </row>
    <row r="878" spans="1:35" ht="14.5" hidden="1" outlineLevel="1">
      <c r="A878" s="32"/>
      <c r="B878" s="5"/>
      <c r="C878" s="5"/>
      <c r="D878" s="5"/>
      <c r="E878" s="5"/>
      <c r="F878" s="5"/>
      <c r="G878" s="5"/>
      <c r="H878" s="5"/>
      <c r="I878" s="5"/>
      <c r="J878" s="5"/>
      <c r="K878" s="5"/>
      <c r="L878" s="5"/>
      <c r="M878" s="10" t="s">
        <v>9</v>
      </c>
      <c r="N878" s="5"/>
      <c r="O878" s="5"/>
      <c r="P878" s="5"/>
      <c r="Q878" s="5"/>
      <c r="R878" s="5"/>
      <c r="S878" s="5"/>
      <c r="T878" s="5"/>
    </row>
    <row r="879" spans="1:35" hidden="1" outlineLevel="1">
      <c r="A879" s="10" t="s">
        <v>134</v>
      </c>
      <c r="B879" s="6"/>
      <c r="C879" s="6"/>
      <c r="D879" s="6"/>
      <c r="E879" s="6"/>
      <c r="F879" s="6"/>
      <c r="G879" s="6"/>
      <c r="H879" s="6"/>
      <c r="I879" s="6"/>
      <c r="J879" s="9" t="s">
        <v>102</v>
      </c>
      <c r="K879" s="6"/>
      <c r="L879" s="55"/>
      <c r="M879" s="5"/>
      <c r="N879" s="5"/>
      <c r="O879" s="5"/>
      <c r="P879" s="5"/>
      <c r="Q879" s="5"/>
      <c r="R879" s="5"/>
      <c r="S879" s="5"/>
      <c r="T879" s="5"/>
    </row>
    <row r="880" spans="1:35" ht="14.5" hidden="1" outlineLevel="1">
      <c r="A880" s="21"/>
      <c r="B880" s="21">
        <v>2010</v>
      </c>
      <c r="C880" s="21">
        <v>2020</v>
      </c>
      <c r="D880" s="21">
        <v>2030</v>
      </c>
      <c r="E880" s="21">
        <v>2040</v>
      </c>
      <c r="F880" s="21">
        <v>2050</v>
      </c>
      <c r="G880" s="21">
        <v>2060</v>
      </c>
      <c r="H880" s="21">
        <v>2070</v>
      </c>
      <c r="I880" s="21">
        <v>2080</v>
      </c>
      <c r="J880" s="21">
        <v>2090</v>
      </c>
      <c r="K880" s="21">
        <v>2100</v>
      </c>
      <c r="M880" s="32"/>
      <c r="N880" s="56"/>
      <c r="O880" s="16"/>
      <c r="P880" s="56"/>
      <c r="Q880" s="56"/>
      <c r="R880" s="56"/>
      <c r="S880" s="56"/>
      <c r="T880" s="56"/>
      <c r="U880" s="56"/>
      <c r="V880" s="56"/>
      <c r="W880" s="57"/>
    </row>
    <row r="881" spans="1:35" ht="14.5" hidden="1" outlineLevel="1">
      <c r="A881" s="21" t="s">
        <v>89</v>
      </c>
      <c r="B881" s="94">
        <f>'[4]Gas and chemicals data'!$I$46</f>
        <v>6.439029295962882E-4</v>
      </c>
      <c r="C881" s="87">
        <f>'[4]Gas and chemicals data'!$I$51</f>
        <v>5.6201314764850224E-4</v>
      </c>
      <c r="D881" s="87">
        <f>'[4]Gas and chemicals data'!$I$52</f>
        <v>4.8317981198329996E-4</v>
      </c>
      <c r="E881" s="87">
        <f>'[4]Gas and chemicals data'!$I$53</f>
        <v>4.1540439344709199E-4</v>
      </c>
      <c r="F881" s="87">
        <f>'[4]Gas and chemicals data'!$I$54</f>
        <v>3.5713580289465952E-4</v>
      </c>
      <c r="G881" s="87">
        <f>'[4]Gas and chemicals data'!$I$55</f>
        <v>3.070405217691998E-4</v>
      </c>
      <c r="H881" s="87">
        <f>'[4]Gas and chemicals data'!$I$56</f>
        <v>2.6795420064422936E-4</v>
      </c>
      <c r="I881" s="87">
        <f>'[4]Gas and chemicals data'!$I$57</f>
        <v>2.3503242173010264E-4</v>
      </c>
      <c r="J881" s="87">
        <f>'[4]Gas and chemicals data'!$I$58</f>
        <v>2.0720320793457132E-4</v>
      </c>
      <c r="K881" s="87">
        <f>'[4]Gas and chemicals data'!$I$59</f>
        <v>1.8359710581497996E-4</v>
      </c>
      <c r="M881" s="32"/>
      <c r="N881" s="6"/>
      <c r="O881" s="1"/>
      <c r="P881" s="6"/>
      <c r="Q881" s="6"/>
      <c r="R881" s="1"/>
      <c r="S881" s="1"/>
      <c r="T881" s="1"/>
      <c r="U881" s="1"/>
      <c r="V881" s="1"/>
      <c r="W881" s="1"/>
      <c r="X881" s="3"/>
      <c r="Y881" s="3"/>
      <c r="Z881" s="3"/>
      <c r="AA881" s="3"/>
      <c r="AB881" s="3"/>
      <c r="AC881" s="3"/>
      <c r="AD881" s="3"/>
      <c r="AE881" s="3"/>
      <c r="AF881" s="3"/>
      <c r="AG881" s="3"/>
    </row>
    <row r="882" spans="1:35" ht="14.5" hidden="1" outlineLevel="1">
      <c r="A882" s="79"/>
      <c r="B882" s="86"/>
      <c r="C882" s="2"/>
      <c r="D882" s="2"/>
      <c r="E882" s="2"/>
      <c r="F882" s="2"/>
      <c r="G882" s="2"/>
      <c r="H882" s="2"/>
      <c r="I882" s="2"/>
      <c r="J882" s="2"/>
      <c r="K882" s="2"/>
      <c r="M882" s="32"/>
      <c r="N882" s="6"/>
      <c r="O882" s="1"/>
      <c r="P882" s="6"/>
      <c r="Q882" s="6"/>
      <c r="R882" s="1"/>
      <c r="S882" s="1"/>
      <c r="T882" s="1"/>
      <c r="U882" s="1"/>
      <c r="V882" s="1"/>
      <c r="W882" s="1"/>
      <c r="X882" s="3"/>
      <c r="Y882" s="3"/>
      <c r="Z882" s="3"/>
      <c r="AA882" s="3"/>
      <c r="AB882" s="3"/>
      <c r="AC882" s="3"/>
      <c r="AD882" s="3"/>
      <c r="AE882" s="3"/>
      <c r="AF882" s="3"/>
      <c r="AG882" s="3"/>
    </row>
    <row r="883" spans="1:35" hidden="1" outlineLevel="1">
      <c r="A883" s="10" t="s">
        <v>133</v>
      </c>
      <c r="B883" s="6"/>
      <c r="C883" s="6"/>
      <c r="D883" s="6"/>
      <c r="E883" s="6"/>
      <c r="F883" s="6"/>
      <c r="G883" s="6"/>
      <c r="H883" s="6"/>
      <c r="I883" s="6"/>
      <c r="J883" s="9" t="s">
        <v>101</v>
      </c>
      <c r="K883" s="6"/>
      <c r="L883" s="55"/>
      <c r="M883" s="5"/>
      <c r="N883" s="5"/>
      <c r="O883" s="5"/>
      <c r="P883" s="5"/>
      <c r="Q883" s="5"/>
      <c r="R883" s="5"/>
      <c r="S883" s="5"/>
      <c r="T883" s="5"/>
    </row>
    <row r="884" spans="1:35" ht="14.5" hidden="1" outlineLevel="1">
      <c r="A884" s="20"/>
      <c r="B884" s="100">
        <v>2010</v>
      </c>
      <c r="C884" s="100">
        <v>2020</v>
      </c>
      <c r="D884" s="100">
        <v>2030</v>
      </c>
      <c r="E884" s="100">
        <v>2040</v>
      </c>
      <c r="F884" s="100">
        <v>2050</v>
      </c>
      <c r="G884" s="100">
        <v>2060</v>
      </c>
      <c r="H884" s="100">
        <v>2070</v>
      </c>
      <c r="I884" s="100">
        <v>2080</v>
      </c>
      <c r="J884" s="100">
        <v>2090</v>
      </c>
      <c r="K884" s="100">
        <v>2100</v>
      </c>
      <c r="M884" s="32"/>
      <c r="N884" s="56"/>
      <c r="O884" s="16"/>
      <c r="P884" s="56"/>
      <c r="Q884" s="56"/>
      <c r="R884" s="56"/>
      <c r="S884" s="56"/>
      <c r="T884" s="56"/>
      <c r="U884" s="56"/>
      <c r="V884" s="56"/>
      <c r="W884" s="57"/>
    </row>
    <row r="885" spans="1:35" ht="14.5" hidden="1" outlineLevel="1">
      <c r="A885" s="100" t="s">
        <v>5</v>
      </c>
      <c r="B885" s="101">
        <f>B$881*B867</f>
        <v>5.3999368995074778E-2</v>
      </c>
      <c r="C885" s="101">
        <f t="shared" ref="C885:K885" si="234">C$881*C867</f>
        <v>8.5006902309370511E-2</v>
      </c>
      <c r="D885" s="101">
        <f t="shared" si="234"/>
        <v>0.10100543365212204</v>
      </c>
      <c r="E885" s="101">
        <f t="shared" si="234"/>
        <v>0.10883230522726299</v>
      </c>
      <c r="F885" s="101">
        <f t="shared" si="234"/>
        <v>0.11847836210702981</v>
      </c>
      <c r="G885" s="101">
        <f t="shared" si="234"/>
        <v>0.12488130719440736</v>
      </c>
      <c r="H885" s="101">
        <f t="shared" si="234"/>
        <v>0.12549896288439724</v>
      </c>
      <c r="I885" s="101">
        <f t="shared" si="234"/>
        <v>0.12385097940499057</v>
      </c>
      <c r="J885" s="101">
        <f t="shared" si="234"/>
        <v>0.12065617822191418</v>
      </c>
      <c r="K885" s="101">
        <f t="shared" si="234"/>
        <v>0.1174227114695227</v>
      </c>
      <c r="M885" s="32"/>
      <c r="N885" s="6"/>
      <c r="O885" s="1"/>
      <c r="P885" s="6"/>
      <c r="Q885" s="6"/>
      <c r="R885" s="1"/>
      <c r="S885" s="1"/>
      <c r="T885" s="1"/>
      <c r="U885" s="1"/>
      <c r="V885" s="1"/>
      <c r="W885" s="1"/>
      <c r="X885" s="3"/>
      <c r="Y885" s="3"/>
      <c r="Z885" s="3"/>
      <c r="AA885" s="3"/>
      <c r="AB885" s="3"/>
      <c r="AC885" s="3"/>
      <c r="AD885" s="3"/>
      <c r="AE885" s="3"/>
      <c r="AF885" s="3"/>
      <c r="AG885" s="3"/>
      <c r="AH885" s="3"/>
      <c r="AI885" s="3"/>
    </row>
    <row r="886" spans="1:35" ht="14.5" hidden="1" outlineLevel="1">
      <c r="A886" s="100" t="s">
        <v>6</v>
      </c>
      <c r="B886" s="101">
        <f t="shared" ref="B886:K894" si="235">B$881*B868</f>
        <v>0.38558154816332191</v>
      </c>
      <c r="C886" s="101">
        <f t="shared" si="235"/>
        <v>0.91782886306831879</v>
      </c>
      <c r="D886" s="101">
        <f t="shared" si="235"/>
        <v>1.1248751652763123</v>
      </c>
      <c r="E886" s="101">
        <f t="shared" si="235"/>
        <v>1.060956167163714</v>
      </c>
      <c r="F886" s="101">
        <f t="shared" si="235"/>
        <v>0.95244850091244893</v>
      </c>
      <c r="G886" s="101">
        <f t="shared" si="235"/>
        <v>0.81401367193819729</v>
      </c>
      <c r="H886" s="101">
        <f t="shared" si="235"/>
        <v>0.67106142033348415</v>
      </c>
      <c r="I886" s="101">
        <f t="shared" si="235"/>
        <v>0.55869652767191214</v>
      </c>
      <c r="J886" s="101">
        <f t="shared" si="235"/>
        <v>0.47436736300299409</v>
      </c>
      <c r="K886" s="101">
        <f t="shared" si="235"/>
        <v>0.4163713536012551</v>
      </c>
      <c r="M886" s="32"/>
      <c r="N886" s="6"/>
      <c r="O886" s="1"/>
      <c r="P886" s="6"/>
      <c r="Q886" s="6"/>
      <c r="R886" s="1"/>
      <c r="S886" s="1"/>
      <c r="T886" s="1"/>
      <c r="U886" s="1"/>
      <c r="V886" s="1"/>
      <c r="W886" s="1"/>
      <c r="X886" s="3"/>
      <c r="Y886" s="3"/>
      <c r="Z886" s="3"/>
      <c r="AA886" s="3"/>
      <c r="AB886" s="3"/>
      <c r="AC886" s="3"/>
      <c r="AD886" s="3"/>
      <c r="AE886" s="3"/>
      <c r="AF886" s="3"/>
      <c r="AG886" s="3"/>
      <c r="AH886" s="3"/>
      <c r="AI886" s="3"/>
    </row>
    <row r="887" spans="1:35" ht="14.5" hidden="1" outlineLevel="1">
      <c r="A887" s="100" t="s">
        <v>11</v>
      </c>
      <c r="B887" s="101">
        <f t="shared" si="235"/>
        <v>0.61759101494132951</v>
      </c>
      <c r="C887" s="101">
        <f t="shared" si="235"/>
        <v>0.63405135796761281</v>
      </c>
      <c r="D887" s="101">
        <f t="shared" si="235"/>
        <v>0.57591972917968537</v>
      </c>
      <c r="E887" s="101">
        <f t="shared" si="235"/>
        <v>0.49597194109166465</v>
      </c>
      <c r="F887" s="101">
        <f t="shared" si="235"/>
        <v>0.44389756150712567</v>
      </c>
      <c r="G887" s="101">
        <f t="shared" si="235"/>
        <v>0.39340256233480553</v>
      </c>
      <c r="H887" s="101">
        <f t="shared" si="235"/>
        <v>0.34211274444234507</v>
      </c>
      <c r="I887" s="101">
        <f t="shared" si="235"/>
        <v>0.29928010161577873</v>
      </c>
      <c r="J887" s="101">
        <f t="shared" si="235"/>
        <v>0.26257579536383191</v>
      </c>
      <c r="K887" s="101">
        <f t="shared" si="235"/>
        <v>0.23279891798379435</v>
      </c>
      <c r="M887" s="32"/>
      <c r="N887" s="6"/>
      <c r="O887" s="1"/>
      <c r="P887" s="6"/>
      <c r="Q887" s="6"/>
      <c r="R887" s="1"/>
      <c r="S887" s="1"/>
      <c r="T887" s="1"/>
      <c r="U887" s="1"/>
      <c r="V887" s="1"/>
      <c r="W887" s="1"/>
      <c r="X887" s="3"/>
      <c r="Y887" s="3"/>
      <c r="Z887" s="3"/>
      <c r="AA887" s="3"/>
      <c r="AB887" s="3"/>
      <c r="AC887" s="3"/>
      <c r="AD887" s="3"/>
      <c r="AE887" s="3"/>
      <c r="AF887" s="3"/>
      <c r="AG887" s="3"/>
      <c r="AH887" s="3"/>
      <c r="AI887" s="3"/>
    </row>
    <row r="888" spans="1:35" ht="14.5" hidden="1" outlineLevel="1">
      <c r="A888" s="100" t="s">
        <v>2</v>
      </c>
      <c r="B888" s="101">
        <f t="shared" si="235"/>
        <v>0.11580678621036179</v>
      </c>
      <c r="C888" s="101">
        <f t="shared" si="235"/>
        <v>0.18127761509555815</v>
      </c>
      <c r="D888" s="101">
        <f t="shared" si="235"/>
        <v>0.20107448591050689</v>
      </c>
      <c r="E888" s="101">
        <f t="shared" si="235"/>
        <v>0.18305655879852131</v>
      </c>
      <c r="F888" s="101">
        <f t="shared" si="235"/>
        <v>0.16834915614191368</v>
      </c>
      <c r="G888" s="101">
        <f t="shared" si="235"/>
        <v>0.15560403328885938</v>
      </c>
      <c r="H888" s="101">
        <f t="shared" si="235"/>
        <v>0.14436444680916721</v>
      </c>
      <c r="I888" s="101">
        <f t="shared" si="235"/>
        <v>0.137309637227121</v>
      </c>
      <c r="J888" s="101">
        <f t="shared" si="235"/>
        <v>0.13259849451975447</v>
      </c>
      <c r="K888" s="101">
        <f t="shared" si="235"/>
        <v>0.13026816167181995</v>
      </c>
      <c r="M888" s="32"/>
      <c r="N888" s="6"/>
      <c r="O888" s="1"/>
      <c r="P888" s="6"/>
      <c r="Q888" s="6"/>
      <c r="R888" s="1"/>
      <c r="S888" s="1"/>
      <c r="T888" s="1"/>
      <c r="U888" s="1"/>
      <c r="V888" s="1"/>
      <c r="W888" s="1"/>
      <c r="X888" s="3"/>
      <c r="Y888" s="3"/>
      <c r="Z888" s="3"/>
      <c r="AA888" s="3"/>
      <c r="AB888" s="3"/>
      <c r="AC888" s="3"/>
      <c r="AD888" s="3"/>
      <c r="AE888" s="3"/>
      <c r="AF888" s="3"/>
      <c r="AG888" s="3"/>
      <c r="AH888" s="3"/>
      <c r="AI888" s="3"/>
    </row>
    <row r="889" spans="1:35" ht="14.5" hidden="1" outlineLevel="1">
      <c r="A889" s="100" t="s">
        <v>3</v>
      </c>
      <c r="B889" s="101">
        <f t="shared" si="235"/>
        <v>0.21495093445963756</v>
      </c>
      <c r="C889" s="101">
        <f t="shared" si="235"/>
        <v>0.28328158187767094</v>
      </c>
      <c r="D889" s="101">
        <f t="shared" si="235"/>
        <v>0.30279806863008785</v>
      </c>
      <c r="E889" s="101">
        <f t="shared" si="235"/>
        <v>0.294539359385316</v>
      </c>
      <c r="F889" s="101">
        <f t="shared" si="235"/>
        <v>0.29578527458943354</v>
      </c>
      <c r="G889" s="101">
        <f t="shared" si="235"/>
        <v>0.29307182251481251</v>
      </c>
      <c r="H889" s="101">
        <f t="shared" si="235"/>
        <v>0.2799058223792717</v>
      </c>
      <c r="I889" s="101">
        <f t="shared" si="235"/>
        <v>0.26695030959139415</v>
      </c>
      <c r="J889" s="101">
        <f t="shared" si="235"/>
        <v>0.25502523872245514</v>
      </c>
      <c r="K889" s="101">
        <f t="shared" si="235"/>
        <v>0.24734106349842128</v>
      </c>
      <c r="M889" s="32"/>
      <c r="N889" s="6"/>
      <c r="O889" s="1"/>
      <c r="P889" s="6"/>
      <c r="Q889" s="6"/>
      <c r="R889" s="1"/>
      <c r="S889" s="1"/>
      <c r="T889" s="1"/>
      <c r="U889" s="1"/>
      <c r="V889" s="1"/>
      <c r="W889" s="1"/>
      <c r="X889" s="3"/>
      <c r="Y889" s="3"/>
      <c r="Z889" s="3"/>
      <c r="AA889" s="3"/>
      <c r="AB889" s="3"/>
      <c r="AC889" s="3"/>
      <c r="AD889" s="3"/>
      <c r="AE889" s="3"/>
      <c r="AF889" s="3"/>
      <c r="AG889" s="3"/>
      <c r="AH889" s="3"/>
      <c r="AI889" s="3"/>
    </row>
    <row r="890" spans="1:35" ht="14.5" hidden="1" outlineLevel="1">
      <c r="A890" s="100" t="s">
        <v>4</v>
      </c>
      <c r="B890" s="101">
        <f t="shared" si="235"/>
        <v>0.11917019476891949</v>
      </c>
      <c r="C890" s="101">
        <f t="shared" si="235"/>
        <v>0.1615995531784524</v>
      </c>
      <c r="D890" s="101">
        <f t="shared" si="235"/>
        <v>0.17750023682397795</v>
      </c>
      <c r="E890" s="101">
        <f t="shared" si="235"/>
        <v>0.18091930222393396</v>
      </c>
      <c r="F890" s="101">
        <f t="shared" si="235"/>
        <v>0.18755838586693413</v>
      </c>
      <c r="G890" s="101">
        <f t="shared" si="235"/>
        <v>0.18931740446924863</v>
      </c>
      <c r="H890" s="101">
        <f t="shared" si="235"/>
        <v>0.18593196962176559</v>
      </c>
      <c r="I890" s="101">
        <f t="shared" si="235"/>
        <v>0.18202470274970128</v>
      </c>
      <c r="J890" s="101">
        <f t="shared" si="235"/>
        <v>0.17841001975507942</v>
      </c>
      <c r="K890" s="101">
        <f t="shared" si="235"/>
        <v>0.17698313069132451</v>
      </c>
      <c r="M890" s="32"/>
      <c r="N890" s="6"/>
      <c r="O890" s="1"/>
      <c r="P890" s="6"/>
      <c r="Q890" s="6"/>
      <c r="R890" s="1"/>
      <c r="S890" s="1"/>
      <c r="T890" s="1"/>
      <c r="U890" s="1"/>
      <c r="V890" s="1"/>
      <c r="W890" s="1"/>
      <c r="X890" s="3"/>
      <c r="Y890" s="3"/>
      <c r="Z890" s="3"/>
      <c r="AA890" s="3"/>
      <c r="AB890" s="3"/>
      <c r="AC890" s="3"/>
      <c r="AD890" s="3"/>
      <c r="AE890" s="3"/>
      <c r="AF890" s="3"/>
      <c r="AG890" s="3"/>
      <c r="AH890" s="3"/>
      <c r="AI890" s="3"/>
    </row>
    <row r="891" spans="1:35" ht="14.5" hidden="1" outlineLevel="1">
      <c r="A891" s="100" t="s">
        <v>0</v>
      </c>
      <c r="B891" s="101">
        <f t="shared" si="235"/>
        <v>0.55569608406115278</v>
      </c>
      <c r="C891" s="101">
        <f t="shared" si="235"/>
        <v>0.58418990636812629</v>
      </c>
      <c r="D891" s="101">
        <f t="shared" si="235"/>
        <v>0.54621383758087949</v>
      </c>
      <c r="E891" s="101">
        <f t="shared" si="235"/>
        <v>0.47671128821790282</v>
      </c>
      <c r="F891" s="101">
        <f t="shared" si="235"/>
        <v>0.43247047134448235</v>
      </c>
      <c r="G891" s="101">
        <f t="shared" si="235"/>
        <v>0.39172394417562956</v>
      </c>
      <c r="H891" s="101">
        <f t="shared" si="235"/>
        <v>0.34903770890836217</v>
      </c>
      <c r="I891" s="101">
        <f t="shared" si="235"/>
        <v>0.31042771458099172</v>
      </c>
      <c r="J891" s="101">
        <f t="shared" si="235"/>
        <v>0.27357146190928161</v>
      </c>
      <c r="K891" s="101">
        <f t="shared" si="235"/>
        <v>0.24113820197630365</v>
      </c>
      <c r="M891" s="32"/>
      <c r="N891" s="6"/>
      <c r="O891" s="1"/>
      <c r="P891" s="6"/>
      <c r="Q891" s="6"/>
      <c r="R891" s="1"/>
      <c r="S891" s="1"/>
      <c r="T891" s="1"/>
      <c r="U891" s="1"/>
      <c r="V891" s="1"/>
      <c r="W891" s="1"/>
      <c r="X891" s="3"/>
      <c r="Y891" s="3"/>
      <c r="Z891" s="3"/>
      <c r="AA891" s="3"/>
      <c r="AB891" s="3"/>
      <c r="AC891" s="3"/>
      <c r="AD891" s="3"/>
      <c r="AE891" s="3"/>
      <c r="AF891" s="3"/>
      <c r="AG891" s="3"/>
      <c r="AH891" s="3"/>
      <c r="AI891" s="3"/>
    </row>
    <row r="892" spans="1:35" ht="14.5" hidden="1" outlineLevel="1">
      <c r="A892" s="100" t="s">
        <v>1</v>
      </c>
      <c r="B892" s="101">
        <f t="shared" si="235"/>
        <v>0.16201606234578267</v>
      </c>
      <c r="C892" s="101">
        <f t="shared" si="235"/>
        <v>0.1405556635309618</v>
      </c>
      <c r="D892" s="101">
        <f t="shared" si="235"/>
        <v>0.11176075123487676</v>
      </c>
      <c r="E892" s="101">
        <f t="shared" si="235"/>
        <v>8.722870800762994E-2</v>
      </c>
      <c r="F892" s="101">
        <f t="shared" si="235"/>
        <v>7.202079170276518E-2</v>
      </c>
      <c r="G892" s="101">
        <f t="shared" si="235"/>
        <v>5.9932581442996069E-2</v>
      </c>
      <c r="H892" s="101">
        <f t="shared" si="235"/>
        <v>4.8862567632967979E-2</v>
      </c>
      <c r="I892" s="101">
        <f t="shared" si="235"/>
        <v>3.9656139977494238E-2</v>
      </c>
      <c r="J892" s="101">
        <f t="shared" si="235"/>
        <v>3.230279006130346E-2</v>
      </c>
      <c r="K892" s="101">
        <f t="shared" si="235"/>
        <v>2.6570641132415217E-2</v>
      </c>
      <c r="M892" s="32"/>
      <c r="N892" s="6"/>
      <c r="O892" s="1"/>
      <c r="P892" s="6"/>
      <c r="Q892" s="6"/>
      <c r="R892" s="1"/>
      <c r="S892" s="1"/>
      <c r="T892" s="1"/>
      <c r="U892" s="1"/>
      <c r="V892" s="1"/>
      <c r="W892" s="1"/>
      <c r="X892" s="3"/>
      <c r="Y892" s="3"/>
      <c r="Z892" s="3"/>
      <c r="AA892" s="3"/>
      <c r="AB892" s="3"/>
      <c r="AC892" s="3"/>
      <c r="AD892" s="3"/>
      <c r="AE892" s="3"/>
      <c r="AF892" s="3"/>
      <c r="AG892" s="3"/>
      <c r="AH892" s="3"/>
      <c r="AI892" s="3"/>
    </row>
    <row r="893" spans="1:35" ht="14.5" hidden="1" outlineLevel="1">
      <c r="A893" s="100" t="s">
        <v>7</v>
      </c>
      <c r="B893" s="101">
        <f t="shared" si="235"/>
        <v>0.15561331206351792</v>
      </c>
      <c r="C893" s="101">
        <f t="shared" si="235"/>
        <v>0.21340283396314613</v>
      </c>
      <c r="D893" s="101">
        <f t="shared" si="235"/>
        <v>0.2373788722346192</v>
      </c>
      <c r="E893" s="101">
        <f t="shared" si="235"/>
        <v>0.23050848153478337</v>
      </c>
      <c r="F893" s="101">
        <f t="shared" si="235"/>
        <v>0.22485437674527897</v>
      </c>
      <c r="G893" s="101">
        <f t="shared" si="235"/>
        <v>0.21445931112461017</v>
      </c>
      <c r="H893" s="101">
        <f t="shared" si="235"/>
        <v>0.19720289620639209</v>
      </c>
      <c r="I893" s="101">
        <f t="shared" si="235"/>
        <v>0.1804367682920599</v>
      </c>
      <c r="J893" s="101">
        <f t="shared" si="235"/>
        <v>0.16555186531813687</v>
      </c>
      <c r="K893" s="101">
        <f t="shared" si="235"/>
        <v>0.15434972160224031</v>
      </c>
      <c r="M893" s="32"/>
      <c r="N893" s="6"/>
      <c r="O893" s="1"/>
      <c r="P893" s="6"/>
      <c r="Q893" s="6"/>
      <c r="R893" s="1"/>
      <c r="S893" s="1"/>
      <c r="T893" s="1"/>
      <c r="U893" s="1"/>
      <c r="V893" s="1"/>
      <c r="W893" s="1"/>
      <c r="X893" s="3"/>
      <c r="Y893" s="3"/>
      <c r="Z893" s="3"/>
      <c r="AA893" s="3"/>
      <c r="AB893" s="3"/>
      <c r="AC893" s="3"/>
      <c r="AD893" s="3"/>
      <c r="AE893" s="3"/>
      <c r="AF893" s="3"/>
      <c r="AG893" s="3"/>
    </row>
    <row r="894" spans="1:35" ht="14.5" hidden="1" outlineLevel="1">
      <c r="A894" s="100" t="s">
        <v>8</v>
      </c>
      <c r="B894" s="101">
        <f t="shared" si="235"/>
        <v>0.17191307473200707</v>
      </c>
      <c r="C894" s="101">
        <f t="shared" si="235"/>
        <v>0.38082242848783499</v>
      </c>
      <c r="D894" s="101">
        <f t="shared" si="235"/>
        <v>0.55625050793929898</v>
      </c>
      <c r="E894" s="101">
        <f t="shared" si="235"/>
        <v>0.5881164098004168</v>
      </c>
      <c r="F894" s="101">
        <f t="shared" si="235"/>
        <v>0.57661216974787599</v>
      </c>
      <c r="G894" s="101">
        <f t="shared" si="235"/>
        <v>0.54055132180374721</v>
      </c>
      <c r="H894" s="101">
        <f t="shared" si="235"/>
        <v>0.49520306425868227</v>
      </c>
      <c r="I894" s="101">
        <f t="shared" si="235"/>
        <v>0.45641382592304752</v>
      </c>
      <c r="J894" s="101">
        <f t="shared" si="235"/>
        <v>0.42084057890817295</v>
      </c>
      <c r="K894" s="101">
        <f t="shared" si="235"/>
        <v>0.39172234547998441</v>
      </c>
      <c r="M894" s="32"/>
      <c r="N894" s="9" t="s">
        <v>9</v>
      </c>
      <c r="O894" s="1"/>
      <c r="P894" s="6"/>
      <c r="Q894" s="6"/>
      <c r="R894" s="1"/>
      <c r="S894" s="1"/>
      <c r="T894" s="1"/>
      <c r="U894" s="1"/>
      <c r="V894" s="1"/>
      <c r="W894" s="1"/>
      <c r="X894" s="3"/>
      <c r="Y894" s="3"/>
      <c r="Z894" s="3"/>
      <c r="AA894" s="3"/>
      <c r="AB894" s="3"/>
      <c r="AC894" s="3"/>
      <c r="AD894" s="3"/>
      <c r="AE894" s="3"/>
      <c r="AF894" s="3"/>
      <c r="AG894" s="3"/>
    </row>
    <row r="895" spans="1:35" ht="14.5" hidden="1" outlineLevel="1">
      <c r="A895" s="100" t="s">
        <v>89</v>
      </c>
      <c r="B895" s="101">
        <f>SUM(B885:B894)</f>
        <v>2.5523383807411055</v>
      </c>
      <c r="C895" s="101">
        <f t="shared" ref="C895:K895" si="236">SUM(C885:C894)</f>
        <v>3.5820167058470522</v>
      </c>
      <c r="D895" s="101">
        <f t="shared" si="236"/>
        <v>3.9347770884623672</v>
      </c>
      <c r="E895" s="101">
        <f t="shared" si="236"/>
        <v>3.706840521451146</v>
      </c>
      <c r="F895" s="101">
        <f t="shared" si="236"/>
        <v>3.4724750506652891</v>
      </c>
      <c r="G895" s="101">
        <f t="shared" si="236"/>
        <v>3.1769579602873135</v>
      </c>
      <c r="H895" s="101">
        <f t="shared" si="236"/>
        <v>2.8391816034768356</v>
      </c>
      <c r="I895" s="101">
        <f t="shared" si="236"/>
        <v>2.5550467070344913</v>
      </c>
      <c r="J895" s="101">
        <f t="shared" si="236"/>
        <v>2.3158997857829244</v>
      </c>
      <c r="K895" s="101">
        <f t="shared" si="236"/>
        <v>2.1349662491070815</v>
      </c>
      <c r="M895" s="32"/>
      <c r="N895" s="9"/>
      <c r="O895" s="1"/>
      <c r="P895" s="6"/>
      <c r="Q895" s="6"/>
      <c r="R895" s="1"/>
      <c r="S895" s="1"/>
      <c r="T895" s="1"/>
      <c r="U895" s="1"/>
      <c r="V895" s="1"/>
      <c r="W895" s="1"/>
      <c r="X895" s="3"/>
      <c r="Y895" s="3"/>
      <c r="Z895" s="3"/>
      <c r="AA895" s="3"/>
      <c r="AB895" s="3"/>
      <c r="AC895" s="3"/>
      <c r="AD895" s="3"/>
      <c r="AE895" s="3"/>
      <c r="AF895" s="3"/>
      <c r="AG895" s="3"/>
    </row>
    <row r="896" spans="1:35" s="5" customFormat="1" ht="14.5" hidden="1" outlineLevel="1">
      <c r="A896" s="32"/>
      <c r="B896" s="6"/>
      <c r="C896" s="6"/>
      <c r="D896" s="6"/>
      <c r="E896" s="6"/>
      <c r="F896" s="6"/>
      <c r="G896" s="6"/>
      <c r="H896" s="6"/>
      <c r="I896" s="6"/>
      <c r="J896" s="6"/>
      <c r="K896" s="6"/>
      <c r="L896" s="6"/>
      <c r="P896" s="6"/>
      <c r="Q896" s="6"/>
      <c r="R896" s="6"/>
      <c r="S896" s="6"/>
      <c r="T896" s="6"/>
      <c r="U896" s="6"/>
      <c r="V896" s="6"/>
      <c r="W896" s="6"/>
      <c r="X896" s="6"/>
      <c r="Y896" s="6"/>
      <c r="Z896" s="6"/>
      <c r="AA896" s="6"/>
    </row>
    <row r="897" spans="1:35" collapsed="1">
      <c r="A897" s="10" t="s">
        <v>135</v>
      </c>
      <c r="B897" s="6"/>
      <c r="C897" s="6"/>
      <c r="D897" s="6"/>
      <c r="E897" s="6"/>
      <c r="F897" s="6"/>
      <c r="G897" s="6"/>
      <c r="H897" s="6"/>
      <c r="I897" s="6"/>
      <c r="J897" s="9" t="s">
        <v>101</v>
      </c>
      <c r="K897" s="6"/>
      <c r="L897" s="55"/>
      <c r="M897" s="5"/>
      <c r="N897" s="5"/>
      <c r="O897" s="5"/>
      <c r="P897" s="5"/>
      <c r="Q897" s="5"/>
      <c r="R897" s="5"/>
      <c r="S897" s="5"/>
      <c r="T897" s="5"/>
    </row>
    <row r="898" spans="1:35" ht="14.5">
      <c r="A898" s="84"/>
      <c r="B898" s="84">
        <v>2010</v>
      </c>
      <c r="C898" s="84">
        <v>2020</v>
      </c>
      <c r="D898" s="84">
        <v>2030</v>
      </c>
      <c r="E898" s="84">
        <v>2040</v>
      </c>
      <c r="F898" s="84">
        <v>2050</v>
      </c>
      <c r="G898" s="84">
        <v>2060</v>
      </c>
      <c r="H898" s="84">
        <v>2070</v>
      </c>
      <c r="I898" s="84">
        <v>2080</v>
      </c>
      <c r="J898" s="84">
        <v>2090</v>
      </c>
      <c r="K898" s="84">
        <v>2100</v>
      </c>
      <c r="M898" s="32"/>
      <c r="N898" s="56"/>
      <c r="O898" s="16"/>
      <c r="P898" s="56"/>
      <c r="Q898" s="56"/>
      <c r="R898" s="56"/>
      <c r="S898" s="56"/>
      <c r="T898" s="56"/>
      <c r="U898" s="56"/>
      <c r="V898" s="56"/>
      <c r="W898" s="57"/>
    </row>
    <row r="899" spans="1:35" ht="14.5">
      <c r="A899" s="84" t="s">
        <v>5</v>
      </c>
      <c r="B899" s="90">
        <f>B820+B852+B885</f>
        <v>0.14307273647751981</v>
      </c>
      <c r="C899" s="90">
        <f t="shared" ref="C899:K899" si="237">C820+C852+C885</f>
        <v>0.20215340076683036</v>
      </c>
      <c r="D899" s="90">
        <f t="shared" si="237"/>
        <v>0.23037313525338154</v>
      </c>
      <c r="E899" s="90">
        <f t="shared" si="237"/>
        <v>0.24576622690919331</v>
      </c>
      <c r="F899" s="90">
        <f t="shared" si="237"/>
        <v>0.26495741288138563</v>
      </c>
      <c r="G899" s="90">
        <f t="shared" si="237"/>
        <v>0.27589090682259909</v>
      </c>
      <c r="H899" s="90">
        <f t="shared" si="237"/>
        <v>0.275980570938818</v>
      </c>
      <c r="I899" s="90">
        <f t="shared" si="237"/>
        <v>0.28881666878242251</v>
      </c>
      <c r="J899" s="90">
        <f t="shared" si="237"/>
        <v>0.26425982877045484</v>
      </c>
      <c r="K899" s="90">
        <f t="shared" si="237"/>
        <v>0.25626379289652179</v>
      </c>
      <c r="M899" s="32"/>
      <c r="N899" s="6"/>
      <c r="O899" s="1"/>
      <c r="P899" s="6"/>
      <c r="Q899" s="6"/>
      <c r="R899" s="1"/>
      <c r="S899" s="1"/>
      <c r="T899" s="1"/>
      <c r="U899" s="1"/>
      <c r="V899" s="1"/>
      <c r="W899" s="1"/>
      <c r="X899" s="3"/>
      <c r="Y899" s="3"/>
      <c r="Z899" s="3"/>
      <c r="AA899" s="3"/>
      <c r="AB899" s="3"/>
      <c r="AC899" s="3"/>
      <c r="AD899" s="3"/>
      <c r="AE899" s="3"/>
      <c r="AF899" s="3"/>
      <c r="AG899" s="3"/>
      <c r="AH899" s="3"/>
      <c r="AI899" s="3"/>
    </row>
    <row r="900" spans="1:35" ht="14.5">
      <c r="A900" s="84" t="s">
        <v>6</v>
      </c>
      <c r="B900" s="90">
        <f t="shared" ref="B900:K908" si="238">B821+B853+B886</f>
        <v>0.92337237272095385</v>
      </c>
      <c r="C900" s="90">
        <f t="shared" si="238"/>
        <v>2.0762266970571788</v>
      </c>
      <c r="D900" s="90">
        <f t="shared" si="238"/>
        <v>2.4904482731071402</v>
      </c>
      <c r="E900" s="90">
        <f t="shared" si="238"/>
        <v>2.3599787991496379</v>
      </c>
      <c r="F900" s="90">
        <f t="shared" si="238"/>
        <v>2.1032854797931528</v>
      </c>
      <c r="G900" s="90">
        <f t="shared" si="238"/>
        <v>1.7787500846897699</v>
      </c>
      <c r="H900" s="90">
        <f t="shared" si="238"/>
        <v>1.4634404946951145</v>
      </c>
      <c r="I900" s="90">
        <f t="shared" si="238"/>
        <v>1.294381865914433</v>
      </c>
      <c r="J900" s="90">
        <f t="shared" si="238"/>
        <v>1.0337298502045706</v>
      </c>
      <c r="K900" s="90">
        <f t="shared" si="238"/>
        <v>0.90801552538234609</v>
      </c>
      <c r="M900" s="32"/>
      <c r="N900" s="6"/>
      <c r="O900" s="1"/>
      <c r="P900" s="6"/>
      <c r="Q900" s="6"/>
      <c r="R900" s="1"/>
      <c r="S900" s="1"/>
      <c r="T900" s="1"/>
      <c r="U900" s="1"/>
      <c r="V900" s="1"/>
      <c r="W900" s="1"/>
      <c r="X900" s="3"/>
      <c r="Y900" s="3"/>
      <c r="Z900" s="3"/>
      <c r="AA900" s="3"/>
      <c r="AB900" s="3"/>
      <c r="AC900" s="3"/>
      <c r="AD900" s="3"/>
      <c r="AE900" s="3"/>
      <c r="AF900" s="3"/>
      <c r="AG900" s="3"/>
      <c r="AH900" s="3"/>
      <c r="AI900" s="3"/>
    </row>
    <row r="901" spans="1:35" ht="14.5">
      <c r="A901" s="84" t="s">
        <v>11</v>
      </c>
      <c r="B901" s="90">
        <f t="shared" si="238"/>
        <v>1.4637831605834717</v>
      </c>
      <c r="C901" s="90">
        <f t="shared" si="238"/>
        <v>1.4340907918974328</v>
      </c>
      <c r="D901" s="90">
        <f t="shared" si="238"/>
        <v>1.2763724239051937</v>
      </c>
      <c r="E901" s="90">
        <f t="shared" si="238"/>
        <v>1.1041537969184567</v>
      </c>
      <c r="F901" s="90">
        <f t="shared" si="238"/>
        <v>0.98112545681081131</v>
      </c>
      <c r="G901" s="90">
        <f t="shared" si="238"/>
        <v>0.86040976226867527</v>
      </c>
      <c r="H901" s="90">
        <f t="shared" si="238"/>
        <v>0.74661133110713029</v>
      </c>
      <c r="I901" s="90">
        <f t="shared" si="238"/>
        <v>0.69377011771281483</v>
      </c>
      <c r="J901" s="90">
        <f t="shared" si="238"/>
        <v>0.57274216381105214</v>
      </c>
      <c r="K901" s="90">
        <f t="shared" si="238"/>
        <v>0.50776520694501792</v>
      </c>
      <c r="M901" s="32"/>
      <c r="N901" s="6"/>
      <c r="O901" s="1"/>
      <c r="P901" s="6"/>
      <c r="Q901" s="6"/>
      <c r="R901" s="1"/>
      <c r="S901" s="1"/>
      <c r="T901" s="1"/>
      <c r="U901" s="1"/>
      <c r="V901" s="1"/>
      <c r="W901" s="1"/>
      <c r="X901" s="3"/>
      <c r="Y901" s="3"/>
      <c r="Z901" s="3"/>
      <c r="AA901" s="3"/>
      <c r="AB901" s="3"/>
      <c r="AC901" s="3"/>
      <c r="AD901" s="3"/>
      <c r="AE901" s="3"/>
      <c r="AF901" s="3"/>
      <c r="AG901" s="3"/>
      <c r="AH901" s="3"/>
      <c r="AI901" s="3"/>
    </row>
    <row r="902" spans="1:35" ht="14.5">
      <c r="A902" s="84" t="s">
        <v>2</v>
      </c>
      <c r="B902" s="90">
        <f t="shared" si="238"/>
        <v>0.28580216274686288</v>
      </c>
      <c r="C902" s="90">
        <f t="shared" si="238"/>
        <v>0.41712716408708694</v>
      </c>
      <c r="D902" s="90">
        <f t="shared" si="238"/>
        <v>0.45025935854072519</v>
      </c>
      <c r="E902" s="90">
        <f t="shared" si="238"/>
        <v>0.41010227563408719</v>
      </c>
      <c r="F902" s="90">
        <f t="shared" si="238"/>
        <v>0.37451655336241729</v>
      </c>
      <c r="G902" s="90">
        <f t="shared" si="238"/>
        <v>0.34245000019145161</v>
      </c>
      <c r="H902" s="90">
        <f t="shared" si="238"/>
        <v>0.31661366129791346</v>
      </c>
      <c r="I902" s="90">
        <f t="shared" si="238"/>
        <v>0.31950036395199644</v>
      </c>
      <c r="J902" s="90">
        <f t="shared" si="238"/>
        <v>0.28991337898466241</v>
      </c>
      <c r="K902" s="90">
        <f t="shared" si="238"/>
        <v>0.28421330098782283</v>
      </c>
      <c r="M902" s="32"/>
      <c r="N902" s="6"/>
      <c r="O902" s="1"/>
      <c r="P902" s="6"/>
      <c r="Q902" s="6"/>
      <c r="R902" s="1"/>
      <c r="S902" s="1"/>
      <c r="T902" s="1"/>
      <c r="U902" s="1"/>
      <c r="V902" s="1"/>
      <c r="W902" s="1"/>
      <c r="X902" s="3"/>
      <c r="Y902" s="3"/>
      <c r="Z902" s="3"/>
      <c r="AA902" s="3"/>
      <c r="AB902" s="3"/>
      <c r="AC902" s="3"/>
      <c r="AD902" s="3"/>
      <c r="AE902" s="3"/>
      <c r="AF902" s="3"/>
      <c r="AG902" s="3"/>
      <c r="AH902" s="3"/>
      <c r="AI902" s="3"/>
    </row>
    <row r="903" spans="1:35" ht="14.5">
      <c r="A903" s="84" t="s">
        <v>3</v>
      </c>
      <c r="B903" s="90">
        <f t="shared" si="238"/>
        <v>0.51822451831501481</v>
      </c>
      <c r="C903" s="90">
        <f t="shared" si="238"/>
        <v>0.64576595753394084</v>
      </c>
      <c r="D903" s="90">
        <f t="shared" si="238"/>
        <v>0.67397168911069427</v>
      </c>
      <c r="E903" s="90">
        <f t="shared" si="238"/>
        <v>0.65706334560662039</v>
      </c>
      <c r="F903" s="90">
        <f t="shared" si="238"/>
        <v>0.65475195696459354</v>
      </c>
      <c r="G903" s="90">
        <f t="shared" si="238"/>
        <v>0.64164595189800488</v>
      </c>
      <c r="H903" s="90">
        <f t="shared" si="238"/>
        <v>0.61118637928369857</v>
      </c>
      <c r="I903" s="90">
        <f t="shared" si="238"/>
        <v>0.61901744993262109</v>
      </c>
      <c r="J903" s="90">
        <f t="shared" si="238"/>
        <v>0.55630754520989179</v>
      </c>
      <c r="K903" s="90">
        <f t="shared" si="238"/>
        <v>0.5394720280339993</v>
      </c>
      <c r="M903" s="32"/>
      <c r="N903" s="6"/>
      <c r="O903" s="1"/>
      <c r="P903" s="6"/>
      <c r="Q903" s="6"/>
      <c r="R903" s="1"/>
      <c r="S903" s="1"/>
      <c r="T903" s="1"/>
      <c r="U903" s="1"/>
      <c r="V903" s="1"/>
      <c r="W903" s="1"/>
      <c r="X903" s="3"/>
      <c r="Y903" s="3"/>
      <c r="Z903" s="3"/>
      <c r="AA903" s="3"/>
      <c r="AB903" s="3"/>
      <c r="AC903" s="3"/>
      <c r="AD903" s="3"/>
      <c r="AE903" s="3"/>
      <c r="AF903" s="3"/>
      <c r="AG903" s="3"/>
      <c r="AH903" s="3"/>
      <c r="AI903" s="3"/>
    </row>
    <row r="904" spans="1:35" ht="14.5">
      <c r="A904" s="84" t="s">
        <v>4</v>
      </c>
      <c r="B904" s="90">
        <f t="shared" si="238"/>
        <v>0.2965356439895499</v>
      </c>
      <c r="C904" s="90">
        <f t="shared" si="238"/>
        <v>0.37462643413543684</v>
      </c>
      <c r="D904" s="90">
        <f t="shared" si="238"/>
        <v>0.39933970499196869</v>
      </c>
      <c r="E904" s="90">
        <f t="shared" si="238"/>
        <v>0.40591683740079831</v>
      </c>
      <c r="F904" s="90">
        <f t="shared" si="238"/>
        <v>0.41732097633630783</v>
      </c>
      <c r="G904" s="90">
        <f t="shared" si="238"/>
        <v>0.41651215744782127</v>
      </c>
      <c r="H904" s="90">
        <f t="shared" si="238"/>
        <v>0.40760807604224331</v>
      </c>
      <c r="I904" s="90">
        <f t="shared" si="238"/>
        <v>0.42342796490094781</v>
      </c>
      <c r="J904" s="90">
        <f t="shared" si="238"/>
        <v>0.39004542701191292</v>
      </c>
      <c r="K904" s="90">
        <f t="shared" si="238"/>
        <v>0.38613875690464444</v>
      </c>
      <c r="M904" s="32"/>
      <c r="N904" s="6"/>
      <c r="O904" s="1"/>
      <c r="P904" s="6"/>
      <c r="Q904" s="6"/>
      <c r="R904" s="1"/>
      <c r="S904" s="1"/>
      <c r="T904" s="1"/>
      <c r="U904" s="1"/>
      <c r="V904" s="1"/>
      <c r="W904" s="1"/>
      <c r="X904" s="3"/>
      <c r="Y904" s="3"/>
      <c r="Z904" s="3"/>
      <c r="AA904" s="3"/>
      <c r="AB904" s="3"/>
      <c r="AC904" s="3"/>
      <c r="AD904" s="3"/>
      <c r="AE904" s="3"/>
      <c r="AF904" s="3"/>
      <c r="AG904" s="3"/>
      <c r="AH904" s="3"/>
      <c r="AI904" s="3"/>
    </row>
    <row r="905" spans="1:35" ht="14.5">
      <c r="A905" s="84" t="s">
        <v>0</v>
      </c>
      <c r="B905" s="90">
        <f t="shared" si="238"/>
        <v>1.317446734515489</v>
      </c>
      <c r="C905" s="90">
        <f t="shared" si="238"/>
        <v>1.3214039245303708</v>
      </c>
      <c r="D905" s="90">
        <f t="shared" si="238"/>
        <v>1.2104567996252376</v>
      </c>
      <c r="E905" s="90">
        <f t="shared" si="238"/>
        <v>1.0612277597510773</v>
      </c>
      <c r="F905" s="90">
        <f t="shared" si="238"/>
        <v>0.95582348379072857</v>
      </c>
      <c r="G905" s="90">
        <f t="shared" si="238"/>
        <v>0.8566752064692531</v>
      </c>
      <c r="H905" s="90">
        <f t="shared" si="238"/>
        <v>0.76165195708739231</v>
      </c>
      <c r="I905" s="90">
        <f t="shared" si="238"/>
        <v>0.71954553278205591</v>
      </c>
      <c r="J905" s="90">
        <f t="shared" si="238"/>
        <v>0.59667544376947568</v>
      </c>
      <c r="K905" s="90">
        <f t="shared" si="238"/>
        <v>0.52594768114009094</v>
      </c>
      <c r="M905" s="32"/>
      <c r="N905" s="6"/>
      <c r="O905" s="1"/>
      <c r="P905" s="6"/>
      <c r="Q905" s="6"/>
      <c r="R905" s="1"/>
      <c r="S905" s="1"/>
      <c r="T905" s="1"/>
      <c r="U905" s="1"/>
      <c r="V905" s="1"/>
      <c r="W905" s="1"/>
      <c r="X905" s="3"/>
      <c r="Y905" s="3"/>
      <c r="Z905" s="3"/>
      <c r="AA905" s="3"/>
      <c r="AB905" s="3"/>
      <c r="AC905" s="3"/>
      <c r="AD905" s="3"/>
      <c r="AE905" s="3"/>
      <c r="AF905" s="3"/>
      <c r="AG905" s="3"/>
      <c r="AH905" s="3"/>
      <c r="AI905" s="3"/>
    </row>
    <row r="906" spans="1:35" ht="14.5">
      <c r="A906" s="84" t="s">
        <v>1</v>
      </c>
      <c r="B906" s="90">
        <f t="shared" si="238"/>
        <v>0.39119132381242372</v>
      </c>
      <c r="C906" s="90">
        <f t="shared" si="238"/>
        <v>0.3231900224773876</v>
      </c>
      <c r="D906" s="90">
        <f t="shared" si="238"/>
        <v>0.2515123871332714</v>
      </c>
      <c r="E906" s="90">
        <f t="shared" si="238"/>
        <v>0.19641444671266006</v>
      </c>
      <c r="F906" s="90">
        <f t="shared" si="238"/>
        <v>0.16133081964185</v>
      </c>
      <c r="G906" s="90">
        <f t="shared" si="238"/>
        <v>0.13316707552933549</v>
      </c>
      <c r="H906" s="90">
        <f t="shared" si="238"/>
        <v>0.10836317499218549</v>
      </c>
      <c r="I906" s="90">
        <f t="shared" si="238"/>
        <v>9.3469820776589829E-2</v>
      </c>
      <c r="J906" s="90">
        <f t="shared" si="238"/>
        <v>7.152759168912444E-2</v>
      </c>
      <c r="K906" s="90">
        <f t="shared" si="238"/>
        <v>5.8117452352090572E-2</v>
      </c>
      <c r="M906" s="32"/>
      <c r="N906" s="6"/>
      <c r="O906" s="1"/>
      <c r="P906" s="6"/>
      <c r="Q906" s="6"/>
      <c r="R906" s="1"/>
      <c r="S906" s="1"/>
      <c r="T906" s="1"/>
      <c r="U906" s="1"/>
      <c r="V906" s="1"/>
      <c r="W906" s="1"/>
      <c r="X906" s="3"/>
      <c r="Y906" s="3"/>
      <c r="Z906" s="3"/>
      <c r="AA906" s="3"/>
      <c r="AB906" s="3"/>
      <c r="AC906" s="3"/>
      <c r="AD906" s="3"/>
      <c r="AE906" s="3"/>
      <c r="AF906" s="3"/>
      <c r="AG906" s="3"/>
      <c r="AH906" s="3"/>
      <c r="AI906" s="3"/>
    </row>
    <row r="907" spans="1:35" ht="14.5">
      <c r="A907" s="84" t="s">
        <v>7</v>
      </c>
      <c r="B907" s="90">
        <f t="shared" si="238"/>
        <v>0.38089469903471879</v>
      </c>
      <c r="C907" s="90">
        <f t="shared" si="238"/>
        <v>0.49021059984096765</v>
      </c>
      <c r="D907" s="90">
        <f t="shared" si="238"/>
        <v>0.53081268077021404</v>
      </c>
      <c r="E907" s="90">
        <f t="shared" si="238"/>
        <v>0.515626060659089</v>
      </c>
      <c r="F907" s="90">
        <f t="shared" si="238"/>
        <v>0.49914296293596</v>
      </c>
      <c r="G907" s="90">
        <f t="shared" si="238"/>
        <v>0.47096170923693503</v>
      </c>
      <c r="H907" s="90">
        <f t="shared" si="238"/>
        <v>0.43182640522286342</v>
      </c>
      <c r="I907" s="90">
        <f t="shared" si="238"/>
        <v>0.41898158188993706</v>
      </c>
      <c r="J907" s="90">
        <f t="shared" si="238"/>
        <v>0.36155888803127961</v>
      </c>
      <c r="K907" s="90">
        <f t="shared" si="238"/>
        <v>0.33671928860082134</v>
      </c>
      <c r="M907" s="32"/>
      <c r="N907" s="6"/>
      <c r="O907" s="1"/>
      <c r="P907" s="6"/>
      <c r="Q907" s="6"/>
      <c r="R907" s="1"/>
      <c r="S907" s="1"/>
      <c r="T907" s="1"/>
      <c r="U907" s="1"/>
      <c r="V907" s="1"/>
      <c r="W907" s="1"/>
      <c r="X907" s="3"/>
      <c r="Y907" s="3"/>
      <c r="Z907" s="3"/>
      <c r="AA907" s="3"/>
      <c r="AB907" s="3"/>
      <c r="AC907" s="3"/>
      <c r="AD907" s="3"/>
      <c r="AE907" s="3"/>
      <c r="AF907" s="3"/>
      <c r="AG907" s="3"/>
    </row>
    <row r="908" spans="1:35" ht="14.5">
      <c r="A908" s="84" t="s">
        <v>8</v>
      </c>
      <c r="B908" s="90">
        <f t="shared" si="238"/>
        <v>0.42073334795039763</v>
      </c>
      <c r="C908" s="90">
        <f t="shared" si="238"/>
        <v>0.86800377956543839</v>
      </c>
      <c r="D908" s="90">
        <f t="shared" si="238"/>
        <v>1.2354344140989904</v>
      </c>
      <c r="E908" s="90">
        <f t="shared" si="238"/>
        <v>1.3101344875645888</v>
      </c>
      <c r="F908" s="90">
        <f t="shared" si="238"/>
        <v>1.2749423051949056</v>
      </c>
      <c r="G908" s="90">
        <f t="shared" si="238"/>
        <v>1.1825067814658867</v>
      </c>
      <c r="H908" s="90">
        <f t="shared" si="238"/>
        <v>1.0807766539996448</v>
      </c>
      <c r="I908" s="90">
        <f t="shared" si="238"/>
        <v>1.0570933670967375</v>
      </c>
      <c r="J908" s="90">
        <f t="shared" si="238"/>
        <v>0.91722290597156353</v>
      </c>
      <c r="K908" s="90">
        <f t="shared" si="238"/>
        <v>0.85427230779895158</v>
      </c>
      <c r="M908" s="32"/>
      <c r="N908" s="9" t="s">
        <v>9</v>
      </c>
      <c r="O908" s="1"/>
      <c r="P908" s="6"/>
      <c r="Q908" s="6"/>
      <c r="R908" s="1"/>
      <c r="S908" s="1"/>
      <c r="T908" s="1"/>
      <c r="U908" s="1"/>
      <c r="V908" s="1"/>
      <c r="W908" s="1"/>
      <c r="X908" s="3"/>
      <c r="Y908" s="3"/>
      <c r="Z908" s="3"/>
      <c r="AA908" s="3"/>
      <c r="AB908" s="3"/>
      <c r="AC908" s="3"/>
      <c r="AD908" s="3"/>
      <c r="AE908" s="3"/>
      <c r="AF908" s="3"/>
      <c r="AG908" s="3"/>
    </row>
    <row r="909" spans="1:35" ht="14.5">
      <c r="A909" s="84" t="s">
        <v>89</v>
      </c>
      <c r="B909" s="90">
        <f>SUM(B899:B908)</f>
        <v>6.141056700146402</v>
      </c>
      <c r="C909" s="90">
        <f t="shared" ref="C909:K909" si="239">SUM(C899:C908)</f>
        <v>8.1527987718920709</v>
      </c>
      <c r="D909" s="90">
        <f t="shared" si="239"/>
        <v>8.7489808665368187</v>
      </c>
      <c r="E909" s="90">
        <f t="shared" si="239"/>
        <v>8.26638403630621</v>
      </c>
      <c r="F909" s="90">
        <f t="shared" si="239"/>
        <v>7.6871974077121141</v>
      </c>
      <c r="G909" s="90">
        <f t="shared" si="239"/>
        <v>6.9589696360197335</v>
      </c>
      <c r="H909" s="90">
        <f t="shared" si="239"/>
        <v>6.2040587046670046</v>
      </c>
      <c r="I909" s="90">
        <f t="shared" si="239"/>
        <v>5.9280047337405559</v>
      </c>
      <c r="J909" s="90">
        <f t="shared" si="239"/>
        <v>5.0539830234539878</v>
      </c>
      <c r="K909" s="90">
        <f t="shared" si="239"/>
        <v>4.6569253410423066</v>
      </c>
      <c r="M909" s="32"/>
      <c r="N909" s="9"/>
      <c r="O909" s="1"/>
      <c r="P909" s="6"/>
      <c r="Q909" s="6"/>
      <c r="R909" s="1"/>
      <c r="S909" s="1"/>
      <c r="T909" s="1"/>
      <c r="U909" s="1"/>
      <c r="V909" s="1"/>
      <c r="W909" s="1"/>
      <c r="X909" s="3"/>
      <c r="Y909" s="3"/>
      <c r="Z909" s="3"/>
      <c r="AA909" s="3"/>
      <c r="AB909" s="3"/>
      <c r="AC909" s="3"/>
      <c r="AD909" s="3"/>
      <c r="AE909" s="3"/>
      <c r="AF909" s="3"/>
      <c r="AG909" s="3"/>
    </row>
    <row r="910" spans="1:35" s="5" customFormat="1" ht="14.5">
      <c r="A910" s="32"/>
      <c r="B910" s="6"/>
      <c r="C910" s="6"/>
      <c r="D910" s="6"/>
      <c r="E910" s="6"/>
      <c r="F910" s="6"/>
      <c r="G910" s="6"/>
      <c r="H910" s="6"/>
      <c r="I910" s="6"/>
      <c r="J910" s="6"/>
      <c r="K910" s="6"/>
      <c r="L910" s="6"/>
      <c r="P910" s="6"/>
      <c r="Q910" s="6"/>
      <c r="R910" s="6"/>
      <c r="S910" s="6"/>
      <c r="T910" s="6"/>
      <c r="U910" s="6"/>
      <c r="V910" s="6"/>
      <c r="W910" s="6"/>
      <c r="X910" s="6"/>
      <c r="Y910" s="6"/>
      <c r="Z910" s="6"/>
      <c r="AA910" s="6"/>
    </row>
    <row r="911" spans="1:35">
      <c r="A911" s="8" t="s">
        <v>142</v>
      </c>
    </row>
    <row r="912" spans="1:35" ht="14.5">
      <c r="A912" s="129"/>
      <c r="B912" s="129">
        <v>2010</v>
      </c>
      <c r="C912" s="129">
        <v>2020</v>
      </c>
      <c r="D912" s="129">
        <v>2030</v>
      </c>
      <c r="E912" s="129">
        <v>2040</v>
      </c>
      <c r="F912" s="129">
        <v>2050</v>
      </c>
      <c r="G912" s="129">
        <v>2060</v>
      </c>
      <c r="H912" s="129">
        <v>2070</v>
      </c>
      <c r="I912" s="129">
        <v>2080</v>
      </c>
      <c r="J912" s="129">
        <v>2090</v>
      </c>
      <c r="K912" s="129">
        <v>2100</v>
      </c>
    </row>
    <row r="913" spans="1:27" ht="14.5">
      <c r="A913" s="129" t="s">
        <v>5</v>
      </c>
      <c r="B913" s="135">
        <f t="shared" ref="B913:K913" si="240">B$923*B53/B$63</f>
        <v>4.8018724486890534E-2</v>
      </c>
      <c r="C913" s="135">
        <f t="shared" si="240"/>
        <v>7.1685182824787433E-2</v>
      </c>
      <c r="D913" s="135">
        <f t="shared" si="240"/>
        <v>8.3397502194772155E-2</v>
      </c>
      <c r="E913" s="135">
        <f t="shared" si="240"/>
        <v>9.0204455517850002E-2</v>
      </c>
      <c r="F913" s="135">
        <f t="shared" si="240"/>
        <v>9.7509819244926854E-2</v>
      </c>
      <c r="G913" s="135">
        <f t="shared" si="240"/>
        <v>0.10170971119183102</v>
      </c>
      <c r="H913" s="135">
        <f t="shared" si="240"/>
        <v>0.10198078088453578</v>
      </c>
      <c r="I913" s="135">
        <f t="shared" si="240"/>
        <v>0.10688891572631018</v>
      </c>
      <c r="J913" s="135">
        <f t="shared" si="240"/>
        <v>9.799336965960187E-2</v>
      </c>
      <c r="K913" s="135">
        <f t="shared" si="240"/>
        <v>9.5381602874946028E-2</v>
      </c>
    </row>
    <row r="914" spans="1:27" ht="14.5">
      <c r="A914" s="129" t="s">
        <v>6</v>
      </c>
      <c r="B914" s="135">
        <f t="shared" ref="B914:K914" si="241">B$923*B54/B$63</f>
        <v>0.34287686084205932</v>
      </c>
      <c r="C914" s="135">
        <f t="shared" si="241"/>
        <v>0.77399279427297196</v>
      </c>
      <c r="D914" s="135">
        <f t="shared" si="241"/>
        <v>0.92877952871404779</v>
      </c>
      <c r="E914" s="135">
        <f t="shared" si="241"/>
        <v>0.87936181437544159</v>
      </c>
      <c r="F914" s="135">
        <f t="shared" si="241"/>
        <v>0.78388221707669847</v>
      </c>
      <c r="G914" s="135">
        <f t="shared" si="241"/>
        <v>0.66297428605667008</v>
      </c>
      <c r="H914" s="135">
        <f t="shared" si="241"/>
        <v>0.54530624073868494</v>
      </c>
      <c r="I914" s="135">
        <f t="shared" si="241"/>
        <v>0.48218000656762494</v>
      </c>
      <c r="J914" s="135">
        <f t="shared" si="241"/>
        <v>0.38526710394975977</v>
      </c>
      <c r="K914" s="135">
        <f t="shared" si="241"/>
        <v>0.33821538099983783</v>
      </c>
    </row>
    <row r="915" spans="1:27" ht="14.5">
      <c r="A915" s="129" t="s">
        <v>11</v>
      </c>
      <c r="B915" s="135">
        <f t="shared" ref="B915:K915" si="242">B$923*B55/B$63</f>
        <v>0.54919035803458505</v>
      </c>
      <c r="C915" s="135">
        <f t="shared" si="242"/>
        <v>0.53468702283488312</v>
      </c>
      <c r="D915" s="135">
        <f t="shared" si="242"/>
        <v>0.47552161444797986</v>
      </c>
      <c r="E915" s="135">
        <f t="shared" si="242"/>
        <v>0.41108087166656365</v>
      </c>
      <c r="F915" s="135">
        <f t="shared" si="242"/>
        <v>0.36533566312067861</v>
      </c>
      <c r="G915" s="135">
        <f t="shared" si="242"/>
        <v>0.32040712814536654</v>
      </c>
      <c r="H915" s="135">
        <f t="shared" si="242"/>
        <v>0.27800169839586447</v>
      </c>
      <c r="I915" s="135">
        <f t="shared" si="242"/>
        <v>0.25829206772410462</v>
      </c>
      <c r="J915" s="135">
        <f t="shared" si="242"/>
        <v>0.21325627380163956</v>
      </c>
      <c r="K915" s="135">
        <f t="shared" si="242"/>
        <v>0.18910084486177692</v>
      </c>
    </row>
    <row r="916" spans="1:27" ht="14.5">
      <c r="A916" s="129" t="s">
        <v>2</v>
      </c>
      <c r="B916" s="135">
        <f t="shared" ref="B916:K916" si="243">B$923*B56/B$63</f>
        <v>0.10298072485355893</v>
      </c>
      <c r="C916" s="135">
        <f t="shared" si="243"/>
        <v>0.15286898624859163</v>
      </c>
      <c r="D916" s="135">
        <f t="shared" si="243"/>
        <v>0.16602185915848372</v>
      </c>
      <c r="E916" s="135">
        <f t="shared" si="243"/>
        <v>0.15172440922675087</v>
      </c>
      <c r="F916" s="135">
        <f t="shared" si="243"/>
        <v>0.13855437814547536</v>
      </c>
      <c r="G916" s="135">
        <f t="shared" si="243"/>
        <v>0.1267318675761164</v>
      </c>
      <c r="H916" s="135">
        <f t="shared" si="243"/>
        <v>0.11731092177330876</v>
      </c>
      <c r="I916" s="135">
        <f t="shared" si="243"/>
        <v>0.11850433732935466</v>
      </c>
      <c r="J916" s="135">
        <f t="shared" si="243"/>
        <v>0.10769256478422914</v>
      </c>
      <c r="K916" s="135">
        <f t="shared" si="243"/>
        <v>0.10581586737635318</v>
      </c>
    </row>
    <row r="917" spans="1:27" ht="14.5">
      <c r="A917" s="129" t="s">
        <v>3</v>
      </c>
      <c r="B917" s="135">
        <f t="shared" ref="B917:K917" si="244">B$923*B57/B$63</f>
        <v>0.19114426505536442</v>
      </c>
      <c r="C917" s="135">
        <f t="shared" si="244"/>
        <v>0.23888756602247505</v>
      </c>
      <c r="D917" s="135">
        <f t="shared" si="244"/>
        <v>0.25001231795236184</v>
      </c>
      <c r="E917" s="135">
        <f t="shared" si="244"/>
        <v>0.24412569858231004</v>
      </c>
      <c r="F917" s="135">
        <f t="shared" si="244"/>
        <v>0.24343659169150011</v>
      </c>
      <c r="G917" s="135">
        <f t="shared" si="244"/>
        <v>0.2386926522160881</v>
      </c>
      <c r="H917" s="135">
        <f t="shared" si="244"/>
        <v>0.22745219310426021</v>
      </c>
      <c r="I917" s="135">
        <f t="shared" si="244"/>
        <v>0.23039001614772181</v>
      </c>
      <c r="J917" s="135">
        <f t="shared" si="244"/>
        <v>0.20712393562386849</v>
      </c>
      <c r="K917" s="135">
        <f t="shared" si="244"/>
        <v>0.20091332245718518</v>
      </c>
      <c r="N917" s="8" t="s">
        <v>9</v>
      </c>
    </row>
    <row r="918" spans="1:27" ht="14.5">
      <c r="A918" s="129" t="s">
        <v>4</v>
      </c>
      <c r="B918" s="135">
        <f t="shared" ref="B918:K918" si="245">B$923*B58/B$63</f>
        <v>0.10597162256062219</v>
      </c>
      <c r="C918" s="135">
        <f t="shared" si="245"/>
        <v>0.13627474004219017</v>
      </c>
      <c r="D918" s="135">
        <f t="shared" si="245"/>
        <v>0.14655722820897246</v>
      </c>
      <c r="E918" s="135">
        <f t="shared" si="245"/>
        <v>0.14995296769374269</v>
      </c>
      <c r="F918" s="135">
        <f t="shared" si="245"/>
        <v>0.15436391910308017</v>
      </c>
      <c r="G918" s="135">
        <f t="shared" si="245"/>
        <v>0.15418975797697818</v>
      </c>
      <c r="H918" s="135">
        <f t="shared" si="245"/>
        <v>0.15108879800778691</v>
      </c>
      <c r="I918" s="135">
        <f t="shared" si="245"/>
        <v>0.15709543199248599</v>
      </c>
      <c r="J918" s="135">
        <f t="shared" si="245"/>
        <v>0.14489932695100913</v>
      </c>
      <c r="K918" s="135">
        <f t="shared" si="245"/>
        <v>0.14376209232356271</v>
      </c>
    </row>
    <row r="919" spans="1:27" ht="14.5">
      <c r="A919" s="129" t="s">
        <v>0</v>
      </c>
      <c r="B919" s="135">
        <f t="shared" ref="B919:K919" si="246">B$923*B59/B$63</f>
        <v>0.49415053648886637</v>
      </c>
      <c r="C919" s="135">
        <f t="shared" si="246"/>
        <v>0.49263952814074385</v>
      </c>
      <c r="D919" s="135">
        <f t="shared" si="246"/>
        <v>0.45099424923373205</v>
      </c>
      <c r="E919" s="135">
        <f t="shared" si="246"/>
        <v>0.39511689202129219</v>
      </c>
      <c r="F919" s="135">
        <f t="shared" si="246"/>
        <v>0.3559309627480633</v>
      </c>
      <c r="G919" s="135">
        <f t="shared" si="246"/>
        <v>0.31903997583084631</v>
      </c>
      <c r="H919" s="135">
        <f t="shared" si="246"/>
        <v>0.28362894237948688</v>
      </c>
      <c r="I919" s="135">
        <f t="shared" si="246"/>
        <v>0.26791295460374576</v>
      </c>
      <c r="J919" s="135">
        <f t="shared" si="246"/>
        <v>0.22218662807210385</v>
      </c>
      <c r="K919" s="135">
        <f t="shared" si="246"/>
        <v>0.19587478377087267</v>
      </c>
    </row>
    <row r="920" spans="1:27" ht="14.5">
      <c r="A920" s="129" t="s">
        <v>1</v>
      </c>
      <c r="B920" s="135">
        <f t="shared" ref="B920:K920" si="247">B$923*B60/B$63</f>
        <v>0.1440721401937605</v>
      </c>
      <c r="C920" s="135">
        <f t="shared" si="247"/>
        <v>0.11852870959356945</v>
      </c>
      <c r="D920" s="135">
        <f t="shared" si="247"/>
        <v>9.2277882084061527E-2</v>
      </c>
      <c r="E920" s="135">
        <f t="shared" si="247"/>
        <v>7.2298552299549262E-2</v>
      </c>
      <c r="F920" s="135">
        <f t="shared" si="247"/>
        <v>5.9274404675421076E-2</v>
      </c>
      <c r="G920" s="135">
        <f t="shared" si="247"/>
        <v>4.8812153608054236E-2</v>
      </c>
      <c r="H920" s="135">
        <f t="shared" si="247"/>
        <v>3.9705848468434148E-2</v>
      </c>
      <c r="I920" s="135">
        <f t="shared" si="247"/>
        <v>3.4225016422553531E-2</v>
      </c>
      <c r="J920" s="135">
        <f t="shared" si="247"/>
        <v>2.6235368086098526E-2</v>
      </c>
      <c r="K920" s="135">
        <f t="shared" si="247"/>
        <v>2.158313591048807E-2</v>
      </c>
    </row>
    <row r="921" spans="1:27" ht="14.5">
      <c r="A921" s="129" t="s">
        <v>7</v>
      </c>
      <c r="B921" s="135">
        <f t="shared" ref="B921:K921" si="248">B$923*B61/B$63</f>
        <v>0.13837851992589267</v>
      </c>
      <c r="C921" s="135">
        <f t="shared" si="248"/>
        <v>0.17995975329511066</v>
      </c>
      <c r="D921" s="135">
        <f t="shared" si="248"/>
        <v>0.19599742610246473</v>
      </c>
      <c r="E921" s="135">
        <f t="shared" si="248"/>
        <v>0.19105441188323558</v>
      </c>
      <c r="F921" s="135">
        <f t="shared" si="248"/>
        <v>0.18505918923031686</v>
      </c>
      <c r="G921" s="135">
        <f t="shared" si="248"/>
        <v>0.17466661013506735</v>
      </c>
      <c r="H921" s="135">
        <f t="shared" si="248"/>
        <v>0.1602475820166338</v>
      </c>
      <c r="I921" s="135">
        <f t="shared" si="248"/>
        <v>0.15572497377538369</v>
      </c>
      <c r="J921" s="135">
        <f t="shared" si="248"/>
        <v>0.13445631525075361</v>
      </c>
      <c r="K921" s="135">
        <f t="shared" si="248"/>
        <v>0.12537714097621161</v>
      </c>
    </row>
    <row r="922" spans="1:27" ht="14.5">
      <c r="A922" s="129" t="s">
        <v>8</v>
      </c>
      <c r="B922" s="135">
        <f t="shared" ref="B922:K922" si="249">B$923*B62/B$63</f>
        <v>0.15287301916441659</v>
      </c>
      <c r="C922" s="135">
        <f t="shared" si="249"/>
        <v>0.32114245629817195</v>
      </c>
      <c r="D922" s="135">
        <f t="shared" si="249"/>
        <v>0.45928126120902196</v>
      </c>
      <c r="E922" s="135">
        <f t="shared" si="249"/>
        <v>0.48745379799113092</v>
      </c>
      <c r="F922" s="135">
        <f t="shared" si="249"/>
        <v>0.47456216853967115</v>
      </c>
      <c r="G922" s="135">
        <f t="shared" si="249"/>
        <v>0.44025258911994963</v>
      </c>
      <c r="H922" s="135">
        <f t="shared" si="249"/>
        <v>0.40240328707763351</v>
      </c>
      <c r="I922" s="135">
        <f t="shared" si="249"/>
        <v>0.39390547583708185</v>
      </c>
      <c r="J922" s="135">
        <f t="shared" si="249"/>
        <v>0.34179423734821474</v>
      </c>
      <c r="K922" s="135">
        <f t="shared" si="249"/>
        <v>0.31819317341783548</v>
      </c>
      <c r="L922" s="8" t="s">
        <v>140</v>
      </c>
      <c r="M922" s="11">
        <f>MIN(B913:K922)</f>
        <v>2.158313591048807E-2</v>
      </c>
    </row>
    <row r="923" spans="1:27" ht="14.5">
      <c r="A923" s="129" t="s">
        <v>89</v>
      </c>
      <c r="B923" s="140">
        <f>'[8]3rd GHG Study'!$D$60/10^4</f>
        <v>2.3048000000000002</v>
      </c>
      <c r="C923" s="140">
        <f>$B$923*C$909/$B$909</f>
        <v>3.0598269201795323</v>
      </c>
      <c r="D923" s="140">
        <f>$B$923*D$909/$B$909</f>
        <v>3.2835800230786565</v>
      </c>
      <c r="E923" s="140">
        <f t="shared" ref="E923:K923" si="250">$B$923*E$909/$B$909</f>
        <v>3.1024566059493228</v>
      </c>
      <c r="F923" s="140">
        <f t="shared" si="250"/>
        <v>2.8850820714409786</v>
      </c>
      <c r="G923" s="140">
        <f t="shared" si="250"/>
        <v>2.6117709052769231</v>
      </c>
      <c r="H923" s="140">
        <f t="shared" si="250"/>
        <v>2.3284452824178654</v>
      </c>
      <c r="I923" s="140">
        <f t="shared" si="250"/>
        <v>2.2248394661458692</v>
      </c>
      <c r="J923" s="140">
        <f t="shared" si="250"/>
        <v>1.8968103766537532</v>
      </c>
      <c r="K923" s="140">
        <f t="shared" si="250"/>
        <v>1.7477906572297939</v>
      </c>
      <c r="L923" s="8" t="s">
        <v>141</v>
      </c>
      <c r="M923" s="11">
        <f>MAX(B913:K922)</f>
        <v>0.92877952871404779</v>
      </c>
    </row>
    <row r="925" spans="1:27" ht="14.5">
      <c r="A925" s="34" t="s">
        <v>107</v>
      </c>
      <c r="B925" s="35"/>
      <c r="C925" s="35"/>
      <c r="D925" s="35"/>
      <c r="E925" s="35"/>
      <c r="F925" s="35"/>
      <c r="G925" s="35"/>
      <c r="H925" s="35"/>
      <c r="I925" s="35"/>
      <c r="J925" s="35"/>
      <c r="K925" s="35"/>
      <c r="L925" s="35"/>
      <c r="M925" s="35"/>
      <c r="N925" s="35"/>
      <c r="O925" s="35"/>
      <c r="P925" s="35"/>
      <c r="Q925" s="35"/>
      <c r="R925" s="35"/>
      <c r="S925" s="35"/>
      <c r="T925" s="35"/>
    </row>
    <row r="926" spans="1:27" s="10" customFormat="1" ht="14.5" hidden="1" customHeight="1" outlineLevel="1">
      <c r="A926" s="214" t="s">
        <v>108</v>
      </c>
      <c r="B926" s="214"/>
      <c r="C926" s="214"/>
      <c r="D926" s="214"/>
      <c r="E926" s="214"/>
      <c r="F926" s="214"/>
      <c r="G926" s="214"/>
      <c r="H926" s="214"/>
      <c r="I926" s="214"/>
      <c r="J926" s="214"/>
      <c r="K926" s="214"/>
      <c r="L926" s="214"/>
      <c r="M926" s="214"/>
      <c r="N926" s="214"/>
      <c r="O926" s="214"/>
    </row>
    <row r="927" spans="1:27" s="5" customFormat="1" ht="14.5" hidden="1" outlineLevel="1">
      <c r="A927" s="32"/>
      <c r="B927" s="6"/>
      <c r="C927" s="6"/>
      <c r="D927" s="6"/>
      <c r="E927" s="6"/>
      <c r="F927" s="6"/>
      <c r="G927" s="6"/>
      <c r="H927" s="6"/>
      <c r="I927" s="6"/>
      <c r="J927" s="6"/>
      <c r="K927" s="6"/>
      <c r="L927" s="6"/>
      <c r="P927" s="6"/>
      <c r="Q927" s="6"/>
      <c r="R927" s="6"/>
      <c r="S927" s="6"/>
      <c r="T927" s="6"/>
      <c r="U927" s="6"/>
      <c r="V927" s="6"/>
      <c r="W927" s="6"/>
      <c r="X927" s="6"/>
      <c r="Y927" s="6"/>
      <c r="Z927" s="6"/>
      <c r="AA927" s="6"/>
    </row>
    <row r="928" spans="1:27" hidden="1" outlineLevel="1">
      <c r="A928" s="10" t="s">
        <v>109</v>
      </c>
      <c r="B928" s="6"/>
      <c r="C928" s="6"/>
      <c r="D928" s="6"/>
      <c r="E928" s="6"/>
      <c r="F928" s="6"/>
      <c r="G928" s="6"/>
      <c r="H928" s="6"/>
      <c r="I928" s="6"/>
      <c r="J928" s="9" t="s">
        <v>105</v>
      </c>
      <c r="K928" s="6"/>
      <c r="L928" s="55"/>
      <c r="M928" s="5"/>
      <c r="N928" s="5"/>
      <c r="O928" s="5"/>
      <c r="P928" s="5"/>
      <c r="Q928" s="5"/>
      <c r="R928" s="5"/>
      <c r="S928" s="5"/>
      <c r="T928" s="5"/>
    </row>
    <row r="929" spans="1:35" ht="14.5" hidden="1" outlineLevel="1">
      <c r="A929" s="21"/>
      <c r="B929" s="21">
        <v>2010</v>
      </c>
      <c r="C929" s="21">
        <v>2020</v>
      </c>
      <c r="D929" s="21">
        <v>2030</v>
      </c>
      <c r="E929" s="21">
        <v>2040</v>
      </c>
      <c r="F929" s="21">
        <v>2050</v>
      </c>
      <c r="G929" s="21">
        <v>2060</v>
      </c>
      <c r="H929" s="21">
        <v>2070</v>
      </c>
      <c r="I929" s="21">
        <v>2080</v>
      </c>
      <c r="J929" s="21">
        <v>2090</v>
      </c>
      <c r="K929" s="21">
        <v>2100</v>
      </c>
      <c r="M929" s="32"/>
      <c r="N929" s="56"/>
      <c r="O929" s="16"/>
      <c r="P929" s="56"/>
      <c r="Q929" s="56"/>
      <c r="R929" s="56"/>
      <c r="S929" s="56"/>
      <c r="T929" s="56"/>
      <c r="U929" s="56"/>
      <c r="V929" s="56"/>
      <c r="W929" s="57"/>
    </row>
    <row r="930" spans="1:35" ht="14.5" hidden="1" outlineLevel="1">
      <c r="A930" s="21" t="s">
        <v>89</v>
      </c>
      <c r="B930" s="88">
        <f>'[4]Other ships data'!$B$45</f>
        <v>0.19500000000000001</v>
      </c>
      <c r="C930" s="88">
        <f>'[4]Other ships data'!$B$51</f>
        <v>0.2</v>
      </c>
      <c r="D930" s="88">
        <f>'[4]Other ships data'!$B$52</f>
        <v>0.2</v>
      </c>
      <c r="E930" s="88">
        <f>'[4]Other ships data'!$B$53</f>
        <v>0.2</v>
      </c>
      <c r="F930" s="88">
        <f>'[4]Other ships data'!$B$54</f>
        <v>0.2</v>
      </c>
      <c r="G930" s="88">
        <f>'[4]Other ships data'!$B$55</f>
        <v>0.2</v>
      </c>
      <c r="H930" s="88">
        <f>'[4]Other ships data'!$B$56</f>
        <v>0.2</v>
      </c>
      <c r="I930" s="88">
        <f>'[4]Other ships data'!$B$56</f>
        <v>0.2</v>
      </c>
      <c r="J930" s="88">
        <f>'[4]Other ships data'!$B$58</f>
        <v>0.2</v>
      </c>
      <c r="K930" s="88">
        <f>'[4]Other ships data'!$B$59</f>
        <v>0.2</v>
      </c>
      <c r="M930" s="32"/>
      <c r="N930" s="6"/>
      <c r="O930" s="1"/>
      <c r="P930" s="6"/>
      <c r="Q930" s="6"/>
      <c r="R930" s="1"/>
      <c r="S930" s="1"/>
      <c r="T930" s="1"/>
      <c r="U930" s="1"/>
      <c r="V930" s="1"/>
      <c r="W930" s="1"/>
      <c r="X930" s="3"/>
      <c r="Y930" s="3"/>
      <c r="Z930" s="3"/>
      <c r="AA930" s="3"/>
      <c r="AB930" s="3"/>
      <c r="AC930" s="3"/>
      <c r="AD930" s="3"/>
      <c r="AE930" s="3"/>
      <c r="AF930" s="3"/>
      <c r="AG930" s="3"/>
    </row>
    <row r="931" spans="1:35" ht="14.5" hidden="1" outlineLevel="1">
      <c r="A931" s="79" t="s">
        <v>9</v>
      </c>
      <c r="B931" s="86"/>
      <c r="C931" s="2"/>
      <c r="D931" s="2"/>
      <c r="E931" s="2"/>
      <c r="F931" s="2"/>
      <c r="G931" s="2"/>
      <c r="H931" s="2"/>
      <c r="I931" s="2"/>
      <c r="J931" s="2"/>
      <c r="K931" s="2"/>
      <c r="M931" s="32"/>
      <c r="N931" s="6"/>
      <c r="O931" s="1"/>
      <c r="P931" s="6"/>
      <c r="Q931" s="6"/>
      <c r="R931" s="1"/>
      <c r="S931" s="1"/>
      <c r="T931" s="1"/>
      <c r="U931" s="1"/>
      <c r="V931" s="1"/>
      <c r="W931" s="1"/>
      <c r="X931" s="3"/>
      <c r="Y931" s="3"/>
      <c r="Z931" s="3"/>
      <c r="AA931" s="3"/>
      <c r="AB931" s="3"/>
      <c r="AC931" s="3"/>
      <c r="AD931" s="3"/>
      <c r="AE931" s="3"/>
      <c r="AF931" s="3"/>
      <c r="AG931" s="3"/>
    </row>
    <row r="932" spans="1:35" hidden="1" outlineLevel="1">
      <c r="A932" s="10" t="s">
        <v>110</v>
      </c>
      <c r="B932" s="6"/>
      <c r="C932" s="6"/>
      <c r="D932" s="6"/>
      <c r="E932" s="6"/>
      <c r="F932" s="6"/>
      <c r="G932" s="6"/>
      <c r="H932" s="6"/>
      <c r="I932" s="6"/>
      <c r="J932" s="9" t="s">
        <v>104</v>
      </c>
      <c r="K932" s="6"/>
      <c r="L932" s="55"/>
      <c r="M932" s="5"/>
      <c r="N932" s="5"/>
      <c r="O932" s="5"/>
      <c r="P932" s="5"/>
      <c r="Q932" s="5"/>
      <c r="R932" s="5"/>
      <c r="S932" s="5"/>
      <c r="T932" s="5"/>
    </row>
    <row r="933" spans="1:35" ht="14.5" hidden="1" outlineLevel="1">
      <c r="A933" s="23"/>
      <c r="B933" s="23">
        <v>2010</v>
      </c>
      <c r="C933" s="23">
        <v>2020</v>
      </c>
      <c r="D933" s="23">
        <v>2030</v>
      </c>
      <c r="E933" s="23">
        <v>2040</v>
      </c>
      <c r="F933" s="23">
        <v>2050</v>
      </c>
      <c r="G933" s="23">
        <v>2060</v>
      </c>
      <c r="H933" s="23">
        <v>2070</v>
      </c>
      <c r="I933" s="23">
        <v>2080</v>
      </c>
      <c r="J933" s="23">
        <v>2090</v>
      </c>
      <c r="K933" s="23">
        <v>2100</v>
      </c>
      <c r="M933" s="32"/>
      <c r="N933" s="56"/>
      <c r="O933" s="16"/>
      <c r="P933" s="56"/>
      <c r="Q933" s="56"/>
      <c r="R933" s="56"/>
      <c r="S933" s="56"/>
      <c r="T933" s="56"/>
      <c r="U933" s="56"/>
      <c r="V933" s="56"/>
      <c r="W933" s="57"/>
    </row>
    <row r="934" spans="1:35" ht="14.5" hidden="1" outlineLevel="1">
      <c r="A934" s="23" t="s">
        <v>5</v>
      </c>
      <c r="B934" s="89">
        <f t="shared" ref="B934:K934" si="251">B$930*B53*1000</f>
        <v>264.13882612845003</v>
      </c>
      <c r="C934" s="89">
        <f t="shared" si="251"/>
        <v>464.45230236200007</v>
      </c>
      <c r="D934" s="89">
        <f t="shared" si="251"/>
        <v>673.73739294000006</v>
      </c>
      <c r="E934" s="89">
        <f t="shared" si="251"/>
        <v>924.91059238000003</v>
      </c>
      <c r="F934" s="89">
        <f t="shared" si="251"/>
        <v>1212.2852067200004</v>
      </c>
      <c r="G934" s="89">
        <f t="shared" si="251"/>
        <v>1523.36033062</v>
      </c>
      <c r="H934" s="89">
        <f t="shared" si="251"/>
        <v>1841.1382664999999</v>
      </c>
      <c r="I934" s="89">
        <f t="shared" si="251"/>
        <v>2160.4857891000001</v>
      </c>
      <c r="J934" s="89">
        <f t="shared" si="251"/>
        <v>2484.7314466800003</v>
      </c>
      <c r="K934" s="89">
        <f t="shared" si="251"/>
        <v>2817.6856052399999</v>
      </c>
      <c r="M934" s="32"/>
      <c r="N934" s="6"/>
      <c r="O934" s="1"/>
      <c r="P934" s="6"/>
      <c r="Q934" s="6"/>
      <c r="R934" s="1"/>
      <c r="S934" s="1"/>
      <c r="T934" s="1"/>
      <c r="U934" s="1"/>
      <c r="V934" s="1"/>
      <c r="W934" s="1"/>
      <c r="X934" s="3"/>
      <c r="Y934" s="3"/>
      <c r="Z934" s="3"/>
      <c r="AA934" s="3"/>
      <c r="AB934" s="3"/>
      <c r="AC934" s="3"/>
      <c r="AD934" s="3"/>
      <c r="AE934" s="3"/>
      <c r="AF934" s="3"/>
      <c r="AG934" s="3"/>
      <c r="AH934" s="3"/>
      <c r="AI934" s="3"/>
    </row>
    <row r="935" spans="1:35" ht="14.5" hidden="1" outlineLevel="1">
      <c r="A935" s="23" t="s">
        <v>6</v>
      </c>
      <c r="B935" s="89">
        <f t="shared" ref="B935:K935" si="252">B$930*B54*1000</f>
        <v>1886.078659881</v>
      </c>
      <c r="C935" s="89">
        <f t="shared" si="252"/>
        <v>5014.7425331999993</v>
      </c>
      <c r="D935" s="89">
        <f t="shared" si="252"/>
        <v>7503.2642683999993</v>
      </c>
      <c r="E935" s="89">
        <f t="shared" si="252"/>
        <v>9016.5286401999983</v>
      </c>
      <c r="F935" s="89">
        <f t="shared" si="252"/>
        <v>9745.5704762000005</v>
      </c>
      <c r="G935" s="89">
        <f t="shared" si="252"/>
        <v>9929.7177798000012</v>
      </c>
      <c r="H935" s="89">
        <f t="shared" si="252"/>
        <v>9844.8372142000026</v>
      </c>
      <c r="I935" s="89">
        <f t="shared" si="252"/>
        <v>9746.0344218000009</v>
      </c>
      <c r="J935" s="89">
        <f t="shared" si="252"/>
        <v>9768.8781586000005</v>
      </c>
      <c r="K935" s="89">
        <f t="shared" si="252"/>
        <v>9991.2832432000014</v>
      </c>
      <c r="M935" s="32"/>
      <c r="N935" s="6"/>
      <c r="O935" s="1"/>
      <c r="P935" s="6"/>
      <c r="Q935" s="6"/>
      <c r="R935" s="1"/>
      <c r="S935" s="1"/>
      <c r="T935" s="1"/>
      <c r="U935" s="1"/>
      <c r="V935" s="1"/>
      <c r="W935" s="1"/>
      <c r="X935" s="3"/>
      <c r="Y935" s="3"/>
      <c r="Z935" s="3"/>
      <c r="AA935" s="3"/>
      <c r="AB935" s="3"/>
      <c r="AC935" s="3"/>
      <c r="AD935" s="3"/>
      <c r="AE935" s="3"/>
      <c r="AF935" s="3"/>
      <c r="AG935" s="3"/>
      <c r="AH935" s="3"/>
      <c r="AI935" s="3"/>
    </row>
    <row r="936" spans="1:35" ht="14.5" hidden="1" outlineLevel="1">
      <c r="A936" s="23" t="s">
        <v>11</v>
      </c>
      <c r="B936" s="89">
        <f t="shared" ref="B936:K936" si="253">B$930*B55*1000</f>
        <v>3020.956888014</v>
      </c>
      <c r="C936" s="89">
        <f t="shared" si="253"/>
        <v>3464.2670774200001</v>
      </c>
      <c r="D936" s="89">
        <f t="shared" si="253"/>
        <v>3841.5622095799999</v>
      </c>
      <c r="E936" s="89">
        <f t="shared" si="253"/>
        <v>4215.0141070800009</v>
      </c>
      <c r="F936" s="89">
        <f t="shared" si="253"/>
        <v>4542.0145716400002</v>
      </c>
      <c r="G936" s="89">
        <f t="shared" si="253"/>
        <v>4798.9076258800005</v>
      </c>
      <c r="H936" s="89">
        <f t="shared" si="253"/>
        <v>5018.9806415400008</v>
      </c>
      <c r="I936" s="89">
        <f t="shared" si="253"/>
        <v>5220.7129052000009</v>
      </c>
      <c r="J936" s="89">
        <f t="shared" si="253"/>
        <v>5407.3512479199999</v>
      </c>
      <c r="K936" s="89">
        <f t="shared" si="253"/>
        <v>5586.2630994399997</v>
      </c>
      <c r="M936" s="32"/>
      <c r="N936" s="6"/>
      <c r="O936" s="1"/>
      <c r="P936" s="6"/>
      <c r="Q936" s="6"/>
      <c r="R936" s="1"/>
      <c r="S936" s="1"/>
      <c r="T936" s="1"/>
      <c r="U936" s="1"/>
      <c r="V936" s="1"/>
      <c r="W936" s="1"/>
      <c r="X936" s="3"/>
      <c r="Y936" s="3"/>
      <c r="Z936" s="3"/>
      <c r="AA936" s="3"/>
      <c r="AB936" s="3"/>
      <c r="AC936" s="3"/>
      <c r="AD936" s="3"/>
      <c r="AE936" s="3"/>
      <c r="AF936" s="3"/>
      <c r="AG936" s="3"/>
      <c r="AH936" s="3"/>
      <c r="AI936" s="3"/>
    </row>
    <row r="937" spans="1:35" ht="14.5" hidden="1" outlineLevel="1">
      <c r="A937" s="23" t="s">
        <v>2</v>
      </c>
      <c r="B937" s="89">
        <f t="shared" ref="B937:K937" si="254">B$930*B56*1000</f>
        <v>566.47085209650004</v>
      </c>
      <c r="C937" s="89">
        <f t="shared" si="254"/>
        <v>990.44669797999995</v>
      </c>
      <c r="D937" s="89">
        <f t="shared" si="254"/>
        <v>1341.2288332000001</v>
      </c>
      <c r="E937" s="89">
        <f t="shared" si="254"/>
        <v>1555.7048974000002</v>
      </c>
      <c r="F937" s="89">
        <f t="shared" si="254"/>
        <v>1722.5693191999999</v>
      </c>
      <c r="G937" s="89">
        <f t="shared" si="254"/>
        <v>1898.1304481999998</v>
      </c>
      <c r="H937" s="89">
        <f t="shared" si="254"/>
        <v>2117.9052099999999</v>
      </c>
      <c r="I937" s="89">
        <f t="shared" si="254"/>
        <v>2395.2618006000002</v>
      </c>
      <c r="J937" s="89">
        <f t="shared" si="254"/>
        <v>2730.6653830000005</v>
      </c>
      <c r="K937" s="89">
        <f t="shared" si="254"/>
        <v>3125.9261464000001</v>
      </c>
      <c r="M937" s="32"/>
      <c r="N937" s="6"/>
      <c r="O937" s="1"/>
      <c r="P937" s="6"/>
      <c r="Q937" s="6"/>
      <c r="R937" s="1"/>
      <c r="S937" s="1"/>
      <c r="T937" s="1"/>
      <c r="U937" s="1"/>
      <c r="V937" s="1"/>
      <c r="W937" s="1"/>
      <c r="X937" s="3"/>
      <c r="Y937" s="3"/>
      <c r="Z937" s="3"/>
      <c r="AA937" s="3"/>
      <c r="AB937" s="3"/>
      <c r="AC937" s="3"/>
      <c r="AD937" s="3"/>
      <c r="AE937" s="3"/>
      <c r="AF937" s="3"/>
      <c r="AG937" s="3"/>
      <c r="AH937" s="3"/>
      <c r="AI937" s="3"/>
    </row>
    <row r="938" spans="1:35" ht="14.5" hidden="1" outlineLevel="1">
      <c r="A938" s="23" t="s">
        <v>3</v>
      </c>
      <c r="B938" s="89">
        <f t="shared" ref="B938:K938" si="255">B$930*B57*1000</f>
        <v>1051.436128977</v>
      </c>
      <c r="C938" s="89">
        <f t="shared" si="255"/>
        <v>1547.76587954</v>
      </c>
      <c r="D938" s="89">
        <f t="shared" si="255"/>
        <v>2019.7565019000003</v>
      </c>
      <c r="E938" s="89">
        <f t="shared" si="255"/>
        <v>2503.1407062399999</v>
      </c>
      <c r="F938" s="89">
        <f t="shared" si="255"/>
        <v>3026.5113930799998</v>
      </c>
      <c r="G938" s="89">
        <f t="shared" si="255"/>
        <v>3575.0265469800001</v>
      </c>
      <c r="H938" s="89">
        <f t="shared" si="255"/>
        <v>4106.3711504399998</v>
      </c>
      <c r="I938" s="89">
        <f t="shared" si="255"/>
        <v>4656.74436358</v>
      </c>
      <c r="J938" s="89">
        <f t="shared" si="255"/>
        <v>5251.8589573199997</v>
      </c>
      <c r="K938" s="89">
        <f t="shared" si="255"/>
        <v>5935.217689000001</v>
      </c>
      <c r="M938" s="32"/>
      <c r="N938" s="6"/>
      <c r="O938" s="1"/>
      <c r="P938" s="6"/>
      <c r="Q938" s="6"/>
      <c r="R938" s="1"/>
      <c r="S938" s="1"/>
      <c r="T938" s="1"/>
      <c r="U938" s="1"/>
      <c r="V938" s="1"/>
      <c r="W938" s="1"/>
      <c r="X938" s="3"/>
      <c r="Y938" s="3"/>
      <c r="Z938" s="3"/>
      <c r="AA938" s="3"/>
      <c r="AB938" s="3"/>
      <c r="AC938" s="3"/>
      <c r="AD938" s="3"/>
      <c r="AE938" s="3"/>
      <c r="AF938" s="3"/>
      <c r="AG938" s="3"/>
      <c r="AH938" s="3"/>
      <c r="AI938" s="3"/>
    </row>
    <row r="939" spans="1:35" ht="14.5" hidden="1" outlineLevel="1">
      <c r="A939" s="23" t="s">
        <v>4</v>
      </c>
      <c r="B939" s="89">
        <f t="shared" ref="B939:K939" si="256">B$930*B58*1000</f>
        <v>582.9230219085</v>
      </c>
      <c r="C939" s="89">
        <f t="shared" si="256"/>
        <v>882.93165019999992</v>
      </c>
      <c r="D939" s="89">
        <f t="shared" si="256"/>
        <v>1183.9813213999998</v>
      </c>
      <c r="E939" s="89">
        <f t="shared" si="256"/>
        <v>1537.5414372</v>
      </c>
      <c r="F939" s="89">
        <f t="shared" si="256"/>
        <v>1919.1205257999998</v>
      </c>
      <c r="G939" s="89">
        <f t="shared" si="256"/>
        <v>2309.3818470000001</v>
      </c>
      <c r="H939" s="89">
        <f t="shared" si="256"/>
        <v>2727.7234518</v>
      </c>
      <c r="I939" s="89">
        <f t="shared" si="256"/>
        <v>3175.2819836000008</v>
      </c>
      <c r="J939" s="89">
        <f t="shared" si="256"/>
        <v>3674.0844358000008</v>
      </c>
      <c r="K939" s="89">
        <f t="shared" si="256"/>
        <v>4246.9026092000004</v>
      </c>
      <c r="M939" s="32"/>
      <c r="N939" s="6"/>
      <c r="O939" s="1"/>
      <c r="P939" s="6"/>
      <c r="Q939" s="6"/>
      <c r="R939" s="1"/>
      <c r="S939" s="1"/>
      <c r="T939" s="1"/>
      <c r="U939" s="1"/>
      <c r="V939" s="1"/>
      <c r="W939" s="1"/>
      <c r="X939" s="3"/>
      <c r="Y939" s="3"/>
      <c r="Z939" s="3"/>
      <c r="AA939" s="3"/>
      <c r="AB939" s="3"/>
      <c r="AC939" s="3"/>
      <c r="AD939" s="3"/>
      <c r="AE939" s="3"/>
      <c r="AF939" s="3"/>
      <c r="AG939" s="3"/>
      <c r="AH939" s="3"/>
      <c r="AI939" s="3"/>
    </row>
    <row r="940" spans="1:35" ht="14.5" hidden="1" outlineLevel="1">
      <c r="A940" s="23" t="s">
        <v>0</v>
      </c>
      <c r="B940" s="89">
        <f t="shared" ref="B940:K940" si="257">B$930*B59*1000</f>
        <v>2718.1967874750003</v>
      </c>
      <c r="C940" s="89">
        <f t="shared" si="257"/>
        <v>3191.8390114000003</v>
      </c>
      <c r="D940" s="89">
        <f t="shared" si="257"/>
        <v>3643.4147512</v>
      </c>
      <c r="E940" s="89">
        <f t="shared" si="257"/>
        <v>4051.3275820000008</v>
      </c>
      <c r="F940" s="89">
        <f t="shared" si="257"/>
        <v>4425.0911763999993</v>
      </c>
      <c r="G940" s="89">
        <f t="shared" si="257"/>
        <v>4778.4310599999999</v>
      </c>
      <c r="H940" s="89">
        <f t="shared" si="257"/>
        <v>5120.5736489999999</v>
      </c>
      <c r="I940" s="89">
        <f t="shared" si="257"/>
        <v>5415.1745034000005</v>
      </c>
      <c r="J940" s="89">
        <f t="shared" si="257"/>
        <v>5633.790364800001</v>
      </c>
      <c r="K940" s="89">
        <f t="shared" si="257"/>
        <v>5786.3732840000002</v>
      </c>
      <c r="M940" s="32"/>
      <c r="N940" s="6"/>
      <c r="O940" s="1"/>
      <c r="P940" s="6"/>
      <c r="Q940" s="6"/>
      <c r="R940" s="1"/>
      <c r="S940" s="1"/>
      <c r="T940" s="1"/>
      <c r="U940" s="1"/>
      <c r="V940" s="1"/>
      <c r="W940" s="1"/>
      <c r="X940" s="3"/>
      <c r="Y940" s="3"/>
      <c r="Z940" s="3"/>
      <c r="AA940" s="3"/>
      <c r="AB940" s="3"/>
      <c r="AC940" s="3"/>
      <c r="AD940" s="3"/>
      <c r="AE940" s="3"/>
      <c r="AF940" s="3"/>
      <c r="AG940" s="3"/>
      <c r="AH940" s="3"/>
      <c r="AI940" s="3"/>
    </row>
    <row r="941" spans="1:35" ht="14.5" hidden="1" outlineLevel="1">
      <c r="A941" s="23" t="s">
        <v>1</v>
      </c>
      <c r="B941" s="89">
        <f t="shared" ref="B941:K941" si="258">B$930*B60*1000</f>
        <v>792.50430733499991</v>
      </c>
      <c r="C941" s="89">
        <f t="shared" si="258"/>
        <v>767.95412800000008</v>
      </c>
      <c r="D941" s="89">
        <f t="shared" si="258"/>
        <v>745.47867819999999</v>
      </c>
      <c r="E941" s="89">
        <f t="shared" si="258"/>
        <v>741.31257100000005</v>
      </c>
      <c r="F941" s="89">
        <f t="shared" si="258"/>
        <v>736.92561920000003</v>
      </c>
      <c r="G941" s="89">
        <f t="shared" si="258"/>
        <v>731.08553340000003</v>
      </c>
      <c r="H941" s="89">
        <f t="shared" si="258"/>
        <v>716.84053000000017</v>
      </c>
      <c r="I941" s="89">
        <f t="shared" si="258"/>
        <v>691.77108879999992</v>
      </c>
      <c r="J941" s="89">
        <f t="shared" si="258"/>
        <v>665.22708960000011</v>
      </c>
      <c r="K941" s="89">
        <f t="shared" si="258"/>
        <v>637.59141739999995</v>
      </c>
      <c r="M941" s="32"/>
      <c r="N941" s="6"/>
      <c r="O941" s="1"/>
      <c r="P941" s="6"/>
      <c r="Q941" s="6"/>
      <c r="R941" s="1"/>
      <c r="S941" s="1"/>
      <c r="T941" s="1"/>
      <c r="U941" s="1"/>
      <c r="V941" s="1"/>
      <c r="W941" s="1"/>
      <c r="X941" s="3"/>
      <c r="Y941" s="3"/>
      <c r="Z941" s="3"/>
      <c r="AA941" s="3"/>
      <c r="AB941" s="3"/>
      <c r="AC941" s="3"/>
      <c r="AD941" s="3"/>
      <c r="AE941" s="3"/>
      <c r="AF941" s="3"/>
      <c r="AG941" s="3"/>
      <c r="AH941" s="3"/>
      <c r="AI941" s="3"/>
    </row>
    <row r="942" spans="1:35" ht="14.5" hidden="1" outlineLevel="1">
      <c r="A942" s="23" t="s">
        <v>7</v>
      </c>
      <c r="B942" s="89">
        <f t="shared" ref="B942:K942" si="259">B$930*B61*1000</f>
        <v>761.18514611099999</v>
      </c>
      <c r="C942" s="89">
        <f t="shared" si="259"/>
        <v>1165.9692904000001</v>
      </c>
      <c r="D942" s="89">
        <f t="shared" si="259"/>
        <v>1583.3902863999997</v>
      </c>
      <c r="E942" s="89">
        <f t="shared" si="259"/>
        <v>1958.9747341999998</v>
      </c>
      <c r="F942" s="89">
        <f t="shared" si="259"/>
        <v>2300.7377022000001</v>
      </c>
      <c r="G942" s="89">
        <f t="shared" si="259"/>
        <v>2616.0745305999999</v>
      </c>
      <c r="H942" s="89">
        <f t="shared" si="259"/>
        <v>2893.0740950000004</v>
      </c>
      <c r="I942" s="89">
        <f t="shared" si="259"/>
        <v>3147.5816792000001</v>
      </c>
      <c r="J942" s="89">
        <f t="shared" si="259"/>
        <v>3409.2901985999997</v>
      </c>
      <c r="K942" s="89">
        <f t="shared" si="259"/>
        <v>3703.7893546200003</v>
      </c>
      <c r="M942" s="32"/>
      <c r="N942" s="6"/>
      <c r="O942" s="1"/>
      <c r="P942" s="6"/>
      <c r="Q942" s="6"/>
      <c r="R942" s="1"/>
      <c r="S942" s="1"/>
      <c r="T942" s="1"/>
      <c r="U942" s="1"/>
      <c r="V942" s="1"/>
      <c r="W942" s="1"/>
      <c r="X942" s="3"/>
      <c r="Y942" s="3"/>
      <c r="Z942" s="3"/>
      <c r="AA942" s="3"/>
      <c r="AB942" s="3"/>
      <c r="AC942" s="3"/>
      <c r="AD942" s="3"/>
      <c r="AE942" s="3"/>
      <c r="AF942" s="3"/>
      <c r="AG942" s="3"/>
    </row>
    <row r="943" spans="1:35" ht="14.5" hidden="1" outlineLevel="1">
      <c r="A943" s="23" t="s">
        <v>8</v>
      </c>
      <c r="B943" s="89">
        <f t="shared" ref="B943:K943" si="260">B$930*B62*1000</f>
        <v>840.91571069999998</v>
      </c>
      <c r="C943" s="89">
        <f t="shared" si="260"/>
        <v>2080.6999066799999</v>
      </c>
      <c r="D943" s="89">
        <f t="shared" si="260"/>
        <v>3710.3624378400004</v>
      </c>
      <c r="E943" s="89">
        <f t="shared" si="260"/>
        <v>4998.1032363599998</v>
      </c>
      <c r="F943" s="89">
        <f t="shared" si="260"/>
        <v>5899.9668038000009</v>
      </c>
      <c r="G943" s="89">
        <f t="shared" si="260"/>
        <v>6593.8967071999996</v>
      </c>
      <c r="H943" s="89">
        <f t="shared" si="260"/>
        <v>7264.8991699999997</v>
      </c>
      <c r="I943" s="89">
        <f t="shared" si="260"/>
        <v>7961.7907714000003</v>
      </c>
      <c r="J943" s="89">
        <f t="shared" si="260"/>
        <v>8666.5750222000006</v>
      </c>
      <c r="K943" s="89">
        <f t="shared" si="260"/>
        <v>9399.8034987999999</v>
      </c>
      <c r="M943" s="32"/>
      <c r="N943" s="9" t="s">
        <v>9</v>
      </c>
      <c r="O943" s="1"/>
      <c r="P943" s="6"/>
      <c r="Q943" s="6"/>
      <c r="R943" s="1"/>
      <c r="S943" s="1"/>
      <c r="T943" s="1"/>
      <c r="U943" s="1"/>
      <c r="V943" s="1"/>
      <c r="W943" s="1"/>
      <c r="X943" s="3"/>
      <c r="Y943" s="3"/>
      <c r="Z943" s="3"/>
      <c r="AA943" s="3"/>
      <c r="AB943" s="3"/>
      <c r="AC943" s="3"/>
      <c r="AD943" s="3"/>
      <c r="AE943" s="3"/>
      <c r="AF943" s="3"/>
      <c r="AG943" s="3"/>
    </row>
    <row r="944" spans="1:35" ht="14.5" hidden="1" outlineLevel="1">
      <c r="A944" s="23" t="s">
        <v>89</v>
      </c>
      <c r="B944" s="89">
        <f>SUM(B934:B943)</f>
        <v>12484.806328626451</v>
      </c>
      <c r="C944" s="89">
        <f t="shared" ref="C944:K944" si="261">SUM(C934:C943)</f>
        <v>19571.068477182002</v>
      </c>
      <c r="D944" s="89">
        <f t="shared" si="261"/>
        <v>26246.176681060002</v>
      </c>
      <c r="E944" s="89">
        <f t="shared" si="261"/>
        <v>31502.558504060002</v>
      </c>
      <c r="F944" s="89">
        <f t="shared" si="261"/>
        <v>35530.792794239998</v>
      </c>
      <c r="G944" s="89">
        <f t="shared" si="261"/>
        <v>38754.012409679999</v>
      </c>
      <c r="H944" s="89">
        <f t="shared" si="261"/>
        <v>41652.343378480007</v>
      </c>
      <c r="I944" s="89">
        <f t="shared" si="261"/>
        <v>44570.839306680005</v>
      </c>
      <c r="J944" s="89">
        <f t="shared" si="261"/>
        <v>47692.452304519997</v>
      </c>
      <c r="K944" s="89">
        <f t="shared" si="261"/>
        <v>51230.835947300002</v>
      </c>
      <c r="M944" s="32"/>
      <c r="N944" s="9"/>
      <c r="O944" s="1"/>
      <c r="P944" s="6"/>
      <c r="Q944" s="6"/>
      <c r="R944" s="1"/>
      <c r="S944" s="1"/>
      <c r="T944" s="1"/>
      <c r="U944" s="1"/>
      <c r="V944" s="1"/>
      <c r="W944" s="1"/>
      <c r="X944" s="3"/>
      <c r="Y944" s="3"/>
      <c r="Z944" s="3"/>
      <c r="AA944" s="3"/>
      <c r="AB944" s="3"/>
      <c r="AC944" s="3"/>
      <c r="AD944" s="3"/>
      <c r="AE944" s="3"/>
      <c r="AF944" s="3"/>
      <c r="AG944" s="3"/>
    </row>
    <row r="945" spans="1:35" ht="14.5" hidden="1" outlineLevel="1">
      <c r="A945" s="32"/>
      <c r="B945" s="5"/>
      <c r="C945" s="5"/>
      <c r="D945" s="5"/>
      <c r="E945" s="5"/>
      <c r="F945" s="5"/>
      <c r="G945" s="5"/>
      <c r="H945" s="5"/>
      <c r="I945" s="5"/>
      <c r="J945" s="5"/>
      <c r="K945" s="5"/>
      <c r="L945" s="5"/>
      <c r="M945" s="10" t="s">
        <v>9</v>
      </c>
      <c r="N945" s="5"/>
      <c r="O945" s="5"/>
      <c r="P945" s="5"/>
      <c r="Q945" s="5"/>
      <c r="R945" s="5"/>
      <c r="S945" s="5"/>
      <c r="T945" s="5"/>
    </row>
    <row r="946" spans="1:35" hidden="1" outlineLevel="1">
      <c r="A946" s="10" t="s">
        <v>111</v>
      </c>
      <c r="B946" s="6"/>
      <c r="C946" s="6"/>
      <c r="D946" s="6"/>
      <c r="E946" s="6"/>
      <c r="F946" s="6"/>
      <c r="G946" s="6"/>
      <c r="H946" s="6"/>
      <c r="I946" s="6"/>
      <c r="J946" s="9" t="s">
        <v>102</v>
      </c>
      <c r="K946" s="6"/>
      <c r="L946" s="55"/>
      <c r="M946" s="5"/>
      <c r="N946" s="5"/>
      <c r="O946" s="5"/>
      <c r="P946" s="5"/>
      <c r="Q946" s="5"/>
      <c r="R946" s="5"/>
      <c r="S946" s="5"/>
      <c r="T946" s="5"/>
    </row>
    <row r="947" spans="1:35" ht="14.5" hidden="1" outlineLevel="1">
      <c r="A947" s="21"/>
      <c r="B947" s="21">
        <v>2010</v>
      </c>
      <c r="C947" s="21">
        <v>2020</v>
      </c>
      <c r="D947" s="21">
        <v>2030</v>
      </c>
      <c r="E947" s="21">
        <v>2040</v>
      </c>
      <c r="F947" s="21">
        <v>2050</v>
      </c>
      <c r="G947" s="21">
        <v>2060</v>
      </c>
      <c r="H947" s="21">
        <v>2070</v>
      </c>
      <c r="I947" s="21">
        <v>2080</v>
      </c>
      <c r="J947" s="21">
        <v>2090</v>
      </c>
      <c r="K947" s="21">
        <v>2100</v>
      </c>
      <c r="M947" s="32"/>
      <c r="N947" s="56"/>
      <c r="O947" s="16"/>
      <c r="P947" s="56"/>
      <c r="Q947" s="56"/>
      <c r="R947" s="56"/>
      <c r="S947" s="56"/>
      <c r="T947" s="56"/>
      <c r="U947" s="56"/>
      <c r="V947" s="56"/>
      <c r="W947" s="57"/>
    </row>
    <row r="948" spans="1:35" ht="14.5" hidden="1" outlineLevel="1">
      <c r="A948" s="21" t="s">
        <v>89</v>
      </c>
      <c r="B948" s="95">
        <f>'[4]Other ships data'!$G$46</f>
        <v>4.3254016526206475E-4</v>
      </c>
      <c r="C948" s="87">
        <f>'[4]Other ships data'!$G$51</f>
        <v>3.7753091124426169E-4</v>
      </c>
      <c r="D948" s="87">
        <f>'[4]Other ships data'!$G$52</f>
        <v>3.2457481729052643E-4</v>
      </c>
      <c r="E948" s="87">
        <f>'[4]Other ships data'!$G$53</f>
        <v>2.7904685121536477E-4</v>
      </c>
      <c r="F948" s="87">
        <f>'[4]Other ships data'!$G$54</f>
        <v>2.399050728064069E-4</v>
      </c>
      <c r="G948" s="87">
        <f>'[4]Other ships data'!$G$55</f>
        <v>2.0625369434406412E-4</v>
      </c>
      <c r="H948" s="87">
        <f>'[4]Other ships data'!$G$56</f>
        <v>1.7999755693297835E-4</v>
      </c>
      <c r="I948" s="87">
        <f>'[4]Other ships data'!$G$57</f>
        <v>1.5788243516894835E-4</v>
      </c>
      <c r="J948" s="87">
        <f>'[4]Other ships data'!$G$58</f>
        <v>1.3918823115006073E-4</v>
      </c>
      <c r="K948" s="87">
        <f>'[4]Other ships data'!$G$59</f>
        <v>1.2333089172406522E-4</v>
      </c>
      <c r="M948" s="32"/>
      <c r="N948" s="6"/>
      <c r="O948" s="1"/>
      <c r="P948" s="6"/>
      <c r="Q948" s="6"/>
      <c r="R948" s="1"/>
      <c r="S948" s="1"/>
      <c r="T948" s="1"/>
      <c r="U948" s="1"/>
      <c r="V948" s="1"/>
      <c r="W948" s="1"/>
      <c r="X948" s="3"/>
      <c r="Y948" s="3"/>
      <c r="Z948" s="3"/>
      <c r="AA948" s="3"/>
      <c r="AB948" s="3"/>
      <c r="AC948" s="3"/>
      <c r="AD948" s="3"/>
      <c r="AE948" s="3"/>
      <c r="AF948" s="3"/>
      <c r="AG948" s="3"/>
    </row>
    <row r="949" spans="1:35" ht="14.5" hidden="1" outlineLevel="1">
      <c r="A949" s="79"/>
      <c r="B949" s="86"/>
      <c r="C949" s="2"/>
      <c r="D949" s="2"/>
      <c r="E949" s="2"/>
      <c r="F949" s="2"/>
      <c r="G949" s="2"/>
      <c r="H949" s="2"/>
      <c r="I949" s="2"/>
      <c r="J949" s="2"/>
      <c r="K949" s="2"/>
      <c r="M949" s="32"/>
      <c r="N949" s="6"/>
      <c r="O949" s="1"/>
      <c r="P949" s="6"/>
      <c r="Q949" s="6"/>
      <c r="R949" s="1"/>
      <c r="S949" s="1"/>
      <c r="T949" s="1"/>
      <c r="U949" s="1"/>
      <c r="V949" s="1"/>
      <c r="W949" s="1"/>
      <c r="X949" s="3"/>
      <c r="Y949" s="3"/>
      <c r="Z949" s="3"/>
      <c r="AA949" s="3"/>
      <c r="AB949" s="3"/>
      <c r="AC949" s="3"/>
      <c r="AD949" s="3"/>
      <c r="AE949" s="3"/>
      <c r="AF949" s="3"/>
      <c r="AG949" s="3"/>
    </row>
    <row r="950" spans="1:35" collapsed="1">
      <c r="A950" s="10" t="s">
        <v>112</v>
      </c>
      <c r="B950" s="6"/>
      <c r="C950" s="6"/>
      <c r="D950" s="6"/>
      <c r="E950" s="6"/>
      <c r="F950" s="6"/>
      <c r="G950" s="6"/>
      <c r="H950" s="6"/>
      <c r="I950" s="6"/>
      <c r="J950" s="9" t="s">
        <v>101</v>
      </c>
      <c r="K950" s="6"/>
      <c r="L950" s="55"/>
      <c r="M950" s="5"/>
      <c r="N950" s="5"/>
      <c r="O950" s="5"/>
      <c r="P950" s="5"/>
      <c r="Q950" s="5"/>
      <c r="R950" s="5"/>
      <c r="S950" s="5"/>
      <c r="T950" s="5"/>
    </row>
    <row r="951" spans="1:35" ht="14.5">
      <c r="A951" s="84"/>
      <c r="B951" s="84">
        <v>2010</v>
      </c>
      <c r="C951" s="84">
        <v>2020</v>
      </c>
      <c r="D951" s="84">
        <v>2030</v>
      </c>
      <c r="E951" s="84">
        <v>2040</v>
      </c>
      <c r="F951" s="84">
        <v>2050</v>
      </c>
      <c r="G951" s="84">
        <v>2060</v>
      </c>
      <c r="H951" s="84">
        <v>2070</v>
      </c>
      <c r="I951" s="84">
        <v>2080</v>
      </c>
      <c r="J951" s="84">
        <v>2090</v>
      </c>
      <c r="K951" s="84">
        <v>2100</v>
      </c>
      <c r="M951" s="32"/>
      <c r="N951" s="56"/>
      <c r="O951" s="16"/>
      <c r="P951" s="56"/>
      <c r="Q951" s="56"/>
      <c r="R951" s="56"/>
      <c r="S951" s="56"/>
      <c r="T951" s="56"/>
      <c r="U951" s="56"/>
      <c r="V951" s="56"/>
      <c r="W951" s="57"/>
    </row>
    <row r="952" spans="1:35" ht="14.5">
      <c r="A952" s="84" t="s">
        <v>5</v>
      </c>
      <c r="B952" s="90">
        <f>B934*B$948</f>
        <v>0.11425065150572757</v>
      </c>
      <c r="C952" s="90">
        <f t="shared" ref="C952:K952" si="262">C934*C$948</f>
        <v>0.17534510094022124</v>
      </c>
      <c r="D952" s="90">
        <f t="shared" si="262"/>
        <v>0.21867819121529614</v>
      </c>
      <c r="E952" s="90">
        <f t="shared" si="262"/>
        <v>0.25809338845937674</v>
      </c>
      <c r="F952" s="90">
        <f t="shared" si="262"/>
        <v>0.2908333707802917</v>
      </c>
      <c r="G952" s="90">
        <f t="shared" si="262"/>
        <v>0.31419869600756994</v>
      </c>
      <c r="H952" s="90">
        <f t="shared" si="262"/>
        <v>0.33140038994581877</v>
      </c>
      <c r="I952" s="90">
        <f t="shared" si="262"/>
        <v>0.34110275753101499</v>
      </c>
      <c r="J952" s="90">
        <f t="shared" si="262"/>
        <v>0.34584537494632067</v>
      </c>
      <c r="K952" s="90">
        <f t="shared" si="262"/>
        <v>0.34750767829231161</v>
      </c>
      <c r="M952" s="32"/>
      <c r="N952" s="6"/>
      <c r="O952" s="1"/>
      <c r="P952" s="6"/>
      <c r="Q952" s="6"/>
      <c r="R952" s="1"/>
      <c r="S952" s="1"/>
      <c r="T952" s="1"/>
      <c r="U952" s="1"/>
      <c r="V952" s="1"/>
      <c r="W952" s="1"/>
      <c r="X952" s="3"/>
      <c r="Y952" s="3"/>
      <c r="Z952" s="3"/>
      <c r="AA952" s="3"/>
      <c r="AB952" s="3"/>
      <c r="AC952" s="3"/>
      <c r="AD952" s="3"/>
      <c r="AE952" s="3"/>
      <c r="AF952" s="3"/>
      <c r="AG952" s="3"/>
      <c r="AH952" s="3"/>
      <c r="AI952" s="3"/>
    </row>
    <row r="953" spans="1:35" ht="14.5">
      <c r="A953" s="84" t="s">
        <v>6</v>
      </c>
      <c r="B953" s="90">
        <f t="shared" ref="B953:K961" si="263">B935*B$948</f>
        <v>0.81580477524218131</v>
      </c>
      <c r="C953" s="90">
        <f t="shared" si="263"/>
        <v>1.893220318214353</v>
      </c>
      <c r="D953" s="90">
        <f t="shared" si="263"/>
        <v>2.4353706289984651</v>
      </c>
      <c r="E953" s="90">
        <f t="shared" si="263"/>
        <v>2.5160339259409641</v>
      </c>
      <c r="F953" s="90">
        <f t="shared" si="263"/>
        <v>2.3380117946327306</v>
      </c>
      <c r="G953" s="90">
        <f t="shared" si="263"/>
        <v>2.0480409758776883</v>
      </c>
      <c r="H953" s="90">
        <f t="shared" si="263"/>
        <v>1.7720466469588689</v>
      </c>
      <c r="I953" s="90">
        <f t="shared" si="263"/>
        <v>1.5387276477541776</v>
      </c>
      <c r="J953" s="90">
        <f t="shared" si="263"/>
        <v>1.3597128712159965</v>
      </c>
      <c r="K953" s="90">
        <f t="shared" si="263"/>
        <v>1.2322338718515666</v>
      </c>
      <c r="M953" s="32"/>
      <c r="N953" s="6"/>
      <c r="O953" s="1"/>
      <c r="P953" s="6"/>
      <c r="Q953" s="6"/>
      <c r="R953" s="1"/>
      <c r="S953" s="1"/>
      <c r="T953" s="1"/>
      <c r="U953" s="1"/>
      <c r="V953" s="1"/>
      <c r="W953" s="1"/>
      <c r="X953" s="3"/>
      <c r="Y953" s="3"/>
      <c r="Z953" s="3"/>
      <c r="AA953" s="3"/>
      <c r="AB953" s="3"/>
      <c r="AC953" s="3"/>
      <c r="AD953" s="3"/>
      <c r="AE953" s="3"/>
      <c r="AF953" s="3"/>
      <c r="AG953" s="3"/>
      <c r="AH953" s="3"/>
      <c r="AI953" s="3"/>
    </row>
    <row r="954" spans="1:35" ht="14.5">
      <c r="A954" s="84" t="s">
        <v>11</v>
      </c>
      <c r="B954" s="90">
        <f t="shared" si="263"/>
        <v>1.3066851915911484</v>
      </c>
      <c r="C954" s="90">
        <f t="shared" si="263"/>
        <v>1.3078679065318679</v>
      </c>
      <c r="D954" s="90">
        <f t="shared" si="263"/>
        <v>1.2468743522846195</v>
      </c>
      <c r="E954" s="90">
        <f t="shared" si="263"/>
        <v>1.1761864144090166</v>
      </c>
      <c r="F954" s="90">
        <f t="shared" si="263"/>
        <v>1.0896523364970554</v>
      </c>
      <c r="G954" s="90">
        <f t="shared" si="263"/>
        <v>0.98979242665365197</v>
      </c>
      <c r="H954" s="90">
        <f t="shared" si="263"/>
        <v>0.90340425377111244</v>
      </c>
      <c r="I954" s="90">
        <f t="shared" si="263"/>
        <v>0.82425886679093119</v>
      </c>
      <c r="J954" s="90">
        <f t="shared" si="263"/>
        <v>0.75263965540505828</v>
      </c>
      <c r="K954" s="90">
        <f t="shared" si="263"/>
        <v>0.68895880945917554</v>
      </c>
      <c r="M954" s="32"/>
      <c r="N954" s="6"/>
      <c r="O954" s="1"/>
      <c r="P954" s="6"/>
      <c r="Q954" s="6"/>
      <c r="R954" s="1"/>
      <c r="S954" s="1"/>
      <c r="T954" s="1"/>
      <c r="U954" s="1"/>
      <c r="V954" s="1"/>
      <c r="W954" s="1"/>
      <c r="X954" s="3"/>
      <c r="Y954" s="3"/>
      <c r="Z954" s="3"/>
      <c r="AA954" s="3"/>
      <c r="AB954" s="3"/>
      <c r="AC954" s="3"/>
      <c r="AD954" s="3"/>
      <c r="AE954" s="3"/>
      <c r="AF954" s="3"/>
      <c r="AG954" s="3"/>
      <c r="AH954" s="3"/>
      <c r="AI954" s="3"/>
    </row>
    <row r="955" spans="1:35" ht="14.5">
      <c r="A955" s="84" t="s">
        <v>2</v>
      </c>
      <c r="B955" s="90">
        <f t="shared" si="263"/>
        <v>0.24502139598196276</v>
      </c>
      <c r="C955" s="90">
        <f t="shared" si="263"/>
        <v>0.37392424442725941</v>
      </c>
      <c r="D955" s="90">
        <f t="shared" si="263"/>
        <v>0.43532910348067599</v>
      </c>
      <c r="E955" s="90">
        <f t="shared" si="263"/>
        <v>0.43411455303979213</v>
      </c>
      <c r="F955" s="90">
        <f t="shared" si="263"/>
        <v>0.41325311793675873</v>
      </c>
      <c r="G955" s="90">
        <f t="shared" si="263"/>
        <v>0.39149641728820417</v>
      </c>
      <c r="H955" s="90">
        <f t="shared" si="263"/>
        <v>0.38121776361562643</v>
      </c>
      <c r="I955" s="90">
        <f t="shared" si="263"/>
        <v>0.37816976594588803</v>
      </c>
      <c r="J955" s="90">
        <f t="shared" si="263"/>
        <v>0.38007648452247317</v>
      </c>
      <c r="K955" s="90">
        <f t="shared" si="263"/>
        <v>0.38552325909908286</v>
      </c>
      <c r="M955" s="32"/>
      <c r="N955" s="6"/>
      <c r="O955" s="1"/>
      <c r="P955" s="6"/>
      <c r="Q955" s="6"/>
      <c r="R955" s="1"/>
      <c r="S955" s="1"/>
      <c r="T955" s="1"/>
      <c r="U955" s="1"/>
      <c r="V955" s="1"/>
      <c r="W955" s="1"/>
      <c r="X955" s="3"/>
      <c r="Y955" s="3"/>
      <c r="Z955" s="3"/>
      <c r="AA955" s="3"/>
      <c r="AB955" s="3"/>
      <c r="AC955" s="3"/>
      <c r="AD955" s="3"/>
      <c r="AE955" s="3"/>
      <c r="AF955" s="3"/>
      <c r="AG955" s="3"/>
      <c r="AH955" s="3"/>
      <c r="AI955" s="3"/>
    </row>
    <row r="956" spans="1:35" ht="14.5">
      <c r="A956" s="84" t="s">
        <v>3</v>
      </c>
      <c r="B956" s="90">
        <f t="shared" si="263"/>
        <v>0.45478835699021719</v>
      </c>
      <c r="C956" s="90">
        <f t="shared" si="263"/>
        <v>0.58432946289551235</v>
      </c>
      <c r="D956" s="90">
        <f t="shared" si="263"/>
        <v>0.6555620975755454</v>
      </c>
      <c r="E956" s="90">
        <f t="shared" si="263"/>
        <v>0.69849353222527633</v>
      </c>
      <c r="F956" s="90">
        <f t="shared" si="263"/>
        <v>0.72607543610627734</v>
      </c>
      <c r="G956" s="90">
        <f t="shared" si="263"/>
        <v>0.73736243269272794</v>
      </c>
      <c r="H956" s="90">
        <f t="shared" si="263"/>
        <v>0.73913677493926366</v>
      </c>
      <c r="I956" s="90">
        <f t="shared" si="263"/>
        <v>0.73521814008128505</v>
      </c>
      <c r="J956" s="90">
        <f t="shared" si="263"/>
        <v>0.73099695851897306</v>
      </c>
      <c r="K956" s="90">
        <f t="shared" si="263"/>
        <v>0.73199569016081578</v>
      </c>
      <c r="M956" s="32"/>
      <c r="N956" s="6"/>
      <c r="O956" s="1"/>
      <c r="P956" s="6"/>
      <c r="Q956" s="6"/>
      <c r="R956" s="1"/>
      <c r="S956" s="1"/>
      <c r="T956" s="1"/>
      <c r="U956" s="1"/>
      <c r="V956" s="1"/>
      <c r="W956" s="1"/>
      <c r="X956" s="3"/>
      <c r="Y956" s="3"/>
      <c r="Z956" s="3"/>
      <c r="AA956" s="3"/>
      <c r="AB956" s="3"/>
      <c r="AC956" s="3"/>
      <c r="AD956" s="3"/>
      <c r="AE956" s="3"/>
      <c r="AF956" s="3"/>
      <c r="AG956" s="3"/>
      <c r="AH956" s="3"/>
      <c r="AI956" s="3"/>
    </row>
    <row r="957" spans="1:35" ht="14.5">
      <c r="A957" s="84" t="s">
        <v>4</v>
      </c>
      <c r="B957" s="90">
        <f t="shared" si="263"/>
        <v>0.25213762023136477</v>
      </c>
      <c r="C957" s="90">
        <f t="shared" si="263"/>
        <v>0.33333399046640566</v>
      </c>
      <c r="D957" s="90">
        <f t="shared" si="263"/>
        <v>0.38429052106880102</v>
      </c>
      <c r="E957" s="90">
        <f t="shared" si="263"/>
        <v>0.4290460966638065</v>
      </c>
      <c r="F957" s="90">
        <f t="shared" si="263"/>
        <v>0.46040674946631882</v>
      </c>
      <c r="G957" s="90">
        <f t="shared" si="263"/>
        <v>0.47631853759486825</v>
      </c>
      <c r="H957" s="90">
        <f t="shared" si="263"/>
        <v>0.49098355731279075</v>
      </c>
      <c r="I957" s="90">
        <f t="shared" si="263"/>
        <v>0.5013212519188569</v>
      </c>
      <c r="J957" s="90">
        <f t="shared" si="263"/>
        <v>0.51138931371497098</v>
      </c>
      <c r="K957" s="90">
        <f t="shared" si="263"/>
        <v>0.52377428585789532</v>
      </c>
      <c r="M957" s="32"/>
      <c r="N957" s="6"/>
      <c r="O957" s="1"/>
      <c r="P957" s="6"/>
      <c r="Q957" s="6"/>
      <c r="R957" s="1"/>
      <c r="S957" s="1"/>
      <c r="T957" s="1"/>
      <c r="U957" s="1"/>
      <c r="V957" s="1"/>
      <c r="W957" s="1"/>
      <c r="X957" s="3"/>
      <c r="Y957" s="3"/>
      <c r="Z957" s="3"/>
      <c r="AA957" s="3"/>
      <c r="AB957" s="3"/>
      <c r="AC957" s="3"/>
      <c r="AD957" s="3"/>
      <c r="AE957" s="3"/>
      <c r="AF957" s="3"/>
      <c r="AG957" s="3"/>
      <c r="AH957" s="3"/>
      <c r="AI957" s="3"/>
    </row>
    <row r="958" spans="1:35" ht="14.5">
      <c r="A958" s="84" t="s">
        <v>0</v>
      </c>
      <c r="B958" s="90">
        <f t="shared" si="263"/>
        <v>1.1757292876692502</v>
      </c>
      <c r="C958" s="90">
        <f t="shared" si="263"/>
        <v>1.2050178905188256</v>
      </c>
      <c r="D958" s="90">
        <f t="shared" si="263"/>
        <v>1.1825606771843489</v>
      </c>
      <c r="E958" s="90">
        <f t="shared" si="263"/>
        <v>1.1305102049990576</v>
      </c>
      <c r="F958" s="90">
        <f t="shared" si="263"/>
        <v>1.0616018208492306</v>
      </c>
      <c r="G958" s="90">
        <f t="shared" si="263"/>
        <v>0.98556905929342231</v>
      </c>
      <c r="H958" s="90">
        <f t="shared" si="263"/>
        <v>0.92169074691538622</v>
      </c>
      <c r="I958" s="90">
        <f t="shared" si="263"/>
        <v>0.85496093746159263</v>
      </c>
      <c r="J958" s="90">
        <f t="shared" si="263"/>
        <v>0.78415731554676749</v>
      </c>
      <c r="K958" s="90">
        <f t="shared" si="263"/>
        <v>0.71363857696402777</v>
      </c>
      <c r="M958" s="32"/>
      <c r="N958" s="6"/>
      <c r="O958" s="1"/>
      <c r="P958" s="6"/>
      <c r="Q958" s="6"/>
      <c r="R958" s="1"/>
      <c r="S958" s="1"/>
      <c r="T958" s="1"/>
      <c r="U958" s="1"/>
      <c r="V958" s="1"/>
      <c r="W958" s="1"/>
      <c r="X958" s="3"/>
      <c r="Y958" s="3"/>
      <c r="Z958" s="3"/>
      <c r="AA958" s="3"/>
      <c r="AB958" s="3"/>
      <c r="AC958" s="3"/>
      <c r="AD958" s="3"/>
      <c r="AE958" s="3"/>
      <c r="AF958" s="3"/>
      <c r="AG958" s="3"/>
      <c r="AH958" s="3"/>
      <c r="AI958" s="3"/>
    </row>
    <row r="959" spans="1:35" ht="14.5">
      <c r="A959" s="84" t="s">
        <v>1</v>
      </c>
      <c r="B959" s="90">
        <f t="shared" si="263"/>
        <v>0.342789944065579</v>
      </c>
      <c r="C959" s="90">
        <f t="shared" si="263"/>
        <v>0.28992642173763239</v>
      </c>
      <c r="D959" s="90">
        <f t="shared" si="263"/>
        <v>0.24196360577074816</v>
      </c>
      <c r="E959" s="90">
        <f t="shared" si="263"/>
        <v>0.20686093870391653</v>
      </c>
      <c r="F959" s="90">
        <f t="shared" si="263"/>
        <v>0.17679219432708249</v>
      </c>
      <c r="G959" s="90">
        <f t="shared" si="263"/>
        <v>0.15078909214525069</v>
      </c>
      <c r="H959" s="90">
        <f t="shared" si="263"/>
        <v>0.12902954411054141</v>
      </c>
      <c r="I959" s="90">
        <f t="shared" si="263"/>
        <v>0.10921850407921881</v>
      </c>
      <c r="J959" s="90">
        <f t="shared" si="263"/>
        <v>9.259178191452698E-2</v>
      </c>
      <c r="K959" s="90">
        <f t="shared" si="263"/>
        <v>7.8634718063552669E-2</v>
      </c>
      <c r="M959" s="32"/>
      <c r="N959" s="6"/>
      <c r="O959" s="1"/>
      <c r="P959" s="6"/>
      <c r="Q959" s="6"/>
      <c r="R959" s="1"/>
      <c r="S959" s="1"/>
      <c r="T959" s="1"/>
      <c r="U959" s="1"/>
      <c r="V959" s="1"/>
      <c r="W959" s="1"/>
      <c r="X959" s="3"/>
      <c r="Y959" s="3"/>
      <c r="Z959" s="3"/>
      <c r="AA959" s="3"/>
      <c r="AB959" s="3"/>
      <c r="AC959" s="3"/>
      <c r="AD959" s="3"/>
      <c r="AE959" s="3"/>
      <c r="AF959" s="3"/>
      <c r="AG959" s="3"/>
      <c r="AH959" s="3"/>
      <c r="AI959" s="3"/>
    </row>
    <row r="960" spans="1:35" ht="14.5">
      <c r="A960" s="84" t="s">
        <v>7</v>
      </c>
      <c r="B960" s="90">
        <f t="shared" si="263"/>
        <v>0.32924314889388084</v>
      </c>
      <c r="C960" s="90">
        <f t="shared" si="263"/>
        <v>0.44018944868753723</v>
      </c>
      <c r="D960" s="90">
        <f t="shared" si="263"/>
        <v>0.51392861290787417</v>
      </c>
      <c r="E960" s="90">
        <f t="shared" si="263"/>
        <v>0.54664573118896609</v>
      </c>
      <c r="F960" s="90">
        <f t="shared" si="263"/>
        <v>0.55195864595473632</v>
      </c>
      <c r="G960" s="90">
        <f t="shared" si="263"/>
        <v>0.53957503661566342</v>
      </c>
      <c r="H960" s="90">
        <f t="shared" si="263"/>
        <v>0.52074626912608735</v>
      </c>
      <c r="I960" s="90">
        <f t="shared" si="263"/>
        <v>0.49694786040526362</v>
      </c>
      <c r="J960" s="90">
        <f t="shared" si="263"/>
        <v>0.47453307222037322</v>
      </c>
      <c r="K960" s="90">
        <f t="shared" si="263"/>
        <v>0.45679164386338467</v>
      </c>
      <c r="M960" s="32"/>
      <c r="N960" s="6"/>
      <c r="O960" s="1"/>
      <c r="P960" s="6"/>
      <c r="Q960" s="6"/>
      <c r="R960" s="1"/>
      <c r="S960" s="1"/>
      <c r="T960" s="1"/>
      <c r="U960" s="1"/>
      <c r="V960" s="1"/>
      <c r="W960" s="1"/>
      <c r="X960" s="3"/>
      <c r="Y960" s="3"/>
      <c r="Z960" s="3"/>
      <c r="AA960" s="3"/>
      <c r="AB960" s="3"/>
      <c r="AC960" s="3"/>
      <c r="AD960" s="3"/>
      <c r="AE960" s="3"/>
      <c r="AF960" s="3"/>
      <c r="AG960" s="3"/>
    </row>
    <row r="961" spans="1:33" ht="14.5">
      <c r="A961" s="84" t="s">
        <v>8</v>
      </c>
      <c r="B961" s="90">
        <f t="shared" si="263"/>
        <v>0.36372982047764463</v>
      </c>
      <c r="C961" s="90">
        <f t="shared" si="263"/>
        <v>0.78552853179475057</v>
      </c>
      <c r="D961" s="90">
        <f t="shared" si="263"/>
        <v>1.2042902103435504</v>
      </c>
      <c r="E961" s="90">
        <f t="shared" si="263"/>
        <v>1.394704970155582</v>
      </c>
      <c r="F961" s="90">
        <f t="shared" si="263"/>
        <v>1.415431965621023</v>
      </c>
      <c r="G961" s="90">
        <f t="shared" si="263"/>
        <v>1.3600155559831595</v>
      </c>
      <c r="H961" s="90">
        <f t="shared" si="263"/>
        <v>1.3076641019644222</v>
      </c>
      <c r="I961" s="90">
        <f t="shared" si="263"/>
        <v>1.2570269152942919</v>
      </c>
      <c r="J961" s="90">
        <f t="shared" si="263"/>
        <v>1.2062852474693164</v>
      </c>
      <c r="K961" s="90">
        <f t="shared" si="263"/>
        <v>1.1592861475379923</v>
      </c>
      <c r="M961" s="32"/>
      <c r="N961" s="9" t="s">
        <v>9</v>
      </c>
      <c r="O961" s="1"/>
      <c r="P961" s="6"/>
      <c r="Q961" s="6"/>
      <c r="R961" s="1"/>
      <c r="S961" s="1"/>
      <c r="T961" s="1"/>
      <c r="U961" s="1"/>
      <c r="V961" s="1"/>
      <c r="W961" s="1"/>
      <c r="X961" s="3"/>
      <c r="Y961" s="3"/>
      <c r="Z961" s="3"/>
      <c r="AA961" s="3"/>
      <c r="AB961" s="3"/>
      <c r="AC961" s="3"/>
      <c r="AD961" s="3"/>
      <c r="AE961" s="3"/>
      <c r="AF961" s="3"/>
      <c r="AG961" s="3"/>
    </row>
    <row r="962" spans="1:33" ht="14.5">
      <c r="A962" s="84" t="s">
        <v>89</v>
      </c>
      <c r="B962" s="90">
        <f>SUM(B952:B961)</f>
        <v>5.400180192648957</v>
      </c>
      <c r="C962" s="90">
        <f t="shared" ref="C962:K962" si="264">SUM(C952:C961)</f>
        <v>7.3886833162143652</v>
      </c>
      <c r="D962" s="90">
        <f t="shared" si="264"/>
        <v>8.5188480008299248</v>
      </c>
      <c r="E962" s="90">
        <f t="shared" si="264"/>
        <v>8.7906897557857544</v>
      </c>
      <c r="F962" s="90">
        <f t="shared" si="264"/>
        <v>8.5240174321715045</v>
      </c>
      <c r="G962" s="90">
        <f t="shared" si="264"/>
        <v>7.9931582301522077</v>
      </c>
      <c r="H962" s="90">
        <f t="shared" si="264"/>
        <v>7.4973200486599172</v>
      </c>
      <c r="I962" s="90">
        <f t="shared" si="264"/>
        <v>7.0369526472625212</v>
      </c>
      <c r="J962" s="90">
        <f t="shared" si="264"/>
        <v>6.6382280754747764</v>
      </c>
      <c r="K962" s="90">
        <f t="shared" si="264"/>
        <v>6.3183446811498056</v>
      </c>
      <c r="M962" s="32"/>
      <c r="N962" s="9"/>
      <c r="O962" s="1"/>
      <c r="P962" s="6"/>
      <c r="Q962" s="6"/>
      <c r="R962" s="1"/>
      <c r="S962" s="1"/>
      <c r="T962" s="1"/>
      <c r="U962" s="1"/>
      <c r="V962" s="1"/>
      <c r="W962" s="1"/>
      <c r="X962" s="3"/>
      <c r="Y962" s="3"/>
      <c r="Z962" s="3"/>
      <c r="AA962" s="3"/>
      <c r="AB962" s="3"/>
      <c r="AC962" s="3"/>
      <c r="AD962" s="3"/>
      <c r="AE962" s="3"/>
      <c r="AF962" s="3"/>
      <c r="AG962" s="3"/>
    </row>
    <row r="964" spans="1:33">
      <c r="A964" s="8" t="s">
        <v>139</v>
      </c>
    </row>
    <row r="965" spans="1:33" ht="14.5">
      <c r="A965" s="129"/>
      <c r="B965" s="129">
        <v>2010</v>
      </c>
      <c r="C965" s="129">
        <v>2020</v>
      </c>
      <c r="D965" s="129">
        <v>2030</v>
      </c>
      <c r="E965" s="129">
        <v>2040</v>
      </c>
      <c r="F965" s="129">
        <v>2050</v>
      </c>
      <c r="G965" s="129">
        <v>2060</v>
      </c>
      <c r="H965" s="129">
        <v>2070</v>
      </c>
      <c r="I965" s="129">
        <v>2080</v>
      </c>
      <c r="J965" s="129">
        <v>2090</v>
      </c>
      <c r="K965" s="129">
        <v>2100</v>
      </c>
    </row>
    <row r="966" spans="1:33" ht="14.5">
      <c r="A966" s="129" t="s">
        <v>5</v>
      </c>
      <c r="B966" s="135">
        <f t="shared" ref="B966:B975" si="265">B$923*B53/B$63</f>
        <v>4.8018724486890534E-2</v>
      </c>
      <c r="C966" s="135">
        <f t="shared" ref="C966:C975" si="266">C$976*C53/C$63</f>
        <v>0.25300432058598465</v>
      </c>
      <c r="D966" s="135">
        <f t="shared" ref="D966:K966" si="267">D$976*D53/D$63</f>
        <v>0.31623843850478772</v>
      </c>
      <c r="E966" s="135">
        <f t="shared" si="267"/>
        <v>0.37357136188542134</v>
      </c>
      <c r="F966" s="135">
        <f t="shared" si="267"/>
        <v>0.42107829674832098</v>
      </c>
      <c r="G966" s="135">
        <f t="shared" si="267"/>
        <v>0.45496092757155798</v>
      </c>
      <c r="H966" s="135">
        <f t="shared" si="267"/>
        <v>0.47993972242958294</v>
      </c>
      <c r="I966" s="135">
        <f t="shared" si="267"/>
        <v>0.49413653935903723</v>
      </c>
      <c r="J966" s="135">
        <f t="shared" si="267"/>
        <v>0.50124873976087148</v>
      </c>
      <c r="K966" s="135">
        <f t="shared" si="267"/>
        <v>0.50397253100265693</v>
      </c>
    </row>
    <row r="967" spans="1:33" ht="14.5">
      <c r="A967" s="129" t="s">
        <v>6</v>
      </c>
      <c r="B967" s="135">
        <f t="shared" si="265"/>
        <v>0.34287686084205932</v>
      </c>
      <c r="C967" s="135">
        <f t="shared" si="266"/>
        <v>2.7317154443493838</v>
      </c>
      <c r="D967" s="135">
        <f t="shared" ref="D967:K975" si="268">D$976*D54/D$63</f>
        <v>3.5218775160649236</v>
      </c>
      <c r="E967" s="135">
        <f t="shared" si="268"/>
        <v>3.6417756606408771</v>
      </c>
      <c r="F967" s="135">
        <f t="shared" si="268"/>
        <v>3.3850517965669056</v>
      </c>
      <c r="G967" s="135">
        <f t="shared" si="268"/>
        <v>2.9655712577095565</v>
      </c>
      <c r="H967" s="135">
        <f t="shared" si="268"/>
        <v>2.5663083136768736</v>
      </c>
      <c r="I967" s="135">
        <f t="shared" si="268"/>
        <v>2.2290689186474442</v>
      </c>
      <c r="J967" s="135">
        <f t="shared" si="268"/>
        <v>1.9706909865122231</v>
      </c>
      <c r="K967" s="135">
        <f t="shared" si="268"/>
        <v>1.7870454725948917</v>
      </c>
    </row>
    <row r="968" spans="1:33" ht="14.5">
      <c r="A968" s="129" t="s">
        <v>11</v>
      </c>
      <c r="B968" s="135">
        <f t="shared" si="265"/>
        <v>0.54919035803458505</v>
      </c>
      <c r="C968" s="135">
        <f t="shared" si="266"/>
        <v>1.8871142069781499</v>
      </c>
      <c r="D968" s="135">
        <f t="shared" si="268"/>
        <v>1.8031500808873322</v>
      </c>
      <c r="E968" s="135">
        <f t="shared" si="268"/>
        <v>1.7024440776446532</v>
      </c>
      <c r="F968" s="135">
        <f t="shared" si="268"/>
        <v>1.5776351546900989</v>
      </c>
      <c r="G968" s="135">
        <f t="shared" si="268"/>
        <v>1.4332232636726134</v>
      </c>
      <c r="H968" s="135">
        <f t="shared" si="268"/>
        <v>1.3083255178652591</v>
      </c>
      <c r="I968" s="135">
        <f t="shared" si="268"/>
        <v>1.1940578461463733</v>
      </c>
      <c r="J968" s="135">
        <f t="shared" si="268"/>
        <v>1.0908333784264059</v>
      </c>
      <c r="K968" s="135">
        <f t="shared" si="268"/>
        <v>0.99916156289257996</v>
      </c>
    </row>
    <row r="969" spans="1:33" ht="14.5">
      <c r="A969" s="129" t="s">
        <v>2</v>
      </c>
      <c r="B969" s="135">
        <f t="shared" si="265"/>
        <v>0.10298072485355893</v>
      </c>
      <c r="C969" s="135">
        <f t="shared" si="266"/>
        <v>0.53953289202074151</v>
      </c>
      <c r="D969" s="135">
        <f t="shared" si="268"/>
        <v>0.62954515562495894</v>
      </c>
      <c r="E969" s="135">
        <f t="shared" si="268"/>
        <v>0.62834916369382976</v>
      </c>
      <c r="F969" s="135">
        <f t="shared" si="268"/>
        <v>0.59832170758079761</v>
      </c>
      <c r="G969" s="135">
        <f t="shared" si="268"/>
        <v>0.56688832707979098</v>
      </c>
      <c r="H969" s="135">
        <f t="shared" si="268"/>
        <v>0.55208609647328055</v>
      </c>
      <c r="I969" s="135">
        <f t="shared" si="268"/>
        <v>0.5478334469862125</v>
      </c>
      <c r="J969" s="135">
        <f t="shared" si="268"/>
        <v>0.55086137528715517</v>
      </c>
      <c r="K969" s="135">
        <f t="shared" si="268"/>
        <v>0.55910457461928398</v>
      </c>
    </row>
    <row r="970" spans="1:33" ht="14.5">
      <c r="A970" s="129" t="s">
        <v>3</v>
      </c>
      <c r="B970" s="135">
        <f t="shared" si="265"/>
        <v>0.19114426505536442</v>
      </c>
      <c r="C970" s="135">
        <f t="shared" si="266"/>
        <v>0.84312523113293836</v>
      </c>
      <c r="D970" s="135">
        <f t="shared" si="268"/>
        <v>0.94803205078693087</v>
      </c>
      <c r="E970" s="135">
        <f t="shared" si="268"/>
        <v>1.0110184598650647</v>
      </c>
      <c r="F970" s="135">
        <f t="shared" si="268"/>
        <v>1.0512363389598471</v>
      </c>
      <c r="G970" s="135">
        <f t="shared" si="268"/>
        <v>1.0677036556708737</v>
      </c>
      <c r="H970" s="135">
        <f t="shared" si="268"/>
        <v>1.0704305407119303</v>
      </c>
      <c r="I970" s="135">
        <f t="shared" si="268"/>
        <v>1.0650695117312878</v>
      </c>
      <c r="J970" s="135">
        <f t="shared" si="268"/>
        <v>1.0594656767740112</v>
      </c>
      <c r="K970" s="135">
        <f t="shared" si="268"/>
        <v>1.0615757397540782</v>
      </c>
      <c r="N970" s="8" t="s">
        <v>9</v>
      </c>
    </row>
    <row r="971" spans="1:33" ht="14.5">
      <c r="A971" s="129" t="s">
        <v>4</v>
      </c>
      <c r="B971" s="135">
        <f t="shared" si="265"/>
        <v>0.10597162256062219</v>
      </c>
      <c r="C971" s="135">
        <f t="shared" si="266"/>
        <v>0.48096547513420163</v>
      </c>
      <c r="D971" s="135">
        <f t="shared" si="268"/>
        <v>0.55573641632759341</v>
      </c>
      <c r="E971" s="135">
        <f t="shared" si="268"/>
        <v>0.62101294263704043</v>
      </c>
      <c r="F971" s="135">
        <f t="shared" si="268"/>
        <v>0.66659231489348014</v>
      </c>
      <c r="G971" s="135">
        <f t="shared" si="268"/>
        <v>0.68971108549243687</v>
      </c>
      <c r="H971" s="135">
        <f t="shared" si="268"/>
        <v>0.71105079946561189</v>
      </c>
      <c r="I971" s="135">
        <f t="shared" si="268"/>
        <v>0.72623613577149049</v>
      </c>
      <c r="J971" s="135">
        <f t="shared" si="268"/>
        <v>0.74117876830532181</v>
      </c>
      <c r="K971" s="135">
        <f t="shared" si="268"/>
        <v>0.75960293543750679</v>
      </c>
    </row>
    <row r="972" spans="1:33" ht="14.5">
      <c r="A972" s="129" t="s">
        <v>0</v>
      </c>
      <c r="B972" s="135">
        <f t="shared" si="265"/>
        <v>0.49415053648886637</v>
      </c>
      <c r="C972" s="135">
        <f t="shared" si="266"/>
        <v>1.7387125790791838</v>
      </c>
      <c r="D972" s="135">
        <f t="shared" si="268"/>
        <v>1.7101437500996866</v>
      </c>
      <c r="E972" s="135">
        <f t="shared" si="268"/>
        <v>1.6363310948328995</v>
      </c>
      <c r="F972" s="135">
        <f t="shared" si="268"/>
        <v>1.5370226784800662</v>
      </c>
      <c r="G972" s="135">
        <f t="shared" si="268"/>
        <v>1.4271078113932087</v>
      </c>
      <c r="H972" s="135">
        <f t="shared" si="268"/>
        <v>1.3348083305297465</v>
      </c>
      <c r="I972" s="135">
        <f t="shared" si="268"/>
        <v>1.2385342234766794</v>
      </c>
      <c r="J972" s="135">
        <f t="shared" si="268"/>
        <v>1.1365132937026916</v>
      </c>
      <c r="K972" s="135">
        <f t="shared" si="268"/>
        <v>1.0349533616669229</v>
      </c>
    </row>
    <row r="973" spans="1:33" ht="14.5">
      <c r="A973" s="129" t="s">
        <v>1</v>
      </c>
      <c r="B973" s="135">
        <f t="shared" si="265"/>
        <v>0.1440721401937605</v>
      </c>
      <c r="C973" s="135">
        <f t="shared" si="266"/>
        <v>0.41833297285370274</v>
      </c>
      <c r="D973" s="135">
        <f t="shared" si="268"/>
        <v>0.3499123183646361</v>
      </c>
      <c r="E973" s="135">
        <f t="shared" si="268"/>
        <v>0.29941612628593939</v>
      </c>
      <c r="F973" s="135">
        <f t="shared" si="268"/>
        <v>0.25596566125103931</v>
      </c>
      <c r="G973" s="135">
        <f t="shared" si="268"/>
        <v>0.21834318888587473</v>
      </c>
      <c r="H973" s="135">
        <f t="shared" si="268"/>
        <v>0.18686279637677347</v>
      </c>
      <c r="I973" s="135">
        <f t="shared" si="268"/>
        <v>0.15821875504705915</v>
      </c>
      <c r="J973" s="135">
        <f t="shared" si="268"/>
        <v>0.13419729555172949</v>
      </c>
      <c r="K973" s="135">
        <f t="shared" si="268"/>
        <v>0.11403989138287125</v>
      </c>
    </row>
    <row r="974" spans="1:33" ht="14.5">
      <c r="A974" s="129" t="s">
        <v>7</v>
      </c>
      <c r="B974" s="135">
        <f t="shared" si="265"/>
        <v>0.13837851992589267</v>
      </c>
      <c r="C974" s="135">
        <f t="shared" si="266"/>
        <v>0.63514652988381903</v>
      </c>
      <c r="D974" s="135">
        <f t="shared" si="268"/>
        <v>0.74321074792916719</v>
      </c>
      <c r="E974" s="135">
        <f t="shared" si="268"/>
        <v>0.79122983927678692</v>
      </c>
      <c r="F974" s="135">
        <f t="shared" si="268"/>
        <v>0.7991442174966521</v>
      </c>
      <c r="G974" s="135">
        <f t="shared" si="268"/>
        <v>0.7813067408376676</v>
      </c>
      <c r="H974" s="135">
        <f t="shared" si="268"/>
        <v>0.75415366862264777</v>
      </c>
      <c r="I974" s="135">
        <f t="shared" si="268"/>
        <v>0.71990064741768367</v>
      </c>
      <c r="J974" s="135">
        <f t="shared" si="268"/>
        <v>0.68776141494514775</v>
      </c>
      <c r="K974" s="135">
        <f t="shared" si="268"/>
        <v>0.66246145129791656</v>
      </c>
    </row>
    <row r="975" spans="1:33" ht="14.5">
      <c r="A975" s="129" t="s">
        <v>8</v>
      </c>
      <c r="B975" s="135">
        <f t="shared" si="265"/>
        <v>0.15287301916441659</v>
      </c>
      <c r="C975" s="135">
        <f t="shared" si="266"/>
        <v>1.1334340761273518</v>
      </c>
      <c r="D975" s="135">
        <f t="shared" si="268"/>
        <v>1.741567613620391</v>
      </c>
      <c r="E975" s="135">
        <f t="shared" si="268"/>
        <v>2.0187337546284887</v>
      </c>
      <c r="F975" s="135">
        <f t="shared" si="268"/>
        <v>2.0493098149217501</v>
      </c>
      <c r="G975" s="135">
        <f t="shared" si="268"/>
        <v>1.969307787473882</v>
      </c>
      <c r="H975" s="135">
        <f t="shared" si="268"/>
        <v>1.8937815559919589</v>
      </c>
      <c r="I975" s="135">
        <f t="shared" si="268"/>
        <v>1.8209847797791818</v>
      </c>
      <c r="J975" s="135">
        <f t="shared" si="268"/>
        <v>1.7483216601638076</v>
      </c>
      <c r="K975" s="135">
        <f t="shared" si="268"/>
        <v>1.6812531360518361</v>
      </c>
      <c r="L975" s="8" t="s">
        <v>140</v>
      </c>
      <c r="M975" s="11">
        <f>MIN(B966:K975)</f>
        <v>4.8018724486890534E-2</v>
      </c>
    </row>
    <row r="976" spans="1:33" ht="14.5">
      <c r="A976" s="129" t="s">
        <v>89</v>
      </c>
      <c r="B976" s="140">
        <f>'[8]3rd GHG Study'!$D$59/10^4</f>
        <v>7.8929</v>
      </c>
      <c r="C976" s="140">
        <f>$B$976*C$962/$B$962</f>
        <v>10.799294924627597</v>
      </c>
      <c r="D976" s="140">
        <f t="shared" ref="D976:K976" si="269">$B$976*D$962/$B$962</f>
        <v>12.45114292246755</v>
      </c>
      <c r="E976" s="140">
        <f t="shared" si="269"/>
        <v>12.848466661888617</v>
      </c>
      <c r="F976" s="140">
        <f t="shared" si="269"/>
        <v>12.458698560090808</v>
      </c>
      <c r="G976" s="140">
        <f t="shared" si="269"/>
        <v>11.682795081662107</v>
      </c>
      <c r="H976" s="140">
        <f t="shared" si="269"/>
        <v>10.958078304983445</v>
      </c>
      <c r="I976" s="140">
        <f t="shared" si="269"/>
        <v>10.285205598358615</v>
      </c>
      <c r="J976" s="140">
        <f t="shared" si="269"/>
        <v>9.7024300130276853</v>
      </c>
      <c r="K976" s="140">
        <f t="shared" si="269"/>
        <v>9.2348886434814457</v>
      </c>
      <c r="L976" s="8" t="s">
        <v>141</v>
      </c>
      <c r="M976" s="11">
        <f>MAX(B966:K975)</f>
        <v>3.6417756606408771</v>
      </c>
    </row>
    <row r="978" spans="1:31" ht="14.5">
      <c r="A978" s="34" t="s">
        <v>71</v>
      </c>
      <c r="B978" s="35"/>
      <c r="C978" s="35"/>
      <c r="D978" s="35"/>
      <c r="E978" s="35"/>
      <c r="F978" s="35"/>
      <c r="G978" s="35"/>
      <c r="H978" s="35"/>
      <c r="I978" s="35"/>
      <c r="J978" s="35"/>
      <c r="K978" s="35"/>
      <c r="L978" s="35"/>
      <c r="M978" s="35"/>
      <c r="N978" s="35"/>
      <c r="O978" s="35"/>
      <c r="P978" s="35"/>
      <c r="Q978" s="35"/>
      <c r="R978" s="35"/>
      <c r="S978" s="35"/>
      <c r="T978" s="35"/>
    </row>
    <row r="979" spans="1:31" hidden="1" outlineLevel="1"/>
    <row r="980" spans="1:31" ht="14.5" hidden="1" outlineLevel="1">
      <c r="A980" s="10" t="s">
        <v>137</v>
      </c>
      <c r="B980" s="5"/>
      <c r="C980" s="5"/>
      <c r="D980" s="5"/>
      <c r="E980" s="5"/>
      <c r="F980" s="5"/>
      <c r="G980" s="5"/>
      <c r="H980" s="5"/>
      <c r="I980" s="5"/>
      <c r="J980" s="5"/>
      <c r="K980" s="5"/>
      <c r="U980" s="81"/>
      <c r="V980" s="81"/>
      <c r="W980" s="81"/>
      <c r="X980" s="81"/>
      <c r="Y980" s="81"/>
      <c r="Z980" s="81"/>
      <c r="AA980" s="81"/>
      <c r="AB980" s="81"/>
      <c r="AC980" s="81"/>
      <c r="AD980" s="81"/>
      <c r="AE980" s="81"/>
    </row>
    <row r="981" spans="1:31" ht="14.5" hidden="1" outlineLevel="1">
      <c r="A981" s="23" t="s">
        <v>63</v>
      </c>
      <c r="B981" s="59"/>
      <c r="C981" s="23"/>
      <c r="D981" s="59"/>
      <c r="E981" s="59"/>
      <c r="F981" s="59"/>
      <c r="G981" s="59"/>
      <c r="H981" s="59"/>
      <c r="I981" s="59"/>
      <c r="J981" s="59"/>
      <c r="K981" s="75"/>
      <c r="L981" s="32"/>
      <c r="U981" s="81"/>
      <c r="V981" s="81"/>
      <c r="W981" s="81"/>
      <c r="X981" s="81"/>
      <c r="Y981" s="81"/>
      <c r="Z981" s="81"/>
      <c r="AA981" s="81"/>
      <c r="AB981" s="81"/>
      <c r="AC981" s="81"/>
      <c r="AD981" s="81"/>
      <c r="AE981" s="81"/>
    </row>
    <row r="982" spans="1:31" ht="14.5" hidden="1" outlineLevel="1">
      <c r="A982" s="23"/>
      <c r="B982" s="69">
        <v>2010</v>
      </c>
      <c r="C982" s="69">
        <v>2020</v>
      </c>
      <c r="D982" s="69">
        <v>2030</v>
      </c>
      <c r="E982" s="69">
        <v>2040</v>
      </c>
      <c r="F982" s="69">
        <v>2050</v>
      </c>
      <c r="G982" s="69">
        <v>2060</v>
      </c>
      <c r="H982" s="69">
        <v>2070</v>
      </c>
      <c r="I982" s="69">
        <v>2080</v>
      </c>
      <c r="J982" s="69">
        <v>2090</v>
      </c>
      <c r="K982" s="69">
        <v>2100</v>
      </c>
      <c r="L982" s="6"/>
      <c r="O982" s="1"/>
      <c r="U982" s="81"/>
      <c r="V982" s="81"/>
      <c r="W982" s="81"/>
      <c r="X982" s="81"/>
      <c r="Y982" s="81"/>
      <c r="Z982" s="81"/>
      <c r="AA982" s="81"/>
      <c r="AB982" s="81"/>
      <c r="AC982" s="81"/>
      <c r="AD982" s="81"/>
      <c r="AE982" s="81"/>
    </row>
    <row r="983" spans="1:31" ht="14.5" hidden="1" outlineLevel="1">
      <c r="A983" s="23" t="s">
        <v>5</v>
      </c>
      <c r="B983" s="46">
        <f>[9]trucks!W15</f>
        <v>471.43534095371001</v>
      </c>
      <c r="C983" s="46">
        <f>[9]trucks!X15</f>
        <v>633.024389798568</v>
      </c>
      <c r="D983" s="46">
        <f>[9]trucks!Y15</f>
        <v>829.74568673600515</v>
      </c>
      <c r="E983" s="46">
        <f>[9]trucks!Z15</f>
        <v>1066.324712181289</v>
      </c>
      <c r="F983" s="46">
        <f>[9]trucks!AA15</f>
        <v>1365.1280878857985</v>
      </c>
      <c r="G983" s="46">
        <f>[9]trucks!AB15</f>
        <v>1735.6962333514568</v>
      </c>
      <c r="H983" s="46">
        <f>[9]trucks!AC15</f>
        <v>2201.9673760816909</v>
      </c>
      <c r="I983" s="46">
        <f>[9]trucks!AD15</f>
        <v>2761.0329506059193</v>
      </c>
      <c r="J983" s="46">
        <f>[9]trucks!AE15</f>
        <v>3457.6844363744112</v>
      </c>
      <c r="K983" s="46">
        <f>[9]trucks!AF15</f>
        <v>4325.7816949767857</v>
      </c>
      <c r="L983" s="6"/>
      <c r="O983" s="1"/>
      <c r="U983" s="81"/>
      <c r="V983" s="81"/>
      <c r="W983" s="81"/>
      <c r="X983" s="81"/>
      <c r="Y983" s="81"/>
      <c r="Z983" s="81"/>
      <c r="AA983" s="81"/>
      <c r="AB983" s="81"/>
      <c r="AC983" s="81"/>
      <c r="AD983" s="81"/>
      <c r="AE983" s="81"/>
    </row>
    <row r="984" spans="1:31" ht="14.5" hidden="1" outlineLevel="1">
      <c r="A984" s="23" t="s">
        <v>6</v>
      </c>
      <c r="B984" s="46">
        <f>[9]trucks!W16</f>
        <v>1756.2807949301623</v>
      </c>
      <c r="C984" s="46">
        <f>[9]trucks!X16</f>
        <v>2404.9503917082129</v>
      </c>
      <c r="D984" s="46">
        <f>[9]trucks!Y16</f>
        <v>3096.9500527228438</v>
      </c>
      <c r="E984" s="46">
        <f>[9]trucks!Z16</f>
        <v>3667.7880368083261</v>
      </c>
      <c r="F984" s="46">
        <f>[9]trucks!AA16</f>
        <v>4318.8548521477132</v>
      </c>
      <c r="G984" s="46">
        <f>[9]trucks!AB16</f>
        <v>4789.9594928173246</v>
      </c>
      <c r="H984" s="46">
        <f>[9]trucks!AC16</f>
        <v>5303.0704025775312</v>
      </c>
      <c r="I984" s="46">
        <f>[9]trucks!AD16</f>
        <v>5719.448854792503</v>
      </c>
      <c r="J984" s="46">
        <f>[9]trucks!AE16</f>
        <v>6163.4883215903401</v>
      </c>
      <c r="K984" s="46">
        <f>[9]trucks!AF16</f>
        <v>6637.0263902037059</v>
      </c>
      <c r="L984" s="6"/>
      <c r="O984" s="1"/>
      <c r="U984" s="81"/>
      <c r="V984" s="81"/>
      <c r="W984" s="81"/>
      <c r="X984" s="81"/>
      <c r="Y984" s="81"/>
      <c r="Z984" s="81"/>
      <c r="AA984" s="81"/>
      <c r="AB984" s="81"/>
      <c r="AC984" s="81"/>
      <c r="AD984" s="81"/>
      <c r="AE984" s="81"/>
    </row>
    <row r="985" spans="1:31" ht="14.5" hidden="1" outlineLevel="1">
      <c r="A985" s="23" t="s">
        <v>11</v>
      </c>
      <c r="B985" s="46">
        <f>[9]trucks!W17</f>
        <v>1500.9828364789353</v>
      </c>
      <c r="C985" s="46">
        <f>[9]trucks!X17</f>
        <v>1666.7120273063058</v>
      </c>
      <c r="D985" s="46">
        <f>[9]trucks!Y17</f>
        <v>1849.1547689734457</v>
      </c>
      <c r="E985" s="46">
        <f>[9]trucks!Z17</f>
        <v>2001.3084488133888</v>
      </c>
      <c r="F985" s="46">
        <f>[9]trucks!AA17</f>
        <v>2167.0934528419571</v>
      </c>
      <c r="G985" s="46">
        <f>[9]trucks!AB17</f>
        <v>2296.6886906101377</v>
      </c>
      <c r="H985" s="46">
        <f>[9]trucks!AC17</f>
        <v>2433.3866824523807</v>
      </c>
      <c r="I985" s="46">
        <f>[9]trucks!AD17</f>
        <v>2590.5622917462338</v>
      </c>
      <c r="J985" s="46">
        <f>[9]trucks!AE17</f>
        <v>2757.2245408232729</v>
      </c>
      <c r="K985" s="46">
        <f>[9]trucks!AF17</f>
        <v>2933.9810941105093</v>
      </c>
      <c r="L985" s="6"/>
      <c r="O985" s="1"/>
      <c r="P985" s="80"/>
      <c r="Q985" s="81"/>
      <c r="R985" s="81"/>
      <c r="S985" s="81"/>
      <c r="T985" s="81"/>
      <c r="U985" s="81"/>
      <c r="V985" s="81"/>
      <c r="W985" s="81"/>
      <c r="X985" s="81"/>
      <c r="Y985" s="81"/>
      <c r="Z985" s="81"/>
      <c r="AA985" s="81"/>
      <c r="AB985" s="81"/>
      <c r="AC985" s="81"/>
      <c r="AD985" s="81"/>
      <c r="AE985" s="81"/>
    </row>
    <row r="986" spans="1:31" ht="14.5" hidden="1" outlineLevel="1">
      <c r="A986" s="23" t="s">
        <v>2</v>
      </c>
      <c r="B986" s="46">
        <f>[9]trucks!W18</f>
        <v>344.16736183375639</v>
      </c>
      <c r="C986" s="46">
        <f>[9]trucks!X18</f>
        <v>419.57106494545206</v>
      </c>
      <c r="D986" s="46">
        <f>[9]trucks!Y18</f>
        <v>524.51929581781269</v>
      </c>
      <c r="E986" s="46">
        <f>[9]trucks!Z18</f>
        <v>639.35870544083559</v>
      </c>
      <c r="F986" s="46">
        <f>[9]trucks!AA18</f>
        <v>772.64981758234921</v>
      </c>
      <c r="G986" s="46">
        <f>[9]trucks!AB18</f>
        <v>887.60394111867527</v>
      </c>
      <c r="H986" s="46">
        <f>[9]trucks!AC18</f>
        <v>1016.2821424147157</v>
      </c>
      <c r="I986" s="46">
        <f>[9]trucks!AD18</f>
        <v>1110.8645309786591</v>
      </c>
      <c r="J986" s="46">
        <f>[9]trucks!AE18</f>
        <v>1212.8616225755338</v>
      </c>
      <c r="K986" s="46">
        <f>[9]trucks!AF18</f>
        <v>1322.8546863179238</v>
      </c>
      <c r="L986" s="6"/>
      <c r="O986" s="1"/>
      <c r="P986" s="80"/>
      <c r="Q986" s="81"/>
      <c r="R986" s="81"/>
      <c r="S986" s="81"/>
      <c r="T986" s="81"/>
      <c r="U986" s="81"/>
      <c r="V986" s="81"/>
      <c r="W986" s="81"/>
      <c r="X986" s="81"/>
      <c r="Y986" s="81"/>
      <c r="Z986" s="81"/>
      <c r="AA986" s="81"/>
      <c r="AB986" s="81"/>
      <c r="AC986" s="81"/>
      <c r="AD986" s="81"/>
      <c r="AE986" s="81"/>
    </row>
    <row r="987" spans="1:31" ht="14.5" hidden="1" outlineLevel="1">
      <c r="A987" s="23" t="s">
        <v>3</v>
      </c>
      <c r="B987" s="46">
        <f>[9]trucks!W19</f>
        <v>1392.542022312477</v>
      </c>
      <c r="C987" s="46">
        <f>[9]trucks!X19</f>
        <v>1699.5315351158799</v>
      </c>
      <c r="D987" s="46">
        <f>[9]trucks!Y19</f>
        <v>2018.8742840489679</v>
      </c>
      <c r="E987" s="46">
        <f>[9]trucks!Z19</f>
        <v>2339.2432801270506</v>
      </c>
      <c r="F987" s="46">
        <f>[9]trucks!AA19</f>
        <v>2705.3825155698605</v>
      </c>
      <c r="G987" s="46">
        <f>[9]trucks!AB19</f>
        <v>3017.091262690868</v>
      </c>
      <c r="H987" s="46">
        <f>[9]trucks!AC19</f>
        <v>3361.9733056773543</v>
      </c>
      <c r="I987" s="46">
        <f>[9]trucks!AD19</f>
        <v>3706.9217094508281</v>
      </c>
      <c r="J987" s="46">
        <f>[9]trucks!AE19</f>
        <v>4085.0561764568142</v>
      </c>
      <c r="K987" s="46">
        <f>[9]trucks!AF19</f>
        <v>4499.5694009673362</v>
      </c>
      <c r="L987" s="6"/>
      <c r="O987" s="1"/>
      <c r="P987" s="80"/>
      <c r="Q987" s="81"/>
      <c r="R987" s="81"/>
      <c r="S987" s="81"/>
      <c r="T987" s="81"/>
      <c r="U987" s="81"/>
      <c r="V987" s="81"/>
      <c r="W987" s="81"/>
      <c r="X987" s="81"/>
      <c r="Y987" s="81"/>
      <c r="Z987" s="81"/>
      <c r="AA987" s="81"/>
      <c r="AB987" s="81"/>
      <c r="AC987" s="81"/>
      <c r="AD987" s="81"/>
      <c r="AE987" s="81"/>
    </row>
    <row r="988" spans="1:31" ht="14.5" hidden="1" outlineLevel="1">
      <c r="A988" s="23" t="s">
        <v>4</v>
      </c>
      <c r="B988" s="46">
        <f>[9]trucks!W20</f>
        <v>948.8623056090654</v>
      </c>
      <c r="C988" s="46">
        <f>[9]trucks!X20</f>
        <v>1225.6872778447616</v>
      </c>
      <c r="D988" s="46">
        <f>[9]trucks!Y20</f>
        <v>1543.2121268970088</v>
      </c>
      <c r="E988" s="46">
        <f>[9]trucks!Z20</f>
        <v>1882.0187199667835</v>
      </c>
      <c r="F988" s="46">
        <f>[9]trucks!AA20</f>
        <v>2293.3959547062691</v>
      </c>
      <c r="G988" s="46">
        <f>[9]trucks!AB20</f>
        <v>2705.6245264341933</v>
      </c>
      <c r="H988" s="46">
        <f>[9]trucks!AC20</f>
        <v>3190.7244176267545</v>
      </c>
      <c r="I988" s="46">
        <f>[9]trucks!AD20</f>
        <v>3593.2517187220237</v>
      </c>
      <c r="J988" s="46">
        <f>[9]trucks!AE20</f>
        <v>4045.9537402815063</v>
      </c>
      <c r="K988" s="46">
        <f>[9]trucks!AF20</f>
        <v>4555.0847228668154</v>
      </c>
      <c r="L988" s="6"/>
      <c r="O988" s="1"/>
      <c r="P988" s="80"/>
      <c r="Q988" s="81"/>
      <c r="R988" s="81"/>
      <c r="S988" s="81"/>
      <c r="T988" s="81"/>
      <c r="U988" s="81"/>
      <c r="V988" s="81"/>
      <c r="W988" s="81"/>
      <c r="X988" s="81"/>
      <c r="Y988" s="81"/>
      <c r="Z988" s="81"/>
      <c r="AA988" s="81"/>
      <c r="AB988" s="81"/>
      <c r="AC988" s="81"/>
      <c r="AD988" s="81"/>
      <c r="AE988" s="81"/>
    </row>
    <row r="989" spans="1:31" ht="14.5" hidden="1" outlineLevel="1">
      <c r="A989" s="23" t="s">
        <v>0</v>
      </c>
      <c r="B989" s="46">
        <f>[9]trucks!W21</f>
        <v>2650.8767096501665</v>
      </c>
      <c r="C989" s="46">
        <f>[9]trucks!X21</f>
        <v>3099.922416185203</v>
      </c>
      <c r="D989" s="46">
        <f>[9]trucks!Y21</f>
        <v>3511.1288704166973</v>
      </c>
      <c r="E989" s="46">
        <f>[9]trucks!Z21</f>
        <v>3782.6127679288411</v>
      </c>
      <c r="F989" s="46">
        <f>[9]trucks!AA21</f>
        <v>4068.8148961242191</v>
      </c>
      <c r="G989" s="46">
        <f>[9]trucks!AB21</f>
        <v>4342.0316192432556</v>
      </c>
      <c r="H989" s="46">
        <f>[9]trucks!AC21</f>
        <v>4628.6612966425873</v>
      </c>
      <c r="I989" s="46">
        <f>[9]trucks!AD21</f>
        <v>4906.6044828576687</v>
      </c>
      <c r="J989" s="46">
        <f>[9]trucks!AE21</f>
        <v>5197.1599663298948</v>
      </c>
      <c r="K989" s="46">
        <f>[9]trucks!AF21</f>
        <v>5500.9000584163696</v>
      </c>
      <c r="L989" s="6"/>
      <c r="O989" s="1"/>
      <c r="P989" s="1"/>
      <c r="Q989" s="1"/>
      <c r="R989" s="1"/>
      <c r="S989" s="1"/>
      <c r="T989" s="1"/>
      <c r="U989" s="1"/>
      <c r="V989" s="1"/>
      <c r="W989" s="1"/>
      <c r="X989" s="1"/>
      <c r="Y989" s="1"/>
      <c r="Z989" s="1"/>
    </row>
    <row r="990" spans="1:31" ht="14.5" hidden="1" outlineLevel="1">
      <c r="A990" s="23" t="s">
        <v>1</v>
      </c>
      <c r="B990" s="46">
        <f>[9]trucks!W22</f>
        <v>376.19284665737285</v>
      </c>
      <c r="C990" s="46">
        <f>[9]trucks!X22</f>
        <v>400.64328987563681</v>
      </c>
      <c r="D990" s="46">
        <f>[9]trucks!Y22</f>
        <v>419.6231665488034</v>
      </c>
      <c r="E990" s="46">
        <f>[9]trucks!Z22</f>
        <v>432.02917533874927</v>
      </c>
      <c r="F990" s="46">
        <f>[9]trucks!AA22</f>
        <v>444.76350240721496</v>
      </c>
      <c r="G990" s="46">
        <f>[9]trucks!AB22</f>
        <v>453.10092834410239</v>
      </c>
      <c r="H990" s="46">
        <f>[9]trucks!AC22</f>
        <v>461.57909087610665</v>
      </c>
      <c r="I990" s="46">
        <f>[9]trucks!AD22</f>
        <v>481.54025297753782</v>
      </c>
      <c r="J990" s="46">
        <f>[9]trucks!AE22</f>
        <v>502.28155985860036</v>
      </c>
      <c r="K990" s="46">
        <f>[9]trucks!AF22</f>
        <v>523.83350202250688</v>
      </c>
      <c r="L990" s="6"/>
      <c r="O990" s="1"/>
      <c r="P990" s="1"/>
      <c r="Q990" s="1"/>
      <c r="R990" s="1"/>
      <c r="S990" s="1"/>
      <c r="T990" s="1"/>
      <c r="U990" s="1"/>
      <c r="V990" s="1"/>
      <c r="W990" s="1"/>
      <c r="X990" s="1"/>
      <c r="Y990" s="1"/>
      <c r="Z990" s="1"/>
    </row>
    <row r="991" spans="1:31" ht="14.5" hidden="1" outlineLevel="1">
      <c r="A991" s="23" t="s">
        <v>7</v>
      </c>
      <c r="B991" s="46">
        <f>[9]trucks!W23</f>
        <v>804.36497073455291</v>
      </c>
      <c r="C991" s="46">
        <f>[9]trucks!X23</f>
        <v>1039.430128282849</v>
      </c>
      <c r="D991" s="46">
        <f>[9]trucks!Y23</f>
        <v>1276.046975601605</v>
      </c>
      <c r="E991" s="46">
        <f>[9]trucks!Z23</f>
        <v>1475.2796036837128</v>
      </c>
      <c r="F991" s="46">
        <f>[9]trucks!AA23</f>
        <v>1700.8612473180049</v>
      </c>
      <c r="G991" s="46">
        <f>[9]trucks!AB23</f>
        <v>1864.2708460058204</v>
      </c>
      <c r="H991" s="46">
        <f>[9]trucks!AC23</f>
        <v>2041.5069367120718</v>
      </c>
      <c r="I991" s="46">
        <f>[9]trucks!AD23</f>
        <v>2250.2335370212359</v>
      </c>
      <c r="J991" s="46">
        <f>[9]trucks!AE23</f>
        <v>2478.136369616107</v>
      </c>
      <c r="K991" s="46">
        <f>[9]trucks!AF23</f>
        <v>2726.9772026859341</v>
      </c>
      <c r="L991" s="6"/>
      <c r="O991" s="1"/>
      <c r="P991" s="1"/>
      <c r="Q991" s="1"/>
      <c r="R991" s="1"/>
      <c r="S991" s="1"/>
      <c r="T991" s="1"/>
      <c r="U991" s="1"/>
      <c r="V991" s="1"/>
      <c r="W991" s="1"/>
      <c r="X991" s="1"/>
      <c r="Y991" s="1"/>
      <c r="Z991" s="1"/>
    </row>
    <row r="992" spans="1:31" ht="14.5" hidden="1" outlineLevel="1">
      <c r="A992" s="23" t="s">
        <v>8</v>
      </c>
      <c r="B992" s="46">
        <f>[9]trucks!W24</f>
        <v>751.8153816580882</v>
      </c>
      <c r="C992" s="46">
        <f>[9]trucks!X24</f>
        <v>969.14918733741479</v>
      </c>
      <c r="D992" s="46">
        <f>[9]trucks!Y24</f>
        <v>1224.7745829674234</v>
      </c>
      <c r="E992" s="46">
        <f>[9]trucks!Z24</f>
        <v>1536.2612612555013</v>
      </c>
      <c r="F992" s="46">
        <f>[9]trucks!AA24</f>
        <v>1914.2359016833675</v>
      </c>
      <c r="G992" s="46">
        <f>[9]trucks!AB24</f>
        <v>2392.1636665920373</v>
      </c>
      <c r="H992" s="46">
        <f>[9]trucks!AC24</f>
        <v>2976.3936233903382</v>
      </c>
      <c r="I992" s="46">
        <f>[9]trucks!AD24</f>
        <v>3468.9913345685031</v>
      </c>
      <c r="J992" s="46">
        <f>[9]trucks!AE24</f>
        <v>4037.1607740937498</v>
      </c>
      <c r="K992" s="46">
        <f>[9]trucks!AF24</f>
        <v>4692.4957557329026</v>
      </c>
      <c r="L992" s="6"/>
      <c r="O992" s="1"/>
      <c r="P992" s="1"/>
      <c r="Q992" s="1"/>
      <c r="R992" s="1"/>
      <c r="S992" s="1"/>
      <c r="T992" s="1"/>
      <c r="U992" s="1"/>
      <c r="V992" s="1"/>
      <c r="W992" s="1"/>
      <c r="X992" s="1"/>
      <c r="Y992" s="1"/>
      <c r="Z992" s="1"/>
    </row>
    <row r="993" spans="1:28" ht="14.5" hidden="1" outlineLevel="1">
      <c r="A993" s="23" t="s">
        <v>89</v>
      </c>
      <c r="B993" s="46">
        <f>SUM(B983:B992)</f>
        <v>10997.520570818288</v>
      </c>
      <c r="C993" s="46">
        <f t="shared" ref="C993:K993" si="270">SUM(C983:C992)</f>
        <v>13558.621708400284</v>
      </c>
      <c r="D993" s="46">
        <f t="shared" si="270"/>
        <v>16294.029810730615</v>
      </c>
      <c r="E993" s="46">
        <f t="shared" si="270"/>
        <v>18822.224711544481</v>
      </c>
      <c r="F993" s="46">
        <f t="shared" si="270"/>
        <v>21751.180228266756</v>
      </c>
      <c r="G993" s="46">
        <f t="shared" si="270"/>
        <v>24484.231207207871</v>
      </c>
      <c r="H993" s="46">
        <f t="shared" si="270"/>
        <v>27615.545274451528</v>
      </c>
      <c r="I993" s="46">
        <f t="shared" si="270"/>
        <v>30589.451663721113</v>
      </c>
      <c r="J993" s="46">
        <f t="shared" si="270"/>
        <v>33937.007508000235</v>
      </c>
      <c r="K993" s="46">
        <f t="shared" si="270"/>
        <v>37718.504508300786</v>
      </c>
      <c r="L993" s="6"/>
      <c r="O993" s="1"/>
      <c r="P993" s="1"/>
      <c r="Q993" s="1"/>
      <c r="R993" s="1"/>
      <c r="S993" s="1"/>
      <c r="T993" s="1"/>
      <c r="U993" s="1"/>
      <c r="V993" s="1"/>
      <c r="W993" s="1"/>
      <c r="X993" s="1"/>
      <c r="Y993" s="1"/>
    </row>
    <row r="994" spans="1:28" hidden="1" outlineLevel="1"/>
    <row r="995" spans="1:28" hidden="1" outlineLevel="1">
      <c r="A995" t="s">
        <v>74</v>
      </c>
    </row>
    <row r="996" spans="1:28" hidden="1" outlineLevel="1">
      <c r="A996" t="s">
        <v>75</v>
      </c>
    </row>
    <row r="997" spans="1:28" hidden="1" outlineLevel="1">
      <c r="A997" t="s">
        <v>76</v>
      </c>
    </row>
    <row r="998" spans="1:28" hidden="1" outlineLevel="1">
      <c r="A998" t="s">
        <v>77</v>
      </c>
    </row>
    <row r="999" spans="1:28" hidden="1" outlineLevel="1">
      <c r="A999" t="s">
        <v>78</v>
      </c>
    </row>
    <row r="1000" spans="1:28" hidden="1" outlineLevel="1">
      <c r="A1000" s="106" t="s">
        <v>143</v>
      </c>
    </row>
    <row r="1001" spans="1:28" hidden="1" outlineLevel="1">
      <c r="A1001" s="8"/>
    </row>
    <row r="1002" spans="1:28" hidden="1" outlineLevel="1">
      <c r="A1002" s="8"/>
    </row>
    <row r="1003" spans="1:28" ht="14.5" hidden="1" outlineLevel="1">
      <c r="A1003" s="21" t="s">
        <v>79</v>
      </c>
      <c r="B1003" s="22"/>
      <c r="C1003" s="22"/>
    </row>
    <row r="1004" spans="1:28" ht="14.5" hidden="1" outlineLevel="1">
      <c r="A1004" t="s">
        <v>34</v>
      </c>
      <c r="B1004">
        <v>0.3</v>
      </c>
      <c r="C1004">
        <v>0.3</v>
      </c>
      <c r="D1004">
        <v>0.3</v>
      </c>
      <c r="E1004">
        <v>0.3</v>
      </c>
      <c r="F1004">
        <v>0.3</v>
      </c>
      <c r="G1004">
        <v>0.3</v>
      </c>
      <c r="H1004">
        <v>0.3</v>
      </c>
      <c r="I1004">
        <v>0.3</v>
      </c>
      <c r="J1004">
        <v>0.3</v>
      </c>
      <c r="K1004">
        <v>0.3</v>
      </c>
      <c r="L1004" s="8" t="s">
        <v>144</v>
      </c>
      <c r="M1004" s="103" t="s">
        <v>145</v>
      </c>
      <c r="N1004" s="25"/>
    </row>
    <row r="1005" spans="1:28" ht="14.5" hidden="1" outlineLevel="1">
      <c r="A1005" s="22" t="s">
        <v>69</v>
      </c>
      <c r="B1005" s="42">
        <v>2010</v>
      </c>
      <c r="C1005" s="82">
        <v>2020</v>
      </c>
      <c r="D1005" s="42">
        <v>2030</v>
      </c>
      <c r="E1005" s="42">
        <v>2040</v>
      </c>
      <c r="F1005" s="42">
        <v>2050</v>
      </c>
      <c r="G1005" s="42">
        <v>2060</v>
      </c>
      <c r="H1005" s="42">
        <v>2070</v>
      </c>
      <c r="I1005" s="42">
        <v>2080</v>
      </c>
      <c r="J1005" s="42">
        <v>2090</v>
      </c>
      <c r="K1005" s="83">
        <v>2100</v>
      </c>
      <c r="M1005" s="104"/>
      <c r="N1005" s="62"/>
    </row>
    <row r="1006" spans="1:28" ht="14.5" hidden="1" outlineLevel="1">
      <c r="A1006" s="63" t="s">
        <v>5</v>
      </c>
      <c r="B1006" s="44">
        <v>4.3446517838311296</v>
      </c>
      <c r="C1006" s="44">
        <f t="shared" ref="C1006:C1015" si="271">B1006*(1-C$1004/100)^10</f>
        <v>4.2160578112540099</v>
      </c>
      <c r="D1006" s="44">
        <f t="shared" ref="D1006:G1015" si="272">$L1006*D$1005+$M1006</f>
        <v>3.7262991651420947</v>
      </c>
      <c r="E1006" s="44">
        <f t="shared" si="272"/>
        <v>3.2365405190301857</v>
      </c>
      <c r="F1006" s="44">
        <f t="shared" si="272"/>
        <v>2.7467818729182625</v>
      </c>
      <c r="G1006" s="44">
        <f t="shared" si="272"/>
        <v>2.2570232268063535</v>
      </c>
      <c r="H1006" s="44">
        <f>$H$1012</f>
        <v>1.7672645806944476</v>
      </c>
      <c r="I1006" s="44">
        <f>H1006*(1-I$1004/100)^10</f>
        <v>1.7149566894447745</v>
      </c>
      <c r="J1006" s="44">
        <f>I1006*(1-J$1004/100)^10</f>
        <v>1.6641970188276412</v>
      </c>
      <c r="K1006" s="44">
        <f>J1006*(1-K$1004/100)^10</f>
        <v>1.6149397442634332</v>
      </c>
      <c r="L1006">
        <f>(H1006-C1006)/(H$1005-C$1005)</f>
        <v>-4.8975864611191244E-2</v>
      </c>
      <c r="M1006" s="105">
        <f>H1006-L1006*H$1005</f>
        <v>103.14730432586032</v>
      </c>
      <c r="N1006" s="36"/>
      <c r="Q1006" s="2"/>
      <c r="R1006" s="2"/>
      <c r="S1006" s="2"/>
      <c r="T1006" s="2"/>
      <c r="U1006" s="2"/>
      <c r="V1006" s="2"/>
      <c r="W1006" s="2"/>
      <c r="X1006" s="2"/>
      <c r="Y1006" s="2"/>
      <c r="Z1006" s="2"/>
      <c r="AA1006" s="2"/>
      <c r="AB1006" s="2"/>
    </row>
    <row r="1007" spans="1:28" ht="14.5" hidden="1" outlineLevel="1">
      <c r="A1007" s="63" t="s">
        <v>6</v>
      </c>
      <c r="B1007" s="44">
        <v>3.4757214270649013</v>
      </c>
      <c r="C1007" s="44">
        <f t="shared" si="271"/>
        <v>3.3728462490032056</v>
      </c>
      <c r="D1007" s="44">
        <f t="shared" si="272"/>
        <v>3.0517299153414541</v>
      </c>
      <c r="E1007" s="44">
        <f t="shared" si="272"/>
        <v>2.7306135816797052</v>
      </c>
      <c r="F1007" s="44">
        <f t="shared" si="272"/>
        <v>2.4094972480179422</v>
      </c>
      <c r="G1007" s="44">
        <f t="shared" si="272"/>
        <v>2.0883809143561933</v>
      </c>
      <c r="H1007" s="44">
        <f t="shared" ref="H1007:H1015" si="273">$H$1012</f>
        <v>1.7672645806944476</v>
      </c>
      <c r="I1007" s="44">
        <f t="shared" ref="I1007:K1015" si="274">H1007*(1-I$1004/100)^10</f>
        <v>1.7149566894447745</v>
      </c>
      <c r="J1007" s="44">
        <f t="shared" si="274"/>
        <v>1.6641970188276412</v>
      </c>
      <c r="K1007" s="44">
        <f t="shared" si="274"/>
        <v>1.6149397442634332</v>
      </c>
      <c r="L1007">
        <f t="shared" ref="L1007:L1015" si="275">(H1007-C1007)/(H$1005-C$1005)</f>
        <v>-3.211163336617516E-2</v>
      </c>
      <c r="M1007" s="105">
        <f t="shared" ref="M1007:M1015" si="276">H1007-L1007*H$1005</f>
        <v>68.238345648677026</v>
      </c>
      <c r="N1007" s="36"/>
      <c r="Q1007" s="2"/>
      <c r="R1007" s="2"/>
      <c r="S1007" s="2"/>
      <c r="T1007" s="2"/>
      <c r="U1007" s="2"/>
      <c r="V1007" s="2"/>
      <c r="W1007" s="2"/>
      <c r="X1007" s="2"/>
      <c r="Y1007" s="2"/>
      <c r="Z1007" s="2"/>
      <c r="AA1007" s="2"/>
      <c r="AB1007" s="2"/>
    </row>
    <row r="1008" spans="1:28" ht="14.5" hidden="1" outlineLevel="1">
      <c r="A1008" s="63" t="s">
        <v>11</v>
      </c>
      <c r="B1008" s="44">
        <v>2.6676161952723114</v>
      </c>
      <c r="C1008" s="44">
        <f t="shared" si="271"/>
        <v>2.58865949610996</v>
      </c>
      <c r="D1008" s="44">
        <f t="shared" si="272"/>
        <v>2.4243805130268541</v>
      </c>
      <c r="E1008" s="44">
        <f t="shared" si="272"/>
        <v>2.2601015299437535</v>
      </c>
      <c r="F1008" s="44">
        <f t="shared" si="272"/>
        <v>2.0958225468606457</v>
      </c>
      <c r="G1008" s="44">
        <f t="shared" si="272"/>
        <v>1.9315435637775451</v>
      </c>
      <c r="H1008" s="44">
        <f t="shared" si="273"/>
        <v>1.7672645806944476</v>
      </c>
      <c r="I1008" s="44">
        <f t="shared" si="274"/>
        <v>1.7149566894447745</v>
      </c>
      <c r="J1008" s="44">
        <f t="shared" si="274"/>
        <v>1.6641970188276412</v>
      </c>
      <c r="K1008" s="44">
        <f t="shared" si="274"/>
        <v>1.6149397442634332</v>
      </c>
      <c r="L1008">
        <f t="shared" si="275"/>
        <v>-1.6427898308310249E-2</v>
      </c>
      <c r="M1008" s="105">
        <f t="shared" si="276"/>
        <v>35.773014078896658</v>
      </c>
      <c r="N1008" s="36"/>
      <c r="Q1008" s="2"/>
      <c r="R1008" s="2"/>
      <c r="S1008" s="2"/>
      <c r="T1008" s="2"/>
      <c r="U1008" s="2"/>
      <c r="V1008" s="2"/>
      <c r="W1008" s="2"/>
      <c r="X1008" s="2"/>
      <c r="Y1008" s="2"/>
      <c r="Z1008" s="2"/>
      <c r="AA1008" s="2"/>
      <c r="AB1008" s="2"/>
    </row>
    <row r="1009" spans="1:28" ht="14.5" hidden="1" outlineLevel="1">
      <c r="A1009" s="63" t="s">
        <v>2</v>
      </c>
      <c r="B1009" s="44">
        <v>3.4757214270649013</v>
      </c>
      <c r="C1009" s="44">
        <f t="shared" si="271"/>
        <v>3.3728462490032056</v>
      </c>
      <c r="D1009" s="44">
        <f t="shared" si="272"/>
        <v>3.0517299153414541</v>
      </c>
      <c r="E1009" s="44">
        <f t="shared" si="272"/>
        <v>2.7306135816797052</v>
      </c>
      <c r="F1009" s="44">
        <f t="shared" si="272"/>
        <v>2.4094972480179422</v>
      </c>
      <c r="G1009" s="44">
        <f t="shared" si="272"/>
        <v>2.0883809143561933</v>
      </c>
      <c r="H1009" s="44">
        <f t="shared" si="273"/>
        <v>1.7672645806944476</v>
      </c>
      <c r="I1009" s="44">
        <f t="shared" si="274"/>
        <v>1.7149566894447745</v>
      </c>
      <c r="J1009" s="44">
        <f t="shared" si="274"/>
        <v>1.6641970188276412</v>
      </c>
      <c r="K1009" s="44">
        <f t="shared" si="274"/>
        <v>1.6149397442634332</v>
      </c>
      <c r="L1009">
        <f t="shared" si="275"/>
        <v>-3.211163336617516E-2</v>
      </c>
      <c r="M1009" s="105">
        <f t="shared" si="276"/>
        <v>68.238345648677026</v>
      </c>
      <c r="N1009" s="36"/>
      <c r="Q1009" s="2"/>
      <c r="R1009" s="2"/>
      <c r="S1009" s="2"/>
      <c r="T1009" s="2"/>
      <c r="U1009" s="2"/>
      <c r="V1009" s="2"/>
      <c r="W1009" s="2"/>
      <c r="X1009" s="2"/>
      <c r="Y1009" s="2"/>
      <c r="Z1009" s="2"/>
      <c r="AA1009" s="2"/>
      <c r="AB1009" s="2"/>
    </row>
    <row r="1010" spans="1:28" ht="14.5" hidden="1" outlineLevel="1">
      <c r="A1010" s="63" t="s">
        <v>3</v>
      </c>
      <c r="B1010" s="44">
        <v>3.301935355711656</v>
      </c>
      <c r="C1010" s="44">
        <f t="shared" si="271"/>
        <v>3.204203936553045</v>
      </c>
      <c r="D1010" s="44">
        <f t="shared" si="272"/>
        <v>2.9168160653813189</v>
      </c>
      <c r="E1010" s="44">
        <f t="shared" si="272"/>
        <v>2.6294281942096021</v>
      </c>
      <c r="F1010" s="44">
        <f t="shared" si="272"/>
        <v>2.3420403230378852</v>
      </c>
      <c r="G1010" s="44">
        <f t="shared" si="272"/>
        <v>2.0546524518661613</v>
      </c>
      <c r="H1010" s="44">
        <f t="shared" si="273"/>
        <v>1.7672645806944476</v>
      </c>
      <c r="I1010" s="44">
        <f t="shared" si="274"/>
        <v>1.7149566894447745</v>
      </c>
      <c r="J1010" s="44">
        <f t="shared" si="274"/>
        <v>1.6641970188276412</v>
      </c>
      <c r="K1010" s="44">
        <f t="shared" si="274"/>
        <v>1.6149397442634332</v>
      </c>
      <c r="L1010">
        <f t="shared" si="275"/>
        <v>-2.8738787117171948E-2</v>
      </c>
      <c r="M1010" s="105">
        <f t="shared" si="276"/>
        <v>61.256553913240374</v>
      </c>
      <c r="N1010" s="36"/>
      <c r="Q1010" s="2"/>
      <c r="R1010" s="2"/>
      <c r="S1010" s="2"/>
      <c r="T1010" s="2"/>
      <c r="U1010" s="2"/>
      <c r="V1010" s="2"/>
      <c r="W1010" s="2"/>
      <c r="X1010" s="2"/>
      <c r="Y1010" s="2"/>
      <c r="Z1010" s="2"/>
      <c r="AA1010" s="2"/>
      <c r="AB1010" s="2"/>
    </row>
    <row r="1011" spans="1:28" ht="14.5" hidden="1" outlineLevel="1">
      <c r="A1011" s="63" t="s">
        <v>4</v>
      </c>
      <c r="B1011" s="44">
        <v>3.4757214270649013</v>
      </c>
      <c r="C1011" s="44">
        <f t="shared" si="271"/>
        <v>3.3728462490032056</v>
      </c>
      <c r="D1011" s="44">
        <f t="shared" si="272"/>
        <v>3.0517299153414541</v>
      </c>
      <c r="E1011" s="44">
        <f t="shared" si="272"/>
        <v>2.7306135816797052</v>
      </c>
      <c r="F1011" s="44">
        <f t="shared" si="272"/>
        <v>2.4094972480179422</v>
      </c>
      <c r="G1011" s="44">
        <f t="shared" si="272"/>
        <v>2.0883809143561933</v>
      </c>
      <c r="H1011" s="44">
        <f t="shared" si="273"/>
        <v>1.7672645806944476</v>
      </c>
      <c r="I1011" s="44">
        <f t="shared" si="274"/>
        <v>1.7149566894447745</v>
      </c>
      <c r="J1011" s="44">
        <f t="shared" si="274"/>
        <v>1.6641970188276412</v>
      </c>
      <c r="K1011" s="44">
        <f t="shared" si="274"/>
        <v>1.6149397442634332</v>
      </c>
      <c r="L1011">
        <f t="shared" si="275"/>
        <v>-3.211163336617516E-2</v>
      </c>
      <c r="M1011" s="105">
        <f t="shared" si="276"/>
        <v>68.238345648677026</v>
      </c>
      <c r="N1011" s="36"/>
      <c r="Q1011" s="2"/>
      <c r="R1011" s="2"/>
      <c r="S1011" s="2"/>
      <c r="T1011" s="2"/>
      <c r="U1011" s="2"/>
      <c r="V1011" s="2"/>
      <c r="W1011" s="2"/>
      <c r="X1011" s="2"/>
      <c r="Y1011" s="2"/>
      <c r="Z1011" s="2"/>
      <c r="AA1011" s="2"/>
      <c r="AB1011" s="2"/>
    </row>
    <row r="1012" spans="1:28" ht="14.5" hidden="1" outlineLevel="1">
      <c r="A1012" s="63" t="s">
        <v>0</v>
      </c>
      <c r="B1012" s="44">
        <v>2.6936841059752985</v>
      </c>
      <c r="C1012" s="44">
        <f t="shared" si="271"/>
        <v>2.6139558429774845</v>
      </c>
      <c r="D1012" s="44">
        <f>C1012*(1-D$1004/100)^10</f>
        <v>2.5365873948913551</v>
      </c>
      <c r="E1012" s="44">
        <f>D1012*(1-E$1004/100)^10</f>
        <v>2.4615089153887952</v>
      </c>
      <c r="F1012" s="44">
        <f>E1012*(1-F$1004/100)^10</f>
        <v>2.3886526254688882</v>
      </c>
      <c r="G1012" s="44">
        <f>F1012*(1-G$1004/100)^10</f>
        <v>2.3179527522687051</v>
      </c>
      <c r="H1012" s="44">
        <v>1.7672645806944476</v>
      </c>
      <c r="I1012" s="44">
        <f t="shared" si="274"/>
        <v>1.7149566894447745</v>
      </c>
      <c r="J1012" s="44">
        <f t="shared" si="274"/>
        <v>1.6641970188276412</v>
      </c>
      <c r="K1012" s="44">
        <f t="shared" si="274"/>
        <v>1.6149397442634332</v>
      </c>
      <c r="L1012">
        <f t="shared" si="275"/>
        <v>-1.6933825245660738E-2</v>
      </c>
      <c r="M1012" s="105">
        <f t="shared" si="276"/>
        <v>36.820282839212169</v>
      </c>
      <c r="N1012" s="36"/>
      <c r="Q1012" s="2"/>
      <c r="R1012" s="2"/>
      <c r="S1012" s="2"/>
      <c r="T1012" s="2"/>
      <c r="U1012" s="2"/>
      <c r="V1012" s="2"/>
      <c r="W1012" s="2"/>
      <c r="X1012" s="2"/>
      <c r="Y1012" s="2"/>
      <c r="Z1012" s="2"/>
      <c r="AA1012" s="2"/>
      <c r="AB1012" s="2"/>
    </row>
    <row r="1013" spans="1:28" ht="14.5" hidden="1" outlineLevel="1">
      <c r="A1013" s="63" t="s">
        <v>1</v>
      </c>
      <c r="B1013" s="44">
        <v>3.9970796411246363</v>
      </c>
      <c r="C1013" s="44">
        <f t="shared" si="271"/>
        <v>3.8787731863536865</v>
      </c>
      <c r="D1013" s="44">
        <f>$L1013*D$1005+$M1013</f>
        <v>3.4564714652218385</v>
      </c>
      <c r="E1013" s="44">
        <f t="shared" si="272"/>
        <v>3.0341697440899793</v>
      </c>
      <c r="F1013" s="44">
        <f t="shared" si="272"/>
        <v>2.6118680229581344</v>
      </c>
      <c r="G1013" s="44">
        <f t="shared" si="272"/>
        <v>2.1895663018262894</v>
      </c>
      <c r="H1013" s="44">
        <f t="shared" si="273"/>
        <v>1.7672645806944476</v>
      </c>
      <c r="I1013" s="44">
        <f t="shared" si="274"/>
        <v>1.7149566894447745</v>
      </c>
      <c r="J1013" s="44">
        <f t="shared" si="274"/>
        <v>1.6641970188276412</v>
      </c>
      <c r="K1013" s="44">
        <f t="shared" si="274"/>
        <v>1.6149397442634332</v>
      </c>
      <c r="L1013">
        <f t="shared" si="275"/>
        <v>-4.2230172113184777E-2</v>
      </c>
      <c r="M1013" s="105">
        <f t="shared" si="276"/>
        <v>89.18372085498693</v>
      </c>
      <c r="N1013" s="36"/>
      <c r="Q1013" s="2"/>
      <c r="R1013" s="2"/>
      <c r="S1013" s="2"/>
      <c r="T1013" s="2"/>
      <c r="U1013" s="2"/>
      <c r="V1013" s="2"/>
      <c r="W1013" s="2"/>
      <c r="X1013" s="2"/>
      <c r="Y1013" s="2"/>
      <c r="Z1013" s="2"/>
      <c r="AA1013" s="2"/>
      <c r="AB1013" s="2"/>
    </row>
    <row r="1014" spans="1:28" ht="14.5" hidden="1" outlineLevel="1">
      <c r="A1014" s="63" t="s">
        <v>7</v>
      </c>
      <c r="B1014" s="44">
        <v>3.301935355711656</v>
      </c>
      <c r="C1014" s="44">
        <f t="shared" si="271"/>
        <v>3.204203936553045</v>
      </c>
      <c r="D1014" s="44">
        <f>$L1014*D$1005+$M1014</f>
        <v>2.9168160653813189</v>
      </c>
      <c r="E1014" s="44">
        <f t="shared" si="272"/>
        <v>2.6294281942096021</v>
      </c>
      <c r="F1014" s="44">
        <f t="shared" si="272"/>
        <v>2.3420403230378852</v>
      </c>
      <c r="G1014" s="44">
        <f t="shared" si="272"/>
        <v>2.0546524518661613</v>
      </c>
      <c r="H1014" s="44">
        <f t="shared" si="273"/>
        <v>1.7672645806944476</v>
      </c>
      <c r="I1014" s="44">
        <f t="shared" si="274"/>
        <v>1.7149566894447745</v>
      </c>
      <c r="J1014" s="44">
        <f t="shared" si="274"/>
        <v>1.6641970188276412</v>
      </c>
      <c r="K1014" s="44">
        <f t="shared" si="274"/>
        <v>1.6149397442634332</v>
      </c>
      <c r="L1014">
        <f t="shared" si="275"/>
        <v>-2.8738787117171948E-2</v>
      </c>
      <c r="M1014" s="105">
        <f t="shared" si="276"/>
        <v>61.256553913240374</v>
      </c>
      <c r="N1014" s="36"/>
      <c r="Q1014" s="2"/>
      <c r="R1014" s="2"/>
      <c r="S1014" s="2"/>
      <c r="T1014" s="2"/>
      <c r="U1014" s="2"/>
      <c r="V1014" s="2"/>
      <c r="W1014" s="2"/>
      <c r="X1014" s="2"/>
      <c r="Y1014" s="2"/>
      <c r="Z1014" s="2"/>
      <c r="AA1014" s="2"/>
      <c r="AB1014" s="2"/>
    </row>
    <row r="1015" spans="1:28" ht="14.5" hidden="1" outlineLevel="1">
      <c r="A1015" s="63" t="s">
        <v>8</v>
      </c>
      <c r="B1015" s="44">
        <v>3.9101866054480139</v>
      </c>
      <c r="C1015" s="44">
        <f t="shared" si="271"/>
        <v>3.7944520301286064</v>
      </c>
      <c r="D1015" s="44">
        <f>$L1015*D$1005+$M1015</f>
        <v>3.3890145402417744</v>
      </c>
      <c r="E1015" s="44">
        <f t="shared" si="272"/>
        <v>2.9835770503549526</v>
      </c>
      <c r="F1015" s="44">
        <f t="shared" si="272"/>
        <v>2.5781395604681165</v>
      </c>
      <c r="G1015" s="44">
        <f t="shared" si="272"/>
        <v>2.1727020705812805</v>
      </c>
      <c r="H1015" s="44">
        <f t="shared" si="273"/>
        <v>1.7672645806944476</v>
      </c>
      <c r="I1015" s="44">
        <f t="shared" si="274"/>
        <v>1.7149566894447745</v>
      </c>
      <c r="J1015" s="44">
        <f t="shared" si="274"/>
        <v>1.6641970188276412</v>
      </c>
      <c r="K1015" s="44">
        <f t="shared" si="274"/>
        <v>1.6149397442634332</v>
      </c>
      <c r="L1015">
        <f t="shared" si="275"/>
        <v>-4.0543748988683175E-2</v>
      </c>
      <c r="M1015" s="105">
        <f t="shared" si="276"/>
        <v>85.692824987268622</v>
      </c>
      <c r="N1015" s="36"/>
      <c r="Q1015" s="2"/>
      <c r="R1015" s="2"/>
      <c r="S1015" s="2"/>
      <c r="T1015" s="2"/>
      <c r="U1015" s="2"/>
      <c r="V1015" s="2"/>
      <c r="W1015" s="2"/>
      <c r="X1015" s="2"/>
      <c r="Y1015" s="2"/>
      <c r="Z1015" s="2"/>
      <c r="AA1015" s="2"/>
      <c r="AB1015" s="2"/>
    </row>
    <row r="1016" spans="1:28" collapsed="1"/>
    <row r="1017" spans="1:28">
      <c r="A1017" s="54" t="s">
        <v>80</v>
      </c>
      <c r="B1017" s="5"/>
      <c r="C1017" s="5"/>
      <c r="D1017" s="5"/>
      <c r="E1017" s="5"/>
      <c r="F1017" s="5"/>
      <c r="G1017" s="5"/>
      <c r="H1017" s="5"/>
      <c r="I1017" s="5"/>
      <c r="J1017" s="5"/>
      <c r="K1017" s="5"/>
    </row>
    <row r="1018" spans="1:28" ht="14.5">
      <c r="A1018" s="18" t="s">
        <v>41</v>
      </c>
      <c r="B1018" s="17"/>
      <c r="C1018" s="17"/>
      <c r="D1018" s="17"/>
      <c r="E1018" s="17"/>
      <c r="F1018" s="17"/>
      <c r="G1018" s="17"/>
      <c r="H1018" s="17"/>
      <c r="I1018" s="17"/>
      <c r="J1018" s="17"/>
      <c r="K1018" s="17"/>
      <c r="AB1018">
        <v>2100</v>
      </c>
    </row>
    <row r="1019" spans="1:28" ht="14.5">
      <c r="A1019" s="17"/>
      <c r="B1019" s="70">
        <v>2010</v>
      </c>
      <c r="C1019" s="70">
        <v>2020</v>
      </c>
      <c r="D1019" s="70">
        <v>2030</v>
      </c>
      <c r="E1019" s="70">
        <v>2040</v>
      </c>
      <c r="F1019" s="70">
        <v>2050</v>
      </c>
      <c r="G1019" s="70">
        <v>2060</v>
      </c>
      <c r="H1019" s="70">
        <v>2070</v>
      </c>
      <c r="I1019" s="70">
        <v>2080</v>
      </c>
      <c r="J1019" s="70">
        <v>2090</v>
      </c>
      <c r="K1019" s="70">
        <v>2100</v>
      </c>
      <c r="Q1019" s="2"/>
      <c r="R1019" s="2"/>
      <c r="S1019" s="2"/>
      <c r="T1019" s="2"/>
      <c r="U1019" s="2"/>
      <c r="V1019" s="2"/>
      <c r="W1019" s="2"/>
      <c r="X1019" s="2"/>
      <c r="Y1019" s="2"/>
      <c r="Z1019" s="2"/>
      <c r="AA1019" s="2"/>
      <c r="AB1019" s="2">
        <v>9.9461290418947375</v>
      </c>
    </row>
    <row r="1020" spans="1:28" ht="14.5">
      <c r="A1020" s="17" t="s">
        <v>5</v>
      </c>
      <c r="B1020" s="47">
        <f>B1006*B983/1000</f>
        <v>2.0482223950355727</v>
      </c>
      <c r="C1020" s="47">
        <f t="shared" ref="C1020:K1020" si="277">C1006*C983/1000</f>
        <v>2.6688674233245555</v>
      </c>
      <c r="D1020" s="47">
        <f t="shared" si="277"/>
        <v>3.0918806597646298</v>
      </c>
      <c r="E1020" s="47">
        <f t="shared" si="277"/>
        <v>3.4512031374179424</v>
      </c>
      <c r="F1020" s="47">
        <f t="shared" si="277"/>
        <v>3.7497090860162801</v>
      </c>
      <c r="G1020" s="47">
        <f t="shared" si="277"/>
        <v>3.9175067133545385</v>
      </c>
      <c r="H1020" s="47">
        <f t="shared" si="277"/>
        <v>3.8914589515938625</v>
      </c>
      <c r="I1020" s="47">
        <f t="shared" si="277"/>
        <v>4.7350519284190646</v>
      </c>
      <c r="J1020" s="47">
        <f t="shared" si="277"/>
        <v>5.7542681310610275</v>
      </c>
      <c r="K1020" s="47">
        <f t="shared" si="277"/>
        <v>6.9858767842252512</v>
      </c>
      <c r="U1020" s="2"/>
      <c r="V1020" s="2"/>
      <c r="W1020" s="2"/>
      <c r="X1020" s="2"/>
      <c r="Y1020" s="2"/>
      <c r="Z1020" s="2"/>
      <c r="AA1020" s="2"/>
      <c r="AB1020" s="2">
        <v>3.2209455026907055</v>
      </c>
    </row>
    <row r="1021" spans="1:28" ht="14.5">
      <c r="A1021" s="17" t="s">
        <v>6</v>
      </c>
      <c r="B1021" s="47">
        <f t="shared" ref="B1021:K1029" si="278">B1007*B984/1000</f>
        <v>6.1043427908813426</v>
      </c>
      <c r="C1021" s="47">
        <f t="shared" si="278"/>
        <v>8.1115279077118352</v>
      </c>
      <c r="D1021" s="47">
        <f t="shared" si="278"/>
        <v>9.4510551222125958</v>
      </c>
      <c r="E1021" s="47">
        <f>E1007*E984/1000</f>
        <v>10.015311828031157</v>
      </c>
      <c r="F1021" s="47">
        <f t="shared" si="278"/>
        <v>10.406268880838851</v>
      </c>
      <c r="G1021" s="47">
        <f t="shared" si="278"/>
        <v>10.003259985338973</v>
      </c>
      <c r="H1021" s="47">
        <f t="shared" si="278"/>
        <v>9.3719284914043168</v>
      </c>
      <c r="I1021" s="47">
        <f t="shared" si="278"/>
        <v>9.8086070734636586</v>
      </c>
      <c r="J1021" s="47">
        <f t="shared" si="278"/>
        <v>10.257258890369625</v>
      </c>
      <c r="K1021" s="47">
        <f t="shared" si="278"/>
        <v>10.71839770126523</v>
      </c>
      <c r="U1021" s="2"/>
      <c r="V1021" s="2"/>
      <c r="W1021" s="2"/>
      <c r="X1021" s="2"/>
      <c r="Y1021" s="2"/>
      <c r="Z1021" s="2"/>
      <c r="AA1021" s="2"/>
      <c r="AB1021" s="2">
        <v>1.4741149264848434</v>
      </c>
    </row>
    <row r="1022" spans="1:28" ht="14.5">
      <c r="A1022" s="17" t="s">
        <v>11</v>
      </c>
      <c r="B1022" s="47">
        <f t="shared" si="278"/>
        <v>4.0040461234169795</v>
      </c>
      <c r="C1022" s="47">
        <f t="shared" si="278"/>
        <v>4.3145499167671515</v>
      </c>
      <c r="D1022" s="47">
        <f t="shared" si="278"/>
        <v>4.4830547874698956</v>
      </c>
      <c r="E1022" s="47">
        <f t="shared" si="278"/>
        <v>4.5231602870524998</v>
      </c>
      <c r="F1022" s="47">
        <f t="shared" si="278"/>
        <v>4.541843319620261</v>
      </c>
      <c r="G1022" s="47">
        <f t="shared" si="278"/>
        <v>4.4361542583486893</v>
      </c>
      <c r="H1022" s="47">
        <f t="shared" si="278"/>
        <v>4.3004380950316587</v>
      </c>
      <c r="I1022" s="47">
        <f t="shared" si="278"/>
        <v>4.4427021316535891</v>
      </c>
      <c r="J1022" s="47">
        <f t="shared" si="278"/>
        <v>4.5885648610765033</v>
      </c>
      <c r="K1022" s="47">
        <f t="shared" si="278"/>
        <v>4.7382026777965738</v>
      </c>
      <c r="U1022" s="2"/>
      <c r="V1022" s="2"/>
      <c r="W1022" s="2"/>
      <c r="X1022" s="2"/>
      <c r="Y1022" s="2"/>
      <c r="Z1022" s="2"/>
      <c r="AA1022" s="2"/>
      <c r="AB1022" s="2">
        <v>2.664623368858984</v>
      </c>
    </row>
    <row r="1023" spans="1:28" ht="14.5">
      <c r="A1023" s="17" t="s">
        <v>2</v>
      </c>
      <c r="B1023" s="47">
        <f t="shared" si="278"/>
        <v>1.1962298740219861</v>
      </c>
      <c r="C1023" s="47">
        <f t="shared" si="278"/>
        <v>1.4151486925915484</v>
      </c>
      <c r="D1023" s="47">
        <f t="shared" si="278"/>
        <v>1.6006912262210526</v>
      </c>
      <c r="E1023" s="47">
        <f t="shared" si="278"/>
        <v>1.7458415646418999</v>
      </c>
      <c r="F1023" s="47">
        <f t="shared" si="278"/>
        <v>1.8616976091462354</v>
      </c>
      <c r="G1023" s="47">
        <f t="shared" si="278"/>
        <v>1.8536551301395798</v>
      </c>
      <c r="H1023" s="47">
        <f t="shared" si="278"/>
        <v>1.7960394342817974</v>
      </c>
      <c r="I1023" s="47">
        <f t="shared" si="278"/>
        <v>1.9050845584687834</v>
      </c>
      <c r="J1023" s="47">
        <f t="shared" si="278"/>
        <v>2.0184406965406589</v>
      </c>
      <c r="K1023" s="47">
        <f t="shared" si="278"/>
        <v>2.1363306088199518</v>
      </c>
      <c r="U1023" s="2"/>
      <c r="V1023" s="2"/>
      <c r="W1023" s="2"/>
      <c r="X1023" s="2"/>
      <c r="Y1023" s="2"/>
      <c r="Z1023" s="2"/>
      <c r="AA1023" s="2"/>
      <c r="AB1023" s="2">
        <v>8.3402417240067326</v>
      </c>
    </row>
    <row r="1024" spans="1:28" ht="14.5">
      <c r="A1024" s="17" t="s">
        <v>3</v>
      </c>
      <c r="B1024" s="47">
        <f t="shared" si="278"/>
        <v>4.5980837377877775</v>
      </c>
      <c r="C1024" s="47">
        <f t="shared" si="278"/>
        <v>5.4456456351143423</v>
      </c>
      <c r="D1024" s="47">
        <f t="shared" si="278"/>
        <v>5.8886849456992376</v>
      </c>
      <c r="E1024" s="47">
        <f t="shared" si="278"/>
        <v>6.150872233881417</v>
      </c>
      <c r="F1024" s="47">
        <f t="shared" si="278"/>
        <v>6.3361149407062829</v>
      </c>
      <c r="G1024" s="47">
        <f t="shared" si="278"/>
        <v>6.1990739603917646</v>
      </c>
      <c r="H1024" s="47">
        <f t="shared" si="278"/>
        <v>5.9414963443638156</v>
      </c>
      <c r="I1024" s="47">
        <f t="shared" si="278"/>
        <v>6.3572101828707561</v>
      </c>
      <c r="J1024" s="47">
        <f t="shared" si="278"/>
        <v>6.7983383106028725</v>
      </c>
      <c r="K1024" s="47">
        <f t="shared" si="278"/>
        <v>7.2665334576937592</v>
      </c>
      <c r="U1024" s="2"/>
      <c r="V1024" s="2"/>
      <c r="W1024" s="2"/>
      <c r="X1024" s="2"/>
      <c r="Y1024" s="2"/>
      <c r="Z1024" s="2"/>
      <c r="AA1024" s="2"/>
      <c r="AB1024" s="2">
        <v>8.4300511733911065</v>
      </c>
    </row>
    <row r="1025" spans="1:28" ht="14.5">
      <c r="A1025" s="17" t="s">
        <v>4</v>
      </c>
      <c r="B1025" s="47">
        <f t="shared" si="278"/>
        <v>3.2979810469396336</v>
      </c>
      <c r="C1025" s="47">
        <f t="shared" si="278"/>
        <v>4.134054737529655</v>
      </c>
      <c r="D1025" s="47">
        <f t="shared" si="278"/>
        <v>4.7094666133693144</v>
      </c>
      <c r="E1025" s="47">
        <f t="shared" si="278"/>
        <v>5.1390658777167531</v>
      </c>
      <c r="F1025" s="47">
        <f t="shared" si="278"/>
        <v>5.5259312414802357</v>
      </c>
      <c r="G1025" s="47">
        <f t="shared" si="278"/>
        <v>5.6503746224191831</v>
      </c>
      <c r="H1025" s="47">
        <f t="shared" si="278"/>
        <v>5.6388542500286825</v>
      </c>
      <c r="I1025" s="47">
        <f t="shared" si="278"/>
        <v>6.1622710718812677</v>
      </c>
      <c r="J1025" s="47">
        <f t="shared" si="278"/>
        <v>6.7332641528910271</v>
      </c>
      <c r="K1025" s="47">
        <f t="shared" si="278"/>
        <v>7.3561873574448065</v>
      </c>
      <c r="U1025" s="2"/>
      <c r="V1025" s="2"/>
      <c r="W1025" s="2"/>
      <c r="X1025" s="2"/>
      <c r="Y1025" s="2"/>
      <c r="Z1025" s="2"/>
      <c r="AA1025" s="2"/>
      <c r="AB1025" s="2">
        <v>9.1106042777358063</v>
      </c>
    </row>
    <row r="1026" spans="1:28" ht="14.5">
      <c r="A1026" s="17" t="s">
        <v>0</v>
      </c>
      <c r="B1026" s="47">
        <f t="shared" si="278"/>
        <v>7.1406244596847497</v>
      </c>
      <c r="C1026" s="47">
        <f t="shared" si="278"/>
        <v>8.1030603125641925</v>
      </c>
      <c r="D1026" s="47">
        <f t="shared" si="278"/>
        <v>8.9062852345381156</v>
      </c>
      <c r="E1026" s="47">
        <f t="shared" si="278"/>
        <v>9.3109350517203318</v>
      </c>
      <c r="F1026" s="47">
        <f t="shared" si="278"/>
        <v>9.7189853841740366</v>
      </c>
      <c r="G1026" s="47">
        <f t="shared" si="278"/>
        <v>10.064624142262646</v>
      </c>
      <c r="H1026" s="47">
        <f t="shared" si="278"/>
        <v>8.18006916558768</v>
      </c>
      <c r="I1026" s="47">
        <f t="shared" si="278"/>
        <v>8.4146141803364767</v>
      </c>
      <c r="J1026" s="47">
        <f t="shared" si="278"/>
        <v>8.649098122336575</v>
      </c>
      <c r="K1026" s="47">
        <f t="shared" si="278"/>
        <v>8.8836221335576369</v>
      </c>
      <c r="U1026" s="2"/>
      <c r="V1026" s="2"/>
      <c r="W1026" s="2"/>
      <c r="X1026" s="2"/>
      <c r="Y1026" s="2"/>
      <c r="Z1026" s="2"/>
      <c r="AA1026" s="2"/>
      <c r="AB1026" s="2">
        <v>15.225842416380083</v>
      </c>
    </row>
    <row r="1027" spans="1:28" ht="14.5">
      <c r="A1027" s="17" t="s">
        <v>1</v>
      </c>
      <c r="B1027" s="47">
        <f t="shared" si="278"/>
        <v>1.5036727685109073</v>
      </c>
      <c r="C1027" s="47">
        <f t="shared" si="278"/>
        <v>1.5540044500621475</v>
      </c>
      <c r="D1027" s="47">
        <f t="shared" si="278"/>
        <v>1.4504155013219699</v>
      </c>
      <c r="E1027" s="47">
        <f t="shared" si="278"/>
        <v>1.3108498523769776</v>
      </c>
      <c r="F1027" s="47">
        <f t="shared" si="278"/>
        <v>1.1616635697162681</v>
      </c>
      <c r="G1027" s="47">
        <f t="shared" si="278"/>
        <v>0.99209452402845477</v>
      </c>
      <c r="H1027" s="47">
        <f t="shared" si="278"/>
        <v>0.81573237849448699</v>
      </c>
      <c r="I1027" s="47">
        <f t="shared" si="278"/>
        <v>0.82582067808075754</v>
      </c>
      <c r="J1027" s="47">
        <f t="shared" si="278"/>
        <v>0.8358954745287801</v>
      </c>
      <c r="K1027" s="47">
        <f t="shared" si="278"/>
        <v>0.84595954179284594</v>
      </c>
      <c r="U1027" s="2"/>
      <c r="V1027" s="2"/>
      <c r="W1027" s="2"/>
      <c r="X1027" s="2"/>
      <c r="Y1027" s="2"/>
      <c r="Z1027" s="2"/>
      <c r="AA1027" s="2"/>
      <c r="AB1027" s="2">
        <v>4.5757467802784673</v>
      </c>
    </row>
    <row r="1028" spans="1:28" ht="14.5">
      <c r="A1028" s="17" t="s">
        <v>7</v>
      </c>
      <c r="B1028" s="47">
        <f t="shared" si="278"/>
        <v>2.6559611357643917</v>
      </c>
      <c r="C1028" s="47">
        <f t="shared" si="278"/>
        <v>3.3305461088157413</v>
      </c>
      <c r="D1028" s="47">
        <f t="shared" si="278"/>
        <v>3.7219943186160052</v>
      </c>
      <c r="E1028" s="47">
        <f t="shared" si="278"/>
        <v>3.879141784268322</v>
      </c>
      <c r="F1028" s="47">
        <f t="shared" si="278"/>
        <v>3.9834856251112805</v>
      </c>
      <c r="G1028" s="47">
        <f t="shared" si="278"/>
        <v>3.8304286646884615</v>
      </c>
      <c r="H1028" s="47">
        <f t="shared" si="278"/>
        <v>3.6078829004932658</v>
      </c>
      <c r="I1028" s="47">
        <f t="shared" si="278"/>
        <v>3.8590530571275439</v>
      </c>
      <c r="J1028" s="47">
        <f t="shared" si="278"/>
        <v>4.1241071585634792</v>
      </c>
      <c r="K1028" s="47">
        <f t="shared" si="278"/>
        <v>4.4039038663178349</v>
      </c>
      <c r="U1028" s="2"/>
      <c r="V1028" s="2"/>
      <c r="W1028" s="2"/>
      <c r="X1028" s="2"/>
      <c r="Y1028" s="2"/>
      <c r="Z1028" s="2"/>
      <c r="AA1028" s="2"/>
      <c r="AB1028" s="2">
        <v>8.1397797830539051</v>
      </c>
    </row>
    <row r="1029" spans="1:28" ht="14.5">
      <c r="A1029" s="17" t="s">
        <v>8</v>
      </c>
      <c r="B1029" s="47">
        <f t="shared" si="278"/>
        <v>2.939738435129243</v>
      </c>
      <c r="C1029" s="47">
        <f t="shared" si="278"/>
        <v>3.6773901013899426</v>
      </c>
      <c r="D1029" s="47">
        <f t="shared" si="278"/>
        <v>4.1507788701951531</v>
      </c>
      <c r="E1029" s="47">
        <f t="shared" si="278"/>
        <v>4.5835538424312681</v>
      </c>
      <c r="F1029" s="47">
        <f t="shared" si="278"/>
        <v>4.9351673061982453</v>
      </c>
      <c r="G1029" s="47">
        <f t="shared" si="278"/>
        <v>5.197458951573827</v>
      </c>
      <c r="H1029" s="47">
        <f t="shared" si="278"/>
        <v>5.2600750288225537</v>
      </c>
      <c r="I1029" s="47">
        <f t="shared" si="278"/>
        <v>5.9491698948442098</v>
      </c>
      <c r="J1029" s="47">
        <f t="shared" si="278"/>
        <v>6.7186309247747102</v>
      </c>
      <c r="K1029" s="47">
        <f t="shared" si="278"/>
        <v>7.57809789572054</v>
      </c>
      <c r="U1029" s="2"/>
      <c r="V1029" s="2"/>
      <c r="W1029" s="2"/>
      <c r="X1029" s="2"/>
      <c r="Y1029" s="2"/>
      <c r="Z1029" s="2"/>
    </row>
    <row r="1030" spans="1:28" ht="14.5">
      <c r="A1030" s="17" t="s">
        <v>89</v>
      </c>
      <c r="B1030" s="47">
        <f>SUM(B1020:B1029)</f>
        <v>35.488902767172576</v>
      </c>
      <c r="C1030" s="47">
        <f t="shared" ref="C1030:K1030" si="279">SUM(C1020:C1029)</f>
        <v>42.754795285871111</v>
      </c>
      <c r="D1030" s="47">
        <f t="shared" si="279"/>
        <v>47.454307279407971</v>
      </c>
      <c r="E1030" s="47">
        <f t="shared" si="279"/>
        <v>50.109935459538562</v>
      </c>
      <c r="F1030" s="47">
        <f t="shared" si="279"/>
        <v>52.220866963007978</v>
      </c>
      <c r="G1030" s="47">
        <f t="shared" si="279"/>
        <v>52.144630952546116</v>
      </c>
      <c r="H1030" s="47">
        <f t="shared" si="279"/>
        <v>48.803975040102124</v>
      </c>
      <c r="I1030" s="47">
        <f t="shared" si="279"/>
        <v>52.459584757146111</v>
      </c>
      <c r="J1030" s="47">
        <f t="shared" si="279"/>
        <v>56.477866722745254</v>
      </c>
      <c r="K1030" s="47">
        <f t="shared" si="279"/>
        <v>60.91311202463443</v>
      </c>
      <c r="U1030" s="2"/>
      <c r="V1030" s="2"/>
      <c r="W1030" s="2"/>
      <c r="X1030" s="2"/>
      <c r="Y1030" s="2"/>
      <c r="Z1030" s="2"/>
    </row>
    <row r="1032" spans="1:28">
      <c r="A1032" t="s">
        <v>284</v>
      </c>
      <c r="B1032">
        <v>80000</v>
      </c>
      <c r="C1032" s="8" t="s">
        <v>292</v>
      </c>
      <c r="E1032" s="12" t="s">
        <v>91</v>
      </c>
      <c r="H1032" s="8" t="s">
        <v>138</v>
      </c>
    </row>
    <row r="1034" spans="1:28">
      <c r="A1034" t="s">
        <v>654</v>
      </c>
    </row>
    <row r="1035" spans="1:28" ht="14.5">
      <c r="A1035" s="129"/>
      <c r="B1035" s="129">
        <v>2010</v>
      </c>
      <c r="C1035" s="129">
        <v>2020</v>
      </c>
      <c r="D1035" s="129">
        <v>2030</v>
      </c>
      <c r="E1035" s="129">
        <v>2040</v>
      </c>
      <c r="F1035" s="129">
        <v>2050</v>
      </c>
      <c r="G1035" s="129">
        <v>2060</v>
      </c>
      <c r="H1035" s="129">
        <v>2070</v>
      </c>
      <c r="I1035" s="129">
        <v>2080</v>
      </c>
      <c r="J1035" s="129">
        <v>2090</v>
      </c>
      <c r="K1035" s="129">
        <v>2100</v>
      </c>
    </row>
    <row r="1036" spans="1:28" ht="14.5">
      <c r="A1036" s="129" t="s">
        <v>5</v>
      </c>
      <c r="B1036" s="137">
        <f>B983/$B$1032*10</f>
        <v>5.8929417619213754E-2</v>
      </c>
      <c r="C1036" s="137">
        <f t="shared" ref="C1036:K1036" si="280">C983/$B$1032*10</f>
        <v>7.9128048724820987E-2</v>
      </c>
      <c r="D1036" s="137">
        <f t="shared" si="280"/>
        <v>0.10371821084200065</v>
      </c>
      <c r="E1036" s="137">
        <f t="shared" si="280"/>
        <v>0.13329058902266111</v>
      </c>
      <c r="F1036" s="137">
        <f t="shared" si="280"/>
        <v>0.17064101098572482</v>
      </c>
      <c r="G1036" s="137">
        <f t="shared" si="280"/>
        <v>0.21696202916893212</v>
      </c>
      <c r="H1036" s="137">
        <f t="shared" si="280"/>
        <v>0.27524592201021136</v>
      </c>
      <c r="I1036" s="137">
        <f t="shared" si="280"/>
        <v>0.34512911882573993</v>
      </c>
      <c r="J1036" s="137">
        <f t="shared" si="280"/>
        <v>0.43221055454680141</v>
      </c>
      <c r="K1036" s="137">
        <f t="shared" si="280"/>
        <v>0.54072271187209819</v>
      </c>
    </row>
    <row r="1037" spans="1:28" ht="14.5">
      <c r="A1037" s="129" t="s">
        <v>6</v>
      </c>
      <c r="B1037" s="137">
        <f t="shared" ref="B1037:K1045" si="281">B984/$B$1032*10</f>
        <v>0.2195350993662703</v>
      </c>
      <c r="C1037" s="137">
        <f t="shared" si="281"/>
        <v>0.30061879896352661</v>
      </c>
      <c r="D1037" s="137">
        <f t="shared" si="281"/>
        <v>0.3871187565903555</v>
      </c>
      <c r="E1037" s="137">
        <f t="shared" si="281"/>
        <v>0.45847350460104075</v>
      </c>
      <c r="F1037" s="137">
        <f t="shared" si="281"/>
        <v>0.53985685651846416</v>
      </c>
      <c r="G1037" s="137">
        <f t="shared" si="281"/>
        <v>0.59874493660216555</v>
      </c>
      <c r="H1037" s="137">
        <f t="shared" si="281"/>
        <v>0.66288380032219141</v>
      </c>
      <c r="I1037" s="137">
        <f t="shared" si="281"/>
        <v>0.7149311068490628</v>
      </c>
      <c r="J1037" s="137">
        <f t="shared" si="281"/>
        <v>0.77043604019879253</v>
      </c>
      <c r="K1037" s="137">
        <f t="shared" si="281"/>
        <v>0.82962829877546329</v>
      </c>
    </row>
    <row r="1038" spans="1:28" ht="14.5">
      <c r="A1038" s="129" t="s">
        <v>11</v>
      </c>
      <c r="B1038" s="137">
        <f t="shared" si="281"/>
        <v>0.18762285455986688</v>
      </c>
      <c r="C1038" s="137">
        <f t="shared" si="281"/>
        <v>0.2083390034132882</v>
      </c>
      <c r="D1038" s="137">
        <f t="shared" si="281"/>
        <v>0.23114434612168072</v>
      </c>
      <c r="E1038" s="137">
        <f t="shared" si="281"/>
        <v>0.25016355610167362</v>
      </c>
      <c r="F1038" s="137">
        <f t="shared" si="281"/>
        <v>0.27088668160524459</v>
      </c>
      <c r="G1038" s="137">
        <f t="shared" si="281"/>
        <v>0.2870860863262672</v>
      </c>
      <c r="H1038" s="137">
        <f t="shared" si="281"/>
        <v>0.30417333530654755</v>
      </c>
      <c r="I1038" s="137">
        <f t="shared" si="281"/>
        <v>0.32382028646827926</v>
      </c>
      <c r="J1038" s="137">
        <f t="shared" si="281"/>
        <v>0.34465306760290915</v>
      </c>
      <c r="K1038" s="137">
        <f t="shared" si="281"/>
        <v>0.36674763676381367</v>
      </c>
    </row>
    <row r="1039" spans="1:28" ht="14.5">
      <c r="A1039" s="129" t="s">
        <v>2</v>
      </c>
      <c r="B1039" s="137">
        <f t="shared" si="281"/>
        <v>4.302092022921955E-2</v>
      </c>
      <c r="C1039" s="137">
        <f t="shared" si="281"/>
        <v>5.2446383118181505E-2</v>
      </c>
      <c r="D1039" s="137">
        <f t="shared" si="281"/>
        <v>6.5564911977226581E-2</v>
      </c>
      <c r="E1039" s="137">
        <f t="shared" si="281"/>
        <v>7.9919838180104452E-2</v>
      </c>
      <c r="F1039" s="137">
        <f t="shared" si="281"/>
        <v>9.6581227197793648E-2</v>
      </c>
      <c r="G1039" s="137">
        <f t="shared" si="281"/>
        <v>0.11095049263983441</v>
      </c>
      <c r="H1039" s="137">
        <f t="shared" si="281"/>
        <v>0.12703526780183946</v>
      </c>
      <c r="I1039" s="137">
        <f t="shared" si="281"/>
        <v>0.13885806637233239</v>
      </c>
      <c r="J1039" s="137">
        <f t="shared" si="281"/>
        <v>0.15160770282194172</v>
      </c>
      <c r="K1039" s="137">
        <f t="shared" si="281"/>
        <v>0.16535683578974048</v>
      </c>
    </row>
    <row r="1040" spans="1:28" ht="14.5">
      <c r="A1040" s="129" t="s">
        <v>3</v>
      </c>
      <c r="B1040" s="137">
        <f t="shared" si="281"/>
        <v>0.17406775278905964</v>
      </c>
      <c r="C1040" s="137">
        <f t="shared" si="281"/>
        <v>0.21244144188948499</v>
      </c>
      <c r="D1040" s="137">
        <f t="shared" si="281"/>
        <v>0.25235928550612097</v>
      </c>
      <c r="E1040" s="137">
        <f t="shared" si="281"/>
        <v>0.29240541001588133</v>
      </c>
      <c r="F1040" s="137">
        <f t="shared" si="281"/>
        <v>0.33817281444623259</v>
      </c>
      <c r="G1040" s="137">
        <f t="shared" si="281"/>
        <v>0.37713640783635849</v>
      </c>
      <c r="H1040" s="137">
        <f t="shared" si="281"/>
        <v>0.4202466632096693</v>
      </c>
      <c r="I1040" s="137">
        <f t="shared" si="281"/>
        <v>0.46336521368135353</v>
      </c>
      <c r="J1040" s="137">
        <f t="shared" si="281"/>
        <v>0.51063202205710179</v>
      </c>
      <c r="K1040" s="137">
        <f t="shared" si="281"/>
        <v>0.56244617512091699</v>
      </c>
    </row>
    <row r="1041" spans="1:20" ht="14.5">
      <c r="A1041" s="129" t="s">
        <v>4</v>
      </c>
      <c r="B1041" s="137">
        <f t="shared" si="281"/>
        <v>0.11860778820113319</v>
      </c>
      <c r="C1041" s="137">
        <f t="shared" si="281"/>
        <v>0.1532109097305952</v>
      </c>
      <c r="D1041" s="137">
        <f t="shared" si="281"/>
        <v>0.19290151586212612</v>
      </c>
      <c r="E1041" s="137">
        <f t="shared" si="281"/>
        <v>0.23525233999584794</v>
      </c>
      <c r="F1041" s="137">
        <f t="shared" si="281"/>
        <v>0.28667449433828363</v>
      </c>
      <c r="G1041" s="137">
        <f t="shared" si="281"/>
        <v>0.33820306580427417</v>
      </c>
      <c r="H1041" s="137">
        <f t="shared" si="281"/>
        <v>0.39884055220334436</v>
      </c>
      <c r="I1041" s="137">
        <f t="shared" si="281"/>
        <v>0.44915646484025296</v>
      </c>
      <c r="J1041" s="137">
        <f t="shared" si="281"/>
        <v>0.50574421753518828</v>
      </c>
      <c r="K1041" s="137">
        <f t="shared" si="281"/>
        <v>0.5693855903583519</v>
      </c>
    </row>
    <row r="1042" spans="1:20" ht="14.5">
      <c r="A1042" s="129" t="s">
        <v>0</v>
      </c>
      <c r="B1042" s="137">
        <f t="shared" si="281"/>
        <v>0.33135958870627086</v>
      </c>
      <c r="C1042" s="137">
        <f t="shared" si="281"/>
        <v>0.38749030202315038</v>
      </c>
      <c r="D1042" s="137">
        <f t="shared" si="281"/>
        <v>0.43889110880208715</v>
      </c>
      <c r="E1042" s="137">
        <f t="shared" si="281"/>
        <v>0.47282659599110516</v>
      </c>
      <c r="F1042" s="137">
        <f t="shared" si="281"/>
        <v>0.50860186201552737</v>
      </c>
      <c r="G1042" s="137">
        <f t="shared" si="281"/>
        <v>0.54275395240540691</v>
      </c>
      <c r="H1042" s="137">
        <f t="shared" si="281"/>
        <v>0.57858266208032338</v>
      </c>
      <c r="I1042" s="137">
        <f t="shared" si="281"/>
        <v>0.61332556035720864</v>
      </c>
      <c r="J1042" s="137">
        <f t="shared" si="281"/>
        <v>0.64964499579123691</v>
      </c>
      <c r="K1042" s="137">
        <f t="shared" si="281"/>
        <v>0.68761250730204615</v>
      </c>
    </row>
    <row r="1043" spans="1:20" ht="14.5">
      <c r="A1043" s="129" t="s">
        <v>1</v>
      </c>
      <c r="B1043" s="137">
        <f t="shared" si="281"/>
        <v>4.7024105832171606E-2</v>
      </c>
      <c r="C1043" s="137">
        <f t="shared" si="281"/>
        <v>5.00804112344546E-2</v>
      </c>
      <c r="D1043" s="137">
        <f t="shared" si="281"/>
        <v>5.2452895818600423E-2</v>
      </c>
      <c r="E1043" s="137">
        <f t="shared" si="281"/>
        <v>5.4003646917343655E-2</v>
      </c>
      <c r="F1043" s="137">
        <f t="shared" si="281"/>
        <v>5.559543780090187E-2</v>
      </c>
      <c r="G1043" s="137">
        <f t="shared" si="281"/>
        <v>5.6637616043012796E-2</v>
      </c>
      <c r="H1043" s="137">
        <f t="shared" si="281"/>
        <v>5.7697386359513332E-2</v>
      </c>
      <c r="I1043" s="137">
        <f t="shared" si="281"/>
        <v>6.0192531622192229E-2</v>
      </c>
      <c r="J1043" s="137">
        <f t="shared" si="281"/>
        <v>6.2785194982325043E-2</v>
      </c>
      <c r="K1043" s="137">
        <f t="shared" si="281"/>
        <v>6.5479187752813361E-2</v>
      </c>
    </row>
    <row r="1044" spans="1:20" ht="14.5">
      <c r="A1044" s="129" t="s">
        <v>7</v>
      </c>
      <c r="B1044" s="137">
        <f t="shared" si="281"/>
        <v>0.10054562134181912</v>
      </c>
      <c r="C1044" s="137">
        <f t="shared" si="281"/>
        <v>0.12992876603535614</v>
      </c>
      <c r="D1044" s="137">
        <f t="shared" si="281"/>
        <v>0.15950587195020061</v>
      </c>
      <c r="E1044" s="137">
        <f t="shared" si="281"/>
        <v>0.1844099504604641</v>
      </c>
      <c r="F1044" s="137">
        <f t="shared" si="281"/>
        <v>0.21260765591475062</v>
      </c>
      <c r="G1044" s="137">
        <f t="shared" si="281"/>
        <v>0.23303385575072755</v>
      </c>
      <c r="H1044" s="137">
        <f t="shared" si="281"/>
        <v>0.25518836708900899</v>
      </c>
      <c r="I1044" s="137">
        <f t="shared" si="281"/>
        <v>0.28127919212765451</v>
      </c>
      <c r="J1044" s="137">
        <f t="shared" si="281"/>
        <v>0.3097670462020134</v>
      </c>
      <c r="K1044" s="137">
        <f t="shared" si="281"/>
        <v>0.34087215033574175</v>
      </c>
    </row>
    <row r="1045" spans="1:20" ht="14.5">
      <c r="A1045" s="129" t="s">
        <v>8</v>
      </c>
      <c r="B1045" s="137">
        <f t="shared" si="281"/>
        <v>9.3976922707261018E-2</v>
      </c>
      <c r="C1045" s="137">
        <f t="shared" si="281"/>
        <v>0.12114364841717684</v>
      </c>
      <c r="D1045" s="137">
        <f t="shared" si="281"/>
        <v>0.15309682287092791</v>
      </c>
      <c r="E1045" s="137">
        <f t="shared" si="281"/>
        <v>0.19203265765693767</v>
      </c>
      <c r="F1045" s="137">
        <f t="shared" si="281"/>
        <v>0.23927948771042093</v>
      </c>
      <c r="G1045" s="137">
        <f t="shared" si="281"/>
        <v>0.29902045832400465</v>
      </c>
      <c r="H1045" s="137">
        <f t="shared" si="281"/>
        <v>0.37204920292379229</v>
      </c>
      <c r="I1045" s="137">
        <f t="shared" si="281"/>
        <v>0.43362391682106288</v>
      </c>
      <c r="J1045" s="137">
        <f t="shared" si="281"/>
        <v>0.50464509676171876</v>
      </c>
      <c r="K1045" s="137">
        <f t="shared" si="281"/>
        <v>0.58656196946661288</v>
      </c>
    </row>
    <row r="1046" spans="1:20" ht="14.5">
      <c r="A1046" s="129" t="s">
        <v>89</v>
      </c>
      <c r="B1046" s="137">
        <f>SUM(B1036:B1045)</f>
        <v>1.374690071352286</v>
      </c>
      <c r="C1046" s="137">
        <f t="shared" ref="C1046:K1046" si="282">SUM(C1036:C1045)</f>
        <v>1.6948277135500354</v>
      </c>
      <c r="D1046" s="137">
        <f t="shared" si="282"/>
        <v>2.0367537263413267</v>
      </c>
      <c r="E1046" s="137">
        <f t="shared" si="282"/>
        <v>2.3527780889430594</v>
      </c>
      <c r="F1046" s="137">
        <f t="shared" si="282"/>
        <v>2.7188975285333443</v>
      </c>
      <c r="G1046" s="137">
        <f t="shared" si="282"/>
        <v>3.0605289009009833</v>
      </c>
      <c r="H1046" s="137">
        <f t="shared" si="282"/>
        <v>3.4519431593064409</v>
      </c>
      <c r="I1046" s="137">
        <f t="shared" si="282"/>
        <v>3.8236814579651397</v>
      </c>
      <c r="J1046" s="137">
        <f t="shared" si="282"/>
        <v>4.2421259385000294</v>
      </c>
      <c r="K1046" s="137">
        <f t="shared" si="282"/>
        <v>4.7148130635375995</v>
      </c>
    </row>
    <row r="1049" spans="1:20" ht="14.5">
      <c r="A1049" s="34" t="s">
        <v>81</v>
      </c>
      <c r="B1049" s="35"/>
      <c r="C1049" s="35"/>
      <c r="D1049" s="35"/>
      <c r="E1049" s="35"/>
      <c r="F1049" s="35"/>
      <c r="G1049" s="35"/>
      <c r="H1049" s="35"/>
      <c r="I1049" s="35"/>
      <c r="J1049" s="35"/>
      <c r="K1049" s="35"/>
      <c r="L1049" s="35"/>
      <c r="M1049" s="35"/>
      <c r="N1049" s="35"/>
      <c r="O1049" s="35"/>
      <c r="P1049" s="35"/>
      <c r="Q1049" s="35"/>
      <c r="R1049" s="35"/>
      <c r="S1049" s="35"/>
      <c r="T1049" s="35"/>
    </row>
    <row r="1050" spans="1:20" outlineLevel="1"/>
    <row r="1051" spans="1:20" outlineLevel="1">
      <c r="A1051" t="s">
        <v>72</v>
      </c>
      <c r="B1051">
        <v>1990</v>
      </c>
      <c r="D1051" t="s">
        <v>73</v>
      </c>
      <c r="E1051">
        <v>1990</v>
      </c>
    </row>
    <row r="1052" spans="1:20" outlineLevel="1">
      <c r="A1052" t="s">
        <v>5</v>
      </c>
      <c r="B1052" s="3">
        <v>71</v>
      </c>
      <c r="D1052" t="s">
        <v>5</v>
      </c>
      <c r="E1052" s="2">
        <v>0</v>
      </c>
      <c r="F1052" s="8" t="s">
        <v>154</v>
      </c>
    </row>
    <row r="1053" spans="1:20" outlineLevel="1">
      <c r="A1053" t="s">
        <v>6</v>
      </c>
      <c r="B1053" s="3">
        <v>18</v>
      </c>
      <c r="D1053" t="s">
        <v>6</v>
      </c>
      <c r="E1053" s="2">
        <v>0</v>
      </c>
    </row>
    <row r="1054" spans="1:20" outlineLevel="1">
      <c r="A1054" t="s">
        <v>11</v>
      </c>
      <c r="B1054" s="3">
        <v>62.687005649717513</v>
      </c>
      <c r="C1054" s="1"/>
      <c r="D1054" t="s">
        <v>11</v>
      </c>
      <c r="E1054" s="2">
        <v>1.5008716707021792</v>
      </c>
    </row>
    <row r="1055" spans="1:20" outlineLevel="1">
      <c r="A1055" t="s">
        <v>2</v>
      </c>
      <c r="B1055" s="3">
        <v>11</v>
      </c>
      <c r="D1055" t="s">
        <v>2</v>
      </c>
      <c r="E1055" s="2">
        <v>0.1</v>
      </c>
    </row>
    <row r="1056" spans="1:20" outlineLevel="1">
      <c r="A1056" t="s">
        <v>3</v>
      </c>
      <c r="B1056" s="3">
        <v>60</v>
      </c>
      <c r="D1056" t="s">
        <v>3</v>
      </c>
      <c r="E1056" s="2">
        <v>0.4</v>
      </c>
    </row>
    <row r="1057" spans="1:39" ht="14.5" outlineLevel="1">
      <c r="A1057" t="s">
        <v>4</v>
      </c>
      <c r="B1057" s="3">
        <v>86</v>
      </c>
      <c r="D1057" t="s">
        <v>4</v>
      </c>
      <c r="E1057" s="2">
        <v>0.7</v>
      </c>
      <c r="N1057" s="25"/>
      <c r="O1057" s="25"/>
    </row>
    <row r="1058" spans="1:39" ht="14.5" outlineLevel="1">
      <c r="A1058" t="s">
        <v>0</v>
      </c>
      <c r="B1058" s="3">
        <v>32</v>
      </c>
      <c r="D1058" t="s">
        <v>0</v>
      </c>
      <c r="E1058" s="2">
        <v>0.4</v>
      </c>
      <c r="F1058" s="3"/>
      <c r="G1058" s="3"/>
      <c r="H1058" s="3"/>
      <c r="I1058" s="3"/>
      <c r="J1058" s="3"/>
      <c r="K1058" s="3"/>
      <c r="L1058" s="3"/>
      <c r="N1058" s="25"/>
      <c r="O1058" s="25"/>
    </row>
    <row r="1059" spans="1:39" ht="14.5" outlineLevel="1">
      <c r="A1059" t="s">
        <v>1</v>
      </c>
      <c r="B1059" s="3">
        <v>50</v>
      </c>
      <c r="D1059" t="s">
        <v>1</v>
      </c>
      <c r="E1059" s="2">
        <v>0.9</v>
      </c>
      <c r="N1059" s="25"/>
      <c r="O1059" s="25"/>
    </row>
    <row r="1060" spans="1:39" ht="14.5" outlineLevel="1">
      <c r="A1060" t="s">
        <v>7</v>
      </c>
      <c r="B1060" s="3">
        <v>50</v>
      </c>
      <c r="D1060" t="s">
        <v>7</v>
      </c>
      <c r="E1060" s="2">
        <v>0.3</v>
      </c>
      <c r="N1060" s="25"/>
      <c r="O1060" s="25"/>
    </row>
    <row r="1061" spans="1:39" ht="14.5" outlineLevel="1">
      <c r="A1061" t="s">
        <v>8</v>
      </c>
      <c r="B1061" s="3">
        <v>60</v>
      </c>
      <c r="D1061" t="s">
        <v>8</v>
      </c>
      <c r="E1061" s="2">
        <v>0.3</v>
      </c>
      <c r="F1061" s="2"/>
      <c r="G1061" s="2"/>
      <c r="H1061" s="2"/>
      <c r="I1061" s="2"/>
      <c r="J1061" s="2"/>
      <c r="K1061" s="2"/>
      <c r="N1061" s="25"/>
      <c r="O1061" s="25"/>
    </row>
    <row r="1062" spans="1:39" outlineLevel="1"/>
    <row r="1063" spans="1:39" ht="14.5" outlineLevel="1">
      <c r="A1063" s="54" t="s">
        <v>82</v>
      </c>
      <c r="B1063" s="5" t="s">
        <v>218</v>
      </c>
      <c r="C1063" s="5"/>
      <c r="D1063" s="5"/>
      <c r="E1063" s="5"/>
      <c r="F1063" s="5"/>
      <c r="G1063" s="5"/>
      <c r="H1063" s="5"/>
      <c r="I1063" s="5"/>
      <c r="J1063" s="5"/>
      <c r="K1063" s="5"/>
      <c r="M1063" t="s">
        <v>203</v>
      </c>
    </row>
    <row r="1064" spans="1:39" ht="14.5" outlineLevel="1">
      <c r="A1064" s="23" t="s">
        <v>63</v>
      </c>
      <c r="B1064" s="59"/>
      <c r="C1064" s="23"/>
      <c r="D1064" s="59"/>
      <c r="E1064" s="59"/>
      <c r="F1064" s="59"/>
      <c r="G1064" s="59"/>
      <c r="H1064" s="59"/>
      <c r="I1064" s="59"/>
      <c r="J1064" s="59"/>
      <c r="K1064" s="75"/>
      <c r="L1064" s="5"/>
      <c r="M1064" t="s">
        <v>202</v>
      </c>
      <c r="O1064" t="s">
        <v>63</v>
      </c>
    </row>
    <row r="1065" spans="1:39" ht="14.5" outlineLevel="1">
      <c r="A1065" s="23"/>
      <c r="B1065" s="69">
        <v>2010</v>
      </c>
      <c r="C1065" s="69">
        <v>2020</v>
      </c>
      <c r="D1065" s="69">
        <v>2030</v>
      </c>
      <c r="E1065" s="69">
        <v>2040</v>
      </c>
      <c r="F1065" s="69">
        <v>2050</v>
      </c>
      <c r="G1065" s="69">
        <v>2060</v>
      </c>
      <c r="H1065" s="69">
        <v>2070</v>
      </c>
      <c r="I1065" s="69">
        <v>2080</v>
      </c>
      <c r="J1065" s="69">
        <v>2090</v>
      </c>
      <c r="K1065" s="69">
        <v>2100</v>
      </c>
      <c r="L1065" s="32"/>
      <c r="M1065" s="69">
        <v>2010</v>
      </c>
      <c r="N1065" s="69">
        <v>2018</v>
      </c>
      <c r="O1065" s="69">
        <v>2010</v>
      </c>
      <c r="P1065" s="69">
        <v>2018</v>
      </c>
    </row>
    <row r="1066" spans="1:39" ht="14.5" outlineLevel="1">
      <c r="A1066" s="23" t="s">
        <v>5</v>
      </c>
      <c r="B1066" s="121">
        <v>2.14</v>
      </c>
      <c r="C1066" s="121">
        <f t="shared" ref="C1066:K1066" si="283">B1066+(C53-$B53)*$B$1077*0.6</f>
        <v>3.7596963523203062</v>
      </c>
      <c r="D1066" s="121">
        <f t="shared" si="283"/>
        <v>7.13085026700284</v>
      </c>
      <c r="E1066" s="121">
        <f t="shared" si="283"/>
        <v>12.604013447643801</v>
      </c>
      <c r="F1066" s="121">
        <f t="shared" si="283"/>
        <v>20.482146997299822</v>
      </c>
      <c r="G1066" s="121">
        <f t="shared" si="283"/>
        <v>30.963594890623163</v>
      </c>
      <c r="H1066" s="121">
        <f t="shared" si="283"/>
        <v>44.104451380190739</v>
      </c>
      <c r="I1066" s="121">
        <f t="shared" si="283"/>
        <v>59.917851967069218</v>
      </c>
      <c r="J1066" s="121">
        <f t="shared" si="283"/>
        <v>78.444787987662465</v>
      </c>
      <c r="K1066" s="121">
        <f t="shared" si="283"/>
        <v>99.758138832738979</v>
      </c>
      <c r="L1066" s="6"/>
      <c r="M1066">
        <v>2138.2313787628086</v>
      </c>
      <c r="N1066">
        <v>3585.901849453528</v>
      </c>
      <c r="O1066" s="2">
        <f>M1066/1000</f>
        <v>2.1382313787628084</v>
      </c>
      <c r="P1066" s="2">
        <f>N1066/1000</f>
        <v>3.5859018494535282</v>
      </c>
      <c r="Q1066" s="2"/>
      <c r="R1066" s="2"/>
      <c r="S1066" s="2"/>
      <c r="T1066" s="2"/>
      <c r="U1066" s="2"/>
      <c r="V1066" s="2"/>
      <c r="W1066" s="2"/>
      <c r="X1066" s="2"/>
      <c r="Y1066" s="2"/>
      <c r="Z1066" s="2"/>
      <c r="AB1066" s="2"/>
      <c r="AC1066" s="2"/>
      <c r="AD1066" s="2"/>
      <c r="AE1066" s="2"/>
      <c r="AF1066" s="2"/>
      <c r="AG1066" s="2"/>
      <c r="AH1066" s="2"/>
      <c r="AI1066" s="2"/>
      <c r="AJ1066" s="2"/>
      <c r="AK1066" s="2"/>
      <c r="AL1066" s="2"/>
      <c r="AM1066" s="2"/>
    </row>
    <row r="1067" spans="1:39" ht="14.5" outlineLevel="1">
      <c r="A1067" s="23" t="s">
        <v>6</v>
      </c>
      <c r="B1067" s="121">
        <f>O1073-B1073-B1074</f>
        <v>61.874244968818374</v>
      </c>
      <c r="C1067" s="121">
        <f t="shared" ref="C1067:K1067" si="284">B1067+(C54-$B54)*$B$1077*0.2</f>
        <v>70.467021075030331</v>
      </c>
      <c r="D1067" s="121">
        <f t="shared" si="284"/>
        <v>86.001747672764765</v>
      </c>
      <c r="E1067" s="121">
        <f t="shared" si="284"/>
        <v>105.75785847664365</v>
      </c>
      <c r="F1067" s="121">
        <f t="shared" si="284"/>
        <v>127.54769567325339</v>
      </c>
      <c r="G1067" s="121">
        <f t="shared" si="284"/>
        <v>149.85122798719183</v>
      </c>
      <c r="H1067" s="121">
        <f t="shared" si="284"/>
        <v>171.91797848976293</v>
      </c>
      <c r="I1067" s="121">
        <f t="shared" si="284"/>
        <v>193.70910990347369</v>
      </c>
      <c r="J1067" s="121">
        <f t="shared" si="284"/>
        <v>215.5639659323501</v>
      </c>
      <c r="K1067" s="121">
        <f t="shared" si="284"/>
        <v>238.03924052720379</v>
      </c>
      <c r="L1067" s="6"/>
      <c r="O1067" s="2">
        <f t="shared" ref="O1067:P1076" si="285">M1067/1000</f>
        <v>0</v>
      </c>
      <c r="P1067" s="2">
        <f t="shared" si="285"/>
        <v>0</v>
      </c>
      <c r="Q1067" s="2"/>
      <c r="R1067" s="2"/>
      <c r="S1067" s="2"/>
      <c r="T1067" s="2"/>
      <c r="U1067" s="2"/>
      <c r="V1067" s="2"/>
      <c r="W1067" s="2"/>
      <c r="X1067" s="2"/>
      <c r="Y1067" s="2"/>
      <c r="Z1067" s="2"/>
      <c r="AB1067" s="2"/>
      <c r="AC1067" s="2"/>
      <c r="AD1067" s="2"/>
      <c r="AE1067" s="2"/>
      <c r="AF1067" s="2"/>
      <c r="AG1067" s="2"/>
      <c r="AH1067" s="2"/>
      <c r="AI1067" s="2"/>
      <c r="AJ1067" s="2"/>
      <c r="AK1067" s="2"/>
      <c r="AL1067" s="2"/>
      <c r="AM1067" s="2"/>
    </row>
    <row r="1068" spans="1:39" ht="14.5" outlineLevel="1">
      <c r="A1068" s="23" t="s">
        <v>11</v>
      </c>
      <c r="B1068" s="64">
        <f>[9]air!D37</f>
        <v>36.260860063612135</v>
      </c>
      <c r="C1068" s="121">
        <f t="shared" ref="C1068:K1068" si="286">B1068+(C55-$B55)*$B$1077*0.6</f>
        <v>39.322570387699059</v>
      </c>
      <c r="D1068" s="121">
        <f t="shared" si="286"/>
        <v>45.541774686340297</v>
      </c>
      <c r="E1068" s="121">
        <f t="shared" si="286"/>
        <v>54.886309835107838</v>
      </c>
      <c r="F1068" s="121">
        <f t="shared" si="286"/>
        <v>66.967434747474044</v>
      </c>
      <c r="G1068" s="121">
        <f t="shared" si="286"/>
        <v>81.198437041570358</v>
      </c>
      <c r="H1068" s="121">
        <f t="shared" si="286"/>
        <v>97.27117849866697</v>
      </c>
      <c r="I1068" s="121">
        <f t="shared" si="286"/>
        <v>115.03216969101204</v>
      </c>
      <c r="J1068" s="121">
        <f t="shared" si="286"/>
        <v>134.3550931542174</v>
      </c>
      <c r="K1068" s="121">
        <f t="shared" si="286"/>
        <v>155.1752877057526</v>
      </c>
      <c r="L1068" s="6"/>
      <c r="M1068">
        <v>40845.057469514337</v>
      </c>
      <c r="N1068">
        <v>52988.060149338788</v>
      </c>
      <c r="O1068" s="2">
        <f t="shared" si="285"/>
        <v>40.845057469514337</v>
      </c>
      <c r="P1068" s="2">
        <f t="shared" si="285"/>
        <v>52.988060149338786</v>
      </c>
      <c r="Q1068" s="2" t="s">
        <v>205</v>
      </c>
      <c r="R1068" s="2"/>
      <c r="S1068" s="2"/>
      <c r="T1068" s="2"/>
      <c r="U1068" s="2"/>
      <c r="V1068" s="2"/>
      <c r="W1068" s="2"/>
      <c r="X1068" s="2"/>
      <c r="Y1068" s="2"/>
      <c r="Z1068" s="2"/>
      <c r="AB1068" s="2"/>
      <c r="AC1068" s="2"/>
      <c r="AD1068" s="2"/>
      <c r="AE1068" s="2"/>
      <c r="AF1068" s="2"/>
      <c r="AG1068" s="2"/>
      <c r="AH1068" s="2"/>
      <c r="AI1068" s="2"/>
      <c r="AJ1068" s="2"/>
      <c r="AK1068" s="2"/>
      <c r="AL1068" s="2"/>
      <c r="AM1068" s="2"/>
    </row>
    <row r="1069" spans="1:39" ht="14.5" outlineLevel="1">
      <c r="A1069" s="23" t="s">
        <v>2</v>
      </c>
      <c r="B1069" s="64">
        <f>[9]air!D38</f>
        <v>3.2554784118075411</v>
      </c>
      <c r="C1069" s="121">
        <f t="shared" ref="C1069:K1069" si="287">B1069+(C56-$B56)*$B$1077*0.6</f>
        <v>6.6820768605388388</v>
      </c>
      <c r="D1069" s="121">
        <f t="shared" si="287"/>
        <v>13.044288265624814</v>
      </c>
      <c r="E1069" s="121">
        <f t="shared" si="287"/>
        <v>21.201399267004657</v>
      </c>
      <c r="F1069" s="121">
        <f t="shared" si="287"/>
        <v>30.75495925881981</v>
      </c>
      <c r="G1069" s="121">
        <f t="shared" si="287"/>
        <v>41.777748932475589</v>
      </c>
      <c r="H1069" s="121">
        <f t="shared" si="287"/>
        <v>54.639781752921635</v>
      </c>
      <c r="I1069" s="121">
        <f t="shared" si="287"/>
        <v>69.822946464491707</v>
      </c>
      <c r="J1069" s="121">
        <f t="shared" si="287"/>
        <v>87.813024650956081</v>
      </c>
      <c r="K1069" s="121">
        <f t="shared" si="287"/>
        <v>109.11094694255983</v>
      </c>
      <c r="L1069" s="6"/>
      <c r="O1069" s="2">
        <f t="shared" si="285"/>
        <v>0</v>
      </c>
      <c r="P1069" s="2">
        <f t="shared" si="285"/>
        <v>0</v>
      </c>
      <c r="Q1069" s="2"/>
      <c r="R1069" s="2"/>
      <c r="S1069" s="2"/>
      <c r="T1069" s="2"/>
      <c r="U1069" s="2"/>
      <c r="V1069" s="2"/>
      <c r="W1069" s="2"/>
      <c r="X1069" s="2"/>
      <c r="Y1069" s="2"/>
      <c r="Z1069" s="2"/>
      <c r="AB1069" s="2"/>
      <c r="AC1069" s="2"/>
      <c r="AD1069" s="2"/>
      <c r="AE1069" s="2"/>
      <c r="AF1069" s="2"/>
      <c r="AG1069" s="2"/>
      <c r="AH1069" s="2"/>
      <c r="AI1069" s="2"/>
      <c r="AJ1069" s="2"/>
      <c r="AK1069" s="2"/>
      <c r="AL1069" s="2"/>
      <c r="AM1069" s="2"/>
    </row>
    <row r="1070" spans="1:39" ht="14.5" outlineLevel="1">
      <c r="A1070" s="23" t="s">
        <v>3</v>
      </c>
      <c r="B1070" s="64">
        <f>O1070</f>
        <v>5.1329629579027065</v>
      </c>
      <c r="C1070" s="121">
        <f t="shared" ref="C1070:K1070" si="288">B1070+(C57-$B57)*$B$1077*0.6</f>
        <v>9.0610085283810076</v>
      </c>
      <c r="D1070" s="121">
        <f t="shared" si="288"/>
        <v>16.939032296605696</v>
      </c>
      <c r="E1070" s="121">
        <f t="shared" si="288"/>
        <v>28.862384462947716</v>
      </c>
      <c r="F1070" s="121">
        <f t="shared" si="288"/>
        <v>45.165702468485506</v>
      </c>
      <c r="G1070" s="121">
        <f t="shared" si="288"/>
        <v>66.059414427625967</v>
      </c>
      <c r="H1070" s="121">
        <f t="shared" si="288"/>
        <v>91.399824053476394</v>
      </c>
      <c r="I1070" s="121">
        <f t="shared" si="288"/>
        <v>121.3461772924787</v>
      </c>
      <c r="J1070" s="121">
        <f t="shared" si="288"/>
        <v>156.2729042064494</v>
      </c>
      <c r="K1070" s="121">
        <f t="shared" si="288"/>
        <v>196.91849917309261</v>
      </c>
      <c r="L1070" s="6"/>
      <c r="M1070">
        <v>5132.9629579027069</v>
      </c>
      <c r="N1070">
        <v>6389.2783354336625</v>
      </c>
      <c r="O1070" s="2">
        <f t="shared" si="285"/>
        <v>5.1329629579027065</v>
      </c>
      <c r="P1070" s="2">
        <f t="shared" si="285"/>
        <v>6.3892783354336622</v>
      </c>
      <c r="Q1070" s="2"/>
      <c r="R1070" s="2"/>
      <c r="S1070" s="2"/>
      <c r="T1070" s="2"/>
      <c r="U1070" s="2"/>
      <c r="V1070" s="2"/>
      <c r="W1070" s="2"/>
      <c r="X1070" s="2"/>
      <c r="Y1070" s="2"/>
      <c r="Z1070" s="2"/>
      <c r="AB1070" s="2"/>
      <c r="AC1070" s="2"/>
      <c r="AD1070" s="2"/>
      <c r="AE1070" s="2"/>
      <c r="AF1070" s="2"/>
      <c r="AG1070" s="2"/>
      <c r="AH1070" s="2"/>
      <c r="AI1070" s="2"/>
      <c r="AJ1070" s="2"/>
      <c r="AK1070" s="2"/>
      <c r="AL1070" s="2"/>
      <c r="AM1070" s="2"/>
    </row>
    <row r="1071" spans="1:39" ht="14.5" outlineLevel="1">
      <c r="A1071" s="23" t="s">
        <v>4</v>
      </c>
      <c r="B1071" s="121">
        <f>O1071</f>
        <v>16.736950171039449</v>
      </c>
      <c r="C1071" s="121">
        <f t="shared" ref="C1071:K1071" si="289">B1071+(C58-$B58)*$B$1077*0.6</f>
        <v>19.122565846476924</v>
      </c>
      <c r="D1071" s="121">
        <f t="shared" si="289"/>
        <v>24.027595216476595</v>
      </c>
      <c r="E1071" s="121">
        <f t="shared" si="289"/>
        <v>31.891485807107671</v>
      </c>
      <c r="F1071" s="121">
        <f t="shared" si="289"/>
        <v>42.948721793351993</v>
      </c>
      <c r="G1071" s="121">
        <f t="shared" si="289"/>
        <v>57.271962732101358</v>
      </c>
      <c r="H1071" s="121">
        <f t="shared" si="289"/>
        <v>75.096205893962434</v>
      </c>
      <c r="I1071" s="121">
        <f t="shared" si="289"/>
        <v>96.665960850074782</v>
      </c>
      <c r="J1071" s="121">
        <f t="shared" si="289"/>
        <v>122.41007588419238</v>
      </c>
      <c r="K1071" s="121">
        <f t="shared" si="289"/>
        <v>152.9479711101485</v>
      </c>
      <c r="L1071" s="6"/>
      <c r="M1071">
        <v>16736.950171039451</v>
      </c>
      <c r="N1071">
        <v>33158.033962691166</v>
      </c>
      <c r="O1071" s="2">
        <f t="shared" si="285"/>
        <v>16.736950171039449</v>
      </c>
      <c r="P1071" s="2">
        <f t="shared" si="285"/>
        <v>33.158033962691164</v>
      </c>
      <c r="Q1071" s="2" t="s">
        <v>206</v>
      </c>
      <c r="R1071" s="2"/>
      <c r="S1071" s="2"/>
      <c r="T1071" s="2" t="s">
        <v>213</v>
      </c>
      <c r="U1071" s="122" t="s">
        <v>214</v>
      </c>
      <c r="V1071" s="2"/>
      <c r="W1071" s="2"/>
      <c r="X1071" s="2"/>
      <c r="Y1071" s="2"/>
      <c r="Z1071" s="2"/>
      <c r="AB1071" s="2"/>
      <c r="AC1071" s="2"/>
      <c r="AD1071" s="2"/>
      <c r="AE1071" s="2"/>
      <c r="AF1071" s="2"/>
      <c r="AG1071" s="2"/>
      <c r="AH1071" s="2"/>
      <c r="AI1071" s="2"/>
      <c r="AJ1071" s="2"/>
      <c r="AK1071" s="2"/>
      <c r="AL1071" s="2"/>
      <c r="AM1071" s="2"/>
    </row>
    <row r="1072" spans="1:39" ht="14.5" outlineLevel="1">
      <c r="A1072" s="23" t="s">
        <v>0</v>
      </c>
      <c r="B1072" s="121">
        <f>O1072</f>
        <v>41.310584636350015</v>
      </c>
      <c r="C1072" s="121">
        <f t="shared" ref="C1072:K1072" si="290">B1072+(C59-$B59)*$B$1077*0.6</f>
        <v>44.691103984792711</v>
      </c>
      <c r="D1072" s="121">
        <f t="shared" si="290"/>
        <v>51.850754193764885</v>
      </c>
      <c r="E1072" s="121">
        <f t="shared" si="290"/>
        <v>62.424130675908799</v>
      </c>
      <c r="F1072" s="121">
        <f t="shared" si="290"/>
        <v>76.125446526020198</v>
      </c>
      <c r="G1072" s="121">
        <f t="shared" si="290"/>
        <v>92.783780525423808</v>
      </c>
      <c r="H1072" s="121">
        <f t="shared" si="290"/>
        <v>112.30542515653677</v>
      </c>
      <c r="I1072" s="121">
        <f t="shared" si="290"/>
        <v>134.29251485539072</v>
      </c>
      <c r="J1072" s="121">
        <f t="shared" si="290"/>
        <v>158.1091491369184</v>
      </c>
      <c r="K1072" s="121">
        <f t="shared" si="290"/>
        <v>183.20271388196875</v>
      </c>
      <c r="L1072" s="6"/>
      <c r="M1072">
        <v>41310.584636350017</v>
      </c>
      <c r="N1072">
        <v>46419.368215999995</v>
      </c>
      <c r="O1072" s="2">
        <f t="shared" si="285"/>
        <v>41.310584636350015</v>
      </c>
      <c r="P1072" s="2">
        <f t="shared" si="285"/>
        <v>46.419368215999995</v>
      </c>
      <c r="Q1072" s="2"/>
      <c r="R1072" s="2"/>
      <c r="S1072" s="2"/>
      <c r="T1072" s="2" t="s">
        <v>215</v>
      </c>
      <c r="U1072" s="2" t="s">
        <v>216</v>
      </c>
      <c r="V1072" s="2"/>
      <c r="W1072" s="2"/>
      <c r="X1072" s="2"/>
      <c r="Y1072" s="2"/>
      <c r="Z1072" s="2"/>
      <c r="AB1072" s="2"/>
      <c r="AC1072" s="2"/>
      <c r="AD1072" s="2"/>
      <c r="AE1072" s="2"/>
      <c r="AF1072" s="2"/>
      <c r="AG1072" s="2"/>
      <c r="AH1072" s="2"/>
      <c r="AI1072" s="2"/>
      <c r="AJ1072" s="2"/>
      <c r="AK1072" s="2"/>
      <c r="AL1072" s="2"/>
      <c r="AM1072" s="2"/>
    </row>
    <row r="1073" spans="1:39" ht="14.5" outlineLevel="1">
      <c r="A1073" s="23" t="s">
        <v>1</v>
      </c>
      <c r="B1073" s="64">
        <f>[9]air!D42</f>
        <v>7.1936140336386982</v>
      </c>
      <c r="C1073" s="121">
        <f t="shared" ref="C1073:K1073" si="291">B1073+(C60-$B60)*$B$1077*0.6</f>
        <v>6.8181008696288501</v>
      </c>
      <c r="D1073" s="121">
        <f t="shared" si="291"/>
        <v>6.2544959671631677</v>
      </c>
      <c r="E1073" s="121">
        <f t="shared" si="291"/>
        <v>5.6560258961329222</v>
      </c>
      <c r="F1073" s="121">
        <f t="shared" si="291"/>
        <v>5.0208424601677537</v>
      </c>
      <c r="G1073" s="121">
        <f t="shared" si="291"/>
        <v>4.3367847235488455</v>
      </c>
      <c r="H1073" s="121">
        <f t="shared" si="291"/>
        <v>3.5335139132135995</v>
      </c>
      <c r="I1073" s="121">
        <f t="shared" si="291"/>
        <v>2.5204428621986619</v>
      </c>
      <c r="J1073" s="121">
        <f>I1073+(J60-$B60)*$B$1077*0.6</f>
        <v>1.28523134238215</v>
      </c>
      <c r="K1073" s="215">
        <f>J1073+(K60-$B60)*$B$1077*0.6</f>
        <v>-0.18125660009770606</v>
      </c>
      <c r="L1073" s="6" t="s">
        <v>709</v>
      </c>
      <c r="M1073">
        <v>73279.540525627366</v>
      </c>
      <c r="N1073">
        <v>74702.38641464083</v>
      </c>
      <c r="O1073" s="2">
        <f t="shared" si="285"/>
        <v>73.279540525627368</v>
      </c>
      <c r="P1073" s="2">
        <f t="shared" si="285"/>
        <v>74.702386414640827</v>
      </c>
      <c r="Q1073" s="2" t="s">
        <v>204</v>
      </c>
      <c r="R1073" s="2"/>
      <c r="S1073" s="2"/>
      <c r="T1073" s="2"/>
      <c r="U1073" s="2"/>
      <c r="V1073" s="2"/>
      <c r="W1073" s="2"/>
      <c r="X1073" s="2"/>
      <c r="Y1073" s="2"/>
      <c r="Z1073" s="2"/>
      <c r="AB1073" s="2"/>
      <c r="AC1073" s="2"/>
      <c r="AD1073" s="2"/>
      <c r="AE1073" s="2"/>
      <c r="AF1073" s="2"/>
      <c r="AG1073" s="2"/>
      <c r="AH1073" s="2"/>
      <c r="AI1073" s="2"/>
      <c r="AJ1073" s="2"/>
      <c r="AK1073" s="2"/>
      <c r="AL1073" s="2"/>
      <c r="AM1073" s="2"/>
    </row>
    <row r="1074" spans="1:39" ht="14.5" outlineLevel="1">
      <c r="A1074" s="23" t="s">
        <v>7</v>
      </c>
      <c r="B1074" s="64">
        <f>[9]air!D43</f>
        <v>4.2116815231702986</v>
      </c>
      <c r="C1074" s="121">
        <f t="shared" ref="C1074:K1074" si="292">B1074+(C61-$B61)*$B$1077*0.6</f>
        <v>7.4358866348084636</v>
      </c>
      <c r="D1074" s="121">
        <f t="shared" si="292"/>
        <v>14.153389611640215</v>
      </c>
      <c r="E1074" s="121">
        <f t="shared" si="292"/>
        <v>24.01407024908886</v>
      </c>
      <c r="F1074" s="121">
        <f t="shared" si="292"/>
        <v>36.734884559632917</v>
      </c>
      <c r="G1074" s="121">
        <f t="shared" si="292"/>
        <v>52.094678413665569</v>
      </c>
      <c r="H1074" s="121">
        <f t="shared" si="292"/>
        <v>69.772616290760425</v>
      </c>
      <c r="I1074" s="121">
        <f t="shared" si="292"/>
        <v>89.580468113442819</v>
      </c>
      <c r="J1074" s="121">
        <f t="shared" si="292"/>
        <v>111.57849681003357</v>
      </c>
      <c r="K1074" s="121">
        <f t="shared" si="292"/>
        <v>136.04111948460903</v>
      </c>
      <c r="L1074" s="6"/>
      <c r="O1074" s="2">
        <f t="shared" si="285"/>
        <v>0</v>
      </c>
      <c r="P1074" s="2">
        <f t="shared" si="285"/>
        <v>0</v>
      </c>
      <c r="Q1074" s="2"/>
      <c r="R1074" s="2"/>
      <c r="S1074" s="2"/>
      <c r="T1074" s="2"/>
      <c r="U1074" s="2"/>
      <c r="V1074" s="2"/>
      <c r="W1074" s="2"/>
      <c r="X1074" s="2"/>
      <c r="Y1074" s="2"/>
      <c r="Z1074" s="2"/>
      <c r="AB1074" s="2"/>
      <c r="AC1074" s="2"/>
      <c r="AD1074" s="2"/>
      <c r="AE1074" s="2"/>
      <c r="AF1074" s="2"/>
      <c r="AG1074" s="2"/>
      <c r="AH1074" s="2"/>
      <c r="AI1074" s="2"/>
      <c r="AJ1074" s="2"/>
      <c r="AK1074" s="2"/>
      <c r="AL1074" s="2"/>
      <c r="AM1074" s="2"/>
    </row>
    <row r="1075" spans="1:39" ht="14.5" outlineLevel="1">
      <c r="A1075" s="23" t="s">
        <v>8</v>
      </c>
      <c r="B1075" s="64">
        <f>[9]air!D44</f>
        <v>3.2514843291201081</v>
      </c>
      <c r="C1075" s="121">
        <f t="shared" ref="C1075:K1075" si="293">B1075+(C62-$B62)*$B$1077*0.2</f>
        <v>6.6498225714741679</v>
      </c>
      <c r="D1075" s="121">
        <f t="shared" si="293"/>
        <v>14.594247934217679</v>
      </c>
      <c r="E1075" s="121">
        <f t="shared" si="293"/>
        <v>26.130939638376525</v>
      </c>
      <c r="F1075" s="121">
        <f t="shared" si="293"/>
        <v>40.183459171852348</v>
      </c>
      <c r="G1075" s="121">
        <f t="shared" si="293"/>
        <v>56.171757270510206</v>
      </c>
      <c r="H1075" s="121">
        <f t="shared" si="293"/>
        <v>74.031875820064343</v>
      </c>
      <c r="I1075" s="121">
        <f t="shared" si="293"/>
        <v>93.836034852145275</v>
      </c>
      <c r="J1075" s="121">
        <f t="shared" si="293"/>
        <v>115.60625160719206</v>
      </c>
      <c r="K1075" s="121">
        <f t="shared" si="293"/>
        <v>139.42187375755179</v>
      </c>
      <c r="L1075" s="6"/>
      <c r="M1075">
        <v>2582.299938773187</v>
      </c>
      <c r="N1075">
        <v>3464.1661365498908</v>
      </c>
      <c r="O1075" s="2">
        <f t="shared" si="285"/>
        <v>2.5822999387731871</v>
      </c>
      <c r="P1075" s="2">
        <f t="shared" si="285"/>
        <v>3.4641661365498906</v>
      </c>
      <c r="Q1075" s="2"/>
      <c r="R1075" s="2"/>
      <c r="S1075" s="2"/>
      <c r="T1075" s="2"/>
      <c r="U1075" s="2"/>
      <c r="V1075" s="2"/>
      <c r="W1075" s="2"/>
      <c r="X1075" s="2"/>
      <c r="Y1075" s="2"/>
      <c r="Z1075" s="2"/>
      <c r="AB1075" s="2"/>
      <c r="AC1075" s="2"/>
      <c r="AD1075" s="2"/>
      <c r="AE1075" s="2"/>
      <c r="AF1075" s="2"/>
      <c r="AG1075" s="2"/>
      <c r="AH1075" s="2"/>
      <c r="AI1075" s="2"/>
      <c r="AJ1075" s="2"/>
      <c r="AK1075" s="2"/>
      <c r="AL1075" s="2"/>
      <c r="AM1075" s="2"/>
    </row>
    <row r="1076" spans="1:39" ht="14.5" outlineLevel="1">
      <c r="A1076" s="23" t="s">
        <v>89</v>
      </c>
      <c r="B1076" s="64">
        <f>SUM(B1066:B1075)</f>
        <v>181.36786109545932</v>
      </c>
      <c r="C1076" s="64">
        <f t="shared" ref="C1076:K1076" si="294">SUM(C1066:C1075)</f>
        <v>214.00985311115065</v>
      </c>
      <c r="D1076" s="64">
        <f t="shared" si="294"/>
        <v>279.53817611160093</v>
      </c>
      <c r="E1076" s="64">
        <f t="shared" si="294"/>
        <v>373.42861775596236</v>
      </c>
      <c r="F1076" s="64">
        <f t="shared" si="294"/>
        <v>491.9312936563577</v>
      </c>
      <c r="G1076" s="64">
        <f t="shared" si="294"/>
        <v>632.50938694473655</v>
      </c>
      <c r="H1076" s="64">
        <f t="shared" si="294"/>
        <v>794.07285124955627</v>
      </c>
      <c r="I1076" s="64">
        <f t="shared" si="294"/>
        <v>976.72367685177767</v>
      </c>
      <c r="J1076" s="64">
        <f t="shared" si="294"/>
        <v>1181.4389807123539</v>
      </c>
      <c r="K1076" s="64">
        <f t="shared" si="294"/>
        <v>1410.4345348155282</v>
      </c>
      <c r="L1076" s="6"/>
      <c r="M1076">
        <v>182025.6270779699</v>
      </c>
      <c r="N1076">
        <v>220707.19506410795</v>
      </c>
      <c r="O1076" s="2">
        <f t="shared" si="285"/>
        <v>182.02562707796989</v>
      </c>
      <c r="P1076" s="2">
        <f t="shared" si="285"/>
        <v>220.70719506410794</v>
      </c>
      <c r="Q1076" s="2"/>
      <c r="R1076" s="2"/>
      <c r="S1076" s="2"/>
      <c r="T1076" s="2"/>
      <c r="U1076" s="2"/>
      <c r="V1076" s="2"/>
      <c r="W1076" s="2"/>
      <c r="X1076" s="2"/>
      <c r="Y1076" s="2"/>
      <c r="Z1076" s="2"/>
      <c r="AB1076" s="2"/>
      <c r="AC1076" s="2"/>
      <c r="AD1076" s="2"/>
      <c r="AE1076" s="2"/>
      <c r="AF1076" s="2"/>
      <c r="AG1076" s="2"/>
      <c r="AH1076" s="2"/>
      <c r="AI1076" s="2"/>
      <c r="AJ1076" s="2"/>
      <c r="AK1076" s="2"/>
      <c r="AL1076" s="2"/>
      <c r="AM1076" s="2"/>
    </row>
    <row r="1077" spans="1:39" outlineLevel="1">
      <c r="B1077">
        <f>B1076/B63</f>
        <v>2.7895880487314919</v>
      </c>
      <c r="C1077" t="s">
        <v>217</v>
      </c>
    </row>
    <row r="1078" spans="1:39" ht="14.5" outlineLevel="1">
      <c r="A1078" s="8" t="s">
        <v>83</v>
      </c>
    </row>
    <row r="1079" spans="1:39" ht="14.5" outlineLevel="1">
      <c r="A1079" s="22" t="s">
        <v>69</v>
      </c>
      <c r="B1079" s="44"/>
      <c r="C1079" s="44"/>
      <c r="D1079" s="44"/>
      <c r="E1079" s="44"/>
      <c r="F1079" s="44"/>
      <c r="G1079" s="44"/>
      <c r="H1079" s="44"/>
      <c r="I1079" s="44"/>
      <c r="J1079" s="44"/>
      <c r="K1079" s="44"/>
      <c r="N1079" s="36"/>
      <c r="O1079" s="36"/>
      <c r="R1079" s="2"/>
      <c r="S1079" s="2"/>
      <c r="T1079" s="2"/>
      <c r="U1079" s="2"/>
      <c r="V1079" s="2"/>
      <c r="W1079" s="2"/>
      <c r="X1079" s="2"/>
      <c r="Y1079" s="2"/>
      <c r="Z1079" s="2"/>
      <c r="AA1079" s="2"/>
      <c r="AB1079" s="2"/>
      <c r="AC1079" s="2"/>
    </row>
    <row r="1080" spans="1:39" ht="14.5" outlineLevel="1">
      <c r="A1080" s="22"/>
      <c r="B1080" s="72">
        <v>2010</v>
      </c>
      <c r="C1080" s="72">
        <v>2020</v>
      </c>
      <c r="D1080" s="72">
        <v>2030</v>
      </c>
      <c r="E1080" s="72">
        <v>2040</v>
      </c>
      <c r="F1080" s="72">
        <v>2050</v>
      </c>
      <c r="G1080" s="72">
        <v>2060</v>
      </c>
      <c r="H1080" s="72">
        <v>2070</v>
      </c>
      <c r="I1080" s="72">
        <v>2080</v>
      </c>
      <c r="J1080" s="72">
        <v>2090</v>
      </c>
      <c r="K1080" s="72">
        <v>2100</v>
      </c>
      <c r="N1080" s="36"/>
      <c r="O1080" s="36"/>
      <c r="R1080" s="2"/>
      <c r="S1080" s="2"/>
      <c r="T1080" s="2"/>
      <c r="U1080" s="2"/>
      <c r="V1080" s="2"/>
      <c r="W1080" s="2"/>
      <c r="X1080" s="2"/>
      <c r="Y1080" s="2"/>
      <c r="Z1080" s="2"/>
      <c r="AA1080" s="2"/>
      <c r="AB1080" s="2"/>
      <c r="AC1080" s="2"/>
    </row>
    <row r="1081" spans="1:39" ht="14.5" outlineLevel="1">
      <c r="A1081" s="78" t="s">
        <v>5</v>
      </c>
      <c r="B1081" s="44">
        <v>5.7253485631806136</v>
      </c>
      <c r="C1081" s="44">
        <v>5.1779026137179596</v>
      </c>
      <c r="D1081" s="44">
        <v>4.8266561724967598</v>
      </c>
      <c r="E1081" s="44">
        <v>4.4992367654387166</v>
      </c>
      <c r="F1081" s="44">
        <v>4.1940280699555128</v>
      </c>
      <c r="G1081" s="44">
        <v>3.9095234077683818</v>
      </c>
      <c r="H1081" s="44">
        <v>3.6443183071140073</v>
      </c>
      <c r="I1081" s="44">
        <v>3.3971035694980891</v>
      </c>
      <c r="J1081" s="44">
        <v>3.1666588067702603</v>
      </c>
      <c r="K1081" s="44">
        <v>2.9518464166157918</v>
      </c>
      <c r="N1081" s="36"/>
      <c r="O1081" s="36"/>
      <c r="R1081" s="2"/>
      <c r="S1081" s="2"/>
      <c r="T1081" s="2"/>
      <c r="U1081" s="2"/>
      <c r="V1081" s="2"/>
      <c r="W1081" s="2"/>
      <c r="X1081" s="2"/>
      <c r="Y1081" s="2"/>
      <c r="Z1081" s="2"/>
      <c r="AA1081" s="2"/>
      <c r="AB1081" s="2"/>
      <c r="AC1081" s="2"/>
    </row>
    <row r="1082" spans="1:39" ht="14.5" outlineLevel="1">
      <c r="A1082" s="78" t="s">
        <v>6</v>
      </c>
      <c r="B1082" s="44">
        <v>5.1739550334297126</v>
      </c>
      <c r="C1082" s="44">
        <v>4.4482066491194461</v>
      </c>
      <c r="D1082" s="44">
        <v>4.1464596152566751</v>
      </c>
      <c r="E1082" s="44">
        <v>3.8651817905892556</v>
      </c>
      <c r="F1082" s="44">
        <v>3.6029846328017276</v>
      </c>
      <c r="G1082" s="44">
        <v>3.3585737922630394</v>
      </c>
      <c r="H1082" s="44">
        <v>3.1307427224036326</v>
      </c>
      <c r="I1082" s="44">
        <v>2.9183667235368169</v>
      </c>
      <c r="J1082" s="44">
        <v>2.7203973907214518</v>
      </c>
      <c r="K1082" s="44">
        <v>2.5358574382575263</v>
      </c>
      <c r="N1082" s="36"/>
      <c r="O1082" s="36"/>
      <c r="R1082" s="2"/>
      <c r="S1082" s="2"/>
      <c r="T1082" s="2"/>
      <c r="U1082" s="2"/>
      <c r="V1082" s="2"/>
      <c r="W1082" s="2"/>
      <c r="X1082" s="2"/>
      <c r="Y1082" s="2"/>
      <c r="Z1082" s="2"/>
      <c r="AA1082" s="2"/>
      <c r="AB1082" s="2"/>
      <c r="AC1082" s="2"/>
    </row>
    <row r="1083" spans="1:39" ht="14.5" outlineLevel="1">
      <c r="A1083" s="78" t="s">
        <v>11</v>
      </c>
      <c r="B1083" s="44">
        <v>2.8018499316490377</v>
      </c>
      <c r="C1083" s="44">
        <v>2.5358557796367309</v>
      </c>
      <c r="D1083" s="44">
        <v>2.3662290304082334</v>
      </c>
      <c r="E1083" s="44">
        <v>2.2096264412029156</v>
      </c>
      <c r="F1083" s="44">
        <v>2.0633552635819719</v>
      </c>
      <c r="G1083" s="44">
        <v>1.9262271243078466</v>
      </c>
      <c r="H1083" s="44">
        <v>1.7982168890288575</v>
      </c>
      <c r="I1083" s="44">
        <v>1.6770584786519391</v>
      </c>
      <c r="J1083" s="44">
        <v>1.5640809511066629</v>
      </c>
      <c r="K1083" s="44">
        <v>1.4586876109214229</v>
      </c>
      <c r="N1083" s="36"/>
      <c r="O1083" s="36"/>
      <c r="R1083" s="2"/>
      <c r="S1083" s="2"/>
      <c r="T1083" s="2"/>
      <c r="U1083" s="2"/>
      <c r="V1083" s="2"/>
      <c r="W1083" s="2"/>
      <c r="X1083" s="2"/>
      <c r="Y1083" s="2"/>
      <c r="Z1083" s="2"/>
      <c r="AA1083" s="2"/>
      <c r="AB1083" s="2"/>
      <c r="AC1083" s="2"/>
    </row>
    <row r="1084" spans="1:39" ht="14.5" outlineLevel="1">
      <c r="A1084" s="78" t="s">
        <v>2</v>
      </c>
      <c r="B1084" s="44">
        <v>3.33803985877547</v>
      </c>
      <c r="C1084" s="44">
        <v>2.7274215969121829</v>
      </c>
      <c r="D1084" s="44">
        <v>2.542405152785328</v>
      </c>
      <c r="E1084" s="44">
        <v>2.3699394212568112</v>
      </c>
      <c r="F1084" s="44">
        <v>2.2091730164540446</v>
      </c>
      <c r="G1084" s="44">
        <v>2.0593123068270223</v>
      </c>
      <c r="H1084" s="44">
        <v>1.9196174973457309</v>
      </c>
      <c r="I1084" s="44">
        <v>1.7893989774642829</v>
      </c>
      <c r="J1084" s="44">
        <v>1.6680139168233146</v>
      </c>
      <c r="K1084" s="44">
        <v>1.554863091885158</v>
      </c>
      <c r="N1084" s="36"/>
      <c r="O1084" s="36"/>
      <c r="R1084" s="2"/>
      <c r="S1084" s="2"/>
      <c r="T1084" s="2"/>
      <c r="U1084" s="2"/>
      <c r="V1084" s="2"/>
      <c r="W1084" s="2"/>
      <c r="X1084" s="2"/>
      <c r="Y1084" s="2"/>
      <c r="Z1084" s="2"/>
      <c r="AA1084" s="2"/>
      <c r="AB1084" s="2"/>
      <c r="AC1084" s="2"/>
    </row>
    <row r="1085" spans="1:39" ht="14.5" outlineLevel="1">
      <c r="A1085" s="78" t="s">
        <v>3</v>
      </c>
      <c r="B1085" s="44">
        <v>5.7253485631806136</v>
      </c>
      <c r="C1085" s="44">
        <v>5.1779026137179596</v>
      </c>
      <c r="D1085" s="44">
        <v>4.8266561724967598</v>
      </c>
      <c r="E1085" s="44">
        <v>4.4992367654387166</v>
      </c>
      <c r="F1085" s="44">
        <v>4.1940280699555128</v>
      </c>
      <c r="G1085" s="44">
        <v>3.9095234077683818</v>
      </c>
      <c r="H1085" s="44">
        <v>3.6443183071140073</v>
      </c>
      <c r="I1085" s="44">
        <v>3.3971035694980891</v>
      </c>
      <c r="J1085" s="44">
        <v>3.1666588067702603</v>
      </c>
      <c r="K1085" s="44">
        <v>2.9518464166157918</v>
      </c>
      <c r="N1085" s="36"/>
      <c r="O1085" s="36"/>
      <c r="R1085" s="2"/>
      <c r="S1085" s="2"/>
      <c r="T1085" s="2"/>
      <c r="U1085" s="2"/>
      <c r="V1085" s="2"/>
      <c r="W1085" s="2"/>
      <c r="X1085" s="2"/>
      <c r="Y1085" s="2"/>
      <c r="Z1085" s="2"/>
      <c r="AA1085" s="2"/>
      <c r="AB1085" s="2"/>
      <c r="AC1085" s="2"/>
    </row>
    <row r="1086" spans="1:39" ht="14.5" outlineLevel="1">
      <c r="A1086" s="78" t="s">
        <v>4</v>
      </c>
      <c r="B1086" s="44">
        <v>5.7253485631806136</v>
      </c>
      <c r="C1086" s="44">
        <v>5.1779026137179596</v>
      </c>
      <c r="D1086" s="44">
        <v>4.8266561724967598</v>
      </c>
      <c r="E1086" s="44">
        <v>4.4992367654387166</v>
      </c>
      <c r="F1086" s="44">
        <v>4.1940280699555128</v>
      </c>
      <c r="G1086" s="44">
        <v>3.9095234077683818</v>
      </c>
      <c r="H1086" s="44">
        <v>3.6443183071140073</v>
      </c>
      <c r="I1086" s="44">
        <v>3.3971035694980891</v>
      </c>
      <c r="J1086" s="44">
        <v>3.1666588067702603</v>
      </c>
      <c r="K1086" s="44">
        <v>2.9518464166157918</v>
      </c>
      <c r="N1086" s="36"/>
      <c r="O1086" s="36"/>
      <c r="R1086" s="2"/>
      <c r="S1086" s="2"/>
      <c r="T1086" s="2"/>
      <c r="U1086" s="2"/>
      <c r="V1086" s="2"/>
      <c r="W1086" s="2"/>
      <c r="X1086" s="2"/>
      <c r="Y1086" s="2"/>
      <c r="Z1086" s="2"/>
      <c r="AA1086" s="2"/>
      <c r="AB1086" s="2"/>
      <c r="AC1086" s="2"/>
    </row>
    <row r="1087" spans="1:39" ht="14.5" outlineLevel="1">
      <c r="A1087" s="78" t="s">
        <v>0</v>
      </c>
      <c r="B1087" s="44">
        <v>4.0895346879861529</v>
      </c>
      <c r="C1087" s="44">
        <v>3.6985018669414003</v>
      </c>
      <c r="D1087" s="44">
        <v>3.4476115517834005</v>
      </c>
      <c r="E1087" s="44">
        <v>3.2137405467419415</v>
      </c>
      <c r="F1087" s="44">
        <v>2.9957343356825099</v>
      </c>
      <c r="G1087" s="44">
        <v>2.7925167198345591</v>
      </c>
      <c r="H1087" s="44">
        <v>2.6030845050814344</v>
      </c>
      <c r="I1087" s="44">
        <v>2.4265025496414929</v>
      </c>
      <c r="J1087" s="44">
        <v>2.2618991476930441</v>
      </c>
      <c r="K1087" s="44">
        <v>2.1084617261541378</v>
      </c>
      <c r="N1087" s="36"/>
      <c r="O1087" s="36"/>
      <c r="R1087" s="2"/>
      <c r="S1087" s="2"/>
      <c r="T1087" s="2"/>
      <c r="U1087" s="2"/>
      <c r="V1087" s="2"/>
      <c r="W1087" s="2"/>
      <c r="X1087" s="2"/>
      <c r="Y1087" s="2"/>
      <c r="Z1087" s="2"/>
      <c r="AA1087" s="2"/>
      <c r="AB1087" s="2"/>
      <c r="AC1087" s="2"/>
    </row>
    <row r="1088" spans="1:39" ht="14.5" outlineLevel="1">
      <c r="A1088" s="78" t="s">
        <v>1</v>
      </c>
      <c r="B1088" s="44">
        <v>3.2716277503889222</v>
      </c>
      <c r="C1088" s="44">
        <v>2.9588014935531199</v>
      </c>
      <c r="D1088" s="44">
        <v>2.75808924142672</v>
      </c>
      <c r="E1088" s="44">
        <v>2.5709924373935529</v>
      </c>
      <c r="F1088" s="44">
        <v>2.3965874685460076</v>
      </c>
      <c r="G1088" s="44">
        <v>2.2340133758676468</v>
      </c>
      <c r="H1088" s="44">
        <v>2.0824676040651471</v>
      </c>
      <c r="I1088" s="44">
        <v>1.9412020397131937</v>
      </c>
      <c r="J1088" s="44">
        <v>1.8095193181544345</v>
      </c>
      <c r="K1088" s="44">
        <v>1.6867693809233095</v>
      </c>
      <c r="N1088" s="36"/>
      <c r="O1088" s="36"/>
      <c r="R1088" s="2"/>
      <c r="S1088" s="2"/>
      <c r="T1088" s="2"/>
      <c r="U1088" s="2"/>
      <c r="V1088" s="2"/>
      <c r="W1088" s="2"/>
      <c r="X1088" s="2"/>
      <c r="Y1088" s="2"/>
      <c r="Z1088" s="2"/>
      <c r="AA1088" s="2"/>
      <c r="AB1088" s="2"/>
      <c r="AC1088" s="2"/>
    </row>
    <row r="1089" spans="1:27" ht="14.5" outlineLevel="1">
      <c r="A1089" s="78" t="s">
        <v>7</v>
      </c>
      <c r="B1089" s="44">
        <v>5.1739550334297126</v>
      </c>
      <c r="C1089" s="44">
        <v>4.4482066491194461</v>
      </c>
      <c r="D1089" s="44">
        <v>4.1464596152566751</v>
      </c>
      <c r="E1089" s="44">
        <v>3.8651817905892556</v>
      </c>
      <c r="F1089" s="44">
        <v>3.6029846328017276</v>
      </c>
      <c r="G1089" s="44">
        <v>3.3585737922630394</v>
      </c>
      <c r="H1089" s="44">
        <v>3.1307427224036326</v>
      </c>
      <c r="I1089" s="44">
        <v>2.9183667235368169</v>
      </c>
      <c r="J1089" s="44">
        <v>2.7203973907214518</v>
      </c>
      <c r="K1089" s="44">
        <v>2.5358574382575263</v>
      </c>
      <c r="N1089" s="36"/>
      <c r="O1089" s="36"/>
      <c r="R1089" s="2"/>
      <c r="S1089" s="2"/>
      <c r="T1089" s="2"/>
      <c r="U1089" s="2"/>
      <c r="V1089" s="2"/>
      <c r="W1089" s="2"/>
      <c r="X1089" s="2"/>
      <c r="Y1089" s="2"/>
      <c r="Z1089" s="2"/>
      <c r="AA1089" s="2"/>
    </row>
    <row r="1090" spans="1:27" ht="14.5" outlineLevel="1">
      <c r="A1090" s="78" t="s">
        <v>8</v>
      </c>
      <c r="B1090" s="44">
        <v>5.7253485631806136</v>
      </c>
      <c r="C1090" s="44">
        <v>5.1779026137179596</v>
      </c>
      <c r="D1090" s="44">
        <v>4.8266561724967598</v>
      </c>
      <c r="E1090" s="44">
        <v>4.4992367654387166</v>
      </c>
      <c r="F1090" s="44">
        <v>4.1940280699555128</v>
      </c>
      <c r="G1090" s="44">
        <v>3.9095234077683818</v>
      </c>
      <c r="H1090" s="44">
        <v>3.6443183071140073</v>
      </c>
      <c r="I1090" s="44">
        <v>3.3971035694980891</v>
      </c>
      <c r="J1090" s="44">
        <v>3.1666588067702603</v>
      </c>
      <c r="K1090" s="44">
        <v>2.9518464166157918</v>
      </c>
      <c r="N1090" s="36"/>
      <c r="O1090" s="36"/>
      <c r="R1090" s="2"/>
      <c r="S1090" s="2"/>
      <c r="T1090" s="2"/>
      <c r="U1090" s="2"/>
      <c r="V1090" s="2"/>
      <c r="W1090" s="2"/>
      <c r="X1090" s="2"/>
      <c r="Y1090" s="2"/>
      <c r="Z1090" s="2"/>
      <c r="AA1090" s="2"/>
    </row>
    <row r="1092" spans="1:27">
      <c r="A1092" s="54" t="s">
        <v>219</v>
      </c>
      <c r="B1092" s="5"/>
      <c r="C1092" s="5"/>
      <c r="D1092" s="5"/>
      <c r="E1092" s="5"/>
      <c r="F1092" s="5"/>
      <c r="G1092" s="5"/>
      <c r="H1092" s="5"/>
      <c r="I1092" s="5"/>
      <c r="J1092" s="5"/>
      <c r="K1092" s="5"/>
    </row>
    <row r="1093" spans="1:27" ht="14.5">
      <c r="A1093" s="18" t="s">
        <v>41</v>
      </c>
      <c r="B1093" s="17"/>
      <c r="C1093" s="17"/>
      <c r="D1093" s="17"/>
      <c r="E1093" s="17"/>
      <c r="F1093" s="17"/>
      <c r="G1093" s="17"/>
      <c r="H1093" s="17"/>
      <c r="I1093" s="17"/>
      <c r="J1093" s="17"/>
      <c r="K1093" s="17"/>
    </row>
    <row r="1094" spans="1:27" ht="14.5">
      <c r="A1094" s="17"/>
      <c r="B1094" s="70">
        <v>2010</v>
      </c>
      <c r="C1094" s="70">
        <v>2020</v>
      </c>
      <c r="D1094" s="70">
        <v>2030</v>
      </c>
      <c r="E1094" s="70">
        <v>2040</v>
      </c>
      <c r="F1094" s="70">
        <v>2050</v>
      </c>
      <c r="G1094" s="70">
        <v>2060</v>
      </c>
      <c r="H1094" s="70">
        <v>2070</v>
      </c>
      <c r="I1094" s="70">
        <v>2080</v>
      </c>
      <c r="J1094" s="70">
        <v>2090</v>
      </c>
      <c r="K1094" s="70">
        <v>2100</v>
      </c>
      <c r="N1094" s="2"/>
      <c r="O1094" s="2"/>
      <c r="P1094" s="2"/>
      <c r="Q1094" s="2"/>
      <c r="R1094" s="2"/>
      <c r="S1094" s="2"/>
      <c r="T1094" s="2"/>
      <c r="U1094" s="2"/>
      <c r="V1094" s="2"/>
      <c r="W1094" s="2"/>
      <c r="X1094" s="2"/>
      <c r="Y1094" s="2"/>
    </row>
    <row r="1095" spans="1:27" ht="14.5">
      <c r="A1095" s="17" t="s">
        <v>5</v>
      </c>
      <c r="B1095" s="47">
        <f>B1081*B1066/1000</f>
        <v>1.2252245925206514E-2</v>
      </c>
      <c r="C1095" s="47">
        <f t="shared" ref="C1095:K1095" si="295">C1081*C1066/1000</f>
        <v>1.9467341569465189E-2</v>
      </c>
      <c r="D1095" s="47">
        <f t="shared" si="295"/>
        <v>3.4418162456379429E-2</v>
      </c>
      <c r="E1095" s="47">
        <f t="shared" si="295"/>
        <v>5.6708440695722985E-2</v>
      </c>
      <c r="F1095" s="47">
        <f t="shared" si="295"/>
        <v>8.590269943963047E-2</v>
      </c>
      <c r="G1095" s="47">
        <f t="shared" si="295"/>
        <v>0.12105289901354872</v>
      </c>
      <c r="H1095" s="47">
        <f t="shared" si="295"/>
        <v>0.16073065959004876</v>
      </c>
      <c r="I1095" s="47">
        <f t="shared" si="295"/>
        <v>0.20354714879398894</v>
      </c>
      <c r="J1095" s="47">
        <f t="shared" si="295"/>
        <v>0.24840787872635728</v>
      </c>
      <c r="K1095" s="47">
        <f t="shared" si="295"/>
        <v>0.29447070464168124</v>
      </c>
      <c r="N1095" s="2"/>
      <c r="O1095" s="2"/>
      <c r="P1095" s="2"/>
      <c r="Q1095" s="2"/>
      <c r="R1095" s="2"/>
      <c r="S1095" s="2"/>
      <c r="T1095" s="2"/>
      <c r="U1095" s="2"/>
      <c r="V1095" s="2"/>
      <c r="W1095" s="2"/>
      <c r="X1095" s="2"/>
      <c r="Y1095" s="2"/>
    </row>
    <row r="1096" spans="1:27" ht="14.5">
      <c r="A1096" s="17" t="s">
        <v>6</v>
      </c>
      <c r="B1096" s="47">
        <f t="shared" ref="B1096:K1104" si="296">B1082*B1067/1000</f>
        <v>0.32013456119608086</v>
      </c>
      <c r="C1096" s="47">
        <f t="shared" si="296"/>
        <v>0.31345187168959004</v>
      </c>
      <c r="D1096" s="47">
        <f t="shared" si="296"/>
        <v>0.35660277356661385</v>
      </c>
      <c r="E1096" s="47">
        <f t="shared" si="296"/>
        <v>0.40877334879563859</v>
      </c>
      <c r="F1096" s="47">
        <f t="shared" si="296"/>
        <v>0.45955238746000332</v>
      </c>
      <c r="G1096" s="47">
        <f t="shared" si="296"/>
        <v>0.50328640705621619</v>
      </c>
      <c r="H1096" s="47">
        <f t="shared" si="296"/>
        <v>0.53823096000716952</v>
      </c>
      <c r="I1096" s="47">
        <f t="shared" si="296"/>
        <v>0.56531422038823376</v>
      </c>
      <c r="J1096" s="47">
        <f t="shared" si="296"/>
        <v>0.58641965045593314</v>
      </c>
      <c r="K1096" s="47">
        <f t="shared" si="296"/>
        <v>0.6036335786880821</v>
      </c>
      <c r="N1096" s="2"/>
      <c r="O1096" s="2"/>
      <c r="P1096" s="2"/>
      <c r="Q1096" s="2"/>
      <c r="R1096" s="2"/>
      <c r="S1096" s="2"/>
      <c r="T1096" s="2"/>
      <c r="U1096" s="2"/>
      <c r="V1096" s="2"/>
      <c r="W1096" s="2"/>
      <c r="X1096" s="2"/>
      <c r="Y1096" s="2"/>
    </row>
    <row r="1097" spans="1:27" ht="14.5">
      <c r="A1097" s="17" t="s">
        <v>11</v>
      </c>
      <c r="B1097" s="47">
        <f t="shared" si="296"/>
        <v>0.10159748829076699</v>
      </c>
      <c r="C1097" s="47">
        <f t="shared" si="296"/>
        <v>9.9716367387818819E-2</v>
      </c>
      <c r="D1097" s="47">
        <f t="shared" si="296"/>
        <v>0.10776226935912923</v>
      </c>
      <c r="E1097" s="47">
        <f t="shared" si="296"/>
        <v>0.12127824147170992</v>
      </c>
      <c r="F1097" s="47">
        <f t="shared" si="296"/>
        <v>0.13817760897478279</v>
      </c>
      <c r="G1097" s="47">
        <f t="shared" si="296"/>
        <v>0.15640663188087581</v>
      </c>
      <c r="H1097" s="47">
        <f t="shared" si="296"/>
        <v>0.17491467599204361</v>
      </c>
      <c r="I1097" s="47">
        <f t="shared" si="296"/>
        <v>0.19291567549804037</v>
      </c>
      <c r="J1097" s="47">
        <f t="shared" si="296"/>
        <v>0.21014224188667266</v>
      </c>
      <c r="K1097" s="47">
        <f t="shared" si="296"/>
        <v>0.22635226969754868</v>
      </c>
      <c r="N1097" s="2"/>
      <c r="O1097" s="2"/>
      <c r="P1097" s="2"/>
      <c r="Q1097" s="2"/>
      <c r="R1097" s="2"/>
      <c r="S1097" s="2"/>
      <c r="T1097" s="2"/>
      <c r="U1097" s="2"/>
      <c r="V1097" s="2"/>
      <c r="W1097" s="2"/>
      <c r="X1097" s="2"/>
      <c r="Y1097" s="2"/>
    </row>
    <row r="1098" spans="1:27" ht="14.5">
      <c r="A1098" s="17" t="s">
        <v>2</v>
      </c>
      <c r="B1098" s="47">
        <f t="shared" si="296"/>
        <v>1.0866916697996637E-2</v>
      </c>
      <c r="C1098" s="47">
        <f t="shared" si="296"/>
        <v>1.8224840741660784E-2</v>
      </c>
      <c r="D1098" s="47">
        <f t="shared" si="296"/>
        <v>3.3163865700941722E-2</v>
      </c>
      <c r="E1098" s="47">
        <f t="shared" si="296"/>
        <v>5.02460319086796E-2</v>
      </c>
      <c r="F1098" s="47">
        <f t="shared" si="296"/>
        <v>6.79430261167282E-2</v>
      </c>
      <c r="G1098" s="47">
        <f t="shared" si="296"/>
        <v>8.6033432528176482E-2</v>
      </c>
      <c r="H1098" s="47">
        <f t="shared" si="296"/>
        <v>0.10488748110406038</v>
      </c>
      <c r="I1098" s="47">
        <f t="shared" si="296"/>
        <v>0.12494110900710483</v>
      </c>
      <c r="J1098" s="47">
        <f t="shared" si="296"/>
        <v>0.14647334719614352</v>
      </c>
      <c r="K1098" s="47">
        <f t="shared" si="296"/>
        <v>0.16965258432162603</v>
      </c>
      <c r="N1098" s="2"/>
      <c r="O1098" s="2"/>
      <c r="P1098" s="2"/>
      <c r="Q1098" s="2"/>
      <c r="R1098" s="2"/>
      <c r="S1098" s="2"/>
      <c r="T1098" s="2"/>
      <c r="U1098" s="2"/>
      <c r="V1098" s="2"/>
      <c r="W1098" s="2"/>
      <c r="X1098" s="2"/>
      <c r="Y1098" s="2"/>
    </row>
    <row r="1099" spans="1:27" ht="14.5">
      <c r="A1099" s="17" t="s">
        <v>3</v>
      </c>
      <c r="B1099" s="47">
        <f t="shared" si="296"/>
        <v>2.9388002095887572E-2</v>
      </c>
      <c r="C1099" s="47">
        <f t="shared" si="296"/>
        <v>4.6917019742024745E-2</v>
      </c>
      <c r="D1099" s="47">
        <f t="shared" si="296"/>
        <v>8.1758884790533837E-2</v>
      </c>
      <c r="E1099" s="47">
        <f t="shared" si="296"/>
        <v>0.12985870131392155</v>
      </c>
      <c r="F1099" s="47">
        <f t="shared" si="296"/>
        <v>0.18942622395208722</v>
      </c>
      <c r="G1099" s="47">
        <f t="shared" si="296"/>
        <v>0.25826082700827607</v>
      </c>
      <c r="H1099" s="47">
        <f t="shared" si="296"/>
        <v>0.33309005206508324</v>
      </c>
      <c r="I1099" s="47">
        <f t="shared" si="296"/>
        <v>0.41222553202522738</v>
      </c>
      <c r="J1099" s="47">
        <f t="shared" si="296"/>
        <v>0.49486296836491822</v>
      </c>
      <c r="K1099" s="47">
        <f t="shared" si="296"/>
        <v>0.58127316614945324</v>
      </c>
      <c r="N1099" s="2"/>
      <c r="O1099" s="2"/>
      <c r="P1099" s="2"/>
      <c r="Q1099" s="2"/>
      <c r="R1099" s="2"/>
      <c r="S1099" s="2"/>
      <c r="T1099" s="2"/>
      <c r="U1099" s="2"/>
      <c r="V1099" s="2"/>
      <c r="W1099" s="2"/>
      <c r="X1099" s="2"/>
      <c r="Y1099" s="2"/>
    </row>
    <row r="1100" spans="1:27" ht="14.5">
      <c r="A1100" s="17" t="s">
        <v>4</v>
      </c>
      <c r="B1100" s="47">
        <f t="shared" si="296"/>
        <v>9.5824873613786235E-2</v>
      </c>
      <c r="C1100" s="47">
        <f t="shared" si="296"/>
        <v>9.9014783677466647E-2</v>
      </c>
      <c r="D1100" s="47">
        <f t="shared" si="296"/>
        <v>0.11597294076186038</v>
      </c>
      <c r="E1100" s="47">
        <f t="shared" si="296"/>
        <v>0.14348734544780586</v>
      </c>
      <c r="F1100" s="47">
        <f t="shared" si="296"/>
        <v>0.18012814477002834</v>
      </c>
      <c r="G1100" s="47">
        <f t="shared" si="296"/>
        <v>0.22390607890998865</v>
      </c>
      <c r="H1100" s="47">
        <f t="shared" si="296"/>
        <v>0.2736744779341701</v>
      </c>
      <c r="I1100" s="47">
        <f t="shared" si="296"/>
        <v>0.32838428065275155</v>
      </c>
      <c r="J1100" s="47">
        <f t="shared" si="296"/>
        <v>0.38763094483609367</v>
      </c>
      <c r="K1100" s="47">
        <f t="shared" si="296"/>
        <v>0.45147892045014748</v>
      </c>
      <c r="N1100" s="2"/>
      <c r="O1100" s="2"/>
      <c r="P1100" s="2"/>
      <c r="Q1100" s="2"/>
      <c r="R1100" s="2"/>
      <c r="S1100" s="2"/>
      <c r="T1100" s="2"/>
      <c r="U1100" s="2"/>
      <c r="V1100" s="2"/>
      <c r="W1100" s="2"/>
      <c r="X1100" s="2"/>
      <c r="Y1100" s="2"/>
    </row>
    <row r="1101" spans="1:27" ht="14.5">
      <c r="A1101" s="17" t="s">
        <v>0</v>
      </c>
      <c r="B1101" s="47">
        <f t="shared" si="296"/>
        <v>0.16894106885134122</v>
      </c>
      <c r="C1101" s="47">
        <f t="shared" si="296"/>
        <v>0.16529013152342811</v>
      </c>
      <c r="D1101" s="47">
        <f t="shared" si="296"/>
        <v>0.17876125912710542</v>
      </c>
      <c r="E1101" s="47">
        <f t="shared" si="296"/>
        <v>0.20061495984828553</v>
      </c>
      <c r="F1101" s="47">
        <f t="shared" si="296"/>
        <v>0.22805161397716153</v>
      </c>
      <c r="G1101" s="47">
        <f t="shared" si="296"/>
        <v>0.25910025844670609</v>
      </c>
      <c r="H1101" s="47">
        <f t="shared" si="296"/>
        <v>0.29234051206156358</v>
      </c>
      <c r="I1101" s="47">
        <f t="shared" si="296"/>
        <v>0.32586112969437364</v>
      </c>
      <c r="J1101" s="47">
        <f t="shared" si="296"/>
        <v>0.35762694967526815</v>
      </c>
      <c r="K1101" s="47">
        <f t="shared" si="296"/>
        <v>0.38627591034769848</v>
      </c>
      <c r="N1101" s="2"/>
      <c r="O1101" s="2"/>
      <c r="P1101" s="2"/>
      <c r="Q1101" s="2"/>
      <c r="R1101" s="2"/>
      <c r="S1101" s="2"/>
      <c r="T1101" s="2"/>
      <c r="U1101" s="2"/>
      <c r="V1101" s="2"/>
      <c r="W1101" s="2"/>
      <c r="X1101" s="2"/>
      <c r="Y1101" s="2"/>
    </row>
    <row r="1102" spans="1:27" ht="14.5">
      <c r="A1102" s="17" t="s">
        <v>1</v>
      </c>
      <c r="B1102" s="47">
        <f t="shared" si="296"/>
        <v>2.3534827298039556E-2</v>
      </c>
      <c r="C1102" s="47">
        <f t="shared" si="296"/>
        <v>2.0173407036253668E-2</v>
      </c>
      <c r="D1102" s="47">
        <f t="shared" si="296"/>
        <v>1.725045803757954E-2</v>
      </c>
      <c r="E1102" s="47">
        <f t="shared" si="296"/>
        <v>1.4541599804659836E-2</v>
      </c>
      <c r="F1102" s="47">
        <f t="shared" si="296"/>
        <v>1.2032888121581745E-2</v>
      </c>
      <c r="G1102" s="47">
        <f t="shared" si="296"/>
        <v>9.6884350806665954E-3</v>
      </c>
      <c r="H1102" s="47">
        <f t="shared" si="296"/>
        <v>7.3584282527807861E-3</v>
      </c>
      <c r="I1102" s="47">
        <f t="shared" si="296"/>
        <v>4.8926888250806029E-3</v>
      </c>
      <c r="J1102" s="47">
        <f t="shared" si="296"/>
        <v>2.3256509423380564E-3</v>
      </c>
      <c r="K1102" s="47">
        <f t="shared" si="296"/>
        <v>-3.0573808313507148E-4</v>
      </c>
      <c r="N1102" s="2"/>
      <c r="O1102" s="2"/>
      <c r="P1102" s="2"/>
      <c r="Q1102" s="2"/>
      <c r="R1102" s="2"/>
      <c r="S1102" s="2"/>
      <c r="T1102" s="2"/>
      <c r="U1102" s="2"/>
      <c r="V1102" s="2"/>
      <c r="W1102" s="2"/>
      <c r="X1102" s="2"/>
      <c r="Y1102" s="2"/>
    </row>
    <row r="1103" spans="1:27" ht="14.5">
      <c r="A1103" s="17" t="s">
        <v>7</v>
      </c>
      <c r="B1103" s="47">
        <f t="shared" si="296"/>
        <v>2.1791050816009884E-2</v>
      </c>
      <c r="C1103" s="47">
        <f t="shared" si="296"/>
        <v>3.307636037105343E-2</v>
      </c>
      <c r="D1103" s="47">
        <f t="shared" si="296"/>
        <v>5.8686458443659502E-2</v>
      </c>
      <c r="E1103" s="47">
        <f t="shared" si="296"/>
        <v>9.2818747044709451E-2</v>
      </c>
      <c r="F1103" s="47">
        <f t="shared" si="296"/>
        <v>0.13235522455610285</v>
      </c>
      <c r="G1103" s="47">
        <f t="shared" si="296"/>
        <v>0.17496382163650828</v>
      </c>
      <c r="H1103" s="47">
        <f t="shared" si="296"/>
        <v>0.21844011067535934</v>
      </c>
      <c r="I1103" s="47">
        <f t="shared" si="296"/>
        <v>0.26142865722112241</v>
      </c>
      <c r="J1103" s="47">
        <f t="shared" si="296"/>
        <v>0.30353785158263713</v>
      </c>
      <c r="K1103" s="47">
        <f t="shared" si="296"/>
        <v>0.34498088475392674</v>
      </c>
      <c r="N1103" s="2"/>
      <c r="O1103" s="2"/>
      <c r="P1103" s="2"/>
      <c r="Q1103" s="2"/>
      <c r="R1103" s="2"/>
      <c r="S1103" s="2"/>
      <c r="T1103" s="2"/>
      <c r="U1103" s="2"/>
      <c r="V1103" s="2"/>
      <c r="W1103" s="2"/>
      <c r="X1103" s="2"/>
      <c r="Y1103" s="2"/>
    </row>
    <row r="1104" spans="1:27" ht="14.5">
      <c r="A1104" s="17" t="s">
        <v>8</v>
      </c>
      <c r="B1104" s="47">
        <f t="shared" si="296"/>
        <v>1.8615881131932091E-2</v>
      </c>
      <c r="C1104" s="47">
        <f t="shared" si="296"/>
        <v>3.4432133673596779E-2</v>
      </c>
      <c r="D1104" s="47">
        <f t="shared" si="296"/>
        <v>7.0441416874639839E-2</v>
      </c>
      <c r="E1104" s="47">
        <f t="shared" si="296"/>
        <v>0.11756928433644355</v>
      </c>
      <c r="F1104" s="47">
        <f t="shared" si="296"/>
        <v>0.16853055571466008</v>
      </c>
      <c r="G1104" s="47">
        <f t="shared" si="296"/>
        <v>0.21960479990454343</v>
      </c>
      <c r="H1104" s="47">
        <f t="shared" si="296"/>
        <v>0.26979572036105126</v>
      </c>
      <c r="I1104" s="47">
        <f t="shared" si="296"/>
        <v>0.31877072894376984</v>
      </c>
      <c r="J1104" s="47">
        <f t="shared" si="296"/>
        <v>0.36608555476961335</v>
      </c>
      <c r="K1104" s="47">
        <f t="shared" si="296"/>
        <v>0.41155195844908854</v>
      </c>
      <c r="N1104" s="2"/>
      <c r="O1104" s="2"/>
      <c r="P1104" s="2"/>
      <c r="Q1104" s="2"/>
      <c r="R1104" s="2"/>
      <c r="S1104" s="2"/>
      <c r="T1104" s="2"/>
      <c r="U1104" s="2"/>
      <c r="V1104" s="2"/>
      <c r="W1104" s="2"/>
    </row>
    <row r="1105" spans="1:23" ht="14.5">
      <c r="A1105" s="17" t="s">
        <v>89</v>
      </c>
      <c r="B1105" s="47">
        <f>SUM(B1095:B1104)</f>
        <v>0.80294691591704748</v>
      </c>
      <c r="C1105" s="47">
        <f t="shared" ref="C1105:K1105" si="297">SUM(C1095:C1104)</f>
        <v>0.84976425741235817</v>
      </c>
      <c r="D1105" s="47">
        <f t="shared" si="297"/>
        <v>1.0548184891184427</v>
      </c>
      <c r="E1105" s="47">
        <f t="shared" si="297"/>
        <v>1.3358967006675768</v>
      </c>
      <c r="F1105" s="47">
        <f t="shared" si="297"/>
        <v>1.6621003730827664</v>
      </c>
      <c r="G1105" s="47">
        <f t="shared" si="297"/>
        <v>2.0123035914655065</v>
      </c>
      <c r="H1105" s="47">
        <f t="shared" si="297"/>
        <v>2.3734630780433301</v>
      </c>
      <c r="I1105" s="47">
        <f t="shared" si="297"/>
        <v>2.7382811710496933</v>
      </c>
      <c r="J1105" s="47">
        <f t="shared" si="297"/>
        <v>3.1035130384359753</v>
      </c>
      <c r="K1105" s="47">
        <f t="shared" si="297"/>
        <v>3.4693642394161177</v>
      </c>
      <c r="N1105" s="2"/>
      <c r="O1105" s="2"/>
      <c r="P1105" s="2"/>
      <c r="Q1105" s="2"/>
      <c r="R1105" s="2"/>
      <c r="S1105" s="2"/>
      <c r="T1105" s="2"/>
      <c r="U1105" s="2"/>
      <c r="V1105" s="2"/>
      <c r="W1105" s="2"/>
    </row>
    <row r="1107" spans="1:23">
      <c r="A1107" s="54" t="s">
        <v>220</v>
      </c>
    </row>
    <row r="1108" spans="1:23" ht="14.5">
      <c r="A1108" s="129" t="s">
        <v>291</v>
      </c>
      <c r="B1108" s="138"/>
      <c r="C1108" s="129"/>
      <c r="D1108" s="138"/>
      <c r="E1108" s="138"/>
      <c r="F1108" s="138"/>
      <c r="G1108" s="138"/>
      <c r="H1108" s="138"/>
      <c r="I1108" s="138"/>
      <c r="J1108" s="138"/>
      <c r="K1108" s="139"/>
      <c r="M1108" t="s">
        <v>221</v>
      </c>
    </row>
    <row r="1109" spans="1:23" ht="14.5">
      <c r="A1109" s="129"/>
      <c r="B1109" s="149">
        <v>2010</v>
      </c>
      <c r="C1109" s="149">
        <v>2020</v>
      </c>
      <c r="D1109" s="149">
        <v>2030</v>
      </c>
      <c r="E1109" s="149">
        <v>2040</v>
      </c>
      <c r="F1109" s="149">
        <v>2050</v>
      </c>
      <c r="G1109" s="149">
        <v>2060</v>
      </c>
      <c r="H1109" s="149">
        <v>2070</v>
      </c>
      <c r="I1109" s="149">
        <v>2080</v>
      </c>
      <c r="J1109" s="149">
        <v>2090</v>
      </c>
      <c r="K1109" s="149">
        <v>2100</v>
      </c>
      <c r="M1109">
        <f>C1076/'[7]Number of aircrafts'!$K$29</f>
        <v>0.11889436283952813</v>
      </c>
      <c r="N1109" t="s">
        <v>222</v>
      </c>
    </row>
    <row r="1110" spans="1:23" ht="14.5">
      <c r="A1110" s="150" t="s">
        <v>5</v>
      </c>
      <c r="B1110" s="140">
        <f>ROUND(B1066/$M$1109,0)</f>
        <v>18</v>
      </c>
      <c r="C1110" s="140">
        <f t="shared" ref="C1110:K1110" si="298">ROUND(C1066/$M$1109,0)</f>
        <v>32</v>
      </c>
      <c r="D1110" s="140">
        <f t="shared" si="298"/>
        <v>60</v>
      </c>
      <c r="E1110" s="140">
        <f t="shared" si="298"/>
        <v>106</v>
      </c>
      <c r="F1110" s="140">
        <f t="shared" si="298"/>
        <v>172</v>
      </c>
      <c r="G1110" s="140">
        <f t="shared" si="298"/>
        <v>260</v>
      </c>
      <c r="H1110" s="140">
        <f t="shared" si="298"/>
        <v>371</v>
      </c>
      <c r="I1110" s="140">
        <f t="shared" si="298"/>
        <v>504</v>
      </c>
      <c r="J1110" s="140">
        <f t="shared" si="298"/>
        <v>660</v>
      </c>
      <c r="K1110" s="140">
        <f t="shared" si="298"/>
        <v>839</v>
      </c>
      <c r="M1110" t="s">
        <v>223</v>
      </c>
    </row>
    <row r="1111" spans="1:23" ht="14.5">
      <c r="A1111" s="150" t="s">
        <v>6</v>
      </c>
      <c r="B1111" s="140">
        <f t="shared" ref="B1111:K1119" si="299">ROUND(B1067/$M$1109,0)</f>
        <v>520</v>
      </c>
      <c r="C1111" s="140">
        <f t="shared" si="299"/>
        <v>593</v>
      </c>
      <c r="D1111" s="140">
        <f t="shared" si="299"/>
        <v>723</v>
      </c>
      <c r="E1111" s="140">
        <f t="shared" si="299"/>
        <v>890</v>
      </c>
      <c r="F1111" s="140">
        <f t="shared" si="299"/>
        <v>1073</v>
      </c>
      <c r="G1111" s="140">
        <f t="shared" si="299"/>
        <v>1260</v>
      </c>
      <c r="H1111" s="140">
        <f t="shared" si="299"/>
        <v>1446</v>
      </c>
      <c r="I1111" s="140">
        <f t="shared" si="299"/>
        <v>1629</v>
      </c>
      <c r="J1111" s="140">
        <f t="shared" si="299"/>
        <v>1813</v>
      </c>
      <c r="K1111" s="140">
        <f t="shared" si="299"/>
        <v>2002</v>
      </c>
    </row>
    <row r="1112" spans="1:23" ht="14.5">
      <c r="A1112" s="150" t="s">
        <v>11</v>
      </c>
      <c r="B1112" s="140">
        <f t="shared" si="299"/>
        <v>305</v>
      </c>
      <c r="C1112" s="140">
        <f t="shared" si="299"/>
        <v>331</v>
      </c>
      <c r="D1112" s="140">
        <f t="shared" si="299"/>
        <v>383</v>
      </c>
      <c r="E1112" s="140">
        <f t="shared" si="299"/>
        <v>462</v>
      </c>
      <c r="F1112" s="140">
        <f t="shared" si="299"/>
        <v>563</v>
      </c>
      <c r="G1112" s="140">
        <f t="shared" si="299"/>
        <v>683</v>
      </c>
      <c r="H1112" s="140">
        <f t="shared" si="299"/>
        <v>818</v>
      </c>
      <c r="I1112" s="140">
        <f t="shared" si="299"/>
        <v>968</v>
      </c>
      <c r="J1112" s="140">
        <f t="shared" si="299"/>
        <v>1130</v>
      </c>
      <c r="K1112" s="140">
        <f t="shared" si="299"/>
        <v>1305</v>
      </c>
    </row>
    <row r="1113" spans="1:23" ht="14.5">
      <c r="A1113" s="150" t="s">
        <v>2</v>
      </c>
      <c r="B1113" s="140">
        <f t="shared" si="299"/>
        <v>27</v>
      </c>
      <c r="C1113" s="140">
        <f t="shared" si="299"/>
        <v>56</v>
      </c>
      <c r="D1113" s="140">
        <f t="shared" si="299"/>
        <v>110</v>
      </c>
      <c r="E1113" s="140">
        <f t="shared" si="299"/>
        <v>178</v>
      </c>
      <c r="F1113" s="140">
        <f t="shared" si="299"/>
        <v>259</v>
      </c>
      <c r="G1113" s="140">
        <f t="shared" si="299"/>
        <v>351</v>
      </c>
      <c r="H1113" s="140">
        <f t="shared" si="299"/>
        <v>460</v>
      </c>
      <c r="I1113" s="140">
        <f t="shared" si="299"/>
        <v>587</v>
      </c>
      <c r="J1113" s="140">
        <f t="shared" si="299"/>
        <v>739</v>
      </c>
      <c r="K1113" s="140">
        <f t="shared" si="299"/>
        <v>918</v>
      </c>
    </row>
    <row r="1114" spans="1:23" ht="14.5">
      <c r="A1114" s="150" t="s">
        <v>3</v>
      </c>
      <c r="B1114" s="140">
        <f t="shared" si="299"/>
        <v>43</v>
      </c>
      <c r="C1114" s="140">
        <f t="shared" si="299"/>
        <v>76</v>
      </c>
      <c r="D1114" s="140">
        <f t="shared" si="299"/>
        <v>142</v>
      </c>
      <c r="E1114" s="140">
        <f t="shared" si="299"/>
        <v>243</v>
      </c>
      <c r="F1114" s="140">
        <f t="shared" si="299"/>
        <v>380</v>
      </c>
      <c r="G1114" s="140">
        <f t="shared" si="299"/>
        <v>556</v>
      </c>
      <c r="H1114" s="140">
        <f t="shared" si="299"/>
        <v>769</v>
      </c>
      <c r="I1114" s="140">
        <f t="shared" si="299"/>
        <v>1021</v>
      </c>
      <c r="J1114" s="140">
        <f t="shared" si="299"/>
        <v>1314</v>
      </c>
      <c r="K1114" s="140">
        <f t="shared" si="299"/>
        <v>1656</v>
      </c>
    </row>
    <row r="1115" spans="1:23" ht="14.5">
      <c r="A1115" s="150" t="s">
        <v>4</v>
      </c>
      <c r="B1115" s="140">
        <f t="shared" si="299"/>
        <v>141</v>
      </c>
      <c r="C1115" s="140">
        <f t="shared" si="299"/>
        <v>161</v>
      </c>
      <c r="D1115" s="140">
        <f t="shared" si="299"/>
        <v>202</v>
      </c>
      <c r="E1115" s="140">
        <f t="shared" si="299"/>
        <v>268</v>
      </c>
      <c r="F1115" s="140">
        <f t="shared" si="299"/>
        <v>361</v>
      </c>
      <c r="G1115" s="140">
        <f t="shared" si="299"/>
        <v>482</v>
      </c>
      <c r="H1115" s="140">
        <f t="shared" si="299"/>
        <v>632</v>
      </c>
      <c r="I1115" s="140">
        <f t="shared" si="299"/>
        <v>813</v>
      </c>
      <c r="J1115" s="140">
        <f t="shared" si="299"/>
        <v>1030</v>
      </c>
      <c r="K1115" s="140">
        <f t="shared" si="299"/>
        <v>1286</v>
      </c>
    </row>
    <row r="1116" spans="1:23" ht="14.5">
      <c r="A1116" s="150" t="s">
        <v>0</v>
      </c>
      <c r="B1116" s="140">
        <f t="shared" si="299"/>
        <v>347</v>
      </c>
      <c r="C1116" s="140">
        <f t="shared" si="299"/>
        <v>376</v>
      </c>
      <c r="D1116" s="140">
        <f t="shared" si="299"/>
        <v>436</v>
      </c>
      <c r="E1116" s="140">
        <f t="shared" si="299"/>
        <v>525</v>
      </c>
      <c r="F1116" s="140">
        <f t="shared" si="299"/>
        <v>640</v>
      </c>
      <c r="G1116" s="140">
        <f t="shared" si="299"/>
        <v>780</v>
      </c>
      <c r="H1116" s="140">
        <f t="shared" si="299"/>
        <v>945</v>
      </c>
      <c r="I1116" s="140">
        <f t="shared" si="299"/>
        <v>1130</v>
      </c>
      <c r="J1116" s="140">
        <f t="shared" si="299"/>
        <v>1330</v>
      </c>
      <c r="K1116" s="140">
        <f t="shared" si="299"/>
        <v>1541</v>
      </c>
    </row>
    <row r="1117" spans="1:23" ht="14.5">
      <c r="A1117" s="150" t="s">
        <v>1</v>
      </c>
      <c r="B1117" s="140">
        <f t="shared" si="299"/>
        <v>61</v>
      </c>
      <c r="C1117" s="140">
        <f t="shared" si="299"/>
        <v>57</v>
      </c>
      <c r="D1117" s="140">
        <f t="shared" si="299"/>
        <v>53</v>
      </c>
      <c r="E1117" s="140">
        <f t="shared" si="299"/>
        <v>48</v>
      </c>
      <c r="F1117" s="140">
        <f t="shared" si="299"/>
        <v>42</v>
      </c>
      <c r="G1117" s="140">
        <f t="shared" si="299"/>
        <v>36</v>
      </c>
      <c r="H1117" s="140">
        <f t="shared" si="299"/>
        <v>30</v>
      </c>
      <c r="I1117" s="140">
        <f t="shared" si="299"/>
        <v>21</v>
      </c>
      <c r="J1117" s="140">
        <f>ROUND(J1073/$M$1109,0)</f>
        <v>11</v>
      </c>
      <c r="K1117" s="140">
        <f>ROUND(K1073/$M$1109,0)</f>
        <v>-2</v>
      </c>
    </row>
    <row r="1118" spans="1:23" ht="14.5">
      <c r="A1118" s="150" t="s">
        <v>7</v>
      </c>
      <c r="B1118" s="140">
        <f t="shared" si="299"/>
        <v>35</v>
      </c>
      <c r="C1118" s="140">
        <f t="shared" si="299"/>
        <v>63</v>
      </c>
      <c r="D1118" s="140">
        <f t="shared" si="299"/>
        <v>119</v>
      </c>
      <c r="E1118" s="140">
        <f t="shared" si="299"/>
        <v>202</v>
      </c>
      <c r="F1118" s="140">
        <f t="shared" si="299"/>
        <v>309</v>
      </c>
      <c r="G1118" s="140">
        <f t="shared" si="299"/>
        <v>438</v>
      </c>
      <c r="H1118" s="140">
        <f t="shared" si="299"/>
        <v>587</v>
      </c>
      <c r="I1118" s="140">
        <f t="shared" si="299"/>
        <v>753</v>
      </c>
      <c r="J1118" s="140">
        <f>ROUND(J1074/$M$1109,0)</f>
        <v>938</v>
      </c>
      <c r="K1118" s="140">
        <f t="shared" si="299"/>
        <v>1144</v>
      </c>
    </row>
    <row r="1119" spans="1:23" ht="14.5">
      <c r="A1119" s="150" t="s">
        <v>8</v>
      </c>
      <c r="B1119" s="140">
        <f t="shared" si="299"/>
        <v>27</v>
      </c>
      <c r="C1119" s="140">
        <f t="shared" si="299"/>
        <v>56</v>
      </c>
      <c r="D1119" s="140">
        <f t="shared" si="299"/>
        <v>123</v>
      </c>
      <c r="E1119" s="140">
        <f t="shared" si="299"/>
        <v>220</v>
      </c>
      <c r="F1119" s="140">
        <f t="shared" si="299"/>
        <v>338</v>
      </c>
      <c r="G1119" s="140">
        <f t="shared" si="299"/>
        <v>472</v>
      </c>
      <c r="H1119" s="140">
        <f t="shared" si="299"/>
        <v>623</v>
      </c>
      <c r="I1119" s="140">
        <f t="shared" si="299"/>
        <v>789</v>
      </c>
      <c r="J1119" s="140">
        <f t="shared" si="299"/>
        <v>972</v>
      </c>
      <c r="K1119" s="140">
        <f t="shared" si="299"/>
        <v>1173</v>
      </c>
    </row>
    <row r="1120" spans="1:23" ht="14.5">
      <c r="A1120" s="150" t="s">
        <v>89</v>
      </c>
      <c r="B1120" s="135">
        <f>SUM(B1110:B1119)</f>
        <v>1524</v>
      </c>
      <c r="C1120" s="135">
        <f t="shared" ref="C1120:K1120" si="300">SUM(C1110:C1119)</f>
        <v>1801</v>
      </c>
      <c r="D1120" s="135">
        <f t="shared" si="300"/>
        <v>2351</v>
      </c>
      <c r="E1120" s="135">
        <f t="shared" si="300"/>
        <v>3142</v>
      </c>
      <c r="F1120" s="135">
        <f t="shared" si="300"/>
        <v>4137</v>
      </c>
      <c r="G1120" s="135">
        <f t="shared" si="300"/>
        <v>5318</v>
      </c>
      <c r="H1120" s="135">
        <f t="shared" si="300"/>
        <v>6681</v>
      </c>
      <c r="I1120" s="135">
        <f t="shared" si="300"/>
        <v>8215</v>
      </c>
      <c r="J1120" s="135">
        <f t="shared" si="300"/>
        <v>9937</v>
      </c>
      <c r="K1120" s="135">
        <f t="shared" si="300"/>
        <v>11862</v>
      </c>
    </row>
    <row r="1125" spans="1:11">
      <c r="A1125" t="s">
        <v>260</v>
      </c>
      <c r="B1125">
        <v>2010</v>
      </c>
      <c r="C1125">
        <v>2020</v>
      </c>
      <c r="D1125">
        <v>2030</v>
      </c>
      <c r="E1125">
        <v>2040</v>
      </c>
      <c r="F1125">
        <v>2050</v>
      </c>
      <c r="G1125">
        <v>2060</v>
      </c>
      <c r="H1125">
        <v>2070</v>
      </c>
      <c r="I1125">
        <v>2080</v>
      </c>
      <c r="J1125">
        <v>2090</v>
      </c>
      <c r="K1125">
        <v>2100</v>
      </c>
    </row>
    <row r="1126" spans="1:11">
      <c r="A1126" s="1" t="s">
        <v>261</v>
      </c>
      <c r="B1126" s="1">
        <f>B170</f>
        <v>32.985703766599492</v>
      </c>
      <c r="C1126" s="1">
        <f t="shared" ref="C1126:K1126" si="301">C170</f>
        <v>37.71659300955266</v>
      </c>
      <c r="D1126" s="1">
        <f t="shared" si="301"/>
        <v>38.735697820231358</v>
      </c>
      <c r="E1126" s="1">
        <f t="shared" si="301"/>
        <v>40.532828989089317</v>
      </c>
      <c r="F1126" s="1">
        <f t="shared" si="301"/>
        <v>42.994784906357374</v>
      </c>
      <c r="G1126" s="1">
        <f t="shared" si="301"/>
        <v>46.342790570838282</v>
      </c>
      <c r="H1126" s="1">
        <f t="shared" si="301"/>
        <v>50.856028906036684</v>
      </c>
      <c r="I1126" s="1">
        <f t="shared" si="301"/>
        <v>63.719051070628254</v>
      </c>
      <c r="J1126" s="1">
        <f t="shared" si="301"/>
        <v>72.49455729950715</v>
      </c>
      <c r="K1126" s="1">
        <f t="shared" si="301"/>
        <v>79.569929506828743</v>
      </c>
    </row>
    <row r="1127" spans="1:11">
      <c r="A1127" t="s">
        <v>262</v>
      </c>
      <c r="B1127" s="2">
        <f>B272</f>
        <v>5.6663980693561236</v>
      </c>
      <c r="C1127" s="2">
        <f t="shared" ref="C1127:K1127" si="302">C272</f>
        <v>6.8256269467952011</v>
      </c>
      <c r="D1127" s="2">
        <f t="shared" si="302"/>
        <v>7.9901239531773225</v>
      </c>
      <c r="E1127" s="2">
        <f t="shared" si="302"/>
        <v>8.760361926646361</v>
      </c>
      <c r="F1127" s="2">
        <f t="shared" si="302"/>
        <v>9.3762610499771402</v>
      </c>
      <c r="G1127" s="2">
        <f t="shared" si="302"/>
        <v>10.063457076091941</v>
      </c>
      <c r="H1127" s="2">
        <f t="shared" si="302"/>
        <v>10.720267548260908</v>
      </c>
      <c r="I1127" s="2">
        <f t="shared" si="302"/>
        <v>11.010592422476732</v>
      </c>
      <c r="J1127" s="2">
        <f t="shared" si="302"/>
        <v>10.673373244640793</v>
      </c>
      <c r="K1127" s="2">
        <f t="shared" si="302"/>
        <v>10.274346040856766</v>
      </c>
    </row>
    <row r="1128" spans="1:11">
      <c r="A1128" t="s">
        <v>266</v>
      </c>
      <c r="B1128" s="2">
        <f>B363</f>
        <v>0.88006508144125006</v>
      </c>
      <c r="C1128" s="2">
        <f t="shared" ref="C1128:K1128" si="303">C363</f>
        <v>0.9851741745248217</v>
      </c>
      <c r="D1128" s="2">
        <f t="shared" si="303"/>
        <v>1.0847174927002936</v>
      </c>
      <c r="E1128" s="2">
        <f t="shared" si="303"/>
        <v>1.1742775581964884</v>
      </c>
      <c r="F1128" s="2">
        <f t="shared" si="303"/>
        <v>1.2628314970389507</v>
      </c>
      <c r="G1128" s="2">
        <f t="shared" si="303"/>
        <v>1.3753096960610625</v>
      </c>
      <c r="H1128" s="2">
        <f t="shared" si="303"/>
        <v>1.5108702530547973</v>
      </c>
      <c r="I1128" s="2">
        <f t="shared" si="303"/>
        <v>1.6343295085216778</v>
      </c>
      <c r="J1128" s="2">
        <f t="shared" si="303"/>
        <v>1.7808393509599405</v>
      </c>
      <c r="K1128" s="2">
        <f t="shared" si="303"/>
        <v>1.9562334838774658</v>
      </c>
    </row>
    <row r="1129" spans="1:11">
      <c r="A1129" t="s">
        <v>263</v>
      </c>
      <c r="B1129" s="2">
        <f>B559</f>
        <v>1.0584548065286032</v>
      </c>
      <c r="C1129" s="2">
        <f t="shared" ref="C1129:K1129" si="304">C559</f>
        <v>1.417161756966471</v>
      </c>
      <c r="D1129" s="2">
        <f t="shared" si="304"/>
        <v>1.7295029391914407</v>
      </c>
      <c r="E1129" s="2">
        <f t="shared" si="304"/>
        <v>2.0159124847402525</v>
      </c>
      <c r="F1129" s="2">
        <f t="shared" si="304"/>
        <v>2.2156740035721971</v>
      </c>
      <c r="G1129" s="2">
        <f t="shared" si="304"/>
        <v>2.39510339796252</v>
      </c>
      <c r="H1129" s="2">
        <f t="shared" si="304"/>
        <v>2.6995117309242591</v>
      </c>
      <c r="I1129" s="2">
        <f t="shared" si="304"/>
        <v>3.0290017424131888</v>
      </c>
      <c r="J1129" s="2">
        <f t="shared" si="304"/>
        <v>3.5166746093036583</v>
      </c>
      <c r="K1129" s="2">
        <f t="shared" si="304"/>
        <v>4.29050529782885</v>
      </c>
    </row>
    <row r="1130" spans="1:11">
      <c r="A1130" t="s">
        <v>264</v>
      </c>
      <c r="B1130" s="2">
        <f>B574</f>
        <v>7.5743500195270128</v>
      </c>
      <c r="C1130" s="2">
        <f t="shared" ref="C1130:K1130" si="305">C574</f>
        <v>10.141273028705218</v>
      </c>
      <c r="D1130" s="2">
        <f t="shared" si="305"/>
        <v>12.376400523136278</v>
      </c>
      <c r="E1130" s="2">
        <f t="shared" si="305"/>
        <v>14.425960063647224</v>
      </c>
      <c r="F1130" s="2">
        <f t="shared" si="305"/>
        <v>15.85546244271228</v>
      </c>
      <c r="G1130" s="2">
        <f t="shared" si="305"/>
        <v>17.139467228293398</v>
      </c>
      <c r="H1130" s="2">
        <f t="shared" si="305"/>
        <v>19.317826897965915</v>
      </c>
      <c r="I1130" s="2">
        <f t="shared" si="305"/>
        <v>21.675672182962202</v>
      </c>
      <c r="J1130" s="2">
        <f t="shared" si="305"/>
        <v>25.165481068585891</v>
      </c>
      <c r="K1130" s="2">
        <f t="shared" si="305"/>
        <v>30.703048147112824</v>
      </c>
    </row>
    <row r="1131" spans="1:11">
      <c r="A1131" t="s">
        <v>265</v>
      </c>
      <c r="B1131" s="2">
        <f>B589</f>
        <v>2.2436461870332072</v>
      </c>
      <c r="C1131" s="2">
        <f t="shared" ref="C1131:K1131" si="306">C589</f>
        <v>3.0040107076987219</v>
      </c>
      <c r="D1131" s="2">
        <f t="shared" si="306"/>
        <v>3.6660919777066918</v>
      </c>
      <c r="E1131" s="2">
        <f t="shared" si="306"/>
        <v>4.2732049888970653</v>
      </c>
      <c r="F1131" s="2">
        <f t="shared" si="306"/>
        <v>4.6966469415234506</v>
      </c>
      <c r="G1131" s="2">
        <f t="shared" si="306"/>
        <v>5.0769901305594081</v>
      </c>
      <c r="H1131" s="2">
        <f t="shared" si="306"/>
        <v>5.7222558436895845</v>
      </c>
      <c r="I1131" s="2">
        <f t="shared" si="306"/>
        <v>6.4206881276027721</v>
      </c>
      <c r="J1131" s="2">
        <f t="shared" si="306"/>
        <v>7.4544265182921876</v>
      </c>
      <c r="K1131" s="2">
        <f t="shared" si="306"/>
        <v>9.0947443315893111</v>
      </c>
    </row>
    <row r="1132" spans="1:11">
      <c r="A1132" t="s">
        <v>267</v>
      </c>
      <c r="B1132" s="2">
        <f>B728</f>
        <v>3.6795089574156954</v>
      </c>
      <c r="C1132" s="2">
        <f t="shared" ref="C1132:K1132" si="307">C728</f>
        <v>5.4896592792969132</v>
      </c>
      <c r="D1132" s="2">
        <f t="shared" si="307"/>
        <v>6.3329156856238376</v>
      </c>
      <c r="E1132" s="2">
        <f t="shared" si="307"/>
        <v>6.3298173684732859</v>
      </c>
      <c r="F1132" s="2">
        <f t="shared" si="307"/>
        <v>5.857332352490543</v>
      </c>
      <c r="G1132" s="2">
        <f t="shared" si="307"/>
        <v>5.2667266745810704</v>
      </c>
      <c r="H1132" s="2">
        <f t="shared" si="307"/>
        <v>4.6550998111600626</v>
      </c>
      <c r="I1132" s="2">
        <f t="shared" si="307"/>
        <v>4.1408259080193224</v>
      </c>
      <c r="J1132" s="2">
        <f t="shared" si="307"/>
        <v>3.6919589746143173</v>
      </c>
      <c r="K1132" s="2">
        <f t="shared" si="307"/>
        <v>3.3150088532625261</v>
      </c>
    </row>
    <row r="1133" spans="1:11">
      <c r="A1133" t="s">
        <v>268</v>
      </c>
      <c r="B1133" s="2">
        <f>B766</f>
        <v>2.8959128538384054</v>
      </c>
      <c r="C1133" s="2">
        <f t="shared" ref="C1133:K1133" si="308">C766</f>
        <v>4.6935740770715455</v>
      </c>
      <c r="D1133" s="2">
        <f t="shared" si="308"/>
        <v>5.4114978856197684</v>
      </c>
      <c r="E1133" s="2">
        <f t="shared" si="308"/>
        <v>5.5841821595994583</v>
      </c>
      <c r="F1133" s="2">
        <f t="shared" si="308"/>
        <v>5.414781706010988</v>
      </c>
      <c r="G1133" s="2">
        <f t="shared" si="308"/>
        <v>5.077559648637811</v>
      </c>
      <c r="H1133" s="2">
        <f t="shared" si="308"/>
        <v>4.7625842821922939</v>
      </c>
      <c r="I1133" s="2">
        <f t="shared" si="308"/>
        <v>5.0962889842059829</v>
      </c>
      <c r="J1133" s="2">
        <f t="shared" si="308"/>
        <v>4.2168562217795023</v>
      </c>
      <c r="K1133" s="2">
        <f t="shared" si="308"/>
        <v>4.0136540620666148</v>
      </c>
    </row>
    <row r="1134" spans="1:11">
      <c r="A1134" t="s">
        <v>269</v>
      </c>
      <c r="B1134" s="2">
        <f>B909</f>
        <v>6.141056700146402</v>
      </c>
      <c r="C1134" s="2">
        <f t="shared" ref="C1134:K1134" si="309">C909</f>
        <v>8.1527987718920709</v>
      </c>
      <c r="D1134" s="2">
        <f t="shared" si="309"/>
        <v>8.7489808665368187</v>
      </c>
      <c r="E1134" s="2">
        <f t="shared" si="309"/>
        <v>8.26638403630621</v>
      </c>
      <c r="F1134" s="2">
        <f t="shared" si="309"/>
        <v>7.6871974077121141</v>
      </c>
      <c r="G1134" s="2">
        <f t="shared" si="309"/>
        <v>6.9589696360197335</v>
      </c>
      <c r="H1134" s="2">
        <f t="shared" si="309"/>
        <v>6.2040587046670046</v>
      </c>
      <c r="I1134" s="2">
        <f t="shared" si="309"/>
        <v>5.9280047337405559</v>
      </c>
      <c r="J1134" s="2">
        <f t="shared" si="309"/>
        <v>5.0539830234539878</v>
      </c>
      <c r="K1134" s="2">
        <f t="shared" si="309"/>
        <v>4.6569253410423066</v>
      </c>
    </row>
    <row r="1135" spans="1:11">
      <c r="A1135" t="s">
        <v>270</v>
      </c>
      <c r="B1135" s="2">
        <f>B962</f>
        <v>5.400180192648957</v>
      </c>
      <c r="C1135" s="2">
        <f t="shared" ref="C1135:K1135" si="310">C962</f>
        <v>7.3886833162143652</v>
      </c>
      <c r="D1135" s="2">
        <f t="shared" si="310"/>
        <v>8.5188480008299248</v>
      </c>
      <c r="E1135" s="2">
        <f t="shared" si="310"/>
        <v>8.7906897557857544</v>
      </c>
      <c r="F1135" s="2">
        <f t="shared" si="310"/>
        <v>8.5240174321715045</v>
      </c>
      <c r="G1135" s="2">
        <f t="shared" si="310"/>
        <v>7.9931582301522077</v>
      </c>
      <c r="H1135" s="2">
        <f t="shared" si="310"/>
        <v>7.4973200486599172</v>
      </c>
      <c r="I1135" s="2">
        <f t="shared" si="310"/>
        <v>7.0369526472625212</v>
      </c>
      <c r="J1135" s="2">
        <f t="shared" si="310"/>
        <v>6.6382280754747764</v>
      </c>
      <c r="K1135" s="2">
        <f t="shared" si="310"/>
        <v>6.3183446811498056</v>
      </c>
    </row>
    <row r="1136" spans="1:11">
      <c r="A1136" t="s">
        <v>271</v>
      </c>
      <c r="B1136" s="2">
        <f>B1030</f>
        <v>35.488902767172576</v>
      </c>
      <c r="C1136" s="2">
        <f t="shared" ref="C1136:K1136" si="311">C1030</f>
        <v>42.754795285871111</v>
      </c>
      <c r="D1136" s="2">
        <f t="shared" si="311"/>
        <v>47.454307279407971</v>
      </c>
      <c r="E1136" s="2">
        <f t="shared" si="311"/>
        <v>50.109935459538562</v>
      </c>
      <c r="F1136" s="2">
        <f t="shared" si="311"/>
        <v>52.220866963007978</v>
      </c>
      <c r="G1136" s="2">
        <f t="shared" si="311"/>
        <v>52.144630952546116</v>
      </c>
      <c r="H1136" s="2">
        <f t="shared" si="311"/>
        <v>48.803975040102124</v>
      </c>
      <c r="I1136" s="2">
        <f t="shared" si="311"/>
        <v>52.459584757146111</v>
      </c>
      <c r="J1136" s="2">
        <f t="shared" si="311"/>
        <v>56.477866722745254</v>
      </c>
      <c r="K1136" s="2">
        <f t="shared" si="311"/>
        <v>60.91311202463443</v>
      </c>
    </row>
    <row r="1137" spans="1:11">
      <c r="A1137" t="s">
        <v>272</v>
      </c>
      <c r="B1137" s="2">
        <f>B1105</f>
        <v>0.80294691591704748</v>
      </c>
      <c r="C1137" s="2">
        <f t="shared" ref="C1137:K1137" si="312">C1105</f>
        <v>0.84976425741235817</v>
      </c>
      <c r="D1137" s="2">
        <f t="shared" si="312"/>
        <v>1.0548184891184427</v>
      </c>
      <c r="E1137" s="2">
        <f t="shared" si="312"/>
        <v>1.3358967006675768</v>
      </c>
      <c r="F1137" s="2">
        <f t="shared" si="312"/>
        <v>1.6621003730827664</v>
      </c>
      <c r="G1137" s="2">
        <f t="shared" si="312"/>
        <v>2.0123035914655065</v>
      </c>
      <c r="H1137" s="2">
        <f t="shared" si="312"/>
        <v>2.3734630780433301</v>
      </c>
      <c r="I1137" s="2">
        <f t="shared" si="312"/>
        <v>2.7382811710496933</v>
      </c>
      <c r="J1137" s="2">
        <f t="shared" si="312"/>
        <v>3.1035130384359753</v>
      </c>
      <c r="K1137" s="2">
        <f t="shared" si="312"/>
        <v>3.4693642394161177</v>
      </c>
    </row>
    <row r="1138" spans="1:11">
      <c r="A1138" t="s">
        <v>10</v>
      </c>
      <c r="B1138" s="1">
        <f>SUM(B1126:B1137)</f>
        <v>104.81712631762477</v>
      </c>
      <c r="C1138" s="1">
        <f t="shared" ref="C1138:K1138" si="313">SUM(C1126:C1137)</f>
        <v>129.41911461200147</v>
      </c>
      <c r="D1138" s="1">
        <f t="shared" si="313"/>
        <v>143.10390291328011</v>
      </c>
      <c r="E1138" s="1">
        <f t="shared" si="313"/>
        <v>151.59945149158753</v>
      </c>
      <c r="F1138" s="1">
        <f t="shared" si="313"/>
        <v>157.76795707565731</v>
      </c>
      <c r="G1138" s="1">
        <f t="shared" si="313"/>
        <v>161.84646683320904</v>
      </c>
      <c r="H1138" s="1">
        <f t="shared" si="313"/>
        <v>165.12326214475686</v>
      </c>
      <c r="I1138" s="1">
        <f t="shared" si="313"/>
        <v>184.88927325602899</v>
      </c>
      <c r="J1138" s="1">
        <f t="shared" si="313"/>
        <v>200.26775814779344</v>
      </c>
      <c r="K1138" s="1">
        <f t="shared" si="313"/>
        <v>218.57521600966572</v>
      </c>
    </row>
    <row r="1140" spans="1:11" ht="14.5">
      <c r="A1140" s="129" t="s">
        <v>274</v>
      </c>
    </row>
    <row r="1141" spans="1:11">
      <c r="A1141" t="s">
        <v>273</v>
      </c>
      <c r="B1141">
        <v>2010</v>
      </c>
      <c r="C1141">
        <v>2020</v>
      </c>
      <c r="D1141">
        <v>2030</v>
      </c>
      <c r="E1141">
        <v>2040</v>
      </c>
      <c r="F1141">
        <v>2050</v>
      </c>
      <c r="G1141">
        <v>2060</v>
      </c>
      <c r="H1141">
        <v>2070</v>
      </c>
      <c r="I1141">
        <v>2080</v>
      </c>
      <c r="J1141">
        <v>2090</v>
      </c>
      <c r="K1141">
        <v>2100</v>
      </c>
    </row>
    <row r="1142" spans="1:11">
      <c r="A1142" s="1" t="s">
        <v>261</v>
      </c>
      <c r="B1142" s="2">
        <f>B1126-'SSP2 26 (base)'!B1126</f>
        <v>-8.058079545605068E-2</v>
      </c>
      <c r="C1142" s="2">
        <f>C1126-'SSP2 26 (base)'!C1126</f>
        <v>-0.50072762948506977</v>
      </c>
      <c r="D1142" s="2">
        <f>D1126-'SSP2 26 (base)'!D1126</f>
        <v>-4.0886894709303334</v>
      </c>
      <c r="E1142" s="2">
        <f>E1126-'SSP2 26 (base)'!E1126</f>
        <v>-7.8635474932933107</v>
      </c>
      <c r="F1142" s="2">
        <f>F1126-'SSP2 26 (base)'!F1126</f>
        <v>-11.524692771082272</v>
      </c>
      <c r="G1142" s="2">
        <f>G1126-'SSP2 26 (base)'!G1126</f>
        <v>-14.662561659790626</v>
      </c>
      <c r="H1142" s="2">
        <f>H1126-'SSP2 26 (base)'!H1126</f>
        <v>-17.069267553910791</v>
      </c>
      <c r="I1142" s="2">
        <f>I1126-'SSP2 26 (base)'!I1126</f>
        <v>-20.165461371455322</v>
      </c>
      <c r="J1142" s="2">
        <f>J1126-'SSP2 26 (base)'!J1126</f>
        <v>-22.144698015886604</v>
      </c>
      <c r="K1142" s="2">
        <f>K1126-'SSP2 26 (base)'!K1126</f>
        <v>-22.922127332262079</v>
      </c>
    </row>
    <row r="1143" spans="1:11">
      <c r="A1143" t="s">
        <v>262</v>
      </c>
      <c r="B1143" s="2">
        <f>B1127-'SSP2 26 (base)'!B1127</f>
        <v>-2.8130440289301895E-2</v>
      </c>
      <c r="C1143" s="2">
        <f>C1127-'SSP2 26 (base)'!C1127</f>
        <v>4.6746078375573319E-2</v>
      </c>
      <c r="D1143" s="2">
        <f>D1127-'SSP2 26 (base)'!D1127</f>
        <v>0.22486155507583661</v>
      </c>
      <c r="E1143" s="2">
        <f>E1127-'SSP2 26 (base)'!E1127</f>
        <v>0.45657188559774831</v>
      </c>
      <c r="F1143" s="2">
        <f>F1127-'SSP2 26 (base)'!F1127</f>
        <v>0.79637325767970957</v>
      </c>
      <c r="G1143" s="2">
        <f>G1127-'SSP2 26 (base)'!G1127</f>
        <v>1.2629244350618141</v>
      </c>
      <c r="H1143" s="2">
        <f>H1127-'SSP2 26 (base)'!H1127</f>
        <v>1.8350494141965878</v>
      </c>
      <c r="I1143" s="2">
        <f>I1127-'SSP2 26 (base)'!I1127</f>
        <v>2.4221476130499138</v>
      </c>
      <c r="J1143" s="2">
        <f>J1127-'SSP2 26 (base)'!J1127</f>
        <v>2.8849132938516542</v>
      </c>
      <c r="K1143" s="2">
        <f>K1127-'SSP2 26 (base)'!K1127</f>
        <v>3.2849400883301554</v>
      </c>
    </row>
    <row r="1144" spans="1:11">
      <c r="A1144" t="s">
        <v>266</v>
      </c>
      <c r="B1144" s="2">
        <f>B1128-'SSP2 26 (base)'!B1128</f>
        <v>1.2481542754737562E-3</v>
      </c>
      <c r="C1144" s="2">
        <f>C1128-'SSP2 26 (base)'!C1128</f>
        <v>1.2991058723167415E-3</v>
      </c>
      <c r="D1144" s="2">
        <f>D1128-'SSP2 26 (base)'!D1128</f>
        <v>1.2672093209491475E-3</v>
      </c>
      <c r="E1144" s="2">
        <f>E1128-'SSP2 26 (base)'!E1128</f>
        <v>3.1448747375411035E-3</v>
      </c>
      <c r="F1144" s="2">
        <f>F1128-'SSP2 26 (base)'!F1128</f>
        <v>1.4297747958960549E-2</v>
      </c>
      <c r="G1144" s="2">
        <f>G1128-'SSP2 26 (base)'!G1128</f>
        <v>4.3758569062570141E-2</v>
      </c>
      <c r="H1144" s="2">
        <f>H1128-'SSP2 26 (base)'!H1128</f>
        <v>9.7503356031888089E-2</v>
      </c>
      <c r="I1144" s="2">
        <f>I1128-'SSP2 26 (base)'!I1128</f>
        <v>0.17362663081039531</v>
      </c>
      <c r="J1144" s="2">
        <f>J1128-'SSP2 26 (base)'!J1128</f>
        <v>0.28106281275632883</v>
      </c>
      <c r="K1144" s="2">
        <f>K1128-'SSP2 26 (base)'!K1128</f>
        <v>0.41936629015842186</v>
      </c>
    </row>
    <row r="1145" spans="1:11">
      <c r="A1145" t="s">
        <v>263</v>
      </c>
      <c r="B1145" s="2">
        <f>B1129-'SSP2 26 (base)'!B1129</f>
        <v>-0.46758161968327072</v>
      </c>
      <c r="C1145" s="2">
        <f>C1129-'SSP2 26 (base)'!C1129</f>
        <v>-0.5611677148726133</v>
      </c>
      <c r="D1145" s="2">
        <f>D1129-'SSP2 26 (base)'!D1129</f>
        <v>-0.74110402144753396</v>
      </c>
      <c r="E1145" s="2">
        <f>E1129-'SSP2 26 (base)'!E1129</f>
        <v>-0.93050483665647921</v>
      </c>
      <c r="F1145" s="2">
        <f>F1129-'SSP2 26 (base)'!F1129</f>
        <v>-1.0771405758182131</v>
      </c>
      <c r="G1145" s="2">
        <f>G1129-'SSP2 26 (base)'!G1129</f>
        <v>-1.1211343673383105</v>
      </c>
      <c r="H1145" s="2">
        <f>H1129-'SSP2 26 (base)'!H1129</f>
        <v>-1.113476671669857</v>
      </c>
      <c r="I1145" s="2">
        <f>I1129-'SSP2 26 (base)'!I1129</f>
        <v>-1.0114388863266885</v>
      </c>
      <c r="J1145" s="2">
        <f>J1129-'SSP2 26 (base)'!J1129</f>
        <v>-0.71088243288357056</v>
      </c>
      <c r="K1145" s="2">
        <f>K1129-'SSP2 26 (base)'!K1129</f>
        <v>-0.26693105588777843</v>
      </c>
    </row>
    <row r="1146" spans="1:11">
      <c r="A1146" t="s">
        <v>264</v>
      </c>
      <c r="B1146" s="2">
        <f>B1130-'SSP2 26 (base)'!B1130</f>
        <v>-1.3439644297644877</v>
      </c>
      <c r="C1146" s="2">
        <f>C1130-'SSP2 26 (base)'!C1130</f>
        <v>-1.420288681822484</v>
      </c>
      <c r="D1146" s="2">
        <f>D1130-'SSP2 26 (base)'!D1130</f>
        <v>-2.0620816632172403</v>
      </c>
      <c r="E1146" s="2">
        <f>E1130-'SSP2 26 (base)'!E1130</f>
        <v>-2.7932070019015391</v>
      </c>
      <c r="F1146" s="2">
        <f>F1130-'SSP2 26 (base)'!F1130</f>
        <v>-3.3880859666216914</v>
      </c>
      <c r="G1146" s="2">
        <f>G1130-'SSP2 26 (base)'!G1130</f>
        <v>-3.4097893495918612</v>
      </c>
      <c r="H1146" s="2">
        <f>H1130-'SSP2 26 (base)'!H1130</f>
        <v>-2.965671045951936</v>
      </c>
      <c r="I1146" s="2">
        <f>I1130-'SSP2 26 (base)'!I1130</f>
        <v>-1.9370800566703608</v>
      </c>
      <c r="J1146" s="2">
        <f>J1130-'SSP2 26 (base)'!J1130</f>
        <v>0.45920118761808837</v>
      </c>
      <c r="K1146" s="2">
        <f>K1130-'SSP2 26 (base)'!K1130</f>
        <v>4.068919507096787</v>
      </c>
    </row>
    <row r="1147" spans="1:11">
      <c r="A1147" t="s">
        <v>265</v>
      </c>
      <c r="B1147" s="2">
        <f>B1131-'SSP2 26 (base)'!B1131</f>
        <v>-0.39810421495911585</v>
      </c>
      <c r="C1147" s="2">
        <f>C1131-'SSP2 26 (base)'!C1131</f>
        <v>-0.42071270501655889</v>
      </c>
      <c r="D1147" s="2">
        <f>D1131-'SSP2 26 (base)'!D1131</f>
        <v>-0.61082226845880117</v>
      </c>
      <c r="E1147" s="2">
        <f>E1131-'SSP2 26 (base)'!E1131</f>
        <v>-0.82739353518841074</v>
      </c>
      <c r="F1147" s="2">
        <f>F1131-'SSP2 26 (base)'!F1131</f>
        <v>-1.0036064006487768</v>
      </c>
      <c r="G1147" s="2">
        <f>G1131-'SSP2 26 (base)'!G1131</f>
        <v>-1.0100352971641451</v>
      </c>
      <c r="H1147" s="2">
        <f>H1131-'SSP2 26 (base)'!H1131</f>
        <v>-0.87848020187748777</v>
      </c>
      <c r="I1147" s="2">
        <f>I1131-'SSP2 26 (base)'!I1131</f>
        <v>-0.57379475095843535</v>
      </c>
      <c r="J1147" s="2">
        <f>J1131-'SSP2 26 (base)'!J1131</f>
        <v>0.13602289186852001</v>
      </c>
      <c r="K1147" s="2">
        <f>K1131-'SSP2 26 (base)'!K1131</f>
        <v>1.2052804153369205</v>
      </c>
    </row>
    <row r="1148" spans="1:11">
      <c r="A1148" t="s">
        <v>267</v>
      </c>
      <c r="B1148" s="2">
        <f>B1132-'SSP2 26 (base)'!B1132</f>
        <v>0</v>
      </c>
      <c r="C1148" s="2">
        <f>C1132-'SSP2 26 (base)'!C1132</f>
        <v>-0.12840042196024193</v>
      </c>
      <c r="D1148" s="2">
        <f>D1132-'SSP2 26 (base)'!D1132</f>
        <v>-0.54112234162684292</v>
      </c>
      <c r="E1148" s="2">
        <f>E1132-'SSP2 26 (base)'!E1132</f>
        <v>-0.85137704118207136</v>
      </c>
      <c r="F1148" s="2">
        <f>F1132-'SSP2 26 (base)'!F1132</f>
        <v>-1.0980047891947438</v>
      </c>
      <c r="G1148" s="2">
        <f>G1132-'SSP2 26 (base)'!G1132</f>
        <v>-1.3050222162882124</v>
      </c>
      <c r="H1148" s="2">
        <f>H1132-'SSP2 26 (base)'!H1132</f>
        <v>-1.4265738152589522</v>
      </c>
      <c r="I1148" s="2">
        <f>I1132-'SSP2 26 (base)'!I1132</f>
        <v>-1.4561992550047451</v>
      </c>
      <c r="J1148" s="2">
        <f>J1132-'SSP2 26 (base)'!J1132</f>
        <v>-1.4026376955653324</v>
      </c>
      <c r="K1148" s="2">
        <f>K1132-'SSP2 26 (base)'!K1132</f>
        <v>-1.2923454646225077</v>
      </c>
    </row>
    <row r="1149" spans="1:11">
      <c r="A1149" t="s">
        <v>268</v>
      </c>
      <c r="B1149" s="2">
        <f>B1133-'SSP2 26 (base)'!B1133</f>
        <v>0</v>
      </c>
      <c r="C1149" s="2">
        <f>C1133-'SSP2 26 (base)'!C1133</f>
        <v>-0.19604384266979569</v>
      </c>
      <c r="D1149" s="2">
        <f>D1133-'SSP2 26 (base)'!D1133</f>
        <v>-0.65213457564113231</v>
      </c>
      <c r="E1149" s="2">
        <f>E1133-'SSP2 26 (base)'!E1133</f>
        <v>-1.0614972687092425</v>
      </c>
      <c r="F1149" s="2">
        <f>F1133-'SSP2 26 (base)'!F1133</f>
        <v>-1.4116564851139506</v>
      </c>
      <c r="G1149" s="2">
        <f>G1133-'SSP2 26 (base)'!G1133</f>
        <v>-1.7212458724793649</v>
      </c>
      <c r="H1149" s="2">
        <f>H1133-'SSP2 26 (base)'!H1133</f>
        <v>-1.9610695633982163</v>
      </c>
      <c r="I1149" s="2">
        <f>I1133-'SSP2 26 (base)'!I1133</f>
        <v>-2.3910669974948098</v>
      </c>
      <c r="J1149" s="2">
        <f>J1133-'SSP2 26 (base)'!J1133</f>
        <v>-2.1557627714471463</v>
      </c>
      <c r="K1149" s="2">
        <f>K1133-'SSP2 26 (base)'!K1133</f>
        <v>-2.1438366929647774</v>
      </c>
    </row>
    <row r="1150" spans="1:11">
      <c r="A1150" t="s">
        <v>269</v>
      </c>
      <c r="B1150" s="2">
        <f>B1134-'SSP2 26 (base)'!B1134</f>
        <v>3.1446407859819558E-2</v>
      </c>
      <c r="C1150" s="2">
        <f>C1134-'SSP2 26 (base)'!C1134</f>
        <v>-2.9742980784090989E-2</v>
      </c>
      <c r="D1150" s="2">
        <f>D1134-'SSP2 26 (base)'!D1134</f>
        <v>-0.44412929913130306</v>
      </c>
      <c r="E1150" s="2">
        <f>E1134-'SSP2 26 (base)'!E1134</f>
        <v>-1.3167656606604066</v>
      </c>
      <c r="F1150" s="2">
        <f>F1134-'SSP2 26 (base)'!F1134</f>
        <v>-1.5821931663167224</v>
      </c>
      <c r="G1150" s="2">
        <f>G1134-'SSP2 26 (base)'!G1134</f>
        <v>-1.7706896458226842</v>
      </c>
      <c r="H1150" s="2">
        <f>H1134-'SSP2 26 (base)'!H1134</f>
        <v>-1.911413674254999</v>
      </c>
      <c r="I1150" s="2">
        <f>I1134-'SSP2 26 (base)'!I1134</f>
        <v>-2.1740386131265428</v>
      </c>
      <c r="J1150" s="2">
        <f>J1134-'SSP2 26 (base)'!J1134</f>
        <v>-2.0743269418185157</v>
      </c>
      <c r="K1150" s="2">
        <f>K1134-'SSP2 26 (base)'!K1134</f>
        <v>-2.0785902719502634</v>
      </c>
    </row>
    <row r="1151" spans="1:11">
      <c r="A1151" t="s">
        <v>270</v>
      </c>
      <c r="B1151" s="2">
        <f>B1135-'SSP2 26 (base)'!B1135</f>
        <v>0</v>
      </c>
      <c r="C1151" s="2">
        <f>C1135-'SSP2 26 (base)'!C1135</f>
        <v>-0.30861468164674921</v>
      </c>
      <c r="D1151" s="2">
        <f>D1135-'SSP2 26 (base)'!D1135</f>
        <v>-1.0265984471203904</v>
      </c>
      <c r="E1151" s="2">
        <f>E1135-'SSP2 26 (base)'!E1135</f>
        <v>-1.6710223447485486</v>
      </c>
      <c r="F1151" s="2">
        <f>F1135-'SSP2 26 (base)'!F1135</f>
        <v>-2.2222473851515314</v>
      </c>
      <c r="G1151" s="2">
        <f>G1135-'SSP2 26 (base)'!G1135</f>
        <v>-2.7096068906674375</v>
      </c>
      <c r="H1151" s="2">
        <f>H1135-'SSP2 26 (base)'!H1135</f>
        <v>-3.0871403597952281</v>
      </c>
      <c r="I1151" s="2">
        <f>I1135-'SSP2 26 (base)'!I1135</f>
        <v>-3.3015838171556604</v>
      </c>
      <c r="J1151" s="2">
        <f>J1135-'SSP2 26 (base)'!J1135</f>
        <v>-3.3936288554426426</v>
      </c>
      <c r="K1151" s="2">
        <f>K1135-'SSP2 26 (base)'!K1135</f>
        <v>-3.374854672769998</v>
      </c>
    </row>
    <row r="1152" spans="1:11">
      <c r="A1152" t="s">
        <v>271</v>
      </c>
      <c r="B1152" s="2">
        <f>B1136-'SSP2 26 (base)'!B1136</f>
        <v>0</v>
      </c>
      <c r="C1152" s="2">
        <f>C1136-'SSP2 26 (base)'!C1136</f>
        <v>0</v>
      </c>
      <c r="D1152" s="2">
        <f>D1136-'SSP2 26 (base)'!D1136</f>
        <v>0</v>
      </c>
      <c r="E1152" s="2">
        <f>E1136-'SSP2 26 (base)'!E1136</f>
        <v>0</v>
      </c>
      <c r="F1152" s="2">
        <f>F1136-'SSP2 26 (base)'!F1136</f>
        <v>0</v>
      </c>
      <c r="G1152" s="2">
        <f>G1136-'SSP2 26 (base)'!G1136</f>
        <v>0</v>
      </c>
      <c r="H1152" s="2">
        <f>H1136-'SSP2 26 (base)'!H1136</f>
        <v>0</v>
      </c>
      <c r="I1152" s="2">
        <f>I1136-'SSP2 26 (base)'!I1136</f>
        <v>0</v>
      </c>
      <c r="J1152" s="2">
        <f>J1136-'SSP2 26 (base)'!J1136</f>
        <v>0</v>
      </c>
      <c r="K1152" s="2">
        <f>K1136-'SSP2 26 (base)'!K1136</f>
        <v>0</v>
      </c>
    </row>
    <row r="1153" spans="1:11">
      <c r="A1153" t="s">
        <v>272</v>
      </c>
      <c r="B1153" s="2">
        <f>B1137-'SSP2 26 (base)'!B1137</f>
        <v>0</v>
      </c>
      <c r="C1153" s="2">
        <f>C1137-'SSP2 26 (base)'!C1137</f>
        <v>-1.9676772121667296E-2</v>
      </c>
      <c r="D1153" s="2">
        <f>D1137-'SSP2 26 (base)'!D1137</f>
        <v>-8.8000500652656521E-2</v>
      </c>
      <c r="E1153" s="2">
        <f>E1137-'SSP2 26 (base)'!E1137</f>
        <v>-0.20901061089896156</v>
      </c>
      <c r="F1153" s="2">
        <f>F1137-'SSP2 26 (base)'!F1137</f>
        <v>-0.3839793781058749</v>
      </c>
      <c r="G1153" s="2">
        <f>G1137-'SSP2 26 (base)'!G1137</f>
        <v>-0.61296929003617739</v>
      </c>
      <c r="H1153" s="2">
        <f>H1137-'SSP2 26 (base)'!H1137</f>
        <v>-0.88615528313943592</v>
      </c>
      <c r="I1153" s="2">
        <f>I1137-'SSP2 26 (base)'!I1137</f>
        <v>-1.1913165217669457</v>
      </c>
      <c r="J1153" s="2">
        <f>J1137-'SSP2 26 (base)'!J1137</f>
        <v>-1.5181500216574615</v>
      </c>
      <c r="K1153" s="2">
        <f>K1137-'SSP2 26 (base)'!K1137</f>
        <v>-1.8528471600619145</v>
      </c>
    </row>
    <row r="1154" spans="1:11">
      <c r="A1154" t="s">
        <v>10</v>
      </c>
      <c r="B1154" s="2">
        <f>B1138-'SSP2 26 (base)'!B1138</f>
        <v>-2.285666938016945</v>
      </c>
      <c r="C1154" s="2">
        <f>C1138-'SSP2 26 (base)'!C1138</f>
        <v>-3.5373302461313472</v>
      </c>
      <c r="D1154" s="2">
        <f>D1138-'SSP2 26 (base)'!D1138</f>
        <v>-10.028553823829441</v>
      </c>
      <c r="E1154" s="2">
        <f>E1138-'SSP2 26 (base)'!E1138</f>
        <v>-17.064609032903689</v>
      </c>
      <c r="F1154" s="2">
        <f>F1138-'SSP2 26 (base)'!F1138</f>
        <v>-22.880935912415111</v>
      </c>
      <c r="G1154" s="2">
        <f>G1138-'SSP2 26 (base)'!G1138</f>
        <v>-27.016371585054458</v>
      </c>
      <c r="H1154" s="2">
        <f>H1138-'SSP2 26 (base)'!H1138</f>
        <v>-29.366695399028458</v>
      </c>
      <c r="I1154" s="2">
        <f>I1138-'SSP2 26 (base)'!I1138</f>
        <v>-31.606206026099215</v>
      </c>
      <c r="J1154" s="2">
        <f>J1138-'SSP2 26 (base)'!J1138</f>
        <v>-29.638886548606649</v>
      </c>
      <c r="K1154" s="2">
        <f>K1138-'SSP2 26 (base)'!K1138</f>
        <v>-24.953026349597053</v>
      </c>
    </row>
    <row r="1156" spans="1:11" ht="13">
      <c r="A1156" s="4" t="s">
        <v>286</v>
      </c>
      <c r="B1156" s="4">
        <v>2010</v>
      </c>
      <c r="C1156" s="4">
        <v>2020</v>
      </c>
      <c r="D1156" s="4">
        <v>2030</v>
      </c>
      <c r="E1156" s="4">
        <v>2040</v>
      </c>
      <c r="F1156" s="4">
        <v>2050</v>
      </c>
      <c r="G1156" s="4">
        <v>2060</v>
      </c>
      <c r="H1156" s="4">
        <v>2070</v>
      </c>
      <c r="I1156" s="4">
        <v>2080</v>
      </c>
      <c r="J1156" s="4">
        <v>2090</v>
      </c>
      <c r="K1156" s="4">
        <v>2100</v>
      </c>
    </row>
    <row r="1157" spans="1:11" ht="13">
      <c r="A1157" s="67" t="s">
        <v>261</v>
      </c>
      <c r="B1157" s="1">
        <f>B198*10^9</f>
        <v>675871916.09563816</v>
      </c>
      <c r="C1157" s="1">
        <f t="shared" ref="C1157:K1157" si="314">C198*10^9</f>
        <v>826994321.57649958</v>
      </c>
      <c r="D1157" s="1">
        <f t="shared" si="314"/>
        <v>943852695.18159187</v>
      </c>
      <c r="E1157" s="1">
        <f t="shared" si="314"/>
        <v>1098699111.0654948</v>
      </c>
      <c r="F1157" s="1">
        <f t="shared" si="314"/>
        <v>1287184400.7481589</v>
      </c>
      <c r="G1157" s="1">
        <f t="shared" si="314"/>
        <v>1510862553.0551324</v>
      </c>
      <c r="H1157" s="1">
        <f t="shared" si="314"/>
        <v>1766735818.4730678</v>
      </c>
      <c r="I1157" s="1">
        <f t="shared" si="314"/>
        <v>2341004968.4464607</v>
      </c>
      <c r="J1157" s="1">
        <f t="shared" si="314"/>
        <v>2780768735.8246951</v>
      </c>
      <c r="K1157" s="1">
        <f t="shared" si="314"/>
        <v>3146642276.1648774</v>
      </c>
    </row>
    <row r="1158" spans="1:11" ht="13">
      <c r="A1158" s="4" t="s">
        <v>262</v>
      </c>
      <c r="B1158" s="1">
        <f>B289*10^9</f>
        <v>2194923077.0467763</v>
      </c>
      <c r="C1158" s="1">
        <f t="shared" ref="C1158:K1158" si="315">C289*10^9</f>
        <v>2643959340.2119546</v>
      </c>
      <c r="D1158" s="1">
        <f t="shared" si="315"/>
        <v>3095036253.8306341</v>
      </c>
      <c r="E1158" s="1">
        <f t="shared" si="315"/>
        <v>3393393884.567481</v>
      </c>
      <c r="F1158" s="1">
        <f t="shared" si="315"/>
        <v>3631967169.1099868</v>
      </c>
      <c r="G1158" s="1">
        <f t="shared" si="315"/>
        <v>3898157859.8648996</v>
      </c>
      <c r="H1158" s="1">
        <f t="shared" si="315"/>
        <v>4152578471.5063744</v>
      </c>
      <c r="I1158" s="1">
        <f t="shared" si="315"/>
        <v>4265038054.9061389</v>
      </c>
      <c r="J1158" s="1">
        <f t="shared" si="315"/>
        <v>4134413600.6416755</v>
      </c>
      <c r="K1158" s="1">
        <f t="shared" si="315"/>
        <v>3979847329.928803</v>
      </c>
    </row>
    <row r="1159" spans="1:11" ht="13">
      <c r="A1159" s="4" t="s">
        <v>263</v>
      </c>
      <c r="B1159" s="1">
        <f>B604</f>
        <v>1974</v>
      </c>
      <c r="C1159" s="1">
        <f t="shared" ref="C1159:K1159" si="316">C604</f>
        <v>2675</v>
      </c>
      <c r="D1159" s="1">
        <f t="shared" si="316"/>
        <v>3261</v>
      </c>
      <c r="E1159" s="1">
        <f t="shared" si="316"/>
        <v>3875</v>
      </c>
      <c r="F1159" s="1">
        <f t="shared" si="316"/>
        <v>4386</v>
      </c>
      <c r="G1159" s="1">
        <f t="shared" si="316"/>
        <v>4681</v>
      </c>
      <c r="H1159" s="1">
        <f t="shared" si="316"/>
        <v>5088</v>
      </c>
      <c r="I1159" s="1">
        <f t="shared" si="316"/>
        <v>5478</v>
      </c>
      <c r="J1159" s="1">
        <f t="shared" si="316"/>
        <v>5650</v>
      </c>
      <c r="K1159" s="1">
        <f t="shared" si="316"/>
        <v>5933</v>
      </c>
    </row>
    <row r="1160" spans="1:11" ht="13">
      <c r="A1160" s="4" t="s">
        <v>264</v>
      </c>
      <c r="B1160" s="1">
        <f>B619</f>
        <v>14136</v>
      </c>
      <c r="C1160" s="1">
        <f t="shared" ref="C1160:K1160" si="317">C619</f>
        <v>19146</v>
      </c>
      <c r="D1160" s="1">
        <f t="shared" si="317"/>
        <v>23332</v>
      </c>
      <c r="E1160" s="1">
        <f t="shared" si="317"/>
        <v>27724</v>
      </c>
      <c r="F1160" s="1">
        <f t="shared" si="317"/>
        <v>31387</v>
      </c>
      <c r="G1160" s="1">
        <f t="shared" si="317"/>
        <v>33493</v>
      </c>
      <c r="H1160" s="1">
        <f t="shared" si="317"/>
        <v>36398</v>
      </c>
      <c r="I1160" s="1">
        <f t="shared" si="317"/>
        <v>39211</v>
      </c>
      <c r="J1160" s="1">
        <f t="shared" si="317"/>
        <v>40429</v>
      </c>
      <c r="K1160" s="1">
        <f t="shared" si="317"/>
        <v>42452</v>
      </c>
    </row>
    <row r="1161" spans="1:11" ht="13">
      <c r="A1161" s="4" t="s">
        <v>265</v>
      </c>
      <c r="B1161" s="1">
        <f>B634</f>
        <v>4187</v>
      </c>
      <c r="C1161" s="1">
        <f t="shared" ref="C1161:K1161" si="318">C634</f>
        <v>5671</v>
      </c>
      <c r="D1161" s="1">
        <f t="shared" si="318"/>
        <v>6911</v>
      </c>
      <c r="E1161" s="1">
        <f t="shared" si="318"/>
        <v>8213</v>
      </c>
      <c r="F1161" s="1">
        <f t="shared" si="318"/>
        <v>9296</v>
      </c>
      <c r="G1161" s="1">
        <f t="shared" si="318"/>
        <v>9921</v>
      </c>
      <c r="H1161" s="1">
        <f t="shared" si="318"/>
        <v>10783</v>
      </c>
      <c r="I1161" s="1">
        <f t="shared" si="318"/>
        <v>11614</v>
      </c>
      <c r="J1161" s="1">
        <f t="shared" si="318"/>
        <v>11975</v>
      </c>
      <c r="K1161" s="1">
        <f t="shared" si="318"/>
        <v>12577</v>
      </c>
    </row>
    <row r="1162" spans="1:11" ht="13">
      <c r="A1162" s="4" t="s">
        <v>268</v>
      </c>
      <c r="B1162">
        <f>B780*1000</f>
        <v>4985</v>
      </c>
      <c r="C1162">
        <f t="shared" ref="C1162:K1162" si="319">C780*1000</f>
        <v>8079.4788914968012</v>
      </c>
      <c r="D1162">
        <f t="shared" si="319"/>
        <v>9315.3068898667389</v>
      </c>
      <c r="E1162">
        <f t="shared" si="319"/>
        <v>9612.5641449142313</v>
      </c>
      <c r="F1162">
        <f t="shared" si="319"/>
        <v>9320.9596306350031</v>
      </c>
      <c r="G1162">
        <f t="shared" si="319"/>
        <v>8740.4684208331855</v>
      </c>
      <c r="H1162">
        <f t="shared" si="319"/>
        <v>8198.2724774539711</v>
      </c>
      <c r="I1162">
        <f t="shared" si="319"/>
        <v>8772.7089413597569</v>
      </c>
      <c r="J1162">
        <f t="shared" si="319"/>
        <v>7258.8607898571154</v>
      </c>
      <c r="K1162">
        <f t="shared" si="319"/>
        <v>6909.0703033008267</v>
      </c>
    </row>
    <row r="1163" spans="1:11" ht="13">
      <c r="A1163" s="4" t="s">
        <v>269</v>
      </c>
      <c r="B1163">
        <f>B923*10^4</f>
        <v>23048</v>
      </c>
      <c r="C1163">
        <f t="shared" ref="C1163:K1163" si="320">C923*10^4</f>
        <v>30598.269201795323</v>
      </c>
      <c r="D1163">
        <f t="shared" si="320"/>
        <v>32835.800230786568</v>
      </c>
      <c r="E1163">
        <f t="shared" si="320"/>
        <v>31024.566059493227</v>
      </c>
      <c r="F1163">
        <f t="shared" si="320"/>
        <v>28850.820714409787</v>
      </c>
      <c r="G1163">
        <f t="shared" si="320"/>
        <v>26117.709052769231</v>
      </c>
      <c r="H1163">
        <f t="shared" si="320"/>
        <v>23284.452824178654</v>
      </c>
      <c r="I1163">
        <f t="shared" si="320"/>
        <v>22248.394661458693</v>
      </c>
      <c r="J1163">
        <f t="shared" si="320"/>
        <v>18968.103766537533</v>
      </c>
      <c r="K1163">
        <f t="shared" si="320"/>
        <v>17477.906572297939</v>
      </c>
    </row>
    <row r="1164" spans="1:11" ht="13">
      <c r="A1164" s="4" t="s">
        <v>270</v>
      </c>
      <c r="B1164">
        <f>B976*10^4</f>
        <v>78929</v>
      </c>
      <c r="C1164">
        <f t="shared" ref="C1164:K1164" si="321">C976*10^4</f>
        <v>107992.94924627597</v>
      </c>
      <c r="D1164">
        <f t="shared" si="321"/>
        <v>124511.42922467551</v>
      </c>
      <c r="E1164">
        <f t="shared" si="321"/>
        <v>128484.66661888617</v>
      </c>
      <c r="F1164">
        <f t="shared" si="321"/>
        <v>124586.98560090807</v>
      </c>
      <c r="G1164">
        <f t="shared" si="321"/>
        <v>116827.95081662107</v>
      </c>
      <c r="H1164">
        <f t="shared" si="321"/>
        <v>109580.78304983446</v>
      </c>
      <c r="I1164">
        <f t="shared" si="321"/>
        <v>102852.05598358615</v>
      </c>
      <c r="J1164">
        <f t="shared" si="321"/>
        <v>97024.300130276853</v>
      </c>
      <c r="K1164">
        <f t="shared" si="321"/>
        <v>92348.886434814456</v>
      </c>
    </row>
    <row r="1165" spans="1:11" ht="13">
      <c r="A1165" s="4" t="s">
        <v>271</v>
      </c>
      <c r="B1165" s="1">
        <f>B1046*10^9</f>
        <v>1374690071.3522861</v>
      </c>
      <c r="C1165" s="1">
        <f t="shared" ref="C1165:K1165" si="322">C1046*10^9</f>
        <v>1694827713.5500355</v>
      </c>
      <c r="D1165" s="1">
        <f t="shared" si="322"/>
        <v>2036753726.3413267</v>
      </c>
      <c r="E1165" s="1">
        <f t="shared" si="322"/>
        <v>2352778088.9430594</v>
      </c>
      <c r="F1165" s="1">
        <f t="shared" si="322"/>
        <v>2718897528.5333443</v>
      </c>
      <c r="G1165" s="1">
        <f t="shared" si="322"/>
        <v>3060528900.9009833</v>
      </c>
      <c r="H1165" s="1">
        <f t="shared" si="322"/>
        <v>3451943159.3064408</v>
      </c>
      <c r="I1165" s="1">
        <f t="shared" si="322"/>
        <v>3823681457.9651399</v>
      </c>
      <c r="J1165" s="1">
        <f t="shared" si="322"/>
        <v>4242125938.5000296</v>
      </c>
      <c r="K1165" s="1">
        <f t="shared" si="322"/>
        <v>4714813063.5375996</v>
      </c>
    </row>
    <row r="1166" spans="1:11" ht="13">
      <c r="A1166" s="4" t="s">
        <v>272</v>
      </c>
      <c r="B1166" s="1">
        <f>B1120</f>
        <v>1524</v>
      </c>
      <c r="C1166" s="1">
        <f t="shared" ref="C1166:K1166" si="323">C1120</f>
        <v>1801</v>
      </c>
      <c r="D1166" s="1">
        <f t="shared" si="323"/>
        <v>2351</v>
      </c>
      <c r="E1166" s="1">
        <f t="shared" si="323"/>
        <v>3142</v>
      </c>
      <c r="F1166" s="1">
        <f t="shared" si="323"/>
        <v>4137</v>
      </c>
      <c r="G1166" s="1">
        <f t="shared" si="323"/>
        <v>5318</v>
      </c>
      <c r="H1166" s="1">
        <f t="shared" si="323"/>
        <v>6681</v>
      </c>
      <c r="I1166" s="1">
        <f t="shared" si="323"/>
        <v>8215</v>
      </c>
      <c r="J1166" s="1">
        <f t="shared" si="323"/>
        <v>9937</v>
      </c>
      <c r="K1166" s="1">
        <f t="shared" si="323"/>
        <v>11862</v>
      </c>
    </row>
    <row r="1167" spans="1:11">
      <c r="A1167" t="s">
        <v>10</v>
      </c>
      <c r="B1167" s="1">
        <f>SUM(B1157:B1166)</f>
        <v>4245613847.4947004</v>
      </c>
      <c r="C1167" s="1">
        <f t="shared" ref="C1167:K1167" si="324">SUM(C1157:C1166)</f>
        <v>5165957339.0358295</v>
      </c>
      <c r="D1167" s="1">
        <f t="shared" si="324"/>
        <v>6075845192.8898983</v>
      </c>
      <c r="E1167" s="1">
        <f t="shared" si="324"/>
        <v>6845083160.372858</v>
      </c>
      <c r="F1167" s="1">
        <f t="shared" si="324"/>
        <v>7638261063.1574354</v>
      </c>
      <c r="G1167" s="1">
        <f t="shared" si="324"/>
        <v>8469754412.9493065</v>
      </c>
      <c r="H1167" s="1">
        <f t="shared" si="324"/>
        <v>9371457462.7942352</v>
      </c>
      <c r="I1167" s="1">
        <f t="shared" si="324"/>
        <v>10429922872.477327</v>
      </c>
      <c r="J1167" s="1">
        <f t="shared" si="324"/>
        <v>11157499517.231087</v>
      </c>
      <c r="K1167" s="1">
        <f t="shared" si="324"/>
        <v>11841492229.494591</v>
      </c>
    </row>
    <row r="1169" spans="1:11">
      <c r="A1169" t="s">
        <v>286</v>
      </c>
      <c r="B1169">
        <v>2010</v>
      </c>
      <c r="C1169">
        <v>2020</v>
      </c>
      <c r="D1169">
        <v>2030</v>
      </c>
      <c r="E1169">
        <v>2040</v>
      </c>
      <c r="F1169">
        <v>2050</v>
      </c>
      <c r="G1169">
        <v>2060</v>
      </c>
      <c r="H1169">
        <v>2070</v>
      </c>
      <c r="I1169">
        <v>2080</v>
      </c>
      <c r="J1169">
        <v>2090</v>
      </c>
      <c r="K1169">
        <v>2100</v>
      </c>
    </row>
    <row r="1170" spans="1:11">
      <c r="A1170" s="102" t="s">
        <v>303</v>
      </c>
      <c r="B1170" s="1">
        <f>B1157/10^5</f>
        <v>6758.7191609563815</v>
      </c>
      <c r="C1170" s="1">
        <f t="shared" ref="C1170:K1170" si="325">C1157/10^5</f>
        <v>8269.9432157649953</v>
      </c>
      <c r="D1170" s="1">
        <f t="shared" si="325"/>
        <v>9438.5269518159184</v>
      </c>
      <c r="E1170" s="1">
        <f t="shared" si="325"/>
        <v>10986.991110654948</v>
      </c>
      <c r="F1170" s="1">
        <f t="shared" si="325"/>
        <v>12871.84400748159</v>
      </c>
      <c r="G1170" s="1">
        <f t="shared" si="325"/>
        <v>15108.625530551324</v>
      </c>
      <c r="H1170" s="1">
        <f t="shared" si="325"/>
        <v>17667.358184730678</v>
      </c>
      <c r="I1170" s="1">
        <f t="shared" si="325"/>
        <v>23410.049684464608</v>
      </c>
      <c r="J1170" s="1">
        <f t="shared" si="325"/>
        <v>27807.687358246952</v>
      </c>
      <c r="K1170" s="1">
        <f t="shared" si="325"/>
        <v>31466.422761648773</v>
      </c>
    </row>
    <row r="1171" spans="1:11">
      <c r="A1171" s="8" t="s">
        <v>302</v>
      </c>
      <c r="B1171" s="1">
        <f>B1158/10^4</f>
        <v>219492.30770467763</v>
      </c>
      <c r="C1171" s="1">
        <f t="shared" ref="C1171:K1171" si="326">C1158/10^4</f>
        <v>264395.93402119545</v>
      </c>
      <c r="D1171" s="1">
        <f t="shared" si="326"/>
        <v>309503.62538306339</v>
      </c>
      <c r="E1171" s="1">
        <f t="shared" si="326"/>
        <v>339339.3884567481</v>
      </c>
      <c r="F1171" s="1">
        <f t="shared" si="326"/>
        <v>363196.71691099869</v>
      </c>
      <c r="G1171" s="1">
        <f t="shared" si="326"/>
        <v>389815.78598648997</v>
      </c>
      <c r="H1171" s="1">
        <f t="shared" si="326"/>
        <v>415257.84715063742</v>
      </c>
      <c r="I1171" s="1">
        <f t="shared" si="326"/>
        <v>426503.80549061392</v>
      </c>
      <c r="J1171" s="1">
        <f t="shared" si="326"/>
        <v>413441.36006416753</v>
      </c>
      <c r="K1171" s="1">
        <f t="shared" si="326"/>
        <v>397984.73299288028</v>
      </c>
    </row>
    <row r="1172" spans="1:11">
      <c r="A1172" s="8" t="s">
        <v>263</v>
      </c>
      <c r="B1172" s="1">
        <f t="shared" ref="B1172:K1179" si="327">B1159</f>
        <v>1974</v>
      </c>
      <c r="C1172" s="1">
        <f t="shared" si="327"/>
        <v>2675</v>
      </c>
      <c r="D1172" s="1">
        <f t="shared" si="327"/>
        <v>3261</v>
      </c>
      <c r="E1172" s="1">
        <f t="shared" si="327"/>
        <v>3875</v>
      </c>
      <c r="F1172" s="1">
        <f t="shared" si="327"/>
        <v>4386</v>
      </c>
      <c r="G1172" s="1">
        <f t="shared" si="327"/>
        <v>4681</v>
      </c>
      <c r="H1172" s="1">
        <f t="shared" si="327"/>
        <v>5088</v>
      </c>
      <c r="I1172" s="1">
        <f t="shared" si="327"/>
        <v>5478</v>
      </c>
      <c r="J1172" s="1">
        <f t="shared" si="327"/>
        <v>5650</v>
      </c>
      <c r="K1172" s="1">
        <f t="shared" si="327"/>
        <v>5933</v>
      </c>
    </row>
    <row r="1173" spans="1:11">
      <c r="A1173" s="8" t="s">
        <v>298</v>
      </c>
      <c r="B1173" s="1">
        <f>B1160/10</f>
        <v>1413.6</v>
      </c>
      <c r="C1173" s="1">
        <f t="shared" ref="C1173:K1173" si="328">C1160/10</f>
        <v>1914.6</v>
      </c>
      <c r="D1173" s="1">
        <f t="shared" si="328"/>
        <v>2333.1999999999998</v>
      </c>
      <c r="E1173" s="1">
        <f t="shared" si="328"/>
        <v>2772.4</v>
      </c>
      <c r="F1173" s="1">
        <f t="shared" si="328"/>
        <v>3138.7</v>
      </c>
      <c r="G1173" s="1">
        <f t="shared" si="328"/>
        <v>3349.3</v>
      </c>
      <c r="H1173" s="1">
        <f t="shared" si="328"/>
        <v>3639.8</v>
      </c>
      <c r="I1173" s="1">
        <f t="shared" si="328"/>
        <v>3921.1</v>
      </c>
      <c r="J1173" s="1">
        <f t="shared" si="328"/>
        <v>4042.9</v>
      </c>
      <c r="K1173" s="1">
        <f t="shared" si="328"/>
        <v>4245.2</v>
      </c>
    </row>
    <row r="1174" spans="1:11">
      <c r="A1174" s="8" t="s">
        <v>297</v>
      </c>
      <c r="B1174" s="1">
        <f t="shared" si="327"/>
        <v>4187</v>
      </c>
      <c r="C1174" s="1">
        <f t="shared" si="327"/>
        <v>5671</v>
      </c>
      <c r="D1174" s="1">
        <f t="shared" si="327"/>
        <v>6911</v>
      </c>
      <c r="E1174" s="1">
        <f t="shared" si="327"/>
        <v>8213</v>
      </c>
      <c r="F1174" s="1">
        <f t="shared" si="327"/>
        <v>9296</v>
      </c>
      <c r="G1174" s="1">
        <f t="shared" si="327"/>
        <v>9921</v>
      </c>
      <c r="H1174" s="1">
        <f t="shared" si="327"/>
        <v>10783</v>
      </c>
      <c r="I1174" s="1">
        <f t="shared" si="327"/>
        <v>11614</v>
      </c>
      <c r="J1174" s="1">
        <f t="shared" si="327"/>
        <v>11975</v>
      </c>
      <c r="K1174" s="1">
        <f t="shared" si="327"/>
        <v>12577</v>
      </c>
    </row>
    <row r="1175" spans="1:11">
      <c r="A1175" s="8" t="s">
        <v>300</v>
      </c>
      <c r="B1175" s="1">
        <f t="shared" si="327"/>
        <v>4985</v>
      </c>
      <c r="C1175" s="1">
        <f t="shared" si="327"/>
        <v>8079.4788914968012</v>
      </c>
      <c r="D1175" s="1">
        <f t="shared" si="327"/>
        <v>9315.3068898667389</v>
      </c>
      <c r="E1175" s="1">
        <f t="shared" si="327"/>
        <v>9612.5641449142313</v>
      </c>
      <c r="F1175" s="1">
        <f t="shared" si="327"/>
        <v>9320.9596306350031</v>
      </c>
      <c r="G1175" s="1">
        <f t="shared" si="327"/>
        <v>8740.4684208331855</v>
      </c>
      <c r="H1175" s="1">
        <f t="shared" si="327"/>
        <v>8198.2724774539711</v>
      </c>
      <c r="I1175" s="1">
        <f t="shared" si="327"/>
        <v>8772.7089413597569</v>
      </c>
      <c r="J1175" s="1">
        <f t="shared" si="327"/>
        <v>7258.8607898571154</v>
      </c>
      <c r="K1175" s="1">
        <f t="shared" si="327"/>
        <v>6909.0703033008267</v>
      </c>
    </row>
    <row r="1176" spans="1:11">
      <c r="A1176" s="8" t="s">
        <v>299</v>
      </c>
      <c r="B1176" s="1">
        <f>B1163/10</f>
        <v>2304.8000000000002</v>
      </c>
      <c r="C1176" s="1">
        <f t="shared" ref="C1176:K1177" si="329">C1163/10</f>
        <v>3059.8269201795324</v>
      </c>
      <c r="D1176" s="1">
        <f t="shared" si="329"/>
        <v>3283.5800230786567</v>
      </c>
      <c r="E1176" s="1">
        <f t="shared" si="329"/>
        <v>3102.4566059493227</v>
      </c>
      <c r="F1176" s="1">
        <f t="shared" si="329"/>
        <v>2885.0820714409788</v>
      </c>
      <c r="G1176" s="1">
        <f t="shared" si="329"/>
        <v>2611.7709052769233</v>
      </c>
      <c r="H1176" s="1">
        <f t="shared" si="329"/>
        <v>2328.4452824178652</v>
      </c>
      <c r="I1176" s="1">
        <f t="shared" si="329"/>
        <v>2224.8394661458692</v>
      </c>
      <c r="J1176" s="1">
        <f t="shared" si="329"/>
        <v>1896.8103766537533</v>
      </c>
      <c r="K1176" s="1">
        <f t="shared" si="329"/>
        <v>1747.7906572297939</v>
      </c>
    </row>
    <row r="1177" spans="1:11">
      <c r="A1177" s="8" t="s">
        <v>301</v>
      </c>
      <c r="B1177" s="1">
        <f>B1164/10</f>
        <v>7892.9</v>
      </c>
      <c r="C1177" s="1">
        <f t="shared" si="329"/>
        <v>10799.294924627597</v>
      </c>
      <c r="D1177" s="1">
        <f t="shared" si="329"/>
        <v>12451.14292246755</v>
      </c>
      <c r="E1177" s="1">
        <f t="shared" si="329"/>
        <v>12848.466661888617</v>
      </c>
      <c r="F1177" s="1">
        <f t="shared" si="329"/>
        <v>12458.698560090806</v>
      </c>
      <c r="G1177" s="1">
        <f t="shared" si="329"/>
        <v>11682.795081662107</v>
      </c>
      <c r="H1177" s="1">
        <f t="shared" si="329"/>
        <v>10958.078304983446</v>
      </c>
      <c r="I1177" s="1">
        <f t="shared" si="329"/>
        <v>10285.205598358614</v>
      </c>
      <c r="J1177" s="1">
        <f t="shared" si="329"/>
        <v>9702.4300130276861</v>
      </c>
      <c r="K1177" s="1">
        <f t="shared" si="329"/>
        <v>9234.8886434814449</v>
      </c>
    </row>
    <row r="1178" spans="1:11">
      <c r="A1178" s="8" t="s">
        <v>304</v>
      </c>
      <c r="B1178" s="1">
        <f>B1165/10^5</f>
        <v>13746.90071352286</v>
      </c>
      <c r="C1178" s="1">
        <f t="shared" ref="C1178:K1178" si="330">C1165/10^5</f>
        <v>16948.277135500353</v>
      </c>
      <c r="D1178" s="1">
        <f t="shared" si="330"/>
        <v>20367.537263413265</v>
      </c>
      <c r="E1178" s="1">
        <f t="shared" si="330"/>
        <v>23527.780889430593</v>
      </c>
      <c r="F1178" s="1">
        <f t="shared" si="330"/>
        <v>27188.975285333443</v>
      </c>
      <c r="G1178" s="1">
        <f t="shared" si="330"/>
        <v>30605.289009009834</v>
      </c>
      <c r="H1178" s="1">
        <f t="shared" si="330"/>
        <v>34519.431593064408</v>
      </c>
      <c r="I1178" s="1">
        <f t="shared" si="330"/>
        <v>38236.8145796514</v>
      </c>
      <c r="J1178" s="1">
        <f t="shared" si="330"/>
        <v>42421.259385000296</v>
      </c>
      <c r="K1178" s="1">
        <f t="shared" si="330"/>
        <v>47148.130635375994</v>
      </c>
    </row>
    <row r="1179" spans="1:11">
      <c r="A1179" t="s">
        <v>272</v>
      </c>
      <c r="B1179" s="1">
        <f t="shared" si="327"/>
        <v>1524</v>
      </c>
      <c r="C1179" s="1">
        <f t="shared" si="327"/>
        <v>1801</v>
      </c>
      <c r="D1179" s="1">
        <f t="shared" si="327"/>
        <v>2351</v>
      </c>
      <c r="E1179" s="1">
        <f t="shared" si="327"/>
        <v>3142</v>
      </c>
      <c r="F1179" s="1">
        <f t="shared" si="327"/>
        <v>4137</v>
      </c>
      <c r="G1179" s="1">
        <f t="shared" si="327"/>
        <v>5318</v>
      </c>
      <c r="H1179" s="1">
        <f t="shared" si="327"/>
        <v>6681</v>
      </c>
      <c r="I1179" s="1">
        <f t="shared" si="327"/>
        <v>8215</v>
      </c>
      <c r="J1179" s="1">
        <f t="shared" si="327"/>
        <v>9937</v>
      </c>
      <c r="K1179" s="1">
        <f t="shared" si="327"/>
        <v>11862</v>
      </c>
    </row>
    <row r="1187" spans="1:11">
      <c r="A1187" t="s">
        <v>681</v>
      </c>
      <c r="B1187">
        <v>2010</v>
      </c>
      <c r="C1187">
        <v>2020</v>
      </c>
      <c r="D1187">
        <v>2030</v>
      </c>
      <c r="E1187">
        <v>2040</v>
      </c>
      <c r="F1187">
        <v>2050</v>
      </c>
      <c r="G1187">
        <v>2060</v>
      </c>
      <c r="H1187">
        <v>2070</v>
      </c>
      <c r="I1187">
        <v>2080</v>
      </c>
      <c r="J1187">
        <v>2090</v>
      </c>
      <c r="K1187">
        <v>2100</v>
      </c>
    </row>
    <row r="1188" spans="1:11">
      <c r="A1188" s="1" t="s">
        <v>261</v>
      </c>
      <c r="B1188" s="2">
        <f>B162</f>
        <v>10.103868696233976</v>
      </c>
      <c r="C1188" s="2">
        <f t="shared" ref="C1188:K1188" si="331">C162</f>
        <v>11.18537648424498</v>
      </c>
      <c r="D1188" s="2">
        <f t="shared" si="331"/>
        <v>10.703019822117801</v>
      </c>
      <c r="E1188" s="2">
        <f t="shared" si="331"/>
        <v>10.001862116860883</v>
      </c>
      <c r="F1188" s="2">
        <f t="shared" si="331"/>
        <v>9.097351107877433</v>
      </c>
      <c r="G1188" s="2">
        <f t="shared" si="331"/>
        <v>7.8296433534510905</v>
      </c>
      <c r="H1188" s="2">
        <f t="shared" si="331"/>
        <v>6.5147206281009558</v>
      </c>
      <c r="I1188" s="2">
        <f t="shared" si="331"/>
        <v>5.6748261206265447</v>
      </c>
      <c r="J1188" s="2">
        <f t="shared" si="331"/>
        <v>4.8272913432596125</v>
      </c>
      <c r="K1188" s="2">
        <f t="shared" si="331"/>
        <v>4.0379038600730395</v>
      </c>
    </row>
    <row r="1189" spans="1:11">
      <c r="A1189" t="s">
        <v>262</v>
      </c>
      <c r="B1189" s="2">
        <f>B264</f>
        <v>0.37091297137717427</v>
      </c>
      <c r="C1189" s="2">
        <f t="shared" ref="C1189:K1189" si="332">C264</f>
        <v>0.3830788817972427</v>
      </c>
      <c r="D1189" s="2">
        <f t="shared" si="332"/>
        <v>0.38753359888382799</v>
      </c>
      <c r="E1189" s="2">
        <f t="shared" si="332"/>
        <v>0.37031496359554106</v>
      </c>
      <c r="F1189" s="2">
        <f t="shared" si="332"/>
        <v>0.32916943901203977</v>
      </c>
      <c r="G1189" s="2">
        <f t="shared" si="332"/>
        <v>0.28517257755429082</v>
      </c>
      <c r="H1189" s="2">
        <f t="shared" si="332"/>
        <v>0.23916022711809776</v>
      </c>
      <c r="I1189" s="2">
        <f t="shared" si="332"/>
        <v>0.19563623783353029</v>
      </c>
      <c r="J1189" s="2">
        <f t="shared" si="332"/>
        <v>0.15365053751306576</v>
      </c>
      <c r="K1189" s="2">
        <f t="shared" si="332"/>
        <v>0.13341583349261854</v>
      </c>
    </row>
    <row r="1190" spans="1:11">
      <c r="A1190" t="s">
        <v>266</v>
      </c>
      <c r="B1190" s="2">
        <f>B355</f>
        <v>0.27043613833280172</v>
      </c>
      <c r="C1190" s="2">
        <f t="shared" ref="C1190:K1190" si="333">C355</f>
        <v>0.28637128257022382</v>
      </c>
      <c r="D1190" s="2">
        <f t="shared" si="333"/>
        <v>0.2966529652240415</v>
      </c>
      <c r="E1190" s="2">
        <f t="shared" si="333"/>
        <v>0.30219396363928758</v>
      </c>
      <c r="F1190" s="2">
        <f t="shared" si="333"/>
        <v>0.30379670318956931</v>
      </c>
      <c r="G1190" s="2">
        <f t="shared" si="333"/>
        <v>0.29937556865725984</v>
      </c>
      <c r="H1190" s="2">
        <f t="shared" si="333"/>
        <v>0.29232751909061483</v>
      </c>
      <c r="I1190" s="2">
        <f t="shared" si="333"/>
        <v>0.28519767486832237</v>
      </c>
      <c r="J1190" s="2">
        <f t="shared" si="333"/>
        <v>0.27895981231115785</v>
      </c>
      <c r="K1190" s="2">
        <f t="shared" si="333"/>
        <v>0.27325957634094444</v>
      </c>
    </row>
    <row r="1191" spans="1:11">
      <c r="A1191" t="s">
        <v>682</v>
      </c>
      <c r="B1191" s="2">
        <f>B551+B566+B581+B1097</f>
        <v>2.5589127440851112</v>
      </c>
      <c r="C1191" s="2">
        <f t="shared" ref="C1191:K1191" si="334">C551+C566+C581+C1097</f>
        <v>3.4740019660212735</v>
      </c>
      <c r="D1191" s="2">
        <f t="shared" si="334"/>
        <v>4.1936380868099024</v>
      </c>
      <c r="E1191" s="2">
        <f t="shared" si="334"/>
        <v>4.8314061643354167</v>
      </c>
      <c r="F1191" s="2">
        <f t="shared" si="334"/>
        <v>5.4387534506750752</v>
      </c>
      <c r="G1191" s="2">
        <f t="shared" si="334"/>
        <v>5.8686035332514974</v>
      </c>
      <c r="H1191" s="2">
        <f t="shared" si="334"/>
        <v>6.1901835332390505</v>
      </c>
      <c r="I1191" s="2">
        <f t="shared" si="334"/>
        <v>6.1128981286351198</v>
      </c>
      <c r="J1191" s="2">
        <f t="shared" si="334"/>
        <v>5.0462341920794822</v>
      </c>
      <c r="K1191" s="2">
        <f t="shared" si="334"/>
        <v>4.1751516477593791</v>
      </c>
    </row>
    <row r="1192" spans="1:11">
      <c r="A1192" t="s">
        <v>267</v>
      </c>
      <c r="B1192" s="2">
        <f>B720</f>
        <v>0.26513527838822643</v>
      </c>
      <c r="C1192" s="2">
        <f t="shared" ref="C1192:K1192" si="335">C720</f>
        <v>0.25325316755644012</v>
      </c>
      <c r="D1192" s="2">
        <f t="shared" si="335"/>
        <v>0.2359718213553742</v>
      </c>
      <c r="E1192" s="2">
        <f t="shared" si="335"/>
        <v>0.21974344287412564</v>
      </c>
      <c r="F1192" s="2">
        <f t="shared" si="335"/>
        <v>0.20108626184932948</v>
      </c>
      <c r="G1192" s="2">
        <f t="shared" si="335"/>
        <v>0.18480731457543684</v>
      </c>
      <c r="H1192" s="2">
        <f t="shared" si="335"/>
        <v>0.16811722312413135</v>
      </c>
      <c r="I1192" s="2">
        <f t="shared" si="335"/>
        <v>0.15118523407018053</v>
      </c>
      <c r="J1192" s="2">
        <f t="shared" si="335"/>
        <v>0.13539825394644175</v>
      </c>
      <c r="K1192" s="2">
        <f t="shared" si="335"/>
        <v>0.12095077867718405</v>
      </c>
    </row>
    <row r="1193" spans="1:11">
      <c r="A1193" t="s">
        <v>268</v>
      </c>
      <c r="B1193" s="2">
        <f>B758</f>
        <v>0.70072595862637566</v>
      </c>
      <c r="C1193" s="2">
        <f t="shared" ref="C1193:K1193" si="336">C758</f>
        <v>0.83080768786784887</v>
      </c>
      <c r="D1193" s="2">
        <f t="shared" si="336"/>
        <v>0.79206225071328717</v>
      </c>
      <c r="E1193" s="2">
        <f t="shared" si="336"/>
        <v>0.74715857050730383</v>
      </c>
      <c r="F1193" s="2">
        <f t="shared" si="336"/>
        <v>0.69218881642682084</v>
      </c>
      <c r="G1193" s="2">
        <f t="shared" si="336"/>
        <v>0.62875398451960629</v>
      </c>
      <c r="H1193" s="2">
        <f t="shared" si="336"/>
        <v>0.57387691489107506</v>
      </c>
      <c r="I1193" s="2">
        <f t="shared" si="336"/>
        <v>0.59694324994425674</v>
      </c>
      <c r="J1193" s="2">
        <f t="shared" si="336"/>
        <v>0.4781054789874491</v>
      </c>
      <c r="K1193" s="2">
        <f t="shared" si="336"/>
        <v>0.43765297142339232</v>
      </c>
    </row>
    <row r="1194" spans="1:11">
      <c r="A1194" t="s">
        <v>269</v>
      </c>
      <c r="B1194" s="2">
        <f>B901</f>
        <v>1.4637831605834717</v>
      </c>
      <c r="C1194" s="2">
        <f t="shared" ref="C1194:K1194" si="337">C901</f>
        <v>1.4340907918974328</v>
      </c>
      <c r="D1194" s="2">
        <f t="shared" si="337"/>
        <v>1.2763724239051937</v>
      </c>
      <c r="E1194" s="2">
        <f t="shared" si="337"/>
        <v>1.1041537969184567</v>
      </c>
      <c r="F1194" s="2">
        <f t="shared" si="337"/>
        <v>0.98112545681081131</v>
      </c>
      <c r="G1194" s="2">
        <f t="shared" si="337"/>
        <v>0.86040976226867527</v>
      </c>
      <c r="H1194" s="2">
        <f t="shared" si="337"/>
        <v>0.74661133110713029</v>
      </c>
      <c r="I1194" s="2">
        <f t="shared" si="337"/>
        <v>0.69377011771281483</v>
      </c>
      <c r="J1194" s="2">
        <f t="shared" si="337"/>
        <v>0.57274216381105214</v>
      </c>
      <c r="K1194" s="2">
        <f t="shared" si="337"/>
        <v>0.50776520694501792</v>
      </c>
    </row>
    <row r="1195" spans="1:11">
      <c r="A1195" t="s">
        <v>270</v>
      </c>
      <c r="B1195" s="2">
        <f>B954</f>
        <v>1.3066851915911484</v>
      </c>
      <c r="C1195" s="2">
        <f t="shared" ref="C1195:K1195" si="338">C954</f>
        <v>1.3078679065318679</v>
      </c>
      <c r="D1195" s="2">
        <f t="shared" si="338"/>
        <v>1.2468743522846195</v>
      </c>
      <c r="E1195" s="2">
        <f t="shared" si="338"/>
        <v>1.1761864144090166</v>
      </c>
      <c r="F1195" s="2">
        <f t="shared" si="338"/>
        <v>1.0896523364970554</v>
      </c>
      <c r="G1195" s="2">
        <f t="shared" si="338"/>
        <v>0.98979242665365197</v>
      </c>
      <c r="H1195" s="2">
        <f t="shared" si="338"/>
        <v>0.90340425377111244</v>
      </c>
      <c r="I1195" s="2">
        <f t="shared" si="338"/>
        <v>0.82425886679093119</v>
      </c>
      <c r="J1195" s="2">
        <f t="shared" si="338"/>
        <v>0.75263965540505828</v>
      </c>
      <c r="K1195" s="2">
        <f t="shared" si="338"/>
        <v>0.68895880945917554</v>
      </c>
    </row>
    <row r="1196" spans="1:11">
      <c r="A1196" t="s">
        <v>271</v>
      </c>
      <c r="B1196" s="2">
        <f>B1022</f>
        <v>4.0040461234169795</v>
      </c>
      <c r="C1196" s="2">
        <f t="shared" ref="C1196:K1196" si="339">C1022</f>
        <v>4.3145499167671515</v>
      </c>
      <c r="D1196" s="2">
        <f t="shared" si="339"/>
        <v>4.4830547874698956</v>
      </c>
      <c r="E1196" s="2">
        <f t="shared" si="339"/>
        <v>4.5231602870524998</v>
      </c>
      <c r="F1196" s="2">
        <f t="shared" si="339"/>
        <v>4.541843319620261</v>
      </c>
      <c r="G1196" s="2">
        <f t="shared" si="339"/>
        <v>4.4361542583486893</v>
      </c>
      <c r="H1196" s="2">
        <f t="shared" si="339"/>
        <v>4.3004380950316587</v>
      </c>
      <c r="I1196" s="2">
        <f t="shared" si="339"/>
        <v>4.4427021316535891</v>
      </c>
      <c r="J1196" s="2">
        <f t="shared" si="339"/>
        <v>4.5885648610765033</v>
      </c>
      <c r="K1196" s="2">
        <f t="shared" si="339"/>
        <v>4.7382026777965738</v>
      </c>
    </row>
    <row r="1197" spans="1:11">
      <c r="A1197" t="s">
        <v>10</v>
      </c>
      <c r="B1197" s="2">
        <f t="shared" ref="B1197:K1197" si="340">SUM(B1188:B1196)</f>
        <v>21.044506262635267</v>
      </c>
      <c r="C1197" s="2">
        <f t="shared" si="340"/>
        <v>23.469398085254461</v>
      </c>
      <c r="D1197" s="2">
        <f t="shared" si="340"/>
        <v>23.615180108763944</v>
      </c>
      <c r="E1197" s="2">
        <f t="shared" si="340"/>
        <v>23.27617972019253</v>
      </c>
      <c r="F1197" s="2">
        <f t="shared" si="340"/>
        <v>22.674966891958398</v>
      </c>
      <c r="G1197" s="2">
        <f t="shared" si="340"/>
        <v>21.382712779280197</v>
      </c>
      <c r="H1197" s="2">
        <f t="shared" si="340"/>
        <v>19.928839725473829</v>
      </c>
      <c r="I1197" s="2">
        <f t="shared" si="340"/>
        <v>18.977417762135289</v>
      </c>
      <c r="J1197" s="2">
        <f t="shared" si="340"/>
        <v>16.833586298389822</v>
      </c>
      <c r="K1197" s="2">
        <f t="shared" si="340"/>
        <v>15.113261361967323</v>
      </c>
    </row>
    <row r="1199" spans="1:11">
      <c r="A1199" s="210" t="s">
        <v>671</v>
      </c>
    </row>
    <row r="1200" spans="1:11">
      <c r="B1200">
        <v>2010</v>
      </c>
      <c r="C1200">
        <v>2020</v>
      </c>
      <c r="D1200">
        <v>2030</v>
      </c>
      <c r="E1200">
        <v>2040</v>
      </c>
      <c r="F1200">
        <v>2050</v>
      </c>
      <c r="G1200">
        <v>2060</v>
      </c>
      <c r="H1200">
        <v>2070</v>
      </c>
      <c r="I1200">
        <v>2080</v>
      </c>
      <c r="J1200">
        <v>2090</v>
      </c>
      <c r="K1200">
        <v>2100</v>
      </c>
    </row>
    <row r="1201" spans="1:11">
      <c r="A1201" t="s">
        <v>659</v>
      </c>
      <c r="B1201" s="209">
        <v>0.95</v>
      </c>
      <c r="C1201" s="209">
        <v>0.92</v>
      </c>
      <c r="D1201" s="209">
        <f>100%-D1202-D1203</f>
        <v>0.79500000000000004</v>
      </c>
      <c r="E1201" s="209">
        <f t="shared" ref="E1201:K1201" si="341">100%-E1202-E1203</f>
        <v>0.64999999999999991</v>
      </c>
      <c r="F1201" s="209">
        <f t="shared" si="341"/>
        <v>4.9999999999999933E-2</v>
      </c>
      <c r="G1201" s="209">
        <f t="shared" si="341"/>
        <v>0</v>
      </c>
      <c r="H1201" s="209">
        <f t="shared" si="341"/>
        <v>0</v>
      </c>
      <c r="I1201" s="209">
        <f t="shared" si="341"/>
        <v>0</v>
      </c>
      <c r="J1201" s="209">
        <f t="shared" si="341"/>
        <v>0</v>
      </c>
      <c r="K1201" s="209">
        <f t="shared" si="341"/>
        <v>0</v>
      </c>
    </row>
    <row r="1202" spans="1:11">
      <c r="A1202" t="s">
        <v>683</v>
      </c>
      <c r="B1202" s="209">
        <v>0.05</v>
      </c>
      <c r="C1202" s="209">
        <v>0.06</v>
      </c>
      <c r="D1202" s="209">
        <v>0.08</v>
      </c>
      <c r="E1202" s="209">
        <v>0.05</v>
      </c>
      <c r="F1202" s="209">
        <v>0.05</v>
      </c>
      <c r="G1202" s="209"/>
      <c r="H1202" s="209"/>
      <c r="I1202" s="209"/>
      <c r="J1202" s="209"/>
      <c r="K1202" s="209"/>
    </row>
    <row r="1203" spans="1:11">
      <c r="A1203" s="8" t="s">
        <v>660</v>
      </c>
      <c r="B1203" s="209">
        <v>0</v>
      </c>
      <c r="C1203" s="209">
        <v>0.02</v>
      </c>
      <c r="D1203" s="209">
        <v>0.125</v>
      </c>
      <c r="E1203" s="209">
        <v>0.3</v>
      </c>
      <c r="F1203" s="209">
        <v>0.9</v>
      </c>
      <c r="G1203" s="209">
        <v>1</v>
      </c>
      <c r="H1203" s="209">
        <v>1</v>
      </c>
      <c r="I1203" s="209">
        <v>1</v>
      </c>
      <c r="J1203" s="209">
        <v>1</v>
      </c>
      <c r="K1203" s="209">
        <v>1</v>
      </c>
    </row>
    <row r="1204" spans="1:11">
      <c r="A1204" t="s">
        <v>661</v>
      </c>
      <c r="B1204" s="209">
        <f>100%-B1205-B1206</f>
        <v>1</v>
      </c>
      <c r="C1204" s="209">
        <f t="shared" ref="C1204:K1204" si="342">100%-C1205-C1206</f>
        <v>0.97799999999999998</v>
      </c>
      <c r="D1204" s="209">
        <f t="shared" si="342"/>
        <v>0.86999999999999988</v>
      </c>
      <c r="E1204" s="209">
        <f t="shared" si="342"/>
        <v>0.45</v>
      </c>
      <c r="F1204" s="209">
        <f t="shared" si="342"/>
        <v>0.15000000000000002</v>
      </c>
      <c r="G1204" s="209">
        <f t="shared" si="342"/>
        <v>0</v>
      </c>
      <c r="H1204" s="209">
        <f t="shared" si="342"/>
        <v>0</v>
      </c>
      <c r="I1204" s="209">
        <f t="shared" si="342"/>
        <v>0</v>
      </c>
      <c r="J1204" s="209">
        <f t="shared" si="342"/>
        <v>0</v>
      </c>
      <c r="K1204" s="209">
        <f t="shared" si="342"/>
        <v>0</v>
      </c>
    </row>
    <row r="1205" spans="1:11">
      <c r="A1205" t="s">
        <v>663</v>
      </c>
      <c r="B1205" s="209"/>
      <c r="C1205" s="209">
        <v>0.02</v>
      </c>
      <c r="D1205" s="209">
        <v>0.06</v>
      </c>
      <c r="E1205" s="209">
        <v>0.25</v>
      </c>
      <c r="F1205" s="209">
        <v>0.35</v>
      </c>
      <c r="G1205" s="209">
        <v>0.1</v>
      </c>
      <c r="H1205" s="209"/>
      <c r="I1205" s="209"/>
      <c r="J1205" s="209"/>
      <c r="K1205" s="209"/>
    </row>
    <row r="1206" spans="1:11">
      <c r="A1206" t="s">
        <v>662</v>
      </c>
      <c r="B1206" s="209"/>
      <c r="C1206" s="209">
        <v>2E-3</v>
      </c>
      <c r="D1206" s="209">
        <v>7.0000000000000007E-2</v>
      </c>
      <c r="E1206" s="209">
        <v>0.3</v>
      </c>
      <c r="F1206" s="209">
        <v>0.5</v>
      </c>
      <c r="G1206" s="209">
        <v>0.9</v>
      </c>
      <c r="H1206" s="209">
        <v>1</v>
      </c>
      <c r="I1206" s="209">
        <v>1</v>
      </c>
      <c r="J1206" s="209">
        <v>1</v>
      </c>
      <c r="K1206" s="209">
        <v>1</v>
      </c>
    </row>
    <row r="1207" spans="1:11">
      <c r="A1207" t="s">
        <v>684</v>
      </c>
      <c r="B1207" s="209">
        <v>1</v>
      </c>
      <c r="C1207" s="209">
        <v>1</v>
      </c>
      <c r="D1207" s="209">
        <f>100%-D1208-D1209</f>
        <v>0.95</v>
      </c>
      <c r="E1207" s="209">
        <f t="shared" ref="E1207:K1207" si="343">100%-E1208-E1209</f>
        <v>0.7</v>
      </c>
      <c r="F1207" s="209">
        <f t="shared" si="343"/>
        <v>0.48</v>
      </c>
      <c r="G1207" s="209">
        <f t="shared" si="343"/>
        <v>1</v>
      </c>
      <c r="H1207" s="209">
        <f t="shared" si="343"/>
        <v>1</v>
      </c>
      <c r="I1207" s="209">
        <f t="shared" si="343"/>
        <v>1</v>
      </c>
      <c r="J1207" s="209">
        <f t="shared" si="343"/>
        <v>1</v>
      </c>
      <c r="K1207" s="209">
        <f t="shared" si="343"/>
        <v>1</v>
      </c>
    </row>
    <row r="1208" spans="1:11">
      <c r="A1208" t="s">
        <v>685</v>
      </c>
      <c r="B1208" s="209"/>
      <c r="C1208" s="209"/>
      <c r="D1208" s="209">
        <v>0.05</v>
      </c>
      <c r="E1208" s="209">
        <v>0.3</v>
      </c>
      <c r="F1208" s="209">
        <v>0.5</v>
      </c>
      <c r="G1208" s="209"/>
      <c r="H1208" s="209"/>
      <c r="I1208" s="209"/>
      <c r="J1208" s="209"/>
      <c r="K1208" s="209"/>
    </row>
    <row r="1209" spans="1:11">
      <c r="A1209" t="s">
        <v>686</v>
      </c>
      <c r="B1209" s="209"/>
      <c r="C1209" s="209"/>
      <c r="D1209" s="209">
        <v>0</v>
      </c>
      <c r="E1209" s="209">
        <v>0</v>
      </c>
      <c r="F1209" s="209">
        <v>0.02</v>
      </c>
      <c r="G1209" s="209"/>
      <c r="H1209" s="209"/>
      <c r="I1209" s="209"/>
      <c r="J1209" s="209"/>
      <c r="K1209" s="209"/>
    </row>
    <row r="1210" spans="1:11">
      <c r="A1210" t="s">
        <v>664</v>
      </c>
      <c r="B1210" s="209">
        <f>100%-B1211-B1212-B1213-B1214-B1215</f>
        <v>1</v>
      </c>
      <c r="C1210" s="209">
        <f t="shared" ref="C1210:K1210" si="344">100%-C1211-C1212-C1213-C1214-C1215</f>
        <v>0.94</v>
      </c>
      <c r="D1210" s="209">
        <f t="shared" si="344"/>
        <v>0.85</v>
      </c>
      <c r="E1210" s="209">
        <f t="shared" si="344"/>
        <v>0.52999999999999992</v>
      </c>
      <c r="F1210" s="209">
        <f t="shared" si="344"/>
        <v>4.0000000000000036E-2</v>
      </c>
      <c r="G1210" s="209">
        <f t="shared" si="344"/>
        <v>-2.0000000000000018E-2</v>
      </c>
      <c r="H1210" s="209">
        <f t="shared" si="344"/>
        <v>0</v>
      </c>
      <c r="I1210" s="209">
        <f t="shared" si="344"/>
        <v>4.9999999999999989E-2</v>
      </c>
      <c r="J1210" s="209">
        <f t="shared" si="344"/>
        <v>2.0000000000000073E-2</v>
      </c>
      <c r="K1210" s="209">
        <f t="shared" si="344"/>
        <v>0</v>
      </c>
    </row>
    <row r="1211" spans="1:11">
      <c r="A1211" t="s">
        <v>665</v>
      </c>
      <c r="B1211" s="209"/>
      <c r="C1211" s="209">
        <v>0.05</v>
      </c>
      <c r="D1211" s="209">
        <v>0.1</v>
      </c>
      <c r="E1211" s="209">
        <v>0.3</v>
      </c>
      <c r="F1211" s="209">
        <v>0.5</v>
      </c>
      <c r="G1211" s="209">
        <v>0.35</v>
      </c>
      <c r="H1211" s="209">
        <v>0.2</v>
      </c>
      <c r="I1211" s="209">
        <v>0.15</v>
      </c>
      <c r="J1211" s="209">
        <v>0.09</v>
      </c>
      <c r="K1211" s="209">
        <v>0.03</v>
      </c>
    </row>
    <row r="1212" spans="1:11">
      <c r="A1212" t="s">
        <v>666</v>
      </c>
      <c r="B1212" s="209"/>
      <c r="C1212" s="209"/>
      <c r="D1212" s="209"/>
      <c r="E1212" s="209">
        <v>0.02</v>
      </c>
      <c r="F1212" s="209">
        <v>0.1</v>
      </c>
      <c r="G1212" s="209">
        <v>0.15</v>
      </c>
      <c r="H1212" s="209">
        <v>0.25</v>
      </c>
      <c r="I1212" s="209">
        <v>0.25</v>
      </c>
      <c r="J1212" s="209">
        <v>0.3</v>
      </c>
      <c r="K1212" s="209">
        <v>0.3</v>
      </c>
    </row>
    <row r="1213" spans="1:11">
      <c r="A1213" s="8" t="s">
        <v>674</v>
      </c>
      <c r="B1213" s="209"/>
      <c r="C1213" s="209"/>
      <c r="D1213" s="209">
        <v>0.02</v>
      </c>
      <c r="E1213" s="209">
        <v>0.05</v>
      </c>
      <c r="F1213" s="209">
        <v>0.05</v>
      </c>
      <c r="G1213" s="209">
        <v>0.05</v>
      </c>
      <c r="H1213" s="209">
        <v>0.08</v>
      </c>
      <c r="I1213" s="209">
        <v>0.08</v>
      </c>
      <c r="J1213" s="209">
        <v>0.12</v>
      </c>
      <c r="K1213" s="209">
        <v>0.2</v>
      </c>
    </row>
    <row r="1214" spans="1:11">
      <c r="A1214" t="s">
        <v>667</v>
      </c>
      <c r="B1214" s="209"/>
      <c r="C1214" s="209"/>
      <c r="D1214" s="209"/>
      <c r="E1214" s="209"/>
      <c r="F1214" s="208">
        <v>0.01</v>
      </c>
      <c r="G1214" s="208">
        <v>0.02</v>
      </c>
      <c r="H1214" s="208">
        <v>0.02</v>
      </c>
      <c r="I1214" s="208">
        <v>0.02</v>
      </c>
      <c r="J1214" s="208">
        <v>0.02</v>
      </c>
      <c r="K1214" s="208">
        <v>0.02</v>
      </c>
    </row>
    <row r="1215" spans="1:11">
      <c r="A1215" t="s">
        <v>687</v>
      </c>
      <c r="B1215" s="209"/>
      <c r="C1215" s="209">
        <v>0.01</v>
      </c>
      <c r="D1215" s="209">
        <v>0.03</v>
      </c>
      <c r="E1215" s="209">
        <v>0.1</v>
      </c>
      <c r="F1215" s="209">
        <v>0.3</v>
      </c>
      <c r="G1215" s="209">
        <v>0.45</v>
      </c>
      <c r="H1215" s="209">
        <v>0.45</v>
      </c>
      <c r="I1215" s="209">
        <v>0.45</v>
      </c>
      <c r="J1215" s="209">
        <v>0.45</v>
      </c>
      <c r="K1215" s="209">
        <v>0.45</v>
      </c>
    </row>
    <row r="1216" spans="1:11">
      <c r="A1216" t="s">
        <v>668</v>
      </c>
      <c r="B1216" s="209">
        <f>100%-B1217-B1218-B1219-B1220</f>
        <v>1</v>
      </c>
      <c r="C1216" s="209">
        <f t="shared" ref="C1216:K1216" si="345">100%-C1217-C1218-C1219-C1220</f>
        <v>0.95</v>
      </c>
      <c r="D1216" s="209">
        <f t="shared" si="345"/>
        <v>0.9</v>
      </c>
      <c r="E1216" s="209">
        <f t="shared" si="345"/>
        <v>0.67999999999999994</v>
      </c>
      <c r="F1216" s="209">
        <f t="shared" si="345"/>
        <v>0.39</v>
      </c>
      <c r="G1216" s="209">
        <f t="shared" si="345"/>
        <v>0.55000000000000004</v>
      </c>
      <c r="H1216" s="209">
        <f t="shared" si="345"/>
        <v>0.4</v>
      </c>
      <c r="I1216" s="209">
        <f>100%-I1217-I1218-I1219-I1220</f>
        <v>0.32</v>
      </c>
      <c r="J1216" s="209">
        <f>100%-J1217-J1218-J1219-J1220</f>
        <v>0.27</v>
      </c>
      <c r="K1216" s="209">
        <f t="shared" si="345"/>
        <v>0.18000000000000005</v>
      </c>
    </row>
    <row r="1217" spans="1:11">
      <c r="A1217" t="s">
        <v>669</v>
      </c>
      <c r="B1217" s="209"/>
      <c r="C1217" s="209">
        <v>0.05</v>
      </c>
      <c r="D1217" s="209">
        <v>0.1</v>
      </c>
      <c r="E1217" s="209">
        <v>0.3</v>
      </c>
      <c r="F1217" s="209">
        <v>0.5</v>
      </c>
      <c r="G1217" s="209">
        <v>0.35</v>
      </c>
      <c r="H1217" s="209">
        <v>0.35</v>
      </c>
      <c r="I1217" s="209">
        <v>0.38</v>
      </c>
      <c r="J1217" s="209">
        <v>0.3</v>
      </c>
      <c r="K1217" s="209">
        <v>0.2</v>
      </c>
    </row>
    <row r="1218" spans="1:11">
      <c r="A1218" t="s">
        <v>670</v>
      </c>
      <c r="B1218" s="209"/>
      <c r="C1218" s="209"/>
      <c r="D1218" s="209"/>
      <c r="E1218" s="209">
        <v>0.02</v>
      </c>
      <c r="F1218" s="209">
        <v>0.1</v>
      </c>
      <c r="G1218" s="209"/>
      <c r="H1218" s="209"/>
      <c r="I1218" s="209"/>
      <c r="J1218" s="209">
        <v>0.08</v>
      </c>
      <c r="K1218" s="209">
        <v>0.12</v>
      </c>
    </row>
    <row r="1219" spans="1:11">
      <c r="A1219" s="8" t="s">
        <v>675</v>
      </c>
      <c r="B1219" s="209"/>
      <c r="C1219" s="209"/>
      <c r="D1219" s="209"/>
      <c r="E1219" s="209"/>
      <c r="F1219" s="209"/>
      <c r="G1219" s="209"/>
      <c r="H1219" s="209"/>
      <c r="I1219" s="209"/>
      <c r="J1219" s="209"/>
      <c r="K1219" s="209"/>
    </row>
    <row r="1220" spans="1:11">
      <c r="A1220" s="8" t="s">
        <v>673</v>
      </c>
      <c r="B1220" s="209"/>
      <c r="C1220" s="209"/>
      <c r="D1220" s="209"/>
      <c r="E1220" s="209"/>
      <c r="F1220" s="209">
        <v>0.01</v>
      </c>
      <c r="G1220" s="209">
        <v>0.1</v>
      </c>
      <c r="H1220" s="209">
        <v>0.25</v>
      </c>
      <c r="I1220" s="209">
        <v>0.3</v>
      </c>
      <c r="J1220" s="209">
        <v>0.35</v>
      </c>
      <c r="K1220" s="209">
        <v>0.5</v>
      </c>
    </row>
    <row r="1221" spans="1:11">
      <c r="A1221" s="8" t="s">
        <v>677</v>
      </c>
      <c r="B1221" s="209">
        <f>100%-B1222-B1223-B1224</f>
        <v>1</v>
      </c>
      <c r="C1221" s="209">
        <f t="shared" ref="C1221:K1221" si="346">100%-C1222-C1223-C1224</f>
        <v>0.97799999999999998</v>
      </c>
      <c r="D1221" s="209">
        <f t="shared" si="346"/>
        <v>0.90999999999999992</v>
      </c>
      <c r="E1221" s="209">
        <f t="shared" si="346"/>
        <v>0.6</v>
      </c>
      <c r="F1221" s="209">
        <f t="shared" si="346"/>
        <v>0.29000000000000004</v>
      </c>
      <c r="G1221" s="209">
        <f t="shared" si="346"/>
        <v>0.2</v>
      </c>
      <c r="H1221" s="209">
        <f t="shared" si="346"/>
        <v>0</v>
      </c>
      <c r="I1221" s="209">
        <f t="shared" si="346"/>
        <v>0</v>
      </c>
      <c r="J1221" s="209">
        <f t="shared" si="346"/>
        <v>0</v>
      </c>
      <c r="K1221" s="209">
        <f t="shared" si="346"/>
        <v>0</v>
      </c>
    </row>
    <row r="1222" spans="1:11">
      <c r="A1222" s="8" t="s">
        <v>678</v>
      </c>
      <c r="B1222" s="209"/>
      <c r="C1222" s="209">
        <v>0.02</v>
      </c>
      <c r="D1222" s="209">
        <v>0.06</v>
      </c>
      <c r="E1222" s="209">
        <v>0.25</v>
      </c>
      <c r="F1222" s="209">
        <v>0.35</v>
      </c>
      <c r="G1222" s="209">
        <v>0.35</v>
      </c>
      <c r="H1222" s="209">
        <v>0.28000000000000003</v>
      </c>
      <c r="I1222" s="209">
        <v>0.15</v>
      </c>
      <c r="J1222" s="209">
        <v>0.15</v>
      </c>
      <c r="K1222" s="209">
        <v>0.15</v>
      </c>
    </row>
    <row r="1223" spans="1:11">
      <c r="A1223" s="8" t="s">
        <v>679</v>
      </c>
      <c r="B1223" s="209"/>
      <c r="C1223" s="209">
        <v>2E-3</v>
      </c>
      <c r="D1223" s="209">
        <v>0.03</v>
      </c>
      <c r="E1223" s="209">
        <v>0.15</v>
      </c>
      <c r="F1223" s="209">
        <v>0.35</v>
      </c>
      <c r="G1223" s="209">
        <v>0.4</v>
      </c>
      <c r="H1223" s="209">
        <v>0.6</v>
      </c>
      <c r="I1223" s="209">
        <v>0.6</v>
      </c>
      <c r="J1223" s="209">
        <v>0.6</v>
      </c>
      <c r="K1223" s="209">
        <v>0.6</v>
      </c>
    </row>
    <row r="1224" spans="1:11">
      <c r="A1224" s="8" t="s">
        <v>680</v>
      </c>
      <c r="F1224" s="209">
        <v>0.01</v>
      </c>
      <c r="G1224" s="209">
        <v>0.05</v>
      </c>
      <c r="H1224" s="208">
        <v>0.12</v>
      </c>
      <c r="I1224" s="208">
        <v>0.25</v>
      </c>
      <c r="J1224" s="208">
        <v>0.25</v>
      </c>
      <c r="K1224" s="208">
        <v>0.25</v>
      </c>
    </row>
    <row r="1227" spans="1:11">
      <c r="A1227" t="s">
        <v>681</v>
      </c>
      <c r="B1227">
        <v>2010</v>
      </c>
      <c r="C1227">
        <v>2020</v>
      </c>
      <c r="D1227">
        <v>2030</v>
      </c>
      <c r="E1227">
        <v>2040</v>
      </c>
      <c r="F1227">
        <v>2050</v>
      </c>
      <c r="G1227">
        <v>2060</v>
      </c>
      <c r="H1227">
        <v>2070</v>
      </c>
      <c r="I1227">
        <v>2080</v>
      </c>
      <c r="J1227">
        <v>2090</v>
      </c>
      <c r="K1227">
        <v>2100</v>
      </c>
    </row>
    <row r="1228" spans="1:11">
      <c r="A1228" s="1" t="s">
        <v>688</v>
      </c>
      <c r="B1228" s="1">
        <f t="shared" ref="B1228:K1228" si="347">B1188*B1201+B1189*B1204+B1191*B1207+(B1193+B1194)*B1216+B1195*B1210+B1196*B1221</f>
        <v>20.003741411102535</v>
      </c>
      <c r="C1228" s="1">
        <f t="shared" si="347"/>
        <v>21.739878684439606</v>
      </c>
      <c r="D1228" s="1">
        <f t="shared" si="347"/>
        <v>19.831025435278157</v>
      </c>
      <c r="E1228" s="1">
        <f t="shared" si="347"/>
        <v>14.646003806330155</v>
      </c>
      <c r="F1228" s="1">
        <f t="shared" si="347"/>
        <v>5.1281578502821477</v>
      </c>
      <c r="G1228" s="1">
        <f t="shared" si="347"/>
        <v>7.5550785971217174</v>
      </c>
      <c r="H1228" s="1">
        <f t="shared" si="347"/>
        <v>6.7183788316383328</v>
      </c>
      <c r="I1228" s="1">
        <f t="shared" si="347"/>
        <v>6.5671393496249291</v>
      </c>
      <c r="J1228" s="1">
        <f t="shared" si="347"/>
        <v>5.345015848743178</v>
      </c>
      <c r="K1228" s="1">
        <f t="shared" si="347"/>
        <v>4.345326919865693</v>
      </c>
    </row>
    <row r="1229" spans="1:11">
      <c r="A1229" t="s">
        <v>689</v>
      </c>
      <c r="B1229" s="3">
        <f t="shared" ref="B1229:K1229" si="348">B1211*B1195+(B1193+B1194)*B1217</f>
        <v>0</v>
      </c>
      <c r="C1229" s="3">
        <f t="shared" si="348"/>
        <v>0.17863831931485749</v>
      </c>
      <c r="D1229" s="3">
        <f t="shared" si="348"/>
        <v>0.33153090269031005</v>
      </c>
      <c r="E1229" s="3">
        <f t="shared" si="348"/>
        <v>0.90824963455043306</v>
      </c>
      <c r="F1229" s="3">
        <f t="shared" si="348"/>
        <v>1.3814833048673436</v>
      </c>
      <c r="G1229" s="3">
        <f t="shared" si="348"/>
        <v>0.86763466070467665</v>
      </c>
      <c r="H1229" s="3">
        <f t="shared" si="348"/>
        <v>0.64285173685359442</v>
      </c>
      <c r="I1229" s="3">
        <f t="shared" si="348"/>
        <v>0.61410990972832691</v>
      </c>
      <c r="J1229" s="3">
        <f t="shared" si="348"/>
        <v>0.38299186182600564</v>
      </c>
      <c r="K1229" s="3">
        <f t="shared" si="348"/>
        <v>0.20975239995745731</v>
      </c>
    </row>
    <row r="1230" spans="1:11">
      <c r="A1230" t="s">
        <v>690</v>
      </c>
      <c r="B1230" s="3">
        <f t="shared" ref="B1230:K1230" si="349">B1202*B1188+B1205*B1189+B1208*B1191+B1212*B1195+B1218*(B1193+B1194)+B1222*B1196</f>
        <v>0.50519343481169876</v>
      </c>
      <c r="C1230" s="3">
        <f t="shared" si="349"/>
        <v>0.76507516502598671</v>
      </c>
      <c r="D1230" s="3">
        <f t="shared" si="349"/>
        <v>1.3581587932911425</v>
      </c>
      <c r="E1230" s="3">
        <f t="shared" si="349"/>
        <v>3.233433743442375</v>
      </c>
      <c r="F1230" s="3">
        <f t="shared" si="349"/>
        <v>5.1553954072261838</v>
      </c>
      <c r="G1230" s="3">
        <f t="shared" si="349"/>
        <v>1.7296401121755181</v>
      </c>
      <c r="H1230" s="3">
        <f t="shared" si="349"/>
        <v>1.4299737300516426</v>
      </c>
      <c r="I1230" s="3">
        <f t="shared" si="349"/>
        <v>0.87247003644577115</v>
      </c>
      <c r="J1230" s="3">
        <f t="shared" si="349"/>
        <v>0.99814443720687296</v>
      </c>
      <c r="K1230" s="3">
        <f t="shared" si="349"/>
        <v>1.0308682259114479</v>
      </c>
    </row>
    <row r="1231" spans="1:11">
      <c r="A1231" t="s">
        <v>691</v>
      </c>
      <c r="B1231" s="2">
        <f t="shared" ref="B1231:K1231" si="350">B1224*B1196/1.5+B1209*B1191+(B1212+B1214)*B1195/1.2+(B1220+B1218)*(B1193+B1194)/1.2</f>
        <v>0</v>
      </c>
      <c r="C1231" s="2">
        <f t="shared" si="350"/>
        <v>0</v>
      </c>
      <c r="D1231" s="2">
        <f t="shared" si="350"/>
        <v>0</v>
      </c>
      <c r="E1231" s="2">
        <f t="shared" si="350"/>
        <v>5.0458313030579627E-2</v>
      </c>
      <c r="F1231" s="2">
        <f t="shared" si="350"/>
        <v>0.39232596370331629</v>
      </c>
      <c r="G1231" s="2">
        <f t="shared" si="350"/>
        <v>0.41218938128658045</v>
      </c>
      <c r="H1231" s="2">
        <f t="shared" si="350"/>
        <v>0.82240272261732583</v>
      </c>
      <c r="I1231" s="2">
        <f t="shared" si="350"/>
        <v>1.2485869422178255</v>
      </c>
      <c r="J1231" s="2">
        <f t="shared" si="350"/>
        <v>1.3420184569568958</v>
      </c>
      <c r="K1231" s="2">
        <f t="shared" si="350"/>
        <v>1.461888854312221</v>
      </c>
    </row>
    <row r="1232" spans="1:11">
      <c r="A1232" t="s">
        <v>692</v>
      </c>
      <c r="B1232">
        <f t="shared" ref="B1232:K1232" si="351">B1203*B1188/2+B1206*B1189/2+B1215*B1195/2+B1223*B1196/2</f>
        <v>0</v>
      </c>
      <c r="C1232">
        <f t="shared" si="351"/>
        <v>0.12309073317367353</v>
      </c>
      <c r="D1232">
        <f t="shared" si="351"/>
        <v>0.76845135193961422</v>
      </c>
      <c r="E1232">
        <f t="shared" si="351"/>
        <v>1.953872904317852</v>
      </c>
      <c r="F1232">
        <f t="shared" si="351"/>
        <v>5.1343707897059589</v>
      </c>
      <c r="G1232">
        <f t="shared" si="351"/>
        <v>5.1530834842917859</v>
      </c>
      <c r="H1232">
        <f t="shared" si="351"/>
        <v>4.8703378132175246</v>
      </c>
      <c r="I1232">
        <f t="shared" si="351"/>
        <v>4.4535000637540731</v>
      </c>
      <c r="J1232">
        <f t="shared" si="351"/>
        <v>4.0363843211754284</v>
      </c>
      <c r="K1232">
        <f t="shared" si="351"/>
        <v>3.6621363822501154</v>
      </c>
    </row>
  </sheetData>
  <mergeCells count="3">
    <mergeCell ref="N23:AB23"/>
    <mergeCell ref="N51:AB51"/>
    <mergeCell ref="A926:O926"/>
  </mergeCells>
  <conditionalFormatting sqref="B1142:K1154">
    <cfRule type="dataBar" priority="1">
      <dataBar>
        <cfvo type="min"/>
        <cfvo type="max"/>
        <color rgb="FF63C384"/>
      </dataBar>
      <extLst>
        <ext xmlns:x14="http://schemas.microsoft.com/office/spreadsheetml/2009/9/main" uri="{B025F937-C7B1-47D3-B67F-A62EFF666E3E}">
          <x14:id>{F4DB926F-3AA6-4328-8B2C-0D653579BFC3}</x14:id>
        </ext>
      </extLst>
    </cfRule>
  </conditionalFormatting>
  <pageMargins left="0.7" right="0.7" top="0.75" bottom="0.75" header="0.3" footer="0.3"/>
  <pageSetup orientation="portrait" horizontalDpi="1200" verticalDpi="1200" r:id="rId1"/>
  <drawing r:id="rId2"/>
  <extLst>
    <ext xmlns:x14="http://schemas.microsoft.com/office/spreadsheetml/2009/9/main" uri="{78C0D931-6437-407d-A8EE-F0AAD7539E65}">
      <x14:conditionalFormattings>
        <x14:conditionalFormatting xmlns:xm="http://schemas.microsoft.com/office/excel/2006/main">
          <x14:cfRule type="dataBar" id="{F4DB926F-3AA6-4328-8B2C-0D653579BFC3}">
            <x14:dataBar minLength="0" maxLength="100" border="1" negativeBarBorderColorSameAsPositive="0">
              <x14:cfvo type="autoMin"/>
              <x14:cfvo type="autoMax"/>
              <x14:borderColor rgb="FF63C384"/>
              <x14:negativeFillColor rgb="FFFF0000"/>
              <x14:negativeBorderColor rgb="FFFF0000"/>
              <x14:axisColor rgb="FF000000"/>
            </x14:dataBar>
          </x14:cfRule>
          <xm:sqref>B1142:K1154</xm:sqref>
        </x14:conditionalFormatting>
      </x14:conditionalFormatting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D26507-D167-4C0A-8A51-697CC88635BB}">
  <dimension ref="A1:AM1232"/>
  <sheetViews>
    <sheetView topLeftCell="A46" zoomScale="70" zoomScaleNormal="70" workbookViewId="0">
      <selection activeCell="B98" sqref="B98:K107"/>
    </sheetView>
  </sheetViews>
  <sheetFormatPr defaultRowHeight="12.5" outlineLevelRow="1"/>
  <cols>
    <col min="1" max="1" width="41.1796875" customWidth="1"/>
    <col min="2" max="2" width="13.7265625" bestFit="1" customWidth="1"/>
    <col min="3" max="5" width="14.7265625" bestFit="1" customWidth="1"/>
    <col min="6" max="6" width="15.26953125" customWidth="1"/>
    <col min="7" max="8" width="14.7265625" bestFit="1" customWidth="1"/>
    <col min="9" max="9" width="12" bestFit="1" customWidth="1"/>
    <col min="10" max="10" width="12.453125" customWidth="1"/>
    <col min="11" max="11" width="12" bestFit="1" customWidth="1"/>
    <col min="13" max="13" width="9.54296875" bestFit="1" customWidth="1"/>
    <col min="14" max="14" width="9.7265625" bestFit="1" customWidth="1"/>
    <col min="15" max="15" width="7.1796875" customWidth="1"/>
    <col min="16" max="16" width="10" customWidth="1"/>
    <col min="17" max="17" width="9.1796875" customWidth="1"/>
    <col min="18" max="18" width="9.26953125" customWidth="1"/>
    <col min="19" max="19" width="8.54296875" customWidth="1"/>
    <col min="20" max="20" width="9.54296875" customWidth="1"/>
    <col min="21" max="21" width="9.81640625" customWidth="1"/>
    <col min="22" max="22" width="9.453125" customWidth="1"/>
    <col min="23" max="23" width="10.453125" customWidth="1"/>
    <col min="24" max="24" width="9" customWidth="1"/>
    <col min="25" max="25" width="7.81640625" customWidth="1"/>
    <col min="26" max="26" width="9.26953125" customWidth="1"/>
    <col min="27" max="32" width="12.54296875" bestFit="1" customWidth="1"/>
    <col min="33" max="33" width="9" bestFit="1" customWidth="1"/>
  </cols>
  <sheetData>
    <row r="1" spans="1:28" ht="14.5">
      <c r="A1" s="17" t="s">
        <v>278</v>
      </c>
      <c r="B1" s="18"/>
      <c r="C1" s="18"/>
      <c r="D1" s="18"/>
      <c r="E1" s="18"/>
      <c r="F1" s="18"/>
      <c r="G1" s="18"/>
      <c r="H1" s="18"/>
    </row>
    <row r="2" spans="1:28" ht="14.5">
      <c r="A2" s="132" t="s">
        <v>279</v>
      </c>
      <c r="B2" s="131"/>
      <c r="C2" s="131"/>
      <c r="D2" s="131"/>
      <c r="E2" s="131"/>
      <c r="F2" s="131"/>
      <c r="G2" s="131"/>
      <c r="H2" s="131"/>
    </row>
    <row r="3" spans="1:28" ht="14.5">
      <c r="A3" s="19" t="s">
        <v>12</v>
      </c>
      <c r="B3" s="20"/>
      <c r="C3" s="20"/>
      <c r="D3" s="20"/>
      <c r="E3" s="20"/>
      <c r="F3" s="20"/>
      <c r="G3" s="20"/>
      <c r="H3" s="20"/>
    </row>
    <row r="4" spans="1:28" ht="14.5">
      <c r="A4" s="21" t="s">
        <v>13</v>
      </c>
      <c r="B4" s="22"/>
      <c r="C4" s="22"/>
      <c r="D4" s="22"/>
      <c r="E4" s="22"/>
      <c r="F4" s="22"/>
      <c r="G4" s="22"/>
      <c r="H4" s="22"/>
    </row>
    <row r="5" spans="1:28" ht="14.5">
      <c r="A5" s="23" t="s">
        <v>14</v>
      </c>
      <c r="B5" s="24"/>
      <c r="C5" s="24"/>
      <c r="D5" s="24"/>
      <c r="E5" s="24"/>
      <c r="F5" s="24"/>
      <c r="G5" s="24"/>
      <c r="H5" s="24"/>
    </row>
    <row r="6" spans="1:28">
      <c r="O6" s="5"/>
      <c r="P6" s="5"/>
      <c r="Q6" s="5"/>
      <c r="R6" s="5"/>
      <c r="S6" s="5"/>
      <c r="T6" s="5"/>
      <c r="U6" s="5"/>
      <c r="V6" s="5"/>
      <c r="W6" s="5"/>
      <c r="X6" s="5"/>
      <c r="Y6" s="5"/>
      <c r="Z6" s="5"/>
      <c r="AA6" s="5"/>
      <c r="AB6" s="5"/>
    </row>
    <row r="7" spans="1:28">
      <c r="A7" s="15" t="str">
        <f>'[6] Summary population'!A32</f>
        <v>Table 3. Population (from IIASA-WiC POP SSP3 scenario)</v>
      </c>
      <c r="O7" s="5"/>
      <c r="P7" s="5"/>
      <c r="Q7" s="5"/>
      <c r="R7" s="5"/>
      <c r="S7" s="5"/>
      <c r="T7" s="5"/>
      <c r="U7" s="5"/>
      <c r="V7" s="5"/>
      <c r="W7" s="5"/>
      <c r="X7" s="5"/>
      <c r="Y7" s="5"/>
      <c r="Z7" s="5"/>
      <c r="AA7" s="5"/>
      <c r="AB7" s="5"/>
    </row>
    <row r="8" spans="1:28">
      <c r="A8" t="s">
        <v>86</v>
      </c>
      <c r="O8" s="5"/>
      <c r="P8" s="5"/>
      <c r="Q8" s="5"/>
      <c r="R8" s="5"/>
      <c r="S8" s="5"/>
      <c r="T8" s="5"/>
      <c r="U8" s="5"/>
      <c r="V8" s="5"/>
      <c r="W8" s="5"/>
      <c r="X8" s="5"/>
      <c r="Y8" s="5"/>
      <c r="Z8" s="5"/>
      <c r="AA8" s="5"/>
      <c r="AB8" s="5"/>
    </row>
    <row r="9" spans="1:28" ht="14.5">
      <c r="A9" s="18"/>
      <c r="B9" s="17">
        <v>2010</v>
      </c>
      <c r="C9" s="17">
        <v>2020</v>
      </c>
      <c r="D9" s="17">
        <v>2030</v>
      </c>
      <c r="E9" s="17">
        <v>2040</v>
      </c>
      <c r="F9" s="17">
        <v>2050</v>
      </c>
      <c r="G9" s="17">
        <v>2060</v>
      </c>
      <c r="H9" s="17">
        <v>2070</v>
      </c>
      <c r="I9" s="17">
        <v>2080</v>
      </c>
      <c r="J9" s="17">
        <v>2090</v>
      </c>
      <c r="K9" s="17">
        <v>2100</v>
      </c>
      <c r="N9" t="s">
        <v>155</v>
      </c>
      <c r="O9" s="5"/>
      <c r="P9" s="32"/>
      <c r="Q9" s="32"/>
      <c r="R9" s="32"/>
      <c r="S9" s="32"/>
      <c r="T9" s="32"/>
      <c r="U9" s="32"/>
      <c r="V9" s="32"/>
      <c r="W9" s="32"/>
      <c r="X9" s="32"/>
      <c r="Y9" s="32"/>
      <c r="Z9" s="32"/>
      <c r="AA9" s="32"/>
      <c r="AB9" s="5"/>
    </row>
    <row r="10" spans="1:28" ht="14.5">
      <c r="A10" s="28" t="s">
        <v>5</v>
      </c>
      <c r="B10" s="47">
        <f>'[6] Summary population'!B35/1000</f>
        <v>0.85623592500000012</v>
      </c>
      <c r="C10" s="47">
        <f>'[6] Summary population'!C35/1000</f>
        <v>1.0997660047099997</v>
      </c>
      <c r="D10" s="47">
        <f>'[6] Summary population'!D35/1000</f>
        <v>1.3944119515700002</v>
      </c>
      <c r="E10" s="47">
        <f>'[6] Summary population'!E35/1000</f>
        <v>1.7193329510699999</v>
      </c>
      <c r="F10" s="47">
        <f>'[6] Summary population'!F35/1000</f>
        <v>2.06653835975</v>
      </c>
      <c r="G10" s="47">
        <f>'[6] Summary population'!G35/1000</f>
        <v>2.4104025507900007</v>
      </c>
      <c r="H10" s="47">
        <f>'[6] Summary population'!H35/1000</f>
        <v>2.7372268109699998</v>
      </c>
      <c r="I10" s="47">
        <f>'[6] Summary population'!I35/1000</f>
        <v>3.04673444198</v>
      </c>
      <c r="J10" s="47">
        <f>'[6] Summary population'!J35/1000</f>
        <v>3.3320386369500001</v>
      </c>
      <c r="K10" s="47">
        <f>'[6] Summary population'!K35/1000</f>
        <v>3.5900296438099999</v>
      </c>
      <c r="L10" s="5"/>
      <c r="M10" s="5"/>
      <c r="O10" s="65"/>
      <c r="P10" s="5"/>
      <c r="Q10" s="5"/>
      <c r="R10" s="5"/>
      <c r="S10" s="5"/>
      <c r="T10" s="5"/>
      <c r="U10" s="5"/>
      <c r="V10" s="5"/>
      <c r="W10" s="5"/>
      <c r="X10" s="5"/>
      <c r="Y10" s="5"/>
      <c r="Z10" s="5"/>
      <c r="AA10" s="5"/>
      <c r="AB10" s="5"/>
    </row>
    <row r="11" spans="1:28" ht="14.5">
      <c r="A11" s="28" t="s">
        <v>6</v>
      </c>
      <c r="B11" s="47">
        <f>'[6] Summary population'!B36/1000</f>
        <v>1.4598755919999999</v>
      </c>
      <c r="C11" s="47">
        <f>'[6] Summary population'!C36/1000</f>
        <v>1.5176957555999999</v>
      </c>
      <c r="D11" s="47">
        <f>'[6] Summary population'!D36/1000</f>
        <v>1.5422790522999998</v>
      </c>
      <c r="E11" s="47">
        <f>'[6] Summary population'!E36/1000</f>
        <v>1.5197853976000002</v>
      </c>
      <c r="F11" s="47">
        <f>'[6] Summary population'!F36/1000</f>
        <v>1.4639916541</v>
      </c>
      <c r="G11" s="47">
        <f>'[6] Summary population'!G36/1000</f>
        <v>1.3903348219</v>
      </c>
      <c r="H11" s="47">
        <f>'[6] Summary population'!H36/1000</f>
        <v>1.3170704923999998</v>
      </c>
      <c r="I11" s="47">
        <f>'[6] Summary population'!I36/1000</f>
        <v>1.2540651505</v>
      </c>
      <c r="J11" s="47">
        <f>'[6] Summary population'!J36/1000</f>
        <v>1.2115235385000001</v>
      </c>
      <c r="K11" s="47">
        <f>'[6] Summary population'!K36/1000</f>
        <v>1.1916990901000002</v>
      </c>
      <c r="L11" s="5"/>
      <c r="M11" s="5"/>
      <c r="O11" s="65"/>
      <c r="P11" s="5"/>
      <c r="Q11" s="5"/>
      <c r="R11" s="5"/>
      <c r="S11" s="5"/>
      <c r="T11" s="5"/>
      <c r="U11" s="5"/>
      <c r="V11" s="5"/>
      <c r="W11" s="5"/>
      <c r="X11" s="5"/>
      <c r="Y11" s="5"/>
      <c r="Z11" s="5"/>
      <c r="AA11" s="5"/>
      <c r="AB11" s="5"/>
    </row>
    <row r="12" spans="1:28" ht="14.5">
      <c r="A12" s="28" t="s">
        <v>11</v>
      </c>
      <c r="B12" s="47">
        <f>'[6] Summary population'!B37/1000</f>
        <v>0.60997688298000008</v>
      </c>
      <c r="C12" s="47">
        <f>'[6] Summary population'!C37/1000</f>
        <v>0.62663165609000004</v>
      </c>
      <c r="D12" s="47">
        <f>'[6] Summary population'!D37/1000</f>
        <v>0.62876661999999994</v>
      </c>
      <c r="E12" s="47">
        <f>'[6] Summary population'!E37/1000</f>
        <v>0.62162015560999995</v>
      </c>
      <c r="F12" s="47">
        <f>'[6] Summary population'!F37/1000</f>
        <v>0.60714826367999997</v>
      </c>
      <c r="G12" s="47">
        <f>'[6] Summary population'!G37/1000</f>
        <v>0.58566815017999996</v>
      </c>
      <c r="H12" s="47">
        <f>'[6] Summary population'!H37/1000</f>
        <v>0.56073284466999995</v>
      </c>
      <c r="I12" s="47">
        <f>'[6] Summary population'!I37/1000</f>
        <v>0.53704603558999997</v>
      </c>
      <c r="J12" s="47">
        <f>'[6] Summary population'!J37/1000</f>
        <v>0.51519526429999996</v>
      </c>
      <c r="K12" s="47">
        <f>'[6] Summary population'!K37/1000</f>
        <v>0.49400125508999998</v>
      </c>
      <c r="L12" s="5"/>
      <c r="M12" s="5"/>
      <c r="O12" s="65"/>
      <c r="P12" s="5"/>
      <c r="Q12" s="5"/>
      <c r="R12" s="5"/>
      <c r="S12" s="5"/>
      <c r="T12" s="5"/>
      <c r="U12" s="5"/>
      <c r="V12" s="5"/>
      <c r="W12" s="5"/>
      <c r="X12" s="5"/>
      <c r="Y12" s="5"/>
      <c r="Z12" s="5"/>
      <c r="AA12" s="5"/>
      <c r="AB12" s="5"/>
    </row>
    <row r="13" spans="1:28" ht="14.5">
      <c r="A13" s="28" t="s">
        <v>2</v>
      </c>
      <c r="B13" s="47">
        <f>'[6] Summary population'!B38/1000</f>
        <v>0.27893282198999997</v>
      </c>
      <c r="C13" s="47">
        <f>'[6] Summary population'!C38/1000</f>
        <v>0.28310151365000003</v>
      </c>
      <c r="D13" s="47">
        <f>'[6] Summary population'!D38/1000</f>
        <v>0.28481795735000004</v>
      </c>
      <c r="E13" s="47">
        <f>'[6] Summary population'!E38/1000</f>
        <v>0.28585793655999997</v>
      </c>
      <c r="F13" s="47">
        <f>'[6] Summary population'!F38/1000</f>
        <v>0.28903387503</v>
      </c>
      <c r="G13" s="47">
        <f>'[6] Summary population'!G38/1000</f>
        <v>0.2926700599</v>
      </c>
      <c r="H13" s="47">
        <f>'[6] Summary population'!H38/1000</f>
        <v>0.29723502594000001</v>
      </c>
      <c r="I13" s="47">
        <f>'[6] Summary population'!I38/1000</f>
        <v>0.30413741227000002</v>
      </c>
      <c r="J13" s="47">
        <f>'[6] Summary population'!J38/1000</f>
        <v>0.31221588960000002</v>
      </c>
      <c r="K13" s="47">
        <f>'[6] Summary population'!K38/1000</f>
        <v>0.32028563406999999</v>
      </c>
      <c r="L13" s="5"/>
      <c r="M13" s="5"/>
      <c r="O13" s="65"/>
      <c r="P13" s="5"/>
      <c r="Q13" s="5"/>
      <c r="R13" s="5"/>
      <c r="S13" s="5"/>
      <c r="T13" s="5"/>
      <c r="U13" s="5"/>
      <c r="V13" s="5"/>
      <c r="W13" s="5"/>
      <c r="X13" s="5"/>
      <c r="Y13" s="5"/>
      <c r="Z13" s="5"/>
      <c r="AA13" s="5"/>
      <c r="AB13" s="5"/>
    </row>
    <row r="14" spans="1:28" ht="14.5">
      <c r="A14" s="28" t="s">
        <v>3</v>
      </c>
      <c r="B14" s="47">
        <f>'[6] Summary population'!B39/1000</f>
        <v>0.58576546299999999</v>
      </c>
      <c r="C14" s="47">
        <f>'[6] Summary population'!C39/1000</f>
        <v>0.65692256000999993</v>
      </c>
      <c r="D14" s="47">
        <f>'[6] Summary population'!D39/1000</f>
        <v>0.73079205879000009</v>
      </c>
      <c r="E14" s="47">
        <f>'[6] Summary population'!E39/1000</f>
        <v>0.79603911784999992</v>
      </c>
      <c r="F14" s="47">
        <f>'[6] Summary population'!F39/1000</f>
        <v>0.85466001154999993</v>
      </c>
      <c r="G14" s="47">
        <f>'[6] Summary population'!G39/1000</f>
        <v>0.90503263151000013</v>
      </c>
      <c r="H14" s="47">
        <f>'[6] Summary population'!H39/1000</f>
        <v>0.94962224800000006</v>
      </c>
      <c r="I14" s="47">
        <f>'[6] Summary population'!I39/1000</f>
        <v>0.99216217359000003</v>
      </c>
      <c r="J14" s="47">
        <f>'[6] Summary population'!J39/1000</f>
        <v>1.0352193892999999</v>
      </c>
      <c r="K14" s="47">
        <f>'[6] Summary population'!K39/1000</f>
        <v>1.0809364001999999</v>
      </c>
      <c r="L14" s="5"/>
      <c r="M14" s="5"/>
      <c r="O14" s="65"/>
      <c r="P14" s="5"/>
      <c r="Q14" s="5"/>
      <c r="R14" s="5"/>
      <c r="S14" s="5"/>
      <c r="T14" s="5"/>
      <c r="U14" s="5"/>
      <c r="V14" s="5"/>
      <c r="W14" s="5"/>
      <c r="X14" s="5"/>
      <c r="Y14" s="5"/>
      <c r="Z14" s="5"/>
      <c r="AA14" s="5"/>
      <c r="AB14" s="5"/>
    </row>
    <row r="15" spans="1:28" ht="14.5">
      <c r="A15" s="28" t="s">
        <v>4</v>
      </c>
      <c r="B15" s="47">
        <f>'[6] Summary population'!B40/1000</f>
        <v>0.38085707099999999</v>
      </c>
      <c r="C15" s="47">
        <f>'[6] Summary population'!C40/1000</f>
        <v>0.45865197297999999</v>
      </c>
      <c r="D15" s="47">
        <f>'[6] Summary population'!D40/1000</f>
        <v>0.53806751749000004</v>
      </c>
      <c r="E15" s="47">
        <f>'[6] Summary population'!E40/1000</f>
        <v>0.61502345035999995</v>
      </c>
      <c r="F15" s="47">
        <f>'[6] Summary population'!F40/1000</f>
        <v>0.69181293675000011</v>
      </c>
      <c r="G15" s="47">
        <f>'[6] Summary population'!G40/1000</f>
        <v>0.76350150770000003</v>
      </c>
      <c r="H15" s="47">
        <f>'[6] Summary population'!H40/1000</f>
        <v>0.82893639649999995</v>
      </c>
      <c r="I15" s="47">
        <f>'[6] Summary population'!I40/1000</f>
        <v>0.89381741059999986</v>
      </c>
      <c r="J15" s="47">
        <f>'[6] Summary population'!J40/1000</f>
        <v>0.95995608779999997</v>
      </c>
      <c r="K15" s="47">
        <f>'[6] Summary population'!K40/1000</f>
        <v>1.0247160305</v>
      </c>
      <c r="L15" s="5"/>
      <c r="M15" s="5"/>
      <c r="O15" s="65"/>
      <c r="P15" s="5"/>
      <c r="Q15" s="5"/>
      <c r="R15" s="5"/>
      <c r="S15" s="5"/>
      <c r="T15" s="5"/>
      <c r="U15" s="5"/>
      <c r="V15" s="5"/>
      <c r="W15" s="5"/>
      <c r="X15" s="5"/>
      <c r="Y15" s="5"/>
      <c r="Z15" s="5"/>
      <c r="AA15" s="5"/>
      <c r="AB15" s="5"/>
    </row>
    <row r="16" spans="1:28" ht="14.5">
      <c r="A16" s="28" t="s">
        <v>0</v>
      </c>
      <c r="B16" s="47">
        <f>'[6] Summary population'!B41/1000</f>
        <v>0.34825860599999997</v>
      </c>
      <c r="C16" s="47">
        <f>'[6] Summary population'!C41/1000</f>
        <v>0.36931122991999998</v>
      </c>
      <c r="D16" s="47">
        <f>'[6] Summary population'!D41/1000</f>
        <v>0.37906816269999999</v>
      </c>
      <c r="E16" s="47">
        <f>'[6] Summary population'!E41/1000</f>
        <v>0.38076161418999999</v>
      </c>
      <c r="F16" s="47">
        <f>'[6] Summary population'!F41/1000</f>
        <v>0.37550453928999999</v>
      </c>
      <c r="G16" s="47">
        <f>'[6] Summary population'!G41/1000</f>
        <v>0.36628980934000005</v>
      </c>
      <c r="H16" s="47">
        <f>'[6] Summary population'!H41/1000</f>
        <v>0.35392799091999999</v>
      </c>
      <c r="I16" s="47">
        <f>'[6] Summary population'!I41/1000</f>
        <v>0.33714859691999999</v>
      </c>
      <c r="J16" s="47">
        <f>'[6] Summary population'!J41/1000</f>
        <v>0.31637450683999996</v>
      </c>
      <c r="K16" s="47">
        <f>'[6] Summary population'!K41/1000</f>
        <v>0.29328682008000001</v>
      </c>
      <c r="L16" s="5"/>
      <c r="M16" s="5"/>
      <c r="O16" s="65"/>
      <c r="P16" s="5"/>
      <c r="Q16" s="5"/>
      <c r="R16" s="5"/>
      <c r="S16" s="5"/>
      <c r="T16" s="5"/>
      <c r="U16" s="5"/>
      <c r="V16" s="5"/>
      <c r="W16" s="5"/>
      <c r="X16" s="5"/>
      <c r="Y16" s="5"/>
      <c r="Z16" s="5"/>
      <c r="AA16" s="5"/>
      <c r="AB16" s="5"/>
    </row>
    <row r="17" spans="1:28" ht="14.5">
      <c r="A17" s="28" t="s">
        <v>1</v>
      </c>
      <c r="B17" s="47">
        <f>'[6] Summary population'!B42/1000</f>
        <v>0.12653592</v>
      </c>
      <c r="C17" s="47">
        <f>'[6] Summary population'!C42/1000</f>
        <v>0.12321050040000001</v>
      </c>
      <c r="D17" s="47">
        <f>'[6] Summary population'!D42/1000</f>
        <v>0.11547437669999999</v>
      </c>
      <c r="E17" s="47">
        <f>'[6] Summary population'!E42/1000</f>
        <v>0.10584397470000001</v>
      </c>
      <c r="F17" s="47">
        <f>'[6] Summary population'!F42/1000</f>
        <v>9.5501652140000004E-2</v>
      </c>
      <c r="G17" s="47">
        <f>'[6] Summary population'!G42/1000</f>
        <v>8.4810505989999993E-2</v>
      </c>
      <c r="H17" s="47">
        <f>'[6] Summary population'!H42/1000</f>
        <v>7.3789690899999996E-2</v>
      </c>
      <c r="I17" s="47">
        <f>'[6] Summary population'!I42/1000</f>
        <v>6.3563159630000005E-2</v>
      </c>
      <c r="J17" s="47">
        <f>'[6] Summary population'!J42/1000</f>
        <v>5.4516016489999999E-2</v>
      </c>
      <c r="K17" s="47">
        <f>'[6] Summary population'!K42/1000</f>
        <v>4.633103601E-2</v>
      </c>
      <c r="L17" s="5"/>
      <c r="M17" s="5"/>
      <c r="O17" s="65"/>
      <c r="P17" s="5"/>
      <c r="Q17" s="5"/>
      <c r="R17" s="5"/>
      <c r="S17" s="5"/>
      <c r="T17" s="5"/>
      <c r="U17" s="5"/>
      <c r="V17" s="5"/>
      <c r="W17" s="5"/>
      <c r="X17" s="5"/>
      <c r="Y17" s="5"/>
      <c r="Z17" s="5"/>
      <c r="AA17" s="5"/>
      <c r="AB17" s="5"/>
    </row>
    <row r="18" spans="1:28" ht="14.5">
      <c r="A18" s="28" t="s">
        <v>7</v>
      </c>
      <c r="B18" s="147">
        <f>'[6] Summary population'!B43/1000</f>
        <v>0.71604605600000004</v>
      </c>
      <c r="C18" s="47">
        <f>'[6] Summary population'!C43/1000</f>
        <v>0.79599010790500002</v>
      </c>
      <c r="D18" s="47">
        <f>'[6] Summary population'!D43/1000</f>
        <v>0.87253295725200009</v>
      </c>
      <c r="E18" s="47">
        <f>'[6] Summary population'!E43/1000</f>
        <v>0.93091569186700007</v>
      </c>
      <c r="F18" s="47">
        <f>'[6] Summary population'!F43/1000</f>
        <v>0.97421119538799983</v>
      </c>
      <c r="G18" s="47">
        <f>'[6] Summary population'!G43/1000</f>
        <v>1.0050070513759999</v>
      </c>
      <c r="H18" s="47">
        <f>'[6] Summary population'!H43/1000</f>
        <v>1.0263578791590002</v>
      </c>
      <c r="I18" s="47">
        <f>'[6] Summary population'!I43/1000</f>
        <v>1.0449181485260002</v>
      </c>
      <c r="J18" s="47">
        <f>'[6] Summary population'!J43/1000</f>
        <v>1.064624813195</v>
      </c>
      <c r="K18" s="47">
        <f>'[6] Summary population'!K43/1000</f>
        <v>1.086124987552</v>
      </c>
      <c r="L18" s="10" t="s">
        <v>296</v>
      </c>
      <c r="M18" s="5"/>
      <c r="O18" s="65"/>
      <c r="P18" s="5"/>
      <c r="Q18" s="5"/>
      <c r="R18" s="5"/>
      <c r="S18" s="5"/>
      <c r="T18" s="5"/>
      <c r="U18" s="5"/>
      <c r="V18" s="5"/>
      <c r="W18" s="5"/>
      <c r="X18" s="5"/>
      <c r="Y18" s="5"/>
      <c r="Z18" s="5"/>
      <c r="AA18" s="5"/>
      <c r="AB18" s="5"/>
    </row>
    <row r="19" spans="1:28" ht="14.5">
      <c r="A19" s="28" t="s">
        <v>8</v>
      </c>
      <c r="B19" s="147">
        <f>'[6] Summary population'!B44/1000</f>
        <v>1.4814805908999999</v>
      </c>
      <c r="C19" s="47">
        <f>'[6] Summary population'!C44/1000</f>
        <v>1.726995640255</v>
      </c>
      <c r="D19" s="47">
        <f>'[6] Summary population'!D44/1000</f>
        <v>1.9869362365980001</v>
      </c>
      <c r="E19" s="47">
        <f>'[6] Summary population'!E44/1000</f>
        <v>2.2409585094329993</v>
      </c>
      <c r="F19" s="47">
        <f>'[6] Summary population'!F44/1000</f>
        <v>2.4988480574019998</v>
      </c>
      <c r="G19" s="47">
        <f>'[6] Summary population'!G44/1000</f>
        <v>2.7333699882740001</v>
      </c>
      <c r="H19" s="47">
        <f>'[6] Summary population'!H44/1000</f>
        <v>2.9390512166609999</v>
      </c>
      <c r="I19" s="47">
        <f>'[6] Summary population'!I44/1000</f>
        <v>3.1310587583039995</v>
      </c>
      <c r="J19" s="47">
        <f>'[6] Summary population'!J44/1000</f>
        <v>3.3087212029150002</v>
      </c>
      <c r="K19" s="47">
        <f>'[6] Summary population'!K44/1000</f>
        <v>3.4727419427680002</v>
      </c>
      <c r="L19" s="10" t="s">
        <v>295</v>
      </c>
      <c r="M19" s="5"/>
      <c r="O19" s="65"/>
      <c r="P19" s="5"/>
      <c r="Q19" s="5"/>
      <c r="R19" s="5"/>
      <c r="S19" s="5"/>
      <c r="T19" s="5"/>
      <c r="U19" s="5"/>
      <c r="V19" s="5"/>
      <c r="W19" s="5"/>
      <c r="X19" s="5"/>
      <c r="Y19" s="5"/>
      <c r="Z19" s="5"/>
      <c r="AA19" s="5"/>
      <c r="AB19" s="5"/>
    </row>
    <row r="20" spans="1:28" ht="13">
      <c r="A20" s="85" t="s">
        <v>89</v>
      </c>
      <c r="B20" s="147">
        <f>SUM(B10:B19)</f>
        <v>6.8439649288699993</v>
      </c>
      <c r="C20" s="47">
        <f>'[6] Summary population'!C45/1000</f>
        <v>7.6867931350000003</v>
      </c>
      <c r="D20" s="47">
        <f>'[6] Summary population'!D45/1000</f>
        <v>8.5034639260000002</v>
      </c>
      <c r="E20" s="47">
        <f>'[6] Summary population'!E45/1000</f>
        <v>9.2475077500000005</v>
      </c>
      <c r="F20" s="47">
        <f>'[6] Summary population'!F45/1000</f>
        <v>9.9490845530000005</v>
      </c>
      <c r="G20" s="47">
        <f>'[6] Summary population'!G45/1000</f>
        <v>10.568706930000001</v>
      </c>
      <c r="H20" s="47">
        <f>'[6] Summary population'!H45/1000</f>
        <v>11.114662580000001</v>
      </c>
      <c r="I20" s="47">
        <f>'[6] Summary population'!I45/1000</f>
        <v>11.633849440000001</v>
      </c>
      <c r="J20" s="47">
        <f>'[6] Summary population'!J45/1000</f>
        <v>12.13754632</v>
      </c>
      <c r="K20" s="47">
        <f>'[6] Summary population'!K45/1000</f>
        <v>12.624933</v>
      </c>
      <c r="L20" s="10" t="s">
        <v>295</v>
      </c>
      <c r="M20" s="55"/>
      <c r="O20" s="66"/>
      <c r="P20" s="55"/>
      <c r="Q20" s="55"/>
      <c r="R20" s="55"/>
      <c r="S20" s="55"/>
      <c r="T20" s="55"/>
      <c r="U20" s="55"/>
      <c r="V20" s="55"/>
      <c r="W20" s="55"/>
      <c r="X20" s="55"/>
      <c r="Y20" s="55"/>
      <c r="Z20" s="55"/>
      <c r="AA20" s="55"/>
      <c r="AB20" s="5"/>
    </row>
    <row r="22" spans="1:28">
      <c r="A22" s="8" t="s">
        <v>294</v>
      </c>
      <c r="E22" s="12" t="s">
        <v>85</v>
      </c>
      <c r="F22" s="13"/>
      <c r="G22" s="13"/>
      <c r="H22" s="12" t="s">
        <v>94</v>
      </c>
    </row>
    <row r="23" spans="1:28" ht="14.5">
      <c r="A23" s="8" t="s">
        <v>84</v>
      </c>
      <c r="B23" s="16"/>
      <c r="C23" s="16"/>
      <c r="D23" s="16"/>
      <c r="E23" s="16"/>
      <c r="F23" s="16"/>
      <c r="G23" s="16"/>
      <c r="H23" s="16"/>
      <c r="I23" s="16"/>
      <c r="J23" s="16"/>
      <c r="K23" s="16"/>
      <c r="N23" s="213"/>
      <c r="O23" s="213"/>
      <c r="P23" s="213"/>
      <c r="Q23" s="213"/>
      <c r="R23" s="213"/>
      <c r="S23" s="213"/>
      <c r="T23" s="213"/>
      <c r="U23" s="213"/>
      <c r="V23" s="213"/>
      <c r="W23" s="213"/>
      <c r="X23" s="213"/>
      <c r="Y23" s="213"/>
      <c r="Z23" s="213"/>
      <c r="AA23" s="213"/>
      <c r="AB23" s="213"/>
    </row>
    <row r="24" spans="1:28" ht="14.5">
      <c r="A24" s="20"/>
      <c r="B24" s="19">
        <v>2010</v>
      </c>
      <c r="C24" s="19">
        <v>2020</v>
      </c>
      <c r="D24" s="19">
        <v>2030</v>
      </c>
      <c r="E24" s="19">
        <v>2040</v>
      </c>
      <c r="F24" s="19">
        <v>2050</v>
      </c>
      <c r="G24" s="19">
        <v>2060</v>
      </c>
      <c r="H24" s="19">
        <v>2070</v>
      </c>
      <c r="I24" s="19">
        <v>2080</v>
      </c>
      <c r="J24" s="19">
        <v>2090</v>
      </c>
      <c r="K24" s="19">
        <v>2100</v>
      </c>
      <c r="L24" s="32"/>
    </row>
    <row r="25" spans="1:28" ht="14.5">
      <c r="A25" s="19" t="s">
        <v>5</v>
      </c>
      <c r="B25" s="33">
        <f>B53/B10*1000</f>
        <v>1581.9916487503135</v>
      </c>
      <c r="C25" s="33">
        <f t="shared" ref="C25:K25" si="0">C53/C10*1000</f>
        <v>2111.5960139378594</v>
      </c>
      <c r="D25" s="33">
        <f t="shared" si="0"/>
        <v>2415.8477420586637</v>
      </c>
      <c r="E25" s="33">
        <f t="shared" si="0"/>
        <v>2689.7367138935956</v>
      </c>
      <c r="F25" s="33">
        <f t="shared" si="0"/>
        <v>2933.1301812047095</v>
      </c>
      <c r="G25" s="33">
        <f t="shared" si="0"/>
        <v>3159.9707901917136</v>
      </c>
      <c r="H25" s="33">
        <f t="shared" si="0"/>
        <v>3363.1452445249679</v>
      </c>
      <c r="I25" s="33">
        <f t="shared" si="0"/>
        <v>3545.5761410173177</v>
      </c>
      <c r="J25" s="33">
        <f t="shared" si="0"/>
        <v>3728.5453702817995</v>
      </c>
      <c r="K25" s="33">
        <f t="shared" si="0"/>
        <v>3924.3208062338831</v>
      </c>
      <c r="L25" s="6"/>
      <c r="O25" s="1"/>
      <c r="P25" s="1"/>
      <c r="Q25" s="1"/>
      <c r="R25" s="1"/>
      <c r="S25" s="1"/>
      <c r="T25" s="1"/>
      <c r="U25" s="1"/>
      <c r="V25" s="1"/>
      <c r="W25" s="1"/>
      <c r="X25" s="1"/>
      <c r="Y25" s="1"/>
      <c r="Z25" s="1"/>
    </row>
    <row r="26" spans="1:28" ht="14.5">
      <c r="A26" s="19" t="s">
        <v>6</v>
      </c>
      <c r="B26" s="33">
        <f t="shared" ref="B26:K35" si="1">B54/B11*1000</f>
        <v>6625.3578789883622</v>
      </c>
      <c r="C26" s="33">
        <f t="shared" si="1"/>
        <v>16520.908471597755</v>
      </c>
      <c r="D26" s="33">
        <f t="shared" si="1"/>
        <v>24325.248589774936</v>
      </c>
      <c r="E26" s="33">
        <f t="shared" si="1"/>
        <v>29663.821794967345</v>
      </c>
      <c r="F26" s="33">
        <f t="shared" si="1"/>
        <v>33284.24191800179</v>
      </c>
      <c r="G26" s="33">
        <f t="shared" si="1"/>
        <v>35709.80753481479</v>
      </c>
      <c r="H26" s="33">
        <f t="shared" si="1"/>
        <v>37373.995055725849</v>
      </c>
      <c r="I26" s="33">
        <f t="shared" si="1"/>
        <v>38857.767548656557</v>
      </c>
      <c r="J26" s="33">
        <f t="shared" si="1"/>
        <v>40316.501694613995</v>
      </c>
      <c r="K26" s="33">
        <f t="shared" si="1"/>
        <v>41920.327565080173</v>
      </c>
      <c r="L26" s="6"/>
      <c r="O26" s="1"/>
      <c r="P26" s="1"/>
      <c r="Q26" s="1"/>
      <c r="R26" s="1"/>
      <c r="S26" s="1"/>
      <c r="T26" s="1"/>
      <c r="U26" s="1"/>
      <c r="V26" s="1"/>
      <c r="W26" s="1"/>
      <c r="X26" s="1"/>
      <c r="Y26" s="1"/>
      <c r="Z26" s="1"/>
    </row>
    <row r="27" spans="1:28" ht="14.5">
      <c r="A27" s="19" t="s">
        <v>11</v>
      </c>
      <c r="B27" s="33">
        <f t="shared" si="1"/>
        <v>25397.825782371419</v>
      </c>
      <c r="C27" s="33">
        <f t="shared" si="1"/>
        <v>27641.973109338447</v>
      </c>
      <c r="D27" s="33">
        <f t="shared" si="1"/>
        <v>30548.394963937495</v>
      </c>
      <c r="E27" s="33">
        <f t="shared" si="1"/>
        <v>33903.454296328113</v>
      </c>
      <c r="F27" s="33">
        <f t="shared" si="1"/>
        <v>37404.492801398243</v>
      </c>
      <c r="G27" s="33">
        <f t="shared" si="1"/>
        <v>40969.511697068541</v>
      </c>
      <c r="H27" s="33">
        <f t="shared" si="1"/>
        <v>44753.760094914265</v>
      </c>
      <c r="I27" s="33">
        <f t="shared" si="1"/>
        <v>48605.822957658682</v>
      </c>
      <c r="J27" s="33">
        <f t="shared" si="1"/>
        <v>52478.658312853593</v>
      </c>
      <c r="K27" s="33">
        <f t="shared" si="1"/>
        <v>56540.980836397488</v>
      </c>
      <c r="L27" s="6"/>
      <c r="O27" s="1"/>
      <c r="P27" s="1"/>
      <c r="Q27" s="1"/>
      <c r="R27" s="1"/>
      <c r="S27" s="1"/>
      <c r="T27" s="1"/>
      <c r="U27" s="1"/>
      <c r="V27" s="1"/>
      <c r="W27" s="1"/>
      <c r="X27" s="1"/>
      <c r="Y27" s="1"/>
      <c r="Z27" s="1"/>
    </row>
    <row r="28" spans="1:28" ht="14.5">
      <c r="A28" s="19" t="s">
        <v>2</v>
      </c>
      <c r="B28" s="33">
        <f t="shared" si="1"/>
        <v>10414.617784938004</v>
      </c>
      <c r="C28" s="33">
        <f t="shared" si="1"/>
        <v>17492.783510943969</v>
      </c>
      <c r="D28" s="33">
        <f t="shared" si="1"/>
        <v>23545.369921177826</v>
      </c>
      <c r="E28" s="33">
        <f t="shared" si="1"/>
        <v>27211.154535733283</v>
      </c>
      <c r="F28" s="33">
        <f t="shared" si="1"/>
        <v>29798.744507390482</v>
      </c>
      <c r="G28" s="33">
        <f t="shared" si="1"/>
        <v>32427.820748875994</v>
      </c>
      <c r="H28" s="33">
        <f t="shared" si="1"/>
        <v>35626.777216146816</v>
      </c>
      <c r="I28" s="33">
        <f t="shared" si="1"/>
        <v>39377.95391106949</v>
      </c>
      <c r="J28" s="33">
        <f t="shared" si="1"/>
        <v>43730.403768021424</v>
      </c>
      <c r="K28" s="33">
        <f t="shared" si="1"/>
        <v>48799.037700779518</v>
      </c>
      <c r="L28" s="6"/>
      <c r="O28" s="1"/>
      <c r="P28" s="1"/>
      <c r="Q28" s="1"/>
      <c r="R28" s="1"/>
      <c r="S28" s="1"/>
      <c r="T28" s="1"/>
      <c r="U28" s="1"/>
      <c r="V28" s="1"/>
      <c r="W28" s="1"/>
      <c r="X28" s="1"/>
      <c r="Y28" s="1"/>
      <c r="Z28" s="1"/>
    </row>
    <row r="29" spans="1:28" ht="14.5">
      <c r="A29" s="19" t="s">
        <v>3</v>
      </c>
      <c r="B29" s="33">
        <f t="shared" si="1"/>
        <v>9205.015469817823</v>
      </c>
      <c r="C29" s="33">
        <f t="shared" si="1"/>
        <v>11780.428727523373</v>
      </c>
      <c r="D29" s="33">
        <f t="shared" si="1"/>
        <v>13818.954910677237</v>
      </c>
      <c r="E29" s="33">
        <f t="shared" si="1"/>
        <v>15722.472992286257</v>
      </c>
      <c r="F29" s="33">
        <f t="shared" si="1"/>
        <v>17705.937754073457</v>
      </c>
      <c r="G29" s="33">
        <f t="shared" si="1"/>
        <v>19750.815730341419</v>
      </c>
      <c r="H29" s="33">
        <f t="shared" si="1"/>
        <v>21621.077007665055</v>
      </c>
      <c r="I29" s="33">
        <f t="shared" si="1"/>
        <v>23467.657241609111</v>
      </c>
      <c r="J29" s="33">
        <f t="shared" si="1"/>
        <v>25365.922487557102</v>
      </c>
      <c r="K29" s="33">
        <f t="shared" si="1"/>
        <v>27454.05598285819</v>
      </c>
      <c r="L29" s="6"/>
      <c r="O29" s="1"/>
      <c r="P29" s="1"/>
      <c r="Q29" s="1"/>
      <c r="R29" s="1"/>
      <c r="S29" s="1"/>
      <c r="T29" s="1"/>
      <c r="U29" s="1"/>
      <c r="V29" s="1"/>
      <c r="W29" s="1"/>
      <c r="X29" s="1"/>
      <c r="Y29" s="1"/>
      <c r="Z29" s="1"/>
    </row>
    <row r="30" spans="1:28" ht="14.5">
      <c r="A30" s="19" t="s">
        <v>4</v>
      </c>
      <c r="B30" s="33">
        <f t="shared" si="1"/>
        <v>7849.0044111587467</v>
      </c>
      <c r="C30" s="33">
        <f t="shared" si="1"/>
        <v>9625.2900043504342</v>
      </c>
      <c r="D30" s="33">
        <f t="shared" si="1"/>
        <v>11002.163138587939</v>
      </c>
      <c r="E30" s="33">
        <f t="shared" si="1"/>
        <v>12499.860259799932</v>
      </c>
      <c r="F30" s="33">
        <f t="shared" si="1"/>
        <v>13870.227223674416</v>
      </c>
      <c r="G30" s="33">
        <f t="shared" si="1"/>
        <v>15123.623357057058</v>
      </c>
      <c r="H30" s="33">
        <f t="shared" si="1"/>
        <v>16453.152879504429</v>
      </c>
      <c r="I30" s="33">
        <f t="shared" si="1"/>
        <v>17762.47556796026</v>
      </c>
      <c r="J30" s="33">
        <f t="shared" si="1"/>
        <v>19136.731786451619</v>
      </c>
      <c r="K30" s="33">
        <f t="shared" si="1"/>
        <v>20722.339081236809</v>
      </c>
      <c r="L30" s="6"/>
      <c r="O30" s="1"/>
      <c r="P30" s="1"/>
      <c r="Q30" s="1"/>
      <c r="R30" s="1"/>
      <c r="S30" s="1"/>
      <c r="T30" s="1"/>
      <c r="U30" s="1"/>
      <c r="V30" s="1"/>
      <c r="W30" s="1"/>
      <c r="X30" s="1"/>
      <c r="Y30" s="1"/>
      <c r="Z30" s="1"/>
    </row>
    <row r="31" spans="1:28" ht="14.5">
      <c r="A31" s="19" t="s">
        <v>0</v>
      </c>
      <c r="B31" s="33">
        <f t="shared" si="1"/>
        <v>40026.205999917205</v>
      </c>
      <c r="C31" s="33">
        <f t="shared" si="1"/>
        <v>43213.40312466825</v>
      </c>
      <c r="D31" s="33">
        <f t="shared" si="1"/>
        <v>48057.514580609219</v>
      </c>
      <c r="E31" s="33">
        <f t="shared" si="1"/>
        <v>53200.315249981955</v>
      </c>
      <c r="F31" s="33">
        <f t="shared" si="1"/>
        <v>58921.939862124105</v>
      </c>
      <c r="G31" s="33">
        <f t="shared" si="1"/>
        <v>65227.463857239498</v>
      </c>
      <c r="H31" s="33">
        <f t="shared" si="1"/>
        <v>72339.201481205062</v>
      </c>
      <c r="I31" s="33">
        <f t="shared" si="1"/>
        <v>80308.424132118453</v>
      </c>
      <c r="J31" s="33">
        <f t="shared" si="1"/>
        <v>89036.730883774668</v>
      </c>
      <c r="K31" s="33">
        <f t="shared" si="1"/>
        <v>98647.005044782578</v>
      </c>
      <c r="L31" s="6"/>
      <c r="O31" s="1"/>
      <c r="P31" s="1"/>
      <c r="Q31" s="1"/>
      <c r="R31" s="1"/>
      <c r="S31" s="1"/>
      <c r="T31" s="1"/>
      <c r="U31" s="1"/>
      <c r="V31" s="1"/>
      <c r="W31" s="1"/>
      <c r="X31" s="1"/>
      <c r="Y31" s="1"/>
      <c r="Z31" s="1"/>
    </row>
    <row r="32" spans="1:28" ht="14.5">
      <c r="A32" s="19" t="s">
        <v>1</v>
      </c>
      <c r="B32" s="33">
        <f t="shared" si="1"/>
        <v>32118.347525350899</v>
      </c>
      <c r="C32" s="33">
        <f t="shared" si="1"/>
        <v>31164.313329905119</v>
      </c>
      <c r="D32" s="33">
        <f t="shared" si="1"/>
        <v>32278.96523471774</v>
      </c>
      <c r="E32" s="33">
        <f t="shared" si="1"/>
        <v>35019.120034992411</v>
      </c>
      <c r="F32" s="33">
        <f t="shared" si="1"/>
        <v>38581.825690288002</v>
      </c>
      <c r="G32" s="33">
        <f t="shared" si="1"/>
        <v>43101.118479720091</v>
      </c>
      <c r="H32" s="33">
        <f t="shared" si="1"/>
        <v>48573.216749983709</v>
      </c>
      <c r="I32" s="33">
        <f t="shared" si="1"/>
        <v>54416.040110874514</v>
      </c>
      <c r="J32" s="33">
        <f t="shared" si="1"/>
        <v>61012.077957128815</v>
      </c>
      <c r="K32" s="33">
        <f t="shared" si="1"/>
        <v>68808.2409016694</v>
      </c>
      <c r="L32" s="6"/>
      <c r="O32" s="1"/>
      <c r="P32" s="1"/>
      <c r="Q32" s="1"/>
      <c r="R32" s="1"/>
      <c r="S32" s="1"/>
      <c r="T32" s="1"/>
      <c r="U32" s="1"/>
      <c r="V32" s="1"/>
      <c r="W32" s="1"/>
      <c r="X32" s="1"/>
      <c r="Y32" s="1"/>
      <c r="Z32" s="1"/>
    </row>
    <row r="33" spans="1:26" ht="14.5">
      <c r="A33" s="19" t="s">
        <v>7</v>
      </c>
      <c r="B33" s="33">
        <f t="shared" si="1"/>
        <v>5451.4839333183891</v>
      </c>
      <c r="C33" s="33">
        <f t="shared" si="1"/>
        <v>7324.0187209660426</v>
      </c>
      <c r="D33" s="33">
        <f t="shared" si="1"/>
        <v>9073.5270985454226</v>
      </c>
      <c r="E33" s="33">
        <f t="shared" si="1"/>
        <v>10521.762342791611</v>
      </c>
      <c r="F33" s="33">
        <f t="shared" si="1"/>
        <v>11808.208082045718</v>
      </c>
      <c r="G33" s="33">
        <f t="shared" si="1"/>
        <v>13015.204853628715</v>
      </c>
      <c r="H33" s="33">
        <f t="shared" si="1"/>
        <v>14093.885542977421</v>
      </c>
      <c r="I33" s="33">
        <f t="shared" si="1"/>
        <v>15061.379131179288</v>
      </c>
      <c r="J33" s="33">
        <f t="shared" si="1"/>
        <v>16011.698000765755</v>
      </c>
      <c r="K33" s="33">
        <f t="shared" si="1"/>
        <v>17050.474839769191</v>
      </c>
      <c r="L33" s="6"/>
      <c r="O33" s="1"/>
      <c r="P33" s="1"/>
      <c r="Q33" s="1"/>
      <c r="R33" s="1"/>
      <c r="S33" s="1"/>
      <c r="T33" s="1"/>
      <c r="U33" s="1"/>
      <c r="V33" s="1"/>
      <c r="W33" s="1"/>
      <c r="X33" s="1"/>
      <c r="Y33" s="1"/>
      <c r="Z33" s="1"/>
    </row>
    <row r="34" spans="1:26" ht="14.5">
      <c r="A34" s="19" t="s">
        <v>8</v>
      </c>
      <c r="B34" s="33">
        <f t="shared" si="1"/>
        <v>2910.8638253439572</v>
      </c>
      <c r="C34" s="33">
        <f t="shared" si="1"/>
        <v>6024.0450473076289</v>
      </c>
      <c r="D34" s="33">
        <f t="shared" si="1"/>
        <v>9336.8935789122825</v>
      </c>
      <c r="E34" s="33">
        <f t="shared" si="1"/>
        <v>11151.708555337342</v>
      </c>
      <c r="F34" s="33">
        <f t="shared" si="1"/>
        <v>11805.373252533956</v>
      </c>
      <c r="G34" s="33">
        <f t="shared" si="1"/>
        <v>12061.844418222629</v>
      </c>
      <c r="H34" s="33">
        <f t="shared" si="1"/>
        <v>12359.259220826905</v>
      </c>
      <c r="I34" s="33">
        <f t="shared" si="1"/>
        <v>12714.21488064418</v>
      </c>
      <c r="J34" s="33">
        <f t="shared" si="1"/>
        <v>13096.562826998997</v>
      </c>
      <c r="K34" s="33">
        <f t="shared" si="1"/>
        <v>13533.691321889222</v>
      </c>
      <c r="L34" s="6"/>
      <c r="O34" s="1"/>
      <c r="P34" s="1"/>
      <c r="Q34" s="1"/>
      <c r="R34" s="1"/>
      <c r="S34" s="1"/>
      <c r="T34" s="1"/>
      <c r="U34" s="1"/>
      <c r="V34" s="1"/>
      <c r="W34" s="1"/>
      <c r="X34" s="1"/>
      <c r="Y34" s="1"/>
      <c r="Z34" s="1"/>
    </row>
    <row r="35" spans="1:26" ht="14.5">
      <c r="A35" s="19" t="s">
        <v>89</v>
      </c>
      <c r="B35" s="33">
        <f t="shared" si="1"/>
        <v>9499.7566901230057</v>
      </c>
      <c r="C35" s="33">
        <f t="shared" si="1"/>
        <v>12895.357742705793</v>
      </c>
      <c r="D35" s="33">
        <f t="shared" si="1"/>
        <v>15597.656208602348</v>
      </c>
      <c r="E35" s="33">
        <f t="shared" si="1"/>
        <v>17199.775561150516</v>
      </c>
      <c r="F35" s="33">
        <f t="shared" si="1"/>
        <v>18026.088907438396</v>
      </c>
      <c r="G35" s="33">
        <f t="shared" si="1"/>
        <v>18506.464129950095</v>
      </c>
      <c r="H35" s="33">
        <f t="shared" si="1"/>
        <v>18910.709775230982</v>
      </c>
      <c r="I35" s="33">
        <f t="shared" si="1"/>
        <v>19326.979565931189</v>
      </c>
      <c r="J35" s="33">
        <f t="shared" si="1"/>
        <v>19812.796800927055</v>
      </c>
      <c r="K35" s="33">
        <f t="shared" si="1"/>
        <v>20448.349183318438</v>
      </c>
      <c r="L35" s="6"/>
      <c r="M35" s="12" t="s">
        <v>96</v>
      </c>
      <c r="N35" s="13"/>
      <c r="O35" s="74"/>
      <c r="P35" s="74"/>
      <c r="Q35" s="74"/>
      <c r="R35" s="74"/>
      <c r="S35" s="74"/>
      <c r="T35" s="74"/>
      <c r="U35" s="74"/>
      <c r="V35" s="1"/>
      <c r="W35" s="1"/>
      <c r="X35" s="1"/>
      <c r="Y35" s="1"/>
      <c r="Z35" s="1"/>
    </row>
    <row r="36" spans="1:26" ht="14.5">
      <c r="A36" s="16"/>
      <c r="B36" s="1"/>
      <c r="C36" s="1"/>
      <c r="D36" s="1"/>
      <c r="E36" s="1"/>
      <c r="F36" s="1"/>
      <c r="G36" s="1"/>
      <c r="H36" s="1"/>
      <c r="I36" s="1"/>
      <c r="J36" s="1"/>
      <c r="K36" s="1"/>
      <c r="L36" s="1"/>
    </row>
    <row r="37" spans="1:26">
      <c r="A37" t="s">
        <v>16</v>
      </c>
    </row>
    <row r="38" spans="1:26">
      <c r="A38" t="s">
        <v>17</v>
      </c>
    </row>
    <row r="39" spans="1:26">
      <c r="A39" t="s">
        <v>18</v>
      </c>
    </row>
    <row r="41" spans="1:26">
      <c r="A41" t="s">
        <v>19</v>
      </c>
    </row>
    <row r="42" spans="1:26">
      <c r="A42" t="s">
        <v>20</v>
      </c>
    </row>
    <row r="43" spans="1:26">
      <c r="A43" s="106" t="s">
        <v>150</v>
      </c>
      <c r="B43" s="107"/>
      <c r="C43" s="107"/>
      <c r="D43" s="107"/>
      <c r="E43" s="107"/>
      <c r="F43" s="107"/>
      <c r="G43" s="107"/>
      <c r="H43" s="107"/>
      <c r="I43" s="107"/>
      <c r="J43" s="107"/>
    </row>
    <row r="45" spans="1:26">
      <c r="A45" t="s">
        <v>21</v>
      </c>
    </row>
    <row r="47" spans="1:26">
      <c r="A47" t="s">
        <v>22</v>
      </c>
    </row>
    <row r="48" spans="1:26">
      <c r="A48" t="s">
        <v>23</v>
      </c>
    </row>
    <row r="50" spans="1:28">
      <c r="A50" t="s">
        <v>173</v>
      </c>
      <c r="F50" s="13"/>
      <c r="G50" s="13"/>
      <c r="H50" s="12" t="s">
        <v>94</v>
      </c>
    </row>
    <row r="51" spans="1:28" ht="14.5">
      <c r="A51" s="8" t="s">
        <v>153</v>
      </c>
      <c r="B51" s="16"/>
      <c r="C51" s="16"/>
      <c r="D51" s="16"/>
      <c r="E51" s="16"/>
      <c r="F51" s="16"/>
      <c r="G51" s="16"/>
      <c r="H51" s="16"/>
      <c r="I51" s="16"/>
      <c r="J51" s="16"/>
      <c r="K51" s="16"/>
      <c r="N51" s="213"/>
      <c r="O51" s="213"/>
      <c r="P51" s="213"/>
      <c r="Q51" s="213"/>
      <c r="R51" s="213"/>
      <c r="S51" s="213"/>
      <c r="T51" s="213"/>
      <c r="U51" s="213"/>
      <c r="V51" s="213"/>
      <c r="W51" s="213"/>
      <c r="X51" s="213"/>
      <c r="Y51" s="213"/>
      <c r="Z51" s="213"/>
      <c r="AA51" s="213"/>
      <c r="AB51" s="213"/>
    </row>
    <row r="52" spans="1:28" ht="14.5">
      <c r="A52" s="20"/>
      <c r="B52" s="19">
        <v>2010</v>
      </c>
      <c r="C52" s="19">
        <v>2020</v>
      </c>
      <c r="D52" s="19">
        <v>2030</v>
      </c>
      <c r="E52" s="19">
        <v>2040</v>
      </c>
      <c r="F52" s="19">
        <v>2050</v>
      </c>
      <c r="G52" s="19">
        <v>2060</v>
      </c>
      <c r="H52" s="19">
        <v>2070</v>
      </c>
      <c r="I52" s="19">
        <v>2080</v>
      </c>
      <c r="J52" s="19">
        <v>2090</v>
      </c>
      <c r="K52" s="19">
        <v>2100</v>
      </c>
      <c r="L52" s="32"/>
    </row>
    <row r="53" spans="1:28" ht="14.5">
      <c r="A53" s="19" t="s">
        <v>5</v>
      </c>
      <c r="B53" s="33">
        <f>'[6] Summary GDP'!B35/1000</f>
        <v>1.3545580827100001</v>
      </c>
      <c r="C53" s="33">
        <f>'[6] Summary GDP'!C35/1000</f>
        <v>2.3222615118100003</v>
      </c>
      <c r="D53" s="33">
        <f>'[6] Summary GDP'!D35/1000</f>
        <v>3.3686869646999997</v>
      </c>
      <c r="E53" s="33">
        <f>'[6] Summary GDP'!E35/1000</f>
        <v>4.6245529619000001</v>
      </c>
      <c r="F53" s="33">
        <f>'[6] Summary GDP'!F35/1000</f>
        <v>6.061426033600001</v>
      </c>
      <c r="G53" s="33">
        <f>'[6] Summary GDP'!G35/1000</f>
        <v>7.6168016531000005</v>
      </c>
      <c r="H53" s="33">
        <f>'[6] Summary GDP'!H35/1000</f>
        <v>9.2056913324999989</v>
      </c>
      <c r="I53" s="33">
        <f>'[6] Summary GDP'!I35/1000</f>
        <v>10.802428945499999</v>
      </c>
      <c r="J53" s="33">
        <f>'[6] Summary GDP'!J35/1000</f>
        <v>12.4236572334</v>
      </c>
      <c r="K53" s="33">
        <f>'[6] Summary GDP'!K35/1000</f>
        <v>14.088428026199999</v>
      </c>
      <c r="L53" s="6"/>
      <c r="O53" s="1"/>
      <c r="P53" s="1"/>
      <c r="Q53" s="1"/>
      <c r="R53" s="1"/>
      <c r="S53" s="1"/>
      <c r="T53" s="1"/>
      <c r="U53" s="1"/>
      <c r="V53" s="1"/>
      <c r="W53" s="1"/>
      <c r="X53" s="1"/>
      <c r="Y53" s="1"/>
      <c r="Z53" s="1"/>
    </row>
    <row r="54" spans="1:28" ht="14.5">
      <c r="A54" s="19" t="s">
        <v>6</v>
      </c>
      <c r="B54" s="33">
        <f>'[6] Summary GDP'!B36/1000</f>
        <v>9.6721982557999997</v>
      </c>
      <c r="C54" s="33">
        <f>'[6] Summary GDP'!C36/1000</f>
        <v>25.073712665999999</v>
      </c>
      <c r="D54" s="33">
        <f>'[6] Summary GDP'!D36/1000</f>
        <v>37.516321341999998</v>
      </c>
      <c r="E54" s="33">
        <f>'[6] Summary GDP'!E36/1000</f>
        <v>45.082643200999996</v>
      </c>
      <c r="F54" s="33">
        <f>'[6] Summary GDP'!F36/1000</f>
        <v>48.727852380999998</v>
      </c>
      <c r="G54" s="33">
        <f>'[6] Summary GDP'!G36/1000</f>
        <v>49.648588899000003</v>
      </c>
      <c r="H54" s="33">
        <f>'[6] Summary GDP'!H36/1000</f>
        <v>49.224186071000005</v>
      </c>
      <c r="I54" s="33">
        <f>'[6] Summary GDP'!I36/1000</f>
        <v>48.730172109000002</v>
      </c>
      <c r="J54" s="33">
        <f>'[6] Summary GDP'!J36/1000</f>
        <v>48.844390792999995</v>
      </c>
      <c r="K54" s="33">
        <f>'[6] Summary GDP'!K36/1000</f>
        <v>49.956416216000001</v>
      </c>
      <c r="L54" s="6"/>
      <c r="O54" s="1"/>
      <c r="P54" s="1"/>
      <c r="Q54" s="1"/>
      <c r="R54" s="1"/>
      <c r="S54" s="1"/>
      <c r="T54" s="1"/>
      <c r="U54" s="1"/>
      <c r="V54" s="1"/>
      <c r="W54" s="1"/>
      <c r="X54" s="1"/>
      <c r="Y54" s="1"/>
      <c r="Z54" s="1"/>
    </row>
    <row r="55" spans="1:28" ht="14.5">
      <c r="A55" s="19" t="s">
        <v>11</v>
      </c>
      <c r="B55" s="33">
        <f>'[6] Summary GDP'!B37/1000</f>
        <v>15.492086605200001</v>
      </c>
      <c r="C55" s="33">
        <f>'[6] Summary GDP'!C37/1000</f>
        <v>17.3213353871</v>
      </c>
      <c r="D55" s="33">
        <f>'[6] Summary GDP'!D37/1000</f>
        <v>19.207811047899998</v>
      </c>
      <c r="E55" s="33">
        <f>'[6] Summary GDP'!E37/1000</f>
        <v>21.075070535400002</v>
      </c>
      <c r="F55" s="33">
        <f>'[6] Summary GDP'!F37/1000</f>
        <v>22.7100728582</v>
      </c>
      <c r="G55" s="33">
        <f>'[6] Summary GDP'!G37/1000</f>
        <v>23.994538129400002</v>
      </c>
      <c r="H55" s="33">
        <f>'[6] Summary GDP'!H37/1000</f>
        <v>25.0949032077</v>
      </c>
      <c r="I55" s="33">
        <f>'[6] Summary GDP'!I37/1000</f>
        <v>26.103564526000003</v>
      </c>
      <c r="J55" s="33">
        <f>'[6] Summary GDP'!J37/1000</f>
        <v>27.036756239599999</v>
      </c>
      <c r="K55" s="33">
        <f>'[6] Summary GDP'!K37/1000</f>
        <v>27.931315497199996</v>
      </c>
      <c r="L55" s="6"/>
      <c r="O55" s="1"/>
      <c r="P55" s="1"/>
      <c r="Q55" s="1"/>
      <c r="R55" s="1"/>
      <c r="S55" s="1"/>
      <c r="T55" s="1"/>
      <c r="U55" s="1"/>
      <c r="V55" s="1"/>
      <c r="W55" s="1"/>
      <c r="X55" s="1"/>
      <c r="Y55" s="1"/>
      <c r="Z55" s="1"/>
    </row>
    <row r="56" spans="1:28" ht="14.5">
      <c r="A56" s="19" t="s">
        <v>2</v>
      </c>
      <c r="B56" s="33">
        <f>'[6] Summary GDP'!B38/1000</f>
        <v>2.9049787287000002</v>
      </c>
      <c r="C56" s="33">
        <f>'[6] Summary GDP'!C38/1000</f>
        <v>4.9522334898999993</v>
      </c>
      <c r="D56" s="33">
        <f>'[6] Summary GDP'!D38/1000</f>
        <v>6.7061441659999996</v>
      </c>
      <c r="E56" s="33">
        <f>'[6] Summary GDP'!E38/1000</f>
        <v>7.7785244870000003</v>
      </c>
      <c r="F56" s="33">
        <f>'[6] Summary GDP'!F38/1000</f>
        <v>8.6128465959999989</v>
      </c>
      <c r="G56" s="33">
        <f>'[6] Summary GDP'!G38/1000</f>
        <v>9.4906522409999994</v>
      </c>
      <c r="H56" s="33">
        <f>'[6] Summary GDP'!H38/1000</f>
        <v>10.58952605</v>
      </c>
      <c r="I56" s="33">
        <f>'[6] Summary GDP'!I38/1000</f>
        <v>11.976309003000001</v>
      </c>
      <c r="J56" s="33">
        <f>'[6] Summary GDP'!J38/1000</f>
        <v>13.653326915000001</v>
      </c>
      <c r="K56" s="33">
        <f>'[6] Summary GDP'!K38/1000</f>
        <v>15.629630732000001</v>
      </c>
      <c r="L56" s="6"/>
      <c r="O56" s="1"/>
      <c r="P56" s="1"/>
      <c r="Q56" s="1"/>
      <c r="R56" s="1"/>
      <c r="S56" s="1"/>
      <c r="T56" s="1"/>
      <c r="U56" s="1"/>
      <c r="V56" s="1"/>
      <c r="W56" s="1"/>
      <c r="X56" s="1"/>
      <c r="Y56" s="1"/>
      <c r="Z56" s="1"/>
    </row>
    <row r="57" spans="1:28" ht="14.5">
      <c r="A57" s="19" t="s">
        <v>3</v>
      </c>
      <c r="B57" s="33">
        <f>'[6] Summary GDP'!B39/1000</f>
        <v>5.3919801486000001</v>
      </c>
      <c r="C57" s="33">
        <f>'[6] Summary GDP'!C39/1000</f>
        <v>7.7388293977</v>
      </c>
      <c r="D57" s="33">
        <f>'[6] Summary GDP'!D39/1000</f>
        <v>10.098782509500001</v>
      </c>
      <c r="E57" s="33">
        <f>'[6] Summary GDP'!E39/1000</f>
        <v>12.5157035312</v>
      </c>
      <c r="F57" s="33">
        <f>'[6] Summary GDP'!F39/1000</f>
        <v>15.132556965399999</v>
      </c>
      <c r="G57" s="33">
        <f>'[6] Summary GDP'!G39/1000</f>
        <v>17.875132734899999</v>
      </c>
      <c r="H57" s="33">
        <f>'[6] Summary GDP'!H39/1000</f>
        <v>20.531855752200002</v>
      </c>
      <c r="I57" s="33">
        <f>'[6] Summary GDP'!I39/1000</f>
        <v>23.283721817899998</v>
      </c>
      <c r="J57" s="33">
        <f>'[6] Summary GDP'!J39/1000</f>
        <v>26.259294786599998</v>
      </c>
      <c r="K57" s="33">
        <f>'[6] Summary GDP'!K39/1000</f>
        <v>29.676088445000001</v>
      </c>
      <c r="L57" s="6"/>
      <c r="O57" s="1"/>
      <c r="P57" s="1"/>
      <c r="Q57" s="1"/>
      <c r="R57" s="1"/>
      <c r="S57" s="1"/>
      <c r="T57" s="1"/>
      <c r="U57" s="1"/>
      <c r="V57" s="1"/>
      <c r="W57" s="1"/>
      <c r="X57" s="1"/>
      <c r="Y57" s="1"/>
      <c r="Z57" s="1"/>
    </row>
    <row r="58" spans="1:28" ht="14.5">
      <c r="A58" s="19" t="s">
        <v>4</v>
      </c>
      <c r="B58" s="33">
        <f>'[6] Summary GDP'!B40/1000</f>
        <v>2.9893488303</v>
      </c>
      <c r="C58" s="33">
        <f>'[6] Summary GDP'!C40/1000</f>
        <v>4.4146582509999996</v>
      </c>
      <c r="D58" s="33">
        <f>'[6] Summary GDP'!D40/1000</f>
        <v>5.9199066069999997</v>
      </c>
      <c r="E58" s="33">
        <f>'[6] Summary GDP'!E40/1000</f>
        <v>7.6877071859999999</v>
      </c>
      <c r="F58" s="33">
        <f>'[6] Summary GDP'!F40/1000</f>
        <v>9.5956026289999983</v>
      </c>
      <c r="G58" s="33">
        <f>'[6] Summary GDP'!G40/1000</f>
        <v>11.546909234999999</v>
      </c>
      <c r="H58" s="33">
        <f>'[6] Summary GDP'!H40/1000</f>
        <v>13.638617259</v>
      </c>
      <c r="I58" s="33">
        <f>'[6] Summary GDP'!I40/1000</f>
        <v>15.876409918000002</v>
      </c>
      <c r="J58" s="33">
        <f>'[6] Summary GDP'!J40/1000</f>
        <v>18.370422179000002</v>
      </c>
      <c r="K58" s="33">
        <f>'[6] Summary GDP'!K40/1000</f>
        <v>21.234513046</v>
      </c>
      <c r="L58" s="6"/>
      <c r="O58" s="1"/>
      <c r="P58" s="1"/>
      <c r="Q58" s="1"/>
      <c r="R58" s="1"/>
      <c r="S58" s="1"/>
      <c r="T58" s="1"/>
      <c r="U58" s="1"/>
      <c r="V58" s="1"/>
      <c r="W58" s="1"/>
      <c r="X58" s="1"/>
      <c r="Y58" s="1"/>
      <c r="Z58" s="1"/>
    </row>
    <row r="59" spans="1:28" ht="14.5">
      <c r="A59" s="19" t="s">
        <v>0</v>
      </c>
      <c r="B59" s="33">
        <f>'[6] Summary GDP'!B41/1000</f>
        <v>13.939470705</v>
      </c>
      <c r="C59" s="33">
        <f>'[6] Summary GDP'!C41/1000</f>
        <v>15.959195057000001</v>
      </c>
      <c r="D59" s="33">
        <f>'[6] Summary GDP'!D41/1000</f>
        <v>18.217073755999998</v>
      </c>
      <c r="E59" s="33">
        <f>'[6] Summary GDP'!E41/1000</f>
        <v>20.256637910000002</v>
      </c>
      <c r="F59" s="33">
        <f>'[6] Summary GDP'!F41/1000</f>
        <v>22.125455881999997</v>
      </c>
      <c r="G59" s="33">
        <f>'[6] Summary GDP'!G41/1000</f>
        <v>23.892155299999999</v>
      </c>
      <c r="H59" s="33">
        <f>'[6] Summary GDP'!H41/1000</f>
        <v>25.602868244999996</v>
      </c>
      <c r="I59" s="33">
        <f>'[6] Summary GDP'!I41/1000</f>
        <v>27.075872517000001</v>
      </c>
      <c r="J59" s="33">
        <f>'[6] Summary GDP'!J41/1000</f>
        <v>28.168951824000004</v>
      </c>
      <c r="K59" s="33">
        <f>'[6] Summary GDP'!K41/1000</f>
        <v>28.931866420000002</v>
      </c>
      <c r="L59" s="6"/>
      <c r="O59" s="1"/>
      <c r="P59" s="1"/>
      <c r="Q59" s="1"/>
      <c r="R59" s="1"/>
      <c r="S59" s="1"/>
      <c r="T59" s="1"/>
      <c r="U59" s="1"/>
      <c r="V59" s="1"/>
      <c r="W59" s="1"/>
      <c r="X59" s="1"/>
      <c r="Y59" s="1"/>
      <c r="Z59" s="1"/>
    </row>
    <row r="60" spans="1:28" ht="14.5">
      <c r="A60" s="19" t="s">
        <v>1</v>
      </c>
      <c r="B60" s="33">
        <f>'[6] Summary GDP'!B42/1000</f>
        <v>4.0641246529999995</v>
      </c>
      <c r="C60" s="33">
        <f>'[6] Summary GDP'!C42/1000</f>
        <v>3.8397706400000002</v>
      </c>
      <c r="D60" s="33">
        <f>'[6] Summary GDP'!D42/1000</f>
        <v>3.7273933910000001</v>
      </c>
      <c r="E60" s="33">
        <f>'[6] Summary GDP'!E42/1000</f>
        <v>3.706562855</v>
      </c>
      <c r="F60" s="33">
        <f>'[6] Summary GDP'!F42/1000</f>
        <v>3.684628096</v>
      </c>
      <c r="G60" s="33">
        <f>'[6] Summary GDP'!G42/1000</f>
        <v>3.6554276670000001</v>
      </c>
      <c r="H60" s="33">
        <f>'[6] Summary GDP'!H42/1000</f>
        <v>3.5842026500000004</v>
      </c>
      <c r="I60" s="33">
        <f>'[6] Summary GDP'!I42/1000</f>
        <v>3.4588554439999997</v>
      </c>
      <c r="J60" s="33">
        <f>'[6] Summary GDP'!J42/1000</f>
        <v>3.326135448</v>
      </c>
      <c r="K60" s="33">
        <f>'[6] Summary GDP'!K42/1000</f>
        <v>3.1879570869999996</v>
      </c>
      <c r="L60" s="6"/>
      <c r="O60" s="1"/>
      <c r="P60" s="1"/>
      <c r="Q60" s="1"/>
      <c r="R60" s="1"/>
      <c r="S60" s="1"/>
      <c r="T60" s="1"/>
      <c r="U60" s="1"/>
      <c r="V60" s="1"/>
      <c r="W60" s="1"/>
      <c r="X60" s="1"/>
      <c r="Y60" s="1"/>
      <c r="Z60" s="1"/>
    </row>
    <row r="61" spans="1:28" ht="14.5">
      <c r="A61" s="19" t="s">
        <v>7</v>
      </c>
      <c r="B61" s="33">
        <f>'[6] Summary GDP'!B43/1000</f>
        <v>3.9035135697999999</v>
      </c>
      <c r="C61" s="33">
        <f>'[6] Summary GDP'!C43/1000</f>
        <v>5.829846452</v>
      </c>
      <c r="D61" s="33">
        <f>'[6] Summary GDP'!D43/1000</f>
        <v>7.9169514319999985</v>
      </c>
      <c r="E61" s="33">
        <f>'[6] Summary GDP'!E43/1000</f>
        <v>9.7948736709999995</v>
      </c>
      <c r="F61" s="33">
        <f>'[6] Summary GDP'!F43/1000</f>
        <v>11.503688511</v>
      </c>
      <c r="G61" s="33">
        <f>'[6] Summary GDP'!G43/1000</f>
        <v>13.080372652999998</v>
      </c>
      <c r="H61" s="33">
        <f>'[6] Summary GDP'!H43/1000</f>
        <v>14.465370475</v>
      </c>
      <c r="I61" s="33">
        <f>'[6] Summary GDP'!I43/1000</f>
        <v>15.737908396</v>
      </c>
      <c r="J61" s="33">
        <f>'[6] Summary GDP'!J43/1000</f>
        <v>17.046450992999997</v>
      </c>
      <c r="K61" s="33">
        <f>'[6] Summary GDP'!K43/1000</f>
        <v>18.518946773100001</v>
      </c>
      <c r="L61" s="6"/>
      <c r="O61" s="1"/>
      <c r="P61" s="1"/>
      <c r="Q61" s="1"/>
      <c r="R61" s="1"/>
      <c r="S61" s="1"/>
      <c r="T61" s="1"/>
      <c r="U61" s="1"/>
      <c r="V61" s="1"/>
      <c r="W61" s="1"/>
      <c r="X61" s="1"/>
      <c r="Y61" s="1"/>
      <c r="Z61" s="1"/>
    </row>
    <row r="62" spans="1:28" ht="14.5">
      <c r="A62" s="19" t="s">
        <v>8</v>
      </c>
      <c r="B62" s="33">
        <f>'[6] Summary GDP'!B44/1000</f>
        <v>4.3123882599999996</v>
      </c>
      <c r="C62" s="33">
        <f>'[6] Summary GDP'!C44/1000</f>
        <v>10.4034995334</v>
      </c>
      <c r="D62" s="33">
        <f>'[6] Summary GDP'!D44/1000</f>
        <v>18.551812189200003</v>
      </c>
      <c r="E62" s="33">
        <f>'[6] Summary GDP'!E44/1000</f>
        <v>24.990516181799997</v>
      </c>
      <c r="F62" s="33">
        <f>'[6] Summary GDP'!F44/1000</f>
        <v>29.499834019000001</v>
      </c>
      <c r="G62" s="33">
        <f>'[6] Summary GDP'!G44/1000</f>
        <v>32.969483535999998</v>
      </c>
      <c r="H62" s="33">
        <f>'[6] Summary GDP'!H44/1000</f>
        <v>36.324495849999998</v>
      </c>
      <c r="I62" s="33">
        <f>'[6] Summary GDP'!I44/1000</f>
        <v>39.808953856999999</v>
      </c>
      <c r="J62" s="33">
        <f>'[6] Summary GDP'!J44/1000</f>
        <v>43.332875111</v>
      </c>
      <c r="K62" s="33">
        <f>'[6] Summary GDP'!K44/1000</f>
        <v>46.999017494</v>
      </c>
      <c r="L62" s="6"/>
      <c r="O62" s="1"/>
      <c r="P62" s="1"/>
      <c r="Q62" s="1"/>
      <c r="R62" s="1"/>
      <c r="S62" s="1"/>
      <c r="T62" s="1"/>
      <c r="U62" s="1"/>
      <c r="V62" s="1"/>
      <c r="W62" s="1"/>
      <c r="X62" s="1"/>
      <c r="Y62" s="1"/>
      <c r="Z62" s="1"/>
    </row>
    <row r="63" spans="1:28" ht="14.5">
      <c r="A63" s="19" t="s">
        <v>89</v>
      </c>
      <c r="B63" s="33">
        <f>'[6] Summary GDP'!B45/1000</f>
        <v>65.016001619999997</v>
      </c>
      <c r="C63" s="33">
        <f>'[6] Summary GDP'!C45/1000</f>
        <v>99.123947369999996</v>
      </c>
      <c r="D63" s="33">
        <f>'[6] Summary GDP'!D45/1000</f>
        <v>132.63410690000001</v>
      </c>
      <c r="E63" s="33">
        <f>'[6] Summary GDP'!E45/1000</f>
        <v>159.05505780000001</v>
      </c>
      <c r="F63" s="33">
        <f>'[6] Summary GDP'!F45/1000</f>
        <v>179.3430827</v>
      </c>
      <c r="G63" s="33">
        <f>'[6] Summary GDP'!G45/1000</f>
        <v>195.58939569999998</v>
      </c>
      <c r="H63" s="33">
        <f>'[6] Summary GDP'!H45/1000</f>
        <v>210.18615830000002</v>
      </c>
      <c r="I63" s="33">
        <f>'[6] Summary GDP'!I45/1000</f>
        <v>224.84717040000001</v>
      </c>
      <c r="J63" s="33">
        <f>'[6] Summary GDP'!J45/1000</f>
        <v>240.4787389</v>
      </c>
      <c r="K63" s="33">
        <f>'[6] Summary GDP'!K45/1000</f>
        <v>258.15903839999999</v>
      </c>
      <c r="L63" s="6"/>
      <c r="M63" s="12" t="s">
        <v>96</v>
      </c>
      <c r="N63" s="13"/>
      <c r="O63" s="74"/>
      <c r="P63" s="74"/>
      <c r="Q63" s="74"/>
      <c r="R63" s="74"/>
      <c r="S63" s="74"/>
      <c r="T63" s="74"/>
      <c r="U63" s="74"/>
      <c r="V63" s="1"/>
      <c r="W63" s="1"/>
      <c r="X63" s="1"/>
      <c r="Y63" s="1"/>
      <c r="Z63" s="1"/>
    </row>
    <row r="64" spans="1:28" ht="14.5">
      <c r="A64" s="16"/>
      <c r="B64" s="1"/>
      <c r="C64" s="1"/>
      <c r="D64" s="1"/>
      <c r="E64" s="1"/>
      <c r="F64" s="1"/>
      <c r="G64" s="1"/>
      <c r="H64" s="1"/>
      <c r="I64" s="1"/>
      <c r="J64" s="1"/>
      <c r="K64" s="1"/>
      <c r="L64" s="1"/>
    </row>
    <row r="66" spans="1:28" ht="14.5">
      <c r="A66" s="34" t="s">
        <v>24</v>
      </c>
      <c r="B66" s="35"/>
      <c r="C66" s="35"/>
      <c r="D66" s="35"/>
      <c r="E66" s="35"/>
      <c r="F66" s="35"/>
      <c r="G66" s="35"/>
      <c r="H66" s="35"/>
      <c r="I66" s="35"/>
      <c r="J66" s="35"/>
      <c r="K66" s="35"/>
      <c r="L66" s="35"/>
      <c r="M66" s="35"/>
      <c r="N66" s="35"/>
      <c r="O66" s="35"/>
      <c r="P66" s="35"/>
      <c r="Q66" s="35"/>
      <c r="R66" s="35"/>
      <c r="S66" s="35"/>
      <c r="T66" s="35"/>
      <c r="U66" s="35"/>
    </row>
    <row r="67" spans="1:28" outlineLevel="1"/>
    <row r="68" spans="1:28" outlineLevel="1">
      <c r="A68" t="s">
        <v>25</v>
      </c>
      <c r="F68" s="10"/>
      <c r="G68" s="5"/>
      <c r="H68" s="5"/>
      <c r="I68" s="5"/>
      <c r="J68" s="5"/>
    </row>
    <row r="69" spans="1:28" ht="14.5" outlineLevel="1">
      <c r="A69" t="s">
        <v>26</v>
      </c>
      <c r="B69" s="16"/>
      <c r="C69" s="16"/>
      <c r="D69" s="16"/>
      <c r="E69" s="16"/>
      <c r="F69" s="16"/>
      <c r="G69" s="16"/>
      <c r="H69" s="16"/>
      <c r="I69" s="16"/>
      <c r="J69" s="16"/>
      <c r="K69" s="16"/>
      <c r="M69" s="25"/>
      <c r="N69" s="25"/>
    </row>
    <row r="70" spans="1:28" ht="14.5" outlineLevel="1">
      <c r="B70" s="67">
        <v>2010</v>
      </c>
      <c r="C70" s="67">
        <v>2020</v>
      </c>
      <c r="D70" s="67">
        <v>2030</v>
      </c>
      <c r="E70" s="67">
        <v>2040</v>
      </c>
      <c r="F70" s="67">
        <v>2050</v>
      </c>
      <c r="G70" s="67">
        <v>2060</v>
      </c>
      <c r="H70" s="67">
        <v>2070</v>
      </c>
      <c r="I70" s="67">
        <v>2080</v>
      </c>
      <c r="J70" s="67">
        <v>2090</v>
      </c>
      <c r="K70" s="67">
        <v>2100</v>
      </c>
      <c r="M70" s="29"/>
      <c r="N70" s="29"/>
      <c r="Q70" s="1"/>
      <c r="R70" s="1"/>
      <c r="S70" s="1"/>
      <c r="T70" s="1"/>
      <c r="U70" s="1"/>
      <c r="V70" s="1"/>
      <c r="W70" s="1"/>
      <c r="X70" s="1"/>
      <c r="Y70" s="1"/>
      <c r="Z70" s="1"/>
      <c r="AA70" s="1"/>
      <c r="AB70" s="1"/>
    </row>
    <row r="71" spans="1:28" ht="14.5" outlineLevel="1">
      <c r="A71" s="4" t="s">
        <v>5</v>
      </c>
      <c r="B71" s="1">
        <v>701.03119376197026</v>
      </c>
      <c r="C71" s="1">
        <v>757.74960795740287</v>
      </c>
      <c r="D71" s="1">
        <v>871.88973824959203</v>
      </c>
      <c r="E71" s="1">
        <v>1119.6323462511823</v>
      </c>
      <c r="F71" s="1">
        <v>1404.7104569647217</v>
      </c>
      <c r="G71" s="1">
        <v>1856.6520674742062</v>
      </c>
      <c r="H71" s="1">
        <v>2553.5689500434846</v>
      </c>
      <c r="I71" s="1">
        <v>4148.1445316325644</v>
      </c>
      <c r="J71" s="1">
        <v>6596.3226087350404</v>
      </c>
      <c r="K71" s="1">
        <v>9851.7586926286585</v>
      </c>
      <c r="M71" s="29"/>
      <c r="N71" s="29"/>
      <c r="Q71" s="1"/>
      <c r="R71" s="1"/>
      <c r="S71" s="1"/>
      <c r="T71" s="1"/>
      <c r="U71" s="1"/>
      <c r="V71" s="1"/>
      <c r="W71" s="1"/>
      <c r="X71" s="1"/>
      <c r="Y71" s="1"/>
      <c r="Z71" s="1"/>
      <c r="AA71" s="1"/>
      <c r="AB71" s="1"/>
    </row>
    <row r="72" spans="1:28" ht="14.5" outlineLevel="1">
      <c r="A72" s="4" t="s">
        <v>6</v>
      </c>
      <c r="B72" s="1">
        <v>155.20120563263774</v>
      </c>
      <c r="C72" s="1">
        <v>377.32775788215878</v>
      </c>
      <c r="D72" s="1">
        <v>828.64656177034499</v>
      </c>
      <c r="E72" s="1">
        <v>1518.5299217295958</v>
      </c>
      <c r="F72" s="1">
        <v>2542.6730863994221</v>
      </c>
      <c r="G72" s="1">
        <v>3427.5336361978934</v>
      </c>
      <c r="H72" s="1">
        <v>4440.66022104272</v>
      </c>
      <c r="I72" s="1">
        <v>5356.7953901005567</v>
      </c>
      <c r="J72" s="1">
        <v>6151.6745696716316</v>
      </c>
      <c r="K72" s="1">
        <v>6903.7898166194118</v>
      </c>
      <c r="M72" s="29"/>
      <c r="N72" s="29"/>
      <c r="Q72" s="1"/>
      <c r="R72" s="1"/>
      <c r="S72" s="1"/>
      <c r="T72" s="1"/>
      <c r="U72" s="1"/>
      <c r="V72" s="1"/>
      <c r="W72" s="1"/>
      <c r="X72" s="1"/>
      <c r="Y72" s="1"/>
      <c r="Z72" s="1"/>
      <c r="AA72" s="1"/>
      <c r="AB72" s="1"/>
    </row>
    <row r="73" spans="1:28" ht="14.5" outlineLevel="1">
      <c r="A73" s="4" t="s">
        <v>11</v>
      </c>
      <c r="B73" s="1">
        <v>8760.3528281340114</v>
      </c>
      <c r="C73" s="1">
        <v>9732.1484638998154</v>
      </c>
      <c r="D73" s="1">
        <v>10627.462458964954</v>
      </c>
      <c r="E73" s="1">
        <v>11402.094656661682</v>
      </c>
      <c r="F73" s="1">
        <v>12107.576639891822</v>
      </c>
      <c r="G73" s="1">
        <v>12383.805431723385</v>
      </c>
      <c r="H73" s="1">
        <v>12417.84919005439</v>
      </c>
      <c r="I73" s="1">
        <v>12299.297315235244</v>
      </c>
      <c r="J73" s="1">
        <v>12056.655069212711</v>
      </c>
      <c r="K73" s="1">
        <v>11627.304388940436</v>
      </c>
      <c r="M73" s="29"/>
      <c r="N73" s="29"/>
      <c r="Q73" s="1"/>
      <c r="R73" s="1"/>
      <c r="S73" s="1"/>
      <c r="T73" s="1"/>
      <c r="U73" s="1"/>
      <c r="V73" s="1"/>
      <c r="W73" s="1"/>
      <c r="X73" s="1"/>
      <c r="Y73" s="1"/>
      <c r="Z73" s="1"/>
      <c r="AA73" s="1"/>
      <c r="AB73" s="1"/>
    </row>
    <row r="74" spans="1:28" ht="14.5" outlineLevel="1">
      <c r="A74" s="4" t="s">
        <v>2</v>
      </c>
      <c r="B74" s="1">
        <v>374.52243069527373</v>
      </c>
      <c r="C74" s="1">
        <v>565.35124987876407</v>
      </c>
      <c r="D74" s="1">
        <v>994.73542090464855</v>
      </c>
      <c r="E74" s="1">
        <v>1728.4062786448967</v>
      </c>
      <c r="F74" s="1">
        <v>2881.9927033166105</v>
      </c>
      <c r="G74" s="1">
        <v>4235.168084429386</v>
      </c>
      <c r="H74" s="1">
        <v>6056.3077667065618</v>
      </c>
      <c r="I74" s="1">
        <v>7669.9950355426481</v>
      </c>
      <c r="J74" s="1">
        <v>9558.3042364003741</v>
      </c>
      <c r="K74" s="1">
        <v>11658.47277795558</v>
      </c>
      <c r="M74" s="29"/>
      <c r="N74" s="29"/>
      <c r="Q74" s="1"/>
      <c r="R74" s="1"/>
      <c r="S74" s="1"/>
      <c r="T74" s="1"/>
      <c r="U74" s="1"/>
      <c r="V74" s="1"/>
      <c r="W74" s="1"/>
      <c r="X74" s="1"/>
      <c r="Y74" s="1"/>
      <c r="Z74" s="1"/>
      <c r="AA74" s="1"/>
      <c r="AB74" s="1"/>
    </row>
    <row r="75" spans="1:28" ht="14.5" outlineLevel="1">
      <c r="A75" s="4" t="s">
        <v>3</v>
      </c>
      <c r="B75" s="1">
        <v>3608.2342050819943</v>
      </c>
      <c r="C75" s="1">
        <v>4267.3858756290147</v>
      </c>
      <c r="D75" s="1">
        <v>5048.3045741732731</v>
      </c>
      <c r="E75" s="1">
        <v>6085.6303694129547</v>
      </c>
      <c r="F75" s="1">
        <v>7209.8021902362179</v>
      </c>
      <c r="G75" s="1">
        <v>8660.7897149180681</v>
      </c>
      <c r="H75" s="1">
        <v>9876.93455992696</v>
      </c>
      <c r="I75" s="1">
        <v>11223.597738799648</v>
      </c>
      <c r="J75" s="1">
        <v>12469.167178519463</v>
      </c>
      <c r="K75" s="1">
        <v>13485.661863498462</v>
      </c>
      <c r="M75" s="29"/>
      <c r="N75" s="29"/>
      <c r="Q75" s="1"/>
      <c r="R75" s="1"/>
      <c r="S75" s="1"/>
      <c r="T75" s="1"/>
      <c r="U75" s="1"/>
      <c r="V75" s="1"/>
      <c r="W75" s="1"/>
      <c r="X75" s="1"/>
      <c r="Y75" s="1"/>
      <c r="Z75" s="1"/>
      <c r="AA75" s="1"/>
      <c r="AB75" s="1"/>
    </row>
    <row r="76" spans="1:28" ht="14.5" outlineLevel="1">
      <c r="A76" s="4" t="s">
        <v>4</v>
      </c>
      <c r="B76" s="1">
        <v>1862.5768914168536</v>
      </c>
      <c r="C76" s="1">
        <v>2134.9476874115999</v>
      </c>
      <c r="D76" s="1">
        <v>2570.7334003290857</v>
      </c>
      <c r="E76" s="1">
        <v>3405.5446559181005</v>
      </c>
      <c r="F76" s="1">
        <v>4353.3449438582702</v>
      </c>
      <c r="G76" s="1">
        <v>5255.2614816941714</v>
      </c>
      <c r="H76" s="1">
        <v>6096.6197568664847</v>
      </c>
      <c r="I76" s="1">
        <v>7062.3478861835274</v>
      </c>
      <c r="J76" s="1">
        <v>8204.4669187169511</v>
      </c>
      <c r="K76" s="1">
        <v>9564.0777739391597</v>
      </c>
      <c r="M76" s="29"/>
      <c r="N76" s="29"/>
      <c r="Q76" s="1"/>
      <c r="R76" s="1"/>
      <c r="S76" s="1"/>
      <c r="T76" s="1"/>
      <c r="U76" s="1"/>
      <c r="V76" s="1"/>
      <c r="W76" s="1"/>
      <c r="X76" s="1"/>
      <c r="Y76" s="1"/>
      <c r="Z76" s="1"/>
      <c r="AA76" s="1"/>
      <c r="AB76" s="1"/>
    </row>
    <row r="77" spans="1:28" ht="14.5" outlineLevel="1">
      <c r="A77" s="4" t="s">
        <v>0</v>
      </c>
      <c r="B77" s="1">
        <v>20436.579247338024</v>
      </c>
      <c r="C77" s="1">
        <v>21206.887598146295</v>
      </c>
      <c r="D77" s="1">
        <v>21690.072065238655</v>
      </c>
      <c r="E77" s="1">
        <v>21840.361712748967</v>
      </c>
      <c r="F77" s="1">
        <v>21641.204706317654</v>
      </c>
      <c r="G77" s="1">
        <v>21105.243512531943</v>
      </c>
      <c r="H77" s="1">
        <v>20220.840896617156</v>
      </c>
      <c r="I77" s="1">
        <v>19076.631175751507</v>
      </c>
      <c r="J77" s="1">
        <v>17662.472665223591</v>
      </c>
      <c r="K77" s="1">
        <v>16025.096715161411</v>
      </c>
      <c r="L77" s="13" t="s">
        <v>95</v>
      </c>
      <c r="M77" s="29"/>
      <c r="N77" s="29"/>
      <c r="P77" s="8">
        <f>13476 *1.609344</f>
        <v>21687.519744000001</v>
      </c>
      <c r="Q77" s="102" t="s">
        <v>147</v>
      </c>
      <c r="R77" s="1"/>
      <c r="S77" s="1" t="s">
        <v>146</v>
      </c>
      <c r="T77" s="1"/>
      <c r="U77" s="1"/>
      <c r="V77" s="1"/>
      <c r="W77" s="1"/>
      <c r="X77" s="1"/>
      <c r="Y77" s="1"/>
      <c r="Z77" s="1"/>
      <c r="AA77" s="1"/>
      <c r="AB77" s="1"/>
    </row>
    <row r="78" spans="1:28" ht="14.5" outlineLevel="1">
      <c r="A78" s="4" t="s">
        <v>1</v>
      </c>
      <c r="B78" s="1">
        <v>7017.6688984149941</v>
      </c>
      <c r="C78" s="1">
        <v>7637.6727440434152</v>
      </c>
      <c r="D78" s="1">
        <v>8187.8985536531009</v>
      </c>
      <c r="E78" s="1">
        <v>8613.5165495719975</v>
      </c>
      <c r="F78" s="1">
        <v>8950.9754024541435</v>
      </c>
      <c r="G78" s="1">
        <v>9147.2600487878681</v>
      </c>
      <c r="H78" s="1">
        <v>9242.0456537587415</v>
      </c>
      <c r="I78" s="1">
        <v>9222.0303650571641</v>
      </c>
      <c r="J78" s="1">
        <v>9083.5565406026908</v>
      </c>
      <c r="K78" s="1">
        <v>8817.4869184918862</v>
      </c>
      <c r="L78" s="13"/>
      <c r="M78" s="29"/>
      <c r="N78" s="29"/>
      <c r="Q78" s="1"/>
      <c r="R78" s="1"/>
      <c r="S78" s="1"/>
      <c r="T78" s="1"/>
      <c r="U78" s="1"/>
      <c r="V78" s="1"/>
      <c r="W78" s="1"/>
      <c r="X78" s="1"/>
      <c r="Y78" s="1"/>
      <c r="Z78" s="1"/>
      <c r="AA78" s="1"/>
      <c r="AB78" s="1"/>
    </row>
    <row r="79" spans="1:28" ht="14.5" outlineLevel="1">
      <c r="A79" s="4" t="s">
        <v>7</v>
      </c>
      <c r="B79" s="1">
        <v>2030.4253315218809</v>
      </c>
      <c r="C79" s="1">
        <v>2827.7293538914651</v>
      </c>
      <c r="D79" s="1">
        <v>3542.7865382618779</v>
      </c>
      <c r="E79" s="1">
        <v>4124.8055087544853</v>
      </c>
      <c r="F79" s="1">
        <v>4702.4824938036054</v>
      </c>
      <c r="G79" s="1">
        <v>5229.7623055207696</v>
      </c>
      <c r="H79" s="1">
        <v>5831.0545012007969</v>
      </c>
      <c r="I79" s="1">
        <v>6746.8556906989434</v>
      </c>
      <c r="J79" s="1">
        <v>7826.5110246968052</v>
      </c>
      <c r="K79" s="1">
        <v>9095.5798591935854</v>
      </c>
      <c r="M79" s="29"/>
      <c r="N79" s="29"/>
      <c r="Q79" s="1"/>
      <c r="R79" s="1"/>
      <c r="S79" s="1"/>
      <c r="T79" s="1"/>
      <c r="U79" s="1"/>
      <c r="V79" s="1"/>
      <c r="W79" s="1"/>
      <c r="X79" s="1"/>
      <c r="Y79" s="1"/>
      <c r="Z79" s="1"/>
      <c r="AA79" s="1"/>
      <c r="AB79" s="1"/>
    </row>
    <row r="80" spans="1:28" ht="14.5" outlineLevel="1">
      <c r="A80" s="4" t="s">
        <v>8</v>
      </c>
      <c r="B80" s="1">
        <v>209.53984510304136</v>
      </c>
      <c r="C80" s="1">
        <v>345.13244526998835</v>
      </c>
      <c r="D80" s="1">
        <v>679.58155773701185</v>
      </c>
      <c r="E80" s="1">
        <v>1419.1387085801293</v>
      </c>
      <c r="F80" s="1">
        <v>2384.4351302984951</v>
      </c>
      <c r="G80" s="1">
        <v>3826.6487628465716</v>
      </c>
      <c r="H80" s="1">
        <v>5601.1673155833114</v>
      </c>
      <c r="I80" s="1">
        <v>7053.7620638340741</v>
      </c>
      <c r="J80" s="1">
        <v>8337.2019527158336</v>
      </c>
      <c r="K80" s="1">
        <v>9193.7602853010721</v>
      </c>
      <c r="M80" s="29"/>
      <c r="N80" s="29"/>
      <c r="Q80" s="1"/>
      <c r="R80" s="1"/>
      <c r="S80" s="1"/>
      <c r="T80" s="1"/>
      <c r="U80" s="1"/>
      <c r="V80" s="1"/>
      <c r="W80" s="1"/>
      <c r="X80" s="1"/>
      <c r="Y80" s="1"/>
      <c r="Z80" s="1"/>
    </row>
    <row r="81" spans="1:28" outlineLevel="1">
      <c r="H81" s="1">
        <f>AVERAGE(H71:H80)</f>
        <v>8233.7048811800596</v>
      </c>
    </row>
    <row r="82" spans="1:28" outlineLevel="1">
      <c r="A82" t="s">
        <v>27</v>
      </c>
    </row>
    <row r="83" spans="1:28" ht="14.5" outlineLevel="1">
      <c r="A83" t="s">
        <v>28</v>
      </c>
      <c r="B83" s="16"/>
      <c r="C83" s="16"/>
      <c r="D83" s="16"/>
      <c r="E83" s="16"/>
      <c r="F83" s="16"/>
      <c r="G83" s="16"/>
      <c r="H83" s="16"/>
      <c r="I83" s="16"/>
      <c r="J83" s="16"/>
      <c r="K83" s="16"/>
      <c r="M83" s="25"/>
      <c r="N83" s="25"/>
    </row>
    <row r="84" spans="1:28" ht="14.5" outlineLevel="1">
      <c r="A84" s="16"/>
      <c r="B84" s="67">
        <v>2010</v>
      </c>
      <c r="C84" s="67">
        <v>2020</v>
      </c>
      <c r="D84" s="67">
        <v>2030</v>
      </c>
      <c r="E84" s="67">
        <v>2040</v>
      </c>
      <c r="F84" s="67">
        <v>2050</v>
      </c>
      <c r="G84" s="67">
        <v>2060</v>
      </c>
      <c r="H84" s="67">
        <v>2070</v>
      </c>
      <c r="I84" s="67">
        <v>2080</v>
      </c>
      <c r="J84" s="67">
        <v>2090</v>
      </c>
      <c r="K84" s="67">
        <v>2100</v>
      </c>
      <c r="M84" s="36"/>
      <c r="N84" s="36"/>
      <c r="Q84" s="3"/>
      <c r="R84" s="3"/>
      <c r="S84" s="3"/>
      <c r="T84" s="3"/>
      <c r="U84" s="3"/>
      <c r="V84" s="3"/>
      <c r="W84" s="3"/>
      <c r="X84" s="3"/>
      <c r="Y84" s="3"/>
      <c r="Z84" s="3"/>
      <c r="AA84" s="3"/>
      <c r="AB84" s="3"/>
    </row>
    <row r="85" spans="1:28" ht="14.5" outlineLevel="1">
      <c r="A85" s="16" t="s">
        <v>5</v>
      </c>
      <c r="B85" s="2">
        <v>2.4038655635663071</v>
      </c>
      <c r="C85" s="2">
        <v>2.3557983453494606</v>
      </c>
      <c r="D85" s="2">
        <v>2.3077311271326142</v>
      </c>
      <c r="E85" s="2">
        <v>2.2596639089157677</v>
      </c>
      <c r="F85" s="2">
        <v>2.2115966906989213</v>
      </c>
      <c r="G85" s="2">
        <v>2.1635294724820748</v>
      </c>
      <c r="H85" s="2">
        <v>2.1154622542652284</v>
      </c>
      <c r="I85" s="2">
        <v>2.0673950360483819</v>
      </c>
      <c r="J85" s="2">
        <v>2.0193278178315355</v>
      </c>
      <c r="K85" s="2">
        <v>1.971260599614689</v>
      </c>
      <c r="M85" s="36"/>
      <c r="N85" s="36"/>
      <c r="Q85" s="3"/>
      <c r="R85" s="3"/>
      <c r="S85" s="3"/>
      <c r="T85" s="3"/>
      <c r="U85" s="3"/>
      <c r="V85" s="3"/>
      <c r="W85" s="3"/>
      <c r="X85" s="3"/>
      <c r="Y85" s="3"/>
      <c r="Z85" s="3"/>
      <c r="AA85" s="3"/>
      <c r="AB85" s="3"/>
    </row>
    <row r="86" spans="1:28" ht="14.5" outlineLevel="1">
      <c r="A86" s="16" t="s">
        <v>6</v>
      </c>
      <c r="B86" s="2">
        <v>2.4261944016164243</v>
      </c>
      <c r="C86" s="2">
        <v>2.3892916024246365</v>
      </c>
      <c r="D86" s="2">
        <v>2.3523888032328486</v>
      </c>
      <c r="E86" s="2">
        <v>2.3154860040410608</v>
      </c>
      <c r="F86" s="2">
        <v>2.2785832048492729</v>
      </c>
      <c r="G86" s="2">
        <v>2.2416804056574851</v>
      </c>
      <c r="H86" s="2">
        <v>2.2047776064656972</v>
      </c>
      <c r="I86" s="2">
        <v>2.1678748072739094</v>
      </c>
      <c r="J86" s="2">
        <v>1.5</v>
      </c>
      <c r="K86" s="2">
        <v>1.5</v>
      </c>
      <c r="M86" s="36"/>
      <c r="N86" s="36"/>
      <c r="Q86" s="3"/>
      <c r="R86" s="3"/>
      <c r="S86" s="3"/>
      <c r="T86" s="3"/>
      <c r="U86" s="3"/>
      <c r="V86" s="3"/>
      <c r="W86" s="3"/>
      <c r="X86" s="3"/>
      <c r="Y86" s="3"/>
      <c r="Z86" s="3"/>
      <c r="AA86" s="3"/>
      <c r="AB86" s="3"/>
    </row>
    <row r="87" spans="1:28" ht="14.5" outlineLevel="1">
      <c r="A87" s="16" t="s">
        <v>11</v>
      </c>
      <c r="B87" s="2">
        <v>1.6064085358781917</v>
      </c>
      <c r="C87" s="2">
        <v>1.6070550559617001</v>
      </c>
      <c r="D87" s="2">
        <v>1.6079233024324537</v>
      </c>
      <c r="E87" s="2">
        <v>1.5875559520332199</v>
      </c>
      <c r="F87" s="2">
        <v>1.5665733253626155</v>
      </c>
      <c r="G87" s="2">
        <v>1.5448908847396206</v>
      </c>
      <c r="H87" s="2">
        <v>1.5227005870841488</v>
      </c>
      <c r="I87" s="2">
        <v>1.5000000000000002</v>
      </c>
      <c r="J87" s="2">
        <v>1.5</v>
      </c>
      <c r="K87" s="2">
        <v>1.5</v>
      </c>
      <c r="M87" s="36"/>
      <c r="N87" s="36"/>
      <c r="Q87" s="3"/>
      <c r="R87" s="3"/>
      <c r="S87" s="3"/>
      <c r="T87" s="3"/>
      <c r="U87" s="3"/>
      <c r="V87" s="3"/>
      <c r="W87" s="3"/>
      <c r="X87" s="3"/>
      <c r="Y87" s="3"/>
      <c r="Z87" s="3"/>
      <c r="AA87" s="3"/>
      <c r="AB87" s="3"/>
    </row>
    <row r="88" spans="1:28" ht="14.5" outlineLevel="1">
      <c r="A88" s="16" t="s">
        <v>2</v>
      </c>
      <c r="B88" s="2">
        <v>2</v>
      </c>
      <c r="C88" s="2">
        <v>2</v>
      </c>
      <c r="D88" s="2">
        <v>2</v>
      </c>
      <c r="E88" s="2">
        <v>2</v>
      </c>
      <c r="F88" s="2">
        <v>2</v>
      </c>
      <c r="G88" s="2">
        <v>1.9</v>
      </c>
      <c r="H88" s="2">
        <v>1.8</v>
      </c>
      <c r="I88" s="2">
        <v>1.7</v>
      </c>
      <c r="J88" s="2">
        <v>1.6</v>
      </c>
      <c r="K88" s="2">
        <v>1.5</v>
      </c>
      <c r="M88" s="36"/>
      <c r="N88" s="36"/>
      <c r="Q88" s="3"/>
      <c r="R88" s="3"/>
      <c r="S88" s="3"/>
      <c r="T88" s="3"/>
      <c r="U88" s="3"/>
      <c r="V88" s="3"/>
      <c r="W88" s="3"/>
      <c r="X88" s="3"/>
      <c r="Y88" s="3"/>
      <c r="Z88" s="3"/>
      <c r="AA88" s="3"/>
      <c r="AB88" s="3"/>
    </row>
    <row r="89" spans="1:28" ht="14.5" outlineLevel="1">
      <c r="A89" s="16" t="s">
        <v>3</v>
      </c>
      <c r="B89" s="2">
        <v>1.873182310852409</v>
      </c>
      <c r="C89" s="2">
        <v>1.8097734662786136</v>
      </c>
      <c r="D89" s="2">
        <v>1.7463646217048181</v>
      </c>
      <c r="E89" s="2">
        <v>1.6829557771310226</v>
      </c>
      <c r="F89" s="2">
        <v>1.6195469325572271</v>
      </c>
      <c r="G89" s="2">
        <v>1.5561380879834317</v>
      </c>
      <c r="H89" s="2">
        <v>1.4927292434096362</v>
      </c>
      <c r="I89" s="2">
        <v>1.5</v>
      </c>
      <c r="J89" s="2">
        <v>1.5</v>
      </c>
      <c r="K89" s="2">
        <v>1.5</v>
      </c>
      <c r="M89" s="36"/>
      <c r="N89" s="36"/>
      <c r="Q89" s="3"/>
      <c r="R89" s="3"/>
      <c r="S89" s="3"/>
      <c r="T89" s="3"/>
      <c r="U89" s="3"/>
      <c r="V89" s="3"/>
      <c r="W89" s="3"/>
      <c r="X89" s="3"/>
      <c r="Y89" s="3"/>
      <c r="Z89" s="3"/>
      <c r="AA89" s="3"/>
      <c r="AB89" s="3"/>
    </row>
    <row r="90" spans="1:28" ht="14.5" outlineLevel="1">
      <c r="A90" s="16" t="s">
        <v>4</v>
      </c>
      <c r="B90" s="2">
        <v>2.423092450853046</v>
      </c>
      <c r="C90" s="2">
        <v>2.384638676279569</v>
      </c>
      <c r="D90" s="2">
        <v>2.3461849017060921</v>
      </c>
      <c r="E90" s="2">
        <v>2.3077311271326151</v>
      </c>
      <c r="F90" s="2">
        <v>2.2692773525591381</v>
      </c>
      <c r="G90" s="2">
        <v>2.2308235779856611</v>
      </c>
      <c r="H90" s="2">
        <v>2.1923698034121841</v>
      </c>
      <c r="I90" s="2">
        <v>2.1539160288387071</v>
      </c>
      <c r="J90" s="2">
        <v>2.1154622542652302</v>
      </c>
      <c r="K90" s="2">
        <v>2.0770084796917532</v>
      </c>
      <c r="L90" s="12" t="s">
        <v>92</v>
      </c>
      <c r="M90" s="36"/>
      <c r="N90" s="36"/>
      <c r="Q90" s="3"/>
      <c r="R90" s="3"/>
      <c r="S90" s="3"/>
      <c r="T90" s="3"/>
      <c r="U90" s="3"/>
      <c r="V90" s="3"/>
      <c r="W90" s="3"/>
      <c r="X90" s="3"/>
      <c r="Y90" s="3"/>
      <c r="Z90" s="3"/>
      <c r="AA90" s="3"/>
      <c r="AB90" s="3"/>
    </row>
    <row r="91" spans="1:28" ht="14.5" outlineLevel="1">
      <c r="A91" s="16" t="s">
        <v>0</v>
      </c>
      <c r="B91" s="2">
        <v>1.5</v>
      </c>
      <c r="C91" s="2">
        <v>1.5</v>
      </c>
      <c r="D91" s="2">
        <v>1.5</v>
      </c>
      <c r="E91" s="2">
        <v>1.5</v>
      </c>
      <c r="F91" s="2">
        <v>1.5</v>
      </c>
      <c r="G91" s="2">
        <v>1.5</v>
      </c>
      <c r="H91" s="2">
        <v>1.5</v>
      </c>
      <c r="I91" s="2">
        <v>1.5</v>
      </c>
      <c r="J91" s="2">
        <v>1.5</v>
      </c>
      <c r="K91" s="2">
        <v>1.5</v>
      </c>
      <c r="M91" s="36"/>
      <c r="N91" s="36"/>
      <c r="Q91" s="3"/>
      <c r="R91" s="3"/>
      <c r="S91" s="3"/>
      <c r="T91" s="3"/>
      <c r="U91" s="3"/>
      <c r="V91" s="3"/>
      <c r="W91" s="3"/>
      <c r="X91" s="3"/>
      <c r="Y91" s="3"/>
      <c r="Z91" s="3"/>
      <c r="AA91" s="3"/>
      <c r="AB91" s="3"/>
    </row>
    <row r="92" spans="1:28" ht="14.5" outlineLevel="1">
      <c r="A92" s="16" t="s">
        <v>1</v>
      </c>
      <c r="B92" s="2">
        <v>1.5</v>
      </c>
      <c r="C92" s="2">
        <v>1.5</v>
      </c>
      <c r="D92" s="2">
        <v>1.5</v>
      </c>
      <c r="E92" s="2">
        <v>1.5</v>
      </c>
      <c r="F92" s="2">
        <v>1.5</v>
      </c>
      <c r="G92" s="2">
        <v>1.5</v>
      </c>
      <c r="H92" s="2">
        <v>1.5</v>
      </c>
      <c r="I92" s="2">
        <v>1.5</v>
      </c>
      <c r="J92" s="2">
        <v>1.5</v>
      </c>
      <c r="K92" s="2">
        <v>1.5</v>
      </c>
      <c r="M92" s="36"/>
      <c r="N92" s="36"/>
      <c r="Q92" s="3"/>
      <c r="R92" s="3"/>
      <c r="S92" s="3"/>
      <c r="T92" s="3"/>
      <c r="U92" s="3"/>
      <c r="V92" s="3"/>
      <c r="W92" s="3"/>
      <c r="X92" s="3"/>
      <c r="Y92" s="3"/>
      <c r="Z92" s="3"/>
      <c r="AA92" s="3"/>
      <c r="AB92" s="3"/>
    </row>
    <row r="93" spans="1:28" ht="14.5" outlineLevel="1">
      <c r="A93" s="16" t="s">
        <v>7</v>
      </c>
      <c r="B93" s="2">
        <v>2.2153309191649067</v>
      </c>
      <c r="C93" s="2">
        <v>2.1729963787473601</v>
      </c>
      <c r="D93" s="2">
        <v>2.1306618383298135</v>
      </c>
      <c r="E93" s="2">
        <v>2.0883272979122669</v>
      </c>
      <c r="F93" s="2">
        <v>2.0459927574947203</v>
      </c>
      <c r="G93" s="2">
        <v>2.0036582170771737</v>
      </c>
      <c r="H93" s="2">
        <v>1.9613236766596271</v>
      </c>
      <c r="I93" s="2">
        <v>1.5</v>
      </c>
      <c r="J93" s="2">
        <v>1.5</v>
      </c>
      <c r="K93" s="2">
        <v>1.5</v>
      </c>
      <c r="M93" s="36"/>
      <c r="N93" s="36"/>
      <c r="Q93" s="3"/>
      <c r="R93" s="3"/>
      <c r="S93" s="3"/>
      <c r="T93" s="3"/>
      <c r="U93" s="3"/>
      <c r="V93" s="3"/>
      <c r="W93" s="3"/>
      <c r="X93" s="3"/>
      <c r="Y93" s="3"/>
      <c r="Z93" s="3"/>
      <c r="AA93" s="3"/>
      <c r="AB93" s="3"/>
    </row>
    <row r="94" spans="1:28" ht="14.5" outlineLevel="1">
      <c r="A94" s="16" t="s">
        <v>8</v>
      </c>
      <c r="B94" s="2">
        <v>2.4386325888010845</v>
      </c>
      <c r="C94" s="2">
        <v>2.4079488832016267</v>
      </c>
      <c r="D94" s="2">
        <v>2.3772651776021689</v>
      </c>
      <c r="E94" s="2">
        <v>2.3465814720027112</v>
      </c>
      <c r="F94" s="2">
        <v>2.3158977664032534</v>
      </c>
      <c r="G94" s="2">
        <v>2.2852140608037956</v>
      </c>
      <c r="H94" s="2">
        <v>2.2545303552043379</v>
      </c>
      <c r="I94" s="2">
        <v>1.5</v>
      </c>
      <c r="J94" s="2">
        <v>1.5</v>
      </c>
      <c r="K94" s="2">
        <v>1.5</v>
      </c>
      <c r="M94" s="36"/>
      <c r="N94" s="36"/>
      <c r="Q94" s="3"/>
      <c r="R94" s="3"/>
      <c r="S94" s="3"/>
      <c r="T94" s="3"/>
      <c r="U94" s="3"/>
      <c r="V94" s="3"/>
      <c r="W94" s="3"/>
      <c r="X94" s="3"/>
      <c r="Y94" s="3"/>
      <c r="Z94" s="3"/>
    </row>
    <row r="95" spans="1:28" outlineLevel="1"/>
    <row r="96" spans="1:28" outlineLevel="1">
      <c r="A96" t="s">
        <v>29</v>
      </c>
    </row>
    <row r="97" spans="1:29" ht="14.5" outlineLevel="1">
      <c r="A97" s="16"/>
      <c r="B97" s="67">
        <v>2010</v>
      </c>
      <c r="C97" s="67">
        <v>2020</v>
      </c>
      <c r="D97" s="67">
        <v>2030</v>
      </c>
      <c r="E97" s="67">
        <v>2040</v>
      </c>
      <c r="F97" s="67">
        <v>2050</v>
      </c>
      <c r="G97" s="67">
        <v>2060</v>
      </c>
      <c r="H97" s="67">
        <v>2070</v>
      </c>
      <c r="I97" s="67">
        <v>2080</v>
      </c>
      <c r="J97" s="67">
        <v>2090</v>
      </c>
      <c r="K97" s="67">
        <v>2100</v>
      </c>
      <c r="T97" s="2"/>
      <c r="U97" s="2"/>
      <c r="V97" s="2"/>
      <c r="W97" s="2"/>
      <c r="X97" s="2"/>
      <c r="Y97" s="2"/>
      <c r="Z97" s="2"/>
      <c r="AA97" s="2"/>
      <c r="AB97" s="2"/>
      <c r="AC97" s="2"/>
    </row>
    <row r="98" spans="1:29" ht="14.5" outlineLevel="1">
      <c r="A98" s="16" t="s">
        <v>5</v>
      </c>
      <c r="B98" s="2">
        <f>B71*'Transport demand all'!B$205/B85</f>
        <v>291.6266218822737</v>
      </c>
      <c r="C98" s="2">
        <f>C71*'Transport demand all'!C$205/C85</f>
        <v>321.65300118036964</v>
      </c>
      <c r="D98" s="2">
        <f>D71*'Transport demand all'!D$205/D85</f>
        <v>352.18336870005726</v>
      </c>
      <c r="E98" s="2">
        <f>E71*'Transport demand all'!E$205/E85</f>
        <v>430.54302466682066</v>
      </c>
      <c r="F98" s="2">
        <f>F71*'Transport demand all'!F$205/F85</f>
        <v>514.4679669680595</v>
      </c>
      <c r="G98" s="2">
        <f>G71*'Transport demand all'!G$205/G85</f>
        <v>647.94426408591232</v>
      </c>
      <c r="H98" s="2">
        <f>H71*'Transport demand all'!H$205/H85</f>
        <v>849.5808859179599</v>
      </c>
      <c r="I98" s="2">
        <f>I71*'Transport demand all'!I$205/I85</f>
        <v>1316.3922609829865</v>
      </c>
      <c r="J98" s="2">
        <f>J71*'Transport demand all'!J$205/J85</f>
        <v>1997.756048815924</v>
      </c>
      <c r="K98" s="2">
        <f>K71*'Transport demand all'!K$205/K85</f>
        <v>2849.1125373365444</v>
      </c>
      <c r="N98" s="1"/>
      <c r="O98" s="1"/>
      <c r="P98" s="1"/>
      <c r="Q98" s="1"/>
      <c r="R98" s="1"/>
      <c r="T98" s="2"/>
      <c r="U98" s="2"/>
      <c r="V98" s="2"/>
      <c r="W98" s="2"/>
      <c r="X98" s="2"/>
      <c r="Y98" s="2"/>
      <c r="Z98" s="2"/>
      <c r="AA98" s="2"/>
      <c r="AB98" s="2"/>
      <c r="AC98" s="2"/>
    </row>
    <row r="99" spans="1:29" ht="14.5" outlineLevel="1">
      <c r="A99" s="16" t="s">
        <v>6</v>
      </c>
      <c r="B99" s="2">
        <f>B72*'Transport demand all'!B$205/B86</f>
        <v>63.968990089679835</v>
      </c>
      <c r="C99" s="2">
        <f>C72*'Transport demand all'!C$205/C86</f>
        <v>157.92453189859671</v>
      </c>
      <c r="D99" s="2">
        <f>D72*'Transport demand all'!D$205/D86</f>
        <v>328.36186530209284</v>
      </c>
      <c r="E99" s="2">
        <f>E72*'Transport demand all'!E$205/E86</f>
        <v>569.8573622755041</v>
      </c>
      <c r="F99" s="2">
        <f>F72*'Transport demand all'!F$205/F86</f>
        <v>903.86399973961329</v>
      </c>
      <c r="G99" s="2">
        <f>G72*'Transport demand all'!G$205/G86</f>
        <v>1154.457553302854</v>
      </c>
      <c r="H99" s="2">
        <f>H72*'Transport demand all'!H$205/H86</f>
        <v>1417.5721742583373</v>
      </c>
      <c r="I99" s="2">
        <f>I72*'Transport demand all'!I$205/I86</f>
        <v>1621.1595890545354</v>
      </c>
      <c r="J99" s="2">
        <f>J72*'Transport demand all'!J$205/J86</f>
        <v>2508.1267977534317</v>
      </c>
      <c r="K99" s="2">
        <f>K72*'Transport demand all'!K$205/K86</f>
        <v>2623.8329495635494</v>
      </c>
      <c r="N99" s="1"/>
      <c r="O99" s="1"/>
      <c r="P99" s="1"/>
      <c r="Q99" s="1"/>
      <c r="R99" s="1"/>
      <c r="T99" s="2"/>
      <c r="U99" s="2"/>
      <c r="V99" s="2"/>
      <c r="W99" s="2"/>
      <c r="X99" s="2"/>
      <c r="Y99" s="2"/>
      <c r="Z99" s="2"/>
      <c r="AA99" s="2"/>
      <c r="AB99" s="2"/>
      <c r="AC99" s="2"/>
    </row>
    <row r="100" spans="1:29" ht="14.5" outlineLevel="1">
      <c r="A100" s="16" t="s">
        <v>11</v>
      </c>
      <c r="B100" s="2">
        <f>B73*'Transport demand all'!B$205/B87</f>
        <v>5453.3779125774508</v>
      </c>
      <c r="C100" s="2">
        <f>C73*'Transport demand all'!C$205/C87</f>
        <v>6055.8898886484421</v>
      </c>
      <c r="D100" s="2">
        <f>D73*'Transport demand all'!D$205/D87</f>
        <v>6161.078400904612</v>
      </c>
      <c r="E100" s="2">
        <f>E73*'Transport demand all'!E$205/E87</f>
        <v>6240.804404535399</v>
      </c>
      <c r="F100" s="2">
        <f>F73*'Transport demand all'!F$205/F87</f>
        <v>6260.1386811246994</v>
      </c>
      <c r="G100" s="2">
        <f>G73*'Transport demand all'!G$205/G87</f>
        <v>6052.3808580792529</v>
      </c>
      <c r="H100" s="2">
        <f>H73*'Transport demand all'!H$205/H87</f>
        <v>5739.7673671449829</v>
      </c>
      <c r="I100" s="2">
        <f>I73*'Transport demand all'!I$205/I87</f>
        <v>5379.5252542615408</v>
      </c>
      <c r="J100" s="2">
        <f>J73*'Transport demand all'!J$205/J87</f>
        <v>4915.6728510065368</v>
      </c>
      <c r="K100" s="2">
        <f>K73*'Transport demand all'!K$205/K87</f>
        <v>4419.037250651083</v>
      </c>
      <c r="N100" s="1"/>
      <c r="O100" s="1"/>
      <c r="P100" s="1"/>
      <c r="Q100" s="1"/>
      <c r="R100" s="1"/>
      <c r="T100" s="2"/>
      <c r="U100" s="2"/>
      <c r="V100" s="2"/>
      <c r="W100" s="2"/>
      <c r="X100" s="2"/>
      <c r="Y100" s="2"/>
      <c r="Z100" s="2"/>
      <c r="AA100" s="2"/>
      <c r="AB100" s="2"/>
      <c r="AC100" s="2"/>
    </row>
    <row r="101" spans="1:29" ht="14.5" outlineLevel="1">
      <c r="A101" s="16" t="s">
        <v>2</v>
      </c>
      <c r="B101" s="2">
        <f>B74*'Transport demand all'!B$205/B88</f>
        <v>187.26121534763686</v>
      </c>
      <c r="C101" s="2">
        <f>C74*'Transport demand all'!C$205/C88</f>
        <v>282.67562493938203</v>
      </c>
      <c r="D101" s="2">
        <f>D74*'Transport demand all'!D$205/D88</f>
        <v>463.62844355072571</v>
      </c>
      <c r="E101" s="2">
        <f>E74*'Transport demand all'!E$205/E88</f>
        <v>750.93234216994699</v>
      </c>
      <c r="F101" s="2">
        <f>F74*'Transport demand all'!F$205/F88</f>
        <v>1167.1867160164422</v>
      </c>
      <c r="G101" s="2">
        <f>G74*'Transport demand all'!G$205/G88</f>
        <v>1683.011137818424</v>
      </c>
      <c r="H101" s="2">
        <f>H74*'Transport demand all'!H$205/H88</f>
        <v>2368.088105924488</v>
      </c>
      <c r="I101" s="2">
        <f>I74*'Transport demand all'!I$205/I88</f>
        <v>2960.0637961065654</v>
      </c>
      <c r="J101" s="2">
        <f>J74*'Transport demand all'!J$205/J88</f>
        <v>3653.492850536285</v>
      </c>
      <c r="K101" s="2">
        <f>K74*'Transport demand all'!K$205/K88</f>
        <v>4430.8830119293125</v>
      </c>
      <c r="N101" s="1"/>
      <c r="O101" s="1"/>
      <c r="P101" s="1"/>
      <c r="Q101" s="1"/>
      <c r="R101" s="1"/>
      <c r="T101" s="2"/>
      <c r="U101" s="2"/>
      <c r="V101" s="2"/>
      <c r="W101" s="2"/>
      <c r="X101" s="2"/>
      <c r="Y101" s="2"/>
      <c r="Z101" s="2"/>
      <c r="AA101" s="2"/>
      <c r="AB101" s="2"/>
      <c r="AC101" s="2"/>
    </row>
    <row r="102" spans="1:29" ht="14.5" outlineLevel="1">
      <c r="A102" s="16" t="s">
        <v>3</v>
      </c>
      <c r="B102" s="2">
        <f>B75*'Transport demand all'!B$205/B89</f>
        <v>1926.2589573782777</v>
      </c>
      <c r="C102" s="2">
        <f>C75*'Transport demand all'!C$205/C89</f>
        <v>2357.9668699662839</v>
      </c>
      <c r="D102" s="2">
        <f>D75*'Transport demand all'!D$205/D89</f>
        <v>2694.6546231024167</v>
      </c>
      <c r="E102" s="2">
        <f>E75*'Transport demand all'!E$205/E89</f>
        <v>3142.0843256237804</v>
      </c>
      <c r="F102" s="2">
        <f>F75*'Transport demand all'!F$205/F89</f>
        <v>3605.8467615583677</v>
      </c>
      <c r="G102" s="2">
        <f>G75*'Transport demand all'!G$205/G89</f>
        <v>4202.2249907896403</v>
      </c>
      <c r="H102" s="2">
        <f>H75*'Transport demand all'!H$205/H89</f>
        <v>4656.9712856804217</v>
      </c>
      <c r="I102" s="2">
        <f>I75*'Transport demand all'!I$205/I89</f>
        <v>4909.0306488286251</v>
      </c>
      <c r="J102" s="2">
        <f>J75*'Transport demand all'!J$205/J89</f>
        <v>5083.8600111093974</v>
      </c>
      <c r="K102" s="2">
        <f>K75*'Transport demand all'!K$205/K89</f>
        <v>5125.3188298027353</v>
      </c>
      <c r="N102" s="1"/>
      <c r="O102" s="1"/>
      <c r="P102" s="1"/>
      <c r="Q102" s="1"/>
      <c r="R102" s="1"/>
      <c r="T102" s="2"/>
      <c r="U102" s="2"/>
      <c r="V102" s="2"/>
      <c r="W102" s="2"/>
      <c r="X102" s="2"/>
      <c r="Y102" s="2"/>
      <c r="Z102" s="2"/>
      <c r="AA102" s="2"/>
      <c r="AB102" s="2"/>
      <c r="AC102" s="2"/>
    </row>
    <row r="103" spans="1:29" ht="14.5" outlineLevel="1">
      <c r="A103" s="16" t="s">
        <v>4</v>
      </c>
      <c r="B103" s="2">
        <f>B76*'Transport demand all'!B$205/B90</f>
        <v>768.67760070860538</v>
      </c>
      <c r="C103" s="2">
        <f>C76*'Transport demand all'!C$205/C90</f>
        <v>895.29189836947182</v>
      </c>
      <c r="D103" s="2">
        <f>D76*'Transport demand all'!D$205/D90</f>
        <v>1021.3798587183836</v>
      </c>
      <c r="E103" s="2">
        <f>E76*'Transport demand all'!E$205/E90</f>
        <v>1282.2902538594462</v>
      </c>
      <c r="F103" s="2">
        <f>F76*'Transport demand all'!F$205/F90</f>
        <v>1553.8638262190407</v>
      </c>
      <c r="G103" s="2">
        <f>G76*'Transport demand all'!G$205/G90</f>
        <v>1778.6850039990536</v>
      </c>
      <c r="H103" s="2">
        <f>H76*'Transport demand all'!H$205/H90</f>
        <v>1957.2113347564459</v>
      </c>
      <c r="I103" s="2">
        <f>I76*'Transport demand all'!I$205/I90</f>
        <v>2151.1725544393526</v>
      </c>
      <c r="J103" s="2">
        <f>J76*'Transport demand all'!J$205/J90</f>
        <v>2371.8787390070402</v>
      </c>
      <c r="K103" s="2">
        <f>K76*'Transport demand all'!K$205/K90</f>
        <v>2625.0930919208731</v>
      </c>
      <c r="N103" s="1"/>
      <c r="O103" s="1"/>
      <c r="P103" s="1"/>
      <c r="Q103" s="1"/>
      <c r="R103" s="1"/>
      <c r="T103" s="2"/>
      <c r="U103" s="2"/>
      <c r="V103" s="2"/>
      <c r="W103" s="2"/>
      <c r="X103" s="2"/>
      <c r="Y103" s="2"/>
      <c r="Z103" s="2"/>
      <c r="AA103" s="2"/>
      <c r="AB103" s="2"/>
      <c r="AC103" s="2"/>
    </row>
    <row r="104" spans="1:29" ht="14.5" outlineLevel="1">
      <c r="A104" s="16" t="s">
        <v>0</v>
      </c>
      <c r="B104" s="2">
        <f>B77*'Transport demand all'!B$205/B91</f>
        <v>13624.386164892016</v>
      </c>
      <c r="C104" s="2">
        <f>C77*'Transport demand all'!C$205/C91</f>
        <v>14137.925065430863</v>
      </c>
      <c r="D104" s="2">
        <f>D77*'Transport demand all'!D$205/D91</f>
        <v>13479.141140819482</v>
      </c>
      <c r="E104" s="2">
        <f>E77*'Transport demand all'!E$205/E91</f>
        <v>12651.835529974911</v>
      </c>
      <c r="F104" s="2">
        <f>F77*'Transport demand all'!F$205/F91</f>
        <v>11686.047006174085</v>
      </c>
      <c r="G104" s="2">
        <f>G77*'Transport demand all'!G$205/G91</f>
        <v>10623.534880744388</v>
      </c>
      <c r="H104" s="2">
        <f>H77*'Transport demand all'!H$205/H91</f>
        <v>9487.9060966435136</v>
      </c>
      <c r="I104" s="2">
        <f>I77*'Transport demand all'!I$205/I91</f>
        <v>8343.8278257626989</v>
      </c>
      <c r="J104" s="2">
        <f>J77*'Transport demand all'!J$205/J91</f>
        <v>7201.2458566382566</v>
      </c>
      <c r="K104" s="2">
        <f>K77*'Transport demand all'!K$205/K91</f>
        <v>6090.4485649263888</v>
      </c>
      <c r="N104" s="1"/>
      <c r="O104" s="1"/>
      <c r="P104" s="1"/>
      <c r="Q104" s="1"/>
      <c r="R104" s="1"/>
      <c r="T104" s="2"/>
      <c r="U104" s="2"/>
      <c r="V104" s="2"/>
      <c r="W104" s="2"/>
      <c r="X104" s="2"/>
      <c r="Y104" s="2"/>
      <c r="Z104" s="2"/>
      <c r="AA104" s="2"/>
      <c r="AB104" s="2"/>
      <c r="AC104" s="2"/>
    </row>
    <row r="105" spans="1:29" ht="14.5" outlineLevel="1">
      <c r="A105" s="16" t="s">
        <v>1</v>
      </c>
      <c r="B105" s="2">
        <f>B78*'Transport demand all'!B$205/B92</f>
        <v>4678.4459322766625</v>
      </c>
      <c r="C105" s="2">
        <f>C78*'Transport demand all'!C$205/C92</f>
        <v>5091.7818293622768</v>
      </c>
      <c r="D105" s="2">
        <f>D78*'Transport demand all'!D$205/D92</f>
        <v>5088.3113674978695</v>
      </c>
      <c r="E105" s="2">
        <f>E78*'Transport demand all'!E$205/E92</f>
        <v>4989.6973389542545</v>
      </c>
      <c r="F105" s="2">
        <f>F78*'Transport demand all'!F$205/F92</f>
        <v>4833.4425335226879</v>
      </c>
      <c r="G105" s="2">
        <f>G78*'Transport demand all'!G$205/G92</f>
        <v>4604.3646041722232</v>
      </c>
      <c r="H105" s="2">
        <f>H78*'Transport demand all'!H$205/H92</f>
        <v>4336.4992461033089</v>
      </c>
      <c r="I105" s="2">
        <f>I78*'Transport demand all'!I$205/I92</f>
        <v>4033.5755753248836</v>
      </c>
      <c r="J105" s="2">
        <f>J78*'Transport demand all'!J$205/J92</f>
        <v>3703.497530691091</v>
      </c>
      <c r="K105" s="2">
        <f>K78*'Transport demand all'!K$205/K92</f>
        <v>3351.1467358682457</v>
      </c>
      <c r="N105" s="1"/>
      <c r="O105" s="1"/>
      <c r="P105" s="1"/>
      <c r="Q105" s="1"/>
      <c r="R105" s="1"/>
      <c r="T105" s="2"/>
      <c r="U105" s="2"/>
      <c r="V105" s="2"/>
      <c r="W105" s="2"/>
      <c r="X105" s="2"/>
      <c r="Y105" s="2"/>
      <c r="Z105" s="2"/>
      <c r="AA105" s="2"/>
      <c r="AB105" s="2"/>
      <c r="AC105" s="2"/>
    </row>
    <row r="106" spans="1:29" ht="14.5" outlineLevel="1">
      <c r="A106" s="16" t="s">
        <v>7</v>
      </c>
      <c r="B106" s="2">
        <f>B79*'Transport demand all'!B$205/B93</f>
        <v>916.53364919732724</v>
      </c>
      <c r="C106" s="2">
        <f>C79*'Transport demand all'!C$205/C93</f>
        <v>1301.3042182433505</v>
      </c>
      <c r="D106" s="2">
        <f>D79*'Transport demand all'!D$205/D93</f>
        <v>1549.9687542091733</v>
      </c>
      <c r="E106" s="2">
        <f>E79*'Transport demand all'!E$205/E93</f>
        <v>1716.2868703083445</v>
      </c>
      <c r="F106" s="2">
        <f>F79*'Transport demand all'!F$205/F93</f>
        <v>1861.6607834274837</v>
      </c>
      <c r="G106" s="2">
        <f>G79*'Transport demand all'!G$205/G93</f>
        <v>1970.7350854516139</v>
      </c>
      <c r="H106" s="2">
        <f>H79*'Transport demand all'!H$205/H93</f>
        <v>2092.4748864561384</v>
      </c>
      <c r="I106" s="2">
        <f>I79*'Transport demand all'!I$205/I93</f>
        <v>2950.9718843867922</v>
      </c>
      <c r="J106" s="2">
        <f>J79*'Transport demand all'!J$205/J93</f>
        <v>3190.9818719494692</v>
      </c>
      <c r="K106" s="2">
        <f>K79*'Transport demand all'!K$205/K93</f>
        <v>3456.8378765657239</v>
      </c>
      <c r="N106" s="1"/>
      <c r="O106" s="1"/>
      <c r="P106" s="1"/>
      <c r="Q106" s="1"/>
      <c r="R106" s="1"/>
      <c r="T106" s="2"/>
      <c r="U106" s="2"/>
      <c r="V106" s="2"/>
      <c r="W106" s="2"/>
      <c r="X106" s="2"/>
      <c r="Y106" s="2"/>
      <c r="Z106" s="2"/>
      <c r="AA106" s="2"/>
      <c r="AB106" s="2"/>
      <c r="AC106" s="2"/>
    </row>
    <row r="107" spans="1:29" ht="14.5" outlineLevel="1">
      <c r="A107" s="16" t="s">
        <v>8</v>
      </c>
      <c r="B107" s="2">
        <f>B80*'Transport demand all'!B$205/B94</f>
        <v>85.925139385617058</v>
      </c>
      <c r="C107" s="2">
        <f>C80*'Transport demand all'!C$205/C94</f>
        <v>143.330470043491</v>
      </c>
      <c r="D107" s="2">
        <f>D80*'Transport demand all'!D$205/D94</f>
        <v>266.4749815090218</v>
      </c>
      <c r="E107" s="2">
        <f>E80*'Transport demand all'!E$205/E94</f>
        <v>525.50176461372291</v>
      </c>
      <c r="F107" s="2">
        <f>F80*'Transport demand all'!F$205/F94</f>
        <v>833.95685474109052</v>
      </c>
      <c r="G107" s="2">
        <f>G80*'Transport demand all'!G$205/G94</f>
        <v>1264.3335244514658</v>
      </c>
      <c r="H107" s="2">
        <f>H80*'Transport demand all'!H$205/H94</f>
        <v>1748.5774913880209</v>
      </c>
      <c r="I107" s="2">
        <f>I80*'Transport demand all'!I$205/I94</f>
        <v>3085.2080559873543</v>
      </c>
      <c r="J107" s="2">
        <f>J80*'Transport demand all'!J$205/J94</f>
        <v>3399.1979580618504</v>
      </c>
      <c r="K107" s="2">
        <f>K80*'Transport demand all'!K$205/K94</f>
        <v>3494.1520248619072</v>
      </c>
      <c r="N107" s="1"/>
      <c r="O107" s="1"/>
      <c r="P107" s="1"/>
      <c r="Q107" s="1"/>
      <c r="R107" s="1"/>
      <c r="S107" s="1"/>
      <c r="T107" s="1"/>
      <c r="U107" s="1"/>
      <c r="V107" s="1"/>
      <c r="W107" s="1"/>
      <c r="X107" s="1"/>
      <c r="Y107" s="1"/>
    </row>
    <row r="108" spans="1:29" outlineLevel="1"/>
    <row r="109" spans="1:29" outlineLevel="1">
      <c r="A109" s="8" t="s">
        <v>30</v>
      </c>
    </row>
    <row r="110" spans="1:29" outlineLevel="1">
      <c r="A110" t="s">
        <v>31</v>
      </c>
    </row>
    <row r="111" spans="1:29" outlineLevel="1">
      <c r="A111" t="s">
        <v>32</v>
      </c>
    </row>
    <row r="112" spans="1:29" ht="14.5" outlineLevel="1">
      <c r="A112" s="21" t="s">
        <v>148</v>
      </c>
    </row>
    <row r="113" spans="1:11" ht="14.5" outlineLevel="1">
      <c r="A113" s="21" t="s">
        <v>151</v>
      </c>
    </row>
    <row r="114" spans="1:11" ht="14.5" outlineLevel="1">
      <c r="A114" s="21" t="s">
        <v>33</v>
      </c>
      <c r="B114" s="21"/>
      <c r="C114" s="21"/>
      <c r="D114" s="21"/>
      <c r="E114" s="8" t="s">
        <v>35</v>
      </c>
    </row>
    <row r="115" spans="1:11" outlineLevel="1">
      <c r="A115" s="37" t="s">
        <v>34</v>
      </c>
      <c r="B115" s="37">
        <v>0.3</v>
      </c>
      <c r="C115" s="37">
        <v>0.3</v>
      </c>
      <c r="D115" s="37">
        <v>0.3</v>
      </c>
      <c r="E115" s="37">
        <v>0.3</v>
      </c>
      <c r="F115" s="37">
        <v>0.3</v>
      </c>
      <c r="G115" s="37">
        <v>0.3</v>
      </c>
      <c r="H115" s="37">
        <v>0.3</v>
      </c>
      <c r="I115" s="37">
        <v>0.3</v>
      </c>
      <c r="J115" s="37">
        <v>0.3</v>
      </c>
      <c r="K115" s="37">
        <v>0.3</v>
      </c>
    </row>
    <row r="116" spans="1:11" ht="14.5" outlineLevel="1">
      <c r="A116" s="40"/>
      <c r="B116" s="42">
        <v>2010</v>
      </c>
      <c r="C116" s="42">
        <v>2020</v>
      </c>
      <c r="D116" s="42">
        <v>2030</v>
      </c>
      <c r="E116" s="42">
        <v>2040</v>
      </c>
      <c r="F116" s="42">
        <v>2050</v>
      </c>
      <c r="G116" s="42">
        <v>2060</v>
      </c>
      <c r="H116" s="42">
        <v>2070</v>
      </c>
      <c r="I116" s="42">
        <v>2080</v>
      </c>
      <c r="J116" s="42">
        <v>2090</v>
      </c>
      <c r="K116" s="42">
        <v>2100</v>
      </c>
    </row>
    <row r="117" spans="1:11" ht="14.5" outlineLevel="1">
      <c r="A117" s="42" t="s">
        <v>5</v>
      </c>
      <c r="B117" s="43">
        <f>'SSP2 26 (base)'!B117</f>
        <v>2.1378200572916701</v>
      </c>
      <c r="C117" s="43">
        <f>'Transport demand all'!$B$190*'SSP2 26 (base)'!C117</f>
        <v>2.074544382392872</v>
      </c>
      <c r="D117" s="43">
        <f>'Transport demand all'!$B$190*'SSP2 26 (base)'!D117</f>
        <v>2.0644681322278879</v>
      </c>
      <c r="E117" s="43">
        <f>'Transport demand all'!$B$190*'SSP2 26 (base)'!E117</f>
        <v>2.0543918820629035</v>
      </c>
      <c r="F117" s="43">
        <f>'Transport demand all'!$B$190*'SSP2 26 (base)'!F117</f>
        <v>2.044315631897919</v>
      </c>
      <c r="G117" s="43">
        <f>'Transport demand all'!$B$190*'SSP2 26 (base)'!G117</f>
        <v>2.0342393817329345</v>
      </c>
      <c r="H117" s="43">
        <f>'Transport demand all'!$B$190*'SSP2 26 (base)'!H117</f>
        <v>2.0241631315679496</v>
      </c>
      <c r="I117" s="43">
        <f>'Transport demand all'!$B$190*'SSP2 26 (base)'!I117</f>
        <v>1.9642514997080227</v>
      </c>
      <c r="J117" s="43">
        <f>'Transport demand all'!$B$190*'SSP2 26 (base)'!J117</f>
        <v>1.9061131456912401</v>
      </c>
      <c r="K117" s="43">
        <f>'Transport demand all'!$B$190*'SSP2 26 (base)'!K117</f>
        <v>1.8496955836444693</v>
      </c>
    </row>
    <row r="118" spans="1:11" ht="14.5" outlineLevel="1">
      <c r="A118" s="42" t="s">
        <v>6</v>
      </c>
      <c r="B118" s="43">
        <f>'SSP2 26 (base)'!B118</f>
        <v>1.9927996227424347</v>
      </c>
      <c r="C118" s="43">
        <f>'Transport demand all'!$B$190*'SSP2 26 (base)'!C118</f>
        <v>1.9338162950123901</v>
      </c>
      <c r="D118" s="43">
        <f>'Transport demand all'!$B$190*'SSP2 26 (base)'!D118</f>
        <v>1.9518856623235017</v>
      </c>
      <c r="E118" s="43">
        <f>'Transport demand all'!$B$190*'SSP2 26 (base)'!E118</f>
        <v>1.9699550296346136</v>
      </c>
      <c r="F118" s="43">
        <f>'Transport demand all'!$B$190*'SSP2 26 (base)'!F118</f>
        <v>1.9880243969457254</v>
      </c>
      <c r="G118" s="43">
        <f>'Transport demand all'!$B$190*'SSP2 26 (base)'!G118</f>
        <v>2.0060937642568377</v>
      </c>
      <c r="H118" s="43">
        <f>'Transport demand all'!$B$190*'SSP2 26 (base)'!H118</f>
        <v>2.0241631315679496</v>
      </c>
      <c r="I118" s="43">
        <f>'Transport demand all'!$B$190*'SSP2 26 (base)'!I118</f>
        <v>1.9642514997080227</v>
      </c>
      <c r="J118" s="43">
        <f>'Transport demand all'!$B$190*'SSP2 26 (base)'!J118</f>
        <v>1.9061131456912401</v>
      </c>
      <c r="K118" s="43">
        <f>'Transport demand all'!$B$190*'SSP2 26 (base)'!K118</f>
        <v>1.8496955836444693</v>
      </c>
    </row>
    <row r="119" spans="1:11" ht="14.5" outlineLevel="1">
      <c r="A119" s="42" t="s">
        <v>11</v>
      </c>
      <c r="B119" s="43">
        <f>'SSP2 26 (base)'!B119</f>
        <v>3.0374470969511083</v>
      </c>
      <c r="C119" s="43">
        <f>'Transport demand all'!$B$190*'SSP2 26 (base)'!C119</f>
        <v>2.9475440602696845</v>
      </c>
      <c r="D119" s="43">
        <f>'Transport demand all'!$B$190*'SSP2 26 (base)'!D119</f>
        <v>2.7628678745293413</v>
      </c>
      <c r="E119" s="43">
        <f>'Transport demand all'!$B$190*'SSP2 26 (base)'!E119</f>
        <v>2.5781916887889977</v>
      </c>
      <c r="F119" s="43">
        <f>'Transport demand all'!$B$190*'SSP2 26 (base)'!F119</f>
        <v>2.393515503048647</v>
      </c>
      <c r="G119" s="43">
        <f>'Transport demand all'!$B$190*'SSP2 26 (base)'!G119</f>
        <v>2.2088393173083034</v>
      </c>
      <c r="H119" s="43">
        <f>'Transport demand all'!$B$190*'SSP2 26 (base)'!H119</f>
        <v>2.0241631315679496</v>
      </c>
      <c r="I119" s="43">
        <f>'Transport demand all'!$B$190*'SSP2 26 (base)'!I119</f>
        <v>1.9642514997080227</v>
      </c>
      <c r="J119" s="43">
        <f>'Transport demand all'!$B$190*'SSP2 26 (base)'!J119</f>
        <v>1.9061131456912401</v>
      </c>
      <c r="K119" s="43">
        <f>'Transport demand all'!$B$190*'SSP2 26 (base)'!K119</f>
        <v>1.8496955836444693</v>
      </c>
    </row>
    <row r="120" spans="1:11" ht="14.5" outlineLevel="1">
      <c r="A120" s="42" t="s">
        <v>2</v>
      </c>
      <c r="B120" s="43">
        <f>'SSP2 26 (base)'!B120</f>
        <v>2.639329989612262</v>
      </c>
      <c r="C120" s="43">
        <f>'Transport demand all'!$B$190*'SSP2 26 (base)'!C120</f>
        <v>2.5612105118743056</v>
      </c>
      <c r="D120" s="43">
        <f>'Transport demand all'!$B$190*'SSP2 26 (base)'!D120</f>
        <v>2.4538010358130329</v>
      </c>
      <c r="E120" s="43">
        <f>'Transport demand all'!$B$190*'SSP2 26 (base)'!E120</f>
        <v>2.3463915597517619</v>
      </c>
      <c r="F120" s="43">
        <f>'Transport demand all'!$B$190*'SSP2 26 (base)'!F120</f>
        <v>2.238982083690491</v>
      </c>
      <c r="G120" s="43">
        <f>'Transport demand all'!$B$190*'SSP2 26 (base)'!G120</f>
        <v>2.1315726076292201</v>
      </c>
      <c r="H120" s="43">
        <f>'Transport demand all'!$B$190*'SSP2 26 (base)'!H120</f>
        <v>2.0241631315679496</v>
      </c>
      <c r="I120" s="43">
        <f>'Transport demand all'!$B$190*'SSP2 26 (base)'!I120</f>
        <v>1.9642514997080227</v>
      </c>
      <c r="J120" s="43">
        <f>'Transport demand all'!$B$190*'SSP2 26 (base)'!J120</f>
        <v>1.9061131456912401</v>
      </c>
      <c r="K120" s="43">
        <f>'Transport demand all'!$B$190*'SSP2 26 (base)'!K120</f>
        <v>1.8496955836444693</v>
      </c>
    </row>
    <row r="121" spans="1:11" ht="14.5" outlineLevel="1">
      <c r="A121" s="42" t="s">
        <v>3</v>
      </c>
      <c r="B121" s="43">
        <f>'SSP2 26 (base)'!B121</f>
        <v>2.4602892978071242</v>
      </c>
      <c r="C121" s="43">
        <f>'Transport demand all'!$B$190*'SSP2 26 (base)'!C121</f>
        <v>2.3874691064004363</v>
      </c>
      <c r="D121" s="43">
        <f>'Transport demand all'!$B$190*'SSP2 26 (base)'!D121</f>
        <v>2.3148079114339399</v>
      </c>
      <c r="E121" s="43">
        <f>'Transport demand all'!$B$190*'SSP2 26 (base)'!E121</f>
        <v>2.2421467164674418</v>
      </c>
      <c r="F121" s="43">
        <f>'Transport demand all'!$B$190*'SSP2 26 (base)'!F121</f>
        <v>2.1694855215009454</v>
      </c>
      <c r="G121" s="43">
        <f>'Transport demand all'!$B$190*'SSP2 26 (base)'!G121</f>
        <v>2.0968243265344473</v>
      </c>
      <c r="H121" s="43">
        <f>'Transport demand all'!$B$190*'SSP2 26 (base)'!H121</f>
        <v>2.0241631315679496</v>
      </c>
      <c r="I121" s="43">
        <f>'Transport demand all'!$B$190*'SSP2 26 (base)'!I121</f>
        <v>1.9642514997080227</v>
      </c>
      <c r="J121" s="43">
        <f>'Transport demand all'!$B$190*'SSP2 26 (base)'!J121</f>
        <v>1.9061131456912401</v>
      </c>
      <c r="K121" s="43">
        <f>'Transport demand all'!$B$190*'SSP2 26 (base)'!K121</f>
        <v>1.8496955836444693</v>
      </c>
    </row>
    <row r="122" spans="1:11" ht="14.5" outlineLevel="1">
      <c r="A122" s="42" t="s">
        <v>4</v>
      </c>
      <c r="B122" s="43">
        <f>'SSP2 26 (base)'!B122</f>
        <v>2.2933939494975801</v>
      </c>
      <c r="C122" s="43">
        <f>'Transport demand all'!$B$190*'SSP2 26 (base)'!C122</f>
        <v>2.2255135638363464</v>
      </c>
      <c r="D122" s="43">
        <f>'Transport demand all'!$B$190*'SSP2 26 (base)'!D122</f>
        <v>2.1852434773826666</v>
      </c>
      <c r="E122" s="43">
        <f>'Transport demand all'!$B$190*'SSP2 26 (base)'!E122</f>
        <v>2.1449733909289872</v>
      </c>
      <c r="F122" s="43">
        <f>'Transport demand all'!$B$190*'SSP2 26 (base)'!F122</f>
        <v>2.1047033044753078</v>
      </c>
      <c r="G122" s="43">
        <f>'Transport demand all'!$B$190*'SSP2 26 (base)'!G122</f>
        <v>2.0644332180216285</v>
      </c>
      <c r="H122" s="43">
        <f>'Transport demand all'!$B$190*'SSP2 26 (base)'!H122</f>
        <v>2.0241631315679496</v>
      </c>
      <c r="I122" s="43">
        <f>'Transport demand all'!$B$190*'SSP2 26 (base)'!I122</f>
        <v>1.9642514997080227</v>
      </c>
      <c r="J122" s="43">
        <f>'Transport demand all'!$B$190*'SSP2 26 (base)'!J122</f>
        <v>1.9061131456912401</v>
      </c>
      <c r="K122" s="43">
        <f>'Transport demand all'!$B$190*'SSP2 26 (base)'!K122</f>
        <v>1.8496955836444693</v>
      </c>
    </row>
    <row r="123" spans="1:11" ht="14.5" outlineLevel="1">
      <c r="A123" s="42" t="s">
        <v>0</v>
      </c>
      <c r="B123" s="43">
        <f>'SSP2 26 (base)'!B123</f>
        <v>3.2584888378733448</v>
      </c>
      <c r="C123" s="43">
        <f>'Transport demand all'!$B$190*'SSP2 26 (base)'!C123</f>
        <v>3.162043358440505</v>
      </c>
      <c r="D123" s="43">
        <f>'Transport demand all'!$B$190*'SSP2 26 (base)'!D123</f>
        <v>2.9344673130659942</v>
      </c>
      <c r="E123" s="43">
        <f>'Transport demand all'!$B$190*'SSP2 26 (base)'!E123</f>
        <v>2.706891267691482</v>
      </c>
      <c r="F123" s="43">
        <f>'Transport demand all'!$B$190*'SSP2 26 (base)'!F123</f>
        <v>2.479315222316977</v>
      </c>
      <c r="G123" s="43">
        <f>'Transport demand all'!$B$190*'SSP2 26 (base)'!G123</f>
        <v>2.2517391769424648</v>
      </c>
      <c r="H123" s="43">
        <f>'Transport demand all'!$B$190*'SSP2 26 (base)'!H123</f>
        <v>2.0241631315679496</v>
      </c>
      <c r="I123" s="43">
        <f>'Transport demand all'!$B$190*'SSP2 26 (base)'!I123</f>
        <v>1.9642514997080227</v>
      </c>
      <c r="J123" s="43">
        <f>'Transport demand all'!$B$190*'SSP2 26 (base)'!J123</f>
        <v>1.9061131456912401</v>
      </c>
      <c r="K123" s="43">
        <f>'Transport demand all'!$B$190*'SSP2 26 (base)'!K123</f>
        <v>1.8496955836444693</v>
      </c>
    </row>
    <row r="124" spans="1:11" ht="14.5" outlineLevel="1">
      <c r="A124" s="42" t="s">
        <v>1</v>
      </c>
      <c r="B124" s="43">
        <f>'SSP2 26 (base)'!B124</f>
        <v>2.8313998684120483</v>
      </c>
      <c r="C124" s="43">
        <f>'Transport demand all'!$B$190*'SSP2 26 (base)'!C124</f>
        <v>2.7475954635599811</v>
      </c>
      <c r="D124" s="43">
        <f>'Transport demand all'!$B$190*'SSP2 26 (base)'!D124</f>
        <v>2.602908997161574</v>
      </c>
      <c r="E124" s="43">
        <f>'Transport demand all'!$B$190*'SSP2 26 (base)'!E124</f>
        <v>2.4582225307631695</v>
      </c>
      <c r="F124" s="43">
        <f>'Transport demand all'!$B$190*'SSP2 26 (base)'!F124</f>
        <v>2.3135360643647616</v>
      </c>
      <c r="G124" s="43">
        <f>'Transport demand all'!$B$190*'SSP2 26 (base)'!G124</f>
        <v>2.1688495979663571</v>
      </c>
      <c r="H124" s="43">
        <f>'Transport demand all'!$B$190*'SSP2 26 (base)'!H124</f>
        <v>2.0241631315679496</v>
      </c>
      <c r="I124" s="43">
        <f>'Transport demand all'!$B$190*'SSP2 26 (base)'!I124</f>
        <v>1.9642514997080227</v>
      </c>
      <c r="J124" s="43">
        <f>'Transport demand all'!$B$190*'SSP2 26 (base)'!J124</f>
        <v>1.9061131456912401</v>
      </c>
      <c r="K124" s="43">
        <f>'Transport demand all'!$B$190*'SSP2 26 (base)'!K124</f>
        <v>1.8496955836444693</v>
      </c>
    </row>
    <row r="125" spans="1:11" ht="14.5" outlineLevel="1">
      <c r="A125" s="42" t="s">
        <v>7</v>
      </c>
      <c r="B125" s="43">
        <f>'SSP2 26 (base)'!B125</f>
        <v>1.8576167450844432</v>
      </c>
      <c r="C125" s="43">
        <f>'Transport demand all'!$B$190*'SSP2 26 (base)'!C125</f>
        <v>1.8026345903200069</v>
      </c>
      <c r="D125" s="43">
        <f>'Transport demand all'!$B$190*'SSP2 26 (base)'!D125</f>
        <v>1.8469402985695957</v>
      </c>
      <c r="E125" s="43">
        <f>'Transport demand all'!$B$190*'SSP2 26 (base)'!E125</f>
        <v>1.8912460068191841</v>
      </c>
      <c r="F125" s="43">
        <f>'Transport demand all'!$B$190*'SSP2 26 (base)'!F125</f>
        <v>1.9355517150687724</v>
      </c>
      <c r="G125" s="43">
        <f>'Transport demand all'!$B$190*'SSP2 26 (base)'!G125</f>
        <v>1.9798574233183608</v>
      </c>
      <c r="H125" s="43">
        <f>'Transport demand all'!$B$190*'SSP2 26 (base)'!H125</f>
        <v>2.0241631315679496</v>
      </c>
      <c r="I125" s="43">
        <f>'Transport demand all'!$B$190*'SSP2 26 (base)'!I125</f>
        <v>1.9642514997080227</v>
      </c>
      <c r="J125" s="43">
        <f>'Transport demand all'!$B$190*'SSP2 26 (base)'!J125</f>
        <v>1.9061131456912401</v>
      </c>
      <c r="K125" s="43">
        <f>'Transport demand all'!$B$190*'SSP2 26 (base)'!K125</f>
        <v>1.8496955836444693</v>
      </c>
    </row>
    <row r="126" spans="1:11" ht="14.5" outlineLevel="1">
      <c r="A126" s="42" t="s">
        <v>8</v>
      </c>
      <c r="B126" s="43">
        <f>'SSP2 26 (base)'!B126</f>
        <v>1.731604087153183</v>
      </c>
      <c r="C126" s="43">
        <f>'Transport demand all'!$B$190*'SSP2 26 (base)'!C126</f>
        <v>1.6803516831454561</v>
      </c>
      <c r="D126" s="43">
        <f>'Transport demand all'!$B$190*'SSP2 26 (base)'!D126</f>
        <v>1.7491139728299547</v>
      </c>
      <c r="E126" s="43">
        <f>'Transport demand all'!$B$190*'SSP2 26 (base)'!E126</f>
        <v>1.8178762625144529</v>
      </c>
      <c r="F126" s="43">
        <f>'Transport demand all'!$B$190*'SSP2 26 (base)'!F126</f>
        <v>1.886638552198951</v>
      </c>
      <c r="G126" s="43">
        <f>'Transport demand all'!$B$190*'SSP2 26 (base)'!G126</f>
        <v>1.955400841883451</v>
      </c>
      <c r="H126" s="43">
        <f>'Transport demand all'!$B$190*'SSP2 26 (base)'!H126</f>
        <v>2.0241631315679496</v>
      </c>
      <c r="I126" s="43">
        <f>'Transport demand all'!$B$190*'SSP2 26 (base)'!I126</f>
        <v>1.9642514997080227</v>
      </c>
      <c r="J126" s="43">
        <f>'Transport demand all'!$B$190*'SSP2 26 (base)'!J126</f>
        <v>1.9061131456912401</v>
      </c>
      <c r="K126" s="43">
        <f>'Transport demand all'!$B$190*'SSP2 26 (base)'!K126</f>
        <v>1.8496955836444693</v>
      </c>
    </row>
    <row r="127" spans="1:11" outlineLevel="1">
      <c r="H127" s="108"/>
      <c r="I127" s="108"/>
      <c r="J127" s="108"/>
      <c r="K127" s="108"/>
    </row>
    <row r="128" spans="1:11" ht="14.5" outlineLevel="1">
      <c r="A128" t="s">
        <v>36</v>
      </c>
    </row>
    <row r="129" spans="1:26" ht="14.5" outlineLevel="1">
      <c r="A129" s="5" t="s">
        <v>37</v>
      </c>
      <c r="B129" s="32"/>
      <c r="C129" s="32"/>
      <c r="D129" s="32"/>
      <c r="E129" s="32"/>
      <c r="F129" s="32"/>
      <c r="G129" s="32"/>
      <c r="H129" s="32"/>
      <c r="I129" s="32"/>
      <c r="J129" s="32"/>
      <c r="K129" s="32"/>
      <c r="L129" s="5"/>
    </row>
    <row r="130" spans="1:26" ht="14.5" outlineLevel="1">
      <c r="A130" s="32"/>
      <c r="B130" s="68">
        <v>2010</v>
      </c>
      <c r="C130" s="68">
        <v>2020</v>
      </c>
      <c r="D130" s="68">
        <v>2030</v>
      </c>
      <c r="E130" s="68">
        <v>2040</v>
      </c>
      <c r="F130" s="68">
        <v>2050</v>
      </c>
      <c r="G130" s="68">
        <v>2060</v>
      </c>
      <c r="H130" s="68">
        <v>2070</v>
      </c>
      <c r="I130" s="68">
        <v>2080</v>
      </c>
      <c r="J130" s="68">
        <v>2090</v>
      </c>
      <c r="K130" s="68">
        <v>2100</v>
      </c>
      <c r="L130" s="5"/>
      <c r="N130" s="1"/>
      <c r="O130" s="1"/>
      <c r="P130" s="1"/>
      <c r="Q130" s="1"/>
      <c r="R130" s="1"/>
      <c r="S130" s="1"/>
      <c r="T130" s="1"/>
      <c r="U130" s="1"/>
      <c r="V130" s="1"/>
      <c r="W130" s="1"/>
      <c r="X130" s="1"/>
      <c r="Y130" s="1"/>
    </row>
    <row r="131" spans="1:26" ht="14.5" outlineLevel="1">
      <c r="A131" s="32" t="s">
        <v>5</v>
      </c>
      <c r="B131" s="6">
        <f>B98*B10</f>
        <v>249.70119034199391</v>
      </c>
      <c r="C131" s="6">
        <f t="shared" ref="C131:K131" si="2">C98*C10</f>
        <v>353.74303601111598</v>
      </c>
      <c r="D131" s="6">
        <f t="shared" si="2"/>
        <v>491.08869845954376</v>
      </c>
      <c r="E131" s="6">
        <f t="shared" si="2"/>
        <v>740.24680916300849</v>
      </c>
      <c r="F131" s="6">
        <f t="shared" si="2"/>
        <v>1063.1677886020909</v>
      </c>
      <c r="G131" s="6">
        <f t="shared" si="2"/>
        <v>1561.8065069224328</v>
      </c>
      <c r="H131" s="6">
        <f t="shared" si="2"/>
        <v>2325.4955790222843</v>
      </c>
      <c r="I131" s="6">
        <f t="shared" si="2"/>
        <v>4010.6976406927897</v>
      </c>
      <c r="J131" s="6">
        <f t="shared" si="2"/>
        <v>6656.6003418552291</v>
      </c>
      <c r="K131" s="6">
        <f t="shared" si="2"/>
        <v>10228.398467588919</v>
      </c>
      <c r="L131" s="5"/>
      <c r="N131" s="1"/>
      <c r="O131" s="1"/>
      <c r="P131" s="1"/>
      <c r="Q131" s="1"/>
      <c r="R131" s="1"/>
      <c r="S131" s="1"/>
      <c r="T131" s="1"/>
      <c r="U131" s="1"/>
      <c r="V131" s="1"/>
      <c r="W131" s="1"/>
      <c r="X131" s="1"/>
      <c r="Y131" s="1"/>
    </row>
    <row r="132" spans="1:26" ht="14.5" outlineLevel="1">
      <c r="A132" s="32" t="s">
        <v>6</v>
      </c>
      <c r="B132" s="6">
        <f t="shared" ref="B132:K140" si="3">B99*B11</f>
        <v>93.386767276813472</v>
      </c>
      <c r="C132" s="6">
        <f t="shared" si="3"/>
        <v>239.68139176761701</v>
      </c>
      <c r="D132" s="6">
        <f t="shared" si="3"/>
        <v>506.42562642957193</v>
      </c>
      <c r="E132" s="6">
        <f t="shared" si="3"/>
        <v>866.06089790116437</v>
      </c>
      <c r="F132" s="6">
        <f t="shared" si="3"/>
        <v>1323.2493520602384</v>
      </c>
      <c r="G132" s="6">
        <f t="shared" si="3"/>
        <v>1605.0825367624332</v>
      </c>
      <c r="H132" s="6">
        <f t="shared" si="3"/>
        <v>1867.0424815629667</v>
      </c>
      <c r="I132" s="6">
        <f t="shared" si="3"/>
        <v>2033.0397440321942</v>
      </c>
      <c r="J132" s="6">
        <f t="shared" si="3"/>
        <v>3038.6546530209116</v>
      </c>
      <c r="K132" s="6">
        <f t="shared" si="3"/>
        <v>3126.8193385692816</v>
      </c>
      <c r="L132" s="5"/>
      <c r="N132" s="1"/>
      <c r="O132" s="1"/>
      <c r="P132" s="1"/>
      <c r="Q132" s="1"/>
      <c r="R132" s="1"/>
      <c r="S132" s="1"/>
      <c r="T132" s="1"/>
      <c r="U132" s="1"/>
      <c r="V132" s="1"/>
      <c r="W132" s="1"/>
      <c r="X132" s="1"/>
      <c r="Y132" s="1"/>
    </row>
    <row r="133" spans="1:26" ht="14.5" outlineLevel="1">
      <c r="A133" s="32" t="s">
        <v>11</v>
      </c>
      <c r="B133" s="6">
        <f t="shared" si="3"/>
        <v>3326.434460825973</v>
      </c>
      <c r="C133" s="6">
        <f t="shared" si="3"/>
        <v>3794.8123100224593</v>
      </c>
      <c r="D133" s="6">
        <f t="shared" si="3"/>
        <v>3873.8804416917974</v>
      </c>
      <c r="E133" s="6">
        <f t="shared" si="3"/>
        <v>3879.409805078868</v>
      </c>
      <c r="F133" s="6">
        <f t="shared" si="3"/>
        <v>3800.8323306408661</v>
      </c>
      <c r="G133" s="6">
        <f t="shared" si="3"/>
        <v>3544.686701336117</v>
      </c>
      <c r="H133" s="6">
        <f t="shared" si="3"/>
        <v>3218.4760835232423</v>
      </c>
      <c r="I133" s="6">
        <f t="shared" si="3"/>
        <v>2889.052711157447</v>
      </c>
      <c r="J133" s="6">
        <f t="shared" si="3"/>
        <v>2532.5313736866469</v>
      </c>
      <c r="K133" s="6">
        <f t="shared" si="3"/>
        <v>2183.0099481110979</v>
      </c>
      <c r="L133" s="5"/>
      <c r="N133" s="1"/>
      <c r="O133" s="1"/>
      <c r="P133" s="1"/>
      <c r="Q133" s="1"/>
      <c r="R133" s="1"/>
      <c r="S133" s="1"/>
      <c r="T133" s="1"/>
      <c r="U133" s="1"/>
      <c r="V133" s="1"/>
      <c r="W133" s="1"/>
      <c r="X133" s="1"/>
      <c r="Y133" s="1"/>
    </row>
    <row r="134" spans="1:26" ht="14.5" outlineLevel="1">
      <c r="A134" s="32" t="s">
        <v>2</v>
      </c>
      <c r="B134" s="6">
        <f t="shared" si="3"/>
        <v>52.233299246193447</v>
      </c>
      <c r="C134" s="6">
        <f t="shared" si="3"/>
        <v>80.025897292298751</v>
      </c>
      <c r="D134" s="6">
        <f t="shared" si="3"/>
        <v>132.0497062614775</v>
      </c>
      <c r="E134" s="6">
        <f t="shared" si="3"/>
        <v>214.6599698288689</v>
      </c>
      <c r="F134" s="6">
        <f t="shared" si="3"/>
        <v>337.35649941377244</v>
      </c>
      <c r="G134" s="6">
        <f t="shared" si="3"/>
        <v>492.56697051768532</v>
      </c>
      <c r="H134" s="6">
        <f t="shared" si="3"/>
        <v>703.87872959267065</v>
      </c>
      <c r="I134" s="6">
        <f t="shared" si="3"/>
        <v>900.26614310196373</v>
      </c>
      <c r="J134" s="6">
        <f t="shared" si="3"/>
        <v>1140.6785204774262</v>
      </c>
      <c r="K134" s="6">
        <f t="shared" si="3"/>
        <v>1419.1481749657712</v>
      </c>
      <c r="L134" s="5"/>
      <c r="N134" s="1"/>
      <c r="O134" s="1"/>
      <c r="P134" s="1"/>
      <c r="Q134" s="1"/>
      <c r="R134" s="1"/>
      <c r="S134" s="1"/>
      <c r="T134" s="1"/>
      <c r="U134" s="1"/>
      <c r="V134" s="1"/>
      <c r="W134" s="1"/>
      <c r="X134" s="1"/>
      <c r="Y134" s="1"/>
    </row>
    <row r="135" spans="1:26" ht="14.5" outlineLevel="1">
      <c r="A135" s="32" t="s">
        <v>3</v>
      </c>
      <c r="B135" s="6">
        <f t="shared" si="3"/>
        <v>1128.3359700265842</v>
      </c>
      <c r="C135" s="6">
        <f t="shared" si="3"/>
        <v>1549.0016326370178</v>
      </c>
      <c r="D135" s="6">
        <f t="shared" si="3"/>
        <v>1969.2321997450069</v>
      </c>
      <c r="E135" s="6">
        <f t="shared" si="3"/>
        <v>2501.2220347798661</v>
      </c>
      <c r="F135" s="6">
        <f t="shared" si="3"/>
        <v>3081.7730348810046</v>
      </c>
      <c r="G135" s="6">
        <f t="shared" si="3"/>
        <v>3803.1507416114341</v>
      </c>
      <c r="H135" s="6">
        <f t="shared" si="3"/>
        <v>4422.363541179293</v>
      </c>
      <c r="I135" s="6">
        <f t="shared" si="3"/>
        <v>4870.5545187617372</v>
      </c>
      <c r="J135" s="6">
        <f t="shared" si="3"/>
        <v>5262.9104559873613</v>
      </c>
      <c r="K135" s="6">
        <f t="shared" si="3"/>
        <v>5540.1436857642448</v>
      </c>
      <c r="L135" s="5"/>
      <c r="N135" s="1"/>
      <c r="O135" s="1"/>
      <c r="P135" s="1"/>
      <c r="Q135" s="1"/>
      <c r="R135" s="1"/>
      <c r="S135" s="1"/>
      <c r="T135" s="1"/>
      <c r="U135" s="1"/>
      <c r="V135" s="1"/>
      <c r="W135" s="1"/>
      <c r="X135" s="1"/>
      <c r="Y135" s="1"/>
    </row>
    <row r="136" spans="1:26" ht="14.5" outlineLevel="1">
      <c r="A136" s="32" t="s">
        <v>4</v>
      </c>
      <c r="B136" s="6">
        <f t="shared" si="3"/>
        <v>292.75629954918696</v>
      </c>
      <c r="C136" s="6">
        <f t="shared" si="3"/>
        <v>410.6273955801679</v>
      </c>
      <c r="D136" s="6">
        <f t="shared" si="3"/>
        <v>549.57132499488762</v>
      </c>
      <c r="E136" s="6">
        <f t="shared" si="3"/>
        <v>788.63857629163681</v>
      </c>
      <c r="F136" s="6">
        <f t="shared" si="3"/>
        <v>1074.9830969261864</v>
      </c>
      <c r="G136" s="6">
        <f t="shared" si="3"/>
        <v>1358.0286822766579</v>
      </c>
      <c r="H136" s="6">
        <f t="shared" si="3"/>
        <v>1622.4037110219633</v>
      </c>
      <c r="I136" s="6">
        <f t="shared" si="3"/>
        <v>1922.7554823627693</v>
      </c>
      <c r="J136" s="6">
        <f t="shared" si="3"/>
        <v>2276.8994350331955</v>
      </c>
      <c r="K136" s="6">
        <f t="shared" si="3"/>
        <v>2689.9749728461288</v>
      </c>
      <c r="L136" s="5"/>
      <c r="N136" s="1"/>
      <c r="O136" s="1"/>
      <c r="P136" s="1"/>
      <c r="Q136" s="1"/>
      <c r="R136" s="1"/>
      <c r="S136" s="1"/>
      <c r="T136" s="1"/>
      <c r="U136" s="1"/>
      <c r="V136" s="1"/>
      <c r="W136" s="1"/>
      <c r="X136" s="1"/>
      <c r="Y136" s="1"/>
    </row>
    <row r="137" spans="1:26" ht="14.5" outlineLevel="1">
      <c r="A137" s="32" t="s">
        <v>0</v>
      </c>
      <c r="B137" s="6">
        <f t="shared" si="3"/>
        <v>4744.8097333909791</v>
      </c>
      <c r="C137" s="6">
        <f t="shared" si="3"/>
        <v>5221.2944944310684</v>
      </c>
      <c r="D137" s="6">
        <f t="shared" si="3"/>
        <v>5109.5132670244229</v>
      </c>
      <c r="E137" s="6">
        <f t="shared" si="3"/>
        <v>4817.3333188596407</v>
      </c>
      <c r="F137" s="6">
        <f t="shared" si="3"/>
        <v>4388.1636971746839</v>
      </c>
      <c r="G137" s="6">
        <f t="shared" si="3"/>
        <v>3891.2925659847019</v>
      </c>
      <c r="H137" s="6">
        <f t="shared" si="3"/>
        <v>3358.035542822658</v>
      </c>
      <c r="I137" s="6">
        <f t="shared" si="3"/>
        <v>2813.1098443979481</v>
      </c>
      <c r="J137" s="6">
        <f t="shared" si="3"/>
        <v>2278.2906065275215</v>
      </c>
      <c r="K137" s="6">
        <f t="shared" si="3"/>
        <v>1786.2482924680601</v>
      </c>
      <c r="L137" s="5"/>
      <c r="N137" s="1"/>
      <c r="O137" s="1"/>
      <c r="P137" s="1"/>
      <c r="Q137" s="1"/>
      <c r="R137" s="1"/>
      <c r="S137" s="1"/>
      <c r="T137" s="1"/>
      <c r="U137" s="1"/>
      <c r="V137" s="1"/>
      <c r="W137" s="1"/>
      <c r="X137" s="1"/>
      <c r="Y137" s="1"/>
    </row>
    <row r="138" spans="1:26" ht="14.5" outlineLevel="1">
      <c r="A138" s="32" t="s">
        <v>1</v>
      </c>
      <c r="B138" s="6">
        <f t="shared" si="3"/>
        <v>591.99146021088518</v>
      </c>
      <c r="C138" s="6">
        <f t="shared" si="3"/>
        <v>627.36098712335354</v>
      </c>
      <c r="D138" s="6">
        <f t="shared" si="3"/>
        <v>587.5695836173411</v>
      </c>
      <c r="E138" s="6">
        <f t="shared" si="3"/>
        <v>528.12939890493146</v>
      </c>
      <c r="F138" s="6">
        <f t="shared" si="3"/>
        <v>461.60174747516402</v>
      </c>
      <c r="G138" s="6">
        <f t="shared" si="3"/>
        <v>390.49849184229225</v>
      </c>
      <c r="H138" s="6">
        <f t="shared" si="3"/>
        <v>319.98893895804616</v>
      </c>
      <c r="I138" s="6">
        <f t="shared" si="3"/>
        <v>256.38680817404469</v>
      </c>
      <c r="J138" s="6">
        <f t="shared" si="3"/>
        <v>201.89993245382979</v>
      </c>
      <c r="K138" s="6">
        <f t="shared" si="3"/>
        <v>155.26210009430565</v>
      </c>
      <c r="L138" s="5"/>
      <c r="N138" s="1"/>
      <c r="O138" s="1"/>
      <c r="P138" s="1"/>
      <c r="Q138" s="1"/>
      <c r="R138" s="1"/>
      <c r="S138" s="1"/>
      <c r="T138" s="1"/>
      <c r="U138" s="1"/>
      <c r="V138" s="1"/>
      <c r="W138" s="1"/>
      <c r="X138" s="1"/>
      <c r="Y138" s="1"/>
    </row>
    <row r="139" spans="1:26" ht="14.5" outlineLevel="1">
      <c r="A139" s="32" t="s">
        <v>7</v>
      </c>
      <c r="B139" s="6">
        <f t="shared" si="3"/>
        <v>656.28030469903376</v>
      </c>
      <c r="C139" s="6">
        <f t="shared" si="3"/>
        <v>1035.8252850967563</v>
      </c>
      <c r="D139" s="6">
        <f t="shared" si="3"/>
        <v>1352.3988207583284</v>
      </c>
      <c r="E139" s="6">
        <f t="shared" si="3"/>
        <v>1597.7183793153408</v>
      </c>
      <c r="F139" s="6">
        <f t="shared" si="3"/>
        <v>1813.6507772298492</v>
      </c>
      <c r="G139" s="6">
        <f t="shared" si="3"/>
        <v>1980.6026572729556</v>
      </c>
      <c r="H139" s="6">
        <f t="shared" si="3"/>
        <v>2147.6280866565921</v>
      </c>
      <c r="I139" s="6">
        <f t="shared" si="3"/>
        <v>3083.5240777857289</v>
      </c>
      <c r="J139" s="6">
        <f t="shared" si="3"/>
        <v>3397.1984793328352</v>
      </c>
      <c r="K139" s="6">
        <f t="shared" si="3"/>
        <v>3754.5579956542292</v>
      </c>
      <c r="L139" s="5"/>
      <c r="N139" s="1"/>
      <c r="O139" s="1"/>
      <c r="P139" s="1"/>
      <c r="Q139" s="1"/>
      <c r="R139" s="1"/>
      <c r="S139" s="1"/>
      <c r="T139" s="1"/>
      <c r="U139" s="1"/>
      <c r="V139" s="1"/>
      <c r="W139" s="1"/>
      <c r="X139" s="1"/>
      <c r="Y139" s="1"/>
    </row>
    <row r="140" spans="1:26" ht="14.5" outlineLevel="1">
      <c r="A140" s="32" t="s">
        <v>8</v>
      </c>
      <c r="B140" s="6">
        <f t="shared" si="3"/>
        <v>127.29642627016882</v>
      </c>
      <c r="C140" s="6">
        <f t="shared" si="3"/>
        <v>247.53109688080883</v>
      </c>
      <c r="D140" s="6">
        <f t="shared" si="3"/>
        <v>529.46879690705748</v>
      </c>
      <c r="E140" s="6">
        <f t="shared" si="3"/>
        <v>1177.6276511331794</v>
      </c>
      <c r="F140" s="6">
        <f t="shared" si="3"/>
        <v>2083.9314664268559</v>
      </c>
      <c r="G140" s="6">
        <f t="shared" si="3"/>
        <v>3455.8913109043283</v>
      </c>
      <c r="H140" s="6">
        <f t="shared" si="3"/>
        <v>5139.1588034900024</v>
      </c>
      <c r="I140" s="6">
        <f t="shared" si="3"/>
        <v>9659.9677048892627</v>
      </c>
      <c r="J140" s="6">
        <f t="shared" si="3"/>
        <v>11246.998356744618</v>
      </c>
      <c r="K140" s="6">
        <f t="shared" si="3"/>
        <v>12134.288291145682</v>
      </c>
      <c r="L140" s="5"/>
      <c r="N140" s="1"/>
      <c r="O140" s="1"/>
      <c r="P140" s="1"/>
      <c r="Q140" s="1"/>
      <c r="R140" s="1"/>
      <c r="S140" s="1"/>
      <c r="T140" s="1"/>
      <c r="U140" s="1"/>
      <c r="V140" s="1"/>
      <c r="W140" s="1"/>
    </row>
    <row r="141" spans="1:26" ht="14.5" outlineLevel="1">
      <c r="A141" s="32"/>
      <c r="B141" s="6"/>
      <c r="C141" s="6"/>
      <c r="D141" s="6"/>
      <c r="E141" s="6"/>
      <c r="F141" s="6"/>
      <c r="G141" s="6"/>
      <c r="H141" s="6"/>
      <c r="I141" s="6"/>
      <c r="J141" s="6"/>
      <c r="K141" s="6"/>
      <c r="L141" s="5"/>
    </row>
    <row r="142" spans="1:26" ht="14.5" outlineLevel="1">
      <c r="A142" t="s">
        <v>38</v>
      </c>
    </row>
    <row r="143" spans="1:26" ht="14.5" outlineLevel="1">
      <c r="A143" s="24" t="s">
        <v>39</v>
      </c>
      <c r="B143" s="23"/>
      <c r="C143" s="23"/>
      <c r="D143" s="23"/>
      <c r="E143" s="23"/>
      <c r="F143" s="23"/>
      <c r="G143" s="23"/>
      <c r="H143" s="23"/>
      <c r="I143" s="23"/>
      <c r="J143" s="23"/>
      <c r="K143" s="23"/>
      <c r="L143" s="32"/>
    </row>
    <row r="144" spans="1:26" ht="14.5" outlineLevel="1">
      <c r="A144" s="23"/>
      <c r="B144" s="69">
        <v>2010</v>
      </c>
      <c r="C144" s="69">
        <v>2020</v>
      </c>
      <c r="D144" s="69">
        <v>2030</v>
      </c>
      <c r="E144" s="69">
        <v>2040</v>
      </c>
      <c r="F144" s="69">
        <v>2050</v>
      </c>
      <c r="G144" s="69">
        <v>2060</v>
      </c>
      <c r="H144" s="69">
        <v>2070</v>
      </c>
      <c r="I144" s="69">
        <v>2080</v>
      </c>
      <c r="J144" s="69">
        <v>2090</v>
      </c>
      <c r="K144" s="69">
        <v>2100</v>
      </c>
      <c r="L144" s="6"/>
      <c r="O144" s="1"/>
      <c r="P144" s="1"/>
      <c r="Q144" s="1"/>
      <c r="R144" s="1"/>
      <c r="S144" s="1"/>
      <c r="T144" s="1"/>
      <c r="U144" s="1"/>
      <c r="V144" s="1"/>
      <c r="W144" s="1"/>
      <c r="X144" s="1"/>
      <c r="Y144" s="1"/>
      <c r="Z144" s="1"/>
    </row>
    <row r="145" spans="1:26" ht="14.5" outlineLevel="1">
      <c r="A145" s="23" t="s">
        <v>5</v>
      </c>
      <c r="B145" s="46">
        <f>B71*B10</f>
        <v>600.24809264463488</v>
      </c>
      <c r="C145" s="46">
        <f t="shared" ref="C145:K145" si="4">C71*C10</f>
        <v>833.34725891388155</v>
      </c>
      <c r="D145" s="46">
        <f t="shared" si="4"/>
        <v>1215.7734714664703</v>
      </c>
      <c r="E145" s="46">
        <f t="shared" si="4"/>
        <v>1925.0207859934733</v>
      </c>
      <c r="F145" s="46">
        <f t="shared" si="4"/>
        <v>2902.8880436595491</v>
      </c>
      <c r="G145" s="46">
        <f t="shared" si="4"/>
        <v>4475.2788793693553</v>
      </c>
      <c r="H145" s="46">
        <f t="shared" si="4"/>
        <v>6989.697393719538</v>
      </c>
      <c r="I145" s="46">
        <f t="shared" si="4"/>
        <v>12638.29481483593</v>
      </c>
      <c r="J145" s="46">
        <f t="shared" si="4"/>
        <v>21979.201794091972</v>
      </c>
      <c r="K145" s="46">
        <f t="shared" si="4"/>
        <v>35368.105750199735</v>
      </c>
      <c r="L145" s="6"/>
      <c r="O145" s="1"/>
      <c r="P145" s="1"/>
      <c r="Q145" s="1"/>
      <c r="R145" s="1"/>
      <c r="S145" s="1"/>
      <c r="T145" s="1"/>
      <c r="U145" s="1"/>
      <c r="V145" s="1"/>
      <c r="W145" s="1"/>
      <c r="X145" s="1"/>
      <c r="Y145" s="1"/>
      <c r="Z145" s="1"/>
    </row>
    <row r="146" spans="1:26" ht="14.5" outlineLevel="1">
      <c r="A146" s="23" t="s">
        <v>6</v>
      </c>
      <c r="B146" s="46">
        <f t="shared" ref="B146:K154" si="5">B72*B11</f>
        <v>226.57445195206074</v>
      </c>
      <c r="C146" s="46">
        <f t="shared" si="5"/>
        <v>572.66873660781675</v>
      </c>
      <c r="D146" s="46">
        <f t="shared" si="5"/>
        <v>1278.004233978821</v>
      </c>
      <c r="E146" s="46">
        <f t="shared" si="5"/>
        <v>2307.8396008633108</v>
      </c>
      <c r="F146" s="46">
        <f t="shared" si="5"/>
        <v>3722.4521775934422</v>
      </c>
      <c r="G146" s="46">
        <f t="shared" si="5"/>
        <v>4765.419367639458</v>
      </c>
      <c r="H146" s="46">
        <f t="shared" si="5"/>
        <v>5848.662543909827</v>
      </c>
      <c r="I146" s="46">
        <f t="shared" si="5"/>
        <v>6717.7704170841607</v>
      </c>
      <c r="J146" s="46">
        <f t="shared" si="5"/>
        <v>7452.8985423490403</v>
      </c>
      <c r="K146" s="46">
        <f t="shared" si="5"/>
        <v>8227.2400427070006</v>
      </c>
      <c r="L146" s="6"/>
      <c r="O146" s="1"/>
      <c r="P146" s="1"/>
      <c r="Q146" s="1"/>
      <c r="R146" s="1"/>
      <c r="S146" s="1"/>
      <c r="T146" s="1"/>
      <c r="U146" s="1"/>
      <c r="V146" s="1"/>
      <c r="W146" s="1"/>
      <c r="X146" s="1"/>
      <c r="Y146" s="1"/>
      <c r="Z146" s="1"/>
    </row>
    <row r="147" spans="1:26" ht="14.5" outlineLevel="1">
      <c r="A147" s="23" t="s">
        <v>11</v>
      </c>
      <c r="B147" s="46">
        <f t="shared" si="5"/>
        <v>5343.612711910213</v>
      </c>
      <c r="C147" s="46">
        <f t="shared" si="5"/>
        <v>6098.4723092472914</v>
      </c>
      <c r="D147" s="46">
        <f t="shared" si="5"/>
        <v>6682.1936495002819</v>
      </c>
      <c r="E147" s="46">
        <f t="shared" si="5"/>
        <v>7087.7718547539835</v>
      </c>
      <c r="F147" s="46">
        <f t="shared" si="5"/>
        <v>7351.0941342828482</v>
      </c>
      <c r="G147" s="46">
        <f t="shared" si="5"/>
        <v>7252.8004193864708</v>
      </c>
      <c r="H147" s="46">
        <f t="shared" si="5"/>
        <v>6963.0959010222532</v>
      </c>
      <c r="I147" s="46">
        <f t="shared" si="5"/>
        <v>6605.2888636898178</v>
      </c>
      <c r="J147" s="46">
        <f t="shared" si="5"/>
        <v>6211.5315949569767</v>
      </c>
      <c r="K147" s="46">
        <f t="shared" si="5"/>
        <v>5743.9029614500405</v>
      </c>
      <c r="L147" s="6"/>
      <c r="O147" s="1"/>
      <c r="P147" s="1"/>
      <c r="Q147" s="1"/>
      <c r="R147" s="1"/>
      <c r="S147" s="1"/>
      <c r="T147" s="1"/>
      <c r="U147" s="1"/>
      <c r="V147" s="1"/>
      <c r="W147" s="1"/>
      <c r="X147" s="1"/>
      <c r="Y147" s="1"/>
      <c r="Z147" s="1"/>
    </row>
    <row r="148" spans="1:26" ht="14.5" outlineLevel="1">
      <c r="A148" s="23" t="s">
        <v>2</v>
      </c>
      <c r="B148" s="46">
        <f t="shared" si="5"/>
        <v>104.46659849238689</v>
      </c>
      <c r="C148" s="46">
        <f t="shared" si="5"/>
        <v>160.0517945845975</v>
      </c>
      <c r="D148" s="46">
        <f t="shared" si="5"/>
        <v>283.31851068575452</v>
      </c>
      <c r="E148" s="46">
        <f t="shared" si="5"/>
        <v>494.0786523507785</v>
      </c>
      <c r="F148" s="46">
        <f t="shared" si="5"/>
        <v>832.99351884778503</v>
      </c>
      <c r="G148" s="46">
        <f t="shared" si="5"/>
        <v>1239.5068969565166</v>
      </c>
      <c r="H148" s="46">
        <f t="shared" si="5"/>
        <v>1800.1467961376484</v>
      </c>
      <c r="I148" s="46">
        <f t="shared" si="5"/>
        <v>2332.7324422336878</v>
      </c>
      <c r="J148" s="46">
        <f t="shared" si="5"/>
        <v>2984.2544602351918</v>
      </c>
      <c r="K148" s="46">
        <f t="shared" si="5"/>
        <v>3734.0413459753372</v>
      </c>
      <c r="L148" s="6"/>
      <c r="O148" s="1"/>
      <c r="P148" s="1"/>
      <c r="Q148" s="1"/>
      <c r="R148" s="1"/>
      <c r="S148" s="1"/>
      <c r="T148" s="1"/>
      <c r="U148" s="1"/>
      <c r="V148" s="1"/>
      <c r="W148" s="1"/>
      <c r="X148" s="1"/>
      <c r="Y148" s="1"/>
      <c r="Z148" s="1"/>
    </row>
    <row r="149" spans="1:26" ht="14.5" outlineLevel="1">
      <c r="A149" s="23" t="s">
        <v>3</v>
      </c>
      <c r="B149" s="46">
        <f t="shared" si="5"/>
        <v>2113.5789797522912</v>
      </c>
      <c r="C149" s="46">
        <f t="shared" si="5"/>
        <v>2803.3420539687277</v>
      </c>
      <c r="D149" s="46">
        <f t="shared" si="5"/>
        <v>3689.2608931590607</v>
      </c>
      <c r="E149" s="46">
        <f t="shared" si="5"/>
        <v>4844.3998308286573</v>
      </c>
      <c r="F149" s="46">
        <f t="shared" si="5"/>
        <v>6161.929623180501</v>
      </c>
      <c r="G149" s="46">
        <f t="shared" si="5"/>
        <v>7838.2973066470431</v>
      </c>
      <c r="H149" s="46">
        <f t="shared" si="5"/>
        <v>9379.3568001467302</v>
      </c>
      <c r="I149" s="46">
        <f t="shared" si="5"/>
        <v>11135.629128027269</v>
      </c>
      <c r="J149" s="46">
        <f t="shared" si="5"/>
        <v>12908.323631626521</v>
      </c>
      <c r="K149" s="46">
        <f t="shared" si="5"/>
        <v>14577.14278904445</v>
      </c>
      <c r="L149" s="6"/>
      <c r="O149" s="1"/>
      <c r="P149" s="1"/>
      <c r="Q149" s="1"/>
      <c r="R149" s="1"/>
      <c r="S149" s="1"/>
      <c r="T149" s="1"/>
      <c r="U149" s="1"/>
      <c r="V149" s="1"/>
      <c r="W149" s="1"/>
      <c r="X149" s="1"/>
      <c r="Y149" s="1"/>
      <c r="Z149" s="1"/>
    </row>
    <row r="150" spans="1:26" ht="14.5" outlineLevel="1">
      <c r="A150" s="23" t="s">
        <v>4</v>
      </c>
      <c r="B150" s="46">
        <f t="shared" si="5"/>
        <v>709.37557937730787</v>
      </c>
      <c r="C150" s="46">
        <f t="shared" si="5"/>
        <v>979.19796904041857</v>
      </c>
      <c r="D150" s="46">
        <f t="shared" si="5"/>
        <v>1383.2281388436977</v>
      </c>
      <c r="E150" s="46">
        <f t="shared" si="5"/>
        <v>2094.4898246378089</v>
      </c>
      <c r="F150" s="46">
        <f t="shared" si="5"/>
        <v>3011.7003502963544</v>
      </c>
      <c r="G150" s="46">
        <f t="shared" si="5"/>
        <v>4012.4000646312361</v>
      </c>
      <c r="H150" s="46">
        <f t="shared" si="5"/>
        <v>5053.7100120876094</v>
      </c>
      <c r="I150" s="46">
        <f t="shared" si="5"/>
        <v>6312.4495003849433</v>
      </c>
      <c r="J150" s="46">
        <f t="shared" si="5"/>
        <v>7875.9279657760444</v>
      </c>
      <c r="K150" s="46">
        <f t="shared" si="5"/>
        <v>9800.463811904212</v>
      </c>
      <c r="L150" s="6"/>
      <c r="O150" s="1"/>
      <c r="P150" s="1"/>
      <c r="Q150" s="1"/>
      <c r="R150" s="1"/>
      <c r="S150" s="1"/>
      <c r="T150" s="1"/>
      <c r="U150" s="1"/>
      <c r="V150" s="1"/>
      <c r="W150" s="1"/>
      <c r="X150" s="1"/>
      <c r="Y150" s="1"/>
      <c r="Z150" s="1"/>
    </row>
    <row r="151" spans="1:26" ht="14.5" outlineLevel="1">
      <c r="A151" s="23" t="s">
        <v>0</v>
      </c>
      <c r="B151" s="46">
        <f t="shared" si="5"/>
        <v>7117.2146000864686</v>
      </c>
      <c r="C151" s="46">
        <f t="shared" si="5"/>
        <v>7831.9417416466031</v>
      </c>
      <c r="D151" s="46">
        <f t="shared" si="5"/>
        <v>8222.0157666006107</v>
      </c>
      <c r="E151" s="46">
        <f t="shared" si="5"/>
        <v>8315.9713802397691</v>
      </c>
      <c r="F151" s="46">
        <f t="shared" si="5"/>
        <v>8126.3706029263903</v>
      </c>
      <c r="G151" s="46">
        <f t="shared" si="5"/>
        <v>7730.6356222795985</v>
      </c>
      <c r="H151" s="46">
        <f t="shared" si="5"/>
        <v>7156.7215932526815</v>
      </c>
      <c r="I151" s="46">
        <f t="shared" si="5"/>
        <v>6431.6594348649505</v>
      </c>
      <c r="J151" s="46">
        <f t="shared" si="5"/>
        <v>5587.9560790350934</v>
      </c>
      <c r="K151" s="46">
        <f t="shared" si="5"/>
        <v>4699.949657064144</v>
      </c>
      <c r="L151" s="6"/>
      <c r="O151" s="1"/>
      <c r="P151" s="1"/>
      <c r="Q151" s="1"/>
      <c r="R151" s="1"/>
      <c r="S151" s="1"/>
      <c r="T151" s="1"/>
      <c r="U151" s="1"/>
      <c r="V151" s="1"/>
      <c r="W151" s="1"/>
      <c r="X151" s="1"/>
      <c r="Y151" s="1"/>
      <c r="Z151" s="1"/>
    </row>
    <row r="152" spans="1:26" ht="14.5" outlineLevel="1">
      <c r="A152" s="23" t="s">
        <v>1</v>
      </c>
      <c r="B152" s="46">
        <f t="shared" si="5"/>
        <v>887.98719031632777</v>
      </c>
      <c r="C152" s="46">
        <f t="shared" si="5"/>
        <v>941.04148068503036</v>
      </c>
      <c r="D152" s="46">
        <f t="shared" si="5"/>
        <v>945.49248196592328</v>
      </c>
      <c r="E152" s="46">
        <f t="shared" si="5"/>
        <v>911.68882775092993</v>
      </c>
      <c r="F152" s="46">
        <f t="shared" si="5"/>
        <v>854.83293919887217</v>
      </c>
      <c r="G152" s="46">
        <f t="shared" si="5"/>
        <v>775.78375315981111</v>
      </c>
      <c r="H152" s="46">
        <f t="shared" si="5"/>
        <v>681.96769207454588</v>
      </c>
      <c r="I152" s="46">
        <f t="shared" si="5"/>
        <v>586.18138820683578</v>
      </c>
      <c r="J152" s="46">
        <f t="shared" si="5"/>
        <v>495.19931815534363</v>
      </c>
      <c r="K152" s="46">
        <f t="shared" si="5"/>
        <v>408.52330393835149</v>
      </c>
      <c r="L152" s="6"/>
      <c r="O152" s="1"/>
      <c r="P152" s="1"/>
      <c r="Q152" s="1"/>
      <c r="R152" s="1"/>
      <c r="S152" s="1"/>
      <c r="T152" s="1"/>
      <c r="U152" s="1"/>
      <c r="V152" s="1"/>
      <c r="W152" s="1"/>
      <c r="X152" s="1"/>
      <c r="Y152" s="1"/>
      <c r="Z152" s="1"/>
    </row>
    <row r="153" spans="1:26" ht="14.5" outlineLevel="1">
      <c r="A153" s="23" t="s">
        <v>7</v>
      </c>
      <c r="B153" s="46">
        <f t="shared" si="5"/>
        <v>1453.8780506387354</v>
      </c>
      <c r="C153" s="46">
        <f t="shared" si="5"/>
        <v>2250.8445935302034</v>
      </c>
      <c r="D153" s="46">
        <f t="shared" si="5"/>
        <v>3091.1980151422126</v>
      </c>
      <c r="E153" s="46">
        <f t="shared" si="5"/>
        <v>3839.8461739989948</v>
      </c>
      <c r="F153" s="46">
        <f t="shared" si="5"/>
        <v>4581.2110915795529</v>
      </c>
      <c r="G153" s="46">
        <f t="shared" si="5"/>
        <v>5255.9479940687797</v>
      </c>
      <c r="H153" s="46">
        <f t="shared" si="5"/>
        <v>5984.7487311129917</v>
      </c>
      <c r="I153" s="46">
        <f t="shared" si="5"/>
        <v>7049.9119566972477</v>
      </c>
      <c r="J153" s="46">
        <f t="shared" si="5"/>
        <v>8332.2978376364445</v>
      </c>
      <c r="K153" s="46">
        <f t="shared" si="5"/>
        <v>9878.9365613448554</v>
      </c>
      <c r="L153" s="6"/>
      <c r="O153" s="1"/>
      <c r="P153" s="1"/>
      <c r="Q153" s="1"/>
      <c r="R153" s="1"/>
      <c r="S153" s="1"/>
      <c r="T153" s="1"/>
      <c r="U153" s="1"/>
      <c r="V153" s="1"/>
      <c r="W153" s="1"/>
      <c r="X153" s="1"/>
      <c r="Y153" s="1"/>
      <c r="Z153" s="1"/>
    </row>
    <row r="154" spans="1:26" ht="14.5" outlineLevel="1">
      <c r="A154" s="23" t="s">
        <v>8</v>
      </c>
      <c r="B154" s="46">
        <f t="shared" si="5"/>
        <v>310.42921354034814</v>
      </c>
      <c r="C154" s="46">
        <f t="shared" si="5"/>
        <v>596.04222829181731</v>
      </c>
      <c r="D154" s="46">
        <f t="shared" si="5"/>
        <v>1350.2852227913847</v>
      </c>
      <c r="E154" s="46">
        <f t="shared" si="5"/>
        <v>3180.2309650583984</v>
      </c>
      <c r="F154" s="46">
        <f t="shared" si="5"/>
        <v>5958.3410933474788</v>
      </c>
      <c r="G154" s="46">
        <f t="shared" si="5"/>
        <v>10459.64688403065</v>
      </c>
      <c r="H154" s="46">
        <f t="shared" si="5"/>
        <v>16462.117613586957</v>
      </c>
      <c r="I154" s="46">
        <f t="shared" si="5"/>
        <v>22085.743488960172</v>
      </c>
      <c r="J154" s="46">
        <f t="shared" si="5"/>
        <v>27585.476873935222</v>
      </c>
      <c r="K154" s="46">
        <f t="shared" si="5"/>
        <v>31927.556954519729</v>
      </c>
      <c r="L154" s="6"/>
      <c r="O154" s="1"/>
      <c r="P154" s="1"/>
      <c r="Q154" s="1"/>
      <c r="R154" s="1"/>
      <c r="S154" s="1"/>
      <c r="T154" s="1"/>
      <c r="U154" s="1"/>
      <c r="V154" s="1"/>
      <c r="W154" s="1"/>
      <c r="X154" s="1"/>
      <c r="Y154" s="1"/>
      <c r="Z154" s="1"/>
    </row>
    <row r="155" spans="1:26" ht="14.5" outlineLevel="1">
      <c r="A155" s="23" t="s">
        <v>89</v>
      </c>
      <c r="B155" s="46">
        <f>SUM(B145:B154)</f>
        <v>18867.365468710774</v>
      </c>
      <c r="C155" s="46">
        <f t="shared" ref="C155:K155" si="6">SUM(C145:C154)</f>
        <v>23066.950166516392</v>
      </c>
      <c r="D155" s="46">
        <f t="shared" si="6"/>
        <v>28140.770384134219</v>
      </c>
      <c r="E155" s="46">
        <f t="shared" si="6"/>
        <v>35001.3378964761</v>
      </c>
      <c r="F155" s="46">
        <f t="shared" si="6"/>
        <v>43503.813574912783</v>
      </c>
      <c r="G155" s="46">
        <f t="shared" si="6"/>
        <v>53805.717188168928</v>
      </c>
      <c r="H155" s="46">
        <f t="shared" si="6"/>
        <v>66320.225077050796</v>
      </c>
      <c r="I155" s="46">
        <f t="shared" si="6"/>
        <v>81895.661434985013</v>
      </c>
      <c r="J155" s="46">
        <f t="shared" si="6"/>
        <v>101413.06809779783</v>
      </c>
      <c r="K155" s="46">
        <f t="shared" si="6"/>
        <v>124365.86317814785</v>
      </c>
      <c r="L155" s="6"/>
      <c r="O155" s="1"/>
      <c r="P155" s="1"/>
      <c r="Q155" s="1"/>
      <c r="R155" s="1"/>
      <c r="S155" s="1"/>
      <c r="T155" s="1"/>
      <c r="U155" s="1"/>
      <c r="V155" s="1"/>
      <c r="W155" s="1"/>
      <c r="X155" s="1"/>
      <c r="Y155" s="1"/>
    </row>
    <row r="156" spans="1:26" outlineLevel="1">
      <c r="B156" s="1"/>
      <c r="C156" s="1"/>
      <c r="D156" s="1"/>
      <c r="E156" s="1"/>
      <c r="F156" s="1"/>
      <c r="G156" s="1"/>
      <c r="H156" s="1"/>
      <c r="I156" s="1"/>
      <c r="J156" s="1"/>
      <c r="K156" s="1"/>
    </row>
    <row r="157" spans="1:26">
      <c r="A157" t="s">
        <v>40</v>
      </c>
      <c r="B157" s="1"/>
      <c r="C157" s="1"/>
      <c r="D157" s="1"/>
      <c r="E157" s="1"/>
      <c r="F157" s="1"/>
      <c r="G157" s="1"/>
      <c r="H157" s="1"/>
      <c r="I157" s="1"/>
      <c r="J157" s="1"/>
      <c r="K157" s="1"/>
    </row>
    <row r="158" spans="1:26" ht="14.5">
      <c r="A158" s="18" t="s">
        <v>41</v>
      </c>
      <c r="B158" s="17"/>
      <c r="C158" s="17"/>
      <c r="D158" s="17"/>
      <c r="E158" s="17"/>
      <c r="F158" s="17"/>
      <c r="G158" s="17"/>
      <c r="H158" s="17"/>
      <c r="I158" s="17"/>
      <c r="J158" s="17"/>
      <c r="K158" s="17"/>
      <c r="L158" s="32"/>
    </row>
    <row r="159" spans="1:26" ht="14.5">
      <c r="A159" s="17"/>
      <c r="B159" s="70">
        <v>2010</v>
      </c>
      <c r="C159" s="70">
        <v>2020</v>
      </c>
      <c r="D159" s="70">
        <v>2030</v>
      </c>
      <c r="E159" s="70">
        <v>2040</v>
      </c>
      <c r="F159" s="70">
        <v>2050</v>
      </c>
      <c r="G159" s="70">
        <v>2060</v>
      </c>
      <c r="H159" s="70">
        <v>2070</v>
      </c>
      <c r="I159" s="70">
        <v>2080</v>
      </c>
      <c r="J159" s="70">
        <v>2090</v>
      </c>
      <c r="K159" s="70">
        <v>2100</v>
      </c>
      <c r="L159" s="2"/>
      <c r="O159" s="2"/>
      <c r="P159" s="2"/>
      <c r="Q159" s="2"/>
      <c r="R159" s="2"/>
      <c r="S159" s="2"/>
      <c r="T159" s="2"/>
      <c r="U159" s="2"/>
      <c r="V159" s="2"/>
      <c r="W159" s="2"/>
      <c r="X159" s="2"/>
      <c r="Y159" s="2"/>
      <c r="Z159" s="2"/>
    </row>
    <row r="160" spans="1:26" ht="14.5">
      <c r="A160" s="17" t="s">
        <v>5</v>
      </c>
      <c r="B160" s="47">
        <f>B117*B131/1000</f>
        <v>0.53381621304271965</v>
      </c>
      <c r="C160" s="47">
        <f t="shared" ref="C160:J160" si="7">C117*C131/1000</f>
        <v>0.73385562816746008</v>
      </c>
      <c r="D160" s="47">
        <f t="shared" si="7"/>
        <v>1.0138369680669987</v>
      </c>
      <c r="E160" s="47">
        <f t="shared" si="7"/>
        <v>1.520757035467452</v>
      </c>
      <c r="F160" s="47">
        <f t="shared" si="7"/>
        <v>2.1734505295695965</v>
      </c>
      <c r="G160" s="47">
        <f t="shared" si="7"/>
        <v>3.1770883030283641</v>
      </c>
      <c r="H160" s="47">
        <f t="shared" si="7"/>
        <v>4.7071824136811689</v>
      </c>
      <c r="I160" s="47">
        <f t="shared" si="7"/>
        <v>7.87801885560624</v>
      </c>
      <c r="J160" s="47">
        <f t="shared" si="7"/>
        <v>12.688233417223055</v>
      </c>
      <c r="K160" s="47">
        <f>K117*K131/1000</f>
        <v>18.91942347325508</v>
      </c>
      <c r="L160" s="2"/>
      <c r="M160" s="109">
        <f>K160/B160</f>
        <v>35.441829998784648</v>
      </c>
      <c r="O160" s="2"/>
      <c r="P160" s="2"/>
      <c r="Q160" s="2"/>
      <c r="R160" s="2"/>
      <c r="S160" s="2"/>
      <c r="T160" s="2"/>
      <c r="U160" s="2"/>
      <c r="V160" s="2"/>
      <c r="W160" s="2"/>
      <c r="X160" s="2"/>
      <c r="Y160" s="2"/>
      <c r="Z160" s="2"/>
    </row>
    <row r="161" spans="1:26" ht="14.5">
      <c r="A161" s="17" t="s">
        <v>6</v>
      </c>
      <c r="B161" s="47">
        <f t="shared" ref="B161:K169" si="8">B118*B132/1000</f>
        <v>0.18610111459836942</v>
      </c>
      <c r="C161" s="47">
        <f t="shared" si="8"/>
        <v>0.46349978101146633</v>
      </c>
      <c r="D161" s="47">
        <f t="shared" si="8"/>
        <v>0.98848491926107929</v>
      </c>
      <c r="E161" s="47">
        <f t="shared" si="8"/>
        <v>1.7061010217902683</v>
      </c>
      <c r="F161" s="47">
        <f t="shared" si="8"/>
        <v>2.6306519951383773</v>
      </c>
      <c r="G161" s="47">
        <f t="shared" si="8"/>
        <v>3.2199460681166636</v>
      </c>
      <c r="H161" s="47">
        <f t="shared" si="8"/>
        <v>3.7791985562508903</v>
      </c>
      <c r="I161" s="47">
        <f t="shared" si="8"/>
        <v>3.993401366181252</v>
      </c>
      <c r="J161" s="47">
        <f t="shared" si="8"/>
        <v>5.7920195793390139</v>
      </c>
      <c r="K161" s="47">
        <f t="shared" si="8"/>
        <v>5.7836639214057204</v>
      </c>
      <c r="L161" s="2"/>
      <c r="M161" s="109">
        <f t="shared" ref="M161:M170" si="9">K161/B161</f>
        <v>31.078072444045404</v>
      </c>
      <c r="O161" s="2"/>
      <c r="P161" s="2"/>
      <c r="Q161" s="2"/>
      <c r="R161" s="2"/>
      <c r="S161" s="2"/>
      <c r="T161" s="2"/>
      <c r="U161" s="2"/>
      <c r="V161" s="2"/>
      <c r="W161" s="2"/>
      <c r="X161" s="2"/>
      <c r="Y161" s="2"/>
      <c r="Z161" s="2"/>
    </row>
    <row r="162" spans="1:26" ht="14.5">
      <c r="A162" s="17" t="s">
        <v>11</v>
      </c>
      <c r="B162" s="47">
        <f t="shared" si="8"/>
        <v>10.103868696233976</v>
      </c>
      <c r="C162" s="47">
        <f t="shared" si="8"/>
        <v>11.18537648424498</v>
      </c>
      <c r="D162" s="47">
        <f t="shared" si="8"/>
        <v>10.703019822117801</v>
      </c>
      <c r="E162" s="47">
        <f t="shared" si="8"/>
        <v>10.001862116860883</v>
      </c>
      <c r="F162" s="47">
        <f t="shared" si="8"/>
        <v>9.097351107877433</v>
      </c>
      <c r="G162" s="47">
        <f t="shared" si="8"/>
        <v>7.8296433534510905</v>
      </c>
      <c r="H162" s="47">
        <f t="shared" si="8"/>
        <v>6.5147206281009558</v>
      </c>
      <c r="I162" s="47">
        <f t="shared" si="8"/>
        <v>5.6748261206265447</v>
      </c>
      <c r="J162" s="47">
        <f t="shared" si="8"/>
        <v>4.8272913432596125</v>
      </c>
      <c r="K162" s="47">
        <f t="shared" si="8"/>
        <v>4.0379038600730395</v>
      </c>
      <c r="L162" s="2"/>
      <c r="M162" s="109">
        <f t="shared" si="9"/>
        <v>0.39963938383107561</v>
      </c>
      <c r="O162" s="2"/>
      <c r="P162" s="2"/>
      <c r="Q162" s="2"/>
      <c r="R162" s="2"/>
      <c r="S162" s="2"/>
      <c r="T162" s="2"/>
      <c r="U162" s="2"/>
      <c r="V162" s="2"/>
      <c r="W162" s="2"/>
      <c r="X162" s="2"/>
      <c r="Y162" s="2"/>
      <c r="Z162" s="2"/>
    </row>
    <row r="163" spans="1:26" ht="14.5">
      <c r="A163" s="17" t="s">
        <v>2</v>
      </c>
      <c r="B163" s="47">
        <f t="shared" si="8"/>
        <v>0.13786091315686991</v>
      </c>
      <c r="C163" s="47">
        <f t="shared" si="8"/>
        <v>0.20496316936720907</v>
      </c>
      <c r="D163" s="47">
        <f t="shared" si="8"/>
        <v>0.32402370600322022</v>
      </c>
      <c r="E163" s="47">
        <f t="shared" si="8"/>
        <v>0.50367634142302586</v>
      </c>
      <c r="F163" s="47">
        <f t="shared" si="8"/>
        <v>0.7553351580039781</v>
      </c>
      <c r="G163" s="47">
        <f t="shared" si="8"/>
        <v>1.0499422617784075</v>
      </c>
      <c r="H163" s="47">
        <f t="shared" si="8"/>
        <v>1.4247653735363701</v>
      </c>
      <c r="I163" s="47">
        <f t="shared" si="8"/>
        <v>1.7683491217243898</v>
      </c>
      <c r="J163" s="47">
        <f t="shared" si="8"/>
        <v>2.1742623228896565</v>
      </c>
      <c r="K163" s="47">
        <f t="shared" si="8"/>
        <v>2.6249921117712955</v>
      </c>
      <c r="L163" s="2"/>
      <c r="M163" s="109">
        <f t="shared" si="9"/>
        <v>19.040872801882255</v>
      </c>
      <c r="O163" s="2"/>
      <c r="P163" s="2"/>
      <c r="Q163" s="2"/>
      <c r="R163" s="2"/>
      <c r="S163" s="2"/>
      <c r="T163" s="2"/>
      <c r="U163" s="2"/>
      <c r="V163" s="2"/>
      <c r="W163" s="2"/>
      <c r="X163" s="2"/>
      <c r="Y163" s="2"/>
      <c r="Z163" s="2"/>
    </row>
    <row r="164" spans="1:26" ht="14.5">
      <c r="A164" s="17" t="s">
        <v>3</v>
      </c>
      <c r="B164" s="47">
        <f t="shared" si="8"/>
        <v>2.7760329113872255</v>
      </c>
      <c r="C164" s="47">
        <f t="shared" si="8"/>
        <v>3.698193543684718</v>
      </c>
      <c r="D164" s="47">
        <f t="shared" si="8"/>
        <v>4.5583942754202029</v>
      </c>
      <c r="E164" s="47">
        <f t="shared" si="8"/>
        <v>5.608106772437691</v>
      </c>
      <c r="F164" s="47">
        <f t="shared" si="8"/>
        <v>6.6858619797263676</v>
      </c>
      <c r="G164" s="47">
        <f t="shared" si="8"/>
        <v>7.9745389924883794</v>
      </c>
      <c r="H164" s="47">
        <f t="shared" si="8"/>
        <v>8.951585234445405</v>
      </c>
      <c r="I164" s="47">
        <f t="shared" si="8"/>
        <v>9.5669940178874295</v>
      </c>
      <c r="J164" s="47">
        <f t="shared" si="8"/>
        <v>10.031702804753388</v>
      </c>
      <c r="K164" s="47">
        <f t="shared" si="8"/>
        <v>10.247579308313917</v>
      </c>
      <c r="L164" s="2"/>
      <c r="M164" s="109">
        <f t="shared" si="9"/>
        <v>3.6914473406560036</v>
      </c>
      <c r="O164" s="2"/>
      <c r="P164" s="2"/>
      <c r="Q164" s="2"/>
      <c r="R164" s="2"/>
      <c r="S164" s="2"/>
      <c r="T164" s="2"/>
      <c r="U164" s="2"/>
      <c r="V164" s="2"/>
      <c r="W164" s="2"/>
      <c r="X164" s="2"/>
      <c r="Y164" s="2"/>
      <c r="Z164" s="2"/>
    </row>
    <row r="165" spans="1:26" ht="14.5">
      <c r="A165" s="17" t="s">
        <v>4</v>
      </c>
      <c r="B165" s="47">
        <f t="shared" si="8"/>
        <v>0.67140552606340653</v>
      </c>
      <c r="C165" s="47">
        <f t="shared" si="8"/>
        <v>0.91385683854645661</v>
      </c>
      <c r="D165" s="47">
        <f t="shared" si="8"/>
        <v>1.2009471533016278</v>
      </c>
      <c r="E165" s="47">
        <f t="shared" si="8"/>
        <v>1.6916087612056812</v>
      </c>
      <c r="F165" s="47">
        <f t="shared" si="8"/>
        <v>2.2625204763556446</v>
      </c>
      <c r="G165" s="47">
        <f t="shared" si="8"/>
        <v>2.8035595227180723</v>
      </c>
      <c r="H165" s="47">
        <f t="shared" si="8"/>
        <v>3.2840097763696798</v>
      </c>
      <c r="I165" s="47">
        <f t="shared" si="8"/>
        <v>3.7767753398028923</v>
      </c>
      <c r="J165" s="47">
        <f t="shared" si="8"/>
        <v>4.3400279445337322</v>
      </c>
      <c r="K165" s="47">
        <f t="shared" si="8"/>
        <v>4.9756348273876352</v>
      </c>
      <c r="L165" s="2"/>
      <c r="M165" s="109">
        <f t="shared" si="9"/>
        <v>7.4107743148330059</v>
      </c>
      <c r="O165" s="2"/>
      <c r="P165" s="2"/>
      <c r="Q165" s="2"/>
      <c r="R165" s="2"/>
      <c r="S165" s="2"/>
      <c r="T165" s="2"/>
      <c r="U165" s="2"/>
      <c r="V165" s="2"/>
      <c r="W165" s="2"/>
      <c r="X165" s="2"/>
      <c r="Y165" s="2"/>
      <c r="Z165" s="2"/>
    </row>
    <row r="166" spans="1:26" ht="14.5">
      <c r="A166" s="17" t="s">
        <v>0</v>
      </c>
      <c r="B166" s="47">
        <f t="shared" si="8"/>
        <v>15.460909554087307</v>
      </c>
      <c r="C166" s="47">
        <f t="shared" si="8"/>
        <v>16.509959578577735</v>
      </c>
      <c r="D166" s="47">
        <f t="shared" si="8"/>
        <v>14.993699667760207</v>
      </c>
      <c r="E166" s="47">
        <f t="shared" si="8"/>
        <v>13.039997494380389</v>
      </c>
      <c r="F166" s="47">
        <f t="shared" si="8"/>
        <v>10.879641052423938</v>
      </c>
      <c r="G166" s="47">
        <f t="shared" si="8"/>
        <v>8.7621759197727247</v>
      </c>
      <c r="H166" s="47">
        <f t="shared" si="8"/>
        <v>6.7972117402763903</v>
      </c>
      <c r="I166" s="47">
        <f t="shared" si="8"/>
        <v>5.5256552307020721</v>
      </c>
      <c r="J166" s="47">
        <f t="shared" si="8"/>
        <v>4.3426796748069769</v>
      </c>
      <c r="K166" s="47">
        <f t="shared" si="8"/>
        <v>3.3040155778706448</v>
      </c>
      <c r="L166" s="2"/>
      <c r="M166" s="109">
        <f t="shared" si="9"/>
        <v>0.21370124224012307</v>
      </c>
      <c r="O166" s="2"/>
      <c r="P166" s="2"/>
      <c r="Q166" s="2"/>
      <c r="R166" s="2"/>
      <c r="S166" s="2"/>
      <c r="T166" s="2"/>
      <c r="U166" s="2"/>
      <c r="V166" s="2"/>
      <c r="W166" s="2"/>
      <c r="X166" s="2"/>
      <c r="Y166" s="2"/>
      <c r="Z166" s="2"/>
    </row>
    <row r="167" spans="1:26" ht="14.5">
      <c r="A167" s="17" t="s">
        <v>1</v>
      </c>
      <c r="B167" s="47">
        <f t="shared" si="8"/>
        <v>1.6761645425421565</v>
      </c>
      <c r="C167" s="47">
        <f t="shared" si="8"/>
        <v>1.7237342022346378</v>
      </c>
      <c r="D167" s="47">
        <f t="shared" si="8"/>
        <v>1.529390155656057</v>
      </c>
      <c r="E167" s="47">
        <f t="shared" si="8"/>
        <v>1.2982595875465122</v>
      </c>
      <c r="F167" s="47">
        <f t="shared" si="8"/>
        <v>1.0679322901575874</v>
      </c>
      <c r="G167" s="47">
        <f t="shared" si="8"/>
        <v>0.84693249703862428</v>
      </c>
      <c r="H167" s="47">
        <f t="shared" si="8"/>
        <v>0.64770981274842421</v>
      </c>
      <c r="I167" s="47">
        <f t="shared" si="8"/>
        <v>0.50360817246122047</v>
      </c>
      <c r="J167" s="47">
        <f t="shared" si="8"/>
        <v>0.38484411536441843</v>
      </c>
      <c r="K167" s="47">
        <f t="shared" si="8"/>
        <v>0.28718762085180272</v>
      </c>
      <c r="L167" s="2"/>
      <c r="M167" s="109">
        <f t="shared" si="9"/>
        <v>0.17133617467903201</v>
      </c>
      <c r="O167" s="2"/>
      <c r="P167" s="2"/>
      <c r="Q167" s="2"/>
      <c r="R167" s="2"/>
      <c r="S167" s="2"/>
      <c r="T167" s="2"/>
      <c r="U167" s="2"/>
      <c r="V167" s="2"/>
      <c r="W167" s="2"/>
      <c r="X167" s="2"/>
      <c r="Y167" s="2"/>
      <c r="Z167" s="2"/>
    </row>
    <row r="168" spans="1:26" ht="14.5">
      <c r="A168" s="17" t="s">
        <v>7</v>
      </c>
      <c r="B168" s="47">
        <f t="shared" si="8"/>
        <v>1.2191172834780457</v>
      </c>
      <c r="C168" s="47">
        <f t="shared" si="8"/>
        <v>1.8672144884434956</v>
      </c>
      <c r="D168" s="47">
        <f t="shared" si="8"/>
        <v>2.4977998817965563</v>
      </c>
      <c r="E168" s="47">
        <f t="shared" si="8"/>
        <v>3.0216785049017565</v>
      </c>
      <c r="F168" s="47">
        <f t="shared" si="8"/>
        <v>3.5104148724030466</v>
      </c>
      <c r="G168" s="47">
        <f t="shared" si="8"/>
        <v>3.9213108736459326</v>
      </c>
      <c r="H168" s="47">
        <f t="shared" si="8"/>
        <v>4.3471495933300908</v>
      </c>
      <c r="I168" s="47">
        <f t="shared" si="8"/>
        <v>6.0568167941764157</v>
      </c>
      <c r="J168" s="47">
        <f t="shared" si="8"/>
        <v>6.4754446799786081</v>
      </c>
      <c r="K168" s="47">
        <f t="shared" si="8"/>
        <v>6.9447893430986589</v>
      </c>
      <c r="L168" s="2"/>
      <c r="M168" s="109">
        <f t="shared" si="9"/>
        <v>5.696571968273406</v>
      </c>
      <c r="O168" s="2"/>
      <c r="P168" s="2"/>
      <c r="Q168" s="2"/>
      <c r="R168" s="2"/>
      <c r="S168" s="2"/>
      <c r="T168" s="2"/>
      <c r="U168" s="2"/>
      <c r="V168" s="2"/>
      <c r="W168" s="2"/>
      <c r="X168" s="2"/>
      <c r="Y168" s="2"/>
      <c r="Z168" s="2"/>
    </row>
    <row r="169" spans="1:26" ht="14.5">
      <c r="A169" s="17" t="s">
        <v>8</v>
      </c>
      <c r="B169" s="47">
        <f t="shared" si="8"/>
        <v>0.22042701200941814</v>
      </c>
      <c r="C169" s="47">
        <f t="shared" si="8"/>
        <v>0.41593929527450807</v>
      </c>
      <c r="D169" s="47">
        <f t="shared" si="8"/>
        <v>0.92610127084759974</v>
      </c>
      <c r="E169" s="47">
        <f t="shared" si="8"/>
        <v>2.1407813530756581</v>
      </c>
      <c r="F169" s="47">
        <f t="shared" si="8"/>
        <v>3.9316254447014001</v>
      </c>
      <c r="G169" s="47">
        <f t="shared" si="8"/>
        <v>6.7576527788000265</v>
      </c>
      <c r="H169" s="47">
        <f t="shared" si="8"/>
        <v>10.40249577729732</v>
      </c>
      <c r="I169" s="47">
        <f t="shared" si="8"/>
        <v>18.974606051459798</v>
      </c>
      <c r="J169" s="47">
        <f t="shared" si="8"/>
        <v>21.438051417358693</v>
      </c>
      <c r="K169" s="47">
        <f t="shared" si="8"/>
        <v>22.44473946280096</v>
      </c>
      <c r="L169" s="2"/>
      <c r="M169" s="109">
        <f t="shared" si="9"/>
        <v>101.82390650852705</v>
      </c>
      <c r="O169" s="2"/>
      <c r="P169" s="2"/>
      <c r="Q169" s="2"/>
      <c r="R169" s="2"/>
      <c r="S169" s="2"/>
      <c r="T169" s="2"/>
      <c r="U169" s="2"/>
      <c r="V169" s="2"/>
      <c r="W169" s="2"/>
      <c r="X169" s="2"/>
      <c r="Y169" s="2"/>
      <c r="Z169" s="2"/>
    </row>
    <row r="170" spans="1:26" ht="14.5">
      <c r="A170" s="17" t="s">
        <v>89</v>
      </c>
      <c r="B170" s="71">
        <f>SUM(B160:B169)</f>
        <v>32.985703766599492</v>
      </c>
      <c r="C170" s="71">
        <f t="shared" ref="C170:K170" si="10">SUM(C160:C169)</f>
        <v>37.71659300955266</v>
      </c>
      <c r="D170" s="71">
        <f t="shared" si="10"/>
        <v>38.735697820231358</v>
      </c>
      <c r="E170" s="71">
        <f t="shared" si="10"/>
        <v>40.532828989089317</v>
      </c>
      <c r="F170" s="71">
        <f t="shared" si="10"/>
        <v>42.994784906357374</v>
      </c>
      <c r="G170" s="71">
        <f t="shared" si="10"/>
        <v>46.342790570838282</v>
      </c>
      <c r="H170" s="71">
        <f t="shared" si="10"/>
        <v>50.856028906036684</v>
      </c>
      <c r="I170" s="71">
        <f t="shared" si="10"/>
        <v>63.719051070628254</v>
      </c>
      <c r="J170" s="71">
        <f t="shared" si="10"/>
        <v>72.49455729950715</v>
      </c>
      <c r="K170" s="71">
        <f t="shared" si="10"/>
        <v>79.569929506828743</v>
      </c>
      <c r="L170" s="2"/>
      <c r="M170" s="109">
        <f t="shared" si="9"/>
        <v>2.4122550202308943</v>
      </c>
      <c r="O170" s="2"/>
      <c r="P170" s="2"/>
      <c r="Q170" s="2"/>
      <c r="R170" s="2"/>
      <c r="S170" s="2"/>
      <c r="T170" s="2"/>
      <c r="U170" s="2"/>
      <c r="V170" s="2"/>
      <c r="W170" s="2"/>
      <c r="X170" s="2"/>
      <c r="Y170" s="2"/>
    </row>
    <row r="171" spans="1:26" hidden="1" outlineLevel="1"/>
    <row r="172" spans="1:26" ht="14.5" hidden="1" outlineLevel="1">
      <c r="A172" s="134" t="s">
        <v>282</v>
      </c>
      <c r="B172" s="136" t="s">
        <v>283</v>
      </c>
    </row>
    <row r="173" spans="1:26" hidden="1" outlineLevel="1">
      <c r="A173" t="s">
        <v>90</v>
      </c>
    </row>
    <row r="174" spans="1:26" ht="13" hidden="1" outlineLevel="1">
      <c r="B174" s="4">
        <v>2010</v>
      </c>
      <c r="C174" s="4">
        <v>2020</v>
      </c>
      <c r="D174" s="4">
        <v>2030</v>
      </c>
      <c r="E174" s="4">
        <v>2040</v>
      </c>
      <c r="F174" s="4">
        <v>2050</v>
      </c>
      <c r="G174" s="4">
        <v>2060</v>
      </c>
      <c r="H174" s="4">
        <v>2070</v>
      </c>
      <c r="I174" s="4">
        <v>2080</v>
      </c>
      <c r="J174" s="4">
        <v>2090</v>
      </c>
      <c r="K174" s="4">
        <v>2100</v>
      </c>
    </row>
    <row r="175" spans="1:26" ht="13" hidden="1" outlineLevel="1">
      <c r="A175" s="67" t="s">
        <v>5</v>
      </c>
      <c r="B175" s="1">
        <v>17901.95892504718</v>
      </c>
      <c r="C175" s="1">
        <v>17474.188482229034</v>
      </c>
      <c r="D175" s="1">
        <v>17099.047019929796</v>
      </c>
      <c r="E175" s="1">
        <v>16667.810972341336</v>
      </c>
      <c r="F175" s="1">
        <v>16279.957229048539</v>
      </c>
      <c r="G175" s="1">
        <v>14638.070808505965</v>
      </c>
      <c r="H175" s="1">
        <v>14153.980200118771</v>
      </c>
      <c r="I175" s="1">
        <v>15473.497266318098</v>
      </c>
      <c r="J175" s="1">
        <v>15034.682814675438</v>
      </c>
      <c r="K175" s="1">
        <v>15000.101311096132</v>
      </c>
    </row>
    <row r="176" spans="1:26" ht="13" hidden="1" outlineLevel="1">
      <c r="A176" s="67" t="s">
        <v>6</v>
      </c>
      <c r="B176" s="1">
        <v>12782.315351467614</v>
      </c>
      <c r="C176" s="1">
        <v>12031.916825385739</v>
      </c>
      <c r="D176" s="1">
        <v>12016.726439845206</v>
      </c>
      <c r="E176" s="1">
        <v>11995.184370908852</v>
      </c>
      <c r="F176" s="1">
        <v>12003.380136823118</v>
      </c>
      <c r="G176" s="1">
        <v>11999.347419251486</v>
      </c>
      <c r="H176" s="1">
        <v>11997.771333018862</v>
      </c>
      <c r="I176" s="1">
        <v>12002.198778607262</v>
      </c>
      <c r="J176" s="1">
        <v>12003.881893797448</v>
      </c>
      <c r="K176" s="1">
        <v>11999.181001557263</v>
      </c>
    </row>
    <row r="177" spans="1:11" ht="13" hidden="1" outlineLevel="1">
      <c r="A177" s="67" t="s">
        <v>11</v>
      </c>
      <c r="B177" s="1">
        <v>14605.951398093352</v>
      </c>
      <c r="C177" s="1">
        <v>14805.032712642465</v>
      </c>
      <c r="D177" s="1">
        <v>14940.22186478153</v>
      </c>
      <c r="E177" s="1">
        <v>15250.470959746262</v>
      </c>
      <c r="F177" s="1">
        <v>15218.403882324201</v>
      </c>
      <c r="G177" s="1">
        <v>15242.425418590972</v>
      </c>
      <c r="H177" s="1">
        <v>15221.646125499061</v>
      </c>
      <c r="I177" s="1">
        <v>15242.032731807423</v>
      </c>
      <c r="J177" s="1">
        <v>15227.560911459617</v>
      </c>
      <c r="K177" s="1">
        <v>15234.631063518696</v>
      </c>
    </row>
    <row r="178" spans="1:11" ht="13" hidden="1" outlineLevel="1">
      <c r="A178" s="67" t="s">
        <v>2</v>
      </c>
      <c r="B178" s="1">
        <v>11593.649589554363</v>
      </c>
      <c r="C178" s="1">
        <v>12044.774669617042</v>
      </c>
      <c r="D178" s="1">
        <v>12744.196426113862</v>
      </c>
      <c r="E178" s="1">
        <v>13658.535635153874</v>
      </c>
      <c r="F178" s="1">
        <v>14338.306450786034</v>
      </c>
      <c r="G178" s="1">
        <v>14987.333207193791</v>
      </c>
      <c r="H178" s="1">
        <v>14980.74811376897</v>
      </c>
      <c r="I178" s="1">
        <v>14993.544455295805</v>
      </c>
      <c r="J178" s="1">
        <v>15009.400628324718</v>
      </c>
      <c r="K178" s="1">
        <v>14995.835954291188</v>
      </c>
    </row>
    <row r="179" spans="1:11" ht="13" hidden="1" outlineLevel="1">
      <c r="A179" s="67" t="s">
        <v>3</v>
      </c>
      <c r="B179" s="1">
        <v>14983.015734575763</v>
      </c>
      <c r="C179" s="1">
        <v>14999.023127265236</v>
      </c>
      <c r="D179" s="1">
        <v>15003.320307602649</v>
      </c>
      <c r="E179" s="1">
        <v>15004.703646805387</v>
      </c>
      <c r="F179" s="1">
        <v>14994.168271829556</v>
      </c>
      <c r="G179" s="1">
        <v>15000.167985059112</v>
      </c>
      <c r="H179" s="1">
        <v>15001.939711707919</v>
      </c>
      <c r="I179" s="1">
        <v>15001.423483441802</v>
      </c>
      <c r="J179" s="1">
        <v>14996.326553099938</v>
      </c>
      <c r="K179" s="1">
        <v>15000.252818735347</v>
      </c>
    </row>
    <row r="180" spans="1:11" ht="13" hidden="1" outlineLevel="1">
      <c r="A180" s="67" t="s">
        <v>4</v>
      </c>
      <c r="B180" s="1">
        <v>16367.505302900277</v>
      </c>
      <c r="C180" s="1">
        <v>15979.87064355041</v>
      </c>
      <c r="D180" s="1">
        <v>15439.296388792698</v>
      </c>
      <c r="E180" s="1">
        <v>14992.123437943221</v>
      </c>
      <c r="F180" s="1">
        <v>15003.419195764083</v>
      </c>
      <c r="G180" s="1">
        <v>14989.438016930873</v>
      </c>
      <c r="H180" s="1">
        <v>14992.99729456519</v>
      </c>
      <c r="I180" s="1">
        <v>15002.465313271969</v>
      </c>
      <c r="J180" s="1">
        <v>15001.808084328566</v>
      </c>
      <c r="K180" s="1">
        <v>14996.718729933948</v>
      </c>
    </row>
    <row r="181" spans="1:11" ht="13" hidden="1" outlineLevel="1">
      <c r="A181" s="67" t="s">
        <v>0</v>
      </c>
      <c r="B181" s="1">
        <v>22406.422478479421</v>
      </c>
      <c r="C181" s="1">
        <v>22397.518895765344</v>
      </c>
      <c r="D181" s="1">
        <v>22402.890940508489</v>
      </c>
      <c r="E181" s="1">
        <v>22393.018051996874</v>
      </c>
      <c r="F181" s="1">
        <v>22395.148132563208</v>
      </c>
      <c r="G181" s="1">
        <v>22402.322222810912</v>
      </c>
      <c r="H181" s="1">
        <v>22400.072344876753</v>
      </c>
      <c r="I181" s="1">
        <v>22404.231229994279</v>
      </c>
      <c r="J181" s="1">
        <v>22395.398455331753</v>
      </c>
      <c r="K181" s="1">
        <v>22398.180774672757</v>
      </c>
    </row>
    <row r="182" spans="1:11" ht="13" hidden="1" outlineLevel="1">
      <c r="A182" s="67" t="s">
        <v>1</v>
      </c>
      <c r="B182" s="1">
        <v>11387.053952894074</v>
      </c>
      <c r="C182" s="1">
        <v>11404.148723239294</v>
      </c>
      <c r="D182" s="1">
        <v>11381.185060694108</v>
      </c>
      <c r="E182" s="1">
        <v>11405.898600712213</v>
      </c>
      <c r="F182" s="1">
        <v>11385.543249017775</v>
      </c>
      <c r="G182" s="1">
        <v>11416.188739642352</v>
      </c>
      <c r="H182" s="1">
        <v>11406.491699240793</v>
      </c>
      <c r="I182" s="1">
        <v>11392.753328953055</v>
      </c>
      <c r="J182" s="1">
        <v>11386.501906754949</v>
      </c>
      <c r="K182" s="1">
        <v>11360.640283474177</v>
      </c>
    </row>
    <row r="183" spans="1:11" ht="13" hidden="1" outlineLevel="1">
      <c r="A183" s="67" t="s">
        <v>7</v>
      </c>
      <c r="B183" s="1">
        <v>11987.918923022664</v>
      </c>
      <c r="C183" s="1">
        <v>12025.815302081537</v>
      </c>
      <c r="D183" s="1">
        <v>11990.965985046896</v>
      </c>
      <c r="E183" s="1">
        <v>11997.994487729344</v>
      </c>
      <c r="F183" s="1">
        <v>12010.599556681118</v>
      </c>
      <c r="G183" s="1">
        <v>12008.975594439618</v>
      </c>
      <c r="H183" s="1">
        <v>11990.517476135974</v>
      </c>
      <c r="I183" s="1">
        <v>11994.975268307377</v>
      </c>
      <c r="J183" s="1">
        <v>11996.851071744295</v>
      </c>
      <c r="K183" s="1">
        <v>12000.346959644618</v>
      </c>
    </row>
    <row r="184" spans="1:11" ht="13" hidden="1" outlineLevel="1">
      <c r="A184" s="67" t="s">
        <v>8</v>
      </c>
      <c r="B184" s="1">
        <v>11920.548800149478</v>
      </c>
      <c r="C184" s="1">
        <v>11997.139967533814</v>
      </c>
      <c r="D184" s="1">
        <v>12032.910633319136</v>
      </c>
      <c r="E184" s="1">
        <v>12004.826502812246</v>
      </c>
      <c r="F184" s="1">
        <v>11998.102458723371</v>
      </c>
      <c r="G184" s="1">
        <v>11999.143365160569</v>
      </c>
      <c r="H184" s="1">
        <v>11998.367010760103</v>
      </c>
      <c r="I184" s="1">
        <v>12002.045682326607</v>
      </c>
      <c r="J184" s="1">
        <v>12000.482554725288</v>
      </c>
      <c r="K184" s="1">
        <v>11999.366392939739</v>
      </c>
    </row>
    <row r="185" spans="1:11" collapsed="1"/>
    <row r="186" spans="1:11">
      <c r="A186" s="5" t="s">
        <v>87</v>
      </c>
      <c r="B186" s="5"/>
    </row>
    <row r="187" spans="1:11" ht="14.5">
      <c r="A187" s="129"/>
      <c r="B187" s="129">
        <v>2010</v>
      </c>
      <c r="C187" s="129">
        <v>2020</v>
      </c>
      <c r="D187" s="129">
        <v>2030</v>
      </c>
      <c r="E187" s="129">
        <v>2040</v>
      </c>
      <c r="F187" s="129">
        <v>2050</v>
      </c>
      <c r="G187" s="129">
        <v>2060</v>
      </c>
      <c r="H187" s="129">
        <v>2070</v>
      </c>
      <c r="I187" s="129">
        <v>2080</v>
      </c>
      <c r="J187" s="129">
        <v>2090</v>
      </c>
      <c r="K187" s="129">
        <v>2100</v>
      </c>
    </row>
    <row r="188" spans="1:11" ht="14.5">
      <c r="A188" s="129" t="s">
        <v>5</v>
      </c>
      <c r="B188" s="135">
        <f>B131/B175</f>
        <v>1.3948260711995564E-2</v>
      </c>
      <c r="C188" s="135">
        <f t="shared" ref="C188:K188" si="11">C131/C175</f>
        <v>2.0243746161423569E-2</v>
      </c>
      <c r="D188" s="135">
        <f t="shared" si="11"/>
        <v>2.8720237910753465E-2</v>
      </c>
      <c r="E188" s="135">
        <f t="shared" si="11"/>
        <v>4.4411759312088336E-2</v>
      </c>
      <c r="F188" s="135">
        <f t="shared" si="11"/>
        <v>6.5305318290705752E-2</v>
      </c>
      <c r="G188" s="135">
        <f t="shared" si="11"/>
        <v>0.10669483208230489</v>
      </c>
      <c r="H188" s="135">
        <f t="shared" si="11"/>
        <v>0.16429976205581878</v>
      </c>
      <c r="I188" s="135">
        <f t="shared" si="11"/>
        <v>0.25919787696754676</v>
      </c>
      <c r="J188" s="135">
        <f t="shared" si="11"/>
        <v>0.44274963588574573</v>
      </c>
      <c r="K188" s="135">
        <f t="shared" si="11"/>
        <v>0.6818886256469876</v>
      </c>
    </row>
    <row r="189" spans="1:11" ht="14.5">
      <c r="A189" s="129" t="s">
        <v>6</v>
      </c>
      <c r="B189" s="135">
        <f t="shared" ref="B189:K197" si="12">B132/B176</f>
        <v>7.305935169725818E-3</v>
      </c>
      <c r="C189" s="135">
        <f t="shared" si="12"/>
        <v>1.9920466144008015E-2</v>
      </c>
      <c r="D189" s="135">
        <f t="shared" si="12"/>
        <v>4.2143393124966191E-2</v>
      </c>
      <c r="E189" s="135">
        <f t="shared" si="12"/>
        <v>7.2200715814053351E-2</v>
      </c>
      <c r="F189" s="135">
        <f t="shared" si="12"/>
        <v>0.11023972722490626</v>
      </c>
      <c r="G189" s="135">
        <f t="shared" si="12"/>
        <v>0.13376415238942699</v>
      </c>
      <c r="H189" s="135">
        <f t="shared" si="12"/>
        <v>0.1556157747751627</v>
      </c>
      <c r="I189" s="135">
        <f t="shared" si="12"/>
        <v>0.16938894127098506</v>
      </c>
      <c r="J189" s="135">
        <f t="shared" si="12"/>
        <v>0.25313933275126788</v>
      </c>
      <c r="K189" s="135">
        <f t="shared" si="12"/>
        <v>0.26058606317910205</v>
      </c>
    </row>
    <row r="190" spans="1:11" ht="14.5">
      <c r="A190" s="129" t="s">
        <v>11</v>
      </c>
      <c r="B190" s="135">
        <f t="shared" si="12"/>
        <v>0.22774514101561388</v>
      </c>
      <c r="C190" s="135">
        <f t="shared" si="12"/>
        <v>0.25631907633557299</v>
      </c>
      <c r="D190" s="135">
        <f t="shared" si="12"/>
        <v>0.25929202904433873</v>
      </c>
      <c r="E190" s="135">
        <f t="shared" si="12"/>
        <v>0.25437967229461966</v>
      </c>
      <c r="F190" s="135">
        <f t="shared" si="12"/>
        <v>0.24975236299619033</v>
      </c>
      <c r="G190" s="135">
        <f t="shared" si="12"/>
        <v>0.23255398035359337</v>
      </c>
      <c r="H190" s="135">
        <f t="shared" si="12"/>
        <v>0.2114407375514861</v>
      </c>
      <c r="I190" s="135">
        <f t="shared" si="12"/>
        <v>0.18954510608867187</v>
      </c>
      <c r="J190" s="135">
        <f t="shared" si="12"/>
        <v>0.16631234564826275</v>
      </c>
      <c r="K190" s="135">
        <f t="shared" si="12"/>
        <v>0.14329260347752029</v>
      </c>
    </row>
    <row r="191" spans="1:11" ht="14.5">
      <c r="A191" s="129" t="s">
        <v>2</v>
      </c>
      <c r="B191" s="135">
        <f t="shared" si="12"/>
        <v>4.5053370677387529E-3</v>
      </c>
      <c r="C191" s="135">
        <f t="shared" si="12"/>
        <v>6.6440344039116125E-3</v>
      </c>
      <c r="D191" s="135">
        <f t="shared" si="12"/>
        <v>1.0361556103364608E-2</v>
      </c>
      <c r="E191" s="135">
        <f t="shared" si="12"/>
        <v>1.5716177455830944E-2</v>
      </c>
      <c r="F191" s="135">
        <f t="shared" si="12"/>
        <v>2.3528336527866466E-2</v>
      </c>
      <c r="G191" s="135">
        <f t="shared" si="12"/>
        <v>3.2865551443218559E-2</v>
      </c>
      <c r="H191" s="135">
        <f t="shared" si="12"/>
        <v>4.69855526738166E-2</v>
      </c>
      <c r="I191" s="135">
        <f t="shared" si="12"/>
        <v>6.0043583809429708E-2</v>
      </c>
      <c r="J191" s="135">
        <f t="shared" si="12"/>
        <v>7.5997606348438426E-2</v>
      </c>
      <c r="K191" s="135">
        <f t="shared" si="12"/>
        <v>9.4636149614564818E-2</v>
      </c>
    </row>
    <row r="192" spans="1:11" ht="14.5">
      <c r="A192" s="129" t="s">
        <v>3</v>
      </c>
      <c r="B192" s="135">
        <f t="shared" si="12"/>
        <v>7.5307667696214456E-2</v>
      </c>
      <c r="C192" s="135">
        <f t="shared" si="12"/>
        <v>0.10327350118030296</v>
      </c>
      <c r="D192" s="135">
        <f t="shared" si="12"/>
        <v>0.13125309327343598</v>
      </c>
      <c r="E192" s="135">
        <f t="shared" si="12"/>
        <v>0.16669586375418985</v>
      </c>
      <c r="F192" s="135">
        <f t="shared" si="12"/>
        <v>0.20553144255896585</v>
      </c>
      <c r="G192" s="135">
        <f t="shared" si="12"/>
        <v>0.25354054337255122</v>
      </c>
      <c r="H192" s="135">
        <f t="shared" si="12"/>
        <v>0.2947861160732409</v>
      </c>
      <c r="I192" s="135">
        <f t="shared" si="12"/>
        <v>0.32467282349156623</v>
      </c>
      <c r="J192" s="135">
        <f t="shared" si="12"/>
        <v>0.35094664265626097</v>
      </c>
      <c r="K192" s="135">
        <f t="shared" si="12"/>
        <v>0.36933668736866848</v>
      </c>
    </row>
    <row r="193" spans="1:28" ht="14.5">
      <c r="A193" s="129" t="s">
        <v>4</v>
      </c>
      <c r="B193" s="135">
        <f t="shared" si="12"/>
        <v>1.7886433768089956E-2</v>
      </c>
      <c r="C193" s="135">
        <f t="shared" si="12"/>
        <v>2.5696540650402576E-2</v>
      </c>
      <c r="D193" s="135">
        <f t="shared" si="12"/>
        <v>3.5595619849219197E-2</v>
      </c>
      <c r="E193" s="135">
        <f t="shared" si="12"/>
        <v>5.2603527415982287E-2</v>
      </c>
      <c r="F193" s="135">
        <f t="shared" si="12"/>
        <v>7.1649207617266772E-2</v>
      </c>
      <c r="G193" s="135">
        <f t="shared" si="12"/>
        <v>9.0599039186308197E-2</v>
      </c>
      <c r="H193" s="135">
        <f t="shared" si="12"/>
        <v>0.10821076527573764</v>
      </c>
      <c r="I193" s="135">
        <f t="shared" si="12"/>
        <v>0.12816263475455589</v>
      </c>
      <c r="J193" s="135">
        <f t="shared" si="12"/>
        <v>0.15177500086884377</v>
      </c>
      <c r="K193" s="135">
        <f t="shared" si="12"/>
        <v>0.17937090248127743</v>
      </c>
    </row>
    <row r="194" spans="1:28" ht="14.5">
      <c r="A194" s="129" t="s">
        <v>0</v>
      </c>
      <c r="B194" s="135">
        <f t="shared" si="12"/>
        <v>0.21176114740977511</v>
      </c>
      <c r="C194" s="135">
        <f t="shared" si="12"/>
        <v>0.23311932534715926</v>
      </c>
      <c r="D194" s="135">
        <f t="shared" si="12"/>
        <v>0.22807383567562239</v>
      </c>
      <c r="E194" s="135">
        <f t="shared" si="12"/>
        <v>0.21512657684970071</v>
      </c>
      <c r="F194" s="135">
        <f t="shared" si="12"/>
        <v>0.19594260646100231</v>
      </c>
      <c r="G194" s="135">
        <f t="shared" si="12"/>
        <v>0.17370041048791082</v>
      </c>
      <c r="H194" s="135">
        <f t="shared" si="12"/>
        <v>0.1499118168513725</v>
      </c>
      <c r="I194" s="135">
        <f t="shared" si="12"/>
        <v>0.12556154306387537</v>
      </c>
      <c r="J194" s="135">
        <f t="shared" si="12"/>
        <v>0.10173030013605856</v>
      </c>
      <c r="K194" s="135">
        <f t="shared" si="12"/>
        <v>7.9749704247761954E-2</v>
      </c>
    </row>
    <row r="195" spans="1:28" ht="14.5">
      <c r="A195" s="129" t="s">
        <v>1</v>
      </c>
      <c r="B195" s="135">
        <f t="shared" si="12"/>
        <v>5.19881141039494E-2</v>
      </c>
      <c r="C195" s="135">
        <f t="shared" si="12"/>
        <v>5.5011645529045208E-2</v>
      </c>
      <c r="D195" s="135">
        <f t="shared" si="12"/>
        <v>5.1626397469501019E-2</v>
      </c>
      <c r="E195" s="135">
        <f t="shared" si="12"/>
        <v>4.6303182010749573E-2</v>
      </c>
      <c r="F195" s="135">
        <f t="shared" si="12"/>
        <v>4.0542795137595754E-2</v>
      </c>
      <c r="G195" s="135">
        <f t="shared" si="12"/>
        <v>3.4205679386352356E-2</v>
      </c>
      <c r="H195" s="135">
        <f t="shared" si="12"/>
        <v>2.8053230335436476E-2</v>
      </c>
      <c r="I195" s="135">
        <f t="shared" si="12"/>
        <v>2.2504376314588875E-2</v>
      </c>
      <c r="J195" s="135">
        <f t="shared" si="12"/>
        <v>1.7731515271960242E-2</v>
      </c>
      <c r="K195" s="135">
        <f t="shared" si="12"/>
        <v>1.3666668094417054E-2</v>
      </c>
    </row>
    <row r="196" spans="1:28" ht="14.5">
      <c r="A196" s="129" t="s">
        <v>7</v>
      </c>
      <c r="B196" s="135">
        <f t="shared" si="12"/>
        <v>5.4745140412874732E-2</v>
      </c>
      <c r="C196" s="135">
        <f t="shared" si="12"/>
        <v>8.6133476947501952E-2</v>
      </c>
      <c r="D196" s="135">
        <f t="shared" si="12"/>
        <v>0.11278481003488888</v>
      </c>
      <c r="E196" s="135">
        <f t="shared" si="12"/>
        <v>0.13316545368889512</v>
      </c>
      <c r="F196" s="135">
        <f t="shared" si="12"/>
        <v>0.15100418331913934</v>
      </c>
      <c r="G196" s="135">
        <f t="shared" si="12"/>
        <v>0.16492686172082921</v>
      </c>
      <c r="H196" s="135">
        <f t="shared" si="12"/>
        <v>0.17911054222062481</v>
      </c>
      <c r="I196" s="135">
        <f t="shared" si="12"/>
        <v>0.25706798128487079</v>
      </c>
      <c r="J196" s="135">
        <f t="shared" si="12"/>
        <v>0.28317418120944432</v>
      </c>
      <c r="K196" s="135">
        <f t="shared" si="12"/>
        <v>0.31287078684310127</v>
      </c>
    </row>
    <row r="197" spans="1:28" ht="14.5">
      <c r="A197" s="129" t="s">
        <v>8</v>
      </c>
      <c r="B197" s="135">
        <f t="shared" si="12"/>
        <v>1.0678738739660425E-2</v>
      </c>
      <c r="C197" s="135">
        <f t="shared" si="12"/>
        <v>2.0632508877171368E-2</v>
      </c>
      <c r="D197" s="135">
        <f t="shared" si="12"/>
        <v>4.4001722695501296E-2</v>
      </c>
      <c r="E197" s="135">
        <f t="shared" si="12"/>
        <v>9.8096182469385021E-2</v>
      </c>
      <c r="F197" s="135">
        <f t="shared" si="12"/>
        <v>0.17368842061452036</v>
      </c>
      <c r="G197" s="135">
        <f t="shared" si="12"/>
        <v>0.2880115026326367</v>
      </c>
      <c r="H197" s="135">
        <f t="shared" si="12"/>
        <v>0.42832152066037144</v>
      </c>
      <c r="I197" s="135">
        <f t="shared" si="12"/>
        <v>0.80486010140036979</v>
      </c>
      <c r="J197" s="135">
        <f t="shared" si="12"/>
        <v>0.93721217504841259</v>
      </c>
      <c r="K197" s="135">
        <f t="shared" si="12"/>
        <v>1.0112440852114766</v>
      </c>
    </row>
    <row r="198" spans="1:28" ht="14.5">
      <c r="A198" s="143" t="s">
        <v>89</v>
      </c>
      <c r="B198" s="135">
        <f>SUM(B188:B197)</f>
        <v>0.67587191609563813</v>
      </c>
      <c r="C198" s="135">
        <f t="shared" ref="C198:K198" si="13">SUM(C188:C197)</f>
        <v>0.82699432157649955</v>
      </c>
      <c r="D198" s="135">
        <f t="shared" si="13"/>
        <v>0.94385269518159187</v>
      </c>
      <c r="E198" s="135">
        <f t="shared" si="13"/>
        <v>1.0986991110654949</v>
      </c>
      <c r="F198" s="135">
        <f t="shared" si="13"/>
        <v>1.287184400748159</v>
      </c>
      <c r="G198" s="135">
        <f t="shared" si="13"/>
        <v>1.5108625530551323</v>
      </c>
      <c r="H198" s="135">
        <f t="shared" si="13"/>
        <v>1.7667358184730677</v>
      </c>
      <c r="I198" s="135">
        <f t="shared" si="13"/>
        <v>2.3410049684464607</v>
      </c>
      <c r="J198" s="135">
        <f t="shared" si="13"/>
        <v>2.7807687358246951</v>
      </c>
      <c r="K198" s="135">
        <f t="shared" si="13"/>
        <v>3.1466422761648776</v>
      </c>
    </row>
    <row r="200" spans="1:28" ht="14.5">
      <c r="A200" s="34" t="s">
        <v>42</v>
      </c>
      <c r="B200" s="35"/>
      <c r="C200" s="35"/>
      <c r="D200" s="35"/>
      <c r="E200" s="35"/>
      <c r="F200" s="35"/>
      <c r="G200" s="35"/>
      <c r="H200" s="35"/>
      <c r="I200" s="35"/>
      <c r="J200" s="35"/>
      <c r="K200" s="35"/>
      <c r="L200" s="35"/>
      <c r="M200" s="35"/>
      <c r="N200" s="35"/>
      <c r="O200" s="35"/>
      <c r="P200" s="35"/>
      <c r="Q200" s="35"/>
      <c r="R200" s="35"/>
      <c r="S200" s="35"/>
      <c r="T200" s="35"/>
      <c r="U200" s="35"/>
    </row>
    <row r="201" spans="1:28" hidden="1" outlineLevel="1"/>
    <row r="202" spans="1:28" hidden="1" outlineLevel="1">
      <c r="A202" t="s">
        <v>43</v>
      </c>
      <c r="P202" s="48"/>
    </row>
    <row r="203" spans="1:28" ht="14.5" hidden="1" outlineLevel="1">
      <c r="A203" s="38" t="s">
        <v>26</v>
      </c>
      <c r="B203" s="16"/>
      <c r="C203" s="16"/>
      <c r="D203" s="16"/>
      <c r="E203" s="16"/>
      <c r="F203" s="16"/>
      <c r="G203" s="16"/>
      <c r="H203" s="16"/>
      <c r="I203" s="16"/>
      <c r="J203" s="16"/>
      <c r="K203" s="16"/>
      <c r="L203" s="38"/>
      <c r="M203" s="25"/>
      <c r="N203" s="25"/>
      <c r="O203" s="49"/>
    </row>
    <row r="204" spans="1:28" ht="14.5" hidden="1" outlineLevel="1">
      <c r="B204" s="4">
        <v>2010</v>
      </c>
      <c r="C204" s="4">
        <v>2020</v>
      </c>
      <c r="D204" s="4">
        <v>2030</v>
      </c>
      <c r="E204" s="4">
        <v>2040</v>
      </c>
      <c r="F204" s="4">
        <v>2050</v>
      </c>
      <c r="G204" s="4">
        <v>2060</v>
      </c>
      <c r="H204" s="4">
        <v>2070</v>
      </c>
      <c r="I204" s="4">
        <v>2080</v>
      </c>
      <c r="J204" s="4">
        <v>2090</v>
      </c>
      <c r="K204" s="4">
        <v>2100</v>
      </c>
      <c r="L204" s="38"/>
      <c r="M204" s="29"/>
      <c r="N204" s="29"/>
      <c r="O204" s="51"/>
      <c r="AA204" s="1"/>
      <c r="AB204" s="1"/>
    </row>
    <row r="205" spans="1:28" ht="14.5" hidden="1" outlineLevel="1">
      <c r="A205" s="4" t="s">
        <v>5</v>
      </c>
      <c r="B205" s="1">
        <v>815.06040503764143</v>
      </c>
      <c r="C205" s="1">
        <v>842.55771518152039</v>
      </c>
      <c r="D205" s="1">
        <v>892.16051144284154</v>
      </c>
      <c r="E205" s="1">
        <v>983.88372063998963</v>
      </c>
      <c r="F205" s="1">
        <v>1114.8893064025042</v>
      </c>
      <c r="G205" s="1">
        <v>1400</v>
      </c>
      <c r="H205" s="1">
        <v>1700</v>
      </c>
      <c r="I205" s="1">
        <v>1900</v>
      </c>
      <c r="J205" s="1">
        <v>1754.0916813050587</v>
      </c>
      <c r="K205" s="1">
        <v>1665.3255746547352</v>
      </c>
      <c r="L205" s="38"/>
      <c r="M205" s="29"/>
      <c r="N205" s="29"/>
      <c r="O205" s="51"/>
      <c r="AA205" s="1"/>
      <c r="AB205" s="1"/>
    </row>
    <row r="206" spans="1:28" ht="14.5" hidden="1" outlineLevel="1">
      <c r="A206" s="4" t="s">
        <v>6</v>
      </c>
      <c r="B206" s="1">
        <v>1182.934522050637</v>
      </c>
      <c r="C206" s="1">
        <v>1646.7234024101631</v>
      </c>
      <c r="D206" s="1">
        <v>2021.1199593079564</v>
      </c>
      <c r="E206" s="1">
        <v>2163.6888897068075</v>
      </c>
      <c r="F206" s="1">
        <v>2247.3785973197473</v>
      </c>
      <c r="G206" s="1">
        <v>2281.5725785517334</v>
      </c>
      <c r="H206" s="1">
        <v>2292.569762692362</v>
      </c>
      <c r="I206" s="1">
        <v>2284.8045707989718</v>
      </c>
      <c r="J206" s="1">
        <v>2262.2448161851871</v>
      </c>
      <c r="K206" s="1">
        <v>2224.5143742222904</v>
      </c>
      <c r="L206" s="38"/>
      <c r="M206" s="29"/>
      <c r="N206" s="29"/>
      <c r="O206" s="51"/>
      <c r="AA206" s="1"/>
      <c r="AB206" s="1"/>
    </row>
    <row r="207" spans="1:28" ht="14.5" hidden="1" outlineLevel="1">
      <c r="A207" s="4" t="s">
        <v>11</v>
      </c>
      <c r="B207" s="1">
        <v>999.71368057150994</v>
      </c>
      <c r="C207" s="1">
        <v>1035.717435414706</v>
      </c>
      <c r="D207" s="1">
        <v>1082.3827866165639</v>
      </c>
      <c r="E207" s="1">
        <v>1085.8847163768719</v>
      </c>
      <c r="F207" s="1">
        <v>1027.22311398383</v>
      </c>
      <c r="G207" s="1">
        <v>960.45053257234474</v>
      </c>
      <c r="H207" s="1">
        <v>877.33143481486889</v>
      </c>
      <c r="I207" s="1">
        <v>772.17712712459456</v>
      </c>
      <c r="J207" s="1">
        <v>651.46304370711846</v>
      </c>
      <c r="K207" s="1">
        <v>607.93241520160802</v>
      </c>
      <c r="L207" s="38"/>
      <c r="M207" s="29"/>
      <c r="N207" s="29"/>
      <c r="O207" s="51"/>
      <c r="AA207" s="1"/>
      <c r="AB207" s="1"/>
    </row>
    <row r="208" spans="1:28" ht="14.5" hidden="1" outlineLevel="1">
      <c r="A208" s="4" t="s">
        <v>2</v>
      </c>
      <c r="B208" s="1">
        <v>1068.4849815682257</v>
      </c>
      <c r="C208" s="1">
        <v>1276.7199700226834</v>
      </c>
      <c r="D208" s="1">
        <v>1582.8868509265749</v>
      </c>
      <c r="E208" s="1">
        <v>1856.1166224841131</v>
      </c>
      <c r="F208" s="1">
        <v>1990.2124307257084</v>
      </c>
      <c r="G208" s="1">
        <v>1920.118627464909</v>
      </c>
      <c r="H208" s="1">
        <v>1625.7140265828625</v>
      </c>
      <c r="I208" s="1">
        <v>1264.9891244430262</v>
      </c>
      <c r="J208" s="1">
        <v>834.76024845222685</v>
      </c>
      <c r="K208" s="1">
        <v>341.51541657559255</v>
      </c>
      <c r="L208" s="38"/>
      <c r="M208" s="29"/>
      <c r="N208" s="29"/>
      <c r="O208" s="51"/>
      <c r="AA208" s="1"/>
      <c r="AB208" s="1"/>
    </row>
    <row r="209" spans="1:28" ht="14.5" hidden="1" outlineLevel="1">
      <c r="A209" s="4" t="s">
        <v>3</v>
      </c>
      <c r="B209" s="1">
        <v>2034.6839001561279</v>
      </c>
      <c r="C209" s="1">
        <v>1982.7574920343204</v>
      </c>
      <c r="D209" s="1">
        <v>1906.5592742659449</v>
      </c>
      <c r="E209" s="1">
        <v>1800.8578712000278</v>
      </c>
      <c r="F209" s="1">
        <v>1705.2138157545362</v>
      </c>
      <c r="G209" s="1">
        <v>1599.8962752218501</v>
      </c>
      <c r="H209" s="1">
        <v>1596.48963859731</v>
      </c>
      <c r="I209" s="1">
        <v>1593.0645393947193</v>
      </c>
      <c r="J209" s="1">
        <v>1594.9608569673755</v>
      </c>
      <c r="K209" s="1">
        <v>1569.9449682094082</v>
      </c>
      <c r="L209" s="38"/>
      <c r="M209" s="29"/>
      <c r="N209" s="29"/>
      <c r="O209" s="51"/>
      <c r="AA209" s="1"/>
      <c r="AB209" s="1"/>
    </row>
    <row r="210" spans="1:28" ht="14.5" hidden="1" outlineLevel="1">
      <c r="A210" s="4" t="s">
        <v>4</v>
      </c>
      <c r="B210" s="1">
        <v>2593.3258747916093</v>
      </c>
      <c r="C210" s="1">
        <v>2550.6481703828031</v>
      </c>
      <c r="D210" s="1">
        <v>2409.8137449197843</v>
      </c>
      <c r="E210" s="1">
        <v>2032.5105409999405</v>
      </c>
      <c r="F210" s="1">
        <v>1578.9018920145043</v>
      </c>
      <c r="G210" s="1">
        <v>1460.4746649872186</v>
      </c>
      <c r="H210" s="1">
        <v>1487.6796322550506</v>
      </c>
      <c r="I210" s="1">
        <v>1507.7990994363349</v>
      </c>
      <c r="J210" s="1">
        <v>1510.8963805374583</v>
      </c>
      <c r="K210" s="1">
        <v>1481.6335524070132</v>
      </c>
      <c r="L210" s="38"/>
      <c r="M210" s="29"/>
      <c r="N210" s="29"/>
      <c r="O210" s="51"/>
      <c r="AA210" s="1"/>
      <c r="AB210" s="1"/>
    </row>
    <row r="211" spans="1:28" ht="14.5" hidden="1" outlineLevel="1">
      <c r="A211" s="4" t="s">
        <v>0</v>
      </c>
      <c r="B211" s="1">
        <v>788.61619933507666</v>
      </c>
      <c r="C211" s="1">
        <v>791.31805112626478</v>
      </c>
      <c r="D211" s="1">
        <v>791.51779066193967</v>
      </c>
      <c r="E211" s="1">
        <v>789.52371000610344</v>
      </c>
      <c r="F211" s="1">
        <v>785.41067567453297</v>
      </c>
      <c r="G211" s="1">
        <v>779.58585487058747</v>
      </c>
      <c r="H211" s="1">
        <v>771.85091777037621</v>
      </c>
      <c r="I211" s="1">
        <v>762.75571562123787</v>
      </c>
      <c r="J211" s="1">
        <v>751.8862630669397</v>
      </c>
      <c r="K211" s="1">
        <v>739.1880324217434</v>
      </c>
      <c r="L211" s="38"/>
      <c r="M211" s="29"/>
      <c r="N211" s="29"/>
      <c r="O211" s="51"/>
      <c r="AA211" s="1"/>
      <c r="AB211" s="1"/>
    </row>
    <row r="212" spans="1:28" ht="14.5" hidden="1" outlineLevel="1">
      <c r="A212" s="4" t="s">
        <v>1</v>
      </c>
      <c r="B212" s="1">
        <v>1317.0185954048943</v>
      </c>
      <c r="C212" s="1">
        <v>1396.4365933877227</v>
      </c>
      <c r="D212" s="1">
        <v>1472.7260939191017</v>
      </c>
      <c r="E212" s="1">
        <v>1539.578837119454</v>
      </c>
      <c r="F212" s="1">
        <v>1604.2495402967947</v>
      </c>
      <c r="G212" s="1">
        <v>1656.9922728619999</v>
      </c>
      <c r="H212" s="1">
        <v>1706.9486530026631</v>
      </c>
      <c r="I212" s="1">
        <v>1751.1054501178244</v>
      </c>
      <c r="J212" s="1">
        <v>1791.7600706639728</v>
      </c>
      <c r="K212" s="1">
        <v>1828.4376010140591</v>
      </c>
      <c r="L212" s="38"/>
      <c r="M212" s="29"/>
      <c r="N212" s="29"/>
      <c r="O212" s="51"/>
      <c r="AA212" s="1"/>
      <c r="AB212" s="1"/>
    </row>
    <row r="213" spans="1:28" ht="14.5" hidden="1" outlineLevel="1">
      <c r="A213" s="4" t="s">
        <v>7</v>
      </c>
      <c r="B213" s="1">
        <v>2773.2061932572728</v>
      </c>
      <c r="C213" s="1">
        <v>2848.7177157390406</v>
      </c>
      <c r="D213" s="1">
        <v>2890.9318794391738</v>
      </c>
      <c r="E213" s="1">
        <v>2911.4056567278521</v>
      </c>
      <c r="F213" s="1">
        <v>2919.863751036326</v>
      </c>
      <c r="G213" s="1">
        <v>2916.7391073797953</v>
      </c>
      <c r="H213" s="1">
        <v>2904.171488998948</v>
      </c>
      <c r="I213" s="1">
        <v>2872.6288363084022</v>
      </c>
      <c r="J213" s="1">
        <v>2822.8989808747556</v>
      </c>
      <c r="K213" s="1">
        <v>2753.4187816489466</v>
      </c>
      <c r="L213" s="38"/>
      <c r="M213" s="29"/>
      <c r="N213" s="29"/>
      <c r="O213" s="51"/>
      <c r="AA213" s="1"/>
      <c r="AB213" s="1"/>
    </row>
    <row r="214" spans="1:28" ht="14.5" hidden="1" outlineLevel="1">
      <c r="A214" s="4" t="s">
        <v>8</v>
      </c>
      <c r="B214" s="1">
        <v>1732.8111677348386</v>
      </c>
      <c r="C214" s="1">
        <v>2002.8379355734598</v>
      </c>
      <c r="D214" s="1">
        <v>2217.6185411932684</v>
      </c>
      <c r="E214" s="1">
        <v>2358.9649653586471</v>
      </c>
      <c r="F214" s="1">
        <v>2469.0310552044753</v>
      </c>
      <c r="G214" s="1">
        <v>2509.2898762299419</v>
      </c>
      <c r="H214" s="1">
        <v>2475.0749848419619</v>
      </c>
      <c r="I214" s="1">
        <v>2423.2978970350664</v>
      </c>
      <c r="J214" s="1">
        <v>2324.3224399193723</v>
      </c>
      <c r="K214" s="1">
        <v>2183.0093602822608</v>
      </c>
      <c r="L214" s="38"/>
      <c r="M214" s="29"/>
      <c r="N214" s="29"/>
      <c r="O214" s="51"/>
      <c r="Q214" s="1"/>
      <c r="R214" s="1"/>
      <c r="S214" s="1"/>
      <c r="T214" s="1"/>
      <c r="U214" s="1"/>
      <c r="V214" s="1"/>
      <c r="W214" s="1"/>
      <c r="X214" s="1"/>
      <c r="Y214" s="1"/>
      <c r="Z214" s="1"/>
    </row>
    <row r="215" spans="1:28" hidden="1" outlineLevel="1"/>
    <row r="216" spans="1:28" ht="14.5" hidden="1" outlineLevel="1">
      <c r="A216" t="s">
        <v>44</v>
      </c>
      <c r="O216" t="s">
        <v>44</v>
      </c>
    </row>
    <row r="217" spans="1:28" ht="14.5" hidden="1" outlineLevel="1">
      <c r="A217" t="s">
        <v>34</v>
      </c>
      <c r="B217">
        <v>0.3</v>
      </c>
      <c r="C217">
        <v>0.3</v>
      </c>
      <c r="D217">
        <v>0.3</v>
      </c>
      <c r="E217">
        <v>0.3</v>
      </c>
      <c r="F217">
        <v>0.3</v>
      </c>
      <c r="G217">
        <v>0.3</v>
      </c>
      <c r="H217">
        <v>0.3</v>
      </c>
      <c r="I217">
        <v>0.3</v>
      </c>
      <c r="J217">
        <v>0.3</v>
      </c>
      <c r="K217">
        <v>0.3</v>
      </c>
      <c r="L217" s="8" t="s">
        <v>144</v>
      </c>
      <c r="M217" s="103" t="s">
        <v>145</v>
      </c>
      <c r="N217" s="26"/>
      <c r="O217" t="s">
        <v>34</v>
      </c>
      <c r="P217">
        <v>0.3</v>
      </c>
      <c r="Q217">
        <v>0.3</v>
      </c>
      <c r="R217">
        <v>0.3</v>
      </c>
      <c r="S217">
        <v>0.3</v>
      </c>
      <c r="T217">
        <v>0.3</v>
      </c>
      <c r="U217">
        <v>0.3</v>
      </c>
      <c r="V217">
        <v>0.3</v>
      </c>
      <c r="W217">
        <v>0.3</v>
      </c>
      <c r="X217">
        <v>0.3</v>
      </c>
      <c r="Y217">
        <v>0.3</v>
      </c>
      <c r="Z217" s="8"/>
      <c r="AA217" s="103"/>
    </row>
    <row r="218" spans="1:28" ht="14.5" hidden="1" outlineLevel="1">
      <c r="A218" s="21"/>
      <c r="B218" s="72">
        <v>2010</v>
      </c>
      <c r="C218" s="72">
        <v>2020</v>
      </c>
      <c r="D218" s="72">
        <v>2030</v>
      </c>
      <c r="E218" s="72">
        <v>2040</v>
      </c>
      <c r="F218" s="72">
        <v>2050</v>
      </c>
      <c r="G218" s="72">
        <v>2060</v>
      </c>
      <c r="H218" s="72">
        <v>2070</v>
      </c>
      <c r="I218" s="72">
        <v>2080</v>
      </c>
      <c r="J218" s="72">
        <v>2090</v>
      </c>
      <c r="K218" s="72">
        <v>2100</v>
      </c>
      <c r="M218" s="104"/>
      <c r="N218" s="36"/>
      <c r="O218" s="21"/>
      <c r="P218" s="72">
        <v>2010</v>
      </c>
      <c r="Q218" s="72">
        <v>2020</v>
      </c>
      <c r="R218" s="72">
        <v>2030</v>
      </c>
      <c r="S218" s="72">
        <v>2040</v>
      </c>
      <c r="T218" s="72">
        <v>2050</v>
      </c>
      <c r="U218" s="72">
        <v>2060</v>
      </c>
      <c r="V218" s="72">
        <v>2070</v>
      </c>
      <c r="W218" s="72">
        <v>2080</v>
      </c>
      <c r="X218" s="72">
        <v>2090</v>
      </c>
      <c r="Y218" s="72">
        <v>2100</v>
      </c>
      <c r="AA218" s="104"/>
    </row>
    <row r="219" spans="1:28" ht="14.5" hidden="1" outlineLevel="1">
      <c r="A219" s="21" t="s">
        <v>5</v>
      </c>
      <c r="B219" s="44">
        <v>0.52135821405973515</v>
      </c>
      <c r="C219" s="44">
        <f t="shared" ref="C219:C228" si="14">B219*(1-C$217/100)^10</f>
        <v>0.50592693735048078</v>
      </c>
      <c r="D219" s="44">
        <f t="shared" ref="D219:G228" si="15">$L219*D$1005+$M219</f>
        <v>0.50197132179580861</v>
      </c>
      <c r="E219" s="44">
        <f t="shared" si="15"/>
        <v>0.49801570624113656</v>
      </c>
      <c r="F219" s="44">
        <f t="shared" si="15"/>
        <v>0.49406009068646439</v>
      </c>
      <c r="G219" s="44">
        <f t="shared" si="15"/>
        <v>0.49010447513179223</v>
      </c>
      <c r="H219" s="44">
        <f>$V$229</f>
        <v>0.48614885957712017</v>
      </c>
      <c r="I219" s="44">
        <f t="shared" ref="I219:K228" si="16">H219*(1-I$217/100)^10</f>
        <v>0.47175971719532689</v>
      </c>
      <c r="J219" s="44">
        <f t="shared" si="16"/>
        <v>0.45779646785926376</v>
      </c>
      <c r="K219" s="44">
        <f t="shared" si="16"/>
        <v>0.44424650589156728</v>
      </c>
      <c r="L219">
        <f t="shared" ref="L219:L228" si="17">(H219-C219)/(H$1005-C$1005)</f>
        <v>-3.9556155546721205E-4</v>
      </c>
      <c r="M219" s="105">
        <f t="shared" ref="M219:M228" si="18">H219-L219*H$1005</f>
        <v>1.3049612793942491</v>
      </c>
      <c r="N219" s="36"/>
      <c r="O219" s="21" t="s">
        <v>5</v>
      </c>
      <c r="P219" s="44">
        <v>0.52135821405973515</v>
      </c>
      <c r="Q219" s="44">
        <f>P219*(1-Q$217/100)^10</f>
        <v>0.50592693735048078</v>
      </c>
      <c r="R219" s="44">
        <f t="shared" ref="R219:Y219" si="19">Q219*(1-R$217/100)^10</f>
        <v>0.49095239901122995</v>
      </c>
      <c r="S219" s="44">
        <f t="shared" si="19"/>
        <v>0.47642108039783121</v>
      </c>
      <c r="T219" s="44">
        <f t="shared" si="19"/>
        <v>0.4623198629939782</v>
      </c>
      <c r="U219" s="44">
        <f t="shared" si="19"/>
        <v>0.44863601656813629</v>
      </c>
      <c r="V219" s="44">
        <f t="shared" si="19"/>
        <v>0.43535718768100318</v>
      </c>
      <c r="W219" s="44">
        <f t="shared" si="19"/>
        <v>0.4224713885331286</v>
      </c>
      <c r="X219" s="44">
        <f t="shared" si="19"/>
        <v>0.40996698614262428</v>
      </c>
      <c r="Y219" s="44">
        <f t="shared" si="19"/>
        <v>0.39783269184319459</v>
      </c>
      <c r="AA219" s="105"/>
    </row>
    <row r="220" spans="1:28" ht="14.5" hidden="1" outlineLevel="1">
      <c r="A220" s="21" t="s">
        <v>6</v>
      </c>
      <c r="B220" s="44">
        <v>0.52135821405973515</v>
      </c>
      <c r="C220" s="44">
        <f t="shared" si="14"/>
        <v>0.50592693735048078</v>
      </c>
      <c r="D220" s="44">
        <f t="shared" si="15"/>
        <v>0.50197132179580861</v>
      </c>
      <c r="E220" s="44">
        <f t="shared" si="15"/>
        <v>0.49801570624113656</v>
      </c>
      <c r="F220" s="44">
        <f t="shared" si="15"/>
        <v>0.49406009068646439</v>
      </c>
      <c r="G220" s="44">
        <f t="shared" si="15"/>
        <v>0.49010447513179223</v>
      </c>
      <c r="H220" s="44">
        <f t="shared" ref="H220:H228" si="20">$V$229</f>
        <v>0.48614885957712017</v>
      </c>
      <c r="I220" s="44">
        <f t="shared" si="16"/>
        <v>0.47175971719532689</v>
      </c>
      <c r="J220" s="44">
        <f t="shared" si="16"/>
        <v>0.45779646785926376</v>
      </c>
      <c r="K220" s="44">
        <f t="shared" si="16"/>
        <v>0.44424650589156728</v>
      </c>
      <c r="L220">
        <f t="shared" si="17"/>
        <v>-3.9556155546721205E-4</v>
      </c>
      <c r="M220" s="105">
        <f t="shared" si="18"/>
        <v>1.3049612793942491</v>
      </c>
      <c r="N220" s="36"/>
      <c r="O220" s="21" t="s">
        <v>6</v>
      </c>
      <c r="P220" s="44">
        <v>0.52135821405973515</v>
      </c>
      <c r="Q220" s="44">
        <f t="shared" ref="Q220:Y228" si="21">P220*(1-Q$217/100)^10</f>
        <v>0.50592693735048078</v>
      </c>
      <c r="R220" s="44">
        <f t="shared" si="21"/>
        <v>0.49095239901122995</v>
      </c>
      <c r="S220" s="44">
        <f t="shared" si="21"/>
        <v>0.47642108039783121</v>
      </c>
      <c r="T220" s="44">
        <f t="shared" si="21"/>
        <v>0.4623198629939782</v>
      </c>
      <c r="U220" s="44">
        <f t="shared" si="21"/>
        <v>0.44863601656813629</v>
      </c>
      <c r="V220" s="44">
        <f t="shared" si="21"/>
        <v>0.43535718768100318</v>
      </c>
      <c r="W220" s="44">
        <f t="shared" si="21"/>
        <v>0.4224713885331286</v>
      </c>
      <c r="X220" s="44">
        <f t="shared" si="21"/>
        <v>0.40996698614262428</v>
      </c>
      <c r="Y220" s="44">
        <f t="shared" si="21"/>
        <v>0.39783269184319459</v>
      </c>
      <c r="AA220" s="105"/>
    </row>
    <row r="221" spans="1:28" ht="14.5" hidden="1" outlineLevel="1">
      <c r="A221" s="21" t="s">
        <v>11</v>
      </c>
      <c r="B221" s="44">
        <v>0.60825124973635769</v>
      </c>
      <c r="C221" s="44">
        <f t="shared" si="14"/>
        <v>0.59024809357556096</v>
      </c>
      <c r="D221" s="44">
        <f t="shared" si="15"/>
        <v>0.56942824677587289</v>
      </c>
      <c r="E221" s="44">
        <f t="shared" si="15"/>
        <v>0.54860839997618438</v>
      </c>
      <c r="F221" s="44">
        <f t="shared" si="15"/>
        <v>0.52778855317649676</v>
      </c>
      <c r="G221" s="44">
        <f t="shared" si="15"/>
        <v>0.50696870637680824</v>
      </c>
      <c r="H221" s="44">
        <f t="shared" si="20"/>
        <v>0.48614885957712017</v>
      </c>
      <c r="I221" s="44">
        <f t="shared" si="16"/>
        <v>0.47175971719532689</v>
      </c>
      <c r="J221" s="44">
        <f t="shared" si="16"/>
        <v>0.45779646785926376</v>
      </c>
      <c r="K221" s="44">
        <f t="shared" si="16"/>
        <v>0.44424650589156728</v>
      </c>
      <c r="L221">
        <f t="shared" si="17"/>
        <v>-2.0819846799688159E-3</v>
      </c>
      <c r="M221" s="105">
        <f t="shared" si="18"/>
        <v>4.7958571471125691</v>
      </c>
      <c r="N221" s="36"/>
      <c r="O221" s="21" t="s">
        <v>11</v>
      </c>
      <c r="P221" s="44">
        <v>0.60825124973635769</v>
      </c>
      <c r="Q221" s="44">
        <f t="shared" si="21"/>
        <v>0.59024809357556096</v>
      </c>
      <c r="R221" s="44">
        <f t="shared" si="21"/>
        <v>0.57277779884643498</v>
      </c>
      <c r="S221" s="44">
        <f t="shared" si="21"/>
        <v>0.55582459379746985</v>
      </c>
      <c r="T221" s="44">
        <f t="shared" si="21"/>
        <v>0.53937317349297464</v>
      </c>
      <c r="U221" s="44">
        <f t="shared" si="21"/>
        <v>0.52340868599615908</v>
      </c>
      <c r="V221" s="44">
        <f t="shared" si="21"/>
        <v>0.50791671896117052</v>
      </c>
      <c r="W221" s="44">
        <f t="shared" si="21"/>
        <v>0.49288328662198355</v>
      </c>
      <c r="X221" s="44">
        <f t="shared" si="21"/>
        <v>0.47829481716639516</v>
      </c>
      <c r="Y221" s="44">
        <f t="shared" si="21"/>
        <v>0.4641381404837272</v>
      </c>
      <c r="AA221" s="105"/>
    </row>
    <row r="222" spans="1:28" ht="14.5" hidden="1" outlineLevel="1">
      <c r="A222" s="21" t="s">
        <v>2</v>
      </c>
      <c r="B222" s="44">
        <v>0.60825124973635769</v>
      </c>
      <c r="C222" s="44">
        <f t="shared" si="14"/>
        <v>0.59024809357556096</v>
      </c>
      <c r="D222" s="44">
        <f t="shared" si="15"/>
        <v>0.56942824677587289</v>
      </c>
      <c r="E222" s="44">
        <f t="shared" si="15"/>
        <v>0.54860839997618438</v>
      </c>
      <c r="F222" s="44">
        <f t="shared" si="15"/>
        <v>0.52778855317649676</v>
      </c>
      <c r="G222" s="44">
        <f t="shared" si="15"/>
        <v>0.50696870637680824</v>
      </c>
      <c r="H222" s="44">
        <f t="shared" si="20"/>
        <v>0.48614885957712017</v>
      </c>
      <c r="I222" s="44">
        <f t="shared" si="16"/>
        <v>0.47175971719532689</v>
      </c>
      <c r="J222" s="44">
        <f t="shared" si="16"/>
        <v>0.45779646785926376</v>
      </c>
      <c r="K222" s="44">
        <f t="shared" si="16"/>
        <v>0.44424650589156728</v>
      </c>
      <c r="L222">
        <f t="shared" si="17"/>
        <v>-2.0819846799688159E-3</v>
      </c>
      <c r="M222" s="105">
        <f t="shared" si="18"/>
        <v>4.7958571471125691</v>
      </c>
      <c r="N222" s="36"/>
      <c r="O222" s="21" t="s">
        <v>2</v>
      </c>
      <c r="P222" s="44">
        <v>0.60825124973635769</v>
      </c>
      <c r="Q222" s="44">
        <f t="shared" si="21"/>
        <v>0.59024809357556096</v>
      </c>
      <c r="R222" s="44">
        <f t="shared" si="21"/>
        <v>0.57277779884643498</v>
      </c>
      <c r="S222" s="44">
        <f t="shared" si="21"/>
        <v>0.55582459379746985</v>
      </c>
      <c r="T222" s="44">
        <f t="shared" si="21"/>
        <v>0.53937317349297464</v>
      </c>
      <c r="U222" s="44">
        <f t="shared" si="21"/>
        <v>0.52340868599615908</v>
      </c>
      <c r="V222" s="44">
        <f t="shared" si="21"/>
        <v>0.50791671896117052</v>
      </c>
      <c r="W222" s="44">
        <f t="shared" si="21"/>
        <v>0.49288328662198355</v>
      </c>
      <c r="X222" s="44">
        <f t="shared" si="21"/>
        <v>0.47829481716639516</v>
      </c>
      <c r="Y222" s="44">
        <f t="shared" si="21"/>
        <v>0.4641381404837272</v>
      </c>
      <c r="AA222" s="105"/>
    </row>
    <row r="223" spans="1:28" ht="14.5" hidden="1" outlineLevel="1">
      <c r="A223" s="21" t="s">
        <v>3</v>
      </c>
      <c r="B223" s="44">
        <v>0.52135821405973515</v>
      </c>
      <c r="C223" s="44">
        <f t="shared" si="14"/>
        <v>0.50592693735048078</v>
      </c>
      <c r="D223" s="44">
        <f t="shared" si="15"/>
        <v>0.50197132179580861</v>
      </c>
      <c r="E223" s="44">
        <f t="shared" si="15"/>
        <v>0.49801570624113656</v>
      </c>
      <c r="F223" s="44">
        <f t="shared" si="15"/>
        <v>0.49406009068646439</v>
      </c>
      <c r="G223" s="44">
        <f t="shared" si="15"/>
        <v>0.49010447513179223</v>
      </c>
      <c r="H223" s="44">
        <f t="shared" si="20"/>
        <v>0.48614885957712017</v>
      </c>
      <c r="I223" s="44">
        <f t="shared" si="16"/>
        <v>0.47175971719532689</v>
      </c>
      <c r="J223" s="44">
        <f t="shared" si="16"/>
        <v>0.45779646785926376</v>
      </c>
      <c r="K223" s="44">
        <f t="shared" si="16"/>
        <v>0.44424650589156728</v>
      </c>
      <c r="L223">
        <f t="shared" si="17"/>
        <v>-3.9556155546721205E-4</v>
      </c>
      <c r="M223" s="105">
        <f t="shared" si="18"/>
        <v>1.3049612793942491</v>
      </c>
      <c r="N223" s="36"/>
      <c r="O223" s="21" t="s">
        <v>3</v>
      </c>
      <c r="P223" s="44">
        <v>0.52135821405973515</v>
      </c>
      <c r="Q223" s="44">
        <f t="shared" si="21"/>
        <v>0.50592693735048078</v>
      </c>
      <c r="R223" s="44">
        <f t="shared" si="21"/>
        <v>0.49095239901122995</v>
      </c>
      <c r="S223" s="44">
        <f t="shared" si="21"/>
        <v>0.47642108039783121</v>
      </c>
      <c r="T223" s="44">
        <f t="shared" si="21"/>
        <v>0.4623198629939782</v>
      </c>
      <c r="U223" s="44">
        <f t="shared" si="21"/>
        <v>0.44863601656813629</v>
      </c>
      <c r="V223" s="44">
        <f t="shared" si="21"/>
        <v>0.43535718768100318</v>
      </c>
      <c r="W223" s="44">
        <f t="shared" si="21"/>
        <v>0.4224713885331286</v>
      </c>
      <c r="X223" s="44">
        <f t="shared" si="21"/>
        <v>0.40996698614262428</v>
      </c>
      <c r="Y223" s="44">
        <f t="shared" si="21"/>
        <v>0.39783269184319459</v>
      </c>
      <c r="AA223" s="105"/>
    </row>
    <row r="224" spans="1:28" ht="14.5" hidden="1" outlineLevel="1">
      <c r="A224" s="21" t="s">
        <v>4</v>
      </c>
      <c r="B224" s="44">
        <v>0.52135821405973515</v>
      </c>
      <c r="C224" s="44">
        <f t="shared" si="14"/>
        <v>0.50592693735048078</v>
      </c>
      <c r="D224" s="44">
        <f t="shared" si="15"/>
        <v>0.50197132179580861</v>
      </c>
      <c r="E224" s="44">
        <f t="shared" si="15"/>
        <v>0.49801570624113656</v>
      </c>
      <c r="F224" s="44">
        <f t="shared" si="15"/>
        <v>0.49406009068646439</v>
      </c>
      <c r="G224" s="44">
        <f t="shared" si="15"/>
        <v>0.49010447513179223</v>
      </c>
      <c r="H224" s="44">
        <f t="shared" si="20"/>
        <v>0.48614885957712017</v>
      </c>
      <c r="I224" s="44">
        <f t="shared" si="16"/>
        <v>0.47175971719532689</v>
      </c>
      <c r="J224" s="44">
        <f t="shared" si="16"/>
        <v>0.45779646785926376</v>
      </c>
      <c r="K224" s="44">
        <f t="shared" si="16"/>
        <v>0.44424650589156728</v>
      </c>
      <c r="L224">
        <f t="shared" si="17"/>
        <v>-3.9556155546721205E-4</v>
      </c>
      <c r="M224" s="105">
        <f t="shared" si="18"/>
        <v>1.3049612793942491</v>
      </c>
      <c r="N224" s="36"/>
      <c r="O224" s="21" t="s">
        <v>4</v>
      </c>
      <c r="P224" s="44">
        <v>0.52135821405973515</v>
      </c>
      <c r="Q224" s="44">
        <f t="shared" si="21"/>
        <v>0.50592693735048078</v>
      </c>
      <c r="R224" s="44">
        <f t="shared" si="21"/>
        <v>0.49095239901122995</v>
      </c>
      <c r="S224" s="44">
        <f t="shared" si="21"/>
        <v>0.47642108039783121</v>
      </c>
      <c r="T224" s="44">
        <f t="shared" si="21"/>
        <v>0.4623198629939782</v>
      </c>
      <c r="U224" s="44">
        <f t="shared" si="21"/>
        <v>0.44863601656813629</v>
      </c>
      <c r="V224" s="44">
        <f t="shared" si="21"/>
        <v>0.43535718768100318</v>
      </c>
      <c r="W224" s="44">
        <f t="shared" si="21"/>
        <v>0.4224713885331286</v>
      </c>
      <c r="X224" s="44">
        <f t="shared" si="21"/>
        <v>0.40996698614262428</v>
      </c>
      <c r="Y224" s="44">
        <f t="shared" si="21"/>
        <v>0.39783269184319459</v>
      </c>
      <c r="AA224" s="105"/>
    </row>
    <row r="225" spans="1:27" ht="14.5" hidden="1" outlineLevel="1">
      <c r="A225" s="21" t="s">
        <v>0</v>
      </c>
      <c r="B225" s="44">
        <v>0.86893035676622532</v>
      </c>
      <c r="C225" s="44">
        <f t="shared" si="14"/>
        <v>0.84321156225080141</v>
      </c>
      <c r="D225" s="44">
        <f t="shared" si="15"/>
        <v>0.77179902171606507</v>
      </c>
      <c r="E225" s="44">
        <f t="shared" si="15"/>
        <v>0.7003864811813294</v>
      </c>
      <c r="F225" s="44">
        <f t="shared" si="15"/>
        <v>0.62897394064659373</v>
      </c>
      <c r="G225" s="44">
        <f t="shared" si="15"/>
        <v>0.55756140011185629</v>
      </c>
      <c r="H225" s="44">
        <f t="shared" si="20"/>
        <v>0.48614885957712017</v>
      </c>
      <c r="I225" s="44">
        <f t="shared" si="16"/>
        <v>0.47175971719532689</v>
      </c>
      <c r="J225" s="44">
        <f t="shared" si="16"/>
        <v>0.45779646785926376</v>
      </c>
      <c r="K225" s="44">
        <f t="shared" si="16"/>
        <v>0.44424650589156728</v>
      </c>
      <c r="L225">
        <f t="shared" si="17"/>
        <v>-7.1412540534736245E-3</v>
      </c>
      <c r="M225" s="105">
        <f t="shared" si="18"/>
        <v>15.268544750267523</v>
      </c>
      <c r="N225" s="36"/>
      <c r="O225" s="21" t="s">
        <v>0</v>
      </c>
      <c r="P225" s="44">
        <v>0.86893035676622532</v>
      </c>
      <c r="Q225" s="44">
        <f t="shared" si="21"/>
        <v>0.84321156225080141</v>
      </c>
      <c r="R225" s="44">
        <f t="shared" si="21"/>
        <v>0.81825399835204993</v>
      </c>
      <c r="S225" s="44">
        <f t="shared" si="21"/>
        <v>0.79403513399638537</v>
      </c>
      <c r="T225" s="44">
        <f t="shared" si="21"/>
        <v>0.77053310498996375</v>
      </c>
      <c r="U225" s="44">
        <f t="shared" si="21"/>
        <v>0.7477266942802272</v>
      </c>
      <c r="V225" s="44">
        <f t="shared" si="21"/>
        <v>0.725595312801672</v>
      </c>
      <c r="W225" s="44">
        <f t="shared" si="21"/>
        <v>0.70411898088854774</v>
      </c>
      <c r="X225" s="44">
        <f t="shared" si="21"/>
        <v>0.68327831023770724</v>
      </c>
      <c r="Y225" s="44">
        <f t="shared" si="21"/>
        <v>0.66305448640532449</v>
      </c>
      <c r="AA225" s="105"/>
    </row>
    <row r="226" spans="1:27" ht="14.5" hidden="1" outlineLevel="1">
      <c r="A226" s="21" t="s">
        <v>1</v>
      </c>
      <c r="B226" s="44">
        <v>0.60825124973635769</v>
      </c>
      <c r="C226" s="44">
        <f t="shared" si="14"/>
        <v>0.59024809357556096</v>
      </c>
      <c r="D226" s="44">
        <f t="shared" si="15"/>
        <v>0.56942824677587289</v>
      </c>
      <c r="E226" s="44">
        <f t="shared" si="15"/>
        <v>0.54860839997618438</v>
      </c>
      <c r="F226" s="44">
        <f t="shared" si="15"/>
        <v>0.52778855317649676</v>
      </c>
      <c r="G226" s="44">
        <f t="shared" si="15"/>
        <v>0.50696870637680824</v>
      </c>
      <c r="H226" s="44">
        <f t="shared" si="20"/>
        <v>0.48614885957712017</v>
      </c>
      <c r="I226" s="44">
        <f t="shared" si="16"/>
        <v>0.47175971719532689</v>
      </c>
      <c r="J226" s="44">
        <f t="shared" si="16"/>
        <v>0.45779646785926376</v>
      </c>
      <c r="K226" s="44">
        <f t="shared" si="16"/>
        <v>0.44424650589156728</v>
      </c>
      <c r="L226">
        <f t="shared" si="17"/>
        <v>-2.0819846799688159E-3</v>
      </c>
      <c r="M226" s="105">
        <f t="shared" si="18"/>
        <v>4.7958571471125691</v>
      </c>
      <c r="N226" s="36"/>
      <c r="O226" s="21" t="s">
        <v>1</v>
      </c>
      <c r="P226" s="44">
        <v>0.60825124973635769</v>
      </c>
      <c r="Q226" s="44">
        <f t="shared" si="21"/>
        <v>0.59024809357556096</v>
      </c>
      <c r="R226" s="44">
        <f t="shared" si="21"/>
        <v>0.57277779884643498</v>
      </c>
      <c r="S226" s="44">
        <f t="shared" si="21"/>
        <v>0.55582459379746985</v>
      </c>
      <c r="T226" s="44">
        <f t="shared" si="21"/>
        <v>0.53937317349297464</v>
      </c>
      <c r="U226" s="44">
        <f t="shared" si="21"/>
        <v>0.52340868599615908</v>
      </c>
      <c r="V226" s="44">
        <f t="shared" si="21"/>
        <v>0.50791671896117052</v>
      </c>
      <c r="W226" s="44">
        <f t="shared" si="21"/>
        <v>0.49288328662198355</v>
      </c>
      <c r="X226" s="44">
        <f t="shared" si="21"/>
        <v>0.47829481716639516</v>
      </c>
      <c r="Y226" s="44">
        <f t="shared" si="21"/>
        <v>0.4641381404837272</v>
      </c>
      <c r="AA226" s="105"/>
    </row>
    <row r="227" spans="1:27" ht="14.5" hidden="1" outlineLevel="1">
      <c r="A227" s="21" t="s">
        <v>7</v>
      </c>
      <c r="B227" s="44">
        <v>0.52135821405973515</v>
      </c>
      <c r="C227" s="44">
        <f t="shared" si="14"/>
        <v>0.50592693735048078</v>
      </c>
      <c r="D227" s="44">
        <f t="shared" si="15"/>
        <v>0.50197132179580861</v>
      </c>
      <c r="E227" s="44">
        <f t="shared" si="15"/>
        <v>0.49801570624113656</v>
      </c>
      <c r="F227" s="44">
        <f t="shared" si="15"/>
        <v>0.49406009068646439</v>
      </c>
      <c r="G227" s="44">
        <f t="shared" si="15"/>
        <v>0.49010447513179223</v>
      </c>
      <c r="H227" s="44">
        <f t="shared" si="20"/>
        <v>0.48614885957712017</v>
      </c>
      <c r="I227" s="44">
        <f t="shared" si="16"/>
        <v>0.47175971719532689</v>
      </c>
      <c r="J227" s="44">
        <f t="shared" si="16"/>
        <v>0.45779646785926376</v>
      </c>
      <c r="K227" s="44">
        <f t="shared" si="16"/>
        <v>0.44424650589156728</v>
      </c>
      <c r="L227">
        <f t="shared" si="17"/>
        <v>-3.9556155546721205E-4</v>
      </c>
      <c r="M227" s="105">
        <f t="shared" si="18"/>
        <v>1.3049612793942491</v>
      </c>
      <c r="N227" s="36"/>
      <c r="O227" s="21" t="s">
        <v>7</v>
      </c>
      <c r="P227" s="44">
        <v>0.52135821405973515</v>
      </c>
      <c r="Q227" s="44">
        <f t="shared" si="21"/>
        <v>0.50592693735048078</v>
      </c>
      <c r="R227" s="44">
        <f t="shared" si="21"/>
        <v>0.49095239901122995</v>
      </c>
      <c r="S227" s="44">
        <f t="shared" si="21"/>
        <v>0.47642108039783121</v>
      </c>
      <c r="T227" s="44">
        <f t="shared" si="21"/>
        <v>0.4623198629939782</v>
      </c>
      <c r="U227" s="44">
        <f t="shared" si="21"/>
        <v>0.44863601656813629</v>
      </c>
      <c r="V227" s="44">
        <f t="shared" si="21"/>
        <v>0.43535718768100318</v>
      </c>
      <c r="W227" s="44">
        <f t="shared" si="21"/>
        <v>0.4224713885331286</v>
      </c>
      <c r="X227" s="44">
        <f t="shared" si="21"/>
        <v>0.40996698614262428</v>
      </c>
      <c r="Y227" s="44">
        <f t="shared" si="21"/>
        <v>0.39783269184319459</v>
      </c>
      <c r="AA227" s="105"/>
    </row>
    <row r="228" spans="1:27" ht="14.5" hidden="1" outlineLevel="1">
      <c r="A228" s="21" t="s">
        <v>8</v>
      </c>
      <c r="B228" s="44">
        <v>0.52135821405973515</v>
      </c>
      <c r="C228" s="44">
        <f t="shared" si="14"/>
        <v>0.50592693735048078</v>
      </c>
      <c r="D228" s="44">
        <f t="shared" si="15"/>
        <v>0.50197132179580861</v>
      </c>
      <c r="E228" s="44">
        <f t="shared" si="15"/>
        <v>0.49801570624113656</v>
      </c>
      <c r="F228" s="44">
        <f t="shared" si="15"/>
        <v>0.49406009068646439</v>
      </c>
      <c r="G228" s="44">
        <f t="shared" si="15"/>
        <v>0.49010447513179223</v>
      </c>
      <c r="H228" s="44">
        <f t="shared" si="20"/>
        <v>0.48614885957712017</v>
      </c>
      <c r="I228" s="44">
        <f t="shared" si="16"/>
        <v>0.47175971719532689</v>
      </c>
      <c r="J228" s="44">
        <f t="shared" si="16"/>
        <v>0.45779646785926376</v>
      </c>
      <c r="K228" s="44">
        <f t="shared" si="16"/>
        <v>0.44424650589156728</v>
      </c>
      <c r="L228">
        <f t="shared" si="17"/>
        <v>-3.9556155546721205E-4</v>
      </c>
      <c r="M228" s="105">
        <f t="shared" si="18"/>
        <v>1.3049612793942491</v>
      </c>
      <c r="N228" s="36"/>
      <c r="O228" s="21" t="s">
        <v>8</v>
      </c>
      <c r="P228" s="44">
        <v>0.52135821405973515</v>
      </c>
      <c r="Q228" s="44">
        <f t="shared" si="21"/>
        <v>0.50592693735048078</v>
      </c>
      <c r="R228" s="44">
        <f t="shared" si="21"/>
        <v>0.49095239901122995</v>
      </c>
      <c r="S228" s="44">
        <f t="shared" si="21"/>
        <v>0.47642108039783121</v>
      </c>
      <c r="T228" s="44">
        <f t="shared" si="21"/>
        <v>0.4623198629939782</v>
      </c>
      <c r="U228" s="44">
        <f t="shared" si="21"/>
        <v>0.44863601656813629</v>
      </c>
      <c r="V228" s="44">
        <f t="shared" si="21"/>
        <v>0.43535718768100318</v>
      </c>
      <c r="W228" s="44">
        <f t="shared" si="21"/>
        <v>0.4224713885331286</v>
      </c>
      <c r="X228" s="44">
        <f t="shared" si="21"/>
        <v>0.40996698614262428</v>
      </c>
      <c r="Y228" s="44">
        <f t="shared" si="21"/>
        <v>0.39783269184319459</v>
      </c>
      <c r="AA228" s="105"/>
    </row>
    <row r="229" spans="1:27" ht="13" hidden="1" outlineLevel="1">
      <c r="V229" s="110">
        <f>AVERAGE(V219:V228)</f>
        <v>0.48614885957712017</v>
      </c>
      <c r="W229" s="15"/>
      <c r="X229" s="15"/>
      <c r="Y229" s="15"/>
    </row>
    <row r="230" spans="1:27" hidden="1" outlineLevel="1">
      <c r="A230" t="s">
        <v>46</v>
      </c>
    </row>
    <row r="231" spans="1:27" ht="14.5" hidden="1" outlineLevel="1">
      <c r="A231" t="s">
        <v>47</v>
      </c>
      <c r="B231" s="16"/>
      <c r="C231" s="16"/>
      <c r="D231" s="16"/>
      <c r="E231" s="16"/>
      <c r="F231" s="16"/>
      <c r="G231" s="16"/>
      <c r="H231" s="16"/>
      <c r="I231" s="16"/>
      <c r="J231" s="16"/>
      <c r="K231" s="16"/>
    </row>
    <row r="232" spans="1:27" ht="13" hidden="1" outlineLevel="1">
      <c r="B232" s="4">
        <v>2010</v>
      </c>
      <c r="C232" s="4">
        <v>2020</v>
      </c>
      <c r="D232" s="4">
        <v>2030</v>
      </c>
      <c r="E232" s="4">
        <v>2040</v>
      </c>
      <c r="F232" s="4">
        <v>2050</v>
      </c>
      <c r="G232" s="4">
        <v>2060</v>
      </c>
      <c r="H232" s="4">
        <v>2070</v>
      </c>
      <c r="I232" s="4">
        <v>2080</v>
      </c>
      <c r="J232" s="4">
        <v>2090</v>
      </c>
      <c r="K232" s="4">
        <v>2100</v>
      </c>
      <c r="N232" s="1"/>
      <c r="O232" s="1"/>
      <c r="P232" s="1"/>
      <c r="Q232" s="1"/>
      <c r="R232" s="1"/>
      <c r="S232" s="1"/>
      <c r="T232" s="1"/>
      <c r="U232" s="1"/>
      <c r="V232" s="1"/>
      <c r="W232" s="1"/>
      <c r="X232" s="1"/>
      <c r="Y232" s="1"/>
    </row>
    <row r="233" spans="1:27" ht="13" hidden="1" outlineLevel="1">
      <c r="A233" s="4" t="s">
        <v>5</v>
      </c>
      <c r="B233" s="1">
        <f>B205*B219</f>
        <v>424.93843712122907</v>
      </c>
      <c r="C233" s="1">
        <f t="shared" ref="C233:K233" si="22">C205*C219</f>
        <v>426.27264438280531</v>
      </c>
      <c r="D233" s="1">
        <f t="shared" si="22"/>
        <v>447.8389911829878</v>
      </c>
      <c r="E233" s="1">
        <f t="shared" si="22"/>
        <v>489.98954599368153</v>
      </c>
      <c r="F233" s="1">
        <f t="shared" si="22"/>
        <v>550.82231182659064</v>
      </c>
      <c r="G233" s="1">
        <f t="shared" si="22"/>
        <v>686.14626518450916</v>
      </c>
      <c r="H233" s="1">
        <f t="shared" si="22"/>
        <v>826.45306128110428</v>
      </c>
      <c r="I233" s="1">
        <f t="shared" si="22"/>
        <v>896.34346267112107</v>
      </c>
      <c r="J233" s="1">
        <f t="shared" si="22"/>
        <v>803.01697600277328</v>
      </c>
      <c r="K233" s="1">
        <f t="shared" si="22"/>
        <v>739.81506771223246</v>
      </c>
      <c r="N233" s="1"/>
      <c r="O233" s="1"/>
      <c r="P233" s="1"/>
      <c r="Q233" s="1"/>
      <c r="R233" s="1"/>
      <c r="S233" s="1"/>
      <c r="T233" s="1"/>
      <c r="U233" s="1"/>
      <c r="V233" s="1"/>
      <c r="W233" s="1"/>
      <c r="X233" s="1"/>
      <c r="Y233" s="1"/>
    </row>
    <row r="234" spans="1:27" ht="13" hidden="1" outlineLevel="1">
      <c r="A234" s="4" t="s">
        <v>6</v>
      </c>
      <c r="B234" s="1">
        <f t="shared" ref="B234:K242" si="23">B206*B220</f>
        <v>616.7326297659265</v>
      </c>
      <c r="C234" s="1">
        <f t="shared" si="23"/>
        <v>833.12172764473712</v>
      </c>
      <c r="D234" s="1">
        <f t="shared" si="23"/>
        <v>1014.5442574817058</v>
      </c>
      <c r="E234" s="1">
        <f t="shared" si="23"/>
        <v>1077.5510504934364</v>
      </c>
      <c r="F234" s="1">
        <f t="shared" si="23"/>
        <v>1110.3400735986136</v>
      </c>
      <c r="G234" s="1">
        <f t="shared" si="23"/>
        <v>1118.208931086187</v>
      </c>
      <c r="H234" s="1">
        <f t="shared" si="23"/>
        <v>1114.5301756338808</v>
      </c>
      <c r="I234" s="1">
        <f t="shared" si="23"/>
        <v>1077.8787581667132</v>
      </c>
      <c r="J234" s="1">
        <f t="shared" si="23"/>
        <v>1035.6476862825079</v>
      </c>
      <c r="K234" s="1">
        <f t="shared" si="23"/>
        <v>988.23273805381882</v>
      </c>
      <c r="N234" s="1"/>
      <c r="O234" s="1"/>
      <c r="P234" s="1"/>
      <c r="Q234" s="1"/>
      <c r="R234" s="1"/>
      <c r="S234" s="1"/>
      <c r="T234" s="1"/>
      <c r="U234" s="1"/>
      <c r="V234" s="1"/>
      <c r="W234" s="1"/>
      <c r="X234" s="1"/>
      <c r="Y234" s="1"/>
    </row>
    <row r="235" spans="1:27" ht="13" hidden="1" outlineLevel="1">
      <c r="A235" s="4" t="s">
        <v>11</v>
      </c>
      <c r="B235" s="1">
        <f t="shared" si="23"/>
        <v>608.07709558615477</v>
      </c>
      <c r="C235" s="1">
        <f t="shared" si="23"/>
        <v>611.33024173649937</v>
      </c>
      <c r="D235" s="1">
        <f t="shared" si="23"/>
        <v>616.33933252345366</v>
      </c>
      <c r="E235" s="1">
        <f t="shared" si="23"/>
        <v>595.72547681010849</v>
      </c>
      <c r="F235" s="1">
        <f t="shared" si="23"/>
        <v>542.15660111898126</v>
      </c>
      <c r="G235" s="1">
        <f t="shared" si="23"/>
        <v>486.91836403711812</v>
      </c>
      <c r="H235" s="1">
        <f t="shared" si="23"/>
        <v>426.51367650640708</v>
      </c>
      <c r="I235" s="1">
        <f t="shared" si="23"/>
        <v>364.2820631169987</v>
      </c>
      <c r="J235" s="1">
        <f t="shared" si="23"/>
        <v>298.23748034996402</v>
      </c>
      <c r="K235" s="1">
        <f t="shared" si="23"/>
        <v>270.07185127153588</v>
      </c>
      <c r="N235" s="1"/>
      <c r="O235" s="1"/>
      <c r="P235" s="1"/>
      <c r="Q235" s="1"/>
      <c r="R235" s="1"/>
      <c r="S235" s="1"/>
      <c r="T235" s="1"/>
      <c r="U235" s="1"/>
      <c r="V235" s="1"/>
      <c r="W235" s="1"/>
      <c r="X235" s="1"/>
      <c r="Y235" s="1"/>
    </row>
    <row r="236" spans="1:27" ht="13" hidden="1" outlineLevel="1">
      <c r="A236" s="4" t="s">
        <v>2</v>
      </c>
      <c r="B236" s="1">
        <f t="shared" si="23"/>
        <v>649.90732536340238</v>
      </c>
      <c r="C236" s="1">
        <f t="shared" si="23"/>
        <v>753.58152833573615</v>
      </c>
      <c r="D236" s="1">
        <f t="shared" si="23"/>
        <v>901.34048436770206</v>
      </c>
      <c r="E236" s="1">
        <f t="shared" si="23"/>
        <v>1018.2811704302087</v>
      </c>
      <c r="F236" s="1">
        <f t="shared" si="23"/>
        <v>1050.4113393266005</v>
      </c>
      <c r="G236" s="1">
        <f t="shared" si="23"/>
        <v>973.44005665589748</v>
      </c>
      <c r="H236" s="1">
        <f t="shared" si="23"/>
        <v>790.33902002178661</v>
      </c>
      <c r="I236" s="1">
        <f t="shared" si="23"/>
        <v>596.77091160240616</v>
      </c>
      <c r="J236" s="1">
        <f t="shared" si="23"/>
        <v>382.15029325075091</v>
      </c>
      <c r="K236" s="1">
        <f t="shared" si="23"/>
        <v>151.71703052181002</v>
      </c>
      <c r="N236" s="1"/>
      <c r="O236" s="1"/>
      <c r="P236" s="1"/>
      <c r="Q236" s="1"/>
      <c r="R236" s="1"/>
      <c r="S236" s="1"/>
      <c r="T236" s="1"/>
      <c r="U236" s="1"/>
      <c r="V236" s="1"/>
      <c r="W236" s="1"/>
      <c r="X236" s="1"/>
      <c r="Y236" s="1"/>
    </row>
    <row r="237" spans="1:27" ht="13" hidden="1" outlineLevel="1">
      <c r="A237" s="4" t="s">
        <v>3</v>
      </c>
      <c r="B237" s="1">
        <f t="shared" si="23"/>
        <v>1060.7991643614953</v>
      </c>
      <c r="C237" s="1">
        <f t="shared" si="23"/>
        <v>1003.130425453644</v>
      </c>
      <c r="D237" s="1">
        <f t="shared" si="23"/>
        <v>957.03807898533398</v>
      </c>
      <c r="E237" s="1">
        <f t="shared" si="23"/>
        <v>896.85550456559156</v>
      </c>
      <c r="F237" s="1">
        <f t="shared" si="23"/>
        <v>842.47809245149813</v>
      </c>
      <c r="G237" s="1">
        <f t="shared" si="23"/>
        <v>784.11632423291428</v>
      </c>
      <c r="H237" s="1">
        <f t="shared" si="23"/>
        <v>776.13161713077102</v>
      </c>
      <c r="I237" s="1">
        <f t="shared" si="23"/>
        <v>751.5436765787565</v>
      </c>
      <c r="J237" s="1">
        <f t="shared" si="23"/>
        <v>730.16744669344894</v>
      </c>
      <c r="K237" s="1">
        <f t="shared" si="23"/>
        <v>697.44256656907726</v>
      </c>
      <c r="N237" s="1"/>
      <c r="O237" s="1"/>
      <c r="P237" s="1"/>
      <c r="Q237" s="1"/>
      <c r="R237" s="1"/>
      <c r="S237" s="1"/>
      <c r="T237" s="1"/>
      <c r="U237" s="1"/>
      <c r="V237" s="1"/>
      <c r="W237" s="1"/>
      <c r="X237" s="1"/>
      <c r="Y237" s="1"/>
    </row>
    <row r="238" spans="1:27" ht="13" hidden="1" outlineLevel="1">
      <c r="A238" s="4" t="s">
        <v>4</v>
      </c>
      <c r="B238" s="1">
        <f t="shared" si="23"/>
        <v>1352.0517465562536</v>
      </c>
      <c r="C238" s="1">
        <f t="shared" si="23"/>
        <v>1290.4416171003788</v>
      </c>
      <c r="D238" s="1">
        <f t="shared" si="23"/>
        <v>1209.6573908190917</v>
      </c>
      <c r="E238" s="1">
        <f t="shared" si="23"/>
        <v>1012.2221725186399</v>
      </c>
      <c r="F238" s="1">
        <f t="shared" si="23"/>
        <v>780.07241195371614</v>
      </c>
      <c r="G238" s="1">
        <f t="shared" si="23"/>
        <v>715.78516912684086</v>
      </c>
      <c r="H238" s="1">
        <f t="shared" si="23"/>
        <v>723.2337566369024</v>
      </c>
      <c r="I238" s="1">
        <f t="shared" si="23"/>
        <v>711.31887673745393</v>
      </c>
      <c r="J238" s="1">
        <f t="shared" si="23"/>
        <v>691.68302631139443</v>
      </c>
      <c r="K238" s="1">
        <f t="shared" si="23"/>
        <v>658.21052866852597</v>
      </c>
      <c r="N238" s="1"/>
      <c r="O238" s="1"/>
      <c r="P238" s="1"/>
      <c r="Q238" s="1"/>
      <c r="R238" s="1"/>
      <c r="S238" s="1"/>
      <c r="T238" s="1"/>
      <c r="U238" s="1"/>
      <c r="V238" s="1"/>
      <c r="W238" s="1"/>
      <c r="X238" s="1"/>
      <c r="Y238" s="1"/>
    </row>
    <row r="239" spans="1:27" ht="13" hidden="1" outlineLevel="1">
      <c r="A239" s="4" t="s">
        <v>0</v>
      </c>
      <c r="B239" s="1">
        <f t="shared" si="23"/>
        <v>685.25255543985281</v>
      </c>
      <c r="C239" s="1">
        <f t="shared" si="23"/>
        <v>667.24853012743722</v>
      </c>
      <c r="D239" s="1">
        <f t="shared" si="23"/>
        <v>610.89265650374625</v>
      </c>
      <c r="E239" s="1">
        <f t="shared" si="23"/>
        <v>552.97173306040315</v>
      </c>
      <c r="F239" s="1">
        <f t="shared" si="23"/>
        <v>494.00284770491476</v>
      </c>
      <c r="G239" s="1">
        <f t="shared" si="23"/>
        <v>434.66698074904315</v>
      </c>
      <c r="H239" s="1">
        <f t="shared" si="23"/>
        <v>375.23444343762196</v>
      </c>
      <c r="I239" s="1">
        <f t="shared" si="23"/>
        <v>359.83742069059434</v>
      </c>
      <c r="J239" s="1">
        <f t="shared" si="23"/>
        <v>344.21087546394619</v>
      </c>
      <c r="K239" s="1">
        <f t="shared" si="23"/>
        <v>328.38170060022208</v>
      </c>
      <c r="N239" s="1"/>
      <c r="O239" s="1"/>
      <c r="P239" s="1"/>
      <c r="Q239" s="1"/>
      <c r="R239" s="1"/>
      <c r="S239" s="1"/>
      <c r="T239" s="1"/>
      <c r="U239" s="1"/>
      <c r="V239" s="1"/>
      <c r="W239" s="1"/>
      <c r="X239" s="1"/>
      <c r="Y239" s="1"/>
    </row>
    <row r="240" spans="1:27" ht="13" hidden="1" outlineLevel="1">
      <c r="A240" s="4" t="s">
        <v>1</v>
      </c>
      <c r="B240" s="1">
        <f t="shared" si="23"/>
        <v>801.07820658104936</v>
      </c>
      <c r="C240" s="1">
        <f t="shared" si="23"/>
        <v>824.24403704625411</v>
      </c>
      <c r="D240" s="1">
        <f t="shared" si="23"/>
        <v>838.61183764143357</v>
      </c>
      <c r="E240" s="1">
        <f t="shared" si="23"/>
        <v>844.62588246929818</v>
      </c>
      <c r="F240" s="1">
        <f t="shared" si="23"/>
        <v>846.7045438073053</v>
      </c>
      <c r="G240" s="1">
        <f t="shared" si="23"/>
        <v>840.04322904921537</v>
      </c>
      <c r="H240" s="1">
        <f t="shared" si="23"/>
        <v>829.83114101394608</v>
      </c>
      <c r="I240" s="1">
        <f t="shared" si="23"/>
        <v>826.10101192678042</v>
      </c>
      <c r="J240" s="1">
        <f t="shared" si="23"/>
        <v>820.26143160123161</v>
      </c>
      <c r="K240" s="1">
        <f t="shared" si="23"/>
        <v>812.27701549125527</v>
      </c>
      <c r="N240" s="1"/>
      <c r="O240" s="1"/>
      <c r="P240" s="1"/>
      <c r="Q240" s="1"/>
      <c r="R240" s="1"/>
      <c r="S240" s="1"/>
      <c r="T240" s="1"/>
      <c r="U240" s="1"/>
      <c r="V240" s="1"/>
      <c r="W240" s="1"/>
      <c r="X240" s="1"/>
      <c r="Y240" s="1"/>
    </row>
    <row r="241" spans="1:26" ht="13" hidden="1" outlineLevel="1">
      <c r="A241" s="4" t="s">
        <v>7</v>
      </c>
      <c r="B241" s="1">
        <f t="shared" si="23"/>
        <v>1445.8338281360086</v>
      </c>
      <c r="C241" s="1">
        <f t="shared" si="23"/>
        <v>1441.2430292999104</v>
      </c>
      <c r="D241" s="1">
        <f t="shared" si="23"/>
        <v>1451.1648967437234</v>
      </c>
      <c r="E241" s="1">
        <f t="shared" si="23"/>
        <v>1449.9257442897613</v>
      </c>
      <c r="F241" s="1">
        <f t="shared" si="23"/>
        <v>1442.5881496291272</v>
      </c>
      <c r="G241" s="1">
        <f t="shared" si="23"/>
        <v>1429.5068893187467</v>
      </c>
      <c r="H241" s="1">
        <f t="shared" si="23"/>
        <v>1411.8596573932257</v>
      </c>
      <c r="I241" s="1">
        <f t="shared" si="23"/>
        <v>1355.1905674239929</v>
      </c>
      <c r="J241" s="1">
        <f t="shared" si="23"/>
        <v>1292.3131825679784</v>
      </c>
      <c r="K241" s="1">
        <f t="shared" si="23"/>
        <v>1223.1966730037607</v>
      </c>
      <c r="N241" s="1"/>
      <c r="O241" s="1"/>
      <c r="P241" s="1"/>
      <c r="Q241" s="1"/>
      <c r="R241" s="1"/>
      <c r="S241" s="1"/>
      <c r="T241" s="1"/>
      <c r="U241" s="1"/>
      <c r="V241" s="1"/>
      <c r="W241" s="1"/>
      <c r="X241" s="1"/>
      <c r="Y241" s="1"/>
    </row>
    <row r="242" spans="1:26" ht="13" hidden="1" outlineLevel="1">
      <c r="A242" s="4" t="s">
        <v>8</v>
      </c>
      <c r="B242" s="1">
        <f t="shared" si="23"/>
        <v>903.41533571299965</v>
      </c>
      <c r="C242" s="1">
        <f t="shared" si="23"/>
        <v>1013.28966275404</v>
      </c>
      <c r="D242" s="1">
        <f t="shared" si="23"/>
        <v>1113.1809103616777</v>
      </c>
      <c r="E242" s="1">
        <f t="shared" si="23"/>
        <v>1174.8016032211849</v>
      </c>
      <c r="F242" s="1">
        <f t="shared" si="23"/>
        <v>1219.8497070420199</v>
      </c>
      <c r="G242" s="1">
        <f t="shared" si="23"/>
        <v>1229.8141977431956</v>
      </c>
      <c r="H242" s="1">
        <f t="shared" si="23"/>
        <v>1203.2548812487778</v>
      </c>
      <c r="I242" s="1">
        <f t="shared" si="23"/>
        <v>1143.2143305852933</v>
      </c>
      <c r="J242" s="1">
        <f t="shared" si="23"/>
        <v>1064.0666031611145</v>
      </c>
      <c r="K242" s="1">
        <f t="shared" si="23"/>
        <v>969.79428063397984</v>
      </c>
      <c r="N242" s="1"/>
      <c r="O242" s="1"/>
      <c r="P242" s="1"/>
      <c r="Q242" s="1"/>
      <c r="R242" s="1"/>
      <c r="S242" s="1"/>
      <c r="T242" s="1"/>
      <c r="U242" s="1"/>
      <c r="V242" s="1"/>
      <c r="W242" s="1"/>
    </row>
    <row r="243" spans="1:26" ht="14.5" hidden="1" outlineLevel="1">
      <c r="A243" s="16"/>
      <c r="B243" s="3"/>
      <c r="C243" s="3"/>
      <c r="D243" s="3"/>
      <c r="E243" s="3"/>
      <c r="F243" s="3"/>
      <c r="G243" s="3"/>
      <c r="H243" s="3"/>
      <c r="I243" s="3"/>
      <c r="J243" s="3"/>
      <c r="K243" s="3"/>
    </row>
    <row r="244" spans="1:26" ht="14.5" hidden="1" outlineLevel="1">
      <c r="A244" s="16" t="s">
        <v>48</v>
      </c>
      <c r="B244" s="3"/>
      <c r="C244" s="3"/>
      <c r="D244" s="3"/>
      <c r="E244" s="3"/>
      <c r="F244" s="3"/>
      <c r="G244" s="3"/>
      <c r="H244" s="3"/>
      <c r="I244" s="3"/>
      <c r="J244" s="3"/>
      <c r="K244" s="3"/>
    </row>
    <row r="245" spans="1:26" ht="14.5" hidden="1" outlineLevel="1">
      <c r="A245" s="24" t="s">
        <v>39</v>
      </c>
      <c r="B245" s="23"/>
      <c r="C245" s="23"/>
      <c r="D245" s="23"/>
      <c r="E245" s="23"/>
      <c r="F245" s="23"/>
      <c r="G245" s="23"/>
      <c r="H245" s="23"/>
      <c r="I245" s="23"/>
      <c r="J245" s="23"/>
      <c r="K245" s="23"/>
      <c r="L245" s="32"/>
    </row>
    <row r="246" spans="1:26" ht="14.5" hidden="1" outlineLevel="1">
      <c r="A246" s="23"/>
      <c r="B246" s="69">
        <v>2010</v>
      </c>
      <c r="C246" s="69">
        <v>2020</v>
      </c>
      <c r="D246" s="69">
        <v>2030</v>
      </c>
      <c r="E246" s="69">
        <v>2040</v>
      </c>
      <c r="F246" s="69">
        <v>2050</v>
      </c>
      <c r="G246" s="69">
        <v>2060</v>
      </c>
      <c r="H246" s="69">
        <v>2070</v>
      </c>
      <c r="I246" s="69">
        <v>2080</v>
      </c>
      <c r="J246" s="69">
        <v>2090</v>
      </c>
      <c r="K246" s="69">
        <v>2100</v>
      </c>
      <c r="L246" s="6"/>
      <c r="O246" s="1"/>
      <c r="P246" s="1"/>
      <c r="Q246" s="1"/>
      <c r="R246" s="1"/>
      <c r="S246" s="1"/>
      <c r="T246" s="1"/>
      <c r="U246" s="1"/>
      <c r="V246" s="1"/>
      <c r="W246" s="1"/>
      <c r="X246" s="1"/>
      <c r="Y246" s="1"/>
      <c r="Z246" s="1"/>
    </row>
    <row r="247" spans="1:26" ht="14.5" hidden="1" outlineLevel="1">
      <c r="A247" s="23" t="s">
        <v>5</v>
      </c>
      <c r="B247" s="46">
        <f t="shared" ref="B247:K247" si="24">B205*B10</f>
        <v>697.88399983827969</v>
      </c>
      <c r="C247" s="46">
        <f t="shared" si="24"/>
        <v>926.61633216276653</v>
      </c>
      <c r="D247" s="46">
        <f t="shared" si="24"/>
        <v>1244.0392798747021</v>
      </c>
      <c r="E247" s="46">
        <f t="shared" si="24"/>
        <v>1691.6237009176848</v>
      </c>
      <c r="F247" s="46">
        <f t="shared" si="24"/>
        <v>2303.9615185558464</v>
      </c>
      <c r="G247" s="46">
        <f t="shared" si="24"/>
        <v>3374.5635711060008</v>
      </c>
      <c r="H247" s="46">
        <f t="shared" si="24"/>
        <v>4653.2855786489999</v>
      </c>
      <c r="I247" s="46">
        <f t="shared" si="24"/>
        <v>5788.7954397619997</v>
      </c>
      <c r="J247" s="46">
        <f t="shared" si="24"/>
        <v>5844.7012548610419</v>
      </c>
      <c r="K247" s="46">
        <f t="shared" si="24"/>
        <v>5978.5681796054223</v>
      </c>
      <c r="L247" s="6"/>
      <c r="O247" s="1"/>
      <c r="P247" s="1"/>
      <c r="Q247" s="1"/>
      <c r="R247" s="1"/>
      <c r="S247" s="1"/>
      <c r="T247" s="1"/>
      <c r="U247" s="1"/>
      <c r="V247" s="1"/>
      <c r="W247" s="1"/>
      <c r="X247" s="1"/>
      <c r="Y247" s="1"/>
      <c r="Z247" s="1"/>
    </row>
    <row r="248" spans="1:26" ht="14.5" hidden="1" outlineLevel="1">
      <c r="A248" s="23" t="s">
        <v>6</v>
      </c>
      <c r="B248" s="46">
        <f t="shared" ref="B248:K248" si="25">B206*B11</f>
        <v>1726.9372356759106</v>
      </c>
      <c r="C248" s="46">
        <f t="shared" si="25"/>
        <v>2499.2251184850952</v>
      </c>
      <c r="D248" s="46">
        <f t="shared" si="25"/>
        <v>3117.1309754260892</v>
      </c>
      <c r="E248" s="46">
        <f t="shared" si="25"/>
        <v>3288.3427795257635</v>
      </c>
      <c r="F248" s="46">
        <f t="shared" si="25"/>
        <v>3290.1435100790745</v>
      </c>
      <c r="G248" s="46">
        <f t="shared" si="25"/>
        <v>3172.1498046526481</v>
      </c>
      <c r="H248" s="46">
        <f t="shared" si="25"/>
        <v>3019.4759862105802</v>
      </c>
      <c r="I248" s="46">
        <f t="shared" si="25"/>
        <v>2865.2937879421006</v>
      </c>
      <c r="J248" s="46">
        <f t="shared" si="25"/>
        <v>2740.7628446579602</v>
      </c>
      <c r="K248" s="46">
        <f t="shared" si="25"/>
        <v>2650.9517556750748</v>
      </c>
      <c r="L248" s="6"/>
      <c r="O248" s="1"/>
      <c r="P248" s="1"/>
      <c r="Q248" s="1"/>
      <c r="R248" s="1"/>
      <c r="S248" s="1"/>
      <c r="T248" s="1"/>
      <c r="U248" s="1"/>
      <c r="V248" s="1"/>
      <c r="W248" s="1"/>
      <c r="X248" s="1"/>
      <c r="Y248" s="1"/>
      <c r="Z248" s="1"/>
    </row>
    <row r="249" spans="1:26" ht="14.5" hidden="1" outlineLevel="1">
      <c r="A249" s="23" t="s">
        <v>11</v>
      </c>
      <c r="B249" s="46">
        <f t="shared" ref="B249:K249" si="26">B207*B12</f>
        <v>609.80223474747311</v>
      </c>
      <c r="C249" s="46">
        <f t="shared" si="26"/>
        <v>649.01333179520486</v>
      </c>
      <c r="D249" s="46">
        <f t="shared" si="26"/>
        <v>680.56616628707809</v>
      </c>
      <c r="E249" s="46">
        <f t="shared" si="26"/>
        <v>675.00782636871179</v>
      </c>
      <c r="F249" s="46">
        <f t="shared" si="26"/>
        <v>623.6767300672451</v>
      </c>
      <c r="G249" s="46">
        <f t="shared" si="26"/>
        <v>562.5052867510409</v>
      </c>
      <c r="H249" s="46">
        <f t="shared" si="26"/>
        <v>491.94855116215405</v>
      </c>
      <c r="I249" s="46">
        <f t="shared" si="26"/>
        <v>414.69466489553895</v>
      </c>
      <c r="J249" s="46">
        <f t="shared" si="26"/>
        <v>335.6306749843713</v>
      </c>
      <c r="K249" s="46">
        <f t="shared" si="26"/>
        <v>300.31937611948933</v>
      </c>
      <c r="L249" s="6"/>
      <c r="O249" s="1"/>
      <c r="P249" s="1"/>
      <c r="Q249" s="1"/>
      <c r="R249" s="1"/>
      <c r="S249" s="1"/>
      <c r="T249" s="1"/>
      <c r="U249" s="1"/>
      <c r="V249" s="1"/>
      <c r="W249" s="1"/>
      <c r="X249" s="1"/>
      <c r="Y249" s="1"/>
      <c r="Z249" s="1"/>
    </row>
    <row r="250" spans="1:26" ht="14.5" hidden="1" outlineLevel="1">
      <c r="A250" s="23" t="s">
        <v>2</v>
      </c>
      <c r="B250" s="46">
        <f t="shared" ref="B250:K250" si="27">B208*B13</f>
        <v>298.03553116275833</v>
      </c>
      <c r="C250" s="46">
        <f t="shared" si="27"/>
        <v>361.4413560206043</v>
      </c>
      <c r="D250" s="46">
        <f t="shared" si="27"/>
        <v>450.83459959708108</v>
      </c>
      <c r="E250" s="46">
        <f t="shared" si="27"/>
        <v>530.58566771802498</v>
      </c>
      <c r="F250" s="46">
        <f t="shared" si="27"/>
        <v>575.23881098552692</v>
      </c>
      <c r="G250" s="46">
        <f t="shared" si="27"/>
        <v>561.96123371526073</v>
      </c>
      <c r="H250" s="46">
        <f t="shared" si="27"/>
        <v>483.21915086237902</v>
      </c>
      <c r="I250" s="46">
        <f t="shared" si="27"/>
        <v>384.730518857795</v>
      </c>
      <c r="J250" s="46">
        <f t="shared" si="27"/>
        <v>260.62541357322903</v>
      </c>
      <c r="K250" s="46">
        <f t="shared" si="27"/>
        <v>109.38248174259384</v>
      </c>
      <c r="L250" s="6"/>
      <c r="O250" s="1"/>
      <c r="P250" s="1"/>
      <c r="Q250" s="1"/>
      <c r="R250" s="1"/>
      <c r="S250" s="1"/>
      <c r="T250" s="1"/>
      <c r="U250" s="1"/>
      <c r="V250" s="1"/>
      <c r="W250" s="1"/>
      <c r="X250" s="1"/>
      <c r="Y250" s="1"/>
      <c r="Z250" s="1"/>
    </row>
    <row r="251" spans="1:26" ht="14.5" hidden="1" outlineLevel="1">
      <c r="A251" s="23" t="s">
        <v>3</v>
      </c>
      <c r="B251" s="46">
        <f t="shared" ref="B251:K251" si="28">B209*B14</f>
        <v>1191.8475568336</v>
      </c>
      <c r="C251" s="46">
        <f t="shared" si="28"/>
        <v>1302.5181275461928</v>
      </c>
      <c r="D251" s="46">
        <f t="shared" si="28"/>
        <v>1393.2983772459784</v>
      </c>
      <c r="E251" s="46">
        <f t="shared" si="28"/>
        <v>1433.553311163299</v>
      </c>
      <c r="F251" s="46">
        <f t="shared" si="28"/>
        <v>1457.3780594679913</v>
      </c>
      <c r="G251" s="46">
        <f t="shared" si="28"/>
        <v>1447.9583361070784</v>
      </c>
      <c r="H251" s="46">
        <f t="shared" si="28"/>
        <v>1516.0620795134851</v>
      </c>
      <c r="I251" s="46">
        <f t="shared" si="28"/>
        <v>1580.5783760750169</v>
      </c>
      <c r="J251" s="46">
        <f t="shared" si="28"/>
        <v>1651.1344043071711</v>
      </c>
      <c r="K251" s="46">
        <f t="shared" si="28"/>
        <v>1697.010662448381</v>
      </c>
      <c r="L251" s="6"/>
      <c r="O251" s="1"/>
      <c r="P251" s="1"/>
      <c r="Q251" s="1"/>
      <c r="R251" s="1"/>
      <c r="S251" s="1"/>
      <c r="T251" s="1"/>
      <c r="U251" s="1"/>
      <c r="V251" s="1"/>
      <c r="W251" s="1"/>
      <c r="X251" s="1"/>
      <c r="Y251" s="1"/>
      <c r="Z251" s="1"/>
    </row>
    <row r="252" spans="1:26" ht="14.5" hidden="1" outlineLevel="1">
      <c r="A252" s="23" t="s">
        <v>4</v>
      </c>
      <c r="B252" s="46">
        <f t="shared" ref="B252:K252" si="29">B210*B15</f>
        <v>987.68649682164505</v>
      </c>
      <c r="C252" s="46">
        <f t="shared" si="29"/>
        <v>1169.8598157238998</v>
      </c>
      <c r="D252" s="46">
        <f t="shared" si="29"/>
        <v>1296.6424993422686</v>
      </c>
      <c r="E252" s="46">
        <f t="shared" si="29"/>
        <v>1250.0416458188536</v>
      </c>
      <c r="F252" s="46">
        <f t="shared" si="29"/>
        <v>1092.3047547546857</v>
      </c>
      <c r="G252" s="46">
        <f t="shared" si="29"/>
        <v>1115.0746086753938</v>
      </c>
      <c r="H252" s="46">
        <f t="shared" si="29"/>
        <v>1233.1917935079468</v>
      </c>
      <c r="I252" s="46">
        <f t="shared" si="29"/>
        <v>1347.6970867631967</v>
      </c>
      <c r="J252" s="46">
        <f t="shared" si="29"/>
        <v>1450.3941785319184</v>
      </c>
      <c r="K252" s="46">
        <f t="shared" si="29"/>
        <v>1518.2536524781283</v>
      </c>
      <c r="L252" s="6"/>
      <c r="O252" s="1"/>
      <c r="P252" s="1"/>
      <c r="Q252" s="1"/>
      <c r="R252" s="1"/>
      <c r="S252" s="1"/>
      <c r="T252" s="1"/>
      <c r="U252" s="1"/>
      <c r="V252" s="1"/>
      <c r="W252" s="1"/>
      <c r="X252" s="1"/>
      <c r="Y252" s="1"/>
      <c r="Z252" s="1"/>
    </row>
    <row r="253" spans="1:26" ht="14.5" hidden="1" outlineLevel="1">
      <c r="A253" s="23" t="s">
        <v>0</v>
      </c>
      <c r="B253" s="46">
        <f t="shared" ref="B253:K253" si="30">B211*B16</f>
        <v>274.64237824945189</v>
      </c>
      <c r="C253" s="46">
        <f t="shared" si="30"/>
        <v>292.24264271933828</v>
      </c>
      <c r="D253" s="46">
        <f t="shared" si="30"/>
        <v>300.0391946505847</v>
      </c>
      <c r="E253" s="46">
        <f t="shared" si="30"/>
        <v>300.62032226320139</v>
      </c>
      <c r="F253" s="46">
        <f t="shared" si="30"/>
        <v>294.92527392261309</v>
      </c>
      <c r="G253" s="46">
        <f t="shared" si="30"/>
        <v>285.55435414470844</v>
      </c>
      <c r="H253" s="46">
        <f t="shared" si="30"/>
        <v>273.17964461622739</v>
      </c>
      <c r="I253" s="46">
        <f t="shared" si="30"/>
        <v>257.16201931441088</v>
      </c>
      <c r="J253" s="46">
        <f t="shared" si="30"/>
        <v>237.87764567757353</v>
      </c>
      <c r="K253" s="46">
        <f t="shared" si="30"/>
        <v>216.79410747016507</v>
      </c>
      <c r="L253" s="6"/>
      <c r="O253" s="1"/>
      <c r="P253" s="1"/>
      <c r="Q253" s="1"/>
      <c r="R253" s="1"/>
      <c r="S253" s="1"/>
      <c r="T253" s="1"/>
      <c r="U253" s="1"/>
      <c r="V253" s="1"/>
      <c r="W253" s="1"/>
      <c r="X253" s="1"/>
      <c r="Y253" s="1"/>
      <c r="Z253" s="1"/>
    </row>
    <row r="254" spans="1:26" ht="14.5" hidden="1" outlineLevel="1">
      <c r="A254" s="23" t="s">
        <v>1</v>
      </c>
      <c r="B254" s="46">
        <f t="shared" ref="B254:K254" si="31">B212*B17</f>
        <v>166.65015962666607</v>
      </c>
      <c r="C254" s="46">
        <f t="shared" si="31"/>
        <v>172.05565144817265</v>
      </c>
      <c r="D254" s="46">
        <f t="shared" si="31"/>
        <v>170.06212774513392</v>
      </c>
      <c r="E254" s="46">
        <f t="shared" si="31"/>
        <v>162.95514348472693</v>
      </c>
      <c r="F254" s="46">
        <f t="shared" si="31"/>
        <v>153.2084815431794</v>
      </c>
      <c r="G254" s="46">
        <f t="shared" si="31"/>
        <v>140.53035308294636</v>
      </c>
      <c r="H254" s="46">
        <f t="shared" si="31"/>
        <v>125.95521348723787</v>
      </c>
      <c r="I254" s="46">
        <f t="shared" si="31"/>
        <v>111.30579525480228</v>
      </c>
      <c r="J254" s="46">
        <f t="shared" si="31"/>
        <v>97.679621558440701</v>
      </c>
      <c r="K254" s="46">
        <f t="shared" si="31"/>
        <v>84.713408334620382</v>
      </c>
      <c r="L254" s="6"/>
      <c r="O254" s="1"/>
      <c r="P254" s="1"/>
      <c r="Q254" s="1"/>
      <c r="R254" s="1"/>
      <c r="S254" s="1"/>
      <c r="T254" s="1"/>
      <c r="U254" s="1"/>
      <c r="V254" s="1"/>
      <c r="W254" s="1"/>
      <c r="X254" s="1"/>
      <c r="Y254" s="1"/>
      <c r="Z254" s="1"/>
    </row>
    <row r="255" spans="1:26" ht="14.5" hidden="1" outlineLevel="1">
      <c r="A255" s="23" t="s">
        <v>7</v>
      </c>
      <c r="B255" s="46">
        <f t="shared" ref="B255:K255" si="32">B213*B18</f>
        <v>1985.7433571566442</v>
      </c>
      <c r="C255" s="46">
        <f t="shared" si="32"/>
        <v>2267.5511219420041</v>
      </c>
      <c r="D255" s="46">
        <f t="shared" si="32"/>
        <v>2522.4333419811451</v>
      </c>
      <c r="E255" s="46">
        <f t="shared" si="32"/>
        <v>2710.273211238306</v>
      </c>
      <c r="F255" s="46">
        <f t="shared" si="32"/>
        <v>2844.5639552671882</v>
      </c>
      <c r="G255" s="46">
        <f t="shared" si="32"/>
        <v>2931.3433699408338</v>
      </c>
      <c r="H255" s="46">
        <f t="shared" si="32"/>
        <v>2980.719290162996</v>
      </c>
      <c r="I255" s="46">
        <f t="shared" si="32"/>
        <v>3001.6620050377742</v>
      </c>
      <c r="J255" s="46">
        <f t="shared" si="32"/>
        <v>3005.3283001821428</v>
      </c>
      <c r="K255" s="46">
        <f t="shared" si="32"/>
        <v>2990.556939943905</v>
      </c>
      <c r="L255" s="6"/>
      <c r="O255" s="1"/>
      <c r="P255" s="1"/>
      <c r="Q255" s="1"/>
      <c r="R255" s="1"/>
      <c r="S255" s="1"/>
      <c r="T255" s="1"/>
      <c r="U255" s="1"/>
      <c r="V255" s="1"/>
      <c r="W255" s="1"/>
      <c r="X255" s="1"/>
      <c r="Y255" s="1"/>
      <c r="Z255" s="1"/>
    </row>
    <row r="256" spans="1:26" ht="14.5" hidden="1" outlineLevel="1">
      <c r="A256" s="23" t="s">
        <v>8</v>
      </c>
      <c r="B256" s="46">
        <f t="shared" ref="B256:K256" si="33">B214*B19</f>
        <v>2567.1261126939276</v>
      </c>
      <c r="C256" s="46">
        <f t="shared" si="33"/>
        <v>3458.8923828726897</v>
      </c>
      <c r="D256" s="46">
        <f t="shared" si="33"/>
        <v>4406.2666384485001</v>
      </c>
      <c r="E256" s="46">
        <f t="shared" si="33"/>
        <v>5286.342612574781</v>
      </c>
      <c r="F256" s="46">
        <f t="shared" si="33"/>
        <v>6169.7334559629126</v>
      </c>
      <c r="G256" s="46">
        <f t="shared" si="33"/>
        <v>6858.8176395667033</v>
      </c>
      <c r="H256" s="46">
        <f t="shared" si="33"/>
        <v>7274.3721455269742</v>
      </c>
      <c r="I256" s="46">
        <f t="shared" si="33"/>
        <v>7587.4881044913081</v>
      </c>
      <c r="J256" s="46">
        <f t="shared" si="33"/>
        <v>7690.5349393723536</v>
      </c>
      <c r="K256" s="46">
        <f t="shared" si="33"/>
        <v>7581.0281669073474</v>
      </c>
      <c r="L256" s="6"/>
      <c r="O256" s="1"/>
      <c r="P256" s="1"/>
      <c r="Q256" s="1"/>
      <c r="R256" s="1"/>
      <c r="S256" s="1"/>
      <c r="T256" s="1"/>
      <c r="U256" s="1"/>
      <c r="V256" s="1"/>
      <c r="W256" s="1"/>
      <c r="X256" s="1"/>
      <c r="Y256" s="1"/>
      <c r="Z256" s="1"/>
    </row>
    <row r="257" spans="1:26" ht="14.5" hidden="1" outlineLevel="1">
      <c r="A257" s="23" t="s">
        <v>89</v>
      </c>
      <c r="B257" s="46">
        <f>SUM(B247:B256)</f>
        <v>10506.355062806357</v>
      </c>
      <c r="C257" s="46">
        <f t="shared" ref="C257:K257" si="34">SUM(C247:C256)</f>
        <v>13099.415880715967</v>
      </c>
      <c r="D257" s="46">
        <f t="shared" si="34"/>
        <v>15581.313200598561</v>
      </c>
      <c r="E257" s="46">
        <f t="shared" si="34"/>
        <v>17329.346221073356</v>
      </c>
      <c r="F257" s="46">
        <f t="shared" si="34"/>
        <v>18805.134550606264</v>
      </c>
      <c r="G257" s="46">
        <f t="shared" si="34"/>
        <v>20450.458557742611</v>
      </c>
      <c r="H257" s="46">
        <f t="shared" si="34"/>
        <v>22051.40943369898</v>
      </c>
      <c r="I257" s="46">
        <f t="shared" si="34"/>
        <v>23339.407798393946</v>
      </c>
      <c r="J257" s="46">
        <f t="shared" si="34"/>
        <v>23314.669277706205</v>
      </c>
      <c r="K257" s="46">
        <f t="shared" si="34"/>
        <v>23127.578730725127</v>
      </c>
      <c r="L257" s="6"/>
      <c r="O257" s="1"/>
      <c r="P257" s="1"/>
      <c r="Q257" s="1"/>
      <c r="R257" s="1"/>
      <c r="S257" s="1"/>
      <c r="T257" s="1"/>
      <c r="U257" s="1"/>
      <c r="V257" s="1"/>
      <c r="W257" s="1"/>
      <c r="X257" s="1"/>
      <c r="Y257" s="1"/>
    </row>
    <row r="258" spans="1:26" hidden="1" outlineLevel="1"/>
    <row r="259" spans="1:26" collapsed="1">
      <c r="A259" t="s">
        <v>49</v>
      </c>
    </row>
    <row r="260" spans="1:26" ht="14.5">
      <c r="A260" s="18" t="s">
        <v>41</v>
      </c>
      <c r="B260" s="17"/>
      <c r="C260" s="17"/>
      <c r="D260" s="17"/>
      <c r="E260" s="17"/>
      <c r="F260" s="17"/>
      <c r="G260" s="17"/>
      <c r="H260" s="17"/>
      <c r="I260" s="17"/>
      <c r="J260" s="17"/>
      <c r="K260" s="17"/>
      <c r="L260" s="32"/>
    </row>
    <row r="261" spans="1:26" ht="14.5">
      <c r="A261" s="17"/>
      <c r="B261" s="70">
        <v>2010</v>
      </c>
      <c r="C261" s="70">
        <v>2020</v>
      </c>
      <c r="D261" s="70">
        <v>2030</v>
      </c>
      <c r="E261" s="70">
        <v>2040</v>
      </c>
      <c r="F261" s="70">
        <v>2050</v>
      </c>
      <c r="G261" s="70">
        <v>2060</v>
      </c>
      <c r="H261" s="70">
        <v>2070</v>
      </c>
      <c r="I261" s="70">
        <v>2080</v>
      </c>
      <c r="J261" s="70">
        <v>2090</v>
      </c>
      <c r="K261" s="70">
        <v>2100</v>
      </c>
      <c r="L261" s="2"/>
      <c r="O261" s="2"/>
      <c r="P261" s="2"/>
      <c r="Q261" s="2"/>
      <c r="R261" s="2"/>
      <c r="S261" s="2"/>
      <c r="T261" s="2"/>
      <c r="U261" s="2"/>
      <c r="V261" s="2"/>
      <c r="W261" s="2"/>
      <c r="X261" s="2"/>
      <c r="Y261" s="2"/>
      <c r="Z261" s="2"/>
    </row>
    <row r="262" spans="1:26" ht="14.5">
      <c r="A262" s="17" t="s">
        <v>5</v>
      </c>
      <c r="B262" s="47">
        <f t="shared" ref="B262:K262" si="35">B233*B10/1000</f>
        <v>0.36384755577654992</v>
      </c>
      <c r="C262" s="47">
        <f t="shared" si="35"/>
        <v>0.46880016303004429</v>
      </c>
      <c r="D262" s="47">
        <f t="shared" si="35"/>
        <v>0.62447204168461012</v>
      </c>
      <c r="E262" s="47">
        <f t="shared" si="35"/>
        <v>0.84245517210676601</v>
      </c>
      <c r="F262" s="47">
        <f t="shared" si="35"/>
        <v>1.1382954367958258</v>
      </c>
      <c r="G262" s="47">
        <f t="shared" si="35"/>
        <v>1.6538887078157731</v>
      </c>
      <c r="H262" s="47">
        <f t="shared" si="35"/>
        <v>2.2621894773468707</v>
      </c>
      <c r="I262" s="47">
        <f t="shared" si="35"/>
        <v>2.7309204995637191</v>
      </c>
      <c r="J262" s="47">
        <f t="shared" si="35"/>
        <v>2.6756835901679916</v>
      </c>
      <c r="K262" s="47">
        <f t="shared" si="35"/>
        <v>2.6559580240242169</v>
      </c>
      <c r="L262" s="2"/>
      <c r="M262" s="109">
        <f>K262/B262</f>
        <v>7.2996450899764271</v>
      </c>
      <c r="O262" s="2"/>
      <c r="P262" s="2"/>
      <c r="Q262" s="2"/>
      <c r="R262" s="2"/>
      <c r="S262" s="2"/>
      <c r="T262" s="2"/>
      <c r="U262" s="2"/>
      <c r="V262" s="2"/>
      <c r="W262" s="2"/>
      <c r="X262" s="2"/>
      <c r="Y262" s="2"/>
      <c r="Z262" s="2"/>
    </row>
    <row r="263" spans="1:26" ht="14.5">
      <c r="A263" s="17" t="s">
        <v>6</v>
      </c>
      <c r="B263" s="47">
        <f t="shared" ref="B263:K263" si="36">B234*B11/1000</f>
        <v>0.90035291298524878</v>
      </c>
      <c r="C263" s="47">
        <f t="shared" si="36"/>
        <v>1.2644253099445566</v>
      </c>
      <c r="D263" s="47">
        <f t="shared" si="36"/>
        <v>1.5647103559452924</v>
      </c>
      <c r="E263" s="47">
        <f t="shared" si="36"/>
        <v>1.6376463517084652</v>
      </c>
      <c r="F263" s="47">
        <f t="shared" si="36"/>
        <v>1.62552860096115</v>
      </c>
      <c r="G263" s="47">
        <f t="shared" si="36"/>
        <v>1.5546848150487034</v>
      </c>
      <c r="H263" s="47">
        <f t="shared" si="36"/>
        <v>1.4679148072167738</v>
      </c>
      <c r="I263" s="47">
        <f t="shared" si="36"/>
        <v>1.3517301870810923</v>
      </c>
      <c r="J263" s="47">
        <f t="shared" si="36"/>
        <v>1.254711549524322</v>
      </c>
      <c r="K263" s="47">
        <f t="shared" si="36"/>
        <v>1.1776760547457676</v>
      </c>
      <c r="L263" s="2"/>
      <c r="M263" s="109">
        <f t="shared" ref="M263:M272" si="37">K263/B263</f>
        <v>1.3080160432213346</v>
      </c>
      <c r="O263" s="2"/>
      <c r="P263" s="2"/>
      <c r="Q263" s="2"/>
      <c r="R263" s="2"/>
      <c r="S263" s="2"/>
      <c r="T263" s="2"/>
      <c r="U263" s="2"/>
      <c r="V263" s="2"/>
      <c r="W263" s="2"/>
      <c r="X263" s="2"/>
      <c r="Y263" s="2"/>
      <c r="Z263" s="2"/>
    </row>
    <row r="264" spans="1:26" ht="14.5">
      <c r="A264" s="17" t="s">
        <v>11</v>
      </c>
      <c r="B264" s="47">
        <f t="shared" ref="B264:K264" si="38">B235*B12/1000</f>
        <v>0.37091297137717427</v>
      </c>
      <c r="C264" s="47">
        <f t="shared" si="38"/>
        <v>0.3830788817972427</v>
      </c>
      <c r="D264" s="47">
        <f t="shared" si="38"/>
        <v>0.38753359888382799</v>
      </c>
      <c r="E264" s="47">
        <f t="shared" si="38"/>
        <v>0.37031496359554106</v>
      </c>
      <c r="F264" s="47">
        <f t="shared" si="38"/>
        <v>0.32916943901203977</v>
      </c>
      <c r="G264" s="47">
        <f t="shared" si="38"/>
        <v>0.28517257755429082</v>
      </c>
      <c r="H264" s="47">
        <f t="shared" si="38"/>
        <v>0.23916022711809776</v>
      </c>
      <c r="I264" s="47">
        <f t="shared" si="38"/>
        <v>0.19563623783353029</v>
      </c>
      <c r="J264" s="47">
        <f t="shared" si="38"/>
        <v>0.15365053751306576</v>
      </c>
      <c r="K264" s="47">
        <f t="shared" si="38"/>
        <v>0.13341583349261854</v>
      </c>
      <c r="L264" s="2"/>
      <c r="M264" s="109">
        <f t="shared" si="37"/>
        <v>0.35969578792905182</v>
      </c>
      <c r="O264" s="2"/>
      <c r="P264" s="2"/>
      <c r="Q264" s="2"/>
      <c r="R264" s="2"/>
      <c r="S264" s="2"/>
      <c r="T264" s="2"/>
      <c r="U264" s="2"/>
      <c r="V264" s="2"/>
      <c r="W264" s="2"/>
      <c r="X264" s="2"/>
      <c r="Y264" s="2"/>
      <c r="Z264" s="2"/>
    </row>
    <row r="265" spans="1:26" ht="14.5">
      <c r="A265" s="17" t="s">
        <v>2</v>
      </c>
      <c r="B265" s="47">
        <f t="shared" ref="B265:K265" si="39">B236*B13/1000</f>
        <v>0.18128048429558691</v>
      </c>
      <c r="C265" s="47">
        <f t="shared" si="39"/>
        <v>0.21334007133052729</v>
      </c>
      <c r="D265" s="47">
        <f t="shared" si="39"/>
        <v>0.25671795563446853</v>
      </c>
      <c r="E265" s="47">
        <f t="shared" si="39"/>
        <v>0.2910837542170811</v>
      </c>
      <c r="F265" s="47">
        <f t="shared" si="39"/>
        <v>0.30360445978101958</v>
      </c>
      <c r="G265" s="47">
        <f t="shared" si="39"/>
        <v>0.28489675969054096</v>
      </c>
      <c r="H265" s="47">
        <f t="shared" si="39"/>
        <v>0.23491643911756993</v>
      </c>
      <c r="I265" s="47">
        <f t="shared" si="39"/>
        <v>0.18150036077276474</v>
      </c>
      <c r="J265" s="47">
        <f t="shared" si="39"/>
        <v>0.11931339376818408</v>
      </c>
      <c r="K265" s="47">
        <f t="shared" si="39"/>
        <v>4.8592785319895464E-2</v>
      </c>
      <c r="L265" s="2"/>
      <c r="M265" s="109">
        <f t="shared" si="37"/>
        <v>0.26805304227156901</v>
      </c>
      <c r="O265" s="2"/>
      <c r="P265" s="2"/>
      <c r="Q265" s="2"/>
      <c r="R265" s="2"/>
      <c r="S265" s="2"/>
      <c r="T265" s="2"/>
      <c r="U265" s="2"/>
      <c r="V265" s="2"/>
      <c r="W265" s="2"/>
      <c r="X265" s="2"/>
      <c r="Y265" s="2"/>
      <c r="Z265" s="2"/>
    </row>
    <row r="266" spans="1:26" ht="14.5">
      <c r="A266" s="17" t="s">
        <v>3</v>
      </c>
      <c r="B266" s="47">
        <f t="shared" ref="B266:K266" si="40">B237*B14/1000</f>
        <v>0.62137951366222433</v>
      </c>
      <c r="C266" s="47">
        <f t="shared" si="40"/>
        <v>0.65897900711292823</v>
      </c>
      <c r="D266" s="47">
        <f t="shared" si="40"/>
        <v>0.69939582808211886</v>
      </c>
      <c r="E266" s="47">
        <f t="shared" si="40"/>
        <v>0.71393206469331005</v>
      </c>
      <c r="F266" s="47">
        <f t="shared" si="40"/>
        <v>0.72003233622521934</v>
      </c>
      <c r="G266" s="47">
        <f t="shared" si="40"/>
        <v>0.70965086033046298</v>
      </c>
      <c r="H266" s="47">
        <f t="shared" si="40"/>
        <v>0.73703185100359814</v>
      </c>
      <c r="I266" s="47">
        <f t="shared" si="40"/>
        <v>0.74565320770219912</v>
      </c>
      <c r="J266" s="47">
        <f t="shared" si="40"/>
        <v>0.75588349825273249</v>
      </c>
      <c r="K266" s="47">
        <f t="shared" si="40"/>
        <v>0.7538910572534272</v>
      </c>
      <c r="L266" s="2"/>
      <c r="M266" s="109">
        <f t="shared" si="37"/>
        <v>1.2132538017068177</v>
      </c>
      <c r="O266" s="2"/>
      <c r="P266" s="2"/>
      <c r="Q266" s="2"/>
      <c r="R266" s="2"/>
      <c r="S266" s="2"/>
      <c r="T266" s="2"/>
      <c r="U266" s="2"/>
      <c r="V266" s="2"/>
      <c r="W266" s="2"/>
      <c r="X266" s="2"/>
      <c r="Y266" s="2"/>
      <c r="Z266" s="2"/>
    </row>
    <row r="267" spans="1:26" ht="14.5">
      <c r="A267" s="17" t="s">
        <v>4</v>
      </c>
      <c r="B267" s="47">
        <f t="shared" ref="B267:K267" si="41">B238*B15/1000</f>
        <v>0.51493846803384902</v>
      </c>
      <c r="C267" s="47">
        <f t="shared" si="41"/>
        <v>0.59186359369859043</v>
      </c>
      <c r="D267" s="47">
        <f t="shared" si="41"/>
        <v>0.65087734929145935</v>
      </c>
      <c r="E267" s="47">
        <f t="shared" si="41"/>
        <v>0.62254037307330912</v>
      </c>
      <c r="F267" s="47">
        <f t="shared" si="41"/>
        <v>0.53966418619135625</v>
      </c>
      <c r="G267" s="47">
        <f t="shared" si="41"/>
        <v>0.54650305581764247</v>
      </c>
      <c r="H267" s="47">
        <f t="shared" si="41"/>
        <v>0.5995147840537518</v>
      </c>
      <c r="I267" s="47">
        <f t="shared" si="41"/>
        <v>0.63578919651637156</v>
      </c>
      <c r="J267" s="47">
        <f t="shared" si="41"/>
        <v>0.66398533193555065</v>
      </c>
      <c r="K267" s="47">
        <f t="shared" si="41"/>
        <v>0.67447888017051849</v>
      </c>
      <c r="L267" s="2"/>
      <c r="M267" s="109">
        <f t="shared" si="37"/>
        <v>1.3098242256901698</v>
      </c>
      <c r="O267" s="2"/>
      <c r="P267" s="2"/>
      <c r="Q267" s="2"/>
      <c r="R267" s="2"/>
      <c r="S267" s="2"/>
      <c r="T267" s="2"/>
      <c r="U267" s="2"/>
      <c r="V267" s="2"/>
      <c r="W267" s="2"/>
      <c r="X267" s="2"/>
      <c r="Y267" s="2"/>
      <c r="Z267" s="2"/>
    </row>
    <row r="268" spans="1:26" ht="14.5">
      <c r="A268" s="17" t="s">
        <v>0</v>
      </c>
      <c r="B268" s="47">
        <f t="shared" ref="B268:K268" si="42">B239*B16/1000</f>
        <v>0.23864509971542083</v>
      </c>
      <c r="C268" s="47">
        <f t="shared" si="42"/>
        <v>0.246422375323676</v>
      </c>
      <c r="D268" s="47">
        <f t="shared" si="42"/>
        <v>0.2315699569077973</v>
      </c>
      <c r="E268" s="47">
        <f t="shared" si="42"/>
        <v>0.21055040968152089</v>
      </c>
      <c r="F268" s="47">
        <f t="shared" si="42"/>
        <v>0.18550031173538203</v>
      </c>
      <c r="G268" s="47">
        <f t="shared" si="42"/>
        <v>0.15921408550496047</v>
      </c>
      <c r="H268" s="47">
        <f t="shared" si="42"/>
        <v>0.13280597268986191</v>
      </c>
      <c r="I268" s="47">
        <f t="shared" si="42"/>
        <v>0.12131868150514566</v>
      </c>
      <c r="J268" s="47">
        <f t="shared" si="42"/>
        <v>0.10889954597387061</v>
      </c>
      <c r="K268" s="47">
        <f t="shared" si="42"/>
        <v>9.6310024741501757E-2</v>
      </c>
      <c r="L268" s="2"/>
      <c r="M268" s="109">
        <f t="shared" si="37"/>
        <v>0.40357009155582663</v>
      </c>
      <c r="O268" s="2"/>
      <c r="P268" s="2"/>
      <c r="Q268" s="2"/>
      <c r="R268" s="2"/>
      <c r="S268" s="2"/>
      <c r="T268" s="2"/>
      <c r="U268" s="2"/>
      <c r="V268" s="2"/>
      <c r="W268" s="2"/>
      <c r="X268" s="2"/>
      <c r="Y268" s="2"/>
      <c r="Z268" s="2"/>
    </row>
    <row r="269" spans="1:26" ht="14.5">
      <c r="A269" s="17" t="s">
        <v>1</v>
      </c>
      <c r="B269" s="47">
        <f t="shared" ref="B269:K269" si="43">B240*B17/1000</f>
        <v>0.10136516786168313</v>
      </c>
      <c r="C269" s="47">
        <f t="shared" si="43"/>
        <v>0.10155552025618511</v>
      </c>
      <c r="D269" s="47">
        <f t="shared" si="43"/>
        <v>9.6838179244886136E-2</v>
      </c>
      <c r="E269" s="47">
        <f t="shared" si="43"/>
        <v>8.9398560535045579E-2</v>
      </c>
      <c r="F269" s="47">
        <f t="shared" si="43"/>
        <v>8.0861682808042665E-2</v>
      </c>
      <c r="G269" s="47">
        <f t="shared" si="43"/>
        <v>7.1244491309137417E-2</v>
      </c>
      <c r="H269" s="47">
        <f t="shared" si="43"/>
        <v>6.1232983394613388E-2</v>
      </c>
      <c r="I269" s="47">
        <f t="shared" si="43"/>
        <v>5.250959049160648E-2</v>
      </c>
      <c r="J269" s="47">
        <f t="shared" si="43"/>
        <v>4.4717385731283747E-2</v>
      </c>
      <c r="K269" s="47">
        <f t="shared" si="43"/>
        <v>3.7633635654820675E-2</v>
      </c>
      <c r="L269" s="2"/>
      <c r="M269" s="109">
        <f t="shared" si="37"/>
        <v>0.37126792613980863</v>
      </c>
      <c r="O269" s="2"/>
      <c r="P269" s="2"/>
      <c r="Q269" s="2"/>
      <c r="R269" s="2"/>
      <c r="S269" s="2"/>
      <c r="T269" s="2"/>
      <c r="U269" s="2"/>
      <c r="V269" s="2"/>
      <c r="W269" s="2"/>
      <c r="X269" s="2"/>
      <c r="Y269" s="2"/>
      <c r="Z269" s="2"/>
    </row>
    <row r="270" spans="1:26" ht="14.5">
      <c r="A270" s="17" t="s">
        <v>7</v>
      </c>
      <c r="B270" s="47">
        <f t="shared" ref="B270:K270" si="44">B241*B18/1000</f>
        <v>1.0352836102681708</v>
      </c>
      <c r="C270" s="47">
        <f t="shared" si="44"/>
        <v>1.1472151944097648</v>
      </c>
      <c r="D270" s="47">
        <f t="shared" si="44"/>
        <v>1.2661891988160945</v>
      </c>
      <c r="E270" s="47">
        <f t="shared" si="44"/>
        <v>1.3497586274012781</v>
      </c>
      <c r="F270" s="47">
        <f t="shared" si="44"/>
        <v>1.4053855257027548</v>
      </c>
      <c r="G270" s="47">
        <f t="shared" si="44"/>
        <v>1.4366645037559116</v>
      </c>
      <c r="H270" s="47">
        <f t="shared" si="44"/>
        <v>1.4490732836322637</v>
      </c>
      <c r="I270" s="47">
        <f t="shared" si="44"/>
        <v>1.4160632186125783</v>
      </c>
      <c r="J270" s="47">
        <f t="shared" si="44"/>
        <v>1.3758286805808699</v>
      </c>
      <c r="K270" s="47">
        <f t="shared" si="44"/>
        <v>1.3285444712398573</v>
      </c>
      <c r="L270" s="2"/>
      <c r="M270" s="109">
        <f t="shared" si="37"/>
        <v>1.2832662065380545</v>
      </c>
      <c r="O270" s="2"/>
      <c r="P270" s="2"/>
      <c r="Q270" s="2"/>
      <c r="R270" s="2"/>
      <c r="S270" s="2"/>
      <c r="T270" s="2"/>
      <c r="U270" s="2"/>
      <c r="V270" s="2"/>
      <c r="W270" s="2"/>
      <c r="X270" s="2"/>
      <c r="Y270" s="2"/>
      <c r="Z270" s="2"/>
    </row>
    <row r="271" spans="1:26" ht="14.5">
      <c r="A271" s="17" t="s">
        <v>8</v>
      </c>
      <c r="B271" s="47">
        <f t="shared" ref="B271:K271" si="45">B242*B19/1000</f>
        <v>1.3383922853802164</v>
      </c>
      <c r="C271" s="47">
        <f t="shared" si="45"/>
        <v>1.7499468298916863</v>
      </c>
      <c r="D271" s="47">
        <f t="shared" si="45"/>
        <v>2.2118194886867677</v>
      </c>
      <c r="E271" s="47">
        <f t="shared" si="45"/>
        <v>2.6326816496340442</v>
      </c>
      <c r="F271" s="47">
        <f t="shared" si="45"/>
        <v>3.0482190707643499</v>
      </c>
      <c r="G271" s="47">
        <f t="shared" si="45"/>
        <v>3.3615372192645174</v>
      </c>
      <c r="H271" s="47">
        <f t="shared" si="45"/>
        <v>3.5364277226875074</v>
      </c>
      <c r="I271" s="47">
        <f t="shared" si="45"/>
        <v>3.5794712423977262</v>
      </c>
      <c r="J271" s="47">
        <f t="shared" si="45"/>
        <v>3.5206997311929209</v>
      </c>
      <c r="K271" s="47">
        <f t="shared" si="45"/>
        <v>3.367845274214142</v>
      </c>
      <c r="L271" s="2"/>
      <c r="M271" s="109">
        <f t="shared" si="37"/>
        <v>2.5163364366355339</v>
      </c>
      <c r="O271" s="2"/>
      <c r="P271" s="2"/>
      <c r="Q271" s="2"/>
      <c r="R271" s="2"/>
      <c r="S271" s="2"/>
      <c r="T271" s="2"/>
      <c r="U271" s="2"/>
      <c r="V271" s="2"/>
      <c r="W271" s="2"/>
      <c r="X271" s="2"/>
      <c r="Y271" s="2"/>
      <c r="Z271" s="2"/>
    </row>
    <row r="272" spans="1:26" ht="14.5">
      <c r="A272" s="17" t="s">
        <v>89</v>
      </c>
      <c r="B272" s="47">
        <f>SUM(B262:B271)</f>
        <v>5.6663980693561236</v>
      </c>
      <c r="C272" s="47">
        <f t="shared" ref="C272:K272" si="46">SUM(C262:C271)</f>
        <v>6.8256269467952011</v>
      </c>
      <c r="D272" s="47">
        <f t="shared" si="46"/>
        <v>7.9901239531773225</v>
      </c>
      <c r="E272" s="47">
        <f t="shared" si="46"/>
        <v>8.760361926646361</v>
      </c>
      <c r="F272" s="47">
        <f t="shared" si="46"/>
        <v>9.3762610499771402</v>
      </c>
      <c r="G272" s="47">
        <f t="shared" si="46"/>
        <v>10.063457076091941</v>
      </c>
      <c r="H272" s="47">
        <f t="shared" si="46"/>
        <v>10.720267548260908</v>
      </c>
      <c r="I272" s="47">
        <f t="shared" si="46"/>
        <v>11.010592422476732</v>
      </c>
      <c r="J272" s="47">
        <f t="shared" si="46"/>
        <v>10.673373244640793</v>
      </c>
      <c r="K272" s="47">
        <f t="shared" si="46"/>
        <v>10.274346040856766</v>
      </c>
      <c r="L272" s="2"/>
      <c r="M272" s="109">
        <f t="shared" si="37"/>
        <v>1.8132058346589559</v>
      </c>
      <c r="N272" s="31"/>
      <c r="O272" s="2"/>
      <c r="P272" s="2"/>
      <c r="Q272" s="2"/>
      <c r="R272" s="2"/>
      <c r="S272" s="2"/>
      <c r="T272" s="2"/>
      <c r="U272" s="2"/>
      <c r="V272" s="2"/>
      <c r="W272" s="2"/>
      <c r="X272" s="2"/>
      <c r="Y272" s="2"/>
    </row>
    <row r="273" spans="1:14" ht="14.5">
      <c r="A273" s="16"/>
      <c r="B273" s="2"/>
      <c r="C273" s="2"/>
      <c r="D273" s="2"/>
      <c r="E273" s="2"/>
      <c r="F273" s="2"/>
      <c r="G273" s="2"/>
      <c r="H273" s="2"/>
      <c r="I273" s="2"/>
      <c r="J273" s="2"/>
      <c r="K273" s="2"/>
      <c r="L273" s="38"/>
      <c r="M273" s="45"/>
      <c r="N273" s="45"/>
    </row>
    <row r="274" spans="1:14" ht="14.5">
      <c r="A274" s="16"/>
      <c r="B274" s="2"/>
      <c r="C274" s="2"/>
      <c r="D274" s="2"/>
      <c r="E274" s="2"/>
      <c r="F274" s="2"/>
      <c r="G274" s="2"/>
      <c r="H274" s="2"/>
      <c r="I274" s="2"/>
      <c r="J274" s="2"/>
      <c r="K274" s="2"/>
      <c r="L274" s="38"/>
      <c r="M274" s="45"/>
      <c r="N274" s="45"/>
    </row>
    <row r="275" spans="1:14" ht="14.5">
      <c r="A275" s="141" t="s">
        <v>287</v>
      </c>
      <c r="B275" s="142">
        <f>'SSP2 26 (base)'!$B$275</f>
        <v>25.815930082525476</v>
      </c>
      <c r="C275" s="141" t="s">
        <v>288</v>
      </c>
      <c r="D275" s="2" t="s">
        <v>290</v>
      </c>
      <c r="E275" s="2"/>
      <c r="F275" s="2"/>
      <c r="G275" s="2"/>
      <c r="H275" s="2"/>
      <c r="I275" s="2"/>
      <c r="J275" s="2"/>
      <c r="K275" s="2"/>
      <c r="L275" s="38"/>
      <c r="M275" s="45"/>
      <c r="N275" s="45"/>
    </row>
    <row r="276" spans="1:14" ht="14.5">
      <c r="A276" s="16"/>
      <c r="B276" s="2"/>
      <c r="C276" s="2"/>
      <c r="D276" s="2"/>
      <c r="E276" s="2"/>
      <c r="F276" s="2"/>
      <c r="G276" s="2"/>
      <c r="H276" s="2"/>
      <c r="I276" s="2"/>
      <c r="J276" s="2"/>
      <c r="K276" s="2"/>
      <c r="L276" s="38"/>
      <c r="M276" s="45"/>
      <c r="N276" s="45"/>
    </row>
    <row r="277" spans="1:14" ht="14.5">
      <c r="A277" s="8" t="s">
        <v>289</v>
      </c>
      <c r="L277" s="38"/>
      <c r="M277" s="45"/>
      <c r="N277" s="45"/>
    </row>
    <row r="278" spans="1:14" ht="14.5">
      <c r="A278" s="129"/>
      <c r="B278" s="129">
        <v>2010</v>
      </c>
      <c r="C278" s="129">
        <v>2020</v>
      </c>
      <c r="D278" s="129">
        <v>2030</v>
      </c>
      <c r="E278" s="129">
        <v>2040</v>
      </c>
      <c r="F278" s="129">
        <v>2050</v>
      </c>
      <c r="G278" s="129">
        <v>2060</v>
      </c>
      <c r="H278" s="129">
        <v>2070</v>
      </c>
      <c r="I278" s="129">
        <v>2080</v>
      </c>
      <c r="J278" s="129">
        <v>2090</v>
      </c>
      <c r="K278" s="129">
        <v>2100</v>
      </c>
      <c r="L278" s="38"/>
      <c r="M278" s="45"/>
      <c r="N278" s="45"/>
    </row>
    <row r="279" spans="1:14" ht="14.5">
      <c r="A279" s="129" t="s">
        <v>5</v>
      </c>
      <c r="B279" s="137">
        <f>B262/$B$275</f>
        <v>1.4093916222016514E-2</v>
      </c>
      <c r="C279" s="137">
        <f t="shared" ref="C279:K279" si="47">C262/$B$275</f>
        <v>1.8159336562015641E-2</v>
      </c>
      <c r="D279" s="137">
        <f t="shared" si="47"/>
        <v>2.4189407071074635E-2</v>
      </c>
      <c r="E279" s="137">
        <f t="shared" si="47"/>
        <v>3.2633152065941438E-2</v>
      </c>
      <c r="F279" s="137">
        <f t="shared" si="47"/>
        <v>4.4092753317701523E-2</v>
      </c>
      <c r="G279" s="137">
        <f t="shared" si="47"/>
        <v>6.4064657075255729E-2</v>
      </c>
      <c r="H279" s="137">
        <f t="shared" si="47"/>
        <v>8.7627657423744038E-2</v>
      </c>
      <c r="I279" s="137">
        <f t="shared" si="47"/>
        <v>0.10578431576293468</v>
      </c>
      <c r="J279" s="137">
        <f t="shared" si="47"/>
        <v>0.10364467139532318</v>
      </c>
      <c r="K279" s="137">
        <f t="shared" si="47"/>
        <v>0.10288058634858196</v>
      </c>
      <c r="L279" s="38"/>
      <c r="M279" s="45"/>
      <c r="N279" s="45"/>
    </row>
    <row r="280" spans="1:14" ht="14.5">
      <c r="A280" s="129" t="s">
        <v>6</v>
      </c>
      <c r="B280" s="137">
        <f t="shared" ref="B280:K288" si="48">B263/$B$275</f>
        <v>3.4875865797091225E-2</v>
      </c>
      <c r="C280" s="137">
        <f t="shared" si="48"/>
        <v>4.8978491416059124E-2</v>
      </c>
      <c r="D280" s="137">
        <f t="shared" si="48"/>
        <v>6.061026470645843E-2</v>
      </c>
      <c r="E280" s="137">
        <f t="shared" si="48"/>
        <v>6.3435496860791793E-2</v>
      </c>
      <c r="F280" s="137">
        <f t="shared" si="48"/>
        <v>6.2966106422075133E-2</v>
      </c>
      <c r="G280" s="137">
        <f t="shared" si="48"/>
        <v>6.0221917632983235E-2</v>
      </c>
      <c r="H280" s="137">
        <f t="shared" si="48"/>
        <v>5.6860814331473164E-2</v>
      </c>
      <c r="I280" s="137">
        <f t="shared" si="48"/>
        <v>5.2360313293382518E-2</v>
      </c>
      <c r="J280" s="137">
        <f t="shared" si="48"/>
        <v>4.8602221400251722E-2</v>
      </c>
      <c r="K280" s="137">
        <f t="shared" si="48"/>
        <v>4.5618191983829541E-2</v>
      </c>
      <c r="L280" s="38"/>
      <c r="M280" s="45"/>
      <c r="N280" s="45"/>
    </row>
    <row r="281" spans="1:14" ht="14.5">
      <c r="A281" s="129" t="s">
        <v>11</v>
      </c>
      <c r="B281" s="137">
        <f t="shared" si="48"/>
        <v>1.4367600554831115E-2</v>
      </c>
      <c r="C281" s="137">
        <f t="shared" si="48"/>
        <v>1.4838856495685377E-2</v>
      </c>
      <c r="D281" s="137">
        <f t="shared" si="48"/>
        <v>1.5011413404243192E-2</v>
      </c>
      <c r="E281" s="137">
        <f t="shared" si="48"/>
        <v>1.4344436261322355E-2</v>
      </c>
      <c r="F281" s="137">
        <f t="shared" si="48"/>
        <v>1.2750632572980626E-2</v>
      </c>
      <c r="G281" s="137">
        <f t="shared" si="48"/>
        <v>1.1046380147555523E-2</v>
      </c>
      <c r="H281" s="137">
        <f t="shared" si="48"/>
        <v>9.2640561991598636E-3</v>
      </c>
      <c r="I281" s="137">
        <f t="shared" si="48"/>
        <v>7.578120842756479E-3</v>
      </c>
      <c r="J281" s="137">
        <f t="shared" si="48"/>
        <v>5.9517722980304381E-3</v>
      </c>
      <c r="K281" s="137">
        <f t="shared" si="48"/>
        <v>5.167965402219859E-3</v>
      </c>
      <c r="L281" s="38"/>
      <c r="M281" s="45"/>
      <c r="N281" s="45"/>
    </row>
    <row r="282" spans="1:14" ht="14.5">
      <c r="A282" s="129" t="s">
        <v>2</v>
      </c>
      <c r="B282" s="137">
        <f t="shared" si="48"/>
        <v>7.0220396366154443E-3</v>
      </c>
      <c r="C282" s="137">
        <f t="shared" si="48"/>
        <v>8.2638925132096971E-3</v>
      </c>
      <c r="D282" s="137">
        <f t="shared" si="48"/>
        <v>9.9441683802915983E-3</v>
      </c>
      <c r="E282" s="137">
        <f t="shared" si="48"/>
        <v>1.1275354143219986E-2</v>
      </c>
      <c r="F282" s="137">
        <f t="shared" si="48"/>
        <v>1.176035334812617E-2</v>
      </c>
      <c r="G282" s="137">
        <f t="shared" si="48"/>
        <v>1.1035696129475673E-2</v>
      </c>
      <c r="H282" s="137">
        <f t="shared" si="48"/>
        <v>9.0996697917377113E-3</v>
      </c>
      <c r="I282" s="137">
        <f t="shared" si="48"/>
        <v>7.030556721859902E-3</v>
      </c>
      <c r="J282" s="137">
        <f t="shared" si="48"/>
        <v>4.6216965023834653E-3</v>
      </c>
      <c r="K282" s="137">
        <f t="shared" si="48"/>
        <v>1.882279087546313E-3</v>
      </c>
      <c r="L282" s="38"/>
      <c r="M282" s="45"/>
      <c r="N282" s="45"/>
    </row>
    <row r="283" spans="1:14" ht="14.5">
      <c r="A283" s="129" t="s">
        <v>3</v>
      </c>
      <c r="B283" s="137">
        <f t="shared" si="48"/>
        <v>2.4069615608497071E-2</v>
      </c>
      <c r="C283" s="137">
        <f t="shared" si="48"/>
        <v>2.5526061040852602E-2</v>
      </c>
      <c r="D283" s="137">
        <f t="shared" si="48"/>
        <v>2.7091637831616701E-2</v>
      </c>
      <c r="E283" s="137">
        <f t="shared" si="48"/>
        <v>2.7654710189061248E-2</v>
      </c>
      <c r="F283" s="137">
        <f t="shared" si="48"/>
        <v>2.7891008920596722E-2</v>
      </c>
      <c r="G283" s="137">
        <f t="shared" si="48"/>
        <v>2.7488874429932624E-2</v>
      </c>
      <c r="H283" s="137">
        <f t="shared" si="48"/>
        <v>2.8549498261249438E-2</v>
      </c>
      <c r="I283" s="137">
        <f t="shared" si="48"/>
        <v>2.8883453174786976E-2</v>
      </c>
      <c r="J283" s="137">
        <f t="shared" si="48"/>
        <v>2.927973138432002E-2</v>
      </c>
      <c r="K283" s="137">
        <f t="shared" si="48"/>
        <v>2.9202552642630834E-2</v>
      </c>
      <c r="L283" s="38"/>
      <c r="M283" s="45"/>
      <c r="N283" s="45"/>
    </row>
    <row r="284" spans="1:14" ht="14.5">
      <c r="A284" s="129" t="s">
        <v>4</v>
      </c>
      <c r="B284" s="137">
        <f t="shared" si="48"/>
        <v>1.9946539457914216E-2</v>
      </c>
      <c r="C284" s="137">
        <f t="shared" si="48"/>
        <v>2.2926293641429424E-2</v>
      </c>
      <c r="D284" s="137">
        <f t="shared" si="48"/>
        <v>2.5212237064897815E-2</v>
      </c>
      <c r="E284" s="137">
        <f t="shared" si="48"/>
        <v>2.411458239479429E-2</v>
      </c>
      <c r="F284" s="137">
        <f t="shared" si="48"/>
        <v>2.0904309256579878E-2</v>
      </c>
      <c r="G284" s="137">
        <f t="shared" si="48"/>
        <v>2.1169218156023923E-2</v>
      </c>
      <c r="H284" s="137">
        <f t="shared" si="48"/>
        <v>2.3222668411995617E-2</v>
      </c>
      <c r="I284" s="137">
        <f t="shared" si="48"/>
        <v>2.4627785808373041E-2</v>
      </c>
      <c r="J284" s="137">
        <f t="shared" si="48"/>
        <v>2.5719984901299186E-2</v>
      </c>
      <c r="K284" s="137">
        <f t="shared" si="48"/>
        <v>2.6126460600660907E-2</v>
      </c>
      <c r="L284" s="38"/>
      <c r="M284" s="45"/>
      <c r="N284" s="45"/>
    </row>
    <row r="285" spans="1:14" ht="14.5">
      <c r="A285" s="129" t="s">
        <v>0</v>
      </c>
      <c r="B285" s="137">
        <f t="shared" si="48"/>
        <v>9.2441023411725578E-3</v>
      </c>
      <c r="C285" s="137">
        <f t="shared" si="48"/>
        <v>9.5453611214448026E-3</v>
      </c>
      <c r="D285" s="137">
        <f t="shared" si="48"/>
        <v>8.9700412174785246E-3</v>
      </c>
      <c r="E285" s="137">
        <f t="shared" si="48"/>
        <v>8.1558328136331678E-3</v>
      </c>
      <c r="F285" s="137">
        <f t="shared" si="48"/>
        <v>7.1854979132030261E-3</v>
      </c>
      <c r="G285" s="137">
        <f t="shared" si="48"/>
        <v>6.1672806285112602E-3</v>
      </c>
      <c r="H285" s="137">
        <f t="shared" si="48"/>
        <v>5.1443419727789253E-3</v>
      </c>
      <c r="I285" s="137">
        <f t="shared" si="48"/>
        <v>4.6993728723825822E-3</v>
      </c>
      <c r="J285" s="137">
        <f t="shared" si="48"/>
        <v>4.218308061175899E-3</v>
      </c>
      <c r="K285" s="137">
        <f t="shared" si="48"/>
        <v>3.7306432281784406E-3</v>
      </c>
      <c r="L285" s="38"/>
      <c r="M285" s="45"/>
      <c r="N285" s="45"/>
    </row>
    <row r="286" spans="1:14" ht="14.5">
      <c r="A286" s="129" t="s">
        <v>1</v>
      </c>
      <c r="B286" s="137">
        <f t="shared" si="48"/>
        <v>3.9264581031034059E-3</v>
      </c>
      <c r="C286" s="137">
        <f t="shared" si="48"/>
        <v>3.9338315501918309E-3</v>
      </c>
      <c r="D286" s="137">
        <f t="shared" si="48"/>
        <v>3.7511017009778337E-3</v>
      </c>
      <c r="E286" s="137">
        <f t="shared" si="48"/>
        <v>3.4629223215768817E-3</v>
      </c>
      <c r="F286" s="137">
        <f t="shared" si="48"/>
        <v>3.1322397662820237E-3</v>
      </c>
      <c r="G286" s="137">
        <f t="shared" si="48"/>
        <v>2.7597104222621847E-3</v>
      </c>
      <c r="H286" s="137">
        <f t="shared" si="48"/>
        <v>2.3719069271907166E-3</v>
      </c>
      <c r="I286" s="137">
        <f t="shared" si="48"/>
        <v>2.0339995624310144E-3</v>
      </c>
      <c r="J286" s="137">
        <f t="shared" si="48"/>
        <v>1.7321624899175126E-3</v>
      </c>
      <c r="K286" s="137">
        <f t="shared" si="48"/>
        <v>1.4577679570140483E-3</v>
      </c>
      <c r="L286" s="38"/>
      <c r="M286" s="45"/>
      <c r="N286" s="45"/>
    </row>
    <row r="287" spans="1:14" ht="14.5">
      <c r="A287" s="129" t="s">
        <v>7</v>
      </c>
      <c r="B287" s="137">
        <f t="shared" si="48"/>
        <v>4.0102510618780424E-2</v>
      </c>
      <c r="C287" s="137">
        <f t="shared" si="48"/>
        <v>4.4438267021272355E-2</v>
      </c>
      <c r="D287" s="137">
        <f t="shared" si="48"/>
        <v>4.9046817014474497E-2</v>
      </c>
      <c r="E287" s="137">
        <f t="shared" si="48"/>
        <v>5.2283943405739046E-2</v>
      </c>
      <c r="F287" s="137">
        <f t="shared" si="48"/>
        <v>5.4438694294963445E-2</v>
      </c>
      <c r="G287" s="137">
        <f t="shared" si="48"/>
        <v>5.5650309679463154E-2</v>
      </c>
      <c r="H287" s="137">
        <f t="shared" si="48"/>
        <v>5.6130973356374472E-2</v>
      </c>
      <c r="I287" s="137">
        <f t="shared" si="48"/>
        <v>5.4852302980596318E-2</v>
      </c>
      <c r="J287" s="137">
        <f t="shared" si="48"/>
        <v>5.3293787060267626E-2</v>
      </c>
      <c r="K287" s="137">
        <f t="shared" si="48"/>
        <v>5.1462196674414401E-2</v>
      </c>
      <c r="L287" s="38"/>
      <c r="M287" s="45"/>
      <c r="N287" s="45"/>
    </row>
    <row r="288" spans="1:14" ht="14.5">
      <c r="A288" s="129" t="s">
        <v>8</v>
      </c>
      <c r="B288" s="137">
        <f t="shared" si="48"/>
        <v>5.1843659364655612E-2</v>
      </c>
      <c r="C288" s="137">
        <f t="shared" si="48"/>
        <v>6.7785542659034637E-2</v>
      </c>
      <c r="D288" s="137">
        <f t="shared" si="48"/>
        <v>8.5676536991550201E-2</v>
      </c>
      <c r="E288" s="137">
        <f t="shared" si="48"/>
        <v>0.10197895800066789</v>
      </c>
      <c r="F288" s="137">
        <f t="shared" si="48"/>
        <v>0.11807512109849014</v>
      </c>
      <c r="G288" s="137">
        <f t="shared" si="48"/>
        <v>0.13021174168502669</v>
      </c>
      <c r="H288" s="137">
        <f t="shared" si="48"/>
        <v>0.13698626047493354</v>
      </c>
      <c r="I288" s="137">
        <f t="shared" si="48"/>
        <v>0.1386535844711104</v>
      </c>
      <c r="J288" s="137">
        <f t="shared" si="48"/>
        <v>0.13637702457119855</v>
      </c>
      <c r="K288" s="137">
        <f t="shared" si="48"/>
        <v>0.13045608906780393</v>
      </c>
      <c r="L288" s="38"/>
      <c r="M288" s="45"/>
      <c r="N288" s="45"/>
    </row>
    <row r="289" spans="1:21" ht="14.5">
      <c r="A289" s="129" t="s">
        <v>89</v>
      </c>
      <c r="B289" s="137">
        <f>SUM(B279:B288)</f>
        <v>0.21949230770467759</v>
      </c>
      <c r="C289" s="137">
        <f t="shared" ref="C289:K289" si="49">SUM(C279:C288)</f>
        <v>0.26439593402119549</v>
      </c>
      <c r="D289" s="137">
        <f t="shared" si="49"/>
        <v>0.30950362538306342</v>
      </c>
      <c r="E289" s="137">
        <f t="shared" si="49"/>
        <v>0.33933938845674805</v>
      </c>
      <c r="F289" s="137">
        <f t="shared" si="49"/>
        <v>0.3631967169109987</v>
      </c>
      <c r="G289" s="137">
        <f t="shared" si="49"/>
        <v>0.38981578598649003</v>
      </c>
      <c r="H289" s="137">
        <f t="shared" si="49"/>
        <v>0.41525784715063752</v>
      </c>
      <c r="I289" s="137">
        <f t="shared" si="49"/>
        <v>0.42650380549061395</v>
      </c>
      <c r="J289" s="137">
        <f t="shared" si="49"/>
        <v>0.4134413600641676</v>
      </c>
      <c r="K289" s="137">
        <f t="shared" si="49"/>
        <v>0.39798473299288029</v>
      </c>
      <c r="L289" s="38"/>
      <c r="M289" s="45"/>
      <c r="N289" s="45"/>
    </row>
    <row r="290" spans="1:21" ht="14.5">
      <c r="A290" s="16"/>
      <c r="B290" s="2"/>
      <c r="C290" s="2"/>
      <c r="D290" s="2"/>
      <c r="E290" s="2"/>
      <c r="F290" s="2"/>
      <c r="G290" s="2"/>
      <c r="H290" s="2"/>
      <c r="I290" s="2"/>
      <c r="J290" s="2"/>
      <c r="K290" s="2"/>
      <c r="L290" s="38"/>
      <c r="M290" s="45"/>
      <c r="N290" s="45"/>
    </row>
    <row r="291" spans="1:21" ht="14.5">
      <c r="A291" s="34" t="s">
        <v>50</v>
      </c>
      <c r="B291" s="35"/>
      <c r="C291" s="35"/>
      <c r="D291" s="35"/>
      <c r="E291" s="35"/>
      <c r="F291" s="35"/>
      <c r="G291" s="35"/>
      <c r="H291" s="35"/>
      <c r="I291" s="35"/>
      <c r="J291" s="35"/>
      <c r="K291" s="35"/>
      <c r="L291" s="35"/>
      <c r="M291" s="35"/>
      <c r="N291" s="35"/>
      <c r="O291" s="35"/>
      <c r="P291" s="35"/>
      <c r="Q291" s="35"/>
      <c r="R291" s="35"/>
      <c r="S291" s="35"/>
      <c r="T291" s="35"/>
      <c r="U291" s="35"/>
    </row>
    <row r="292" spans="1:21" hidden="1" outlineLevel="1"/>
    <row r="293" spans="1:21" hidden="1" outlineLevel="1">
      <c r="A293" t="s">
        <v>51</v>
      </c>
      <c r="P293" s="48"/>
    </row>
    <row r="294" spans="1:21" ht="14.5" hidden="1" outlineLevel="1">
      <c r="A294" s="38" t="s">
        <v>26</v>
      </c>
      <c r="B294" s="16"/>
      <c r="C294" s="16"/>
      <c r="D294" s="16"/>
      <c r="E294" s="16"/>
      <c r="F294" s="16"/>
      <c r="G294" s="16"/>
      <c r="H294" s="16"/>
      <c r="I294" s="16"/>
      <c r="J294" s="16"/>
      <c r="K294" s="16"/>
      <c r="L294" s="38"/>
      <c r="M294" s="25"/>
      <c r="N294" s="25"/>
      <c r="O294" s="49"/>
    </row>
    <row r="295" spans="1:21" ht="14.5" hidden="1" outlineLevel="1">
      <c r="B295" s="4">
        <v>2010</v>
      </c>
      <c r="C295" s="4">
        <v>2020</v>
      </c>
      <c r="D295" s="4">
        <v>2030</v>
      </c>
      <c r="E295" s="4">
        <v>2040</v>
      </c>
      <c r="F295" s="4">
        <v>2050</v>
      </c>
      <c r="G295" s="4">
        <v>2060</v>
      </c>
      <c r="H295" s="4">
        <v>2070</v>
      </c>
      <c r="I295" s="4">
        <v>2080</v>
      </c>
      <c r="J295" s="4">
        <v>2090</v>
      </c>
      <c r="K295" s="4">
        <v>2100</v>
      </c>
      <c r="L295" s="50"/>
      <c r="M295" s="29"/>
      <c r="N295" s="29"/>
      <c r="O295" s="51"/>
    </row>
    <row r="296" spans="1:21" ht="14.5" hidden="1" outlineLevel="1">
      <c r="A296" s="4" t="s">
        <v>5</v>
      </c>
      <c r="B296" s="1">
        <v>84.996518901684482</v>
      </c>
      <c r="C296" s="1">
        <v>86.158876369621652</v>
      </c>
      <c r="D296" s="1">
        <v>88.046893345397251</v>
      </c>
      <c r="E296" s="1">
        <v>90.713879293054987</v>
      </c>
      <c r="F296" s="1">
        <v>98.016623734507931</v>
      </c>
      <c r="G296" s="1">
        <v>95.112099086483994</v>
      </c>
      <c r="H296" s="1">
        <v>98.686540729244655</v>
      </c>
      <c r="I296" s="1">
        <v>105.01307519812801</v>
      </c>
      <c r="J296" s="1">
        <v>114.10093808592875</v>
      </c>
      <c r="K296" s="1">
        <v>127.15536026187289</v>
      </c>
      <c r="L296" s="50"/>
      <c r="M296" s="29"/>
      <c r="N296" s="29"/>
      <c r="O296" s="51"/>
    </row>
    <row r="297" spans="1:21" ht="14.5" hidden="1" outlineLevel="1">
      <c r="A297" s="4" t="s">
        <v>6</v>
      </c>
      <c r="B297" s="1">
        <v>486.5285216142276</v>
      </c>
      <c r="C297" s="1">
        <v>583.98821885755854</v>
      </c>
      <c r="D297" s="1">
        <v>662.95337877208351</v>
      </c>
      <c r="E297" s="1">
        <v>718.64872425049657</v>
      </c>
      <c r="F297" s="1">
        <v>771.21040679824887</v>
      </c>
      <c r="G297" s="1">
        <v>816.41782449946936</v>
      </c>
      <c r="H297" s="1">
        <v>868.43741142326257</v>
      </c>
      <c r="I297" s="1">
        <v>916.15480212273303</v>
      </c>
      <c r="J297" s="1">
        <v>969.60417727995241</v>
      </c>
      <c r="K297" s="1">
        <v>1029.4740834676113</v>
      </c>
      <c r="L297" s="50"/>
      <c r="M297" s="29"/>
      <c r="N297" s="29"/>
      <c r="O297" s="51"/>
    </row>
    <row r="298" spans="1:21" ht="14.5" hidden="1" outlineLevel="1">
      <c r="A298" s="4" t="s">
        <v>11</v>
      </c>
      <c r="B298" s="1">
        <v>926.12866490374768</v>
      </c>
      <c r="C298" s="1">
        <v>954.89238846185162</v>
      </c>
      <c r="D298" s="1">
        <v>986.17529771602256</v>
      </c>
      <c r="E298" s="1">
        <v>1016.7916022037329</v>
      </c>
      <c r="F298" s="1">
        <v>1047.2107022161188</v>
      </c>
      <c r="G298" s="1">
        <v>1070.389289068861</v>
      </c>
      <c r="H298" s="1">
        <v>1092.2518908666548</v>
      </c>
      <c r="I298" s="1">
        <v>1112.8096822669702</v>
      </c>
      <c r="J298" s="1">
        <v>1134.8419006721647</v>
      </c>
      <c r="K298" s="1">
        <v>1159.5493701524313</v>
      </c>
      <c r="L298" s="50"/>
      <c r="M298" s="29"/>
      <c r="N298" s="29"/>
      <c r="O298" s="51"/>
    </row>
    <row r="299" spans="1:21" ht="14.5" hidden="1" outlineLevel="1">
      <c r="A299" s="4" t="s">
        <v>2</v>
      </c>
      <c r="B299" s="1">
        <v>1442.3829621440693</v>
      </c>
      <c r="C299" s="1">
        <v>1535.2370683443469</v>
      </c>
      <c r="D299" s="1">
        <v>1681.5017322285444</v>
      </c>
      <c r="E299" s="1">
        <v>1847.5995226197049</v>
      </c>
      <c r="F299" s="1">
        <v>2023.1979387906179</v>
      </c>
      <c r="G299" s="1">
        <v>2170.7361392555968</v>
      </c>
      <c r="H299" s="1">
        <v>2321.3326585289924</v>
      </c>
      <c r="I299" s="1">
        <v>2430.6544649831703</v>
      </c>
      <c r="J299" s="1">
        <v>2525.048548821037</v>
      </c>
      <c r="K299" s="1">
        <v>2627.406466458719</v>
      </c>
      <c r="L299" s="50"/>
      <c r="M299" s="29"/>
      <c r="N299" s="29"/>
      <c r="O299" s="51"/>
    </row>
    <row r="300" spans="1:21" ht="14.5" hidden="1" outlineLevel="1">
      <c r="A300" s="4" t="s">
        <v>3</v>
      </c>
      <c r="B300" s="1">
        <v>125.79160176349841</v>
      </c>
      <c r="C300" s="1">
        <v>125.8713451391849</v>
      </c>
      <c r="D300" s="1">
        <v>126.27764696512152</v>
      </c>
      <c r="E300" s="1">
        <v>127.10730618179609</v>
      </c>
      <c r="F300" s="1">
        <v>128.21934171092605</v>
      </c>
      <c r="G300" s="1">
        <v>129.57617319555814</v>
      </c>
      <c r="H300" s="1">
        <v>131.15088018006517</v>
      </c>
      <c r="I300" s="1">
        <v>133.17520089072897</v>
      </c>
      <c r="J300" s="1">
        <v>135.55936778823755</v>
      </c>
      <c r="K300" s="1">
        <v>138.36734765290623</v>
      </c>
      <c r="L300" s="50"/>
      <c r="M300" s="29"/>
      <c r="N300" s="29"/>
      <c r="O300" s="51"/>
    </row>
    <row r="301" spans="1:21" ht="14.5" hidden="1" outlineLevel="1">
      <c r="A301" s="4" t="s">
        <v>4</v>
      </c>
      <c r="B301" s="1">
        <v>138.75924206447436</v>
      </c>
      <c r="C301" s="1">
        <v>143.59378572861786</v>
      </c>
      <c r="D301" s="1">
        <v>149.7274592103177</v>
      </c>
      <c r="E301" s="1">
        <v>159.08512054058835</v>
      </c>
      <c r="F301" s="1">
        <v>168.99946064484681</v>
      </c>
      <c r="G301" s="1">
        <v>184.35885221833459</v>
      </c>
      <c r="H301" s="1">
        <v>200.95829766541667</v>
      </c>
      <c r="I301" s="1">
        <v>219.616503878668</v>
      </c>
      <c r="J301" s="1">
        <v>241.29093125919789</v>
      </c>
      <c r="K301" s="1">
        <v>266.46917170228073</v>
      </c>
      <c r="L301" s="50"/>
      <c r="M301" s="29"/>
      <c r="N301" s="29"/>
      <c r="O301" s="51"/>
    </row>
    <row r="302" spans="1:21" ht="14.5" hidden="1" outlineLevel="1">
      <c r="A302" s="4" t="s">
        <v>0</v>
      </c>
      <c r="B302" s="1">
        <v>290.08396316761088</v>
      </c>
      <c r="C302" s="1">
        <v>278.83435047069861</v>
      </c>
      <c r="D302" s="1">
        <v>268.66733178222341</v>
      </c>
      <c r="E302" s="1">
        <v>259.63884965104683</v>
      </c>
      <c r="F302" s="1">
        <v>251.0505570700164</v>
      </c>
      <c r="G302" s="1">
        <v>243.21816019112148</v>
      </c>
      <c r="H302" s="1">
        <v>235.56614699931004</v>
      </c>
      <c r="I302" s="1">
        <v>228.41608787085525</v>
      </c>
      <c r="J302" s="1">
        <v>221.28461817668853</v>
      </c>
      <c r="K302" s="1">
        <v>214.11393647493065</v>
      </c>
      <c r="L302" s="50"/>
      <c r="M302" s="29"/>
      <c r="N302" s="29"/>
      <c r="O302" s="51"/>
    </row>
    <row r="303" spans="1:21" ht="14.5" hidden="1" outlineLevel="1">
      <c r="A303" s="4" t="s">
        <v>1</v>
      </c>
      <c r="B303" s="1">
        <v>1939.6901357631123</v>
      </c>
      <c r="C303" s="1">
        <v>1871.7433103723263</v>
      </c>
      <c r="D303" s="1">
        <v>1800.5681997651029</v>
      </c>
      <c r="E303" s="1">
        <v>1733.0799241845691</v>
      </c>
      <c r="F303" s="1">
        <v>1662.6652118277443</v>
      </c>
      <c r="G303" s="1">
        <v>1600.7206755616808</v>
      </c>
      <c r="H303" s="1">
        <v>1537.4599059455322</v>
      </c>
      <c r="I303" s="1">
        <v>1476.7008469042614</v>
      </c>
      <c r="J303" s="1">
        <v>1415.3677689423125</v>
      </c>
      <c r="K303" s="1">
        <v>1353.7133808765582</v>
      </c>
      <c r="L303" s="50"/>
      <c r="M303" s="29"/>
      <c r="N303" s="29"/>
      <c r="O303" s="51"/>
    </row>
    <row r="304" spans="1:21" ht="14.5" hidden="1" outlineLevel="1">
      <c r="A304" s="4" t="s">
        <v>7</v>
      </c>
      <c r="B304" s="1">
        <v>221.10804734228461</v>
      </c>
      <c r="C304" s="1">
        <v>249.79332154166522</v>
      </c>
      <c r="D304" s="1">
        <v>275.63054861033436</v>
      </c>
      <c r="E304" s="1">
        <v>297.57161435682445</v>
      </c>
      <c r="F304" s="1">
        <v>320.74819336499843</v>
      </c>
      <c r="G304" s="1">
        <v>341.76259855275589</v>
      </c>
      <c r="H304" s="1">
        <v>365.36571756259303</v>
      </c>
      <c r="I304" s="1">
        <v>400.81737065219659</v>
      </c>
      <c r="J304" s="1">
        <v>442.10909615367996</v>
      </c>
      <c r="K304" s="1">
        <v>490.2029492267784</v>
      </c>
      <c r="L304" s="50"/>
      <c r="M304" s="29"/>
      <c r="N304" s="29"/>
      <c r="O304" s="51"/>
    </row>
    <row r="305" spans="1:27" ht="14.5" hidden="1" outlineLevel="1">
      <c r="A305" s="4" t="s">
        <v>8</v>
      </c>
      <c r="B305" s="1">
        <v>341.44423004171301</v>
      </c>
      <c r="C305" s="1">
        <v>366.64066987655019</v>
      </c>
      <c r="D305" s="1">
        <v>396.71234063163246</v>
      </c>
      <c r="E305" s="1">
        <v>437.87916798570296</v>
      </c>
      <c r="F305" s="1">
        <v>480.35231301658393</v>
      </c>
      <c r="G305" s="1">
        <v>597.52885120806866</v>
      </c>
      <c r="H305" s="1">
        <v>738.02442065491323</v>
      </c>
      <c r="I305" s="1">
        <v>841.16346435156584</v>
      </c>
      <c r="J305" s="1">
        <v>956.2456315422387</v>
      </c>
      <c r="K305" s="1">
        <v>1084.7350522789191</v>
      </c>
      <c r="L305" s="50"/>
      <c r="M305" s="29"/>
      <c r="N305" s="29"/>
      <c r="O305" s="51"/>
      <c r="Q305" s="1"/>
      <c r="R305" s="1"/>
      <c r="S305" s="1"/>
      <c r="T305" s="1"/>
      <c r="U305" s="1"/>
      <c r="V305" s="1"/>
      <c r="W305" s="1"/>
      <c r="X305" s="1"/>
      <c r="Y305" s="1"/>
      <c r="Z305" s="1"/>
    </row>
    <row r="306" spans="1:27" hidden="1" outlineLevel="1"/>
    <row r="307" spans="1:27" ht="14.5" hidden="1" outlineLevel="1">
      <c r="A307" t="s">
        <v>52</v>
      </c>
    </row>
    <row r="308" spans="1:27" ht="14.5" hidden="1" outlineLevel="1">
      <c r="A308" s="22" t="s">
        <v>45</v>
      </c>
      <c r="B308" s="21"/>
      <c r="C308" s="21"/>
      <c r="D308" s="21"/>
      <c r="E308" s="21"/>
      <c r="F308" s="21"/>
      <c r="G308" s="21"/>
      <c r="H308" s="21"/>
      <c r="I308" s="21"/>
      <c r="J308" s="21"/>
      <c r="K308" s="21"/>
      <c r="M308" s="26"/>
      <c r="N308" s="26"/>
    </row>
    <row r="309" spans="1:27" ht="14.5" hidden="1" outlineLevel="1">
      <c r="A309" s="21"/>
      <c r="B309" s="72">
        <v>2010</v>
      </c>
      <c r="C309" s="72">
        <v>2020</v>
      </c>
      <c r="D309" s="72">
        <v>2030</v>
      </c>
      <c r="E309" s="72">
        <v>2040</v>
      </c>
      <c r="F309" s="72">
        <v>2050</v>
      </c>
      <c r="G309" s="72">
        <v>2060</v>
      </c>
      <c r="H309" s="72">
        <v>2070</v>
      </c>
      <c r="I309" s="72">
        <v>2080</v>
      </c>
      <c r="J309" s="72">
        <v>2090</v>
      </c>
      <c r="K309" s="72">
        <v>2100</v>
      </c>
      <c r="L309" s="2"/>
      <c r="M309" s="36"/>
      <c r="N309" s="36"/>
      <c r="R309" s="2"/>
      <c r="S309" s="2"/>
      <c r="T309" s="2"/>
      <c r="U309" s="2"/>
      <c r="V309" s="2"/>
      <c r="W309" s="2"/>
      <c r="X309" s="2"/>
      <c r="Y309" s="2"/>
      <c r="Z309" s="2"/>
      <c r="AA309" s="2"/>
    </row>
    <row r="310" spans="1:27" ht="14.5" hidden="1" outlineLevel="1">
      <c r="A310" s="21" t="s">
        <v>5</v>
      </c>
      <c r="B310" s="44">
        <v>0.2</v>
      </c>
      <c r="C310" s="44">
        <v>0.2</v>
      </c>
      <c r="D310" s="44">
        <v>0.2</v>
      </c>
      <c r="E310" s="44">
        <v>0.2</v>
      </c>
      <c r="F310" s="44">
        <v>0.2</v>
      </c>
      <c r="G310" s="44">
        <v>0.2</v>
      </c>
      <c r="H310" s="44">
        <v>0.2</v>
      </c>
      <c r="I310" s="44">
        <v>0.2</v>
      </c>
      <c r="J310" s="44">
        <v>0.2</v>
      </c>
      <c r="K310" s="44">
        <v>0.2</v>
      </c>
      <c r="L310" s="2"/>
      <c r="M310" s="36"/>
      <c r="N310" s="36"/>
      <c r="R310" s="2"/>
      <c r="S310" s="2"/>
      <c r="T310" s="2"/>
      <c r="U310" s="2"/>
      <c r="V310" s="2"/>
      <c r="W310" s="2"/>
      <c r="X310" s="2"/>
      <c r="Y310" s="2"/>
      <c r="Z310" s="2"/>
      <c r="AA310" s="2"/>
    </row>
    <row r="311" spans="1:27" ht="14.5" hidden="1" outlineLevel="1">
      <c r="A311" s="21" t="s">
        <v>6</v>
      </c>
      <c r="B311" s="44">
        <v>0.2</v>
      </c>
      <c r="C311" s="44">
        <v>0.2</v>
      </c>
      <c r="D311" s="44">
        <v>0.2</v>
      </c>
      <c r="E311" s="44">
        <v>0.2</v>
      </c>
      <c r="F311" s="44">
        <v>0.2</v>
      </c>
      <c r="G311" s="44">
        <v>0.2</v>
      </c>
      <c r="H311" s="44">
        <v>0.2</v>
      </c>
      <c r="I311" s="44">
        <v>0.2</v>
      </c>
      <c r="J311" s="44">
        <v>0.2</v>
      </c>
      <c r="K311" s="44">
        <v>0.2</v>
      </c>
      <c r="L311" s="2"/>
      <c r="M311" s="36"/>
      <c r="N311" s="36"/>
      <c r="R311" s="2"/>
      <c r="S311" s="2"/>
      <c r="T311" s="2"/>
      <c r="U311" s="2"/>
      <c r="V311" s="2"/>
      <c r="W311" s="2"/>
      <c r="X311" s="2"/>
      <c r="Y311" s="2"/>
      <c r="Z311" s="2"/>
      <c r="AA311" s="2"/>
    </row>
    <row r="312" spans="1:27" ht="14.5" hidden="1" outlineLevel="1">
      <c r="A312" s="21" t="s">
        <v>11</v>
      </c>
      <c r="B312" s="44">
        <v>0.47871829282436174</v>
      </c>
      <c r="C312" s="44">
        <v>0.47858898880765999</v>
      </c>
      <c r="D312" s="44">
        <v>0.47841533951350923</v>
      </c>
      <c r="E312" s="44">
        <v>0.47811101199169503</v>
      </c>
      <c r="F312" s="44">
        <v>0.47780889154579492</v>
      </c>
      <c r="G312" s="44">
        <v>0.47755455763018989</v>
      </c>
      <c r="H312" s="44">
        <v>0.47729941291585126</v>
      </c>
      <c r="I312" s="44">
        <v>0.47721443267185948</v>
      </c>
      <c r="J312" s="44">
        <v>0.47712746579551296</v>
      </c>
      <c r="K312" s="44">
        <v>0.47704362227360791</v>
      </c>
      <c r="L312" s="2"/>
      <c r="M312" s="36"/>
      <c r="N312" s="36"/>
      <c r="R312" s="2"/>
      <c r="S312" s="2"/>
      <c r="T312" s="2"/>
      <c r="U312" s="2"/>
      <c r="V312" s="2"/>
      <c r="W312" s="2"/>
      <c r="X312" s="2"/>
      <c r="Y312" s="2"/>
      <c r="Z312" s="2"/>
      <c r="AA312" s="2"/>
    </row>
    <row r="313" spans="1:27" ht="14.5" hidden="1" outlineLevel="1">
      <c r="A313" s="21" t="s">
        <v>2</v>
      </c>
      <c r="B313" s="44">
        <v>0.4</v>
      </c>
      <c r="C313" s="44">
        <v>0.4</v>
      </c>
      <c r="D313" s="44">
        <v>0.4</v>
      </c>
      <c r="E313" s="44">
        <v>0.4</v>
      </c>
      <c r="F313" s="44">
        <v>0.4</v>
      </c>
      <c r="G313" s="44">
        <v>0.4</v>
      </c>
      <c r="H313" s="44">
        <v>0.4</v>
      </c>
      <c r="I313" s="44">
        <v>0.4</v>
      </c>
      <c r="J313" s="44">
        <v>0.4</v>
      </c>
      <c r="K313" s="44">
        <v>0.4</v>
      </c>
      <c r="L313" s="2"/>
      <c r="M313" s="36"/>
      <c r="N313" s="36"/>
      <c r="R313" s="2"/>
      <c r="S313" s="2"/>
      <c r="T313" s="2"/>
      <c r="U313" s="2"/>
      <c r="V313" s="2"/>
      <c r="W313" s="2"/>
      <c r="X313" s="2"/>
      <c r="Y313" s="2"/>
      <c r="Z313" s="2"/>
      <c r="AA313" s="2"/>
    </row>
    <row r="314" spans="1:27" ht="14.5" hidden="1" outlineLevel="1">
      <c r="A314" s="21" t="s">
        <v>3</v>
      </c>
      <c r="B314" s="44">
        <v>0.2</v>
      </c>
      <c r="C314" s="44">
        <v>0.2</v>
      </c>
      <c r="D314" s="44">
        <v>0.2</v>
      </c>
      <c r="E314" s="44">
        <v>0.2</v>
      </c>
      <c r="F314" s="44">
        <v>0.2</v>
      </c>
      <c r="G314" s="44">
        <v>0.2</v>
      </c>
      <c r="H314" s="44">
        <v>0.2</v>
      </c>
      <c r="I314" s="44">
        <v>0.2</v>
      </c>
      <c r="J314" s="44">
        <v>0.2</v>
      </c>
      <c r="K314" s="44">
        <v>0.2</v>
      </c>
      <c r="L314" s="2"/>
      <c r="M314" s="36"/>
      <c r="N314" s="36"/>
      <c r="R314" s="2"/>
      <c r="S314" s="2"/>
      <c r="T314" s="2"/>
      <c r="U314" s="2"/>
      <c r="V314" s="2"/>
      <c r="W314" s="2"/>
      <c r="X314" s="2"/>
      <c r="Y314" s="2"/>
      <c r="Z314" s="2"/>
      <c r="AA314" s="2"/>
    </row>
    <row r="315" spans="1:27" ht="14.5" hidden="1" outlineLevel="1">
      <c r="A315" s="21" t="s">
        <v>4</v>
      </c>
      <c r="B315" s="44">
        <v>0.2</v>
      </c>
      <c r="C315" s="44">
        <v>0.2</v>
      </c>
      <c r="D315" s="44">
        <v>0.2</v>
      </c>
      <c r="E315" s="44">
        <v>0.2</v>
      </c>
      <c r="F315" s="44">
        <v>0.2</v>
      </c>
      <c r="G315" s="44">
        <v>0.2</v>
      </c>
      <c r="H315" s="44">
        <v>0.2</v>
      </c>
      <c r="I315" s="44">
        <v>0.2</v>
      </c>
      <c r="J315" s="44">
        <v>0.2</v>
      </c>
      <c r="K315" s="44">
        <v>0.2</v>
      </c>
      <c r="L315" s="2"/>
      <c r="M315" s="36"/>
      <c r="N315" s="36"/>
      <c r="R315" s="2"/>
      <c r="S315" s="2"/>
      <c r="T315" s="2"/>
      <c r="U315" s="2"/>
      <c r="V315" s="2"/>
      <c r="W315" s="2"/>
      <c r="X315" s="2"/>
      <c r="Y315" s="2"/>
      <c r="Z315" s="2"/>
      <c r="AA315" s="2"/>
    </row>
    <row r="316" spans="1:27" ht="14.5" hidden="1" outlineLevel="1">
      <c r="A316" s="21" t="s">
        <v>0</v>
      </c>
      <c r="B316" s="44">
        <v>0.84</v>
      </c>
      <c r="C316" s="44">
        <v>0.84</v>
      </c>
      <c r="D316" s="44">
        <v>0.84</v>
      </c>
      <c r="E316" s="44">
        <v>0.84</v>
      </c>
      <c r="F316" s="44">
        <v>0.84</v>
      </c>
      <c r="G316" s="44">
        <v>0.84</v>
      </c>
      <c r="H316" s="44">
        <v>0.84</v>
      </c>
      <c r="I316" s="44">
        <v>0.84</v>
      </c>
      <c r="J316" s="44">
        <v>0.84</v>
      </c>
      <c r="K316" s="44">
        <v>0.84</v>
      </c>
      <c r="L316" s="2"/>
      <c r="M316" s="36"/>
      <c r="N316" s="36"/>
      <c r="R316" s="2"/>
      <c r="S316" s="2"/>
      <c r="T316" s="2"/>
      <c r="U316" s="2"/>
      <c r="V316" s="2"/>
      <c r="W316" s="2"/>
      <c r="X316" s="2"/>
      <c r="Y316" s="2"/>
      <c r="Z316" s="2"/>
      <c r="AA316" s="2"/>
    </row>
    <row r="317" spans="1:27" ht="14.5" hidden="1" outlineLevel="1">
      <c r="A317" s="21" t="s">
        <v>1</v>
      </c>
      <c r="B317" s="44">
        <v>0.2</v>
      </c>
      <c r="C317" s="44">
        <v>0.2</v>
      </c>
      <c r="D317" s="44">
        <v>0.2</v>
      </c>
      <c r="E317" s="44">
        <v>0.2</v>
      </c>
      <c r="F317" s="44">
        <v>0.2</v>
      </c>
      <c r="G317" s="44">
        <v>0.2</v>
      </c>
      <c r="H317" s="44">
        <v>0.2</v>
      </c>
      <c r="I317" s="44">
        <v>0.2</v>
      </c>
      <c r="J317" s="44">
        <v>0.2</v>
      </c>
      <c r="K317" s="44">
        <v>0.2</v>
      </c>
      <c r="L317" s="2"/>
      <c r="M317" s="36"/>
      <c r="N317" s="36"/>
      <c r="R317" s="2"/>
      <c r="S317" s="2"/>
      <c r="T317" s="2"/>
      <c r="U317" s="2"/>
      <c r="V317" s="2"/>
      <c r="W317" s="2"/>
      <c r="X317" s="2"/>
      <c r="Y317" s="2"/>
      <c r="Z317" s="2"/>
      <c r="AA317" s="2"/>
    </row>
    <row r="318" spans="1:27" ht="14.5" hidden="1" outlineLevel="1">
      <c r="A318" s="21" t="s">
        <v>7</v>
      </c>
      <c r="B318" s="44">
        <v>0.2</v>
      </c>
      <c r="C318" s="44">
        <v>0.2</v>
      </c>
      <c r="D318" s="44">
        <v>0.2</v>
      </c>
      <c r="E318" s="44">
        <v>0.2</v>
      </c>
      <c r="F318" s="44">
        <v>0.2</v>
      </c>
      <c r="G318" s="44">
        <v>0.2</v>
      </c>
      <c r="H318" s="44">
        <v>0.2</v>
      </c>
      <c r="I318" s="44">
        <v>0.2</v>
      </c>
      <c r="J318" s="44">
        <v>0.2</v>
      </c>
      <c r="K318" s="44">
        <v>0.2</v>
      </c>
      <c r="L318" s="2"/>
      <c r="M318" s="36"/>
      <c r="N318" s="36"/>
      <c r="R318" s="2"/>
      <c r="S318" s="2"/>
      <c r="T318" s="2"/>
      <c r="U318" s="2"/>
      <c r="V318" s="2"/>
      <c r="W318" s="2"/>
      <c r="X318" s="2"/>
      <c r="Y318" s="2"/>
      <c r="Z318" s="2"/>
      <c r="AA318" s="2"/>
    </row>
    <row r="319" spans="1:27" ht="14.5" hidden="1" outlineLevel="1">
      <c r="A319" s="21" t="s">
        <v>8</v>
      </c>
      <c r="B319" s="44">
        <v>0.2</v>
      </c>
      <c r="C319" s="44">
        <v>0.2</v>
      </c>
      <c r="D319" s="44">
        <v>0.2</v>
      </c>
      <c r="E319" s="44">
        <v>0.2</v>
      </c>
      <c r="F319" s="44">
        <v>0.2</v>
      </c>
      <c r="G319" s="44">
        <v>0.2</v>
      </c>
      <c r="H319" s="44">
        <v>0.2</v>
      </c>
      <c r="I319" s="44">
        <v>0.2</v>
      </c>
      <c r="J319" s="44">
        <v>0.2</v>
      </c>
      <c r="K319" s="44">
        <v>0.2</v>
      </c>
      <c r="L319" s="2"/>
      <c r="M319" s="36"/>
      <c r="N319" s="36"/>
      <c r="Q319" s="2"/>
      <c r="R319" s="2"/>
      <c r="S319" s="2"/>
      <c r="T319" s="2"/>
      <c r="U319" s="2"/>
      <c r="V319" s="2"/>
      <c r="W319" s="2"/>
      <c r="X319" s="2"/>
      <c r="Y319" s="2"/>
      <c r="Z319" s="2"/>
    </row>
    <row r="320" spans="1:27" hidden="1" outlineLevel="1"/>
    <row r="321" spans="1:25" hidden="1" outlineLevel="1">
      <c r="A321" t="s">
        <v>53</v>
      </c>
    </row>
    <row r="322" spans="1:25" ht="14.5" hidden="1" outlineLevel="1">
      <c r="A322" t="s">
        <v>47</v>
      </c>
      <c r="B322" s="16"/>
      <c r="C322" s="16"/>
      <c r="D322" s="16"/>
      <c r="E322" s="16"/>
      <c r="F322" s="16"/>
      <c r="G322" s="16"/>
      <c r="H322" s="16"/>
      <c r="I322" s="16"/>
      <c r="J322" s="16"/>
      <c r="K322" s="16"/>
    </row>
    <row r="323" spans="1:25" ht="13" hidden="1" outlineLevel="1">
      <c r="B323" s="4">
        <v>2010</v>
      </c>
      <c r="C323" s="4">
        <v>2020</v>
      </c>
      <c r="D323" s="4">
        <v>2030</v>
      </c>
      <c r="E323" s="4">
        <v>2040</v>
      </c>
      <c r="F323" s="4">
        <v>2050</v>
      </c>
      <c r="G323" s="4">
        <v>2060</v>
      </c>
      <c r="H323" s="4">
        <v>2070</v>
      </c>
      <c r="I323" s="4">
        <v>2080</v>
      </c>
      <c r="J323" s="4">
        <v>2090</v>
      </c>
      <c r="K323" s="4">
        <v>2100</v>
      </c>
      <c r="N323" s="1"/>
      <c r="O323" s="1"/>
      <c r="P323" s="1"/>
      <c r="Q323" s="1"/>
      <c r="R323" s="1"/>
      <c r="S323" s="1"/>
      <c r="T323" s="1"/>
      <c r="U323" s="1"/>
      <c r="V323" s="1"/>
      <c r="W323" s="1"/>
      <c r="X323" s="1"/>
      <c r="Y323" s="1"/>
    </row>
    <row r="324" spans="1:25" ht="13" hidden="1" outlineLevel="1">
      <c r="A324" s="4" t="s">
        <v>5</v>
      </c>
      <c r="B324" s="1">
        <f>B310*B296</f>
        <v>16.999303780336898</v>
      </c>
      <c r="C324" s="1">
        <f t="shared" ref="C324:K324" si="50">C310*C296</f>
        <v>17.231775273924331</v>
      </c>
      <c r="D324" s="1">
        <f t="shared" si="50"/>
        <v>17.609378669079451</v>
      </c>
      <c r="E324" s="1">
        <f t="shared" si="50"/>
        <v>18.142775858611</v>
      </c>
      <c r="F324" s="1">
        <f t="shared" si="50"/>
        <v>19.603324746901588</v>
      </c>
      <c r="G324" s="1">
        <f t="shared" si="50"/>
        <v>19.0224198172968</v>
      </c>
      <c r="H324" s="1">
        <f t="shared" si="50"/>
        <v>19.737308145848932</v>
      </c>
      <c r="I324" s="1">
        <f t="shared" si="50"/>
        <v>21.002615039625603</v>
      </c>
      <c r="J324" s="1">
        <f t="shared" si="50"/>
        <v>22.820187617185752</v>
      </c>
      <c r="K324" s="1">
        <f t="shared" si="50"/>
        <v>25.431072052374578</v>
      </c>
      <c r="N324" s="1"/>
      <c r="O324" s="1"/>
      <c r="P324" s="1"/>
      <c r="Q324" s="1"/>
      <c r="R324" s="1"/>
      <c r="S324" s="1"/>
      <c r="T324" s="1"/>
      <c r="U324" s="1"/>
      <c r="V324" s="1"/>
      <c r="W324" s="1"/>
      <c r="X324" s="1"/>
      <c r="Y324" s="1"/>
    </row>
    <row r="325" spans="1:25" ht="13" hidden="1" outlineLevel="1">
      <c r="A325" s="4" t="s">
        <v>6</v>
      </c>
      <c r="B325" s="1">
        <f t="shared" ref="B325:K333" si="51">B311*B297</f>
        <v>97.305704322845529</v>
      </c>
      <c r="C325" s="1">
        <f t="shared" si="51"/>
        <v>116.79764377151172</v>
      </c>
      <c r="D325" s="1">
        <f t="shared" si="51"/>
        <v>132.59067575441671</v>
      </c>
      <c r="E325" s="1">
        <f t="shared" si="51"/>
        <v>143.72974485009931</v>
      </c>
      <c r="F325" s="1">
        <f t="shared" si="51"/>
        <v>154.24208135964977</v>
      </c>
      <c r="G325" s="1">
        <f t="shared" si="51"/>
        <v>163.28356489989389</v>
      </c>
      <c r="H325" s="1">
        <f t="shared" si="51"/>
        <v>173.68748228465253</v>
      </c>
      <c r="I325" s="1">
        <f t="shared" si="51"/>
        <v>183.23096042454662</v>
      </c>
      <c r="J325" s="1">
        <f t="shared" si="51"/>
        <v>193.9208354559905</v>
      </c>
      <c r="K325" s="1">
        <f t="shared" si="51"/>
        <v>205.89481669352227</v>
      </c>
      <c r="N325" s="1"/>
      <c r="O325" s="1"/>
      <c r="P325" s="1"/>
      <c r="Q325" s="1"/>
      <c r="R325" s="1"/>
      <c r="S325" s="1"/>
      <c r="T325" s="1"/>
      <c r="U325" s="1"/>
      <c r="V325" s="1"/>
      <c r="W325" s="1"/>
      <c r="X325" s="1"/>
      <c r="Y325" s="1"/>
    </row>
    <row r="326" spans="1:25" ht="13" hidden="1" outlineLevel="1">
      <c r="A326" s="4" t="s">
        <v>11</v>
      </c>
      <c r="B326" s="1">
        <f t="shared" si="51"/>
        <v>443.35473339842747</v>
      </c>
      <c r="C326" s="1">
        <f t="shared" si="51"/>
        <v>457.0009826140888</v>
      </c>
      <c r="D326" s="1">
        <f t="shared" si="51"/>
        <v>471.80138987664697</v>
      </c>
      <c r="E326" s="1">
        <f t="shared" si="51"/>
        <v>486.13926191428374</v>
      </c>
      <c r="F326" s="1">
        <f t="shared" si="51"/>
        <v>500.36658484077725</v>
      </c>
      <c r="G326" s="1">
        <f t="shared" si="51"/>
        <v>511.16928343337338</v>
      </c>
      <c r="H326" s="1">
        <f t="shared" si="51"/>
        <v>521.33118626688281</v>
      </c>
      <c r="I326" s="1">
        <f t="shared" si="51"/>
        <v>531.04884119478436</v>
      </c>
      <c r="J326" s="1">
        <f t="shared" si="51"/>
        <v>541.46424014627314</v>
      </c>
      <c r="K326" s="1">
        <f t="shared" si="51"/>
        <v>553.15563174259637</v>
      </c>
      <c r="N326" s="1"/>
      <c r="O326" s="1"/>
      <c r="P326" s="1"/>
      <c r="Q326" s="1"/>
      <c r="R326" s="1"/>
      <c r="S326" s="1"/>
      <c r="T326" s="1"/>
      <c r="U326" s="1"/>
      <c r="V326" s="1"/>
      <c r="W326" s="1"/>
      <c r="X326" s="1"/>
      <c r="Y326" s="1"/>
    </row>
    <row r="327" spans="1:25" ht="13" hidden="1" outlineLevel="1">
      <c r="A327" s="4" t="s">
        <v>2</v>
      </c>
      <c r="B327" s="1">
        <f t="shared" si="51"/>
        <v>576.95318485762778</v>
      </c>
      <c r="C327" s="1">
        <f t="shared" si="51"/>
        <v>614.09482733773882</v>
      </c>
      <c r="D327" s="1">
        <f t="shared" si="51"/>
        <v>672.60069289141779</v>
      </c>
      <c r="E327" s="1">
        <f t="shared" si="51"/>
        <v>739.03980904788204</v>
      </c>
      <c r="F327" s="1">
        <f t="shared" si="51"/>
        <v>809.27917551624716</v>
      </c>
      <c r="G327" s="1">
        <f t="shared" si="51"/>
        <v>868.29445570223879</v>
      </c>
      <c r="H327" s="1">
        <f t="shared" si="51"/>
        <v>928.53306341159703</v>
      </c>
      <c r="I327" s="1">
        <f t="shared" si="51"/>
        <v>972.26178599326818</v>
      </c>
      <c r="J327" s="1">
        <f t="shared" si="51"/>
        <v>1010.0194195284148</v>
      </c>
      <c r="K327" s="1">
        <f t="shared" si="51"/>
        <v>1050.9625865834876</v>
      </c>
      <c r="N327" s="1"/>
      <c r="O327" s="1"/>
      <c r="P327" s="1"/>
      <c r="Q327" s="1"/>
      <c r="R327" s="1"/>
      <c r="S327" s="1"/>
      <c r="T327" s="1"/>
      <c r="U327" s="1"/>
      <c r="V327" s="1"/>
      <c r="W327" s="1"/>
      <c r="X327" s="1"/>
      <c r="Y327" s="1"/>
    </row>
    <row r="328" spans="1:25" ht="13" hidden="1" outlineLevel="1">
      <c r="A328" s="4" t="s">
        <v>3</v>
      </c>
      <c r="B328" s="1">
        <f t="shared" si="51"/>
        <v>25.158320352699683</v>
      </c>
      <c r="C328" s="1">
        <f t="shared" si="51"/>
        <v>25.174269027836981</v>
      </c>
      <c r="D328" s="1">
        <f t="shared" si="51"/>
        <v>25.255529393024304</v>
      </c>
      <c r="E328" s="1">
        <f t="shared" si="51"/>
        <v>25.421461236359221</v>
      </c>
      <c r="F328" s="1">
        <f t="shared" si="51"/>
        <v>25.643868342185211</v>
      </c>
      <c r="G328" s="1">
        <f t="shared" si="51"/>
        <v>25.915234639111631</v>
      </c>
      <c r="H328" s="1">
        <f t="shared" si="51"/>
        <v>26.230176036013034</v>
      </c>
      <c r="I328" s="1">
        <f t="shared" si="51"/>
        <v>26.635040178145797</v>
      </c>
      <c r="J328" s="1">
        <f t="shared" si="51"/>
        <v>27.111873557647513</v>
      </c>
      <c r="K328" s="1">
        <f t="shared" si="51"/>
        <v>27.673469530581247</v>
      </c>
      <c r="N328" s="1"/>
      <c r="O328" s="1"/>
      <c r="P328" s="1"/>
      <c r="Q328" s="1"/>
      <c r="R328" s="1"/>
      <c r="S328" s="1"/>
      <c r="T328" s="1"/>
      <c r="U328" s="1"/>
      <c r="V328" s="1"/>
      <c r="W328" s="1"/>
      <c r="X328" s="1"/>
      <c r="Y328" s="1"/>
    </row>
    <row r="329" spans="1:25" ht="13" hidden="1" outlineLevel="1">
      <c r="A329" s="4" t="s">
        <v>4</v>
      </c>
      <c r="B329" s="1">
        <f t="shared" si="51"/>
        <v>27.751848412894873</v>
      </c>
      <c r="C329" s="1">
        <f t="shared" si="51"/>
        <v>28.718757145723572</v>
      </c>
      <c r="D329" s="1">
        <f t="shared" si="51"/>
        <v>29.945491842063543</v>
      </c>
      <c r="E329" s="1">
        <f t="shared" si="51"/>
        <v>31.817024108117671</v>
      </c>
      <c r="F329" s="1">
        <f t="shared" si="51"/>
        <v>33.799892128969361</v>
      </c>
      <c r="G329" s="1">
        <f t="shared" si="51"/>
        <v>36.871770443666918</v>
      </c>
      <c r="H329" s="1">
        <f t="shared" si="51"/>
        <v>40.191659533083339</v>
      </c>
      <c r="I329" s="1">
        <f t="shared" si="51"/>
        <v>43.923300775733601</v>
      </c>
      <c r="J329" s="1">
        <f t="shared" si="51"/>
        <v>48.258186251839582</v>
      </c>
      <c r="K329" s="1">
        <f t="shared" si="51"/>
        <v>53.293834340456151</v>
      </c>
      <c r="N329" s="1"/>
      <c r="O329" s="1"/>
      <c r="P329" s="1"/>
      <c r="Q329" s="1"/>
      <c r="R329" s="1"/>
      <c r="S329" s="1"/>
      <c r="T329" s="1"/>
      <c r="U329" s="1"/>
      <c r="V329" s="1"/>
      <c r="W329" s="1"/>
      <c r="X329" s="1"/>
      <c r="Y329" s="1"/>
    </row>
    <row r="330" spans="1:25" ht="13" hidden="1" outlineLevel="1">
      <c r="A330" s="4" t="s">
        <v>0</v>
      </c>
      <c r="B330" s="1">
        <f t="shared" si="51"/>
        <v>243.67052906079311</v>
      </c>
      <c r="C330" s="1">
        <f t="shared" si="51"/>
        <v>234.22085439538682</v>
      </c>
      <c r="D330" s="1">
        <f t="shared" si="51"/>
        <v>225.68055869706765</v>
      </c>
      <c r="E330" s="1">
        <f t="shared" si="51"/>
        <v>218.09663370687932</v>
      </c>
      <c r="F330" s="1">
        <f t="shared" si="51"/>
        <v>210.88246793881376</v>
      </c>
      <c r="G330" s="1">
        <f t="shared" si="51"/>
        <v>204.30325456054203</v>
      </c>
      <c r="H330" s="1">
        <f t="shared" si="51"/>
        <v>197.87556347942044</v>
      </c>
      <c r="I330" s="1">
        <f t="shared" si="51"/>
        <v>191.8695138115184</v>
      </c>
      <c r="J330" s="1">
        <f t="shared" si="51"/>
        <v>185.87907926841837</v>
      </c>
      <c r="K330" s="1">
        <f t="shared" si="51"/>
        <v>179.85570663894174</v>
      </c>
      <c r="N330" s="1"/>
      <c r="O330" s="1"/>
      <c r="P330" s="1"/>
      <c r="Q330" s="1"/>
      <c r="R330" s="1"/>
      <c r="S330" s="1"/>
      <c r="T330" s="1"/>
      <c r="U330" s="1"/>
      <c r="V330" s="1"/>
      <c r="W330" s="1"/>
      <c r="X330" s="1"/>
      <c r="Y330" s="1"/>
    </row>
    <row r="331" spans="1:25" ht="13" hidden="1" outlineLevel="1">
      <c r="A331" s="4" t="s">
        <v>1</v>
      </c>
      <c r="B331" s="1">
        <f t="shared" si="51"/>
        <v>387.93802715262245</v>
      </c>
      <c r="C331" s="1">
        <f t="shared" si="51"/>
        <v>374.34866207446527</v>
      </c>
      <c r="D331" s="1">
        <f t="shared" si="51"/>
        <v>360.11363995302059</v>
      </c>
      <c r="E331" s="1">
        <f t="shared" si="51"/>
        <v>346.61598483691387</v>
      </c>
      <c r="F331" s="1">
        <f t="shared" si="51"/>
        <v>332.53304236554891</v>
      </c>
      <c r="G331" s="1">
        <f t="shared" si="51"/>
        <v>320.14413511233619</v>
      </c>
      <c r="H331" s="1">
        <f t="shared" si="51"/>
        <v>307.49198118910647</v>
      </c>
      <c r="I331" s="1">
        <f t="shared" si="51"/>
        <v>295.34016938085227</v>
      </c>
      <c r="J331" s="1">
        <f t="shared" si="51"/>
        <v>283.0735537884625</v>
      </c>
      <c r="K331" s="1">
        <f t="shared" si="51"/>
        <v>270.74267617531166</v>
      </c>
      <c r="N331" s="1"/>
      <c r="O331" s="1"/>
      <c r="P331" s="1"/>
      <c r="Q331" s="1"/>
      <c r="R331" s="1"/>
      <c r="S331" s="1"/>
      <c r="T331" s="1"/>
      <c r="U331" s="1"/>
      <c r="V331" s="1"/>
      <c r="W331" s="1"/>
      <c r="X331" s="1"/>
      <c r="Y331" s="1"/>
    </row>
    <row r="332" spans="1:25" ht="13" hidden="1" outlineLevel="1">
      <c r="A332" s="4" t="s">
        <v>7</v>
      </c>
      <c r="B332" s="1">
        <f t="shared" si="51"/>
        <v>44.221609468456926</v>
      </c>
      <c r="C332" s="1">
        <f t="shared" si="51"/>
        <v>49.958664308333049</v>
      </c>
      <c r="D332" s="1">
        <f t="shared" si="51"/>
        <v>55.126109722066872</v>
      </c>
      <c r="E332" s="1">
        <f t="shared" si="51"/>
        <v>59.514322871364897</v>
      </c>
      <c r="F332" s="1">
        <f t="shared" si="51"/>
        <v>64.149638672999686</v>
      </c>
      <c r="G332" s="1">
        <f t="shared" si="51"/>
        <v>68.352519710551178</v>
      </c>
      <c r="H332" s="1">
        <f t="shared" si="51"/>
        <v>73.073143512518612</v>
      </c>
      <c r="I332" s="1">
        <f t="shared" si="51"/>
        <v>80.163474130439326</v>
      </c>
      <c r="J332" s="1">
        <f t="shared" si="51"/>
        <v>88.421819230735991</v>
      </c>
      <c r="K332" s="1">
        <f t="shared" si="51"/>
        <v>98.040589845355683</v>
      </c>
      <c r="N332" s="1"/>
      <c r="O332" s="1"/>
      <c r="P332" s="1"/>
      <c r="Q332" s="1"/>
      <c r="R332" s="1"/>
      <c r="S332" s="1"/>
      <c r="T332" s="1"/>
      <c r="U332" s="1"/>
      <c r="V332" s="1"/>
      <c r="W332" s="1"/>
      <c r="X332" s="1"/>
      <c r="Y332" s="1"/>
    </row>
    <row r="333" spans="1:25" ht="13" hidden="1" outlineLevel="1">
      <c r="A333" s="4" t="s">
        <v>8</v>
      </c>
      <c r="B333" s="1">
        <f t="shared" si="51"/>
        <v>68.288846008342603</v>
      </c>
      <c r="C333" s="1">
        <f t="shared" si="51"/>
        <v>73.328133975310038</v>
      </c>
      <c r="D333" s="1">
        <f t="shared" si="51"/>
        <v>79.342468126326494</v>
      </c>
      <c r="E333" s="1">
        <f t="shared" si="51"/>
        <v>87.575833597140601</v>
      </c>
      <c r="F333" s="1">
        <f t="shared" si="51"/>
        <v>96.070462603316798</v>
      </c>
      <c r="G333" s="1">
        <f t="shared" si="51"/>
        <v>119.50577024161373</v>
      </c>
      <c r="H333" s="1">
        <f t="shared" si="51"/>
        <v>147.60488413098264</v>
      </c>
      <c r="I333" s="1">
        <f t="shared" si="51"/>
        <v>168.23269287031317</v>
      </c>
      <c r="J333" s="1">
        <f t="shared" si="51"/>
        <v>191.24912630844776</v>
      </c>
      <c r="K333" s="1">
        <f t="shared" si="51"/>
        <v>216.94701045578381</v>
      </c>
      <c r="N333" s="1"/>
      <c r="O333" s="1"/>
      <c r="P333" s="1"/>
      <c r="Q333" s="1"/>
      <c r="R333" s="1"/>
      <c r="S333" s="1"/>
      <c r="T333" s="1"/>
      <c r="U333" s="1"/>
      <c r="V333" s="1"/>
      <c r="W333" s="1"/>
    </row>
    <row r="334" spans="1:25" ht="14.5" hidden="1" outlineLevel="1">
      <c r="A334" s="16"/>
      <c r="B334" s="3"/>
      <c r="C334" s="3"/>
      <c r="D334" s="3"/>
      <c r="E334" s="3"/>
      <c r="F334" s="3"/>
      <c r="G334" s="3"/>
      <c r="H334" s="3"/>
      <c r="I334" s="3"/>
      <c r="J334" s="3"/>
      <c r="K334" s="3"/>
    </row>
    <row r="335" spans="1:25" ht="14.5" hidden="1" outlineLevel="1">
      <c r="A335" s="16" t="s">
        <v>54</v>
      </c>
      <c r="B335" s="3"/>
      <c r="C335" s="3"/>
      <c r="D335" s="3"/>
      <c r="E335" s="3"/>
      <c r="F335" s="3"/>
      <c r="G335" s="3"/>
      <c r="H335" s="3"/>
      <c r="I335" s="3"/>
      <c r="J335" s="3"/>
      <c r="K335" s="3"/>
    </row>
    <row r="336" spans="1:25" ht="14.5" hidden="1" outlineLevel="1">
      <c r="A336" s="24" t="s">
        <v>39</v>
      </c>
      <c r="B336" s="23"/>
      <c r="C336" s="23"/>
      <c r="D336" s="23"/>
      <c r="E336" s="23"/>
      <c r="F336" s="23"/>
      <c r="G336" s="23"/>
      <c r="H336" s="23"/>
      <c r="I336" s="23"/>
      <c r="J336" s="23"/>
      <c r="K336" s="23"/>
      <c r="L336" s="32"/>
    </row>
    <row r="337" spans="1:26" ht="14.5" hidden="1" outlineLevel="1">
      <c r="A337" s="23"/>
      <c r="B337" s="69">
        <v>2010</v>
      </c>
      <c r="C337" s="69">
        <v>2020</v>
      </c>
      <c r="D337" s="69">
        <v>2030</v>
      </c>
      <c r="E337" s="69">
        <v>2040</v>
      </c>
      <c r="F337" s="69">
        <v>2050</v>
      </c>
      <c r="G337" s="69">
        <v>2060</v>
      </c>
      <c r="H337" s="69">
        <v>2070</v>
      </c>
      <c r="I337" s="69">
        <v>2080</v>
      </c>
      <c r="J337" s="69">
        <v>2090</v>
      </c>
      <c r="K337" s="69">
        <v>2100</v>
      </c>
      <c r="L337" s="6"/>
      <c r="O337" s="1"/>
      <c r="P337" s="1"/>
      <c r="Q337" s="1"/>
      <c r="R337" s="1"/>
      <c r="S337" s="1"/>
      <c r="T337" s="1"/>
      <c r="U337" s="1"/>
      <c r="V337" s="1"/>
      <c r="W337" s="1"/>
      <c r="X337" s="1"/>
      <c r="Y337" s="1"/>
      <c r="Z337" s="1"/>
    </row>
    <row r="338" spans="1:26" ht="14.5" hidden="1" outlineLevel="1">
      <c r="A338" s="23" t="s">
        <v>5</v>
      </c>
      <c r="B338" s="46">
        <f t="shared" ref="B338:K338" si="52">B296*B10</f>
        <v>72.777072983563812</v>
      </c>
      <c r="C338" s="46">
        <f t="shared" si="52"/>
        <v>94.754603235321611</v>
      </c>
      <c r="D338" s="46">
        <f t="shared" si="52"/>
        <v>122.77364037943104</v>
      </c>
      <c r="E338" s="46">
        <f t="shared" si="52"/>
        <v>155.967361787936</v>
      </c>
      <c r="F338" s="46">
        <f t="shared" si="52"/>
        <v>202.55511284054293</v>
      </c>
      <c r="G338" s="46">
        <f t="shared" si="52"/>
        <v>229.2584462490523</v>
      </c>
      <c r="H338" s="46">
        <f t="shared" si="52"/>
        <v>270.12744516597132</v>
      </c>
      <c r="I338" s="46">
        <f t="shared" si="52"/>
        <v>319.94695306437234</v>
      </c>
      <c r="J338" s="46">
        <f t="shared" si="52"/>
        <v>380.18873421455436</v>
      </c>
      <c r="K338" s="46">
        <f t="shared" si="52"/>
        <v>456.49151270946373</v>
      </c>
      <c r="L338" s="6"/>
      <c r="O338" s="1"/>
      <c r="P338" s="1"/>
      <c r="Q338" s="1"/>
      <c r="R338" s="1"/>
      <c r="S338" s="1"/>
      <c r="T338" s="1"/>
      <c r="U338" s="1"/>
      <c r="V338" s="1"/>
      <c r="W338" s="1"/>
      <c r="X338" s="1"/>
      <c r="Y338" s="1"/>
      <c r="Z338" s="1"/>
    </row>
    <row r="339" spans="1:26" ht="14.5" hidden="1" outlineLevel="1">
      <c r="A339" s="23" t="s">
        <v>6</v>
      </c>
      <c r="B339" s="46">
        <f t="shared" ref="B339:K339" si="53">B297*B11</f>
        <v>710.27111351645533</v>
      </c>
      <c r="C339" s="46">
        <f t="shared" si="53"/>
        <v>886.31644108052046</v>
      </c>
      <c r="D339" s="46">
        <f t="shared" si="53"/>
        <v>1022.4591087316918</v>
      </c>
      <c r="E339" s="46">
        <f t="shared" si="53"/>
        <v>1092.1918371197739</v>
      </c>
      <c r="F339" s="46">
        <f t="shared" si="53"/>
        <v>1129.0455991077022</v>
      </c>
      <c r="G339" s="46">
        <f t="shared" si="53"/>
        <v>1135.0941306214552</v>
      </c>
      <c r="H339" s="46">
        <f t="shared" si="53"/>
        <v>1143.7932890818176</v>
      </c>
      <c r="I339" s="46">
        <f t="shared" si="53"/>
        <v>1148.9178098053428</v>
      </c>
      <c r="J339" s="46">
        <f t="shared" si="53"/>
        <v>1174.6982838025892</v>
      </c>
      <c r="K339" s="46">
        <f t="shared" si="53"/>
        <v>1226.8233285498841</v>
      </c>
      <c r="L339" s="6"/>
      <c r="O339" s="1"/>
      <c r="P339" s="1"/>
      <c r="Q339" s="1"/>
      <c r="R339" s="1"/>
      <c r="S339" s="1"/>
      <c r="T339" s="1"/>
      <c r="U339" s="1"/>
      <c r="V339" s="1"/>
      <c r="W339" s="1"/>
      <c r="X339" s="1"/>
      <c r="Y339" s="1"/>
      <c r="Z339" s="1"/>
    </row>
    <row r="340" spans="1:26" ht="14.5" hidden="1" outlineLevel="1">
      <c r="A340" s="23" t="s">
        <v>11</v>
      </c>
      <c r="B340" s="46">
        <f t="shared" ref="B340:K340" si="54">B298*B12</f>
        <v>564.91707625641698</v>
      </c>
      <c r="C340" s="46">
        <f t="shared" si="54"/>
        <v>598.36579876958569</v>
      </c>
      <c r="D340" s="46">
        <f t="shared" si="54"/>
        <v>620.07410867239719</v>
      </c>
      <c r="E340" s="46">
        <f t="shared" si="54"/>
        <v>632.05815398482559</v>
      </c>
      <c r="F340" s="46">
        <f t="shared" si="54"/>
        <v>635.81215955763003</v>
      </c>
      <c r="G340" s="46">
        <f t="shared" si="54"/>
        <v>626.89291490144501</v>
      </c>
      <c r="H340" s="46">
        <f t="shared" si="54"/>
        <v>612.46150986184568</v>
      </c>
      <c r="I340" s="46">
        <f t="shared" si="54"/>
        <v>597.63002822764383</v>
      </c>
      <c r="J340" s="46">
        <f t="shared" si="54"/>
        <v>584.66517295551023</v>
      </c>
      <c r="K340" s="46">
        <f t="shared" si="54"/>
        <v>572.81884419412006</v>
      </c>
      <c r="L340" s="6"/>
      <c r="O340" s="1"/>
      <c r="P340" s="1"/>
      <c r="Q340" s="1"/>
      <c r="R340" s="1"/>
      <c r="S340" s="1"/>
      <c r="T340" s="1"/>
      <c r="U340" s="1"/>
      <c r="V340" s="1"/>
      <c r="W340" s="1"/>
      <c r="X340" s="1"/>
      <c r="Y340" s="1"/>
      <c r="Z340" s="1"/>
    </row>
    <row r="341" spans="1:26" ht="14.5" hidden="1" outlineLevel="1">
      <c r="A341" s="23" t="s">
        <v>2</v>
      </c>
      <c r="B341" s="46">
        <f t="shared" ref="B341:K341" si="55">B299*B13</f>
        <v>402.32795002114057</v>
      </c>
      <c r="C341" s="46">
        <f t="shared" si="55"/>
        <v>434.62793785987316</v>
      </c>
      <c r="D341" s="46">
        <f t="shared" si="55"/>
        <v>478.92188865382076</v>
      </c>
      <c r="E341" s="46">
        <f t="shared" si="55"/>
        <v>528.15098712530983</v>
      </c>
      <c r="F341" s="46">
        <f t="shared" si="55"/>
        <v>584.77274020136099</v>
      </c>
      <c r="G341" s="46">
        <f t="shared" si="55"/>
        <v>635.30947590303026</v>
      </c>
      <c r="H341" s="46">
        <f t="shared" si="55"/>
        <v>689.98137297323422</v>
      </c>
      <c r="I341" s="46">
        <f t="shared" si="55"/>
        <v>739.25295910250281</v>
      </c>
      <c r="J341" s="46">
        <f t="shared" si="55"/>
        <v>788.36027895334917</v>
      </c>
      <c r="K341" s="46">
        <f t="shared" si="55"/>
        <v>841.52054606934894</v>
      </c>
      <c r="L341" s="6"/>
      <c r="O341" s="1"/>
      <c r="P341" s="1"/>
      <c r="Q341" s="1"/>
      <c r="R341" s="1"/>
      <c r="S341" s="1"/>
      <c r="T341" s="1"/>
      <c r="U341" s="1"/>
      <c r="V341" s="1"/>
      <c r="W341" s="1"/>
      <c r="X341" s="1"/>
      <c r="Y341" s="1"/>
      <c r="Z341" s="1"/>
    </row>
    <row r="342" spans="1:26" ht="14.5" hidden="1" outlineLevel="1">
      <c r="A342" s="23" t="s">
        <v>3</v>
      </c>
      <c r="B342" s="46">
        <f t="shared" ref="B342:K342" si="56">B300*B14</f>
        <v>73.684375848507258</v>
      </c>
      <c r="C342" s="46">
        <f t="shared" si="56"/>
        <v>82.687726280735603</v>
      </c>
      <c r="D342" s="46">
        <f t="shared" si="56"/>
        <v>92.282701604797964</v>
      </c>
      <c r="E342" s="46">
        <f t="shared" si="56"/>
        <v>101.1823878852468</v>
      </c>
      <c r="F342" s="46">
        <f t="shared" si="56"/>
        <v>109.58394406759344</v>
      </c>
      <c r="G342" s="46">
        <f t="shared" si="56"/>
        <v>117.27066500817153</v>
      </c>
      <c r="H342" s="46">
        <f t="shared" si="56"/>
        <v>124.54379366377214</v>
      </c>
      <c r="I342" s="46">
        <f t="shared" si="56"/>
        <v>132.13139678403056</v>
      </c>
      <c r="J342" s="46">
        <f t="shared" si="56"/>
        <v>140.33368593563335</v>
      </c>
      <c r="K342" s="46">
        <f t="shared" si="56"/>
        <v>149.56630267715437</v>
      </c>
      <c r="L342" s="6"/>
      <c r="O342" s="1"/>
      <c r="P342" s="1"/>
      <c r="Q342" s="1"/>
      <c r="R342" s="1"/>
      <c r="S342" s="1"/>
      <c r="T342" s="1"/>
      <c r="U342" s="1"/>
      <c r="V342" s="1"/>
      <c r="W342" s="1"/>
      <c r="X342" s="1"/>
      <c r="Y342" s="1"/>
      <c r="Z342" s="1"/>
    </row>
    <row r="343" spans="1:26" ht="14.5" hidden="1" outlineLevel="1">
      <c r="A343" s="23" t="s">
        <v>4</v>
      </c>
      <c r="B343" s="46">
        <f t="shared" ref="B343:K343" si="57">B301*B15</f>
        <v>52.847438506855696</v>
      </c>
      <c r="C343" s="46">
        <f t="shared" si="57"/>
        <v>65.85957313209795</v>
      </c>
      <c r="D343" s="46">
        <f t="shared" si="57"/>
        <v>80.563482277380885</v>
      </c>
      <c r="E343" s="46">
        <f t="shared" si="57"/>
        <v>97.841079735809146</v>
      </c>
      <c r="F343" s="46">
        <f t="shared" si="57"/>
        <v>116.91601317787753</v>
      </c>
      <c r="G343" s="46">
        <f t="shared" si="57"/>
        <v>140.75826162653996</v>
      </c>
      <c r="H343" s="46">
        <f t="shared" si="57"/>
        <v>166.58164711354485</v>
      </c>
      <c r="I343" s="46">
        <f t="shared" si="57"/>
        <v>196.29705482185585</v>
      </c>
      <c r="J343" s="46">
        <f t="shared" si="57"/>
        <v>231.62869839319833</v>
      </c>
      <c r="K343" s="46">
        <f t="shared" si="57"/>
        <v>273.05523187738407</v>
      </c>
      <c r="L343" s="6"/>
      <c r="O343" s="1"/>
      <c r="P343" s="1"/>
      <c r="Q343" s="1"/>
      <c r="R343" s="1"/>
      <c r="S343" s="1"/>
      <c r="T343" s="1"/>
      <c r="U343" s="1"/>
      <c r="V343" s="1"/>
      <c r="W343" s="1"/>
      <c r="X343" s="1"/>
      <c r="Y343" s="1"/>
      <c r="Z343" s="1"/>
    </row>
    <row r="344" spans="1:26" ht="14.5" hidden="1" outlineLevel="1">
      <c r="A344" s="23" t="s">
        <v>0</v>
      </c>
      <c r="B344" s="46">
        <f t="shared" ref="B344:K344" si="58">B302*B16</f>
        <v>101.0242366357075</v>
      </c>
      <c r="C344" s="46">
        <f t="shared" si="58"/>
        <v>102.97665691627803</v>
      </c>
      <c r="D344" s="46">
        <f t="shared" si="58"/>
        <v>101.84323183619874</v>
      </c>
      <c r="E344" s="46">
        <f t="shared" si="58"/>
        <v>98.860507499567305</v>
      </c>
      <c r="F344" s="46">
        <f t="shared" si="58"/>
        <v>94.270623771074355</v>
      </c>
      <c r="G344" s="46">
        <f t="shared" si="58"/>
        <v>89.088333524431476</v>
      </c>
      <c r="H344" s="46">
        <f t="shared" si="58"/>
        <v>83.373453136231191</v>
      </c>
      <c r="I344" s="46">
        <f t="shared" si="58"/>
        <v>77.010163539614268</v>
      </c>
      <c r="J344" s="46">
        <f t="shared" si="58"/>
        <v>70.008811946927523</v>
      </c>
      <c r="K344" s="46">
        <f t="shared" si="58"/>
        <v>62.79679556354354</v>
      </c>
      <c r="L344" s="6"/>
      <c r="O344" s="1"/>
      <c r="P344" s="1"/>
      <c r="Q344" s="1"/>
      <c r="R344" s="1"/>
      <c r="S344" s="1"/>
      <c r="T344" s="1"/>
      <c r="U344" s="1"/>
      <c r="V344" s="1"/>
      <c r="W344" s="1"/>
      <c r="X344" s="1"/>
      <c r="Y344" s="1"/>
      <c r="Z344" s="1"/>
    </row>
    <row r="345" spans="1:26" ht="14.5" hidden="1" outlineLevel="1">
      <c r="A345" s="23" t="s">
        <v>1</v>
      </c>
      <c r="B345" s="46">
        <f t="shared" ref="B345:K345" si="59">B303*B17</f>
        <v>245.44047584371032</v>
      </c>
      <c r="C345" s="46">
        <f t="shared" si="59"/>
        <v>230.61842989132685</v>
      </c>
      <c r="D345" s="46">
        <f t="shared" si="59"/>
        <v>207.91949057371633</v>
      </c>
      <c r="E345" s="46">
        <f t="shared" si="59"/>
        <v>183.43606764846947</v>
      </c>
      <c r="F345" s="46">
        <f t="shared" si="59"/>
        <v>158.78727468525267</v>
      </c>
      <c r="G345" s="46">
        <f t="shared" si="59"/>
        <v>135.75793044304075</v>
      </c>
      <c r="H345" s="46">
        <f t="shared" si="59"/>
        <v>113.44869123086389</v>
      </c>
      <c r="I345" s="46">
        <f t="shared" si="59"/>
        <v>93.863771657531771</v>
      </c>
      <c r="J345" s="46">
        <f t="shared" si="59"/>
        <v>77.16021263107362</v>
      </c>
      <c r="K345" s="46">
        <f t="shared" si="59"/>
        <v>62.718943396610662</v>
      </c>
      <c r="L345" s="6"/>
      <c r="O345" s="1"/>
      <c r="P345" s="1"/>
      <c r="Q345" s="1"/>
      <c r="R345" s="1"/>
      <c r="S345" s="1"/>
      <c r="T345" s="1"/>
      <c r="U345" s="1"/>
      <c r="V345" s="1"/>
      <c r="W345" s="1"/>
      <c r="X345" s="1"/>
      <c r="Y345" s="1"/>
      <c r="Z345" s="1"/>
    </row>
    <row r="346" spans="1:26" ht="14.5" hidden="1" outlineLevel="1">
      <c r="A346" s="23" t="s">
        <v>7</v>
      </c>
      <c r="B346" s="46">
        <f t="shared" ref="B346:K346" si="60">B304*B18</f>
        <v>158.32354524930417</v>
      </c>
      <c r="C346" s="46">
        <f t="shared" si="60"/>
        <v>198.83301296789847</v>
      </c>
      <c r="D346" s="46">
        <f t="shared" si="60"/>
        <v>240.4967376879662</v>
      </c>
      <c r="E346" s="46">
        <f t="shared" si="60"/>
        <v>277.01408525896335</v>
      </c>
      <c r="F346" s="46">
        <f t="shared" si="60"/>
        <v>312.47648087665641</v>
      </c>
      <c r="G346" s="46">
        <f t="shared" si="60"/>
        <v>343.47382144210474</v>
      </c>
      <c r="H346" s="46">
        <f t="shared" si="60"/>
        <v>374.99598299494926</v>
      </c>
      <c r="I346" s="46">
        <f t="shared" si="60"/>
        <v>418.82134483895283</v>
      </c>
      <c r="J346" s="46">
        <f t="shared" si="60"/>
        <v>470.68031390442184</v>
      </c>
      <c r="K346" s="46">
        <f t="shared" si="60"/>
        <v>532.42167212688844</v>
      </c>
      <c r="L346" s="6"/>
      <c r="O346" s="1"/>
      <c r="P346" s="1"/>
      <c r="Q346" s="1"/>
      <c r="R346" s="1"/>
      <c r="S346" s="1"/>
      <c r="T346" s="1"/>
      <c r="U346" s="1"/>
      <c r="V346" s="1"/>
      <c r="W346" s="1"/>
      <c r="X346" s="1"/>
      <c r="Y346" s="1"/>
      <c r="Z346" s="1"/>
    </row>
    <row r="347" spans="1:26" ht="14.5" hidden="1" outlineLevel="1">
      <c r="A347" s="23" t="s">
        <v>8</v>
      </c>
      <c r="B347" s="46">
        <f t="shared" ref="B347:K347" si="61">B305*B19</f>
        <v>505.84299968159252</v>
      </c>
      <c r="C347" s="46">
        <f t="shared" si="61"/>
        <v>633.18683841697487</v>
      </c>
      <c r="D347" s="46">
        <f t="shared" si="61"/>
        <v>788.2421251065997</v>
      </c>
      <c r="E347" s="46">
        <f t="shared" si="61"/>
        <v>981.26904760100285</v>
      </c>
      <c r="F347" s="46">
        <f t="shared" si="61"/>
        <v>1200.3274442500481</v>
      </c>
      <c r="G347" s="46">
        <f t="shared" si="61"/>
        <v>1633.2674290199755</v>
      </c>
      <c r="H347" s="46">
        <f t="shared" si="61"/>
        <v>2169.0915714513521</v>
      </c>
      <c r="I347" s="46">
        <f t="shared" si="61"/>
        <v>2633.7322322233044</v>
      </c>
      <c r="J347" s="46">
        <f t="shared" si="61"/>
        <v>3163.9501962786499</v>
      </c>
      <c r="K347" s="46">
        <f t="shared" si="61"/>
        <v>3767.0049128396417</v>
      </c>
      <c r="L347" s="6"/>
      <c r="O347" s="1"/>
      <c r="P347" s="1"/>
      <c r="Q347" s="1"/>
      <c r="R347" s="1"/>
      <c r="S347" s="1"/>
      <c r="T347" s="1"/>
      <c r="U347" s="1"/>
      <c r="V347" s="1"/>
      <c r="W347" s="1"/>
      <c r="X347" s="1"/>
      <c r="Y347" s="1"/>
      <c r="Z347" s="1"/>
    </row>
    <row r="348" spans="1:26" ht="14.5" hidden="1" outlineLevel="1">
      <c r="A348" s="23" t="s">
        <v>89</v>
      </c>
      <c r="B348" s="46">
        <f>SUM(B338:B347)</f>
        <v>2887.4562845432538</v>
      </c>
      <c r="C348" s="46">
        <f t="shared" ref="C348:K348" si="62">SUM(C338:C347)</f>
        <v>3328.2270185506122</v>
      </c>
      <c r="D348" s="46">
        <f t="shared" si="62"/>
        <v>3755.576515524001</v>
      </c>
      <c r="E348" s="46">
        <f t="shared" si="62"/>
        <v>4147.9715156469038</v>
      </c>
      <c r="F348" s="46">
        <f t="shared" si="62"/>
        <v>4544.5473925357392</v>
      </c>
      <c r="G348" s="46">
        <f t="shared" si="62"/>
        <v>5086.1714087392465</v>
      </c>
      <c r="H348" s="46">
        <f t="shared" si="62"/>
        <v>5748.3987566735823</v>
      </c>
      <c r="I348" s="46">
        <f t="shared" si="62"/>
        <v>6357.6037140651515</v>
      </c>
      <c r="J348" s="46">
        <f t="shared" si="62"/>
        <v>7081.6743890159069</v>
      </c>
      <c r="K348" s="46">
        <f t="shared" si="62"/>
        <v>7945.2180900040403</v>
      </c>
      <c r="L348" s="6"/>
      <c r="O348" s="1"/>
      <c r="P348" s="1"/>
      <c r="Q348" s="1"/>
      <c r="R348" s="1"/>
      <c r="S348" s="1"/>
      <c r="T348" s="1"/>
      <c r="U348" s="1"/>
      <c r="V348" s="1"/>
      <c r="W348" s="1"/>
      <c r="X348" s="1"/>
      <c r="Y348" s="1"/>
    </row>
    <row r="349" spans="1:26" hidden="1" outlineLevel="1"/>
    <row r="350" spans="1:26" collapsed="1">
      <c r="A350" t="s">
        <v>55</v>
      </c>
    </row>
    <row r="351" spans="1:26" ht="14.5">
      <c r="A351" s="18" t="s">
        <v>41</v>
      </c>
      <c r="B351" s="17"/>
      <c r="C351" s="17"/>
      <c r="D351" s="17"/>
      <c r="E351" s="17"/>
      <c r="F351" s="17"/>
      <c r="G351" s="17"/>
      <c r="H351" s="17"/>
      <c r="I351" s="17"/>
      <c r="J351" s="17"/>
      <c r="K351" s="17"/>
    </row>
    <row r="352" spans="1:26" ht="14.5">
      <c r="A352" s="17"/>
      <c r="B352" s="70">
        <v>2010</v>
      </c>
      <c r="C352" s="70">
        <v>2020</v>
      </c>
      <c r="D352" s="70">
        <v>2030</v>
      </c>
      <c r="E352" s="70">
        <v>2040</v>
      </c>
      <c r="F352" s="70">
        <v>2050</v>
      </c>
      <c r="G352" s="70">
        <v>2060</v>
      </c>
      <c r="H352" s="70">
        <v>2070</v>
      </c>
      <c r="I352" s="70">
        <v>2080</v>
      </c>
      <c r="J352" s="70">
        <v>2090</v>
      </c>
      <c r="K352" s="70">
        <v>2100</v>
      </c>
      <c r="O352" s="7"/>
      <c r="P352" s="52"/>
      <c r="Q352" s="52"/>
      <c r="R352" s="52"/>
      <c r="S352" s="52"/>
      <c r="T352" s="52"/>
      <c r="U352" s="52"/>
      <c r="V352" s="52"/>
      <c r="W352" s="52"/>
      <c r="X352" s="52"/>
      <c r="Y352" s="52"/>
      <c r="Z352" s="52"/>
    </row>
    <row r="353" spans="1:26" ht="14.5">
      <c r="A353" s="17" t="s">
        <v>5</v>
      </c>
      <c r="B353" s="47">
        <f t="shared" ref="B353:K353" si="63">B324*B10/1000</f>
        <v>1.4555414596712763E-2</v>
      </c>
      <c r="C353" s="47">
        <f t="shared" si="63"/>
        <v>1.8950920647064322E-2</v>
      </c>
      <c r="D353" s="47">
        <f t="shared" si="63"/>
        <v>2.4554728075886208E-2</v>
      </c>
      <c r="E353" s="47">
        <f t="shared" si="63"/>
        <v>3.1193472357587199E-2</v>
      </c>
      <c r="F353" s="47">
        <f t="shared" si="63"/>
        <v>4.0511022568108596E-2</v>
      </c>
      <c r="G353" s="47">
        <f t="shared" si="63"/>
        <v>4.5851689249810465E-2</v>
      </c>
      <c r="H353" s="47">
        <f t="shared" si="63"/>
        <v>5.402548903319427E-2</v>
      </c>
      <c r="I353" s="47">
        <f t="shared" si="63"/>
        <v>6.3989390612874467E-2</v>
      </c>
      <c r="J353" s="47">
        <f t="shared" si="63"/>
        <v>7.6037746842910897E-2</v>
      </c>
      <c r="K353" s="47">
        <f t="shared" si="63"/>
        <v>9.1298302541892751E-2</v>
      </c>
      <c r="L353" s="38"/>
      <c r="O353" s="7"/>
      <c r="P353" s="7"/>
      <c r="Q353" s="7"/>
      <c r="R353" s="7"/>
      <c r="S353" s="7"/>
      <c r="T353" s="7"/>
      <c r="U353" s="7"/>
      <c r="V353" s="7"/>
      <c r="W353" s="7"/>
      <c r="X353" s="7"/>
      <c r="Y353" s="7"/>
      <c r="Z353" s="7"/>
    </row>
    <row r="354" spans="1:26" ht="14.5">
      <c r="A354" s="17" t="s">
        <v>6</v>
      </c>
      <c r="B354" s="47">
        <f t="shared" ref="B354:K354" si="64">B325*B11/1000</f>
        <v>0.14205422270329107</v>
      </c>
      <c r="C354" s="47">
        <f t="shared" si="64"/>
        <v>0.1772632882161041</v>
      </c>
      <c r="D354" s="47">
        <f t="shared" si="64"/>
        <v>0.20449182174633837</v>
      </c>
      <c r="E354" s="47">
        <f t="shared" si="64"/>
        <v>0.21843836742395475</v>
      </c>
      <c r="F354" s="47">
        <f t="shared" si="64"/>
        <v>0.22580911982154042</v>
      </c>
      <c r="G354" s="47">
        <f t="shared" si="64"/>
        <v>0.22701882612429106</v>
      </c>
      <c r="H354" s="47">
        <f t="shared" si="64"/>
        <v>0.22875865781636356</v>
      </c>
      <c r="I354" s="47">
        <f t="shared" si="64"/>
        <v>0.22978356196106861</v>
      </c>
      <c r="J354" s="47">
        <f t="shared" si="64"/>
        <v>0.2349396567605179</v>
      </c>
      <c r="K354" s="47">
        <f t="shared" si="64"/>
        <v>0.24536466570997684</v>
      </c>
      <c r="L354" s="38"/>
      <c r="O354" s="7"/>
      <c r="P354" s="7"/>
      <c r="Q354" s="7"/>
      <c r="R354" s="7"/>
      <c r="S354" s="7"/>
      <c r="T354" s="7"/>
      <c r="U354" s="7"/>
      <c r="V354" s="7"/>
      <c r="W354" s="7"/>
      <c r="X354" s="7"/>
      <c r="Y354" s="7"/>
      <c r="Z354" s="7"/>
    </row>
    <row r="355" spans="1:26" ht="14.5">
      <c r="A355" s="17" t="s">
        <v>11</v>
      </c>
      <c r="B355" s="47">
        <f t="shared" ref="B355:K355" si="65">B326*B12/1000</f>
        <v>0.27043613833280172</v>
      </c>
      <c r="C355" s="47">
        <f t="shared" si="65"/>
        <v>0.28637128257022382</v>
      </c>
      <c r="D355" s="47">
        <f t="shared" si="65"/>
        <v>0.2966529652240415</v>
      </c>
      <c r="E355" s="47">
        <f t="shared" si="65"/>
        <v>0.30219396363928758</v>
      </c>
      <c r="F355" s="47">
        <f t="shared" si="65"/>
        <v>0.30379670318956931</v>
      </c>
      <c r="G355" s="47">
        <f t="shared" si="65"/>
        <v>0.29937556865725984</v>
      </c>
      <c r="H355" s="47">
        <f t="shared" si="65"/>
        <v>0.29232751909061483</v>
      </c>
      <c r="I355" s="47">
        <f t="shared" si="65"/>
        <v>0.28519767486832237</v>
      </c>
      <c r="J355" s="47">
        <f t="shared" si="65"/>
        <v>0.27895981231115785</v>
      </c>
      <c r="K355" s="47">
        <f t="shared" si="65"/>
        <v>0.27325957634094444</v>
      </c>
      <c r="L355" s="38"/>
      <c r="O355" s="7"/>
      <c r="P355" s="7"/>
      <c r="Q355" s="7"/>
      <c r="R355" s="7"/>
      <c r="S355" s="7"/>
      <c r="T355" s="7"/>
      <c r="U355" s="7"/>
      <c r="V355" s="7"/>
      <c r="W355" s="7"/>
      <c r="X355" s="7"/>
      <c r="Y355" s="7"/>
      <c r="Z355" s="7"/>
    </row>
    <row r="356" spans="1:26" ht="14.5">
      <c r="A356" s="17" t="s">
        <v>2</v>
      </c>
      <c r="B356" s="47">
        <f t="shared" ref="B356:K356" si="66">B327*B13/1000</f>
        <v>0.16093118000845624</v>
      </c>
      <c r="C356" s="47">
        <f t="shared" si="66"/>
        <v>0.17385117514394927</v>
      </c>
      <c r="D356" s="47">
        <f t="shared" si="66"/>
        <v>0.1915687554615283</v>
      </c>
      <c r="E356" s="47">
        <f t="shared" si="66"/>
        <v>0.21126039485012396</v>
      </c>
      <c r="F356" s="47">
        <f t="shared" si="66"/>
        <v>0.23390909608054444</v>
      </c>
      <c r="G356" s="47">
        <f t="shared" si="66"/>
        <v>0.25412379036121213</v>
      </c>
      <c r="H356" s="47">
        <f t="shared" si="66"/>
        <v>0.27599254918929372</v>
      </c>
      <c r="I356" s="47">
        <f t="shared" si="66"/>
        <v>0.29570118364100112</v>
      </c>
      <c r="J356" s="47">
        <f t="shared" si="66"/>
        <v>0.31534411158133963</v>
      </c>
      <c r="K356" s="47">
        <f t="shared" si="66"/>
        <v>0.33660821842773958</v>
      </c>
      <c r="L356" s="38"/>
      <c r="O356" s="7"/>
      <c r="P356" s="7"/>
      <c r="Q356" s="7"/>
      <c r="R356" s="7"/>
      <c r="S356" s="7"/>
      <c r="T356" s="7"/>
      <c r="U356" s="7"/>
      <c r="V356" s="7"/>
      <c r="W356" s="7"/>
      <c r="X356" s="7"/>
      <c r="Y356" s="7"/>
      <c r="Z356" s="7"/>
    </row>
    <row r="357" spans="1:26" ht="14.5">
      <c r="A357" s="17" t="s">
        <v>3</v>
      </c>
      <c r="B357" s="47">
        <f t="shared" ref="B357:K357" si="67">B328*B14/1000</f>
        <v>1.4736875169701453E-2</v>
      </c>
      <c r="C357" s="47">
        <f t="shared" si="67"/>
        <v>1.6537545256147122E-2</v>
      </c>
      <c r="D357" s="47">
        <f t="shared" si="67"/>
        <v>1.8456540320959593E-2</v>
      </c>
      <c r="E357" s="47">
        <f t="shared" si="67"/>
        <v>2.0236477577049362E-2</v>
      </c>
      <c r="F357" s="47">
        <f t="shared" si="67"/>
        <v>2.1916788813518689E-2</v>
      </c>
      <c r="G357" s="47">
        <f t="shared" si="67"/>
        <v>2.3454133001634306E-2</v>
      </c>
      <c r="H357" s="47">
        <f t="shared" si="67"/>
        <v>2.490875873275443E-2</v>
      </c>
      <c r="I357" s="47">
        <f t="shared" si="67"/>
        <v>2.6426279356806116E-2</v>
      </c>
      <c r="J357" s="47">
        <f t="shared" si="67"/>
        <v>2.8066737187126673E-2</v>
      </c>
      <c r="K357" s="47">
        <f t="shared" si="67"/>
        <v>2.9913260535430877E-2</v>
      </c>
      <c r="L357" s="38"/>
      <c r="O357" s="7"/>
      <c r="P357" s="7"/>
      <c r="Q357" s="7"/>
      <c r="R357" s="7"/>
      <c r="S357" s="7"/>
      <c r="T357" s="7"/>
      <c r="U357" s="7"/>
      <c r="V357" s="7"/>
      <c r="W357" s="7"/>
      <c r="X357" s="7"/>
      <c r="Y357" s="7"/>
      <c r="Z357" s="7"/>
    </row>
    <row r="358" spans="1:26" ht="14.5">
      <c r="A358" s="17" t="s">
        <v>4</v>
      </c>
      <c r="B358" s="47">
        <f t="shared" ref="B358:K358" si="68">B329*B15/1000</f>
        <v>1.0569487701371139E-2</v>
      </c>
      <c r="C358" s="47">
        <f t="shared" si="68"/>
        <v>1.317191462641959E-2</v>
      </c>
      <c r="D358" s="47">
        <f t="shared" si="68"/>
        <v>1.611269645547618E-2</v>
      </c>
      <c r="E358" s="47">
        <f t="shared" si="68"/>
        <v>1.9568215947161828E-2</v>
      </c>
      <c r="F358" s="47">
        <f t="shared" si="68"/>
        <v>2.3383202635575508E-2</v>
      </c>
      <c r="G358" s="47">
        <f t="shared" si="68"/>
        <v>2.8151652325307992E-2</v>
      </c>
      <c r="H358" s="47">
        <f t="shared" si="68"/>
        <v>3.3316329422708978E-2</v>
      </c>
      <c r="I358" s="47">
        <f t="shared" si="68"/>
        <v>3.9259410964371168E-2</v>
      </c>
      <c r="J358" s="47">
        <f t="shared" si="68"/>
        <v>4.632573967863967E-2</v>
      </c>
      <c r="K358" s="47">
        <f t="shared" si="68"/>
        <v>5.461104637547682E-2</v>
      </c>
      <c r="L358" s="38"/>
      <c r="O358" s="7"/>
      <c r="P358" s="7"/>
      <c r="Q358" s="7"/>
      <c r="R358" s="7"/>
      <c r="S358" s="7"/>
      <c r="T358" s="7"/>
      <c r="U358" s="7"/>
      <c r="V358" s="7"/>
      <c r="W358" s="7"/>
      <c r="X358" s="7"/>
      <c r="Y358" s="7"/>
      <c r="Z358" s="7"/>
    </row>
    <row r="359" spans="1:26" ht="14.5">
      <c r="A359" s="17" t="s">
        <v>0</v>
      </c>
      <c r="B359" s="47">
        <f t="shared" ref="B359:K359" si="69">B330*B16/1000</f>
        <v>8.4860358773994296E-2</v>
      </c>
      <c r="C359" s="47">
        <f t="shared" si="69"/>
        <v>8.6500391809673546E-2</v>
      </c>
      <c r="D359" s="47">
        <f t="shared" si="69"/>
        <v>8.5548314742406942E-2</v>
      </c>
      <c r="E359" s="47">
        <f t="shared" si="69"/>
        <v>8.3042826299636524E-2</v>
      </c>
      <c r="F359" s="47">
        <f t="shared" si="69"/>
        <v>7.918732396770245E-2</v>
      </c>
      <c r="G359" s="47">
        <f t="shared" si="69"/>
        <v>7.4834200160522446E-2</v>
      </c>
      <c r="H359" s="47">
        <f t="shared" si="69"/>
        <v>7.0033700634434204E-2</v>
      </c>
      <c r="I359" s="47">
        <f t="shared" si="69"/>
        <v>6.4688537373275998E-2</v>
      </c>
      <c r="J359" s="47">
        <f t="shared" si="69"/>
        <v>5.8807402035419121E-2</v>
      </c>
      <c r="K359" s="47">
        <f t="shared" si="69"/>
        <v>5.2749308273376573E-2</v>
      </c>
      <c r="L359" s="38"/>
      <c r="O359" s="7"/>
      <c r="P359" s="7"/>
      <c r="Q359" s="7"/>
      <c r="R359" s="7"/>
      <c r="S359" s="7"/>
      <c r="T359" s="7"/>
      <c r="U359" s="7"/>
      <c r="V359" s="7"/>
      <c r="W359" s="7"/>
      <c r="X359" s="7"/>
      <c r="Y359" s="7"/>
      <c r="Z359" s="7"/>
    </row>
    <row r="360" spans="1:26" ht="14.5">
      <c r="A360" s="17" t="s">
        <v>1</v>
      </c>
      <c r="B360" s="47">
        <f t="shared" ref="B360:K360" si="70">B331*B17/1000</f>
        <v>4.908809516874206E-2</v>
      </c>
      <c r="C360" s="47">
        <f t="shared" si="70"/>
        <v>4.6123685978265369E-2</v>
      </c>
      <c r="D360" s="47">
        <f t="shared" si="70"/>
        <v>4.1583898114743272E-2</v>
      </c>
      <c r="E360" s="47">
        <f t="shared" si="70"/>
        <v>3.6687213529693896E-2</v>
      </c>
      <c r="F360" s="47">
        <f t="shared" si="70"/>
        <v>3.1757454937050539E-2</v>
      </c>
      <c r="G360" s="47">
        <f t="shared" si="70"/>
        <v>2.7151586088608154E-2</v>
      </c>
      <c r="H360" s="47">
        <f t="shared" si="70"/>
        <v>2.2689738246172781E-2</v>
      </c>
      <c r="I360" s="47">
        <f t="shared" si="70"/>
        <v>1.8772754331506353E-2</v>
      </c>
      <c r="J360" s="47">
        <f t="shared" si="70"/>
        <v>1.5432042526214725E-2</v>
      </c>
      <c r="K360" s="47">
        <f t="shared" si="70"/>
        <v>1.2543788679322133E-2</v>
      </c>
      <c r="L360" s="38"/>
      <c r="O360" s="7"/>
      <c r="P360" s="7"/>
      <c r="Q360" s="7"/>
      <c r="R360" s="7"/>
      <c r="S360" s="7"/>
      <c r="T360" s="7"/>
      <c r="U360" s="7"/>
      <c r="V360" s="7"/>
      <c r="W360" s="7"/>
      <c r="X360" s="7"/>
      <c r="Y360" s="7"/>
      <c r="Z360" s="7"/>
    </row>
    <row r="361" spans="1:26" ht="14.5">
      <c r="A361" s="17" t="s">
        <v>7</v>
      </c>
      <c r="B361" s="47">
        <f t="shared" ref="B361:K361" si="71">B332*B18/1000</f>
        <v>3.1664709049860837E-2</v>
      </c>
      <c r="C361" s="47">
        <f t="shared" si="71"/>
        <v>3.9766602593579697E-2</v>
      </c>
      <c r="D361" s="47">
        <f t="shared" si="71"/>
        <v>4.8099347537593241E-2</v>
      </c>
      <c r="E361" s="47">
        <f t="shared" si="71"/>
        <v>5.5402817051792681E-2</v>
      </c>
      <c r="F361" s="47">
        <f t="shared" si="71"/>
        <v>6.2495296175331283E-2</v>
      </c>
      <c r="G361" s="47">
        <f t="shared" si="71"/>
        <v>6.8694764288420959E-2</v>
      </c>
      <c r="H361" s="47">
        <f t="shared" si="71"/>
        <v>7.4999196598989848E-2</v>
      </c>
      <c r="I361" s="47">
        <f t="shared" si="71"/>
        <v>8.3764268967790573E-2</v>
      </c>
      <c r="J361" s="47">
        <f t="shared" si="71"/>
        <v>9.4136062780884364E-2</v>
      </c>
      <c r="K361" s="47">
        <f t="shared" si="71"/>
        <v>0.10648433442537768</v>
      </c>
      <c r="L361" s="38"/>
      <c r="O361" s="7"/>
      <c r="P361" s="7"/>
      <c r="Q361" s="7"/>
      <c r="R361" s="7"/>
      <c r="S361" s="7"/>
      <c r="T361" s="7"/>
      <c r="U361" s="7"/>
      <c r="V361" s="7"/>
      <c r="W361" s="7"/>
      <c r="X361" s="7"/>
      <c r="Y361" s="7"/>
      <c r="Z361" s="7"/>
    </row>
    <row r="362" spans="1:26" ht="14.5">
      <c r="A362" s="17" t="s">
        <v>8</v>
      </c>
      <c r="B362" s="47">
        <f t="shared" ref="B362:K362" si="72">B333*B19/1000</f>
        <v>0.10116859993631851</v>
      </c>
      <c r="C362" s="47">
        <f t="shared" si="72"/>
        <v>0.12663736768339498</v>
      </c>
      <c r="D362" s="47">
        <f t="shared" si="72"/>
        <v>0.15764842502131995</v>
      </c>
      <c r="E362" s="47">
        <f t="shared" si="72"/>
        <v>0.19625380952020058</v>
      </c>
      <c r="F362" s="47">
        <f t="shared" si="72"/>
        <v>0.24006548885000964</v>
      </c>
      <c r="G362" s="47">
        <f t="shared" si="72"/>
        <v>0.32665348580399506</v>
      </c>
      <c r="H362" s="47">
        <f t="shared" si="72"/>
        <v>0.43381831429027046</v>
      </c>
      <c r="I362" s="47">
        <f t="shared" si="72"/>
        <v>0.52674644644466084</v>
      </c>
      <c r="J362" s="47">
        <f t="shared" si="72"/>
        <v>0.63279003925573007</v>
      </c>
      <c r="K362" s="47">
        <f t="shared" si="72"/>
        <v>0.75340098256792831</v>
      </c>
      <c r="L362" s="38"/>
      <c r="M362" s="45"/>
      <c r="N362" s="53"/>
      <c r="O362" s="7"/>
      <c r="P362" s="7"/>
      <c r="Q362" s="7"/>
      <c r="R362" s="7"/>
      <c r="S362" s="7"/>
      <c r="T362" s="7"/>
      <c r="U362" s="7"/>
      <c r="V362" s="7"/>
      <c r="W362" s="7"/>
    </row>
    <row r="363" spans="1:26" ht="14.5">
      <c r="A363" s="17" t="s">
        <v>89</v>
      </c>
      <c r="B363" s="47">
        <f>SUM(B353:B362)</f>
        <v>0.88006508144125006</v>
      </c>
      <c r="C363" s="47">
        <f t="shared" ref="C363:K363" si="73">SUM(C353:C362)</f>
        <v>0.9851741745248217</v>
      </c>
      <c r="D363" s="47">
        <f t="shared" si="73"/>
        <v>1.0847174927002936</v>
      </c>
      <c r="E363" s="47">
        <f t="shared" si="73"/>
        <v>1.1742775581964884</v>
      </c>
      <c r="F363" s="47">
        <f t="shared" si="73"/>
        <v>1.2628314970389507</v>
      </c>
      <c r="G363" s="47">
        <f t="shared" si="73"/>
        <v>1.3753096960610625</v>
      </c>
      <c r="H363" s="47">
        <f t="shared" si="73"/>
        <v>1.5108702530547973</v>
      </c>
      <c r="I363" s="47">
        <f t="shared" si="73"/>
        <v>1.6343295085216778</v>
      </c>
      <c r="J363" s="47">
        <f t="shared" si="73"/>
        <v>1.7808393509599405</v>
      </c>
      <c r="K363" s="47">
        <f t="shared" si="73"/>
        <v>1.9562334838774658</v>
      </c>
      <c r="L363" s="38"/>
      <c r="M363" s="45"/>
      <c r="N363" s="53"/>
      <c r="O363" s="7"/>
      <c r="P363" s="7"/>
      <c r="Q363" s="7"/>
      <c r="R363" s="7"/>
      <c r="S363" s="7"/>
      <c r="T363" s="7"/>
      <c r="U363" s="7"/>
      <c r="V363" s="7"/>
      <c r="W363" s="7"/>
    </row>
    <row r="364" spans="1:26" ht="14.5">
      <c r="A364" s="16"/>
      <c r="B364" s="2"/>
      <c r="C364" s="2"/>
      <c r="D364" s="2"/>
      <c r="E364" s="2"/>
      <c r="F364" s="2"/>
      <c r="G364" s="2"/>
      <c r="H364" s="2"/>
      <c r="I364" s="2"/>
      <c r="J364" s="2"/>
      <c r="K364" s="2"/>
      <c r="L364" s="38"/>
      <c r="M364" s="45"/>
      <c r="N364" s="45"/>
    </row>
    <row r="365" spans="1:26" ht="14.5">
      <c r="A365" s="34" t="s">
        <v>56</v>
      </c>
      <c r="B365" s="35"/>
      <c r="C365" s="35"/>
      <c r="D365" s="35"/>
      <c r="E365" s="35"/>
      <c r="F365" s="35"/>
      <c r="G365" s="35"/>
      <c r="H365" s="35"/>
      <c r="I365" s="35"/>
      <c r="J365" s="35"/>
      <c r="K365" s="35"/>
      <c r="L365" s="35"/>
      <c r="M365" s="35"/>
      <c r="N365" s="35"/>
      <c r="O365" s="35"/>
      <c r="P365" s="35"/>
      <c r="Q365" s="35"/>
      <c r="R365" s="35"/>
      <c r="S365" s="35"/>
      <c r="T365" s="35"/>
    </row>
    <row r="366" spans="1:26" outlineLevel="1"/>
    <row r="367" spans="1:26" outlineLevel="1">
      <c r="A367" t="s">
        <v>236</v>
      </c>
    </row>
    <row r="368" spans="1:26" ht="14.5" outlineLevel="1">
      <c r="A368" t="s">
        <v>26</v>
      </c>
      <c r="K368" s="16"/>
      <c r="L368" s="38"/>
      <c r="M368" s="25" t="s">
        <v>224</v>
      </c>
      <c r="N368" s="25"/>
      <c r="O368" s="49"/>
    </row>
    <row r="369" spans="1:26" ht="13" outlineLevel="1">
      <c r="B369" s="4">
        <v>2010</v>
      </c>
      <c r="C369" s="4">
        <v>2020</v>
      </c>
      <c r="D369" s="4">
        <v>2030</v>
      </c>
      <c r="E369" s="4">
        <v>2040</v>
      </c>
      <c r="F369" s="4">
        <v>2050</v>
      </c>
      <c r="G369" s="4">
        <v>2060</v>
      </c>
      <c r="H369" s="4">
        <v>2070</v>
      </c>
      <c r="I369" s="4">
        <v>2080</v>
      </c>
      <c r="J369" s="4">
        <v>2090</v>
      </c>
      <c r="K369" s="4">
        <v>2100</v>
      </c>
      <c r="L369" s="50"/>
      <c r="N369" s="4">
        <v>2010</v>
      </c>
      <c r="O369" s="4">
        <v>2020</v>
      </c>
      <c r="P369" s="4">
        <v>2030</v>
      </c>
      <c r="Q369" s="4">
        <v>2040</v>
      </c>
      <c r="R369" s="4">
        <v>2050</v>
      </c>
      <c r="S369" s="4">
        <v>2060</v>
      </c>
      <c r="T369" s="4">
        <v>2070</v>
      </c>
      <c r="U369" s="4">
        <v>2080</v>
      </c>
      <c r="V369" s="4">
        <v>2090</v>
      </c>
      <c r="W369" s="4">
        <v>2100</v>
      </c>
      <c r="Y369" t="s">
        <v>225</v>
      </c>
    </row>
    <row r="370" spans="1:26" ht="14.5" outlineLevel="1">
      <c r="A370" s="4" t="s">
        <v>5</v>
      </c>
      <c r="B370" s="1">
        <v>56.883845778816735</v>
      </c>
      <c r="C370" s="1">
        <v>62.02343761264008</v>
      </c>
      <c r="D370" s="1">
        <v>72.623349836111302</v>
      </c>
      <c r="E370" s="1">
        <v>97.197029627817685</v>
      </c>
      <c r="F370" s="1">
        <v>126.20951584271597</v>
      </c>
      <c r="G370" s="1">
        <v>194.60943335173897</v>
      </c>
      <c r="H370" s="1">
        <v>279.64530790725314</v>
      </c>
      <c r="I370" s="1">
        <v>400.05732319686751</v>
      </c>
      <c r="J370" s="1">
        <v>848.6055359659448</v>
      </c>
      <c r="K370" s="1">
        <v>1633.3969273925702</v>
      </c>
      <c r="L370" s="50"/>
      <c r="M370" s="4" t="s">
        <v>5</v>
      </c>
      <c r="N370" s="29">
        <f t="shared" ref="N370:N379" si="74">B370*B10</f>
        <v>48.705992307982498</v>
      </c>
      <c r="O370" s="29">
        <f t="shared" ref="O370:O379" si="75">C370*C10</f>
        <v>68.211268181633102</v>
      </c>
      <c r="P370" s="29">
        <f t="shared" ref="P370:P379" si="76">D370*D10</f>
        <v>101.26686697452281</v>
      </c>
      <c r="Q370" s="29">
        <f t="shared" ref="Q370:Q379" si="77">E370*E10</f>
        <v>167.114055785234</v>
      </c>
      <c r="R370" s="29">
        <f t="shared" ref="R370:R379" si="78">F370*F10</f>
        <v>260.81680585444792</v>
      </c>
      <c r="S370" s="29">
        <f t="shared" ref="S370:S379" si="79">G370*G10</f>
        <v>469.08707455882825</v>
      </c>
      <c r="T370" s="29">
        <f t="shared" ref="T370:T379" si="80">H370*H10</f>
        <v>765.45263436569417</v>
      </c>
      <c r="U370" s="29">
        <f t="shared" ref="U370:U379" si="81">I370*I10</f>
        <v>1218.8684253502206</v>
      </c>
      <c r="V370" s="29">
        <f t="shared" ref="V370:V379" si="82">J370*J10</f>
        <v>2827.5864333681911</v>
      </c>
      <c r="W370" s="29">
        <f t="shared" ref="W370:W379" si="83">K370*K10</f>
        <v>5863.9433894474969</v>
      </c>
      <c r="Y370" t="s">
        <v>226</v>
      </c>
    </row>
    <row r="371" spans="1:26" ht="14.5" outlineLevel="1">
      <c r="A371" s="4" t="s">
        <v>6</v>
      </c>
      <c r="B371" s="1">
        <v>104.57796593719888</v>
      </c>
      <c r="C371" s="1">
        <v>215.8912637712186</v>
      </c>
      <c r="D371" s="1">
        <v>402.80124339868718</v>
      </c>
      <c r="E371" s="1">
        <v>655.94949222955859</v>
      </c>
      <c r="F371" s="1">
        <v>905.91646274577204</v>
      </c>
      <c r="G371" s="1">
        <v>1166.6161467361924</v>
      </c>
      <c r="H371" s="1">
        <v>1500.0201919380295</v>
      </c>
      <c r="I371" s="1">
        <v>1836.9058756820466</v>
      </c>
      <c r="J371" s="1">
        <v>2459.4266968257666</v>
      </c>
      <c r="K371" s="1">
        <v>3307.4353610853805</v>
      </c>
      <c r="L371" s="50"/>
      <c r="M371" s="4" t="s">
        <v>6</v>
      </c>
      <c r="N371" s="29">
        <f t="shared" si="74"/>
        <v>152.67081993272404</v>
      </c>
      <c r="O371" s="29">
        <f t="shared" si="75"/>
        <v>327.65725469669849</v>
      </c>
      <c r="P371" s="29">
        <f t="shared" si="76"/>
        <v>621.2319199341888</v>
      </c>
      <c r="Q371" s="29">
        <f t="shared" si="77"/>
        <v>996.90245985361798</v>
      </c>
      <c r="R371" s="29">
        <f t="shared" si="78"/>
        <v>1326.2541407716037</v>
      </c>
      <c r="S371" s="29">
        <f t="shared" si="79"/>
        <v>1621.9870525981282</v>
      </c>
      <c r="T371" s="29">
        <f t="shared" si="80"/>
        <v>1975.6323328057629</v>
      </c>
      <c r="U371" s="29">
        <f t="shared" si="81"/>
        <v>2303.5996434415401</v>
      </c>
      <c r="V371" s="29">
        <f t="shared" si="82"/>
        <v>2979.6533344197196</v>
      </c>
      <c r="W371" s="29">
        <f t="shared" si="83"/>
        <v>3941.4677103700133</v>
      </c>
    </row>
    <row r="372" spans="1:26" ht="14.5" outlineLevel="1">
      <c r="A372" s="4" t="s">
        <v>11</v>
      </c>
      <c r="B372" s="1">
        <v>1889.6980274360933</v>
      </c>
      <c r="C372" s="1">
        <v>2793.0912655820762</v>
      </c>
      <c r="D372" s="1">
        <v>3958.336417986879</v>
      </c>
      <c r="E372" s="1">
        <v>5420.6196174258594</v>
      </c>
      <c r="F372" s="1">
        <v>7334.8887989156492</v>
      </c>
      <c r="G372" s="1">
        <v>9623.4845082044812</v>
      </c>
      <c r="H372" s="1">
        <v>12430.698531557642</v>
      </c>
      <c r="I372" s="1">
        <v>15613.560211297532</v>
      </c>
      <c r="J372" s="1">
        <v>19252.222428293302</v>
      </c>
      <c r="K372" s="1">
        <v>23360.002597772364</v>
      </c>
      <c r="L372" s="50"/>
      <c r="M372" s="4" t="s">
        <v>11</v>
      </c>
      <c r="N372" s="29">
        <f t="shared" si="74"/>
        <v>1152.6721125489228</v>
      </c>
      <c r="O372" s="29">
        <f t="shared" si="75"/>
        <v>1750.2394053622106</v>
      </c>
      <c r="P372" s="29">
        <f t="shared" si="76"/>
        <v>2488.869810360517</v>
      </c>
      <c r="Q372" s="29">
        <f t="shared" si="77"/>
        <v>3369.5664100868812</v>
      </c>
      <c r="R372" s="29">
        <f t="shared" si="78"/>
        <v>4453.3649985475167</v>
      </c>
      <c r="S372" s="29">
        <f t="shared" si="79"/>
        <v>5636.1683702060054</v>
      </c>
      <c r="T372" s="29">
        <f t="shared" si="80"/>
        <v>6970.3009488355083</v>
      </c>
      <c r="U372" s="29">
        <f t="shared" si="81"/>
        <v>8385.2006129231013</v>
      </c>
      <c r="V372" s="29">
        <f t="shared" si="82"/>
        <v>9918.6538223069547</v>
      </c>
      <c r="W372" s="29">
        <f t="shared" si="83"/>
        <v>11539.870602205208</v>
      </c>
    </row>
    <row r="373" spans="1:26" ht="14.5" outlineLevel="1">
      <c r="A373" s="4" t="s">
        <v>2</v>
      </c>
      <c r="B373" s="1">
        <v>352.53291269352979</v>
      </c>
      <c r="C373" s="1">
        <v>436.68238054536874</v>
      </c>
      <c r="D373" s="1">
        <v>606.91723261229788</v>
      </c>
      <c r="E373" s="1">
        <v>873.60919869589043</v>
      </c>
      <c r="F373" s="1">
        <v>1275.9786682022702</v>
      </c>
      <c r="G373" s="1">
        <v>1751.6013583352637</v>
      </c>
      <c r="H373" s="1">
        <v>2425.2333590334647</v>
      </c>
      <c r="I373" s="1">
        <v>3067.1391227035256</v>
      </c>
      <c r="J373" s="1">
        <v>3817.4670086208253</v>
      </c>
      <c r="K373" s="1">
        <v>4748.2809072968757</v>
      </c>
      <c r="L373" s="50"/>
      <c r="M373" s="4" t="s">
        <v>2</v>
      </c>
      <c r="N373" s="29">
        <f t="shared" si="74"/>
        <v>98.333000181960543</v>
      </c>
      <c r="O373" s="29">
        <f t="shared" si="75"/>
        <v>123.62544291667922</v>
      </c>
      <c r="P373" s="29">
        <f t="shared" si="76"/>
        <v>172.8609264731495</v>
      </c>
      <c r="Q373" s="29">
        <f t="shared" si="77"/>
        <v>249.72812289904226</v>
      </c>
      <c r="R373" s="29">
        <f t="shared" si="78"/>
        <v>368.80105892612079</v>
      </c>
      <c r="S373" s="29">
        <f t="shared" si="79"/>
        <v>512.64127446490295</v>
      </c>
      <c r="T373" s="29">
        <f t="shared" si="80"/>
        <v>720.86430038286528</v>
      </c>
      <c r="U373" s="29">
        <f t="shared" si="81"/>
        <v>932.83175585112838</v>
      </c>
      <c r="V373" s="29">
        <f t="shared" si="82"/>
        <v>1191.873858115202</v>
      </c>
      <c r="W373" s="29">
        <f t="shared" si="83"/>
        <v>1520.8061611360547</v>
      </c>
    </row>
    <row r="374" spans="1:26" ht="14.5" outlineLevel="1">
      <c r="A374" s="4" t="s">
        <v>3</v>
      </c>
      <c r="B374" s="1">
        <v>325.27953980584402</v>
      </c>
      <c r="C374" s="1">
        <v>411.73096221948401</v>
      </c>
      <c r="D374" s="1">
        <v>529.13770780954223</v>
      </c>
      <c r="E374" s="1">
        <v>715.7970127395472</v>
      </c>
      <c r="F374" s="1">
        <v>969.82197128736948</v>
      </c>
      <c r="G374" s="1">
        <v>1139.5541594472452</v>
      </c>
      <c r="H374" s="1">
        <v>1684.9673734293187</v>
      </c>
      <c r="I374" s="1">
        <v>2601.8718928558787</v>
      </c>
      <c r="J374" s="1">
        <v>4016.3149625734823</v>
      </c>
      <c r="K374" s="1">
        <v>6159.929768918154</v>
      </c>
      <c r="L374" s="50"/>
      <c r="M374" s="4" t="s">
        <v>3</v>
      </c>
      <c r="N374" s="29">
        <f t="shared" si="74"/>
        <v>190.53752023879716</v>
      </c>
      <c r="O374" s="29">
        <f t="shared" si="75"/>
        <v>270.475357736604</v>
      </c>
      <c r="P374" s="29">
        <f t="shared" si="76"/>
        <v>386.68963487355688</v>
      </c>
      <c r="Q374" s="29">
        <f t="shared" si="77"/>
        <v>569.80242258085434</v>
      </c>
      <c r="R374" s="29">
        <f t="shared" si="78"/>
        <v>828.86805718190692</v>
      </c>
      <c r="S374" s="29">
        <f t="shared" si="79"/>
        <v>1031.3336996727066</v>
      </c>
      <c r="T374" s="29">
        <f t="shared" si="80"/>
        <v>1600.0825049626053</v>
      </c>
      <c r="U374" s="29">
        <f t="shared" si="81"/>
        <v>2581.4788726186162</v>
      </c>
      <c r="V374" s="29">
        <f t="shared" si="82"/>
        <v>4157.7671227917726</v>
      </c>
      <c r="W374" s="29">
        <f t="shared" si="83"/>
        <v>6658.4923098992067</v>
      </c>
    </row>
    <row r="375" spans="1:26" ht="14.5" outlineLevel="1">
      <c r="A375" s="4" t="s">
        <v>4</v>
      </c>
      <c r="B375" s="1">
        <v>346.82524271807068</v>
      </c>
      <c r="C375" s="1">
        <v>384.07082219637203</v>
      </c>
      <c r="D375" s="1">
        <v>435.14751992565562</v>
      </c>
      <c r="E375" s="1">
        <v>521.98838622952769</v>
      </c>
      <c r="F375" s="1">
        <v>626.67373580088395</v>
      </c>
      <c r="G375" s="1">
        <v>817.44814894407659</v>
      </c>
      <c r="H375" s="1">
        <v>1067.5511132647146</v>
      </c>
      <c r="I375" s="1">
        <v>1200</v>
      </c>
      <c r="J375" s="1">
        <v>1400</v>
      </c>
      <c r="K375" s="1">
        <v>1740.7388413721969</v>
      </c>
      <c r="L375" s="50"/>
      <c r="M375" s="4" t="s">
        <v>4</v>
      </c>
      <c r="N375" s="29">
        <f t="shared" si="74"/>
        <v>132.09084609046849</v>
      </c>
      <c r="O375" s="29">
        <f t="shared" si="75"/>
        <v>176.1548403644168</v>
      </c>
      <c r="P375" s="29">
        <f t="shared" si="76"/>
        <v>234.13874578832784</v>
      </c>
      <c r="Q375" s="29">
        <f t="shared" si="77"/>
        <v>321.03509834673241</v>
      </c>
      <c r="R375" s="29">
        <f t="shared" si="78"/>
        <v>433.54099754850319</v>
      </c>
      <c r="S375" s="29">
        <f t="shared" si="79"/>
        <v>624.12289418537671</v>
      </c>
      <c r="T375" s="29">
        <f t="shared" si="80"/>
        <v>884.9319729092158</v>
      </c>
      <c r="U375" s="29">
        <f t="shared" si="81"/>
        <v>1072.5808927199998</v>
      </c>
      <c r="V375" s="29">
        <f t="shared" si="82"/>
        <v>1343.93852292</v>
      </c>
      <c r="W375" s="29">
        <f t="shared" si="83"/>
        <v>1783.7629956680869</v>
      </c>
    </row>
    <row r="376" spans="1:26" ht="14.5" outlineLevel="1">
      <c r="A376" s="4" t="s">
        <v>0</v>
      </c>
      <c r="B376" s="1">
        <v>5873.3445662835575</v>
      </c>
      <c r="C376" s="1">
        <v>7820.3766800359754</v>
      </c>
      <c r="D376" s="1">
        <v>10256.652380684538</v>
      </c>
      <c r="E376" s="1">
        <v>13120.391347632642</v>
      </c>
      <c r="F376" s="1">
        <v>16596.113333454337</v>
      </c>
      <c r="G376" s="1">
        <v>20488.850296618206</v>
      </c>
      <c r="H376" s="1">
        <v>25004.728983053603</v>
      </c>
      <c r="I376" s="1">
        <v>29855.580864331936</v>
      </c>
      <c r="J376" s="1">
        <v>35261.927564424288</v>
      </c>
      <c r="K376" s="1">
        <v>41198.508889834098</v>
      </c>
      <c r="L376" s="50"/>
      <c r="M376" s="4" t="s">
        <v>0</v>
      </c>
      <c r="N376" s="29">
        <f t="shared" si="74"/>
        <v>2045.4427912115862</v>
      </c>
      <c r="O376" s="29">
        <f t="shared" si="75"/>
        <v>2888.1529301417722</v>
      </c>
      <c r="P376" s="29">
        <f t="shared" si="76"/>
        <v>3887.9703733986685</v>
      </c>
      <c r="Q376" s="29">
        <f t="shared" si="77"/>
        <v>4995.7413883291138</v>
      </c>
      <c r="R376" s="29">
        <f t="shared" si="78"/>
        <v>6231.9158912833973</v>
      </c>
      <c r="S376" s="29">
        <f t="shared" si="79"/>
        <v>7504.8570687440861</v>
      </c>
      <c r="T376" s="29">
        <f t="shared" si="80"/>
        <v>8849.8734924712553</v>
      </c>
      <c r="U376" s="29">
        <f t="shared" si="81"/>
        <v>10065.767198641113</v>
      </c>
      <c r="V376" s="29">
        <f t="shared" si="82"/>
        <v>11155.974943422534</v>
      </c>
      <c r="W376" s="29">
        <f t="shared" si="83"/>
        <v>12082.979664337054</v>
      </c>
    </row>
    <row r="377" spans="1:26" ht="14.5" outlineLevel="1">
      <c r="A377" s="4" t="s">
        <v>1</v>
      </c>
      <c r="B377" s="1">
        <v>3458.6525295500383</v>
      </c>
      <c r="C377" s="1">
        <v>4446.4943515349878</v>
      </c>
      <c r="D377" s="1">
        <v>5653.7798408731305</v>
      </c>
      <c r="E377" s="1">
        <v>6990.0317577321075</v>
      </c>
      <c r="F377" s="1">
        <v>8612.9532941242633</v>
      </c>
      <c r="G377" s="1">
        <v>10265.629792665766</v>
      </c>
      <c r="H377" s="1">
        <v>12196.885493269998</v>
      </c>
      <c r="I377" s="1">
        <v>14314.576674036609</v>
      </c>
      <c r="J377" s="1">
        <v>16741.172648126449</v>
      </c>
      <c r="K377" s="1">
        <v>19503.367297925306</v>
      </c>
      <c r="L377" s="50"/>
      <c r="M377" s="4" t="s">
        <v>1</v>
      </c>
      <c r="N377" s="29">
        <f t="shared" si="74"/>
        <v>437.64377978694125</v>
      </c>
      <c r="O377" s="29">
        <f t="shared" si="75"/>
        <v>547.85479407839944</v>
      </c>
      <c r="P377" s="29">
        <f t="shared" si="76"/>
        <v>652.8667031238499</v>
      </c>
      <c r="Q377" s="29">
        <f t="shared" si="77"/>
        <v>739.85274451759381</v>
      </c>
      <c r="R377" s="29">
        <f t="shared" si="78"/>
        <v>822.55126939352249</v>
      </c>
      <c r="S377" s="29">
        <f t="shared" si="79"/>
        <v>870.63325702200234</v>
      </c>
      <c r="T377" s="29">
        <f t="shared" si="80"/>
        <v>900.00441049108713</v>
      </c>
      <c r="U377" s="29">
        <f t="shared" si="81"/>
        <v>909.87972216766354</v>
      </c>
      <c r="V377" s="29">
        <f t="shared" si="82"/>
        <v>912.66204414719846</v>
      </c>
      <c r="W377" s="29">
        <f t="shared" si="83"/>
        <v>903.6112125964338</v>
      </c>
    </row>
    <row r="378" spans="1:26" ht="14.5" outlineLevel="1">
      <c r="A378" s="4" t="s">
        <v>7</v>
      </c>
      <c r="B378" s="1">
        <v>1137.1303557131846</v>
      </c>
      <c r="C378" s="1">
        <v>1774.7306248807022</v>
      </c>
      <c r="D378" s="1">
        <v>2548.033064622688</v>
      </c>
      <c r="E378" s="1">
        <v>3385.1056842961643</v>
      </c>
      <c r="F378" s="1">
        <v>4451.6654298902677</v>
      </c>
      <c r="G378" s="1">
        <v>5443.5518134335598</v>
      </c>
      <c r="H378" s="1">
        <v>6557.6262850083431</v>
      </c>
      <c r="I378" s="1">
        <v>8230.9552067407567</v>
      </c>
      <c r="J378" s="1">
        <v>10179.937341233392</v>
      </c>
      <c r="K378" s="1">
        <v>12449.981987709001</v>
      </c>
      <c r="L378" s="50"/>
      <c r="M378" s="4" t="s">
        <v>7</v>
      </c>
      <c r="N378" s="29">
        <f t="shared" si="74"/>
        <v>814.23770636630297</v>
      </c>
      <c r="O378" s="29">
        <f t="shared" si="75"/>
        <v>1412.6680216010982</v>
      </c>
      <c r="P378" s="29">
        <f t="shared" si="76"/>
        <v>2223.2428250511107</v>
      </c>
      <c r="Q378" s="29">
        <f t="shared" si="77"/>
        <v>3151.2480001394783</v>
      </c>
      <c r="R378" s="29">
        <f t="shared" si="78"/>
        <v>4336.8622999208319</v>
      </c>
      <c r="S378" s="29">
        <f t="shared" si="79"/>
        <v>5470.8079570313394</v>
      </c>
      <c r="T378" s="29">
        <f t="shared" si="80"/>
        <v>6730.4714061984769</v>
      </c>
      <c r="U378" s="29">
        <f t="shared" si="81"/>
        <v>8600.6744752279919</v>
      </c>
      <c r="V378" s="29">
        <f t="shared" si="82"/>
        <v>10837.813890247404</v>
      </c>
      <c r="W378" s="29">
        <f t="shared" si="83"/>
        <v>13522.236531423063</v>
      </c>
    </row>
    <row r="379" spans="1:26" ht="14.5" outlineLevel="1">
      <c r="A379" s="4" t="s">
        <v>8</v>
      </c>
      <c r="B379" s="1">
        <v>66.986485407885539</v>
      </c>
      <c r="C379" s="1">
        <v>91.203629885464636</v>
      </c>
      <c r="D379" s="1">
        <v>130.20619249693846</v>
      </c>
      <c r="E379" s="1">
        <v>209.36459926241491</v>
      </c>
      <c r="F379" s="1">
        <v>335.83138887345433</v>
      </c>
      <c r="G379" s="1">
        <v>902.86266471918725</v>
      </c>
      <c r="H379" s="1">
        <v>1940.031327577577</v>
      </c>
      <c r="I379" s="1">
        <v>3300.9022509411811</v>
      </c>
      <c r="J379" s="1">
        <v>5584.8969235521254</v>
      </c>
      <c r="K379" s="1">
        <v>9220.9017831154706</v>
      </c>
      <c r="L379" s="50"/>
      <c r="M379" s="4" t="s">
        <v>8</v>
      </c>
      <c r="N379" s="29">
        <f t="shared" si="74"/>
        <v>99.23917798438849</v>
      </c>
      <c r="O379" s="29">
        <f t="shared" si="75"/>
        <v>157.50827118762805</v>
      </c>
      <c r="P379" s="29">
        <f t="shared" si="76"/>
        <v>258.71140210162167</v>
      </c>
      <c r="Q379" s="29">
        <f t="shared" si="77"/>
        <v>469.17738029113855</v>
      </c>
      <c r="R379" s="29">
        <f t="shared" si="78"/>
        <v>839.19161370104689</v>
      </c>
      <c r="S379" s="29">
        <f t="shared" si="79"/>
        <v>2467.8577112765174</v>
      </c>
      <c r="T379" s="29">
        <f t="shared" si="80"/>
        <v>5701.8514336773324</v>
      </c>
      <c r="U379" s="29">
        <f t="shared" si="81"/>
        <v>10335.318903114772</v>
      </c>
      <c r="V379" s="29">
        <f t="shared" si="82"/>
        <v>18478.866867051671</v>
      </c>
      <c r="W379" s="29">
        <f t="shared" si="83"/>
        <v>32021.812372369335</v>
      </c>
      <c r="X379" s="1"/>
      <c r="Y379" s="1"/>
      <c r="Z379" s="1"/>
    </row>
    <row r="380" spans="1:26" ht="13" outlineLevel="1">
      <c r="M380" s="4" t="s">
        <v>10</v>
      </c>
      <c r="N380" s="1">
        <f>SUM(N370:N379)</f>
        <v>5171.573746650075</v>
      </c>
      <c r="O380" s="1">
        <f t="shared" ref="O380:W380" si="84">SUM(O370:O379)</f>
        <v>7722.547586267141</v>
      </c>
      <c r="P380" s="1">
        <f t="shared" si="84"/>
        <v>11027.849208079515</v>
      </c>
      <c r="Q380" s="1">
        <f t="shared" si="84"/>
        <v>15030.168082829687</v>
      </c>
      <c r="R380" s="1">
        <f t="shared" si="84"/>
        <v>19902.1671331289</v>
      </c>
      <c r="S380" s="1">
        <f t="shared" si="84"/>
        <v>26209.496359759891</v>
      </c>
      <c r="T380" s="1">
        <f t="shared" si="84"/>
        <v>35099.465437099803</v>
      </c>
      <c r="U380" s="1">
        <f t="shared" si="84"/>
        <v>46406.200502056148</v>
      </c>
      <c r="V380" s="1">
        <f t="shared" si="84"/>
        <v>63804.790838790643</v>
      </c>
      <c r="W380" s="1">
        <f t="shared" si="84"/>
        <v>89838.982949451951</v>
      </c>
    </row>
    <row r="381" spans="1:26" ht="13" outlineLevel="1">
      <c r="A381" t="s">
        <v>227</v>
      </c>
      <c r="M381" s="4"/>
      <c r="N381" s="1"/>
      <c r="O381" s="1"/>
      <c r="P381" s="1"/>
      <c r="Q381" s="1"/>
      <c r="R381" s="1"/>
      <c r="S381" s="1"/>
      <c r="T381" s="1"/>
      <c r="U381" s="1"/>
      <c r="V381" s="1"/>
      <c r="W381" s="1"/>
    </row>
    <row r="382" spans="1:26" ht="14.5" outlineLevel="1">
      <c r="A382" t="s">
        <v>26</v>
      </c>
      <c r="K382" s="16"/>
      <c r="M382" s="4"/>
      <c r="N382" s="1"/>
      <c r="O382" s="1"/>
      <c r="P382" s="1"/>
      <c r="Q382" s="1"/>
      <c r="R382" s="1"/>
      <c r="S382" s="1"/>
      <c r="T382" s="1"/>
      <c r="U382" s="1"/>
      <c r="V382" s="1"/>
      <c r="W382" s="1"/>
    </row>
    <row r="383" spans="1:26" ht="14.5" outlineLevel="1">
      <c r="B383" s="4">
        <v>2010</v>
      </c>
      <c r="C383" s="4">
        <v>2020</v>
      </c>
      <c r="D383" s="4">
        <v>2030</v>
      </c>
      <c r="E383" s="4">
        <v>2040</v>
      </c>
      <c r="F383" s="4">
        <v>2050</v>
      </c>
      <c r="G383" s="4">
        <v>2060</v>
      </c>
      <c r="H383" s="4">
        <v>2070</v>
      </c>
      <c r="I383" s="4">
        <v>2080</v>
      </c>
      <c r="J383" s="4">
        <v>2090</v>
      </c>
      <c r="K383" s="4">
        <v>2100</v>
      </c>
      <c r="M383" s="25" t="s">
        <v>237</v>
      </c>
      <c r="N383" s="1"/>
      <c r="O383" s="1"/>
      <c r="P383" s="1"/>
      <c r="Q383" s="1"/>
      <c r="R383" s="1"/>
      <c r="S383" s="1"/>
      <c r="T383" s="1"/>
      <c r="U383" s="1"/>
      <c r="V383" s="1"/>
      <c r="W383" s="1"/>
    </row>
    <row r="384" spans="1:26" ht="14.5" outlineLevel="1">
      <c r="A384" s="4" t="s">
        <v>5</v>
      </c>
      <c r="B384" s="1">
        <v>56.883845778816735</v>
      </c>
      <c r="C384" s="1">
        <v>62.02343761264008</v>
      </c>
      <c r="D384" s="1">
        <v>72.623349836111302</v>
      </c>
      <c r="E384" s="1">
        <v>97.197029627817685</v>
      </c>
      <c r="F384" s="1">
        <v>126.20951584271597</v>
      </c>
      <c r="G384" s="1">
        <v>194.60943335173897</v>
      </c>
      <c r="H384" s="1">
        <v>279.64530790725314</v>
      </c>
      <c r="I384" s="1">
        <v>400.05732319686751</v>
      </c>
      <c r="J384" s="1">
        <v>848.6055359659448</v>
      </c>
      <c r="K384" s="1">
        <v>1633.3969273925702</v>
      </c>
      <c r="M384" s="25" t="s">
        <v>238</v>
      </c>
      <c r="N384" s="1"/>
      <c r="O384" s="1"/>
      <c r="P384" s="1"/>
      <c r="Q384" s="1"/>
      <c r="R384" s="1"/>
      <c r="S384" s="1"/>
      <c r="T384" s="1"/>
      <c r="U384" s="1"/>
      <c r="V384" s="1"/>
      <c r="W384" s="1"/>
    </row>
    <row r="385" spans="1:26" ht="13" outlineLevel="1">
      <c r="A385" s="4" t="s">
        <v>6</v>
      </c>
      <c r="B385" s="1">
        <v>104.57796593719888</v>
      </c>
      <c r="C385" s="1">
        <v>215.8912637712186</v>
      </c>
      <c r="D385" s="1">
        <v>402.80124339868718</v>
      </c>
      <c r="E385" s="1">
        <v>655.94949222955859</v>
      </c>
      <c r="F385" s="1">
        <v>905.91646274577204</v>
      </c>
      <c r="G385" s="1">
        <v>1166.6161467361924</v>
      </c>
      <c r="H385" s="1">
        <v>1500.0201919380295</v>
      </c>
      <c r="I385" s="1">
        <v>1836.9058756820466</v>
      </c>
      <c r="J385" s="1">
        <v>2459.4266968257666</v>
      </c>
      <c r="K385" s="1">
        <v>3307.4353610853805</v>
      </c>
      <c r="M385" s="4"/>
      <c r="N385" s="1"/>
      <c r="O385" s="1"/>
      <c r="P385" s="1"/>
      <c r="Q385" s="1"/>
      <c r="R385" s="1"/>
      <c r="S385" s="1"/>
      <c r="T385" s="1"/>
      <c r="U385" s="1"/>
      <c r="V385" s="1"/>
      <c r="W385" s="1"/>
    </row>
    <row r="386" spans="1:26" ht="13" outlineLevel="1">
      <c r="A386" s="4" t="s">
        <v>11</v>
      </c>
      <c r="B386" s="1">
        <v>1889.6980274360933</v>
      </c>
      <c r="C386" s="1">
        <v>2793.0912655820762</v>
      </c>
      <c r="D386" s="1">
        <v>3958.336417986879</v>
      </c>
      <c r="E386" s="1">
        <v>5420.6196174258594</v>
      </c>
      <c r="F386" s="1">
        <v>7334.8887989156492</v>
      </c>
      <c r="G386" s="1">
        <v>9623.4845082044812</v>
      </c>
      <c r="H386" s="1">
        <v>12430.698531557642</v>
      </c>
      <c r="I386" s="74">
        <v>15000</v>
      </c>
      <c r="J386" s="74">
        <v>15000</v>
      </c>
      <c r="K386" s="74">
        <v>15000</v>
      </c>
      <c r="M386" s="4"/>
      <c r="N386" s="1"/>
      <c r="O386" s="1"/>
      <c r="P386" s="1"/>
      <c r="Q386" s="1"/>
      <c r="R386" s="1"/>
      <c r="S386" s="1"/>
      <c r="T386" s="1"/>
      <c r="U386" s="1"/>
      <c r="V386" s="1"/>
      <c r="W386" s="1"/>
    </row>
    <row r="387" spans="1:26" ht="13" outlineLevel="1">
      <c r="A387" s="4" t="s">
        <v>2</v>
      </c>
      <c r="B387" s="1">
        <v>352.53291269352979</v>
      </c>
      <c r="C387" s="1">
        <v>436.68238054536874</v>
      </c>
      <c r="D387" s="1">
        <v>606.91723261229788</v>
      </c>
      <c r="E387" s="1">
        <v>873.60919869589043</v>
      </c>
      <c r="F387" s="1">
        <v>1275.9786682022702</v>
      </c>
      <c r="G387" s="1">
        <v>1751.6013583352637</v>
      </c>
      <c r="H387" s="1">
        <v>2425.2333590334647</v>
      </c>
      <c r="I387" s="1">
        <v>3067.1391227035256</v>
      </c>
      <c r="J387" s="1">
        <v>3817.4670086208253</v>
      </c>
      <c r="K387" s="1">
        <v>4748.2809072968757</v>
      </c>
      <c r="M387" s="4"/>
      <c r="N387" s="1"/>
      <c r="O387" s="1"/>
      <c r="P387" s="1"/>
      <c r="Q387" s="1"/>
      <c r="R387" s="1"/>
      <c r="S387" s="1"/>
      <c r="T387" s="1"/>
      <c r="U387" s="1"/>
      <c r="V387" s="1"/>
      <c r="W387" s="1"/>
    </row>
    <row r="388" spans="1:26" ht="13" outlineLevel="1">
      <c r="A388" s="4" t="s">
        <v>3</v>
      </c>
      <c r="B388" s="1">
        <v>325.27953980584402</v>
      </c>
      <c r="C388" s="1">
        <v>411.73096221948401</v>
      </c>
      <c r="D388" s="1">
        <v>529.13770780954223</v>
      </c>
      <c r="E388" s="1">
        <v>715.7970127395472</v>
      </c>
      <c r="F388" s="1">
        <v>969.82197128736948</v>
      </c>
      <c r="G388" s="1">
        <v>1139.5541594472452</v>
      </c>
      <c r="H388" s="1">
        <v>1684.9673734293187</v>
      </c>
      <c r="I388" s="1">
        <v>2601.8718928558787</v>
      </c>
      <c r="J388" s="1">
        <v>4016.3149625734823</v>
      </c>
      <c r="K388" s="1">
        <v>6159.929768918154</v>
      </c>
      <c r="M388" s="4"/>
      <c r="N388" s="1"/>
      <c r="O388" s="1"/>
      <c r="P388" s="1"/>
      <c r="Q388" s="1"/>
      <c r="R388" s="1"/>
      <c r="S388" s="1"/>
      <c r="T388" s="1"/>
      <c r="U388" s="1"/>
      <c r="V388" s="1"/>
      <c r="W388" s="1"/>
    </row>
    <row r="389" spans="1:26" ht="13" outlineLevel="1">
      <c r="A389" s="4" t="s">
        <v>4</v>
      </c>
      <c r="B389" s="1">
        <v>346.82524271807068</v>
      </c>
      <c r="C389" s="1">
        <v>384.07082219637203</v>
      </c>
      <c r="D389" s="1">
        <v>435.14751992565562</v>
      </c>
      <c r="E389" s="1">
        <v>521.98838622952769</v>
      </c>
      <c r="F389" s="1">
        <v>626.67373580088395</v>
      </c>
      <c r="G389" s="1">
        <v>817.44814894407659</v>
      </c>
      <c r="H389" s="1">
        <v>1067.5511132647146</v>
      </c>
      <c r="I389" s="1">
        <v>1200</v>
      </c>
      <c r="J389" s="1">
        <v>1400</v>
      </c>
      <c r="K389" s="1">
        <v>1740.7388413721969</v>
      </c>
      <c r="M389" s="4"/>
      <c r="N389" s="1"/>
      <c r="O389" s="1"/>
      <c r="P389" s="1"/>
      <c r="Q389" s="1"/>
      <c r="R389" s="1"/>
      <c r="S389" s="1"/>
      <c r="T389" s="1"/>
      <c r="U389" s="1"/>
      <c r="V389" s="1"/>
      <c r="W389" s="1"/>
    </row>
    <row r="390" spans="1:26" ht="13" outlineLevel="1">
      <c r="A390" s="4" t="s">
        <v>0</v>
      </c>
      <c r="B390" s="1">
        <v>5873.3445662835575</v>
      </c>
      <c r="C390" s="1">
        <v>7820.3766800359754</v>
      </c>
      <c r="D390" s="1">
        <v>10256.652380684538</v>
      </c>
      <c r="E390" s="1">
        <v>13120.391347632642</v>
      </c>
      <c r="F390" s="74">
        <v>15000</v>
      </c>
      <c r="G390" s="74">
        <v>15000</v>
      </c>
      <c r="H390" s="74">
        <v>15000</v>
      </c>
      <c r="I390" s="74">
        <v>15000</v>
      </c>
      <c r="J390" s="74">
        <v>15000</v>
      </c>
      <c r="K390" s="74">
        <v>15000</v>
      </c>
      <c r="M390" s="4"/>
      <c r="N390" s="1"/>
      <c r="O390" s="1"/>
      <c r="P390" s="1"/>
      <c r="Q390" s="1"/>
      <c r="R390" s="1"/>
      <c r="S390" s="1"/>
      <c r="T390" s="1"/>
      <c r="U390" s="1"/>
      <c r="V390" s="1"/>
      <c r="W390" s="1"/>
    </row>
    <row r="391" spans="1:26" ht="13" outlineLevel="1">
      <c r="A391" s="4" t="s">
        <v>1</v>
      </c>
      <c r="B391" s="1">
        <v>3458.6525295500383</v>
      </c>
      <c r="C391" s="1">
        <v>4446.4943515349878</v>
      </c>
      <c r="D391" s="1">
        <v>5653.7798408731305</v>
      </c>
      <c r="E391" s="1">
        <v>6990.0317577321075</v>
      </c>
      <c r="F391" s="1">
        <v>8612.9532941242633</v>
      </c>
      <c r="G391" s="1">
        <v>10265.629792665766</v>
      </c>
      <c r="H391" s="1">
        <v>12196.885493269998</v>
      </c>
      <c r="I391" s="1">
        <v>14314.576674036609</v>
      </c>
      <c r="J391" s="74">
        <v>15000</v>
      </c>
      <c r="K391" s="74">
        <v>15000</v>
      </c>
      <c r="M391" s="4"/>
      <c r="N391" s="1"/>
      <c r="O391" s="1"/>
      <c r="P391" s="1"/>
      <c r="Q391" s="1"/>
      <c r="R391" s="1"/>
      <c r="S391" s="1"/>
      <c r="T391" s="1"/>
      <c r="U391" s="1"/>
      <c r="V391" s="1"/>
      <c r="W391" s="1"/>
    </row>
    <row r="392" spans="1:26" ht="13" outlineLevel="1">
      <c r="A392" s="4" t="s">
        <v>7</v>
      </c>
      <c r="B392" s="1">
        <v>1137.1303557131846</v>
      </c>
      <c r="C392" s="1">
        <v>1774.7306248807022</v>
      </c>
      <c r="D392" s="1">
        <v>2548.033064622688</v>
      </c>
      <c r="E392" s="1">
        <v>3385.1056842961643</v>
      </c>
      <c r="F392" s="1">
        <v>4451.6654298902677</v>
      </c>
      <c r="G392" s="1">
        <v>5443.5518134335598</v>
      </c>
      <c r="H392" s="1">
        <v>6557.6262850083431</v>
      </c>
      <c r="I392" s="1">
        <v>8230.9552067407567</v>
      </c>
      <c r="J392" s="1">
        <v>10179.937341233392</v>
      </c>
      <c r="K392" s="1">
        <v>12449.981987709001</v>
      </c>
      <c r="M392" s="4"/>
      <c r="N392" s="1"/>
      <c r="O392" s="1"/>
      <c r="P392" s="1"/>
      <c r="Q392" s="1"/>
      <c r="R392" s="1"/>
      <c r="S392" s="1"/>
      <c r="T392" s="1"/>
      <c r="U392" s="1"/>
      <c r="V392" s="1"/>
      <c r="W392" s="1"/>
    </row>
    <row r="393" spans="1:26" ht="13" outlineLevel="1">
      <c r="A393" s="4" t="s">
        <v>8</v>
      </c>
      <c r="B393" s="1">
        <v>66.986485407885539</v>
      </c>
      <c r="C393" s="1">
        <v>91.203629885464636</v>
      </c>
      <c r="D393" s="1">
        <v>130.20619249693846</v>
      </c>
      <c r="E393" s="1">
        <v>209.36459926241491</v>
      </c>
      <c r="F393" s="1">
        <v>335.83138887345433</v>
      </c>
      <c r="G393" s="1">
        <v>902.86266471918725</v>
      </c>
      <c r="H393" s="1">
        <v>1940.031327577577</v>
      </c>
      <c r="I393" s="1">
        <v>3300.9022509411811</v>
      </c>
      <c r="J393" s="1">
        <v>5584.8969235521254</v>
      </c>
      <c r="K393" s="1">
        <v>9220.9017831154706</v>
      </c>
      <c r="M393" s="4"/>
      <c r="N393" s="1"/>
      <c r="O393" s="1"/>
      <c r="P393" s="1"/>
      <c r="Q393" s="1"/>
      <c r="R393" s="1"/>
      <c r="S393" s="1"/>
      <c r="T393" s="1"/>
      <c r="U393" s="1"/>
      <c r="V393" s="1"/>
      <c r="W393" s="1"/>
    </row>
    <row r="394" spans="1:26" ht="13" outlineLevel="1">
      <c r="M394" s="4"/>
      <c r="N394" s="1"/>
      <c r="O394" s="1"/>
      <c r="P394" s="1"/>
      <c r="Q394" s="1"/>
      <c r="R394" s="1"/>
      <c r="S394" s="1"/>
      <c r="T394" s="1"/>
      <c r="U394" s="1"/>
      <c r="V394" s="1"/>
      <c r="W394" s="1"/>
    </row>
    <row r="395" spans="1:26" ht="14.5" outlineLevel="1">
      <c r="A395" t="s">
        <v>207</v>
      </c>
    </row>
    <row r="396" spans="1:26" ht="14.5" outlineLevel="1">
      <c r="A396" s="22" t="s">
        <v>45</v>
      </c>
      <c r="B396" s="21"/>
      <c r="C396" s="21"/>
      <c r="D396" s="21"/>
      <c r="E396" s="21"/>
      <c r="F396" s="21"/>
      <c r="G396" s="21"/>
      <c r="H396" s="21"/>
      <c r="I396" s="21"/>
      <c r="J396" s="21"/>
      <c r="K396" s="21"/>
      <c r="M396" s="26"/>
      <c r="N396" s="26"/>
    </row>
    <row r="397" spans="1:26" ht="14.5" outlineLevel="1">
      <c r="A397" s="21"/>
      <c r="B397" s="72">
        <v>2010</v>
      </c>
      <c r="C397" s="72">
        <v>2020</v>
      </c>
      <c r="D397" s="72">
        <v>2030</v>
      </c>
      <c r="E397" s="72">
        <v>2040</v>
      </c>
      <c r="F397" s="72">
        <v>2050</v>
      </c>
      <c r="G397" s="72">
        <v>2060</v>
      </c>
      <c r="H397" s="72">
        <v>2070</v>
      </c>
      <c r="I397" s="72">
        <v>2080</v>
      </c>
      <c r="J397" s="72">
        <v>2090</v>
      </c>
      <c r="K397" s="72">
        <v>2100</v>
      </c>
      <c r="L397" s="2"/>
      <c r="M397" s="36"/>
      <c r="N397" s="36"/>
      <c r="Q397" s="2"/>
      <c r="R397" s="2"/>
      <c r="S397" s="2"/>
      <c r="T397" s="2"/>
      <c r="U397" s="2"/>
      <c r="V397" s="2"/>
      <c r="W397" s="2"/>
      <c r="X397" s="2"/>
      <c r="Y397" s="2"/>
      <c r="Z397" s="2"/>
    </row>
    <row r="398" spans="1:26" ht="14.5" outlineLevel="1">
      <c r="A398" s="21" t="s">
        <v>5</v>
      </c>
      <c r="B398" s="44">
        <v>2.4081633929956068</v>
      </c>
      <c r="C398" s="44">
        <v>2.1778998063176096</v>
      </c>
      <c r="D398" s="44">
        <v>2.030160535540535</v>
      </c>
      <c r="E398" s="44">
        <v>1.8924432557046535</v>
      </c>
      <c r="F398" s="44">
        <v>1.764068118439948</v>
      </c>
      <c r="G398" s="44">
        <v>1.6444013933392816</v>
      </c>
      <c r="H398" s="44">
        <v>1.5328523395159479</v>
      </c>
      <c r="I398" s="44">
        <v>1.42887028938118</v>
      </c>
      <c r="J398" s="44">
        <v>1.3319419302455358</v>
      </c>
      <c r="K398" s="44">
        <v>1.2415887703246482</v>
      </c>
      <c r="L398" s="2"/>
      <c r="M398" s="36"/>
      <c r="N398" s="36"/>
      <c r="Q398" s="2"/>
      <c r="R398" s="2"/>
      <c r="S398" s="2"/>
      <c r="T398" s="2"/>
      <c r="U398" s="2"/>
      <c r="V398" s="2"/>
      <c r="W398" s="2"/>
      <c r="X398" s="2"/>
      <c r="Y398" s="2"/>
      <c r="Z398" s="2"/>
    </row>
    <row r="399" spans="1:26" ht="14.5" outlineLevel="1">
      <c r="A399" s="21" t="s">
        <v>6</v>
      </c>
      <c r="B399" s="44">
        <v>2.2320375102165686</v>
      </c>
      <c r="C399" s="44">
        <v>1.9189505957974871</v>
      </c>
      <c r="D399" s="44">
        <v>1.7887773156227196</v>
      </c>
      <c r="E399" s="44">
        <v>1.6674344258230709</v>
      </c>
      <c r="F399" s="44">
        <v>1.5543229110393804</v>
      </c>
      <c r="G399" s="44">
        <v>1.4488843905147268</v>
      </c>
      <c r="H399" s="44">
        <v>1.3505983616193666</v>
      </c>
      <c r="I399" s="44">
        <v>1.2589796303629766</v>
      </c>
      <c r="J399" s="44">
        <v>1.1735759162097956</v>
      </c>
      <c r="K399" s="44">
        <v>1.0939656193727116</v>
      </c>
      <c r="L399" s="2"/>
      <c r="M399" s="36"/>
      <c r="N399" s="36"/>
      <c r="Q399" s="2"/>
      <c r="R399" s="2"/>
      <c r="S399" s="2"/>
      <c r="T399" s="2"/>
      <c r="U399" s="2"/>
      <c r="V399" s="2"/>
      <c r="W399" s="2"/>
      <c r="X399" s="2"/>
      <c r="Y399" s="2"/>
      <c r="Z399" s="2"/>
    </row>
    <row r="400" spans="1:26" ht="14.5" outlineLevel="1">
      <c r="A400" s="21" t="s">
        <v>11</v>
      </c>
      <c r="B400" s="44">
        <v>2.1318423765457832</v>
      </c>
      <c r="C400" s="44">
        <v>1.9278994566661294</v>
      </c>
      <c r="D400" s="44">
        <v>1.7969932189137936</v>
      </c>
      <c r="E400" s="44">
        <v>1.6748873112611131</v>
      </c>
      <c r="F400" s="44">
        <v>1.5610798818439153</v>
      </c>
      <c r="G400" s="44">
        <v>1.4550336309432754</v>
      </c>
      <c r="H400" s="44">
        <v>1.3561907859891236</v>
      </c>
      <c r="I400" s="44">
        <v>1.2641493225968123</v>
      </c>
      <c r="J400" s="44">
        <v>1.1783535493771096</v>
      </c>
      <c r="K400" s="44">
        <v>1.0983819803640003</v>
      </c>
      <c r="L400" s="2"/>
      <c r="M400" s="36"/>
      <c r="N400" s="36" t="s">
        <v>9</v>
      </c>
      <c r="Q400" s="2"/>
      <c r="R400" s="2"/>
      <c r="S400" s="2"/>
      <c r="T400" s="2"/>
      <c r="U400" s="2"/>
      <c r="V400" s="2"/>
      <c r="W400" s="2"/>
      <c r="X400" s="2"/>
      <c r="Y400" s="2"/>
      <c r="Z400" s="2"/>
    </row>
    <row r="401" spans="1:26" ht="14.5" outlineLevel="1">
      <c r="A401" s="21" t="s">
        <v>2</v>
      </c>
      <c r="B401" s="44">
        <v>2.4372780387298314</v>
      </c>
      <c r="C401" s="44">
        <v>1.9914336082703579</v>
      </c>
      <c r="D401" s="44">
        <v>1.8563433951056503</v>
      </c>
      <c r="E401" s="44">
        <v>1.7304171157106134</v>
      </c>
      <c r="F401" s="44">
        <v>1.6130331285897785</v>
      </c>
      <c r="G401" s="44">
        <v>1.5036119617088057</v>
      </c>
      <c r="H401" s="44">
        <v>1.4016134519012566</v>
      </c>
      <c r="I401" s="44">
        <v>1.3065340783255963</v>
      </c>
      <c r="J401" s="44">
        <v>1.2179044768088994</v>
      </c>
      <c r="K401" s="44">
        <v>1.1352871228066916</v>
      </c>
      <c r="L401" s="2"/>
      <c r="M401" s="36"/>
      <c r="N401" s="36"/>
      <c r="Q401" s="2"/>
      <c r="R401" s="2"/>
      <c r="S401" s="2"/>
      <c r="T401" s="2"/>
      <c r="U401" s="2"/>
      <c r="V401" s="2"/>
      <c r="W401" s="2"/>
      <c r="X401" s="2"/>
      <c r="Y401" s="2"/>
      <c r="Z401" s="2"/>
    </row>
    <row r="402" spans="1:26" ht="14.5" outlineLevel="1">
      <c r="A402" s="21" t="s">
        <v>3</v>
      </c>
      <c r="B402" s="44">
        <v>2.1501458866032204</v>
      </c>
      <c r="C402" s="44">
        <v>1.9445533984978656</v>
      </c>
      <c r="D402" s="44">
        <v>1.8126433353040488</v>
      </c>
      <c r="E402" s="44">
        <v>1.6896814783077261</v>
      </c>
      <c r="F402" s="44">
        <v>1.5750608200356675</v>
      </c>
      <c r="G402" s="44">
        <v>1.4682155297672153</v>
      </c>
      <c r="H402" s="44">
        <v>1.3686181602820959</v>
      </c>
      <c r="I402" s="44">
        <v>1.2757770440903389</v>
      </c>
      <c r="J402" s="44">
        <v>1.1892338662906565</v>
      </c>
      <c r="K402" s="44">
        <v>1.1085614020755785</v>
      </c>
      <c r="L402" s="2"/>
      <c r="M402" s="36"/>
      <c r="N402" s="36"/>
      <c r="Q402" s="2"/>
      <c r="R402" s="2"/>
      <c r="S402" s="2"/>
      <c r="T402" s="2"/>
      <c r="U402" s="2"/>
      <c r="V402" s="2"/>
      <c r="W402" s="2"/>
      <c r="X402" s="2"/>
      <c r="Y402" s="2"/>
      <c r="Z402" s="2"/>
    </row>
    <row r="403" spans="1:26" ht="14.5" outlineLevel="1">
      <c r="A403" s="21" t="s">
        <v>4</v>
      </c>
      <c r="B403" s="44">
        <v>2.4081633929956068</v>
      </c>
      <c r="C403" s="44">
        <v>2.1778998063176096</v>
      </c>
      <c r="D403" s="44">
        <v>2.030160535540535</v>
      </c>
      <c r="E403" s="44">
        <v>1.8924432557046535</v>
      </c>
      <c r="F403" s="44">
        <v>1.764068118439948</v>
      </c>
      <c r="G403" s="44">
        <v>1.6444013933392816</v>
      </c>
      <c r="H403" s="44">
        <v>1.5328523395159479</v>
      </c>
      <c r="I403" s="44">
        <v>1.42887028938118</v>
      </c>
      <c r="J403" s="44">
        <v>1.3319419302455358</v>
      </c>
      <c r="K403" s="44">
        <v>1.2415887703246482</v>
      </c>
      <c r="L403" s="2"/>
      <c r="M403" s="36"/>
      <c r="N403" s="36"/>
      <c r="Q403" s="2"/>
      <c r="R403" s="2"/>
      <c r="S403" s="2"/>
      <c r="T403" s="2"/>
      <c r="U403" s="2"/>
      <c r="V403" s="2"/>
      <c r="W403" s="2"/>
      <c r="X403" s="2"/>
      <c r="Y403" s="2"/>
      <c r="Z403" s="2"/>
    </row>
    <row r="404" spans="1:26" ht="14.5" outlineLevel="1">
      <c r="A404" s="21" t="s">
        <v>0</v>
      </c>
      <c r="B404" s="44">
        <v>2.0641400511390917</v>
      </c>
      <c r="C404" s="44">
        <v>1.8667712625579511</v>
      </c>
      <c r="D404" s="44">
        <v>1.740137601891887</v>
      </c>
      <c r="E404" s="44">
        <v>1.6220942191754173</v>
      </c>
      <c r="F404" s="44">
        <v>1.5120583872342412</v>
      </c>
      <c r="G404" s="44">
        <v>1.4094869085765271</v>
      </c>
      <c r="H404" s="44">
        <v>1.3138734338708125</v>
      </c>
      <c r="I404" s="44">
        <v>1.2247459623267256</v>
      </c>
      <c r="J404" s="44">
        <v>1.1416645116390305</v>
      </c>
      <c r="K404" s="44">
        <v>1.0642189459925555</v>
      </c>
      <c r="L404" s="2"/>
      <c r="M404" s="36"/>
      <c r="N404" s="36"/>
      <c r="Q404" s="2"/>
      <c r="R404" s="2"/>
      <c r="S404" s="2"/>
      <c r="T404" s="2"/>
      <c r="U404" s="2"/>
      <c r="V404" s="2"/>
      <c r="W404" s="2"/>
      <c r="X404" s="2"/>
      <c r="Y404" s="2"/>
      <c r="Z404" s="2"/>
    </row>
    <row r="405" spans="1:26" ht="14.5" outlineLevel="1">
      <c r="A405" s="21" t="s">
        <v>1</v>
      </c>
      <c r="B405" s="44">
        <v>1.6341108738184476</v>
      </c>
      <c r="C405" s="44">
        <v>1.477860582858378</v>
      </c>
      <c r="D405" s="44">
        <v>1.3776089348310772</v>
      </c>
      <c r="E405" s="44">
        <v>1.284157923513872</v>
      </c>
      <c r="F405" s="44">
        <v>1.1970462232271075</v>
      </c>
      <c r="G405" s="44">
        <v>1.1158438026230839</v>
      </c>
      <c r="H405" s="44">
        <v>1.0401498018143931</v>
      </c>
      <c r="I405" s="44">
        <v>0.96959055350865775</v>
      </c>
      <c r="J405" s="44">
        <v>0.90381773838089918</v>
      </c>
      <c r="K405" s="44">
        <v>0.84250666557743981</v>
      </c>
      <c r="L405" s="2"/>
      <c r="M405" s="36"/>
      <c r="N405" s="36"/>
      <c r="Q405" s="2"/>
      <c r="R405" s="2"/>
      <c r="S405" s="2"/>
      <c r="T405" s="2"/>
      <c r="U405" s="2"/>
      <c r="V405" s="2"/>
      <c r="W405" s="2"/>
      <c r="X405" s="2"/>
      <c r="Y405" s="2"/>
      <c r="Z405" s="2"/>
    </row>
    <row r="406" spans="1:26" ht="14.5" outlineLevel="1">
      <c r="A406" s="21" t="s">
        <v>7</v>
      </c>
      <c r="B406" s="44">
        <v>2.2320375102165686</v>
      </c>
      <c r="C406" s="44">
        <v>1.9189505957974871</v>
      </c>
      <c r="D406" s="44">
        <v>1.7887773156227196</v>
      </c>
      <c r="E406" s="44">
        <v>1.6674344258230709</v>
      </c>
      <c r="F406" s="44">
        <v>1.5543229110393804</v>
      </c>
      <c r="G406" s="44">
        <v>1.4488843905147268</v>
      </c>
      <c r="H406" s="44">
        <v>1.3505983616193666</v>
      </c>
      <c r="I406" s="44">
        <v>1.2589796303629766</v>
      </c>
      <c r="J406" s="44">
        <v>1.1735759162097956</v>
      </c>
      <c r="K406" s="44">
        <v>1.0939656193727116</v>
      </c>
      <c r="L406" s="2"/>
      <c r="M406" s="36"/>
      <c r="N406" s="36"/>
      <c r="Q406" s="2"/>
      <c r="R406" s="2"/>
      <c r="S406" s="2"/>
      <c r="T406" s="2"/>
      <c r="U406" s="2"/>
      <c r="V406" s="2"/>
      <c r="W406" s="2"/>
      <c r="X406" s="2"/>
      <c r="Y406" s="2"/>
      <c r="Z406" s="2"/>
    </row>
    <row r="407" spans="1:26" ht="14.5" outlineLevel="1">
      <c r="A407" s="21" t="s">
        <v>8</v>
      </c>
      <c r="B407" s="44">
        <v>2.4081633929956068</v>
      </c>
      <c r="C407" s="44">
        <v>2.1778998063176096</v>
      </c>
      <c r="D407" s="44">
        <v>2.030160535540535</v>
      </c>
      <c r="E407" s="44">
        <v>1.8924432557046535</v>
      </c>
      <c r="F407" s="44">
        <v>1.764068118439948</v>
      </c>
      <c r="G407" s="44">
        <v>1.6444013933392816</v>
      </c>
      <c r="H407" s="44">
        <v>1.5328523395159479</v>
      </c>
      <c r="I407" s="44">
        <v>1.42887028938118</v>
      </c>
      <c r="J407" s="44">
        <v>1.3319419302455358</v>
      </c>
      <c r="K407" s="44">
        <v>1.2415887703246482</v>
      </c>
      <c r="L407" s="2"/>
      <c r="M407" s="36"/>
      <c r="N407" s="36"/>
      <c r="Q407" s="2"/>
      <c r="R407" s="2"/>
      <c r="S407" s="2"/>
      <c r="T407" s="2"/>
      <c r="U407" s="2"/>
      <c r="V407" s="2"/>
      <c r="W407" s="2"/>
      <c r="X407" s="2"/>
      <c r="Y407" s="2"/>
      <c r="Z407" s="2"/>
    </row>
    <row r="408" spans="1:26" outlineLevel="1"/>
    <row r="409" spans="1:26" outlineLevel="1">
      <c r="A409" t="s">
        <v>57</v>
      </c>
    </row>
    <row r="410" spans="1:26" ht="14.5" outlineLevel="1">
      <c r="A410" s="8" t="s">
        <v>47</v>
      </c>
      <c r="K410" s="16"/>
    </row>
    <row r="411" spans="1:26" ht="13" outlineLevel="1">
      <c r="B411" s="4">
        <v>2010</v>
      </c>
      <c r="C411" s="4">
        <v>2020</v>
      </c>
      <c r="D411" s="4">
        <v>2030</v>
      </c>
      <c r="E411" s="4">
        <v>2040</v>
      </c>
      <c r="F411" s="4">
        <v>2050</v>
      </c>
      <c r="G411" s="4">
        <v>2060</v>
      </c>
      <c r="H411" s="4">
        <v>2070</v>
      </c>
      <c r="I411" s="4">
        <v>2080</v>
      </c>
      <c r="J411" s="4">
        <v>2090</v>
      </c>
      <c r="K411" s="4">
        <v>2100</v>
      </c>
      <c r="N411" s="1"/>
      <c r="O411" s="1"/>
      <c r="P411" s="1"/>
      <c r="Q411" s="1"/>
      <c r="R411" s="1"/>
      <c r="S411" s="1"/>
      <c r="T411" s="1"/>
      <c r="U411" s="1"/>
      <c r="V411" s="1"/>
      <c r="W411" s="1"/>
      <c r="X411" s="1"/>
      <c r="Y411" s="1"/>
    </row>
    <row r="412" spans="1:26" ht="13" outlineLevel="1">
      <c r="A412" s="4" t="s">
        <v>5</v>
      </c>
      <c r="B412" s="1">
        <f t="shared" ref="B412:K421" si="85">B398*B370</f>
        <v>136.98559505735412</v>
      </c>
      <c r="C412" s="1">
        <f t="shared" si="85"/>
        <v>135.08083276372116</v>
      </c>
      <c r="D412" s="1">
        <f t="shared" si="85"/>
        <v>147.43705879602734</v>
      </c>
      <c r="E412" s="1">
        <f t="shared" si="85"/>
        <v>183.93986319368898</v>
      </c>
      <c r="F412" s="1">
        <f t="shared" si="85"/>
        <v>222.64218314187679</v>
      </c>
      <c r="G412" s="1">
        <f t="shared" si="85"/>
        <v>320.0160233605676</v>
      </c>
      <c r="H412" s="1">
        <f t="shared" si="85"/>
        <v>428.65496446029056</v>
      </c>
      <c r="I412" s="1">
        <f t="shared" si="85"/>
        <v>571.63002316536836</v>
      </c>
      <c r="J412" s="1">
        <f t="shared" si="85"/>
        <v>1130.293295591528</v>
      </c>
      <c r="K412" s="1">
        <f t="shared" si="85"/>
        <v>2028.0072825334</v>
      </c>
      <c r="N412" s="1"/>
      <c r="O412" s="1"/>
      <c r="P412" s="1"/>
      <c r="Q412" s="1"/>
      <c r="R412" s="1"/>
      <c r="S412" s="1"/>
      <c r="T412" s="1"/>
      <c r="U412" s="1"/>
      <c r="V412" s="1"/>
      <c r="W412" s="1"/>
      <c r="X412" s="1"/>
      <c r="Y412" s="1"/>
    </row>
    <row r="413" spans="1:26" ht="13" outlineLevel="1">
      <c r="A413" s="4" t="s">
        <v>6</v>
      </c>
      <c r="B413" s="1">
        <f t="shared" si="85"/>
        <v>233.42194271397852</v>
      </c>
      <c r="C413" s="1">
        <f t="shared" si="85"/>
        <v>414.28466924125235</v>
      </c>
      <c r="D413" s="1">
        <f t="shared" si="85"/>
        <v>720.52172689619738</v>
      </c>
      <c r="E413" s="1">
        <f t="shared" si="85"/>
        <v>1093.7527649447288</v>
      </c>
      <c r="F413" s="1">
        <f t="shared" si="85"/>
        <v>1408.0867135335068</v>
      </c>
      <c r="G413" s="1">
        <f t="shared" si="85"/>
        <v>1690.2919247285072</v>
      </c>
      <c r="H413" s="1">
        <f t="shared" si="85"/>
        <v>2025.9248136274705</v>
      </c>
      <c r="I413" s="1">
        <f t="shared" si="85"/>
        <v>2312.6270803777629</v>
      </c>
      <c r="J413" s="1">
        <f t="shared" si="85"/>
        <v>2886.3239390781305</v>
      </c>
      <c r="K413" s="1">
        <f t="shared" si="85"/>
        <v>3618.2205733249766</v>
      </c>
      <c r="N413" s="1"/>
      <c r="O413" s="1"/>
      <c r="P413" s="1"/>
      <c r="Q413" s="1"/>
      <c r="R413" s="1"/>
      <c r="S413" s="1"/>
      <c r="T413" s="1"/>
      <c r="U413" s="1"/>
      <c r="V413" s="1"/>
      <c r="W413" s="1"/>
      <c r="X413" s="1"/>
      <c r="Y413" s="1"/>
    </row>
    <row r="414" spans="1:26" ht="13" outlineLevel="1">
      <c r="A414" s="4" t="s">
        <v>11</v>
      </c>
      <c r="B414" s="1">
        <f t="shared" si="85"/>
        <v>4028.5383337632397</v>
      </c>
      <c r="C414" s="1">
        <f t="shared" si="85"/>
        <v>5384.7991333345963</v>
      </c>
      <c r="D414" s="1">
        <f t="shared" si="85"/>
        <v>7113.1037013019377</v>
      </c>
      <c r="E414" s="1">
        <f t="shared" si="85"/>
        <v>9078.9270163996407</v>
      </c>
      <c r="F414" s="1">
        <f t="shared" si="85"/>
        <v>11450.3473395495</v>
      </c>
      <c r="G414" s="1">
        <f t="shared" si="85"/>
        <v>14002.493606299127</v>
      </c>
      <c r="H414" s="1">
        <f t="shared" si="85"/>
        <v>16858.398811907002</v>
      </c>
      <c r="I414" s="1">
        <f t="shared" si="85"/>
        <v>19737.871564436318</v>
      </c>
      <c r="J414" s="1">
        <f t="shared" si="85"/>
        <v>22685.924631777008</v>
      </c>
      <c r="K414" s="1">
        <f t="shared" si="85"/>
        <v>25658.205914649399</v>
      </c>
      <c r="N414" s="1"/>
      <c r="O414" s="1"/>
      <c r="P414" s="1"/>
      <c r="Q414" s="1"/>
      <c r="R414" s="1"/>
      <c r="S414" s="1"/>
      <c r="T414" s="1"/>
      <c r="U414" s="1"/>
      <c r="V414" s="1"/>
      <c r="W414" s="1"/>
      <c r="X414" s="1"/>
      <c r="Y414" s="1"/>
    </row>
    <row r="415" spans="1:26" ht="13" outlineLevel="1">
      <c r="A415" s="4" t="s">
        <v>2</v>
      </c>
      <c r="B415" s="1">
        <f t="shared" si="85"/>
        <v>859.22072603740116</v>
      </c>
      <c r="C415" s="1">
        <f t="shared" si="85"/>
        <v>869.62396875755326</v>
      </c>
      <c r="D415" s="1">
        <f t="shared" si="85"/>
        <v>1126.6467961356386</v>
      </c>
      <c r="E415" s="1">
        <f t="shared" si="85"/>
        <v>1511.7083098656028</v>
      </c>
      <c r="F415" s="1">
        <f t="shared" si="85"/>
        <v>2058.1958631841271</v>
      </c>
      <c r="G415" s="1">
        <f t="shared" si="85"/>
        <v>2633.7287545382947</v>
      </c>
      <c r="H415" s="1">
        <f t="shared" si="85"/>
        <v>3399.2397000209739</v>
      </c>
      <c r="I415" s="1">
        <f t="shared" si="85"/>
        <v>4007.3217867778289</v>
      </c>
      <c r="J415" s="1">
        <f t="shared" si="85"/>
        <v>4649.3101598695803</v>
      </c>
      <c r="K415" s="1">
        <f t="shared" si="85"/>
        <v>5390.6621695230169</v>
      </c>
      <c r="N415" s="1"/>
      <c r="O415" s="1"/>
      <c r="P415" s="1"/>
      <c r="Q415" s="1"/>
      <c r="R415" s="1"/>
      <c r="S415" s="1"/>
      <c r="T415" s="1"/>
      <c r="U415" s="1"/>
      <c r="V415" s="1"/>
      <c r="W415" s="1"/>
      <c r="X415" s="1"/>
      <c r="Y415" s="1"/>
    </row>
    <row r="416" spans="1:26" ht="13" outlineLevel="1">
      <c r="A416" s="4" t="s">
        <v>3</v>
      </c>
      <c r="B416" s="1">
        <f t="shared" si="85"/>
        <v>699.39846450972402</v>
      </c>
      <c r="C416" s="1">
        <f t="shared" si="85"/>
        <v>800.63284185069392</v>
      </c>
      <c r="D416" s="1">
        <f t="shared" si="85"/>
        <v>959.1379395190279</v>
      </c>
      <c r="E416" s="1">
        <f t="shared" si="85"/>
        <v>1209.4689546540124</v>
      </c>
      <c r="F416" s="1">
        <f t="shared" si="85"/>
        <v>1527.5285893844919</v>
      </c>
      <c r="G416" s="1">
        <f t="shared" si="85"/>
        <v>1673.1111139112709</v>
      </c>
      <c r="H416" s="1">
        <f t="shared" si="85"/>
        <v>2306.0769467581895</v>
      </c>
      <c r="I416" s="1">
        <f t="shared" si="85"/>
        <v>3319.408432569408</v>
      </c>
      <c r="J416" s="1">
        <f t="shared" si="85"/>
        <v>4776.3377711822759</v>
      </c>
      <c r="K416" s="1">
        <f t="shared" si="85"/>
        <v>6828.6603813190031</v>
      </c>
      <c r="N416" s="1"/>
      <c r="O416" s="1"/>
      <c r="P416" s="1"/>
      <c r="Q416" s="1"/>
      <c r="R416" s="1"/>
      <c r="S416" s="1"/>
      <c r="T416" s="1"/>
      <c r="U416" s="1"/>
      <c r="V416" s="1"/>
      <c r="W416" s="1"/>
      <c r="X416" s="1"/>
      <c r="Y416" s="1"/>
    </row>
    <row r="417" spans="1:26" ht="13" outlineLevel="1">
      <c r="A417" s="4" t="s">
        <v>4</v>
      </c>
      <c r="B417" s="1">
        <f t="shared" si="85"/>
        <v>835.21185328047397</v>
      </c>
      <c r="C417" s="1">
        <f t="shared" si="85"/>
        <v>836.46776927372377</v>
      </c>
      <c r="D417" s="1">
        <f t="shared" si="85"/>
        <v>883.41932209140464</v>
      </c>
      <c r="E417" s="1">
        <f t="shared" si="85"/>
        <v>987.83340107622553</v>
      </c>
      <c r="F417" s="1">
        <f t="shared" si="85"/>
        <v>1105.4951579899985</v>
      </c>
      <c r="G417" s="1">
        <f t="shared" si="85"/>
        <v>1344.2128751062562</v>
      </c>
      <c r="H417" s="1">
        <f t="shared" si="85"/>
        <v>1636.3982215206725</v>
      </c>
      <c r="I417" s="1">
        <f t="shared" si="85"/>
        <v>1714.644347257416</v>
      </c>
      <c r="J417" s="1">
        <f t="shared" si="85"/>
        <v>1864.71870234375</v>
      </c>
      <c r="K417" s="1">
        <f t="shared" si="85"/>
        <v>2161.281797515659</v>
      </c>
      <c r="N417" s="1"/>
      <c r="O417" s="1"/>
      <c r="P417" s="1"/>
      <c r="Q417" s="1"/>
      <c r="R417" s="1"/>
      <c r="S417" s="1"/>
      <c r="T417" s="1"/>
      <c r="U417" s="1"/>
      <c r="V417" s="1"/>
      <c r="W417" s="1"/>
      <c r="X417" s="1"/>
      <c r="Y417" s="1"/>
    </row>
    <row r="418" spans="1:26" ht="13" outlineLevel="1">
      <c r="A418" s="4" t="s">
        <v>0</v>
      </c>
      <c r="B418" s="1">
        <f t="shared" si="85"/>
        <v>12123.405753406048</v>
      </c>
      <c r="C418" s="1">
        <f t="shared" si="85"/>
        <v>14598.854448669515</v>
      </c>
      <c r="D418" s="1">
        <f t="shared" si="85"/>
        <v>17847.986477163107</v>
      </c>
      <c r="E418" s="1">
        <f t="shared" si="85"/>
        <v>21282.510958314069</v>
      </c>
      <c r="F418" s="1">
        <f t="shared" si="85"/>
        <v>25094.292361339652</v>
      </c>
      <c r="G418" s="1">
        <f t="shared" si="85"/>
        <v>28878.766264867656</v>
      </c>
      <c r="H418" s="1">
        <f t="shared" si="85"/>
        <v>32853.049131973668</v>
      </c>
      <c r="I418" s="1">
        <f t="shared" si="85"/>
        <v>36565.50211650959</v>
      </c>
      <c r="J418" s="1">
        <f t="shared" si="85"/>
        <v>40257.291312289322</v>
      </c>
      <c r="K418" s="1">
        <f t="shared" si="85"/>
        <v>43844.23370720417</v>
      </c>
      <c r="L418" s="12" t="s">
        <v>93</v>
      </c>
      <c r="N418" s="1"/>
      <c r="O418" s="1"/>
      <c r="P418" s="1"/>
      <c r="Q418" s="1"/>
      <c r="R418" s="1"/>
      <c r="S418" s="1"/>
      <c r="T418" s="1"/>
      <c r="U418" s="1"/>
      <c r="V418" s="1"/>
      <c r="W418" s="1"/>
      <c r="X418" s="1"/>
      <c r="Y418" s="1"/>
    </row>
    <row r="419" spans="1:26" ht="13" outlineLevel="1">
      <c r="A419" s="4" t="s">
        <v>1</v>
      </c>
      <c r="B419" s="1">
        <f t="shared" si="85"/>
        <v>5651.8217072973966</v>
      </c>
      <c r="C419" s="1">
        <f t="shared" si="85"/>
        <v>6571.2987340359823</v>
      </c>
      <c r="D419" s="1">
        <f t="shared" si="85"/>
        <v>7788.6976243546505</v>
      </c>
      <c r="E419" s="1">
        <f t="shared" si="85"/>
        <v>8976.304667305285</v>
      </c>
      <c r="F419" s="1">
        <f t="shared" si="85"/>
        <v>10310.103211562924</v>
      </c>
      <c r="G419" s="1">
        <f t="shared" si="85"/>
        <v>11454.839384168989</v>
      </c>
      <c r="H419" s="1">
        <f t="shared" si="85"/>
        <v>12686.588028577635</v>
      </c>
      <c r="I419" s="1">
        <f t="shared" si="85"/>
        <v>13879.278320621277</v>
      </c>
      <c r="J419" s="1">
        <f t="shared" si="85"/>
        <v>15130.968800673816</v>
      </c>
      <c r="K419" s="1">
        <f t="shared" si="85"/>
        <v>16431.71694970713</v>
      </c>
      <c r="N419" s="1"/>
      <c r="O419" s="1"/>
      <c r="P419" s="1"/>
      <c r="Q419" s="1"/>
      <c r="R419" s="1"/>
      <c r="S419" s="1"/>
      <c r="T419" s="1"/>
      <c r="U419" s="1"/>
      <c r="V419" s="1"/>
      <c r="W419" s="1"/>
      <c r="X419" s="1"/>
      <c r="Y419" s="1"/>
    </row>
    <row r="420" spans="1:26" ht="13" outlineLevel="1">
      <c r="A420" s="4" t="s">
        <v>7</v>
      </c>
      <c r="B420" s="1">
        <f t="shared" si="85"/>
        <v>2538.1176079577376</v>
      </c>
      <c r="C420" s="1">
        <f t="shared" si="85"/>
        <v>3405.62038999487</v>
      </c>
      <c r="D420" s="1">
        <f t="shared" si="85"/>
        <v>4557.8637454537038</v>
      </c>
      <c r="E420" s="1">
        <f t="shared" si="85"/>
        <v>5644.4417530447881</v>
      </c>
      <c r="F420" s="1">
        <f t="shared" si="85"/>
        <v>6919.3255699604151</v>
      </c>
      <c r="G420" s="1">
        <f t="shared" si="85"/>
        <v>7887.0772514420196</v>
      </c>
      <c r="H420" s="1">
        <f t="shared" si="85"/>
        <v>8856.7193166443612</v>
      </c>
      <c r="I420" s="1">
        <f t="shared" si="85"/>
        <v>10362.604943716695</v>
      </c>
      <c r="J420" s="1">
        <f t="shared" si="85"/>
        <v>11946.929292196288</v>
      </c>
      <c r="K420" s="1">
        <f t="shared" si="85"/>
        <v>13619.852256363181</v>
      </c>
      <c r="N420" s="1"/>
      <c r="O420" s="1"/>
      <c r="P420" s="1"/>
      <c r="Q420" s="1"/>
      <c r="R420" s="1"/>
      <c r="S420" s="1"/>
      <c r="T420" s="1"/>
      <c r="U420" s="1"/>
      <c r="V420" s="1"/>
      <c r="W420" s="1"/>
      <c r="X420" s="1"/>
      <c r="Y420" s="1"/>
    </row>
    <row r="421" spans="1:26" ht="13" outlineLevel="1">
      <c r="A421" s="4" t="s">
        <v>8</v>
      </c>
      <c r="B421" s="1">
        <f t="shared" si="85"/>
        <v>161.31440198470435</v>
      </c>
      <c r="C421" s="1">
        <f t="shared" si="85"/>
        <v>198.63236786301638</v>
      </c>
      <c r="D421" s="1">
        <f t="shared" si="85"/>
        <v>264.33947349027858</v>
      </c>
      <c r="E421" s="1">
        <f t="shared" si="85"/>
        <v>396.21062385746461</v>
      </c>
      <c r="F421" s="1">
        <f t="shared" si="85"/>
        <v>592.42944628306907</v>
      </c>
      <c r="G421" s="1">
        <f t="shared" si="85"/>
        <v>1484.6686238582481</v>
      </c>
      <c r="H421" s="1">
        <f t="shared" si="85"/>
        <v>2973.7815592115194</v>
      </c>
      <c r="I421" s="1">
        <f t="shared" si="85"/>
        <v>4716.5611545213142</v>
      </c>
      <c r="J421" s="1">
        <f t="shared" si="85"/>
        <v>7438.7583885783724</v>
      </c>
      <c r="K421" s="1">
        <f t="shared" si="85"/>
        <v>11448.568106182693</v>
      </c>
      <c r="N421" s="1"/>
      <c r="O421" s="1"/>
      <c r="P421" s="1"/>
      <c r="Q421" s="1"/>
      <c r="R421" s="1"/>
      <c r="S421" s="1"/>
      <c r="T421" s="1"/>
      <c r="U421" s="1"/>
      <c r="V421" s="1"/>
      <c r="W421" s="1"/>
    </row>
    <row r="422" spans="1:26" ht="14.5" outlineLevel="1">
      <c r="A422" s="16"/>
      <c r="B422" s="1"/>
      <c r="C422" s="1"/>
      <c r="D422" s="1"/>
      <c r="E422" s="1"/>
      <c r="F422" s="1"/>
      <c r="G422" s="1"/>
      <c r="H422" s="1"/>
      <c r="I422" s="1"/>
      <c r="J422" s="1"/>
      <c r="K422" s="1"/>
    </row>
    <row r="423" spans="1:26" ht="14.5" outlineLevel="1">
      <c r="A423" s="16" t="s">
        <v>58</v>
      </c>
      <c r="B423" s="3"/>
      <c r="C423" s="3"/>
      <c r="D423" s="3"/>
      <c r="E423" s="3"/>
      <c r="F423" s="3"/>
      <c r="G423" s="3"/>
      <c r="H423" s="3"/>
      <c r="I423" s="3"/>
      <c r="J423" s="3"/>
      <c r="K423" s="3"/>
    </row>
    <row r="424" spans="1:26" ht="14.5" outlineLevel="1">
      <c r="A424" s="24" t="s">
        <v>39</v>
      </c>
      <c r="B424" s="23"/>
      <c r="C424" s="23"/>
      <c r="D424" s="23"/>
      <c r="E424" s="23"/>
      <c r="F424" s="23"/>
      <c r="G424" s="23"/>
      <c r="H424" s="23"/>
      <c r="I424" s="23"/>
      <c r="J424" s="23"/>
      <c r="K424" s="23"/>
      <c r="L424" s="32"/>
    </row>
    <row r="425" spans="1:26" ht="14.5" outlineLevel="1">
      <c r="A425" s="23"/>
      <c r="B425" s="69">
        <v>2010</v>
      </c>
      <c r="C425" s="69">
        <v>2020</v>
      </c>
      <c r="D425" s="69">
        <v>2030</v>
      </c>
      <c r="E425" s="69">
        <v>2040</v>
      </c>
      <c r="F425" s="69">
        <v>2050</v>
      </c>
      <c r="G425" s="69">
        <v>2060</v>
      </c>
      <c r="H425" s="69">
        <v>2070</v>
      </c>
      <c r="I425" s="69">
        <v>2080</v>
      </c>
      <c r="J425" s="69">
        <v>2090</v>
      </c>
      <c r="K425" s="69">
        <v>2100</v>
      </c>
      <c r="L425" s="6"/>
      <c r="O425" s="1"/>
      <c r="P425" s="1"/>
      <c r="Q425" s="1"/>
      <c r="R425" s="1"/>
      <c r="S425" s="1"/>
      <c r="T425" s="1"/>
      <c r="U425" s="1"/>
      <c r="V425" s="1"/>
      <c r="W425" s="1"/>
      <c r="X425" s="1"/>
      <c r="Y425" s="1"/>
      <c r="Z425" s="1"/>
    </row>
    <row r="426" spans="1:26" ht="14.5" outlineLevel="1">
      <c r="A426" s="23" t="s">
        <v>5</v>
      </c>
      <c r="B426" s="46">
        <f t="shared" ref="B426:K426" si="86">B370*B10</f>
        <v>48.705992307982498</v>
      </c>
      <c r="C426" s="46">
        <f t="shared" si="86"/>
        <v>68.211268181633102</v>
      </c>
      <c r="D426" s="46">
        <f t="shared" si="86"/>
        <v>101.26686697452281</v>
      </c>
      <c r="E426" s="46">
        <f t="shared" si="86"/>
        <v>167.114055785234</v>
      </c>
      <c r="F426" s="46">
        <f t="shared" si="86"/>
        <v>260.81680585444792</v>
      </c>
      <c r="G426" s="46">
        <f t="shared" si="86"/>
        <v>469.08707455882825</v>
      </c>
      <c r="H426" s="46">
        <f t="shared" si="86"/>
        <v>765.45263436569417</v>
      </c>
      <c r="I426" s="46">
        <f t="shared" si="86"/>
        <v>1218.8684253502206</v>
      </c>
      <c r="J426" s="46">
        <f t="shared" si="86"/>
        <v>2827.5864333681911</v>
      </c>
      <c r="K426" s="46">
        <f t="shared" si="86"/>
        <v>5863.9433894474969</v>
      </c>
      <c r="L426" s="6"/>
      <c r="O426" s="1"/>
      <c r="P426" s="1"/>
      <c r="Q426" s="1"/>
      <c r="R426" s="1"/>
      <c r="S426" s="1"/>
      <c r="T426" s="1"/>
      <c r="U426" s="1"/>
      <c r="V426" s="1"/>
      <c r="W426" s="1"/>
      <c r="X426" s="1"/>
      <c r="Y426" s="1"/>
      <c r="Z426" s="1"/>
    </row>
    <row r="427" spans="1:26" ht="14.5" outlineLevel="1">
      <c r="A427" s="23" t="s">
        <v>6</v>
      </c>
      <c r="B427" s="46">
        <f t="shared" ref="B427:K427" si="87">B371*B11</f>
        <v>152.67081993272404</v>
      </c>
      <c r="C427" s="46">
        <f t="shared" si="87"/>
        <v>327.65725469669849</v>
      </c>
      <c r="D427" s="46">
        <f t="shared" si="87"/>
        <v>621.2319199341888</v>
      </c>
      <c r="E427" s="46">
        <f t="shared" si="87"/>
        <v>996.90245985361798</v>
      </c>
      <c r="F427" s="46">
        <f t="shared" si="87"/>
        <v>1326.2541407716037</v>
      </c>
      <c r="G427" s="46">
        <f t="shared" si="87"/>
        <v>1621.9870525981282</v>
      </c>
      <c r="H427" s="46">
        <f t="shared" si="87"/>
        <v>1975.6323328057629</v>
      </c>
      <c r="I427" s="46">
        <f t="shared" si="87"/>
        <v>2303.5996434415401</v>
      </c>
      <c r="J427" s="46">
        <f t="shared" si="87"/>
        <v>2979.6533344197196</v>
      </c>
      <c r="K427" s="46">
        <f t="shared" si="87"/>
        <v>3941.4677103700133</v>
      </c>
      <c r="L427" s="6"/>
      <c r="O427" s="1"/>
      <c r="P427" s="1"/>
      <c r="Q427" s="1"/>
      <c r="R427" s="1"/>
      <c r="S427" s="1"/>
      <c r="T427" s="1"/>
      <c r="U427" s="1"/>
      <c r="V427" s="1"/>
      <c r="W427" s="1"/>
      <c r="X427" s="1"/>
      <c r="Y427" s="1"/>
      <c r="Z427" s="1"/>
    </row>
    <row r="428" spans="1:26" ht="14.5" outlineLevel="1">
      <c r="A428" s="23" t="s">
        <v>11</v>
      </c>
      <c r="B428" s="46">
        <f t="shared" ref="B428:K428" si="88">B372*B12</f>
        <v>1152.6721125489228</v>
      </c>
      <c r="C428" s="46">
        <f t="shared" si="88"/>
        <v>1750.2394053622106</v>
      </c>
      <c r="D428" s="46">
        <f t="shared" si="88"/>
        <v>2488.869810360517</v>
      </c>
      <c r="E428" s="46">
        <f t="shared" si="88"/>
        <v>3369.5664100868812</v>
      </c>
      <c r="F428" s="46">
        <f t="shared" si="88"/>
        <v>4453.3649985475167</v>
      </c>
      <c r="G428" s="46">
        <f t="shared" si="88"/>
        <v>5636.1683702060054</v>
      </c>
      <c r="H428" s="46">
        <f t="shared" si="88"/>
        <v>6970.3009488355083</v>
      </c>
      <c r="I428" s="46">
        <f t="shared" si="88"/>
        <v>8385.2006129231013</v>
      </c>
      <c r="J428" s="46">
        <f t="shared" si="88"/>
        <v>9918.6538223069547</v>
      </c>
      <c r="K428" s="46">
        <f t="shared" si="88"/>
        <v>11539.870602205208</v>
      </c>
      <c r="L428" s="6"/>
      <c r="O428" s="1"/>
      <c r="P428" s="1"/>
      <c r="Q428" s="1"/>
      <c r="R428" s="1"/>
      <c r="S428" s="1"/>
      <c r="T428" s="1"/>
      <c r="U428" s="1"/>
      <c r="V428" s="1"/>
      <c r="W428" s="1"/>
      <c r="X428" s="1"/>
      <c r="Y428" s="1"/>
      <c r="Z428" s="1"/>
    </row>
    <row r="429" spans="1:26" ht="14.5" outlineLevel="1">
      <c r="A429" s="23" t="s">
        <v>2</v>
      </c>
      <c r="B429" s="46">
        <f t="shared" ref="B429:K429" si="89">B373*B13</f>
        <v>98.333000181960543</v>
      </c>
      <c r="C429" s="46">
        <f t="shared" si="89"/>
        <v>123.62544291667922</v>
      </c>
      <c r="D429" s="46">
        <f t="shared" si="89"/>
        <v>172.8609264731495</v>
      </c>
      <c r="E429" s="46">
        <f t="shared" si="89"/>
        <v>249.72812289904226</v>
      </c>
      <c r="F429" s="46">
        <f t="shared" si="89"/>
        <v>368.80105892612079</v>
      </c>
      <c r="G429" s="46">
        <f t="shared" si="89"/>
        <v>512.64127446490295</v>
      </c>
      <c r="H429" s="46">
        <f t="shared" si="89"/>
        <v>720.86430038286528</v>
      </c>
      <c r="I429" s="46">
        <f t="shared" si="89"/>
        <v>932.83175585112838</v>
      </c>
      <c r="J429" s="46">
        <f t="shared" si="89"/>
        <v>1191.873858115202</v>
      </c>
      <c r="K429" s="46">
        <f t="shared" si="89"/>
        <v>1520.8061611360547</v>
      </c>
      <c r="L429" s="6"/>
      <c r="O429" s="1"/>
      <c r="P429" s="1"/>
      <c r="Q429" s="1"/>
      <c r="R429" s="1"/>
      <c r="S429" s="1"/>
      <c r="T429" s="1"/>
      <c r="U429" s="1"/>
      <c r="V429" s="1"/>
      <c r="W429" s="1"/>
      <c r="X429" s="1"/>
      <c r="Y429" s="1"/>
      <c r="Z429" s="1"/>
    </row>
    <row r="430" spans="1:26" ht="14.5" outlineLevel="1">
      <c r="A430" s="23" t="s">
        <v>3</v>
      </c>
      <c r="B430" s="46">
        <f t="shared" ref="B430:K430" si="90">B374*B14</f>
        <v>190.53752023879716</v>
      </c>
      <c r="C430" s="46">
        <f t="shared" si="90"/>
        <v>270.475357736604</v>
      </c>
      <c r="D430" s="46">
        <f t="shared" si="90"/>
        <v>386.68963487355688</v>
      </c>
      <c r="E430" s="46">
        <f t="shared" si="90"/>
        <v>569.80242258085434</v>
      </c>
      <c r="F430" s="46">
        <f t="shared" si="90"/>
        <v>828.86805718190692</v>
      </c>
      <c r="G430" s="46">
        <f t="shared" si="90"/>
        <v>1031.3336996727066</v>
      </c>
      <c r="H430" s="46">
        <f t="shared" si="90"/>
        <v>1600.0825049626053</v>
      </c>
      <c r="I430" s="46">
        <f t="shared" si="90"/>
        <v>2581.4788726186162</v>
      </c>
      <c r="J430" s="46">
        <f t="shared" si="90"/>
        <v>4157.7671227917726</v>
      </c>
      <c r="K430" s="46">
        <f t="shared" si="90"/>
        <v>6658.4923098992067</v>
      </c>
      <c r="L430" s="6"/>
      <c r="O430" s="1"/>
      <c r="P430" s="1"/>
      <c r="Q430" s="1"/>
      <c r="R430" s="1"/>
      <c r="S430" s="1"/>
      <c r="T430" s="1"/>
      <c r="U430" s="1"/>
      <c r="V430" s="1"/>
      <c r="W430" s="1"/>
      <c r="X430" s="1"/>
      <c r="Y430" s="1"/>
      <c r="Z430" s="1"/>
    </row>
    <row r="431" spans="1:26" ht="14.5" outlineLevel="1">
      <c r="A431" s="23" t="s">
        <v>4</v>
      </c>
      <c r="B431" s="46">
        <f t="shared" ref="B431:K431" si="91">B375*B15</f>
        <v>132.09084609046849</v>
      </c>
      <c r="C431" s="46">
        <f t="shared" si="91"/>
        <v>176.1548403644168</v>
      </c>
      <c r="D431" s="46">
        <f t="shared" si="91"/>
        <v>234.13874578832784</v>
      </c>
      <c r="E431" s="46">
        <f t="shared" si="91"/>
        <v>321.03509834673241</v>
      </c>
      <c r="F431" s="46">
        <f t="shared" si="91"/>
        <v>433.54099754850319</v>
      </c>
      <c r="G431" s="46">
        <f t="shared" si="91"/>
        <v>624.12289418537671</v>
      </c>
      <c r="H431" s="46">
        <f t="shared" si="91"/>
        <v>884.9319729092158</v>
      </c>
      <c r="I431" s="46">
        <f t="shared" si="91"/>
        <v>1072.5808927199998</v>
      </c>
      <c r="J431" s="46">
        <f t="shared" si="91"/>
        <v>1343.93852292</v>
      </c>
      <c r="K431" s="46">
        <f t="shared" si="91"/>
        <v>1783.7629956680869</v>
      </c>
      <c r="L431" s="6"/>
      <c r="O431" s="1"/>
      <c r="P431" s="1"/>
      <c r="Q431" s="1"/>
      <c r="R431" s="1"/>
      <c r="S431" s="1"/>
      <c r="T431" s="1"/>
      <c r="U431" s="1"/>
      <c r="V431" s="1"/>
      <c r="W431" s="1"/>
      <c r="X431" s="1"/>
      <c r="Y431" s="1"/>
      <c r="Z431" s="1"/>
    </row>
    <row r="432" spans="1:26" ht="14.5" outlineLevel="1">
      <c r="A432" s="23" t="s">
        <v>0</v>
      </c>
      <c r="B432" s="46">
        <f t="shared" ref="B432:K432" si="92">B376*B16</f>
        <v>2045.4427912115862</v>
      </c>
      <c r="C432" s="46">
        <f t="shared" si="92"/>
        <v>2888.1529301417722</v>
      </c>
      <c r="D432" s="46">
        <f t="shared" si="92"/>
        <v>3887.9703733986685</v>
      </c>
      <c r="E432" s="46">
        <f t="shared" si="92"/>
        <v>4995.7413883291138</v>
      </c>
      <c r="F432" s="46">
        <f t="shared" si="92"/>
        <v>6231.9158912833973</v>
      </c>
      <c r="G432" s="46">
        <f t="shared" si="92"/>
        <v>7504.8570687440861</v>
      </c>
      <c r="H432" s="46">
        <f t="shared" si="92"/>
        <v>8849.8734924712553</v>
      </c>
      <c r="I432" s="46">
        <f t="shared" si="92"/>
        <v>10065.767198641113</v>
      </c>
      <c r="J432" s="46">
        <f t="shared" si="92"/>
        <v>11155.974943422534</v>
      </c>
      <c r="K432" s="46">
        <f t="shared" si="92"/>
        <v>12082.979664337054</v>
      </c>
      <c r="L432" s="6"/>
      <c r="O432" s="1"/>
      <c r="P432" s="1"/>
      <c r="Q432" s="1"/>
      <c r="R432" s="1"/>
      <c r="S432" s="1"/>
      <c r="T432" s="1"/>
      <c r="U432" s="1"/>
      <c r="V432" s="1"/>
      <c r="W432" s="1"/>
      <c r="X432" s="1"/>
      <c r="Y432" s="1"/>
      <c r="Z432" s="1"/>
    </row>
    <row r="433" spans="1:26" ht="14.5" outlineLevel="1">
      <c r="A433" s="23" t="s">
        <v>1</v>
      </c>
      <c r="B433" s="46">
        <f t="shared" ref="B433:K433" si="93">B377*B17</f>
        <v>437.64377978694125</v>
      </c>
      <c r="C433" s="46">
        <f t="shared" si="93"/>
        <v>547.85479407839944</v>
      </c>
      <c r="D433" s="46">
        <f t="shared" si="93"/>
        <v>652.8667031238499</v>
      </c>
      <c r="E433" s="46">
        <f t="shared" si="93"/>
        <v>739.85274451759381</v>
      </c>
      <c r="F433" s="46">
        <f t="shared" si="93"/>
        <v>822.55126939352249</v>
      </c>
      <c r="G433" s="46">
        <f t="shared" si="93"/>
        <v>870.63325702200234</v>
      </c>
      <c r="H433" s="46">
        <f t="shared" si="93"/>
        <v>900.00441049108713</v>
      </c>
      <c r="I433" s="46">
        <f t="shared" si="93"/>
        <v>909.87972216766354</v>
      </c>
      <c r="J433" s="46">
        <f t="shared" si="93"/>
        <v>912.66204414719846</v>
      </c>
      <c r="K433" s="46">
        <f t="shared" si="93"/>
        <v>903.6112125964338</v>
      </c>
      <c r="L433" s="6"/>
      <c r="O433" s="1"/>
      <c r="P433" s="1"/>
      <c r="Q433" s="1"/>
      <c r="R433" s="1"/>
      <c r="S433" s="1"/>
      <c r="T433" s="1"/>
      <c r="U433" s="1"/>
      <c r="V433" s="1"/>
      <c r="W433" s="1"/>
      <c r="X433" s="1"/>
      <c r="Y433" s="1"/>
      <c r="Z433" s="1"/>
    </row>
    <row r="434" spans="1:26" ht="14.5" outlineLevel="1">
      <c r="A434" s="23" t="s">
        <v>7</v>
      </c>
      <c r="B434" s="46">
        <f t="shared" ref="B434:K434" si="94">B378*B18</f>
        <v>814.23770636630297</v>
      </c>
      <c r="C434" s="46">
        <f t="shared" si="94"/>
        <v>1412.6680216010982</v>
      </c>
      <c r="D434" s="46">
        <f t="shared" si="94"/>
        <v>2223.2428250511107</v>
      </c>
      <c r="E434" s="46">
        <f t="shared" si="94"/>
        <v>3151.2480001394783</v>
      </c>
      <c r="F434" s="46">
        <f t="shared" si="94"/>
        <v>4336.8622999208319</v>
      </c>
      <c r="G434" s="46">
        <f t="shared" si="94"/>
        <v>5470.8079570313394</v>
      </c>
      <c r="H434" s="46">
        <f t="shared" si="94"/>
        <v>6730.4714061984769</v>
      </c>
      <c r="I434" s="46">
        <f t="shared" si="94"/>
        <v>8600.6744752279919</v>
      </c>
      <c r="J434" s="46">
        <f t="shared" si="94"/>
        <v>10837.813890247404</v>
      </c>
      <c r="K434" s="46">
        <f t="shared" si="94"/>
        <v>13522.236531423063</v>
      </c>
      <c r="L434" s="6"/>
      <c r="O434" s="1"/>
      <c r="P434" s="1"/>
      <c r="Q434" s="1"/>
      <c r="R434" s="1"/>
      <c r="S434" s="1"/>
      <c r="T434" s="1"/>
      <c r="U434" s="1"/>
      <c r="V434" s="1"/>
      <c r="W434" s="1"/>
      <c r="X434" s="1"/>
      <c r="Y434" s="1"/>
      <c r="Z434" s="1"/>
    </row>
    <row r="435" spans="1:26" ht="14.5" outlineLevel="1">
      <c r="A435" s="23" t="s">
        <v>8</v>
      </c>
      <c r="B435" s="46">
        <f t="shared" ref="B435:K435" si="95">B379*B19</f>
        <v>99.23917798438849</v>
      </c>
      <c r="C435" s="46">
        <f t="shared" si="95"/>
        <v>157.50827118762805</v>
      </c>
      <c r="D435" s="46">
        <f t="shared" si="95"/>
        <v>258.71140210162167</v>
      </c>
      <c r="E435" s="46">
        <f t="shared" si="95"/>
        <v>469.17738029113855</v>
      </c>
      <c r="F435" s="46">
        <f t="shared" si="95"/>
        <v>839.19161370104689</v>
      </c>
      <c r="G435" s="46">
        <f t="shared" si="95"/>
        <v>2467.8577112765174</v>
      </c>
      <c r="H435" s="46">
        <f t="shared" si="95"/>
        <v>5701.8514336773324</v>
      </c>
      <c r="I435" s="46">
        <f t="shared" si="95"/>
        <v>10335.318903114772</v>
      </c>
      <c r="J435" s="46">
        <f t="shared" si="95"/>
        <v>18478.866867051671</v>
      </c>
      <c r="K435" s="46">
        <f t="shared" si="95"/>
        <v>32021.812372369335</v>
      </c>
      <c r="L435" s="6"/>
      <c r="O435" s="1"/>
      <c r="P435" s="1"/>
      <c r="Q435" s="1"/>
      <c r="R435" s="1"/>
      <c r="S435" s="1"/>
      <c r="T435" s="1"/>
      <c r="U435" s="1"/>
      <c r="V435" s="1"/>
      <c r="W435" s="1"/>
      <c r="X435" s="1"/>
      <c r="Y435" s="1"/>
      <c r="Z435" s="1"/>
    </row>
    <row r="436" spans="1:26" ht="14.5" outlineLevel="1">
      <c r="A436" s="23" t="s">
        <v>89</v>
      </c>
      <c r="B436" s="46">
        <f>SUM(B426:B435)</f>
        <v>5171.573746650075</v>
      </c>
      <c r="C436" s="46">
        <f t="shared" ref="C436:K436" si="96">SUM(C426:C435)</f>
        <v>7722.547586267141</v>
      </c>
      <c r="D436" s="46">
        <f t="shared" si="96"/>
        <v>11027.849208079515</v>
      </c>
      <c r="E436" s="46">
        <f t="shared" si="96"/>
        <v>15030.168082829687</v>
      </c>
      <c r="F436" s="46">
        <f t="shared" si="96"/>
        <v>19902.1671331289</v>
      </c>
      <c r="G436" s="46">
        <f t="shared" si="96"/>
        <v>26209.496359759891</v>
      </c>
      <c r="H436" s="46">
        <f t="shared" si="96"/>
        <v>35099.465437099803</v>
      </c>
      <c r="I436" s="46">
        <f t="shared" si="96"/>
        <v>46406.200502056148</v>
      </c>
      <c r="J436" s="46">
        <f t="shared" si="96"/>
        <v>63804.790838790643</v>
      </c>
      <c r="K436" s="46">
        <f t="shared" si="96"/>
        <v>89838.982949451951</v>
      </c>
      <c r="L436" s="6"/>
      <c r="O436" s="1"/>
      <c r="P436" s="1"/>
      <c r="Q436" s="1"/>
      <c r="R436" s="1"/>
      <c r="S436" s="1"/>
      <c r="T436" s="1"/>
      <c r="U436" s="1"/>
      <c r="V436" s="1"/>
      <c r="W436" s="1"/>
      <c r="X436" s="1"/>
      <c r="Y436" s="1"/>
    </row>
    <row r="437" spans="1:26" outlineLevel="1"/>
    <row r="438" spans="1:26" outlineLevel="1">
      <c r="A438" t="s">
        <v>249</v>
      </c>
    </row>
    <row r="439" spans="1:26" ht="14.5" outlineLevel="1">
      <c r="A439" s="18" t="s">
        <v>41</v>
      </c>
      <c r="B439" s="17"/>
      <c r="C439" s="17"/>
      <c r="D439" s="17"/>
      <c r="E439" s="17"/>
      <c r="F439" s="17"/>
      <c r="G439" s="17"/>
      <c r="H439" s="17"/>
      <c r="I439" s="17"/>
      <c r="J439" s="17"/>
      <c r="K439" s="17"/>
    </row>
    <row r="440" spans="1:26" ht="14.5" outlineLevel="1">
      <c r="A440" s="17"/>
      <c r="B440" s="70">
        <v>2010</v>
      </c>
      <c r="C440" s="70">
        <v>2020</v>
      </c>
      <c r="D440" s="70">
        <v>2030</v>
      </c>
      <c r="E440" s="70">
        <v>2040</v>
      </c>
      <c r="F440" s="70">
        <v>2050</v>
      </c>
      <c r="G440" s="70">
        <v>2060</v>
      </c>
      <c r="H440" s="70">
        <v>2070</v>
      </c>
      <c r="I440" s="70">
        <v>2080</v>
      </c>
      <c r="J440" s="70">
        <v>2090</v>
      </c>
      <c r="K440" s="70">
        <v>2100</v>
      </c>
      <c r="O440" s="2"/>
      <c r="P440" s="2"/>
      <c r="Q440" s="2"/>
      <c r="R440" s="2"/>
      <c r="S440" s="2"/>
      <c r="T440" s="2"/>
      <c r="U440" s="2"/>
      <c r="V440" s="2"/>
      <c r="W440" s="2"/>
      <c r="X440" s="2"/>
      <c r="Y440" s="2"/>
      <c r="Z440" s="2"/>
    </row>
    <row r="441" spans="1:26" ht="14.5" outlineLevel="1">
      <c r="A441" s="17" t="s">
        <v>5</v>
      </c>
      <c r="B441" s="47">
        <f t="shared" ref="B441:K441" si="97">B412*B10/1000</f>
        <v>0.11729198769560906</v>
      </c>
      <c r="C441" s="47">
        <f t="shared" si="97"/>
        <v>0.14855730776145726</v>
      </c>
      <c r="D441" s="47">
        <f t="shared" si="97"/>
        <v>0.20558799688950935</v>
      </c>
      <c r="E441" s="47">
        <f t="shared" si="97"/>
        <v>0.31625386780421733</v>
      </c>
      <c r="F441" s="47">
        <f t="shared" si="97"/>
        <v>0.46009861196117319</v>
      </c>
      <c r="G441" s="47">
        <f t="shared" si="97"/>
        <v>0.77136743900198457</v>
      </c>
      <c r="H441" s="47">
        <f t="shared" si="97"/>
        <v>1.1733258613760997</v>
      </c>
      <c r="I441" s="47">
        <f t="shared" si="97"/>
        <v>1.741604879647753</v>
      </c>
      <c r="J441" s="47">
        <f t="shared" si="97"/>
        <v>3.7661809319965185</v>
      </c>
      <c r="K441" s="47">
        <f t="shared" si="97"/>
        <v>7.2806062621574688</v>
      </c>
      <c r="L441" s="38"/>
      <c r="M441" s="39"/>
      <c r="O441" s="2"/>
      <c r="P441" s="2"/>
      <c r="Q441" s="2"/>
      <c r="R441" s="2"/>
      <c r="S441" s="2"/>
      <c r="T441" s="2"/>
      <c r="U441" s="2"/>
      <c r="V441" s="2"/>
      <c r="W441" s="2"/>
      <c r="X441" s="2"/>
      <c r="Y441" s="2"/>
      <c r="Z441" s="2"/>
    </row>
    <row r="442" spans="1:26" ht="14.5" outlineLevel="1">
      <c r="A442" s="17" t="s">
        <v>6</v>
      </c>
      <c r="B442" s="47">
        <f t="shared" ref="B442:K442" si="98">B413*B11/1000</f>
        <v>0.34076699680535949</v>
      </c>
      <c r="C442" s="47">
        <f t="shared" si="98"/>
        <v>0.62875808411759848</v>
      </c>
      <c r="D442" s="47">
        <f t="shared" si="98"/>
        <v>1.1112455661190266</v>
      </c>
      <c r="E442" s="47">
        <f t="shared" si="98"/>
        <v>1.6622694807476244</v>
      </c>
      <c r="F442" s="47">
        <f t="shared" si="98"/>
        <v>2.0614271968621516</v>
      </c>
      <c r="G442" s="47">
        <f t="shared" si="98"/>
        <v>2.3500717221264171</v>
      </c>
      <c r="H442" s="47">
        <f t="shared" si="98"/>
        <v>2.6682857918497107</v>
      </c>
      <c r="I442" s="47">
        <f t="shared" si="98"/>
        <v>2.9001850276043148</v>
      </c>
      <c r="J442" s="47">
        <f t="shared" si="98"/>
        <v>3.496849391929195</v>
      </c>
      <c r="K442" s="47">
        <f t="shared" si="98"/>
        <v>4.3118301650124762</v>
      </c>
      <c r="L442" s="38"/>
      <c r="M442" s="41"/>
      <c r="O442" s="2"/>
      <c r="P442" s="2"/>
      <c r="Q442" s="2"/>
      <c r="R442" s="2"/>
      <c r="S442" s="2"/>
      <c r="T442" s="2"/>
      <c r="U442" s="2"/>
      <c r="V442" s="2"/>
      <c r="W442" s="2"/>
      <c r="X442" s="2"/>
      <c r="Y442" s="2"/>
      <c r="Z442" s="2"/>
    </row>
    <row r="443" spans="1:26" ht="14.5" outlineLevel="1">
      <c r="A443" s="17" t="s">
        <v>11</v>
      </c>
      <c r="B443" s="47">
        <f t="shared" ref="B443:K443" si="99">B414*B12/1000</f>
        <v>2.4573152557943438</v>
      </c>
      <c r="C443" s="47">
        <f t="shared" si="99"/>
        <v>3.3742855986334548</v>
      </c>
      <c r="D443" s="47">
        <f t="shared" si="99"/>
        <v>4.4724821719771093</v>
      </c>
      <c r="E443" s="47">
        <f t="shared" si="99"/>
        <v>5.6436440247061777</v>
      </c>
      <c r="F443" s="47">
        <f t="shared" si="99"/>
        <v>6.9520585057403856</v>
      </c>
      <c r="G443" s="47">
        <f t="shared" si="99"/>
        <v>8.2008145283084861</v>
      </c>
      <c r="H443" s="47">
        <f t="shared" si="99"/>
        <v>9.4530579223819604</v>
      </c>
      <c r="I443" s="47">
        <f t="shared" si="99"/>
        <v>10.600145674665114</v>
      </c>
      <c r="J443" s="47">
        <f t="shared" si="99"/>
        <v>11.687680936558236</v>
      </c>
      <c r="K443" s="47">
        <f t="shared" si="99"/>
        <v>12.675185925194464</v>
      </c>
      <c r="L443" s="38"/>
      <c r="M443" s="45"/>
      <c r="O443" s="2"/>
      <c r="P443" s="2"/>
      <c r="Q443" s="2"/>
      <c r="R443" s="2"/>
      <c r="S443" s="2"/>
      <c r="T443" s="2"/>
      <c r="U443" s="2"/>
      <c r="V443" s="2"/>
      <c r="W443" s="2"/>
      <c r="X443" s="2"/>
      <c r="Y443" s="2"/>
      <c r="Z443" s="2"/>
    </row>
    <row r="444" spans="1:26" ht="14.5" outlineLevel="1">
      <c r="A444" s="17" t="s">
        <v>2</v>
      </c>
      <c r="B444" s="47">
        <f t="shared" ref="B444:K444" si="100">B415*B13/1000</f>
        <v>0.23966486182590896</v>
      </c>
      <c r="C444" s="47">
        <f t="shared" si="100"/>
        <v>0.24619186186158365</v>
      </c>
      <c r="D444" s="47">
        <f t="shared" si="100"/>
        <v>0.32088923913027451</v>
      </c>
      <c r="E444" s="47">
        <f t="shared" si="100"/>
        <v>0.43213381813878626</v>
      </c>
      <c r="F444" s="47">
        <f t="shared" si="100"/>
        <v>0.59488832590682394</v>
      </c>
      <c r="G444" s="47">
        <f t="shared" si="100"/>
        <v>0.77081355235107518</v>
      </c>
      <c r="H444" s="47">
        <f t="shared" si="100"/>
        <v>1.010373100412012</v>
      </c>
      <c r="I444" s="47">
        <f t="shared" si="100"/>
        <v>1.2187764783638018</v>
      </c>
      <c r="J444" s="47">
        <f t="shared" si="100"/>
        <v>1.4515885075899995</v>
      </c>
      <c r="K444" s="47">
        <f t="shared" si="100"/>
        <v>1.7265516510228414</v>
      </c>
      <c r="L444" s="38"/>
      <c r="M444" s="45"/>
      <c r="O444" s="2"/>
      <c r="P444" s="2"/>
      <c r="Q444" s="2"/>
      <c r="R444" s="2"/>
      <c r="S444" s="2"/>
      <c r="T444" s="2"/>
      <c r="U444" s="2"/>
      <c r="V444" s="2"/>
      <c r="W444" s="2"/>
      <c r="X444" s="2"/>
      <c r="Y444" s="2"/>
      <c r="Z444" s="2"/>
    </row>
    <row r="445" spans="1:26" ht="14.5" outlineLevel="1">
      <c r="A445" s="17" t="s">
        <v>3</v>
      </c>
      <c r="B445" s="47">
        <f t="shared" ref="B445:K445" si="101">B416*B14/1000</f>
        <v>0.40968346538502753</v>
      </c>
      <c r="C445" s="47">
        <f t="shared" si="101"/>
        <v>0.52595377609663918</v>
      </c>
      <c r="D445" s="47">
        <f t="shared" si="101"/>
        <v>0.70093038948470898</v>
      </c>
      <c r="E445" s="47">
        <f t="shared" si="101"/>
        <v>0.96278459972974151</v>
      </c>
      <c r="F445" s="47">
        <f t="shared" si="101"/>
        <v>1.3055176018463048</v>
      </c>
      <c r="G445" s="47">
        <f t="shared" si="101"/>
        <v>1.5142201542317451</v>
      </c>
      <c r="H445" s="47">
        <f t="shared" si="101"/>
        <v>2.1899019742414882</v>
      </c>
      <c r="I445" s="47">
        <f t="shared" si="101"/>
        <v>3.2933914854910391</v>
      </c>
      <c r="J445" s="47">
        <f t="shared" si="101"/>
        <v>4.9445574705738382</v>
      </c>
      <c r="K445" s="47">
        <f t="shared" si="101"/>
        <v>7.3813475707713225</v>
      </c>
      <c r="L445" s="38"/>
      <c r="M445" s="45"/>
      <c r="O445" s="2"/>
      <c r="P445" s="2"/>
      <c r="Q445" s="2"/>
      <c r="R445" s="2"/>
      <c r="S445" s="2"/>
      <c r="T445" s="2"/>
      <c r="U445" s="2"/>
      <c r="V445" s="2"/>
      <c r="W445" s="2"/>
      <c r="X445" s="2"/>
      <c r="Y445" s="2"/>
      <c r="Z445" s="2"/>
    </row>
    <row r="446" spans="1:26" ht="14.5" outlineLevel="1">
      <c r="A446" s="17" t="s">
        <v>4</v>
      </c>
      <c r="B446" s="47">
        <f t="shared" ref="B446:K446" si="102">B417*B15/1000</f>
        <v>0.31809634010488302</v>
      </c>
      <c r="C446" s="47">
        <f t="shared" si="102"/>
        <v>0.38364759271157284</v>
      </c>
      <c r="D446" s="47">
        <f t="shared" si="102"/>
        <v>0.47533924154042084</v>
      </c>
      <c r="E446" s="47">
        <f t="shared" si="102"/>
        <v>0.60754070671075389</v>
      </c>
      <c r="F446" s="47">
        <f t="shared" si="102"/>
        <v>0.76479585181196619</v>
      </c>
      <c r="G446" s="47">
        <f t="shared" si="102"/>
        <v>1.0263085568133783</v>
      </c>
      <c r="H446" s="47">
        <f t="shared" si="102"/>
        <v>1.3564700449863549</v>
      </c>
      <c r="I446" s="47">
        <f t="shared" si="102"/>
        <v>1.5325789705655506</v>
      </c>
      <c r="J446" s="47">
        <f t="shared" si="102"/>
        <v>1.7900480703493988</v>
      </c>
      <c r="K446" s="47">
        <f t="shared" si="102"/>
        <v>2.214700104342151</v>
      </c>
      <c r="L446" s="38"/>
      <c r="M446" s="45"/>
      <c r="O446" s="2"/>
      <c r="P446" s="2"/>
      <c r="Q446" s="2"/>
      <c r="R446" s="2"/>
      <c r="S446" s="2"/>
      <c r="T446" s="2"/>
      <c r="U446" s="2"/>
      <c r="V446" s="2"/>
      <c r="W446" s="2"/>
      <c r="X446" s="2"/>
      <c r="Y446" s="2"/>
      <c r="Z446" s="2"/>
    </row>
    <row r="447" spans="1:26" ht="14.5" outlineLevel="1">
      <c r="A447" s="17" t="s">
        <v>0</v>
      </c>
      <c r="B447" s="47">
        <f t="shared" ref="B447:K447" si="103">B418*B16/1000</f>
        <v>4.2220803876535697</v>
      </c>
      <c r="C447" s="47">
        <f t="shared" si="103"/>
        <v>5.3915208918612025</v>
      </c>
      <c r="D447" s="47">
        <f t="shared" si="103"/>
        <v>6.7656034417926652</v>
      </c>
      <c r="E447" s="47">
        <f t="shared" si="103"/>
        <v>8.1035632265040292</v>
      </c>
      <c r="F447" s="47">
        <f t="shared" si="103"/>
        <v>9.423020691953413</v>
      </c>
      <c r="G447" s="47">
        <f t="shared" si="103"/>
        <v>10.5779977891328</v>
      </c>
      <c r="H447" s="47">
        <f t="shared" si="103"/>
        <v>11.627613674875491</v>
      </c>
      <c r="I447" s="47">
        <f t="shared" si="103"/>
        <v>12.328007734256499</v>
      </c>
      <c r="J447" s="47">
        <f t="shared" si="103"/>
        <v>12.73638068563975</v>
      </c>
      <c r="K447" s="47">
        <f t="shared" si="103"/>
        <v>12.858935882830261</v>
      </c>
      <c r="L447" s="38"/>
      <c r="M447" s="45"/>
      <c r="O447" s="2"/>
      <c r="P447" s="2"/>
      <c r="Q447" s="2"/>
      <c r="R447" s="2"/>
      <c r="S447" s="2"/>
      <c r="T447" s="2"/>
      <c r="U447" s="2"/>
      <c r="V447" s="2"/>
      <c r="W447" s="2"/>
      <c r="X447" s="2"/>
      <c r="Y447" s="2"/>
      <c r="Z447" s="2"/>
    </row>
    <row r="448" spans="1:26" ht="14.5" outlineLevel="1">
      <c r="A448" s="17" t="s">
        <v>1</v>
      </c>
      <c r="B448" s="47">
        <f t="shared" ref="B448:K448" si="104">B419*B17/1000</f>
        <v>0.7151584594088467</v>
      </c>
      <c r="C448" s="47">
        <f t="shared" si="104"/>
        <v>0.80965300529845985</v>
      </c>
      <c r="D448" s="47">
        <f t="shared" si="104"/>
        <v>0.89939500347712398</v>
      </c>
      <c r="E448" s="47">
        <f t="shared" si="104"/>
        <v>0.95008776410575257</v>
      </c>
      <c r="F448" s="47">
        <f t="shared" si="104"/>
        <v>0.98463189043817922</v>
      </c>
      <c r="G448" s="47">
        <f t="shared" si="104"/>
        <v>0.97149072420555183</v>
      </c>
      <c r="H448" s="47">
        <f t="shared" si="104"/>
        <v>0.93613940920438399</v>
      </c>
      <c r="I448" s="47">
        <f t="shared" si="104"/>
        <v>0.88221078344284865</v>
      </c>
      <c r="J448" s="47">
        <f t="shared" si="104"/>
        <v>0.82488014464720927</v>
      </c>
      <c r="K448" s="47">
        <f t="shared" si="104"/>
        <v>0.76129846970300841</v>
      </c>
      <c r="L448" s="38"/>
      <c r="M448" s="45"/>
      <c r="O448" s="2"/>
      <c r="P448" s="2"/>
      <c r="Q448" s="2"/>
      <c r="R448" s="2"/>
      <c r="S448" s="2"/>
      <c r="T448" s="2"/>
      <c r="U448" s="2"/>
      <c r="V448" s="2"/>
      <c r="W448" s="2"/>
      <c r="X448" s="2"/>
      <c r="Y448" s="2"/>
      <c r="Z448" s="2"/>
    </row>
    <row r="449" spans="1:26" ht="14.5" outlineLevel="1">
      <c r="A449" s="17" t="s">
        <v>7</v>
      </c>
      <c r="B449" s="47">
        <f t="shared" ref="B449:K449" si="105">B420*B18/1000</f>
        <v>1.8174091028422925</v>
      </c>
      <c r="C449" s="47">
        <f t="shared" si="105"/>
        <v>2.7108401417154853</v>
      </c>
      <c r="D449" s="47">
        <f t="shared" si="105"/>
        <v>3.9768863325723975</v>
      </c>
      <c r="E449" s="47">
        <f t="shared" si="105"/>
        <v>5.2544993997386715</v>
      </c>
      <c r="F449" s="47">
        <f t="shared" si="105"/>
        <v>6.7408844347898897</v>
      </c>
      <c r="G449" s="47">
        <f t="shared" si="105"/>
        <v>7.9265682524464705</v>
      </c>
      <c r="H449" s="47">
        <f t="shared" si="105"/>
        <v>9.0901636541376565</v>
      </c>
      <c r="I449" s="47">
        <f t="shared" si="105"/>
        <v>10.828073971694824</v>
      </c>
      <c r="J449" s="47">
        <f t="shared" si="105"/>
        <v>12.718997365958346</v>
      </c>
      <c r="K449" s="47">
        <f t="shared" si="105"/>
        <v>14.792861862402541</v>
      </c>
      <c r="L449" s="38"/>
      <c r="M449" s="45"/>
      <c r="O449" s="2"/>
      <c r="P449" s="2"/>
      <c r="Q449" s="2"/>
      <c r="R449" s="2"/>
      <c r="S449" s="2"/>
      <c r="T449" s="2"/>
      <c r="U449" s="2"/>
      <c r="V449" s="2"/>
      <c r="W449" s="2"/>
      <c r="X449" s="2"/>
      <c r="Y449" s="2"/>
      <c r="Z449" s="2"/>
    </row>
    <row r="450" spans="1:26" ht="14.5" outlineLevel="1">
      <c r="A450" s="17" t="s">
        <v>8</v>
      </c>
      <c r="B450" s="47">
        <f t="shared" ref="B450:K450" si="106">B421*B19/1000</f>
        <v>0.23898415557297992</v>
      </c>
      <c r="C450" s="47">
        <f t="shared" si="106"/>
        <v>0.34303723331295671</v>
      </c>
      <c r="D450" s="47">
        <f t="shared" si="106"/>
        <v>0.52522567864107084</v>
      </c>
      <c r="E450" s="47">
        <f t="shared" si="106"/>
        <v>0.88789156906114275</v>
      </c>
      <c r="F450" s="47">
        <f t="shared" si="106"/>
        <v>1.4803911709921895</v>
      </c>
      <c r="G450" s="47">
        <f t="shared" si="106"/>
        <v>4.0581486589861955</v>
      </c>
      <c r="H450" s="47">
        <f t="shared" si="106"/>
        <v>8.7400963096846613</v>
      </c>
      <c r="I450" s="47">
        <f t="shared" si="106"/>
        <v>14.767830111940384</v>
      </c>
      <c r="J450" s="47">
        <f t="shared" si="106"/>
        <v>24.612777603651079</v>
      </c>
      <c r="K450" s="47">
        <f t="shared" si="106"/>
        <v>39.757922646976652</v>
      </c>
      <c r="L450" s="38"/>
      <c r="M450" s="45"/>
      <c r="N450" s="45"/>
      <c r="O450" s="2"/>
      <c r="P450" s="2"/>
      <c r="Q450" s="2"/>
      <c r="R450" s="2"/>
      <c r="S450" s="2"/>
      <c r="T450" s="2"/>
      <c r="U450" s="2"/>
      <c r="V450" s="2"/>
      <c r="W450" s="2"/>
      <c r="X450" s="2"/>
    </row>
    <row r="451" spans="1:26" ht="14.5" outlineLevel="1">
      <c r="A451" s="17" t="s">
        <v>89</v>
      </c>
      <c r="B451" s="47">
        <f>SUM(B441:B450)</f>
        <v>10.876451013088822</v>
      </c>
      <c r="C451" s="47">
        <f t="shared" ref="C451:K451" si="107">SUM(C441:C450)</f>
        <v>14.56244549337041</v>
      </c>
      <c r="D451" s="47">
        <f t="shared" si="107"/>
        <v>19.45358506162431</v>
      </c>
      <c r="E451" s="47">
        <f t="shared" si="107"/>
        <v>24.820668457246899</v>
      </c>
      <c r="F451" s="47">
        <f t="shared" si="107"/>
        <v>30.767714282302478</v>
      </c>
      <c r="G451" s="47">
        <f t="shared" si="107"/>
        <v>38.167801377604107</v>
      </c>
      <c r="H451" s="47">
        <f t="shared" si="107"/>
        <v>48.245427743149818</v>
      </c>
      <c r="I451" s="47">
        <f t="shared" si="107"/>
        <v>60.092805117672128</v>
      </c>
      <c r="J451" s="47">
        <f t="shared" si="107"/>
        <v>78.029941108893567</v>
      </c>
      <c r="K451" s="47">
        <f t="shared" si="107"/>
        <v>103.76124054041318</v>
      </c>
      <c r="L451" s="38"/>
      <c r="M451" s="45"/>
      <c r="N451" s="45"/>
      <c r="O451" s="2"/>
      <c r="P451" s="2"/>
      <c r="Q451" s="2"/>
      <c r="R451" s="2"/>
      <c r="S451" s="2"/>
      <c r="T451" s="2"/>
      <c r="U451" s="2"/>
      <c r="V451" s="2"/>
      <c r="W451" s="2"/>
      <c r="X451" s="2"/>
    </row>
    <row r="452" spans="1:26" ht="14.5" outlineLevel="1">
      <c r="A452" s="16"/>
      <c r="B452" s="2"/>
      <c r="C452" s="2"/>
      <c r="D452" s="2"/>
      <c r="E452" s="2"/>
      <c r="F452" s="2"/>
      <c r="G452" s="2"/>
      <c r="H452" s="2"/>
      <c r="I452" s="2"/>
      <c r="J452" s="2"/>
      <c r="K452" s="2"/>
      <c r="L452" s="38"/>
      <c r="M452" s="45"/>
      <c r="N452" s="45"/>
    </row>
    <row r="453" spans="1:26" ht="14.5" outlineLevel="1">
      <c r="A453" s="16"/>
      <c r="B453" s="2"/>
      <c r="C453" s="2"/>
      <c r="D453" s="2"/>
      <c r="E453" s="2"/>
      <c r="F453" s="2"/>
      <c r="G453" s="2"/>
      <c r="H453" s="2"/>
      <c r="I453" s="2"/>
      <c r="J453" s="2"/>
      <c r="K453" s="2"/>
      <c r="L453" s="38"/>
      <c r="M453" s="45"/>
      <c r="N453" s="45"/>
    </row>
    <row r="454" spans="1:26" ht="14.5" outlineLevel="1">
      <c r="A454" s="16" t="s">
        <v>244</v>
      </c>
      <c r="B454" s="2"/>
      <c r="C454" s="2"/>
      <c r="D454" s="2"/>
      <c r="E454" s="2"/>
      <c r="F454" s="2"/>
      <c r="G454" s="2"/>
      <c r="H454" s="2"/>
      <c r="I454" s="2"/>
      <c r="J454" s="2"/>
      <c r="K454" s="2"/>
      <c r="L454" s="38"/>
      <c r="M454" s="45"/>
      <c r="N454" s="45"/>
    </row>
    <row r="455" spans="1:26" ht="14.5" outlineLevel="1">
      <c r="A455" s="16"/>
      <c r="B455" s="2"/>
      <c r="C455" s="2"/>
      <c r="D455" s="2"/>
      <c r="E455" s="2"/>
      <c r="F455" s="2"/>
      <c r="G455" s="2"/>
      <c r="H455" s="2"/>
      <c r="I455" s="2"/>
      <c r="J455" s="2"/>
      <c r="K455" s="2"/>
      <c r="L455" s="38"/>
      <c r="M455" s="45"/>
      <c r="N455" s="45"/>
    </row>
    <row r="456" spans="1:26" ht="14.5" outlineLevel="1">
      <c r="A456" t="s">
        <v>208</v>
      </c>
      <c r="L456" s="38"/>
      <c r="M456" s="45" t="s">
        <v>211</v>
      </c>
      <c r="N456" s="45"/>
    </row>
    <row r="457" spans="1:26" ht="14.5" outlineLevel="1">
      <c r="A457" s="22" t="s">
        <v>45</v>
      </c>
      <c r="B457" s="21"/>
      <c r="C457" s="21"/>
      <c r="D457" s="21"/>
      <c r="E457" s="21"/>
      <c r="F457" s="21"/>
      <c r="G457" s="21"/>
      <c r="H457" s="21"/>
      <c r="I457" s="21"/>
      <c r="J457" s="21"/>
      <c r="K457" s="21"/>
      <c r="L457" s="38"/>
      <c r="M457" s="45" t="s">
        <v>212</v>
      </c>
      <c r="N457" s="45"/>
    </row>
    <row r="458" spans="1:26" ht="14.5" outlineLevel="1">
      <c r="A458" s="21"/>
      <c r="B458" s="72">
        <v>2010</v>
      </c>
      <c r="C458" s="72">
        <v>2020</v>
      </c>
      <c r="D458" s="72">
        <v>2030</v>
      </c>
      <c r="E458" s="72">
        <v>2040</v>
      </c>
      <c r="F458" s="72">
        <v>2050</v>
      </c>
      <c r="G458" s="72">
        <v>2060</v>
      </c>
      <c r="H458" s="72">
        <v>2070</v>
      </c>
      <c r="I458" s="72">
        <v>2080</v>
      </c>
      <c r="J458" s="72">
        <v>2090</v>
      </c>
      <c r="K458" s="72">
        <v>2100</v>
      </c>
      <c r="L458" s="38"/>
      <c r="M458" s="45" t="s">
        <v>243</v>
      </c>
      <c r="N458" s="45"/>
    </row>
    <row r="459" spans="1:26" ht="14.5" outlineLevel="1">
      <c r="A459" s="21" t="s">
        <v>5</v>
      </c>
      <c r="B459" s="44">
        <v>2.4081633929956068</v>
      </c>
      <c r="C459" s="44">
        <v>2.1778998063176096</v>
      </c>
      <c r="D459" s="44">
        <v>2.030160535540535</v>
      </c>
      <c r="E459" s="44">
        <v>1.8924432557046535</v>
      </c>
      <c r="F459" s="44">
        <v>1.764068118439948</v>
      </c>
      <c r="G459" s="44">
        <v>1.6444013933392816</v>
      </c>
      <c r="H459" s="44">
        <v>1.5328523395159479</v>
      </c>
      <c r="I459" s="44">
        <v>1.42887028938118</v>
      </c>
      <c r="J459" s="44">
        <v>1.3319419302455358</v>
      </c>
      <c r="K459" s="44">
        <v>1.2415887703246482</v>
      </c>
      <c r="L459" s="38"/>
      <c r="M459" s="45"/>
      <c r="N459" s="45"/>
    </row>
    <row r="460" spans="1:26" ht="14.5" outlineLevel="1">
      <c r="A460" s="21" t="s">
        <v>6</v>
      </c>
      <c r="B460" s="44">
        <v>2.2320375102165686</v>
      </c>
      <c r="C460" s="44">
        <v>1.9189505957974871</v>
      </c>
      <c r="D460" s="44">
        <v>1.7887773156227196</v>
      </c>
      <c r="E460" s="44">
        <v>1.6674344258230709</v>
      </c>
      <c r="F460" s="44">
        <v>1.5543229110393804</v>
      </c>
      <c r="G460" s="44">
        <v>1.4488843905147268</v>
      </c>
      <c r="H460" s="44">
        <v>1.3505983616193666</v>
      </c>
      <c r="I460" s="44">
        <v>1.2589796303629766</v>
      </c>
      <c r="J460" s="44">
        <v>1.1735759162097956</v>
      </c>
      <c r="K460" s="44">
        <v>1.0939656193727116</v>
      </c>
      <c r="L460" s="38"/>
      <c r="M460" s="45"/>
      <c r="N460" s="45"/>
    </row>
    <row r="461" spans="1:26" ht="14.5" outlineLevel="1">
      <c r="A461" s="21" t="s">
        <v>11</v>
      </c>
      <c r="B461" s="44">
        <v>2.1318423765457832</v>
      </c>
      <c r="C461" s="44">
        <v>1.9278994566661294</v>
      </c>
      <c r="D461" s="44">
        <v>1.7969932189137936</v>
      </c>
      <c r="E461" s="44">
        <v>1.6748873112611131</v>
      </c>
      <c r="F461" s="44">
        <v>1.5610798818439153</v>
      </c>
      <c r="G461" s="44">
        <v>1.4550336309432754</v>
      </c>
      <c r="H461" s="44">
        <v>1.3561907859891236</v>
      </c>
      <c r="I461" s="44">
        <v>1.2641493225968123</v>
      </c>
      <c r="J461" s="44">
        <v>1.1783535493771096</v>
      </c>
      <c r="K461" s="44">
        <v>1.0983819803640003</v>
      </c>
      <c r="L461" s="38"/>
      <c r="M461" s="45"/>
      <c r="N461" s="45"/>
    </row>
    <row r="462" spans="1:26" ht="14.5" outlineLevel="1">
      <c r="A462" s="21" t="s">
        <v>2</v>
      </c>
      <c r="B462" s="44">
        <v>2.4372780387298314</v>
      </c>
      <c r="C462" s="44">
        <v>1.9914336082703579</v>
      </c>
      <c r="D462" s="44">
        <v>1.8563433951056503</v>
      </c>
      <c r="E462" s="44">
        <v>1.7304171157106134</v>
      </c>
      <c r="F462" s="44">
        <v>1.6130331285897785</v>
      </c>
      <c r="G462" s="44">
        <v>1.5036119617088057</v>
      </c>
      <c r="H462" s="44">
        <v>1.4016134519012566</v>
      </c>
      <c r="I462" s="44">
        <v>1.3065340783255963</v>
      </c>
      <c r="J462" s="44">
        <v>1.2179044768088994</v>
      </c>
      <c r="K462" s="44">
        <v>1.1352871228066916</v>
      </c>
      <c r="L462" s="38"/>
      <c r="M462" s="45"/>
      <c r="N462" s="45"/>
    </row>
    <row r="463" spans="1:26" ht="14.5" outlineLevel="1">
      <c r="A463" s="21" t="s">
        <v>3</v>
      </c>
      <c r="B463" s="44">
        <v>2.1501458866032204</v>
      </c>
      <c r="C463" s="44">
        <v>1.9445533984978656</v>
      </c>
      <c r="D463" s="44">
        <v>1.8126433353040488</v>
      </c>
      <c r="E463" s="44">
        <v>1.6896814783077261</v>
      </c>
      <c r="F463" s="44">
        <v>1.5750608200356675</v>
      </c>
      <c r="G463" s="44">
        <v>1.4682155297672153</v>
      </c>
      <c r="H463" s="44">
        <v>1.3686181602820959</v>
      </c>
      <c r="I463" s="44">
        <v>1.2757770440903389</v>
      </c>
      <c r="J463" s="44">
        <v>1.1892338662906565</v>
      </c>
      <c r="K463" s="44">
        <v>1.1085614020755785</v>
      </c>
      <c r="L463" s="38"/>
      <c r="M463" s="45"/>
      <c r="N463" s="45"/>
    </row>
    <row r="464" spans="1:26" ht="14.5" outlineLevel="1">
      <c r="A464" s="21" t="s">
        <v>4</v>
      </c>
      <c r="B464" s="44">
        <v>2.4081633929956068</v>
      </c>
      <c r="C464" s="44">
        <v>2.1778998063176096</v>
      </c>
      <c r="D464" s="44">
        <v>2.030160535540535</v>
      </c>
      <c r="E464" s="44">
        <v>1.8924432557046535</v>
      </c>
      <c r="F464" s="44">
        <v>1.764068118439948</v>
      </c>
      <c r="G464" s="44">
        <v>1.6444013933392816</v>
      </c>
      <c r="H464" s="44">
        <v>1.5328523395159479</v>
      </c>
      <c r="I464" s="44">
        <v>1.42887028938118</v>
      </c>
      <c r="J464" s="44">
        <v>1.3319419302455358</v>
      </c>
      <c r="K464" s="44">
        <v>1.2415887703246482</v>
      </c>
      <c r="L464" s="38"/>
      <c r="M464" s="45"/>
      <c r="N464" s="45"/>
    </row>
    <row r="465" spans="1:14" ht="14.5" outlineLevel="1">
      <c r="A465" s="21" t="s">
        <v>0</v>
      </c>
      <c r="B465" s="44">
        <v>2.0641400511390917</v>
      </c>
      <c r="C465" s="44">
        <v>1.8667712625579511</v>
      </c>
      <c r="D465" s="44">
        <v>1.740137601891887</v>
      </c>
      <c r="E465" s="44">
        <v>1.6220942191754173</v>
      </c>
      <c r="F465" s="44">
        <v>1.5120583872342412</v>
      </c>
      <c r="G465" s="44">
        <v>1.4094869085765271</v>
      </c>
      <c r="H465" s="44">
        <v>1.3138734338708125</v>
      </c>
      <c r="I465" s="44">
        <v>1.2247459623267256</v>
      </c>
      <c r="J465" s="44">
        <v>1.1416645116390305</v>
      </c>
      <c r="K465" s="44">
        <v>1.0642189459925555</v>
      </c>
      <c r="L465" s="38"/>
      <c r="M465" s="45"/>
      <c r="N465" s="45"/>
    </row>
    <row r="466" spans="1:14" ht="14.5" outlineLevel="1">
      <c r="A466" s="21" t="s">
        <v>1</v>
      </c>
      <c r="B466" s="44">
        <v>1.6341108738184476</v>
      </c>
      <c r="C466" s="44">
        <v>1.477860582858378</v>
      </c>
      <c r="D466" s="44">
        <v>1.3776089348310772</v>
      </c>
      <c r="E466" s="44">
        <v>1.284157923513872</v>
      </c>
      <c r="F466" s="44">
        <v>1.1970462232271075</v>
      </c>
      <c r="G466" s="44">
        <v>1.1158438026230839</v>
      </c>
      <c r="H466" s="44">
        <v>1.0401498018143931</v>
      </c>
      <c r="I466" s="44">
        <v>0.96959055350865775</v>
      </c>
      <c r="J466" s="44">
        <v>0.90381773838089918</v>
      </c>
      <c r="K466" s="44">
        <v>0.84250666557743981</v>
      </c>
      <c r="L466" s="38"/>
      <c r="M466" s="45"/>
      <c r="N466" s="45"/>
    </row>
    <row r="467" spans="1:14" ht="14.5" outlineLevel="1">
      <c r="A467" s="21" t="s">
        <v>7</v>
      </c>
      <c r="B467" s="44">
        <v>2.2320375102165686</v>
      </c>
      <c r="C467" s="44">
        <v>1.9189505957974871</v>
      </c>
      <c r="D467" s="44">
        <v>1.7887773156227196</v>
      </c>
      <c r="E467" s="44">
        <v>1.6674344258230709</v>
      </c>
      <c r="F467" s="44">
        <v>1.5543229110393804</v>
      </c>
      <c r="G467" s="44">
        <v>1.4488843905147268</v>
      </c>
      <c r="H467" s="44">
        <v>1.3505983616193666</v>
      </c>
      <c r="I467" s="44">
        <v>1.2589796303629766</v>
      </c>
      <c r="J467" s="44">
        <v>1.1735759162097956</v>
      </c>
      <c r="K467" s="44">
        <v>1.0939656193727116</v>
      </c>
      <c r="L467" s="38"/>
      <c r="M467" s="45"/>
      <c r="N467" s="45"/>
    </row>
    <row r="468" spans="1:14" ht="14.5" outlineLevel="1">
      <c r="A468" s="21" t="s">
        <v>8</v>
      </c>
      <c r="B468" s="44">
        <v>2.4081633929956068</v>
      </c>
      <c r="C468" s="44">
        <v>2.1778998063176096</v>
      </c>
      <c r="D468" s="44">
        <v>2.030160535540535</v>
      </c>
      <c r="E468" s="44">
        <v>1.8924432557046535</v>
      </c>
      <c r="F468" s="44">
        <v>1.764068118439948</v>
      </c>
      <c r="G468" s="44">
        <v>1.6444013933392816</v>
      </c>
      <c r="H468" s="44">
        <v>1.5328523395159479</v>
      </c>
      <c r="I468" s="44">
        <v>1.42887028938118</v>
      </c>
      <c r="J468" s="44">
        <v>1.3319419302455358</v>
      </c>
      <c r="K468" s="44">
        <v>1.2415887703246482</v>
      </c>
      <c r="L468" s="38"/>
      <c r="M468" s="45"/>
      <c r="N468" s="45"/>
    </row>
    <row r="469" spans="1:14" ht="14.5" outlineLevel="1">
      <c r="A469" s="16"/>
      <c r="B469" s="2"/>
      <c r="C469" s="2"/>
      <c r="D469" s="2"/>
      <c r="E469" s="2"/>
      <c r="F469" s="2"/>
      <c r="G469" s="2"/>
      <c r="H469" s="2"/>
      <c r="I469" s="2"/>
      <c r="J469" s="2"/>
      <c r="K469" s="2"/>
      <c r="L469" s="38"/>
      <c r="M469" s="45"/>
      <c r="N469" s="45"/>
    </row>
    <row r="470" spans="1:14" ht="14.5" outlineLevel="1">
      <c r="A470" t="s">
        <v>209</v>
      </c>
      <c r="L470" s="38"/>
      <c r="M470" s="45"/>
      <c r="N470" s="45"/>
    </row>
    <row r="471" spans="1:14" ht="14.5" outlineLevel="1">
      <c r="A471" s="22" t="s">
        <v>45</v>
      </c>
      <c r="B471" s="21"/>
      <c r="C471" s="21"/>
      <c r="D471" s="21"/>
      <c r="E471" s="21"/>
      <c r="F471" s="21"/>
      <c r="G471" s="21"/>
      <c r="H471" s="21"/>
      <c r="I471" s="21"/>
      <c r="J471" s="21"/>
      <c r="K471" s="21"/>
      <c r="L471" s="38"/>
      <c r="M471" s="45"/>
      <c r="N471" s="45"/>
    </row>
    <row r="472" spans="1:14" ht="14.5" outlineLevel="1">
      <c r="A472" s="21"/>
      <c r="B472" s="72">
        <v>2010</v>
      </c>
      <c r="C472" s="72">
        <v>2020</v>
      </c>
      <c r="D472" s="72">
        <v>2030</v>
      </c>
      <c r="E472" s="72">
        <v>2040</v>
      </c>
      <c r="F472" s="72">
        <v>2050</v>
      </c>
      <c r="G472" s="72">
        <v>2060</v>
      </c>
      <c r="H472" s="72">
        <v>2070</v>
      </c>
      <c r="I472" s="72">
        <v>2080</v>
      </c>
      <c r="J472" s="72">
        <v>2090</v>
      </c>
      <c r="K472" s="72">
        <v>2100</v>
      </c>
      <c r="L472" s="38"/>
      <c r="M472" s="45"/>
      <c r="N472" s="45"/>
    </row>
    <row r="473" spans="1:14" ht="14.5" outlineLevel="1">
      <c r="A473" s="21" t="s">
        <v>5</v>
      </c>
      <c r="B473" s="44">
        <v>2.4081633929956068</v>
      </c>
      <c r="C473" s="44">
        <v>2.1778998063176096</v>
      </c>
      <c r="D473" s="44">
        <v>2.030160535540535</v>
      </c>
      <c r="E473" s="44">
        <v>1.8924432557046535</v>
      </c>
      <c r="F473" s="44">
        <v>1.764068118439948</v>
      </c>
      <c r="G473" s="44">
        <v>1.6444013933392816</v>
      </c>
      <c r="H473" s="44">
        <v>1.5328523395159479</v>
      </c>
      <c r="I473" s="44">
        <v>1.42887028938118</v>
      </c>
      <c r="J473" s="44">
        <v>1.3319419302455358</v>
      </c>
      <c r="K473" s="44">
        <v>1.2415887703246482</v>
      </c>
      <c r="L473" s="38"/>
      <c r="M473" s="45"/>
      <c r="N473" s="45"/>
    </row>
    <row r="474" spans="1:14" ht="14.5" outlineLevel="1">
      <c r="A474" s="21" t="s">
        <v>6</v>
      </c>
      <c r="B474" s="44">
        <v>2.2320375102165686</v>
      </c>
      <c r="C474" s="44">
        <v>1.9189505957974871</v>
      </c>
      <c r="D474" s="44">
        <v>1.7887773156227196</v>
      </c>
      <c r="E474" s="44">
        <v>1.6674344258230709</v>
      </c>
      <c r="F474" s="44">
        <v>1.5543229110393804</v>
      </c>
      <c r="G474" s="44">
        <v>1.4488843905147268</v>
      </c>
      <c r="H474" s="44">
        <v>1.3505983616193666</v>
      </c>
      <c r="I474" s="44">
        <v>1.2589796303629766</v>
      </c>
      <c r="J474" s="44">
        <v>1.1735759162097956</v>
      </c>
      <c r="K474" s="44">
        <v>1.0939656193727116</v>
      </c>
      <c r="L474" s="38"/>
      <c r="M474" s="45"/>
      <c r="N474" s="45"/>
    </row>
    <row r="475" spans="1:14" ht="14.5" outlineLevel="1">
      <c r="A475" s="21" t="s">
        <v>11</v>
      </c>
      <c r="B475" s="44">
        <v>2.1318423765457832</v>
      </c>
      <c r="C475" s="44">
        <v>1.9278994566661294</v>
      </c>
      <c r="D475" s="44">
        <v>1.7969932189137936</v>
      </c>
      <c r="E475" s="44">
        <v>1.6748873112611131</v>
      </c>
      <c r="F475" s="44">
        <v>1.5610798818439153</v>
      </c>
      <c r="G475" s="44">
        <v>1.4550336309432754</v>
      </c>
      <c r="H475" s="44">
        <v>1.3561907859891236</v>
      </c>
      <c r="I475" s="44">
        <v>1.2641493225968123</v>
      </c>
      <c r="J475" s="44">
        <v>1.1783535493771096</v>
      </c>
      <c r="K475" s="44">
        <v>1.0983819803640003</v>
      </c>
      <c r="L475" s="38"/>
      <c r="M475" s="45"/>
      <c r="N475" s="45"/>
    </row>
    <row r="476" spans="1:14" ht="14.5" outlineLevel="1">
      <c r="A476" s="21" t="s">
        <v>2</v>
      </c>
      <c r="B476" s="44">
        <v>2.4372780387298314</v>
      </c>
      <c r="C476" s="44">
        <v>1.9914336082703579</v>
      </c>
      <c r="D476" s="44">
        <v>1.8563433951056503</v>
      </c>
      <c r="E476" s="44">
        <v>1.7304171157106134</v>
      </c>
      <c r="F476" s="44">
        <v>1.6130331285897785</v>
      </c>
      <c r="G476" s="44">
        <v>1.5036119617088057</v>
      </c>
      <c r="H476" s="44">
        <v>1.4016134519012566</v>
      </c>
      <c r="I476" s="44">
        <v>1.3065340783255963</v>
      </c>
      <c r="J476" s="44">
        <v>1.2179044768088994</v>
      </c>
      <c r="K476" s="44">
        <v>1.1352871228066916</v>
      </c>
      <c r="L476" s="38"/>
      <c r="M476" s="45"/>
      <c r="N476" s="45"/>
    </row>
    <row r="477" spans="1:14" ht="14.5" outlineLevel="1">
      <c r="A477" s="21" t="s">
        <v>3</v>
      </c>
      <c r="B477" s="44">
        <v>2.1501458866032204</v>
      </c>
      <c r="C477" s="44">
        <v>1.9445533984978656</v>
      </c>
      <c r="D477" s="44">
        <v>1.8126433353040488</v>
      </c>
      <c r="E477" s="44">
        <v>1.6896814783077261</v>
      </c>
      <c r="F477" s="44">
        <v>1.5750608200356675</v>
      </c>
      <c r="G477" s="44">
        <v>1.4682155297672153</v>
      </c>
      <c r="H477" s="44">
        <v>1.3686181602820959</v>
      </c>
      <c r="I477" s="44">
        <v>1.2757770440903389</v>
      </c>
      <c r="J477" s="44">
        <v>1.1892338662906565</v>
      </c>
      <c r="K477" s="44">
        <v>1.1085614020755785</v>
      </c>
      <c r="L477" s="38"/>
      <c r="M477" s="45"/>
      <c r="N477" s="45"/>
    </row>
    <row r="478" spans="1:14" ht="14.5" outlineLevel="1">
      <c r="A478" s="21" t="s">
        <v>4</v>
      </c>
      <c r="B478" s="44">
        <v>2.4081633929956068</v>
      </c>
      <c r="C478" s="44">
        <v>2.1778998063176096</v>
      </c>
      <c r="D478" s="44">
        <v>2.030160535540535</v>
      </c>
      <c r="E478" s="44">
        <v>1.8924432557046535</v>
      </c>
      <c r="F478" s="44">
        <v>1.764068118439948</v>
      </c>
      <c r="G478" s="44">
        <v>1.6444013933392816</v>
      </c>
      <c r="H478" s="44">
        <v>1.5328523395159479</v>
      </c>
      <c r="I478" s="44">
        <v>1.42887028938118</v>
      </c>
      <c r="J478" s="44">
        <v>1.3319419302455358</v>
      </c>
      <c r="K478" s="44">
        <v>1.2415887703246482</v>
      </c>
      <c r="L478" s="38"/>
      <c r="M478" s="45"/>
      <c r="N478" s="45"/>
    </row>
    <row r="479" spans="1:14" ht="14.5" outlineLevel="1">
      <c r="A479" s="21" t="s">
        <v>0</v>
      </c>
      <c r="B479" s="44">
        <v>2.0641400511390917</v>
      </c>
      <c r="C479" s="44">
        <v>1.8667712625579511</v>
      </c>
      <c r="D479" s="44">
        <v>1.740137601891887</v>
      </c>
      <c r="E479" s="44">
        <v>1.6220942191754173</v>
      </c>
      <c r="F479" s="44">
        <v>1.5120583872342412</v>
      </c>
      <c r="G479" s="44">
        <v>1.4094869085765271</v>
      </c>
      <c r="H479" s="44">
        <v>1.3138734338708125</v>
      </c>
      <c r="I479" s="44">
        <v>1.2247459623267256</v>
      </c>
      <c r="J479" s="44">
        <v>1.1416645116390305</v>
      </c>
      <c r="K479" s="44">
        <v>1.0642189459925555</v>
      </c>
      <c r="L479" s="38"/>
      <c r="M479" s="45"/>
      <c r="N479" s="45"/>
    </row>
    <row r="480" spans="1:14" ht="14.5" outlineLevel="1">
      <c r="A480" s="21" t="s">
        <v>1</v>
      </c>
      <c r="B480" s="44">
        <v>1.6341108738184476</v>
      </c>
      <c r="C480" s="44">
        <v>1.477860582858378</v>
      </c>
      <c r="D480" s="44">
        <v>1.3776089348310772</v>
      </c>
      <c r="E480" s="44">
        <v>1.284157923513872</v>
      </c>
      <c r="F480" s="44">
        <v>1.1970462232271075</v>
      </c>
      <c r="G480" s="44">
        <v>1.1158438026230839</v>
      </c>
      <c r="H480" s="44">
        <v>1.0401498018143931</v>
      </c>
      <c r="I480" s="44">
        <v>0.96959055350865775</v>
      </c>
      <c r="J480" s="44">
        <v>0.90381773838089918</v>
      </c>
      <c r="K480" s="44">
        <v>0.84250666557743981</v>
      </c>
      <c r="L480" s="38"/>
      <c r="M480" s="45"/>
      <c r="N480" s="45"/>
    </row>
    <row r="481" spans="1:14" ht="14.5" outlineLevel="1">
      <c r="A481" s="21" t="s">
        <v>7</v>
      </c>
      <c r="B481" s="44">
        <v>2.2320375102165686</v>
      </c>
      <c r="C481" s="44">
        <v>1.9189505957974871</v>
      </c>
      <c r="D481" s="44">
        <v>1.7887773156227196</v>
      </c>
      <c r="E481" s="44">
        <v>1.6674344258230709</v>
      </c>
      <c r="F481" s="44">
        <v>1.5543229110393804</v>
      </c>
      <c r="G481" s="44">
        <v>1.4488843905147268</v>
      </c>
      <c r="H481" s="44">
        <v>1.3505983616193666</v>
      </c>
      <c r="I481" s="44">
        <v>1.2589796303629766</v>
      </c>
      <c r="J481" s="44">
        <v>1.1735759162097956</v>
      </c>
      <c r="K481" s="44">
        <v>1.0939656193727116</v>
      </c>
      <c r="L481" s="38"/>
      <c r="M481" s="45"/>
      <c r="N481" s="45"/>
    </row>
    <row r="482" spans="1:14" ht="14.5" outlineLevel="1">
      <c r="A482" s="21" t="s">
        <v>8</v>
      </c>
      <c r="B482" s="44">
        <v>2.4081633929956068</v>
      </c>
      <c r="C482" s="44">
        <v>2.1778998063176096</v>
      </c>
      <c r="D482" s="44">
        <v>2.030160535540535</v>
      </c>
      <c r="E482" s="44">
        <v>1.8924432557046535</v>
      </c>
      <c r="F482" s="44">
        <v>1.764068118439948</v>
      </c>
      <c r="G482" s="44">
        <v>1.6444013933392816</v>
      </c>
      <c r="H482" s="44">
        <v>1.5328523395159479</v>
      </c>
      <c r="I482" s="44">
        <v>1.42887028938118</v>
      </c>
      <c r="J482" s="44">
        <v>1.3319419302455358</v>
      </c>
      <c r="K482" s="44">
        <v>1.2415887703246482</v>
      </c>
      <c r="L482" s="38"/>
      <c r="M482" s="45"/>
      <c r="N482" s="45"/>
    </row>
    <row r="483" spans="1:14" ht="14.5" outlineLevel="1">
      <c r="A483" s="16"/>
      <c r="B483" s="2"/>
      <c r="C483" s="2"/>
      <c r="D483" s="2"/>
      <c r="E483" s="2"/>
      <c r="F483" s="2"/>
      <c r="G483" s="2"/>
      <c r="H483" s="2"/>
      <c r="I483" s="2"/>
      <c r="J483" s="2"/>
      <c r="K483" s="2"/>
      <c r="L483" s="38"/>
      <c r="M483" s="45"/>
      <c r="N483" s="45"/>
    </row>
    <row r="484" spans="1:14" ht="14.5" outlineLevel="1">
      <c r="A484" t="s">
        <v>210</v>
      </c>
      <c r="L484" s="38"/>
      <c r="M484" s="45"/>
      <c r="N484" s="45"/>
    </row>
    <row r="485" spans="1:14" ht="14.5" outlineLevel="1">
      <c r="A485" s="22" t="s">
        <v>45</v>
      </c>
      <c r="B485" s="21"/>
      <c r="C485" s="21"/>
      <c r="D485" s="21"/>
      <c r="E485" s="21"/>
      <c r="F485" s="21"/>
      <c r="G485" s="21"/>
      <c r="H485" s="21"/>
      <c r="I485" s="21"/>
      <c r="J485" s="21"/>
      <c r="K485" s="21"/>
      <c r="L485" s="38"/>
      <c r="M485" s="45"/>
      <c r="N485" s="45"/>
    </row>
    <row r="486" spans="1:14" ht="14.5" outlineLevel="1">
      <c r="A486" s="21"/>
      <c r="B486" s="72">
        <v>2010</v>
      </c>
      <c r="C486" s="72">
        <v>2020</v>
      </c>
      <c r="D486" s="72">
        <v>2030</v>
      </c>
      <c r="E486" s="72">
        <v>2040</v>
      </c>
      <c r="F486" s="72">
        <v>2050</v>
      </c>
      <c r="G486" s="72">
        <v>2060</v>
      </c>
      <c r="H486" s="72">
        <v>2070</v>
      </c>
      <c r="I486" s="72">
        <v>2080</v>
      </c>
      <c r="J486" s="72">
        <v>2090</v>
      </c>
      <c r="K486" s="72">
        <v>2100</v>
      </c>
      <c r="L486" s="38"/>
      <c r="M486" s="45"/>
      <c r="N486" s="45"/>
    </row>
    <row r="487" spans="1:14" ht="14.5" outlineLevel="1">
      <c r="A487" s="21" t="s">
        <v>5</v>
      </c>
      <c r="B487" s="44">
        <v>2.4081633929956068</v>
      </c>
      <c r="C487" s="44">
        <v>2.1778998063176096</v>
      </c>
      <c r="D487" s="44">
        <v>2.030160535540535</v>
      </c>
      <c r="E487" s="44">
        <v>1.8924432557046535</v>
      </c>
      <c r="F487" s="44">
        <v>1.764068118439948</v>
      </c>
      <c r="G487" s="44">
        <v>1.6444013933392816</v>
      </c>
      <c r="H487" s="44">
        <v>1.5328523395159479</v>
      </c>
      <c r="I487" s="44">
        <v>1.42887028938118</v>
      </c>
      <c r="J487" s="44">
        <v>1.3319419302455358</v>
      </c>
      <c r="K487" s="44">
        <v>1.2415887703246482</v>
      </c>
      <c r="L487" s="38"/>
      <c r="M487" s="45"/>
      <c r="N487" s="45"/>
    </row>
    <row r="488" spans="1:14" ht="14.5" outlineLevel="1">
      <c r="A488" s="21" t="s">
        <v>6</v>
      </c>
      <c r="B488" s="44">
        <v>2.2320375102165686</v>
      </c>
      <c r="C488" s="44">
        <v>1.9189505957974871</v>
      </c>
      <c r="D488" s="44">
        <v>1.7887773156227196</v>
      </c>
      <c r="E488" s="44">
        <v>1.6674344258230709</v>
      </c>
      <c r="F488" s="44">
        <v>1.5543229110393804</v>
      </c>
      <c r="G488" s="44">
        <v>1.4488843905147268</v>
      </c>
      <c r="H488" s="44">
        <v>1.3505983616193666</v>
      </c>
      <c r="I488" s="44">
        <v>1.2589796303629766</v>
      </c>
      <c r="J488" s="44">
        <v>1.1735759162097956</v>
      </c>
      <c r="K488" s="44">
        <v>1.0939656193727116</v>
      </c>
      <c r="L488" s="38"/>
      <c r="M488" s="45"/>
      <c r="N488" s="45"/>
    </row>
    <row r="489" spans="1:14" ht="14.5" outlineLevel="1">
      <c r="A489" s="21" t="s">
        <v>11</v>
      </c>
      <c r="B489" s="44">
        <v>2.1318423765457832</v>
      </c>
      <c r="C489" s="44">
        <v>1.9278994566661294</v>
      </c>
      <c r="D489" s="44">
        <v>1.7969932189137936</v>
      </c>
      <c r="E489" s="44">
        <v>1.6748873112611131</v>
      </c>
      <c r="F489" s="44">
        <v>1.5610798818439153</v>
      </c>
      <c r="G489" s="44">
        <v>1.4550336309432754</v>
      </c>
      <c r="H489" s="44">
        <v>1.3561907859891236</v>
      </c>
      <c r="I489" s="44">
        <v>1.2641493225968123</v>
      </c>
      <c r="J489" s="44">
        <v>1.1783535493771096</v>
      </c>
      <c r="K489" s="44">
        <v>1.0983819803640003</v>
      </c>
      <c r="L489" s="38"/>
      <c r="M489" s="45"/>
      <c r="N489" s="45"/>
    </row>
    <row r="490" spans="1:14" ht="14.5" outlineLevel="1">
      <c r="A490" s="21" t="s">
        <v>2</v>
      </c>
      <c r="B490" s="44">
        <v>2.4372780387298314</v>
      </c>
      <c r="C490" s="44">
        <v>1.9914336082703579</v>
      </c>
      <c r="D490" s="44">
        <v>1.8563433951056503</v>
      </c>
      <c r="E490" s="44">
        <v>1.7304171157106134</v>
      </c>
      <c r="F490" s="44">
        <v>1.6130331285897785</v>
      </c>
      <c r="G490" s="44">
        <v>1.5036119617088057</v>
      </c>
      <c r="H490" s="44">
        <v>1.4016134519012566</v>
      </c>
      <c r="I490" s="44">
        <v>1.3065340783255963</v>
      </c>
      <c r="J490" s="44">
        <v>1.2179044768088994</v>
      </c>
      <c r="K490" s="44">
        <v>1.1352871228066916</v>
      </c>
      <c r="L490" s="38"/>
      <c r="M490" s="45"/>
      <c r="N490" s="45"/>
    </row>
    <row r="491" spans="1:14" ht="14.5" outlineLevel="1">
      <c r="A491" s="21" t="s">
        <v>3</v>
      </c>
      <c r="B491" s="44">
        <v>2.1501458866032204</v>
      </c>
      <c r="C491" s="44">
        <v>1.9445533984978656</v>
      </c>
      <c r="D491" s="44">
        <v>1.8126433353040488</v>
      </c>
      <c r="E491" s="44">
        <v>1.6896814783077261</v>
      </c>
      <c r="F491" s="44">
        <v>1.5750608200356675</v>
      </c>
      <c r="G491" s="44">
        <v>1.4682155297672153</v>
      </c>
      <c r="H491" s="44">
        <v>1.3686181602820959</v>
      </c>
      <c r="I491" s="44">
        <v>1.2757770440903389</v>
      </c>
      <c r="J491" s="44">
        <v>1.1892338662906565</v>
      </c>
      <c r="K491" s="44">
        <v>1.1085614020755785</v>
      </c>
      <c r="L491" s="38"/>
      <c r="M491" s="45"/>
      <c r="N491" s="45"/>
    </row>
    <row r="492" spans="1:14" ht="14.5" outlineLevel="1">
      <c r="A492" s="21" t="s">
        <v>4</v>
      </c>
      <c r="B492" s="44">
        <v>2.4081633929956068</v>
      </c>
      <c r="C492" s="44">
        <v>2.1778998063176096</v>
      </c>
      <c r="D492" s="44">
        <v>2.030160535540535</v>
      </c>
      <c r="E492" s="44">
        <v>1.8924432557046535</v>
      </c>
      <c r="F492" s="44">
        <v>1.764068118439948</v>
      </c>
      <c r="G492" s="44">
        <v>1.6444013933392816</v>
      </c>
      <c r="H492" s="44">
        <v>1.5328523395159479</v>
      </c>
      <c r="I492" s="44">
        <v>1.42887028938118</v>
      </c>
      <c r="J492" s="44">
        <v>1.3319419302455358</v>
      </c>
      <c r="K492" s="44">
        <v>1.2415887703246482</v>
      </c>
      <c r="L492" s="38"/>
      <c r="M492" s="45"/>
      <c r="N492" s="45"/>
    </row>
    <row r="493" spans="1:14" ht="14.5" outlineLevel="1">
      <c r="A493" s="21" t="s">
        <v>0</v>
      </c>
      <c r="B493" s="44">
        <v>2.0641400511390917</v>
      </c>
      <c r="C493" s="44">
        <v>1.8667712625579511</v>
      </c>
      <c r="D493" s="44">
        <v>1.740137601891887</v>
      </c>
      <c r="E493" s="44">
        <v>1.6220942191754173</v>
      </c>
      <c r="F493" s="44">
        <v>1.5120583872342412</v>
      </c>
      <c r="G493" s="44">
        <v>1.4094869085765271</v>
      </c>
      <c r="H493" s="44">
        <v>1.3138734338708125</v>
      </c>
      <c r="I493" s="44">
        <v>1.2247459623267256</v>
      </c>
      <c r="J493" s="44">
        <v>1.1416645116390305</v>
      </c>
      <c r="K493" s="44">
        <v>1.0642189459925555</v>
      </c>
      <c r="L493" s="38"/>
      <c r="M493" s="45"/>
      <c r="N493" s="45"/>
    </row>
    <row r="494" spans="1:14" ht="14.5" outlineLevel="1">
      <c r="A494" s="21" t="s">
        <v>1</v>
      </c>
      <c r="B494" s="44">
        <v>1.6341108738184476</v>
      </c>
      <c r="C494" s="44">
        <v>1.477860582858378</v>
      </c>
      <c r="D494" s="44">
        <v>1.3776089348310772</v>
      </c>
      <c r="E494" s="44">
        <v>1.284157923513872</v>
      </c>
      <c r="F494" s="44">
        <v>1.1970462232271075</v>
      </c>
      <c r="G494" s="44">
        <v>1.1158438026230839</v>
      </c>
      <c r="H494" s="44">
        <v>1.0401498018143931</v>
      </c>
      <c r="I494" s="44">
        <v>0.96959055350865775</v>
      </c>
      <c r="J494" s="44">
        <v>0.90381773838089918</v>
      </c>
      <c r="K494" s="44">
        <v>0.84250666557743981</v>
      </c>
      <c r="L494" s="38"/>
      <c r="M494" s="45"/>
      <c r="N494" s="45"/>
    </row>
    <row r="495" spans="1:14" ht="14.5" outlineLevel="1">
      <c r="A495" s="21" t="s">
        <v>7</v>
      </c>
      <c r="B495" s="44">
        <v>2.2320375102165686</v>
      </c>
      <c r="C495" s="44">
        <v>1.9189505957974871</v>
      </c>
      <c r="D495" s="44">
        <v>1.7887773156227196</v>
      </c>
      <c r="E495" s="44">
        <v>1.6674344258230709</v>
      </c>
      <c r="F495" s="44">
        <v>1.5543229110393804</v>
      </c>
      <c r="G495" s="44">
        <v>1.4488843905147268</v>
      </c>
      <c r="H495" s="44">
        <v>1.3505983616193666</v>
      </c>
      <c r="I495" s="44">
        <v>1.2589796303629766</v>
      </c>
      <c r="J495" s="44">
        <v>1.1735759162097956</v>
      </c>
      <c r="K495" s="44">
        <v>1.0939656193727116</v>
      </c>
      <c r="L495" s="38"/>
      <c r="M495" s="45"/>
      <c r="N495" s="45"/>
    </row>
    <row r="496" spans="1:14" ht="14.5" outlineLevel="1">
      <c r="A496" s="21" t="s">
        <v>8</v>
      </c>
      <c r="B496" s="44">
        <v>2.4081633929956068</v>
      </c>
      <c r="C496" s="44">
        <v>2.1778998063176096</v>
      </c>
      <c r="D496" s="44">
        <v>2.030160535540535</v>
      </c>
      <c r="E496" s="44">
        <v>1.8924432557046535</v>
      </c>
      <c r="F496" s="44">
        <v>1.764068118439948</v>
      </c>
      <c r="G496" s="44">
        <v>1.6444013933392816</v>
      </c>
      <c r="H496" s="44">
        <v>1.5328523395159479</v>
      </c>
      <c r="I496" s="44">
        <v>1.42887028938118</v>
      </c>
      <c r="J496" s="44">
        <v>1.3319419302455358</v>
      </c>
      <c r="K496" s="44">
        <v>1.2415887703246482</v>
      </c>
      <c r="L496" s="38"/>
      <c r="M496" s="45"/>
      <c r="N496" s="45"/>
    </row>
    <row r="497" spans="1:14" ht="14.5" outlineLevel="1">
      <c r="A497" s="16"/>
      <c r="B497" s="2"/>
      <c r="C497" s="2"/>
      <c r="D497" s="2"/>
      <c r="E497" s="2"/>
      <c r="F497" s="2"/>
      <c r="G497" s="2"/>
      <c r="H497" s="2"/>
      <c r="I497" s="2"/>
      <c r="J497" s="2"/>
      <c r="K497" s="2"/>
      <c r="L497" s="38"/>
      <c r="M497" s="45"/>
      <c r="N497" s="45"/>
    </row>
    <row r="498" spans="1:14" ht="14.5" outlineLevel="1">
      <c r="A498" s="16"/>
      <c r="B498" s="2"/>
      <c r="C498" s="2"/>
      <c r="D498" s="2"/>
      <c r="E498" s="2"/>
      <c r="F498" s="2"/>
      <c r="G498" s="2"/>
      <c r="H498" s="2"/>
      <c r="I498" s="2"/>
      <c r="J498" s="2"/>
      <c r="K498" s="2"/>
      <c r="L498" s="38"/>
      <c r="M498" s="45"/>
      <c r="N498" s="45"/>
    </row>
    <row r="499" spans="1:14" ht="14.5" outlineLevel="1">
      <c r="A499" s="16" t="s">
        <v>228</v>
      </c>
      <c r="B499" s="2" t="s">
        <v>239</v>
      </c>
      <c r="C499" s="2"/>
      <c r="D499" s="2"/>
      <c r="E499" s="2"/>
      <c r="F499" s="2"/>
      <c r="G499" s="2"/>
      <c r="H499" s="2"/>
      <c r="I499" s="2"/>
      <c r="J499" s="2"/>
      <c r="K499" s="2"/>
      <c r="L499" s="38"/>
      <c r="M499" s="45"/>
      <c r="N499" s="45"/>
    </row>
    <row r="500" spans="1:14" ht="14.5" outlineLevel="1">
      <c r="A500" s="16" t="s">
        <v>229</v>
      </c>
      <c r="B500" s="2">
        <f>'[7]Number of aircrafts'!K33</f>
        <v>9.7316193053676142E-2</v>
      </c>
      <c r="C500" s="2" t="s">
        <v>232</v>
      </c>
      <c r="D500" s="2"/>
      <c r="E500" s="2"/>
      <c r="F500" s="2"/>
      <c r="G500" s="2"/>
      <c r="H500" s="2"/>
      <c r="I500" s="2"/>
      <c r="J500" s="2"/>
      <c r="K500" s="2"/>
      <c r="L500" s="38"/>
      <c r="M500" s="45"/>
      <c r="N500" s="45"/>
    </row>
    <row r="501" spans="1:14" ht="14.5" outlineLevel="1">
      <c r="A501" s="16" t="s">
        <v>230</v>
      </c>
      <c r="B501" s="2">
        <f>'[7]Number of aircrafts'!K34</f>
        <v>0.69639903773868594</v>
      </c>
      <c r="C501" s="2"/>
      <c r="D501" s="2"/>
      <c r="E501" s="2"/>
      <c r="F501" s="2"/>
      <c r="G501" s="2"/>
      <c r="H501" s="2"/>
      <c r="I501" s="2"/>
      <c r="J501" s="2"/>
      <c r="K501" s="2"/>
      <c r="L501" s="38"/>
      <c r="M501" s="45"/>
      <c r="N501" s="45"/>
    </row>
    <row r="502" spans="1:14" ht="14.5" outlineLevel="1">
      <c r="A502" s="16" t="s">
        <v>231</v>
      </c>
      <c r="B502" s="2">
        <f>'[7]Number of aircrafts'!K35</f>
        <v>0.20628476920763794</v>
      </c>
      <c r="C502" s="2"/>
      <c r="D502" s="2"/>
      <c r="E502" s="2"/>
      <c r="F502" s="2"/>
      <c r="G502" s="2"/>
      <c r="H502" s="2"/>
      <c r="I502" s="2"/>
      <c r="J502" s="2"/>
      <c r="K502" s="2"/>
      <c r="L502" s="38"/>
      <c r="M502" s="45"/>
      <c r="N502" s="45"/>
    </row>
    <row r="503" spans="1:14" ht="14.5" outlineLevel="1">
      <c r="A503" s="16"/>
      <c r="B503" s="2"/>
      <c r="C503" s="2"/>
      <c r="D503" s="2"/>
      <c r="E503" s="2"/>
      <c r="F503" s="2"/>
      <c r="G503" s="2"/>
      <c r="H503" s="2"/>
      <c r="I503" s="2"/>
      <c r="J503" s="2"/>
      <c r="K503" s="2"/>
      <c r="L503" s="38"/>
      <c r="M503" s="45"/>
      <c r="N503" s="45"/>
    </row>
    <row r="504" spans="1:14" ht="14.5" outlineLevel="1">
      <c r="A504" t="s">
        <v>233</v>
      </c>
      <c r="L504" s="38"/>
      <c r="M504" s="45"/>
      <c r="N504" s="45"/>
    </row>
    <row r="505" spans="1:14" ht="14.5" outlineLevel="1">
      <c r="A505" t="s">
        <v>26</v>
      </c>
      <c r="K505" s="16"/>
      <c r="L505" s="38"/>
      <c r="M505" s="45"/>
      <c r="N505" s="45"/>
    </row>
    <row r="506" spans="1:14" ht="14.5" outlineLevel="1">
      <c r="B506" s="4">
        <v>2010</v>
      </c>
      <c r="C506" s="4">
        <v>2020</v>
      </c>
      <c r="D506" s="4">
        <v>2030</v>
      </c>
      <c r="E506" s="4">
        <v>2040</v>
      </c>
      <c r="F506" s="4">
        <v>2050</v>
      </c>
      <c r="G506" s="4">
        <v>2060</v>
      </c>
      <c r="H506" s="4">
        <v>2070</v>
      </c>
      <c r="I506" s="4">
        <v>2080</v>
      </c>
      <c r="J506" s="4">
        <v>2090</v>
      </c>
      <c r="K506" s="4">
        <v>2100</v>
      </c>
      <c r="L506" s="38"/>
      <c r="M506" s="45"/>
      <c r="N506" s="45"/>
    </row>
    <row r="507" spans="1:14" ht="14.5" outlineLevel="1">
      <c r="A507" s="4" t="s">
        <v>5</v>
      </c>
      <c r="B507" s="1">
        <f>$B$500*B384*'Transport demand all'!B$247</f>
        <v>5.53571931744687</v>
      </c>
      <c r="C507" s="1">
        <f>$B$500*C384*'Transport demand all'!C$247</f>
        <v>6.0358848285643205</v>
      </c>
      <c r="D507" s="1">
        <f>$B$500*D384*'Transport demand all'!D$247</f>
        <v>6.4565115683101428</v>
      </c>
      <c r="E507" s="1">
        <f>$B$500*E384*'Transport demand all'!E$247</f>
        <v>7.8942557829935085</v>
      </c>
      <c r="F507" s="1">
        <f>$B$500*F384*'Transport demand all'!F$247</f>
        <v>9.3645485712925502</v>
      </c>
      <c r="G507" s="1">
        <f>$B$500*G384*'Transport demand all'!G$247</f>
        <v>13.191530283204493</v>
      </c>
      <c r="H507" s="1">
        <f>$B$500*H384*'Transport demand all'!H$247</f>
        <v>17.317108274005463</v>
      </c>
      <c r="I507" s="1">
        <f>$B$500*I384*'Transport demand all'!I$247</f>
        <v>22.632191287639237</v>
      </c>
      <c r="J507" s="1">
        <f>$B$500*J384*'Transport demand all'!J$247</f>
        <v>43.857794252729228</v>
      </c>
      <c r="K507" s="1">
        <f>$B$500*K384*'Transport demand all'!K$247</f>
        <v>77.120387735962808</v>
      </c>
      <c r="L507" s="38"/>
      <c r="M507" s="45"/>
      <c r="N507" s="45"/>
    </row>
    <row r="508" spans="1:14" ht="14.5" outlineLevel="1">
      <c r="A508" s="4" t="s">
        <v>6</v>
      </c>
      <c r="B508" s="1">
        <f>$B$500*B385*'Transport demand all'!B$247</f>
        <v>10.177129522305215</v>
      </c>
      <c r="C508" s="1">
        <f>$B$500*C385*'Transport demand all'!C$247</f>
        <v>21.009715903762029</v>
      </c>
      <c r="D508" s="1">
        <f>$B$500*D385*'Transport demand all'!D$247</f>
        <v>35.810670997720401</v>
      </c>
      <c r="E508" s="1">
        <f>$B$500*E385*'Transport demand all'!E$247</f>
        <v>53.275630872806467</v>
      </c>
      <c r="F508" s="1">
        <f>$B$500*F385*'Transport demand all'!F$247</f>
        <v>67.217583874488284</v>
      </c>
      <c r="G508" s="1">
        <f>$B$500*G385*'Transport demand all'!G$247</f>
        <v>79.078654942336598</v>
      </c>
      <c r="H508" s="1">
        <f>$B$500*H385*'Transport demand all'!H$247</f>
        <v>92.889139715515952</v>
      </c>
      <c r="I508" s="1">
        <f>$B$500*I385*'Transport demand all'!I$247</f>
        <v>103.9181205923493</v>
      </c>
      <c r="J508" s="1">
        <f>$B$500*J385*'Transport demand all'!J$247</f>
        <v>127.10856278621148</v>
      </c>
      <c r="K508" s="1">
        <f>$B$500*K385*'Transport demand all'!K$247</f>
        <v>156.15965304019156</v>
      </c>
      <c r="L508" s="38"/>
      <c r="M508" s="45"/>
      <c r="N508" s="45"/>
    </row>
    <row r="509" spans="1:14" ht="14.5" outlineLevel="1">
      <c r="A509" s="4" t="s">
        <v>11</v>
      </c>
      <c r="B509" s="1">
        <f>$B$500*B386*'Transport demand all'!B$247</f>
        <v>183.89821805112186</v>
      </c>
      <c r="C509" s="1">
        <f>$B$500*C386*'Transport demand all'!C$247</f>
        <v>271.81300881792197</v>
      </c>
      <c r="D509" s="1">
        <f>$B$500*D386*'Transport demand all'!D$247</f>
        <v>351.91222839031877</v>
      </c>
      <c r="E509" s="1">
        <f>$B$500*E386*'Transport demand all'!E$247</f>
        <v>440.25787543228785</v>
      </c>
      <c r="F509" s="1">
        <f>$B$500*F386*'Transport demand all'!F$247</f>
        <v>544.23727057217388</v>
      </c>
      <c r="G509" s="1">
        <f>$B$500*G386*'Transport demand all'!G$247</f>
        <v>652.3244281302683</v>
      </c>
      <c r="H509" s="1">
        <f>$B$500*H386*'Transport demand all'!H$247</f>
        <v>769.7742329504722</v>
      </c>
      <c r="I509" s="1">
        <f>$B$500*I386*'Transport demand all'!I$247</f>
        <v>848.58556419308331</v>
      </c>
      <c r="J509" s="1">
        <f>$B$500*J386*'Transport demand all'!J$247</f>
        <v>775.23288018868061</v>
      </c>
      <c r="K509" s="1">
        <f>$B$500*K386*'Transport demand all'!K$247</f>
        <v>708.22088412158234</v>
      </c>
      <c r="L509" s="38"/>
      <c r="M509" s="45"/>
      <c r="N509" s="45"/>
    </row>
    <row r="510" spans="1:14" ht="14.5" outlineLevel="1">
      <c r="A510" s="4" t="s">
        <v>2</v>
      </c>
      <c r="B510" s="1">
        <f>$B$500*B387*'Transport demand all'!B$247</f>
        <v>34.307160989458303</v>
      </c>
      <c r="C510" s="1">
        <f>$B$500*C387*'Transport demand all'!C$247</f>
        <v>42.496266848291974</v>
      </c>
      <c r="D510" s="1">
        <f>$B$500*D387*'Transport demand all'!D$247</f>
        <v>53.957413727280411</v>
      </c>
      <c r="E510" s="1">
        <f>$B$500*E387*'Transport demand all'!E$247</f>
        <v>70.953757489185534</v>
      </c>
      <c r="F510" s="1">
        <f>$B$500*F387*'Transport demand all'!F$247</f>
        <v>94.675620412048033</v>
      </c>
      <c r="G510" s="1">
        <f>$B$500*G387*'Transport demand all'!G$247</f>
        <v>118.73166662388456</v>
      </c>
      <c r="H510" s="1">
        <f>$B$500*H387*'Transport demand all'!H$247</f>
        <v>150.1832052266777</v>
      </c>
      <c r="I510" s="1">
        <f>$B$500*I387*'Transport demand all'!I$247</f>
        <v>173.51533219320334</v>
      </c>
      <c r="J510" s="1">
        <f>$B$500*J387*'Transport demand all'!J$247</f>
        <v>197.29506294122595</v>
      </c>
      <c r="K510" s="1">
        <f>$B$500*K387*'Transport demand all'!K$247</f>
        <v>224.18878014822818</v>
      </c>
      <c r="L510" s="38"/>
      <c r="M510" s="45"/>
      <c r="N510" s="45"/>
    </row>
    <row r="511" spans="1:14" ht="14.5" outlineLevel="1">
      <c r="A511" s="4" t="s">
        <v>3</v>
      </c>
      <c r="B511" s="1">
        <f>$B$500*B388*'Transport demand all'!B$247</f>
        <v>31.654966492156451</v>
      </c>
      <c r="C511" s="1">
        <f>$B$500*C388*'Transport demand all'!C$247</f>
        <v>40.068089805527144</v>
      </c>
      <c r="D511" s="1">
        <f>$B$500*D388*'Transport demand all'!D$247</f>
        <v>47.042497205253625</v>
      </c>
      <c r="E511" s="1">
        <f>$B$500*E388*'Transport demand all'!E$247</f>
        <v>58.136392942315076</v>
      </c>
      <c r="F511" s="1">
        <f>$B$500*F388*'Transport demand all'!F$247</f>
        <v>71.959272603068257</v>
      </c>
      <c r="G511" s="1">
        <f>$B$500*G388*'Transport demand all'!G$247</f>
        <v>77.24426788977982</v>
      </c>
      <c r="H511" s="1">
        <f>$B$500*H388*'Transport demand all'!H$247</f>
        <v>104.34204193234491</v>
      </c>
      <c r="I511" s="1">
        <f>$B$500*I388*'Transport demand all'!I$247</f>
        <v>147.19406187714878</v>
      </c>
      <c r="J511" s="1">
        <f>$B$500*J388*'Transport demand all'!J$247</f>
        <v>207.57196107871559</v>
      </c>
      <c r="K511" s="1">
        <f>$B$500*K388*'Transport demand all'!K$247</f>
        <v>290.83939380467132</v>
      </c>
      <c r="L511" s="38"/>
      <c r="M511" s="45"/>
      <c r="N511" s="45"/>
    </row>
    <row r="512" spans="1:14" ht="14.5" outlineLevel="1">
      <c r="A512" s="4" t="s">
        <v>4</v>
      </c>
      <c r="B512" s="1">
        <f>$B$500*B389*'Transport demand all'!B$247</f>
        <v>33.75171227623985</v>
      </c>
      <c r="C512" s="1">
        <f>$B$500*C389*'Transport demand all'!C$247</f>
        <v>37.376310279146267</v>
      </c>
      <c r="D512" s="1">
        <f>$B$500*D389*'Transport demand all'!D$247</f>
        <v>38.686386715315741</v>
      </c>
      <c r="E512" s="1">
        <f>$B$500*E389*'Transport demand all'!E$247</f>
        <v>42.395429700133093</v>
      </c>
      <c r="F512" s="1">
        <f>$B$500*F389*'Transport demand all'!F$247</f>
        <v>46.498210519832426</v>
      </c>
      <c r="G512" s="1">
        <f>$B$500*G389*'Transport demand all'!G$247</f>
        <v>55.410428086778481</v>
      </c>
      <c r="H512" s="1">
        <f>$B$500*H389*'Transport demand all'!H$247</f>
        <v>66.108379771462069</v>
      </c>
      <c r="I512" s="1">
        <f>$B$500*I389*'Transport demand all'!I$247</f>
        <v>67.886845135446677</v>
      </c>
      <c r="J512" s="1">
        <f>$B$500*J389*'Transport demand all'!J$247</f>
        <v>72.355068817610189</v>
      </c>
      <c r="K512" s="1">
        <f>$B$500*K389*'Transport demand all'!K$247</f>
        <v>82.188506750759757</v>
      </c>
      <c r="L512" s="38"/>
      <c r="M512" s="45"/>
      <c r="N512" s="45"/>
    </row>
    <row r="513" spans="1:14" ht="14.5" outlineLevel="1">
      <c r="A513" s="4" t="s">
        <v>0</v>
      </c>
      <c r="B513" s="1">
        <f>$B$500*B390*'Transport demand all'!B$247</f>
        <v>571.57153368321042</v>
      </c>
      <c r="C513" s="1">
        <f>$B$500*C390*'Transport demand all'!C$247</f>
        <v>761.04928674684788</v>
      </c>
      <c r="D513" s="1">
        <f>$B$500*D390*'Transport demand all'!D$247</f>
        <v>911.85816817137652</v>
      </c>
      <c r="E513" s="1">
        <f>$B$500*E390*'Transport demand all'!E$247</f>
        <v>1065.6264462792155</v>
      </c>
      <c r="F513" s="1">
        <f>$B$500*F390*'Transport demand all'!F$247</f>
        <v>1112.9765266229344</v>
      </c>
      <c r="G513" s="1">
        <f>$B$500*G390*'Transport demand all'!G$247</f>
        <v>1016.7695925121466</v>
      </c>
      <c r="H513" s="1">
        <f>$B$500*H390*'Transport demand all'!H$247</f>
        <v>928.87889324512662</v>
      </c>
      <c r="I513" s="1">
        <f>$B$500*I390*'Transport demand all'!I$247</f>
        <v>848.58556419308331</v>
      </c>
      <c r="J513" s="1">
        <f>$B$500*J390*'Transport demand all'!J$247</f>
        <v>775.23288018868061</v>
      </c>
      <c r="K513" s="1">
        <f>$B$500*K390*'Transport demand all'!K$247</f>
        <v>708.22088412158234</v>
      </c>
      <c r="L513" s="38"/>
      <c r="M513" s="45"/>
      <c r="N513" s="45"/>
    </row>
    <row r="514" spans="1:14" ht="14.5" outlineLevel="1">
      <c r="A514" s="4" t="s">
        <v>1</v>
      </c>
      <c r="B514" s="1">
        <f>$B$500*B391*'Transport demand all'!B$247</f>
        <v>336.58289727127686</v>
      </c>
      <c r="C514" s="1">
        <f>$B$500*C391*'Transport demand all'!C$247</f>
        <v>432.71590272605937</v>
      </c>
      <c r="D514" s="1">
        <f>$B$500*D391*'Transport demand all'!D$247</f>
        <v>502.64405359507276</v>
      </c>
      <c r="E514" s="1">
        <f>$B$500*E391*'Transport demand all'!E$247</f>
        <v>567.72412529561711</v>
      </c>
      <c r="F514" s="1">
        <f>$B$500*F391*'Transport demand all'!F$247</f>
        <v>639.06765608399905</v>
      </c>
      <c r="G514" s="1">
        <f>$B$500*G391*'Transport demand all'!G$247</f>
        <v>695.85201474462156</v>
      </c>
      <c r="H514" s="1">
        <f>$B$500*H391*'Transport demand all'!H$247</f>
        <v>755.2952998684118</v>
      </c>
      <c r="I514" s="1">
        <f>$B$500*I391*'Transport demand all'!I$247</f>
        <v>809.80954154150049</v>
      </c>
      <c r="J514" s="1">
        <f>$B$500*J391*'Transport demand all'!J$247</f>
        <v>775.23288018868061</v>
      </c>
      <c r="K514" s="1">
        <f>$B$500*K391*'Transport demand all'!K$247</f>
        <v>708.22088412158234</v>
      </c>
      <c r="L514" s="38"/>
      <c r="M514" s="45"/>
      <c r="N514" s="45"/>
    </row>
    <row r="515" spans="1:14" ht="14.5" outlineLevel="1">
      <c r="A515" s="4" t="s">
        <v>7</v>
      </c>
      <c r="B515" s="1">
        <f>$B$500*B392*'Transport demand all'!B$247</f>
        <v>110.66119722377969</v>
      </c>
      <c r="C515" s="1">
        <f>$B$500*C392*'Transport demand all'!C$247</f>
        <v>172.7100281091617</v>
      </c>
      <c r="D515" s="1">
        <f>$B$500*D392*'Transport demand all'!D$247</f>
        <v>226.53051663547501</v>
      </c>
      <c r="E515" s="1">
        <f>$B$500*E392*'Transport demand all'!E$247</f>
        <v>274.93525498284498</v>
      </c>
      <c r="F515" s="1">
        <f>$B$500*F392*'Transport demand all'!F$247</f>
        <v>330.30660852311087</v>
      </c>
      <c r="G515" s="1">
        <f>$B$500*G392*'Transport demand all'!G$247</f>
        <v>368.98919727757311</v>
      </c>
      <c r="H515" s="1">
        <f>$B$500*H392*'Transport demand all'!H$247</f>
        <v>406.08270972891336</v>
      </c>
      <c r="I515" s="1">
        <f>$B$500*I392*'Transport demand all'!I$247</f>
        <v>465.64465119734018</v>
      </c>
      <c r="J515" s="1">
        <f>$B$500*J392*'Transport demand all'!J$247</f>
        <v>526.12147634564417</v>
      </c>
      <c r="K515" s="1">
        <f>$B$500*K392*'Transport demand all'!K$247</f>
        <v>587.82248337553631</v>
      </c>
      <c r="L515" s="38"/>
      <c r="M515" s="45"/>
      <c r="N515" s="45"/>
    </row>
    <row r="516" spans="1:14" ht="14.5" outlineLevel="1">
      <c r="A516" s="4" t="s">
        <v>8</v>
      </c>
      <c r="B516" s="1">
        <f>$B$500*B393*'Transport demand all'!B$247</f>
        <v>6.518869745941049</v>
      </c>
      <c r="C516" s="1">
        <f>$B$500*C393*'Transport demand all'!C$247</f>
        <v>8.875590053129903</v>
      </c>
      <c r="D516" s="1">
        <f>$B$500*D393*'Transport demand all'!D$247</f>
        <v>11.575860794348557</v>
      </c>
      <c r="E516" s="1">
        <f>$B$500*E393*'Transport demand all'!E$247</f>
        <v>17.004405431011385</v>
      </c>
      <c r="F516" s="1">
        <f>$B$500*F393*'Transport demand all'!F$247</f>
        <v>24.918163514622215</v>
      </c>
      <c r="G516" s="1">
        <f>$B$500*G393*'Transport demand all'!G$247</f>
        <v>61.200220246730588</v>
      </c>
      <c r="H516" s="1">
        <f>$B$500*H393*'Transport demand all'!H$247</f>
        <v>120.13694349474224</v>
      </c>
      <c r="I516" s="1">
        <f>$B$500*I393*'Transport demand all'!I$247</f>
        <v>186.73986659740942</v>
      </c>
      <c r="J516" s="1">
        <f>$B$500*J393*'Transport demand all'!J$247</f>
        <v>288.63971517348108</v>
      </c>
      <c r="K516" s="1">
        <f>$B$500*K393*'Transport demand all'!K$247</f>
        <v>435.36234754908759</v>
      </c>
      <c r="L516" s="38"/>
      <c r="M516" s="45"/>
      <c r="N516" s="45"/>
    </row>
    <row r="517" spans="1:14" ht="14.5" outlineLevel="1">
      <c r="A517" s="16"/>
      <c r="B517" s="2"/>
      <c r="C517" s="2"/>
      <c r="D517" s="2"/>
      <c r="E517" s="2"/>
      <c r="F517" s="2"/>
      <c r="G517" s="2"/>
      <c r="H517" s="2"/>
      <c r="I517" s="2"/>
      <c r="J517" s="2"/>
      <c r="K517" s="2"/>
      <c r="L517" s="38"/>
      <c r="M517" s="45"/>
      <c r="N517" s="45"/>
    </row>
    <row r="518" spans="1:14" ht="14.5" outlineLevel="1">
      <c r="A518" t="s">
        <v>234</v>
      </c>
      <c r="L518" s="38"/>
      <c r="M518" s="45"/>
      <c r="N518" s="45"/>
    </row>
    <row r="519" spans="1:14" ht="14.5" outlineLevel="1">
      <c r="A519" t="s">
        <v>26</v>
      </c>
      <c r="K519" s="16"/>
      <c r="L519" s="38"/>
      <c r="M519" s="45"/>
      <c r="N519" s="45"/>
    </row>
    <row r="520" spans="1:14" ht="14.5" outlineLevel="1">
      <c r="B520" s="4">
        <v>2010</v>
      </c>
      <c r="C520" s="4">
        <v>2020</v>
      </c>
      <c r="D520" s="4">
        <v>2030</v>
      </c>
      <c r="E520" s="4">
        <v>2040</v>
      </c>
      <c r="F520" s="4">
        <v>2050</v>
      </c>
      <c r="G520" s="4">
        <v>2060</v>
      </c>
      <c r="H520" s="4">
        <v>2070</v>
      </c>
      <c r="I520" s="4">
        <v>2080</v>
      </c>
      <c r="J520" s="4">
        <v>2090</v>
      </c>
      <c r="K520" s="4">
        <v>2100</v>
      </c>
      <c r="L520" s="38"/>
      <c r="M520" s="45"/>
      <c r="N520" s="45"/>
    </row>
    <row r="521" spans="1:14" ht="14.5" outlineLevel="1">
      <c r="A521" s="4" t="s">
        <v>5</v>
      </c>
      <c r="B521" s="1">
        <f>$B$501*B384*'Transport demand all'!B$247</f>
        <v>39.613855463243787</v>
      </c>
      <c r="C521" s="1">
        <f>$B$501*C384*'Transport demand all'!C$247</f>
        <v>43.193062270687975</v>
      </c>
      <c r="D521" s="1">
        <f>$B$501*D384*'Transport demand all'!D$247</f>
        <v>46.203086066466597</v>
      </c>
      <c r="E521" s="1">
        <f>$B$501*E384*'Transport demand all'!E$247</f>
        <v>56.49164808478978</v>
      </c>
      <c r="F521" s="1">
        <f>$B$501*F384*'Transport demand all'!F$247</f>
        <v>67.013129154243757</v>
      </c>
      <c r="G521" s="1">
        <f>$B$501*G384*'Transport demand all'!G$247</f>
        <v>94.399181752386866</v>
      </c>
      <c r="H521" s="1">
        <f>$B$501*H384*'Transport demand all'!H$247</f>
        <v>123.92200270084946</v>
      </c>
      <c r="I521" s="1">
        <f>$B$501*I384*'Transport demand all'!I$247</f>
        <v>161.95697488840946</v>
      </c>
      <c r="J521" s="1">
        <f>$B$501*J384*'Transport demand all'!J$247</f>
        <v>313.84834071854556</v>
      </c>
      <c r="K521" s="1">
        <f>$B$501*K384*'Transport demand all'!K$247</f>
        <v>551.87695001320321</v>
      </c>
      <c r="L521" s="38"/>
      <c r="M521" s="45"/>
      <c r="N521" s="45"/>
    </row>
    <row r="522" spans="1:14" ht="14.5" outlineLevel="1">
      <c r="A522" s="4" t="s">
        <v>6</v>
      </c>
      <c r="B522" s="1">
        <f>$B$501*B385*'Transport demand all'!B$247</f>
        <v>72.827994847334381</v>
      </c>
      <c r="C522" s="1">
        <f>$B$501*C385*'Transport demand all'!C$247</f>
        <v>150.34646834646546</v>
      </c>
      <c r="D522" s="1">
        <f>$B$501*D385*'Transport demand all'!D$247</f>
        <v>256.26276615479566</v>
      </c>
      <c r="E522" s="1">
        <f>$B$501*E385*'Transport demand all'!E$247</f>
        <v>381.24280153746054</v>
      </c>
      <c r="F522" s="1">
        <f>$B$501*F385*'Transport demand all'!F$247</f>
        <v>481.01204188591913</v>
      </c>
      <c r="G522" s="1">
        <f>$B$501*G385*'Transport demand all'!G$247</f>
        <v>565.89039788206651</v>
      </c>
      <c r="H522" s="1">
        <f>$B$501*H385*'Transport demand all'!H$247</f>
        <v>664.71884569693475</v>
      </c>
      <c r="I522" s="1">
        <f>$B$501*I385*'Transport demand all'!I$247</f>
        <v>743.64272700442473</v>
      </c>
      <c r="J522" s="1">
        <f>$B$501*J385*'Transport demand all'!J$247</f>
        <v>909.59457039016615</v>
      </c>
      <c r="K522" s="1">
        <f>$B$501*K385*'Transport demand all'!K$247</f>
        <v>1117.4854738801193</v>
      </c>
      <c r="L522" s="38"/>
      <c r="M522" s="45"/>
      <c r="N522" s="45"/>
    </row>
    <row r="523" spans="1:14" ht="14.5" outlineLevel="1">
      <c r="A523" s="4" t="s">
        <v>11</v>
      </c>
      <c r="B523" s="1">
        <f>$B$501*B386*'Transport demand all'!B$247</f>
        <v>1315.9838879231884</v>
      </c>
      <c r="C523" s="1">
        <f>$B$501*C386*'Transport demand all'!C$247</f>
        <v>1945.1060696676864</v>
      </c>
      <c r="D523" s="1">
        <f>$B$501*D386*'Transport demand all'!D$247</f>
        <v>2518.299673768805</v>
      </c>
      <c r="E523" s="1">
        <f>$B$501*E386*'Transport demand all'!E$247</f>
        <v>3150.5050823229035</v>
      </c>
      <c r="F523" s="1">
        <f>$B$501*F386*'Transport demand all'!F$247</f>
        <v>3894.5862927349031</v>
      </c>
      <c r="G523" s="1">
        <f>$B$501*G386*'Transport demand all'!G$247</f>
        <v>4668.0628350596689</v>
      </c>
      <c r="H523" s="1">
        <f>$B$501*H386*'Transport demand all'!H$247</f>
        <v>5508.5389006849746</v>
      </c>
      <c r="I523" s="1">
        <f>$B$501*I386*'Transport demand all'!I$247</f>
        <v>6072.5163181943826</v>
      </c>
      <c r="J523" s="1">
        <f>$B$501*J386*'Transport demand all'!J$247</f>
        <v>5547.6012248959778</v>
      </c>
      <c r="K523" s="1">
        <f>$B$501*K386*'Transport demand all'!K$247</f>
        <v>5068.0603785710919</v>
      </c>
      <c r="L523" s="38"/>
      <c r="M523" s="45"/>
      <c r="N523" s="45"/>
    </row>
    <row r="524" spans="1:14" ht="14.5" outlineLevel="1">
      <c r="A524" s="4" t="s">
        <v>2</v>
      </c>
      <c r="B524" s="1">
        <f>$B$501*B387*'Transport demand all'!B$247</f>
        <v>245.50358117099034</v>
      </c>
      <c r="C524" s="1">
        <f>$B$501*C387*'Transport demand all'!C$247</f>
        <v>304.10518960923349</v>
      </c>
      <c r="D524" s="1">
        <f>$B$501*D387*'Transport demand all'!D$247</f>
        <v>386.12167019131874</v>
      </c>
      <c r="E524" s="1">
        <f>$B$501*E387*'Transport demand all'!E$247</f>
        <v>507.74826767174221</v>
      </c>
      <c r="F524" s="1">
        <f>$B$501*F387*'Transport demand all'!F$247</f>
        <v>677.50298160448585</v>
      </c>
      <c r="G524" s="1">
        <f>$B$501*G387*'Transport demand all'!G$247</f>
        <v>849.64912612619139</v>
      </c>
      <c r="H524" s="1">
        <f>$B$501*H387*'Transport demand all'!H$247</f>
        <v>1074.7177455522046</v>
      </c>
      <c r="I524" s="1">
        <f>$B$501*I387*'Transport demand all'!I$247</f>
        <v>1241.6834915193042</v>
      </c>
      <c r="J524" s="1">
        <f>$B$501*J387*'Transport demand all'!J$247</f>
        <v>1411.8523102016582</v>
      </c>
      <c r="K524" s="1">
        <f>$B$501*K387*'Transport demand all'!K$247</f>
        <v>1604.3049555064595</v>
      </c>
      <c r="L524" s="38"/>
      <c r="M524" s="45"/>
      <c r="N524" s="45"/>
    </row>
    <row r="525" spans="1:14" ht="14.5" outlineLevel="1">
      <c r="A525" s="4" t="s">
        <v>3</v>
      </c>
      <c r="B525" s="1">
        <f>$B$501*B388*'Transport demand all'!B$247</f>
        <v>226.52435851687238</v>
      </c>
      <c r="C525" s="1">
        <f>$B$501*C388*'Transport demand all'!C$247</f>
        <v>286.72904589687192</v>
      </c>
      <c r="D525" s="1">
        <f>$B$501*D388*'Transport demand all'!D$247</f>
        <v>336.63821773724749</v>
      </c>
      <c r="E525" s="1">
        <f>$B$501*E388*'Transport demand all'!E$247</f>
        <v>416.02663269303645</v>
      </c>
      <c r="F525" s="1">
        <f>$B$501*F388*'Transport demand all'!F$247</f>
        <v>514.9437788787352</v>
      </c>
      <c r="G525" s="1">
        <f>$B$501*G388*'Transport demand all'!G$247</f>
        <v>552.76344194436092</v>
      </c>
      <c r="H525" s="1">
        <f>$B$501*H388*'Transport demand all'!H$247</f>
        <v>746.67632710720511</v>
      </c>
      <c r="I525" s="1">
        <f>$B$501*I388*'Transport demand all'!I$247</f>
        <v>1053.3273018145753</v>
      </c>
      <c r="J525" s="1">
        <f>$B$501*J388*'Transport demand all'!J$247</f>
        <v>1485.3942537293797</v>
      </c>
      <c r="K525" s="1">
        <f>$B$501*K388*'Transport demand all'!K$247</f>
        <v>2081.2597331089783</v>
      </c>
      <c r="L525" s="38"/>
      <c r="M525" s="45"/>
      <c r="N525" s="45"/>
    </row>
    <row r="526" spans="1:14" ht="14.5" outlineLevel="1">
      <c r="A526" s="4" t="s">
        <v>4</v>
      </c>
      <c r="B526" s="1">
        <f>$B$501*B389*'Transport demand all'!B$247</f>
        <v>241.52876529235061</v>
      </c>
      <c r="C526" s="1">
        <f>$B$501*C389*'Transport demand all'!C$247</f>
        <v>267.46655100105943</v>
      </c>
      <c r="D526" s="1">
        <f>$B$501*D389*'Transport demand all'!D$247</f>
        <v>276.8415166761896</v>
      </c>
      <c r="E526" s="1">
        <f>$B$501*E389*'Transport demand all'!E$247</f>
        <v>303.38359445900574</v>
      </c>
      <c r="F526" s="1">
        <f>$B$501*F389*'Transport demand all'!F$247</f>
        <v>332.743277829639</v>
      </c>
      <c r="G526" s="1">
        <f>$B$501*G389*'Transport demand all'!G$247</f>
        <v>396.51950605011393</v>
      </c>
      <c r="H526" s="1">
        <f>$B$501*H389*'Transport demand all'!H$247</f>
        <v>473.07452762683567</v>
      </c>
      <c r="I526" s="1">
        <f>$B$501*I389*'Transport demand all'!I$247</f>
        <v>485.80130545555056</v>
      </c>
      <c r="J526" s="1">
        <f>$B$501*J389*'Transport demand all'!J$247</f>
        <v>517.7761143236246</v>
      </c>
      <c r="K526" s="1">
        <f>$B$501*K389*'Transport demand all'!K$247</f>
        <v>588.14463675987872</v>
      </c>
      <c r="L526" s="38"/>
      <c r="M526" s="45"/>
      <c r="N526" s="45"/>
    </row>
    <row r="527" spans="1:14" ht="14.5" outlineLevel="1">
      <c r="A527" s="4" t="s">
        <v>0</v>
      </c>
      <c r="B527" s="1">
        <f>$B$501*B390*'Transport demand all'!B$247</f>
        <v>4090.1915042676092</v>
      </c>
      <c r="C527" s="1">
        <f>$B$501*C390*'Transport demand all'!C$247</f>
        <v>5446.1027947311131</v>
      </c>
      <c r="D527" s="1">
        <f>$B$501*D390*'Transport demand all'!D$247</f>
        <v>6525.2979071885256</v>
      </c>
      <c r="E527" s="1">
        <f>$B$501*E390*'Transport demand all'!E$247</f>
        <v>7625.6705949073103</v>
      </c>
      <c r="F527" s="1">
        <f>$B$501*F390*'Transport demand all'!F$247</f>
        <v>7964.5098913646616</v>
      </c>
      <c r="G527" s="1">
        <f>$B$501*G390*'Transport demand all'!G$247</f>
        <v>7276.0487603215679</v>
      </c>
      <c r="H527" s="1">
        <f>$B$501*H390*'Transport demand all'!H$247</f>
        <v>6647.0989784289159</v>
      </c>
      <c r="I527" s="1">
        <f>$B$501*I390*'Transport demand all'!I$247</f>
        <v>6072.5163181943826</v>
      </c>
      <c r="J527" s="1">
        <f>$B$501*J390*'Transport demand all'!J$247</f>
        <v>5547.6012248959778</v>
      </c>
      <c r="K527" s="1">
        <f>$B$501*K390*'Transport demand all'!K$247</f>
        <v>5068.0603785710919</v>
      </c>
      <c r="L527" s="38"/>
      <c r="M527" s="45"/>
      <c r="N527" s="45"/>
    </row>
    <row r="528" spans="1:14" ht="14.5" outlineLevel="1">
      <c r="A528" s="4" t="s">
        <v>1</v>
      </c>
      <c r="B528" s="1">
        <f>$B$501*B391*'Transport demand all'!B$247</f>
        <v>2408.6022934511188</v>
      </c>
      <c r="C528" s="1">
        <f>$B$501*C391*'Transport demand all'!C$247</f>
        <v>3096.5343877194678</v>
      </c>
      <c r="D528" s="1">
        <f>$B$501*D391*'Transport demand all'!D$247</f>
        <v>3596.9433684650107</v>
      </c>
      <c r="E528" s="1">
        <f>$B$501*E391*'Transport demand all'!E$247</f>
        <v>4062.6592774630731</v>
      </c>
      <c r="F528" s="1">
        <f>$B$501*F391*'Transport demand all'!F$247</f>
        <v>4573.1967803276357</v>
      </c>
      <c r="G528" s="1">
        <f>$B$501*G391*'Transport demand all'!G$247</f>
        <v>4979.5481951230604</v>
      </c>
      <c r="H528" s="1">
        <f>$B$501*H391*'Transport demand all'!H$247</f>
        <v>5404.9270068219639</v>
      </c>
      <c r="I528" s="1">
        <f>$B$501*I391*'Transport demand all'!I$247</f>
        <v>5795.0333627421314</v>
      </c>
      <c r="J528" s="1">
        <f>$B$501*J391*'Transport demand all'!J$247</f>
        <v>5547.6012248959778</v>
      </c>
      <c r="K528" s="1">
        <f>$B$501*K391*'Transport demand all'!K$247</f>
        <v>5068.0603785710919</v>
      </c>
      <c r="L528" s="38"/>
      <c r="M528" s="45"/>
      <c r="N528" s="45"/>
    </row>
    <row r="529" spans="1:14" ht="14.5" outlineLevel="1">
      <c r="A529" s="4" t="s">
        <v>7</v>
      </c>
      <c r="B529" s="1">
        <f>$B$501*B392*'Transport demand all'!B$247</f>
        <v>791.89648550211143</v>
      </c>
      <c r="C529" s="1">
        <f>$B$501*C392*'Transport demand all'!C$247</f>
        <v>1235.9206994122978</v>
      </c>
      <c r="D529" s="1">
        <f>$B$501*D392*'Transport demand all'!D$247</f>
        <v>1621.06252673057</v>
      </c>
      <c r="E529" s="1">
        <f>$B$501*E392*'Transport demand all'!E$247</f>
        <v>1967.4490031159403</v>
      </c>
      <c r="F529" s="1">
        <f>$B$501*F392*'Transport demand all'!F$247</f>
        <v>2363.6888899604769</v>
      </c>
      <c r="G529" s="1">
        <f>$B$501*G392*'Transport demand all'!G$247</f>
        <v>2640.5032282586317</v>
      </c>
      <c r="H529" s="1">
        <f>$B$501*H392*'Transport demand all'!H$247</f>
        <v>2905.9460653331707</v>
      </c>
      <c r="I529" s="1">
        <f>$B$501*I392*'Transport demand all'!I$247</f>
        <v>3332.1739871506838</v>
      </c>
      <c r="J529" s="1">
        <f>$B$501*J392*'Transport demand all'!J$247</f>
        <v>3764.9488575727109</v>
      </c>
      <c r="K529" s="1">
        <f>$B$501*K392*'Transport demand all'!K$247</f>
        <v>4206.4840283887834</v>
      </c>
      <c r="L529" s="38"/>
      <c r="M529" s="45"/>
      <c r="N529" s="45"/>
    </row>
    <row r="530" spans="1:14" ht="14.5" outlineLevel="1">
      <c r="A530" s="4" t="s">
        <v>8</v>
      </c>
      <c r="B530" s="1">
        <f>$B$501*B393*'Transport demand all'!B$247</f>
        <v>46.649323979548015</v>
      </c>
      <c r="C530" s="1">
        <f>$B$501*C393*'Transport demand all'!C$247</f>
        <v>63.514120090512833</v>
      </c>
      <c r="D530" s="1">
        <f>$B$501*D393*'Transport demand all'!D$247</f>
        <v>82.837378500152852</v>
      </c>
      <c r="E530" s="1">
        <f>$B$501*E393*'Transport demand all'!E$247</f>
        <v>121.68428714575046</v>
      </c>
      <c r="F530" s="1">
        <f>$B$501*F393*'Transport demand all'!F$247</f>
        <v>178.31549456755727</v>
      </c>
      <c r="G530" s="1">
        <f>$B$501*G393*'Transport demand all'!G$247</f>
        <v>437.95151815804468</v>
      </c>
      <c r="H530" s="1">
        <f>$B$501*H393*'Transport demand all'!H$247</f>
        <v>859.70535037740035</v>
      </c>
      <c r="I530" s="1">
        <f>$B$501*I393*'Transport demand all'!I$247</f>
        <v>1336.3188522403259</v>
      </c>
      <c r="J530" s="1">
        <f>$B$501*J393*'Transport demand all'!J$247</f>
        <v>2065.5187342677032</v>
      </c>
      <c r="K530" s="1">
        <f>$B$501*K393*'Transport demand all'!K$247</f>
        <v>3115.47246544687</v>
      </c>
      <c r="L530" s="38"/>
      <c r="M530" s="45"/>
      <c r="N530" s="45"/>
    </row>
    <row r="531" spans="1:14" ht="14.5" outlineLevel="1">
      <c r="A531" s="16"/>
      <c r="B531" s="2"/>
      <c r="C531" s="2"/>
      <c r="D531" s="2"/>
      <c r="E531" s="2"/>
      <c r="F531" s="2"/>
      <c r="G531" s="2"/>
      <c r="H531" s="2"/>
      <c r="I531" s="2"/>
      <c r="J531" s="2"/>
      <c r="K531" s="2"/>
      <c r="L531" s="38"/>
      <c r="M531" s="45"/>
      <c r="N531" s="45"/>
    </row>
    <row r="532" spans="1:14" ht="14.5" outlineLevel="1">
      <c r="A532" t="s">
        <v>235</v>
      </c>
      <c r="L532" s="38"/>
      <c r="M532" s="45"/>
      <c r="N532" s="45"/>
    </row>
    <row r="533" spans="1:14" ht="14.5" outlineLevel="1">
      <c r="A533" t="s">
        <v>26</v>
      </c>
      <c r="K533" s="16"/>
      <c r="L533" s="38"/>
      <c r="M533" s="45"/>
      <c r="N533" s="45"/>
    </row>
    <row r="534" spans="1:14" ht="14.5" outlineLevel="1">
      <c r="B534" s="4">
        <v>2010</v>
      </c>
      <c r="C534" s="4">
        <v>2020</v>
      </c>
      <c r="D534" s="4">
        <v>2030</v>
      </c>
      <c r="E534" s="4">
        <v>2040</v>
      </c>
      <c r="F534" s="4">
        <v>2050</v>
      </c>
      <c r="G534" s="4">
        <v>2060</v>
      </c>
      <c r="H534" s="4">
        <v>2070</v>
      </c>
      <c r="I534" s="4">
        <v>2080</v>
      </c>
      <c r="J534" s="4">
        <v>2090</v>
      </c>
      <c r="K534" s="4">
        <v>2100</v>
      </c>
      <c r="L534" s="38"/>
      <c r="M534" s="45"/>
      <c r="N534" s="45"/>
    </row>
    <row r="535" spans="1:14" ht="14.5" outlineLevel="1">
      <c r="A535" s="4" t="s">
        <v>5</v>
      </c>
      <c r="B535" s="1">
        <f>$B$502*B384*'Transport demand all'!B$247</f>
        <v>11.73427099812608</v>
      </c>
      <c r="C535" s="1">
        <f>$B$502*C384*'Transport demand all'!C$247</f>
        <v>12.794490513387789</v>
      </c>
      <c r="D535" s="1">
        <f>$B$502*D384*'Transport demand all'!D$247</f>
        <v>13.686108724173836</v>
      </c>
      <c r="E535" s="1">
        <f>$B$502*E384*'Transport demand all'!E$247</f>
        <v>16.733748836256613</v>
      </c>
      <c r="F535" s="1">
        <f>$B$502*F384*'Transport demand all'!F$247</f>
        <v>19.850383375532449</v>
      </c>
      <c r="G535" s="1">
        <f>$B$502*G384*'Transport demand all'!G$247</f>
        <v>27.962579449295578</v>
      </c>
      <c r="H535" s="1">
        <f>$B$502*H384*'Transport demand all'!H$247</f>
        <v>36.707721208088827</v>
      </c>
      <c r="I535" s="1">
        <f>$B$502*I384*'Transport demand all'!I$247</f>
        <v>47.974301192183901</v>
      </c>
      <c r="J535" s="1">
        <f>$B$502*J384*'Transport demand all'!J$247</f>
        <v>92.967004580524517</v>
      </c>
      <c r="K535" s="1">
        <f>$B$502*K384*'Transport demand all'!K$247</f>
        <v>163.47496635572185</v>
      </c>
      <c r="L535" s="38"/>
      <c r="M535" s="45"/>
      <c r="N535" s="45"/>
    </row>
    <row r="536" spans="1:14" ht="14.5" outlineLevel="1">
      <c r="A536" s="4" t="s">
        <v>6</v>
      </c>
      <c r="B536" s="1">
        <f>$B$502*B385*'Transport demand all'!B$247</f>
        <v>21.572841567559294</v>
      </c>
      <c r="C536" s="1">
        <f>$B$502*C385*'Transport demand all'!C$247</f>
        <v>44.535079520991118</v>
      </c>
      <c r="D536" s="1">
        <f>$B$502*D385*'Transport demand all'!D$247</f>
        <v>75.909216854186766</v>
      </c>
      <c r="E536" s="1">
        <f>$B$502*E385*'Transport demand all'!E$247</f>
        <v>112.93034462339197</v>
      </c>
      <c r="F536" s="1">
        <f>$B$502*F385*'Transport demand all'!F$247</f>
        <v>142.48362313757889</v>
      </c>
      <c r="G536" s="1">
        <f>$B$502*G385*'Transport demand all'!G$247</f>
        <v>167.62597849499545</v>
      </c>
      <c r="H536" s="1">
        <f>$B$502*H385*'Transport demand all'!H$247</f>
        <v>196.90057889484413</v>
      </c>
      <c r="I536" s="1">
        <f>$B$502*I385*'Transport demand all'!I$247</f>
        <v>220.27912159552449</v>
      </c>
      <c r="J536" s="1">
        <f>$B$502*J385*'Transport demand all'!J$247</f>
        <v>269.43676808448379</v>
      </c>
      <c r="K536" s="1">
        <f>$B$502*K385*'Transport demand all'!K$247</f>
        <v>331.01744916360417</v>
      </c>
      <c r="L536" s="38"/>
      <c r="M536" s="45"/>
      <c r="N536" s="45"/>
    </row>
    <row r="537" spans="1:14" ht="14.5" outlineLevel="1">
      <c r="A537" s="4" t="s">
        <v>11</v>
      </c>
      <c r="B537" s="1">
        <f>$B$502*B386*'Transport demand all'!B$247</f>
        <v>389.81592146178315</v>
      </c>
      <c r="C537" s="1">
        <f>$B$502*C386*'Transport demand all'!C$247</f>
        <v>576.17218709646795</v>
      </c>
      <c r="D537" s="1">
        <f>$B$502*D386*'Transport demand all'!D$247</f>
        <v>745.96149455622606</v>
      </c>
      <c r="E537" s="1">
        <f>$B$502*E386*'Transport demand all'!E$247</f>
        <v>933.23106233000999</v>
      </c>
      <c r="F537" s="1">
        <f>$B$502*F386*'Transport demand all'!F$247</f>
        <v>1153.6400698725724</v>
      </c>
      <c r="G537" s="1">
        <f>$B$502*G386*'Transport demand all'!G$247</f>
        <v>1382.7564548392863</v>
      </c>
      <c r="H537" s="1">
        <f>$B$502*H386*'Transport demand all'!H$247</f>
        <v>1631.7191929054429</v>
      </c>
      <c r="I537" s="1">
        <f>$B$502*I386*'Transport demand all'!I$247</f>
        <v>1798.7785153695022</v>
      </c>
      <c r="J537" s="1">
        <f>$B$502*J386*'Transport demand all'!J$247</f>
        <v>1643.2900913385395</v>
      </c>
      <c r="K537" s="1">
        <f>$B$502*K386*'Transport demand all'!K$247</f>
        <v>1501.2422603550574</v>
      </c>
      <c r="L537" s="38"/>
      <c r="M537" s="45"/>
      <c r="N537" s="45"/>
    </row>
    <row r="538" spans="1:14" ht="14.5" outlineLevel="1">
      <c r="A538" s="4" t="s">
        <v>2</v>
      </c>
      <c r="B538" s="1">
        <f>$B$502*B387*'Transport demand all'!B$247</f>
        <v>72.722170533081169</v>
      </c>
      <c r="C538" s="1">
        <f>$B$502*C387*'Transport demand all'!C$247</f>
        <v>90.080924087843314</v>
      </c>
      <c r="D538" s="1">
        <f>$B$502*D387*'Transport demand all'!D$247</f>
        <v>114.37554520483386</v>
      </c>
      <c r="E538" s="1">
        <f>$B$502*E387*'Transport demand all'!E$247</f>
        <v>150.40332989596379</v>
      </c>
      <c r="F538" s="1">
        <f>$B$502*F387*'Transport demand all'!F$247</f>
        <v>200.68744875292376</v>
      </c>
      <c r="G538" s="1">
        <f>$B$502*G387*'Transport demand all'!G$247</f>
        <v>251.67994840937754</v>
      </c>
      <c r="H538" s="1">
        <f>$B$502*H387*'Transport demand all'!H$247</f>
        <v>318.34894951101086</v>
      </c>
      <c r="I538" s="1">
        <f>$B$502*I387*'Transport demand all'!I$247</f>
        <v>367.80693050455767</v>
      </c>
      <c r="J538" s="1">
        <f>$B$502*J387*'Transport demand all'!J$247</f>
        <v>418.2137139518918</v>
      </c>
      <c r="K538" s="1">
        <f>$B$502*K387*'Transport demand all'!K$247</f>
        <v>475.22133080474163</v>
      </c>
      <c r="L538" s="38"/>
      <c r="M538" s="45"/>
      <c r="N538" s="45"/>
    </row>
    <row r="539" spans="1:14" ht="14.5" outlineLevel="1">
      <c r="A539" s="4" t="s">
        <v>3</v>
      </c>
      <c r="B539" s="1">
        <f>$B$502*B388*'Transport demand all'!B$247</f>
        <v>67.100214796815209</v>
      </c>
      <c r="C539" s="1">
        <f>$B$502*C388*'Transport demand all'!C$247</f>
        <v>84.933826517084952</v>
      </c>
      <c r="D539" s="1">
        <f>$B$502*D388*'Transport demand all'!D$247</f>
        <v>99.717738378691337</v>
      </c>
      <c r="E539" s="1">
        <f>$B$502*E388*'Transport demand all'!E$247</f>
        <v>123.23388353318852</v>
      </c>
      <c r="F539" s="1">
        <f>$B$502*F388*'Transport demand all'!F$247</f>
        <v>152.5347578391806</v>
      </c>
      <c r="G539" s="1">
        <f>$B$502*G388*'Transport demand all'!G$247</f>
        <v>163.73755974473215</v>
      </c>
      <c r="H539" s="1">
        <f>$B$502*H388*'Transport demand all'!H$247</f>
        <v>221.17772349351441</v>
      </c>
      <c r="I539" s="1">
        <f>$B$502*I388*'Transport demand all'!I$247</f>
        <v>312.01275070752894</v>
      </c>
      <c r="J539" s="1">
        <f>$B$502*J388*'Transport demand all'!J$247</f>
        <v>439.99803877944805</v>
      </c>
      <c r="K539" s="1">
        <f>$B$502*K388*'Transport demand all'!K$247</f>
        <v>616.50312599460642</v>
      </c>
      <c r="L539" s="38"/>
      <c r="M539" s="45"/>
      <c r="N539" s="45"/>
    </row>
    <row r="540" spans="1:14" ht="14.5" outlineLevel="1">
      <c r="A540" s="4" t="s">
        <v>4</v>
      </c>
      <c r="B540" s="1">
        <f>$B$502*B389*'Transport demand all'!B$247</f>
        <v>71.544765149480227</v>
      </c>
      <c r="C540" s="1">
        <f>$B$502*C389*'Transport demand all'!C$247</f>
        <v>79.227960916166353</v>
      </c>
      <c r="D540" s="1">
        <f>$B$502*D389*'Transport demand all'!D$247</f>
        <v>82.004978869699798</v>
      </c>
      <c r="E540" s="1">
        <f>$B$502*E389*'Transport demand all'!E$247</f>
        <v>89.867175818590354</v>
      </c>
      <c r="F540" s="1">
        <f>$B$502*F389*'Transport demand all'!F$247</f>
        <v>98.56399356231762</v>
      </c>
      <c r="G540" s="1">
        <f>$B$502*G389*'Transport demand all'!G$247</f>
        <v>117.4555540132253</v>
      </c>
      <c r="H540" s="1">
        <f>$B$502*H389*'Transport demand all'!H$247</f>
        <v>140.13240177125675</v>
      </c>
      <c r="I540" s="1">
        <f>$B$502*I389*'Transport demand all'!I$247</f>
        <v>143.90228122956017</v>
      </c>
      <c r="J540" s="1">
        <f>$B$502*J389*'Transport demand all'!J$247</f>
        <v>153.37374185826368</v>
      </c>
      <c r="K540" s="1">
        <f>$B$502*K389*'Transport demand all'!K$247</f>
        <v>174.21804752729605</v>
      </c>
      <c r="L540" s="38"/>
      <c r="M540" s="45"/>
      <c r="N540" s="45"/>
    </row>
    <row r="541" spans="1:14" ht="14.5" outlineLevel="1">
      <c r="A541" s="4" t="s">
        <v>0</v>
      </c>
      <c r="B541" s="1">
        <f>$B$502*B390*'Transport demand all'!B$247</f>
        <v>1211.5815283327381</v>
      </c>
      <c r="C541" s="1">
        <f>$B$502*C390*'Transport demand all'!C$247</f>
        <v>1613.224598558015</v>
      </c>
      <c r="D541" s="1">
        <f>$B$502*D390*'Transport demand all'!D$247</f>
        <v>1932.899817274822</v>
      </c>
      <c r="E541" s="1">
        <f>$B$502*E390*'Transport demand all'!E$247</f>
        <v>2258.8481796756791</v>
      </c>
      <c r="F541" s="1">
        <f>$B$502*F390*'Transport demand all'!F$247</f>
        <v>2359.2179135213069</v>
      </c>
      <c r="G541" s="1">
        <f>$B$502*G390*'Transport demand all'!G$247</f>
        <v>2155.2844819260949</v>
      </c>
      <c r="H541" s="1">
        <f>$B$502*H390*'Transport demand all'!H$247</f>
        <v>1968.9792839433196</v>
      </c>
      <c r="I541" s="1">
        <f>$B$502*I390*'Transport demand all'!I$247</f>
        <v>1798.7785153695022</v>
      </c>
      <c r="J541" s="1">
        <f>$B$502*J390*'Transport demand all'!J$247</f>
        <v>1643.2900913385395</v>
      </c>
      <c r="K541" s="1">
        <f>$B$502*K390*'Transport demand all'!K$247</f>
        <v>1501.2422603550574</v>
      </c>
      <c r="L541" s="38"/>
      <c r="M541" s="45"/>
      <c r="N541" s="45"/>
    </row>
    <row r="542" spans="1:14" ht="14.5" outlineLevel="1">
      <c r="A542" s="4" t="s">
        <v>1</v>
      </c>
      <c r="B542" s="1">
        <f>$B$502*B391*'Transport demand all'!B$247</f>
        <v>713.46733882764283</v>
      </c>
      <c r="C542" s="1">
        <f>$B$502*C391*'Transport demand all'!C$247</f>
        <v>917.24406108946073</v>
      </c>
      <c r="D542" s="1">
        <f>$B$502*D391*'Transport demand all'!D$247</f>
        <v>1065.4733743259017</v>
      </c>
      <c r="E542" s="1">
        <f>$B$502*E391*'Transport demand all'!E$247</f>
        <v>1203.4260330715899</v>
      </c>
      <c r="F542" s="1">
        <f>$B$502*F391*'Transport demand all'!F$247</f>
        <v>1354.6555799880209</v>
      </c>
      <c r="G542" s="1">
        <f>$B$502*G391*'Transport demand all'!G$247</f>
        <v>1475.0235059553813</v>
      </c>
      <c r="H542" s="1">
        <f>$B$502*H391*'Transport demand all'!H$247</f>
        <v>1601.0276576584949</v>
      </c>
      <c r="I542" s="1">
        <f>$B$502*I391*'Transport demand all'!I$247</f>
        <v>1716.5835318577651</v>
      </c>
      <c r="J542" s="1">
        <f>$B$502*J391*'Transport demand all'!J$247</f>
        <v>1643.2900913385395</v>
      </c>
      <c r="K542" s="1">
        <f>$B$502*K391*'Transport demand all'!K$247</f>
        <v>1501.2422603550574</v>
      </c>
      <c r="L542" s="38"/>
      <c r="M542" s="45"/>
      <c r="N542" s="45"/>
    </row>
    <row r="543" spans="1:14" ht="14.5" outlineLevel="1">
      <c r="A543" s="4" t="s">
        <v>7</v>
      </c>
      <c r="B543" s="1">
        <f>$B$502*B392*'Transport demand all'!B$247</f>
        <v>234.57267298729352</v>
      </c>
      <c r="C543" s="1">
        <f>$B$502*C392*'Transport demand all'!C$247</f>
        <v>366.09989735924273</v>
      </c>
      <c r="D543" s="1">
        <f>$B$502*D392*'Transport demand all'!D$247</f>
        <v>480.18519710138537</v>
      </c>
      <c r="E543" s="1">
        <f>$B$502*E392*'Transport demand all'!E$247</f>
        <v>582.79052890917467</v>
      </c>
      <c r="F543" s="1">
        <f>$B$502*F392*'Transport demand all'!F$247</f>
        <v>700.16325514670996</v>
      </c>
      <c r="G543" s="1">
        <f>$B$502*G392*'Transport demand all'!G$247</f>
        <v>782.16018333693364</v>
      </c>
      <c r="H543" s="1">
        <f>$B$502*H392*'Transport demand all'!H$247</f>
        <v>860.78868713490795</v>
      </c>
      <c r="I543" s="1">
        <f>$B$502*I392*'Transport demand all'!I$247</f>
        <v>987.04435912360088</v>
      </c>
      <c r="J543" s="1">
        <f>$B$502*J392*'Transport demand all'!J$247</f>
        <v>1115.2393442197354</v>
      </c>
      <c r="K543" s="1">
        <f>$B$502*K392*'Transport demand all'!K$247</f>
        <v>1246.0292733738675</v>
      </c>
      <c r="L543" s="38"/>
      <c r="M543" s="45"/>
      <c r="N543" s="45"/>
    </row>
    <row r="544" spans="1:14" ht="14.5" outlineLevel="1">
      <c r="A544" s="4" t="s">
        <v>8</v>
      </c>
      <c r="B544" s="1">
        <f>$B$502*B393*'Transport demand all'!B$247</f>
        <v>13.818291682396476</v>
      </c>
      <c r="C544" s="1">
        <f>$B$502*C393*'Transport demand all'!C$247</f>
        <v>18.813919741821902</v>
      </c>
      <c r="D544" s="1">
        <f>$B$502*D393*'Transport demand all'!D$247</f>
        <v>24.537784487981799</v>
      </c>
      <c r="E544" s="1">
        <f>$B$502*E393*'Transport demand all'!E$247</f>
        <v>36.044873312240426</v>
      </c>
      <c r="F544" s="1">
        <f>$B$502*F393*'Transport demand all'!F$247</f>
        <v>52.819961903532914</v>
      </c>
      <c r="G544" s="1">
        <f>$B$502*G393*'Transport demand all'!G$247</f>
        <v>129.72839270531381</v>
      </c>
      <c r="H544" s="1">
        <f>$B$502*H393*'Transport demand all'!H$247</f>
        <v>254.65876628008704</v>
      </c>
      <c r="I544" s="1">
        <f>$B$502*I393*'Transport demand all'!I$247</f>
        <v>395.83947002185505</v>
      </c>
      <c r="J544" s="1">
        <f>$B$502*J393*'Transport demand all'!J$247</f>
        <v>611.84038504135344</v>
      </c>
      <c r="K544" s="1">
        <f>$B$502*K393*'Transport demand all'!K$247</f>
        <v>922.85382902641663</v>
      </c>
      <c r="L544" s="38"/>
      <c r="M544" s="45"/>
      <c r="N544" s="45"/>
    </row>
    <row r="545" spans="1:23" ht="14.5">
      <c r="A545" s="16"/>
      <c r="B545" s="2"/>
      <c r="C545" s="2"/>
      <c r="D545" s="2"/>
      <c r="E545" s="2"/>
      <c r="F545" s="2"/>
      <c r="G545" s="2"/>
      <c r="H545" s="2"/>
      <c r="I545" s="2"/>
      <c r="J545" s="2"/>
      <c r="K545" s="2"/>
      <c r="L545" s="38"/>
      <c r="M545" s="45"/>
      <c r="N545" s="45"/>
    </row>
    <row r="546" spans="1:23" ht="14.5">
      <c r="A546" t="s">
        <v>240</v>
      </c>
      <c r="L546" s="38"/>
      <c r="M546" s="45" t="s">
        <v>245</v>
      </c>
      <c r="N546" s="45"/>
    </row>
    <row r="547" spans="1:23" ht="14.5">
      <c r="A547" s="18" t="s">
        <v>41</v>
      </c>
      <c r="B547" s="17"/>
      <c r="C547" s="17"/>
      <c r="D547" s="17"/>
      <c r="E547" s="17"/>
      <c r="F547" s="17"/>
      <c r="G547" s="17"/>
      <c r="H547" s="17"/>
      <c r="I547" s="17"/>
      <c r="J547" s="17"/>
      <c r="K547" s="17"/>
      <c r="L547" s="38"/>
      <c r="M547" s="123" t="s">
        <v>41</v>
      </c>
      <c r="N547" s="124"/>
      <c r="O547" s="124"/>
      <c r="P547" s="124"/>
      <c r="Q547" s="124"/>
      <c r="R547" s="124"/>
      <c r="S547" s="124"/>
      <c r="T547" s="124"/>
      <c r="U547" s="124"/>
      <c r="V547" s="124"/>
      <c r="W547" s="124"/>
    </row>
    <row r="548" spans="1:23" ht="14.5">
      <c r="A548" s="17"/>
      <c r="B548" s="70">
        <v>2010</v>
      </c>
      <c r="C548" s="70">
        <v>2020</v>
      </c>
      <c r="D548" s="70">
        <v>2030</v>
      </c>
      <c r="E548" s="70">
        <v>2040</v>
      </c>
      <c r="F548" s="70">
        <v>2050</v>
      </c>
      <c r="G548" s="70">
        <v>2060</v>
      </c>
      <c r="H548" s="70">
        <v>2070</v>
      </c>
      <c r="I548" s="70">
        <v>2080</v>
      </c>
      <c r="J548" s="70">
        <v>2090</v>
      </c>
      <c r="K548" s="70">
        <v>2100</v>
      </c>
      <c r="L548" s="38"/>
      <c r="M548" s="124"/>
      <c r="N548" s="125">
        <v>2010</v>
      </c>
      <c r="O548" s="125">
        <v>2020</v>
      </c>
      <c r="P548" s="125">
        <v>2030</v>
      </c>
      <c r="Q548" s="125">
        <v>2040</v>
      </c>
      <c r="R548" s="125">
        <v>2050</v>
      </c>
      <c r="S548" s="125">
        <v>2060</v>
      </c>
      <c r="T548" s="125">
        <v>2070</v>
      </c>
      <c r="U548" s="125">
        <v>2080</v>
      </c>
      <c r="V548" s="125">
        <v>2090</v>
      </c>
      <c r="W548" s="125">
        <v>2100</v>
      </c>
    </row>
    <row r="549" spans="1:23" ht="14.5">
      <c r="A549" s="17" t="s">
        <v>5</v>
      </c>
      <c r="B549" s="47">
        <f t="shared" ref="B549:B558" si="108">B10*B507*B459/1000</f>
        <v>1.1414409718235298E-2</v>
      </c>
      <c r="C549" s="47">
        <f t="shared" ref="C549:K549" si="109">C10*C507*C459/1000</f>
        <v>1.4457031641648358E-2</v>
      </c>
      <c r="D549" s="47">
        <f t="shared" si="109"/>
        <v>1.827761020688691E-2</v>
      </c>
      <c r="E549" s="47">
        <f t="shared" si="109"/>
        <v>2.5685856186833368E-2</v>
      </c>
      <c r="F549" s="47">
        <f t="shared" si="109"/>
        <v>3.413859700297199E-2</v>
      </c>
      <c r="G549" s="47">
        <f t="shared" si="109"/>
        <v>5.2286863775412404E-2</v>
      </c>
      <c r="H549" s="47">
        <f t="shared" si="109"/>
        <v>7.2658508502061098E-2</v>
      </c>
      <c r="I549" s="47">
        <f t="shared" si="109"/>
        <v>9.8526717293154376E-2</v>
      </c>
      <c r="J549" s="47">
        <f t="shared" si="109"/>
        <v>0.19464448608155668</v>
      </c>
      <c r="K549" s="47">
        <f t="shared" si="109"/>
        <v>0.34375182692841938</v>
      </c>
      <c r="L549" s="38"/>
      <c r="M549" s="124" t="s">
        <v>5</v>
      </c>
      <c r="N549" s="126">
        <f t="shared" ref="N549:N558" si="110">B549+B564+B579+B1095</f>
        <v>0.12954423362081557</v>
      </c>
      <c r="O549" s="126">
        <f t="shared" ref="O549:O558" si="111">C549+C564+C579+C1095</f>
        <v>0.16802464933092245</v>
      </c>
      <c r="P549" s="126">
        <f t="shared" ref="P549:P558" si="112">D549+D564+D579+D1095</f>
        <v>0.22223490326133091</v>
      </c>
      <c r="Q549" s="126">
        <f t="shared" ref="Q549:Q558" si="113">E549+E564+E579+E1095</f>
        <v>0.32065070334327606</v>
      </c>
      <c r="R549" s="126">
        <f t="shared" ref="R549:R558" si="114">F549+F564+F579+F1095</f>
        <v>0.43670348532880265</v>
      </c>
      <c r="S549" s="126">
        <f t="shared" ref="S549:S558" si="115">G549+G564+G579+G1095</f>
        <v>0.65834132075208551</v>
      </c>
      <c r="T549" s="126">
        <f t="shared" ref="T549:T558" si="116">H549+H564+H579+H1095</f>
        <v>0.9073536646842294</v>
      </c>
      <c r="U549" s="126">
        <f t="shared" ref="U549:U558" si="117">I549+I564+I579+I1095</f>
        <v>1.2159862321725439</v>
      </c>
      <c r="V549" s="126">
        <f t="shared" ref="V549:V558" si="118">J549+J564+J579+J1095</f>
        <v>2.2485322154253664</v>
      </c>
      <c r="W549" s="126">
        <f t="shared" ref="W549:W558" si="119">K549+K564+K579+K1095</f>
        <v>3.8267895936349872</v>
      </c>
    </row>
    <row r="550" spans="1:23" ht="14.5">
      <c r="A550" s="17" t="s">
        <v>6</v>
      </c>
      <c r="B550" s="47">
        <f t="shared" si="108"/>
        <v>3.3162146847431809E-2</v>
      </c>
      <c r="C550" s="47">
        <f t="shared" ref="C550:K550" si="120">C11*C508*C460/1000</f>
        <v>6.1188343098047764E-2</v>
      </c>
      <c r="D550" s="47">
        <f t="shared" si="120"/>
        <v>9.8794256517664242E-2</v>
      </c>
      <c r="E550" s="47">
        <f t="shared" si="120"/>
        <v>0.13500803997337321</v>
      </c>
      <c r="F550" s="47">
        <f t="shared" si="120"/>
        <v>0.15295467209664593</v>
      </c>
      <c r="G550" s="47">
        <f t="shared" si="120"/>
        <v>0.15929876448538638</v>
      </c>
      <c r="H550" s="47">
        <f t="shared" si="120"/>
        <v>0.1652342902130037</v>
      </c>
      <c r="I550" s="47">
        <f t="shared" si="120"/>
        <v>0.1640703431942627</v>
      </c>
      <c r="J550" s="47">
        <f t="shared" si="120"/>
        <v>0.18072484171275374</v>
      </c>
      <c r="K550" s="47">
        <f t="shared" si="120"/>
        <v>0.20358187810981626</v>
      </c>
      <c r="L550" s="38"/>
      <c r="M550" s="124" t="s">
        <v>6</v>
      </c>
      <c r="N550" s="126">
        <f t="shared" si="110"/>
        <v>0.66090155800144035</v>
      </c>
      <c r="O550" s="126">
        <f t="shared" si="111"/>
        <v>0.94220995580718858</v>
      </c>
      <c r="P550" s="126">
        <f t="shared" si="112"/>
        <v>1.3717910317342228</v>
      </c>
      <c r="Q550" s="126">
        <f t="shared" si="113"/>
        <v>1.7960865567723172</v>
      </c>
      <c r="R550" s="126">
        <f t="shared" si="114"/>
        <v>2.031281277556245</v>
      </c>
      <c r="S550" s="126">
        <f t="shared" si="115"/>
        <v>2.1402058085120754</v>
      </c>
      <c r="T550" s="126">
        <f t="shared" si="116"/>
        <v>2.2361425308170384</v>
      </c>
      <c r="U550" s="126">
        <f t="shared" si="117"/>
        <v>2.2512653251932413</v>
      </c>
      <c r="V550" s="126">
        <f t="shared" si="118"/>
        <v>2.4435087539422606</v>
      </c>
      <c r="W550" s="126">
        <f t="shared" si="119"/>
        <v>2.6955966089057539</v>
      </c>
    </row>
    <row r="551" spans="1:23" ht="14.5">
      <c r="A551" s="17" t="s">
        <v>11</v>
      </c>
      <c r="B551" s="47">
        <f t="shared" si="108"/>
        <v>0.23913656582662599</v>
      </c>
      <c r="C551" s="47">
        <f t="shared" ref="C551:K551" si="121">C12*C509*C461/1000</f>
        <v>0.32837262873485246</v>
      </c>
      <c r="D551" s="47">
        <f t="shared" si="121"/>
        <v>0.39762187984438624</v>
      </c>
      <c r="E551" s="47">
        <f t="shared" si="121"/>
        <v>0.45837171824891509</v>
      </c>
      <c r="F551" s="47">
        <f t="shared" si="121"/>
        <v>0.51583186190655761</v>
      </c>
      <c r="G551" s="47">
        <f t="shared" si="121"/>
        <v>0.55588925641439402</v>
      </c>
      <c r="H551" s="47">
        <f t="shared" si="121"/>
        <v>0.58538306538161544</v>
      </c>
      <c r="I551" s="47">
        <f t="shared" si="121"/>
        <v>0.57611015528386311</v>
      </c>
      <c r="J551" s="47">
        <f t="shared" si="121"/>
        <v>0.47063005785029255</v>
      </c>
      <c r="K551" s="47">
        <f t="shared" si="121"/>
        <v>0.38428212260570133</v>
      </c>
      <c r="L551" s="38"/>
      <c r="M551" s="124" t="s">
        <v>11</v>
      </c>
      <c r="N551" s="126">
        <f t="shared" si="110"/>
        <v>2.5589127440851112</v>
      </c>
      <c r="O551" s="126">
        <f t="shared" si="111"/>
        <v>3.4740019660212735</v>
      </c>
      <c r="P551" s="126">
        <f t="shared" si="112"/>
        <v>4.1936380868099024</v>
      </c>
      <c r="Q551" s="126">
        <f t="shared" si="113"/>
        <v>4.8314061643354167</v>
      </c>
      <c r="R551" s="126">
        <f t="shared" si="114"/>
        <v>5.4387534506750752</v>
      </c>
      <c r="S551" s="126">
        <f t="shared" si="115"/>
        <v>5.8686035332514974</v>
      </c>
      <c r="T551" s="126">
        <f t="shared" si="116"/>
        <v>6.1901835332390505</v>
      </c>
      <c r="U551" s="126">
        <f t="shared" si="117"/>
        <v>6.1128981286351198</v>
      </c>
      <c r="V551" s="126">
        <f t="shared" si="118"/>
        <v>5.0462341920794822</v>
      </c>
      <c r="W551" s="126">
        <f t="shared" si="119"/>
        <v>4.1751516477593791</v>
      </c>
    </row>
    <row r="552" spans="1:23" ht="14.5">
      <c r="A552" s="17" t="s">
        <v>2</v>
      </c>
      <c r="B552" s="47">
        <f t="shared" si="108"/>
        <v>2.3323271961632773E-2</v>
      </c>
      <c r="C552" s="47">
        <f t="shared" ref="C552:K552" si="122">C13*C510*C462/1000</f>
        <v>2.3958454757165841E-2</v>
      </c>
      <c r="D552" s="47">
        <f t="shared" si="122"/>
        <v>2.8528360221145587E-2</v>
      </c>
      <c r="E552" s="47">
        <f t="shared" si="122"/>
        <v>3.5097522073790272E-2</v>
      </c>
      <c r="F552" s="47">
        <f t="shared" si="122"/>
        <v>4.413978284642061E-2</v>
      </c>
      <c r="G552" s="47">
        <f t="shared" si="122"/>
        <v>5.2249318768456184E-2</v>
      </c>
      <c r="H552" s="47">
        <f t="shared" si="122"/>
        <v>6.2567616485023791E-2</v>
      </c>
      <c r="I552" s="47">
        <f t="shared" si="122"/>
        <v>6.8949075034507062E-2</v>
      </c>
      <c r="J552" s="47">
        <f t="shared" si="122"/>
        <v>7.5021275972518911E-2</v>
      </c>
      <c r="K552" s="47">
        <f t="shared" si="122"/>
        <v>8.1518662451264975E-2</v>
      </c>
      <c r="L552" s="38"/>
      <c r="M552" s="124" t="s">
        <v>2</v>
      </c>
      <c r="N552" s="126">
        <f t="shared" si="110"/>
        <v>0.25053177852390562</v>
      </c>
      <c r="O552" s="126">
        <f t="shared" si="111"/>
        <v>0.26441670260324446</v>
      </c>
      <c r="P552" s="126">
        <f t="shared" si="112"/>
        <v>0.32631508058056979</v>
      </c>
      <c r="Q552" s="126">
        <f t="shared" si="113"/>
        <v>0.41090052292880963</v>
      </c>
      <c r="R552" s="126">
        <f t="shared" si="114"/>
        <v>0.52151381902757177</v>
      </c>
      <c r="S552" s="126">
        <f t="shared" si="115"/>
        <v>0.62293604995421292</v>
      </c>
      <c r="T552" s="126">
        <f t="shared" si="116"/>
        <v>0.74781867807878921</v>
      </c>
      <c r="U552" s="126">
        <f t="shared" si="117"/>
        <v>0.83344678386922377</v>
      </c>
      <c r="V552" s="126">
        <f t="shared" si="118"/>
        <v>0.91737563610031225</v>
      </c>
      <c r="W552" s="126">
        <f t="shared" si="119"/>
        <v>1.0073206012600011</v>
      </c>
    </row>
    <row r="553" spans="1:23" ht="14.5">
      <c r="A553" s="17" t="s">
        <v>3</v>
      </c>
      <c r="B553" s="47">
        <f t="shared" si="108"/>
        <v>3.986883520830839E-2</v>
      </c>
      <c r="C553" s="47">
        <f t="shared" ref="C553:K553" si="123">C14*C511*C463/1000</f>
        <v>5.1183819211930506E-2</v>
      </c>
      <c r="D553" s="47">
        <f t="shared" si="123"/>
        <v>6.2315566253842256E-2</v>
      </c>
      <c r="E553" s="47">
        <f t="shared" si="123"/>
        <v>7.8196503774826856E-2</v>
      </c>
      <c r="F553" s="47">
        <f t="shared" si="123"/>
        <v>9.6867363063200249E-2</v>
      </c>
      <c r="G553" s="47">
        <f t="shared" si="123"/>
        <v>0.10264086727945941</v>
      </c>
      <c r="H553" s="47">
        <f t="shared" si="123"/>
        <v>0.13561024814325012</v>
      </c>
      <c r="I553" s="47">
        <f t="shared" si="123"/>
        <v>0.186314964788274</v>
      </c>
      <c r="J553" s="47">
        <f t="shared" si="123"/>
        <v>0.25554556861142763</v>
      </c>
      <c r="K553" s="47">
        <f t="shared" si="123"/>
        <v>0.34850830017202405</v>
      </c>
      <c r="L553" s="38"/>
      <c r="M553" s="124" t="s">
        <v>3</v>
      </c>
      <c r="N553" s="126">
        <f t="shared" si="110"/>
        <v>0.43907146748091508</v>
      </c>
      <c r="O553" s="126">
        <f t="shared" si="111"/>
        <v>0.57287079583866407</v>
      </c>
      <c r="P553" s="126">
        <f t="shared" si="112"/>
        <v>0.72210006849745512</v>
      </c>
      <c r="Q553" s="126">
        <f t="shared" si="113"/>
        <v>0.93338893940797085</v>
      </c>
      <c r="R553" s="126">
        <f t="shared" si="114"/>
        <v>1.1848141447452039</v>
      </c>
      <c r="S553" s="126">
        <f t="shared" si="115"/>
        <v>1.312976019400218</v>
      </c>
      <c r="T553" s="126">
        <f t="shared" si="116"/>
        <v>1.7265914200075421</v>
      </c>
      <c r="U553" s="126">
        <f t="shared" si="117"/>
        <v>2.3267575224567616</v>
      </c>
      <c r="V553" s="126">
        <f t="shared" si="118"/>
        <v>3.1207935621611407</v>
      </c>
      <c r="W553" s="126">
        <f t="shared" si="119"/>
        <v>4.1624685380214217</v>
      </c>
    </row>
    <row r="554" spans="1:23" ht="14.5">
      <c r="A554" s="17" t="s">
        <v>4</v>
      </c>
      <c r="B554" s="47">
        <f t="shared" si="108"/>
        <v>3.0955924843314619E-2</v>
      </c>
      <c r="C554" s="47">
        <f t="shared" ref="C554:K554" si="124">C15*C512*C464/1000</f>
        <v>3.7335123196897538E-2</v>
      </c>
      <c r="D554" s="47">
        <f t="shared" si="124"/>
        <v>4.2259594452794674E-2</v>
      </c>
      <c r="E554" s="47">
        <f t="shared" si="124"/>
        <v>4.9343912624904937E-2</v>
      </c>
      <c r="F554" s="47">
        <f t="shared" si="124"/>
        <v>5.674665538168739E-2</v>
      </c>
      <c r="G554" s="47">
        <f t="shared" si="124"/>
        <v>6.9567955540191198E-2</v>
      </c>
      <c r="H554" s="47">
        <f t="shared" si="124"/>
        <v>8.3999759607139513E-2</v>
      </c>
      <c r="I554" s="47">
        <f t="shared" si="124"/>
        <v>8.6701626027188186E-2</v>
      </c>
      <c r="J554" s="47">
        <f t="shared" si="124"/>
        <v>9.2513608083543641E-2</v>
      </c>
      <c r="K554" s="47">
        <f t="shared" si="124"/>
        <v>0.10456645773075726</v>
      </c>
      <c r="L554" s="38"/>
      <c r="M554" s="124" t="s">
        <v>4</v>
      </c>
      <c r="N554" s="126">
        <f t="shared" si="110"/>
        <v>0.41392121371866925</v>
      </c>
      <c r="O554" s="126">
        <f t="shared" si="111"/>
        <v>0.48266237638903947</v>
      </c>
      <c r="P554" s="126">
        <f t="shared" si="112"/>
        <v>0.55022332732893253</v>
      </c>
      <c r="Q554" s="126">
        <f t="shared" si="113"/>
        <v>0.65053464227011992</v>
      </c>
      <c r="R554" s="126">
        <f t="shared" si="114"/>
        <v>0.76324441351255878</v>
      </c>
      <c r="S554" s="126">
        <f t="shared" si="115"/>
        <v>0.93877123502866255</v>
      </c>
      <c r="T554" s="126">
        <f t="shared" si="116"/>
        <v>1.1368377087523776</v>
      </c>
      <c r="U554" s="126">
        <f t="shared" si="117"/>
        <v>1.2193113022160247</v>
      </c>
      <c r="V554" s="126">
        <f t="shared" si="118"/>
        <v>1.338280627900827</v>
      </c>
      <c r="W554" s="126">
        <f t="shared" si="119"/>
        <v>1.5259810608398987</v>
      </c>
    </row>
    <row r="555" spans="1:23" ht="14.5">
      <c r="A555" s="17" t="s">
        <v>0</v>
      </c>
      <c r="B555" s="47">
        <f t="shared" si="108"/>
        <v>0.41087679009303463</v>
      </c>
      <c r="C555" s="47">
        <f t="shared" ref="C555:K555" si="125">C16*C513*C465/1000</f>
        <v>0.52468228796529293</v>
      </c>
      <c r="D555" s="47">
        <f t="shared" si="125"/>
        <v>0.60148969976062272</v>
      </c>
      <c r="E555" s="47">
        <f t="shared" si="125"/>
        <v>0.65816415489897218</v>
      </c>
      <c r="F555" s="47">
        <f t="shared" si="125"/>
        <v>0.63193114130436268</v>
      </c>
      <c r="G555" s="47">
        <f t="shared" si="125"/>
        <v>0.52493850781984464</v>
      </c>
      <c r="H555" s="47">
        <f t="shared" si="125"/>
        <v>0.43194409060462685</v>
      </c>
      <c r="I555" s="47">
        <f t="shared" si="125"/>
        <v>0.35039912457535888</v>
      </c>
      <c r="J555" s="47">
        <f t="shared" si="125"/>
        <v>0.28000911362739878</v>
      </c>
      <c r="K555" s="47">
        <f t="shared" si="125"/>
        <v>0.22105088716082077</v>
      </c>
      <c r="L555" s="38"/>
      <c r="M555" s="124" t="s">
        <v>0</v>
      </c>
      <c r="N555" s="126">
        <f t="shared" si="110"/>
        <v>4.3910214565049115</v>
      </c>
      <c r="O555" s="126">
        <f t="shared" si="111"/>
        <v>5.5568110233846308</v>
      </c>
      <c r="P555" s="126">
        <f t="shared" si="112"/>
        <v>6.3595383825074085</v>
      </c>
      <c r="Q555" s="126">
        <f t="shared" si="113"/>
        <v>6.963766437999019</v>
      </c>
      <c r="R555" s="126">
        <f t="shared" si="114"/>
        <v>6.7216383591533937</v>
      </c>
      <c r="S555" s="126">
        <f t="shared" si="115"/>
        <v>5.6532540097171369</v>
      </c>
      <c r="T555" s="126">
        <f t="shared" si="116"/>
        <v>4.7309038903719127</v>
      </c>
      <c r="U555" s="126">
        <f t="shared" si="117"/>
        <v>3.9264862012288844</v>
      </c>
      <c r="V555" s="126">
        <f t="shared" si="118"/>
        <v>3.2349396028013078</v>
      </c>
      <c r="W555" s="126">
        <f t="shared" si="119"/>
        <v>2.6577466720419727</v>
      </c>
    </row>
    <row r="556" spans="1:23" ht="14.5">
      <c r="A556" s="17" t="s">
        <v>1</v>
      </c>
      <c r="B556" s="47">
        <f t="shared" si="108"/>
        <v>6.959649869980096E-2</v>
      </c>
      <c r="C556" s="47">
        <f t="shared" ref="C556:K556" si="126">C17*C514*C466/1000</f>
        <v>7.8792348170113991E-2</v>
      </c>
      <c r="D556" s="47">
        <f t="shared" si="126"/>
        <v>7.9959878710289631E-2</v>
      </c>
      <c r="E556" s="47">
        <f t="shared" si="126"/>
        <v>7.7165278145461452E-2</v>
      </c>
      <c r="F556" s="47">
        <f t="shared" si="126"/>
        <v>7.3058145428137239E-2</v>
      </c>
      <c r="G556" s="47">
        <f t="shared" si="126"/>
        <v>6.5852148518653952E-2</v>
      </c>
      <c r="H556" s="47">
        <f t="shared" si="126"/>
        <v>5.7970675889660997E-2</v>
      </c>
      <c r="I556" s="47">
        <f t="shared" si="126"/>
        <v>4.9908755693671453E-2</v>
      </c>
      <c r="J556" s="47">
        <f t="shared" si="126"/>
        <v>3.8197695214431518E-2</v>
      </c>
      <c r="K556" s="47">
        <f t="shared" si="126"/>
        <v>2.7644840352815739E-2</v>
      </c>
      <c r="L556" s="38"/>
      <c r="M556" s="124" t="s">
        <v>1</v>
      </c>
      <c r="N556" s="126">
        <f t="shared" si="110"/>
        <v>0.7386932867068865</v>
      </c>
      <c r="O556" s="126">
        <f t="shared" si="111"/>
        <v>0.82982641233471377</v>
      </c>
      <c r="P556" s="126">
        <f t="shared" si="112"/>
        <v>0.83890075282651166</v>
      </c>
      <c r="Q556" s="126">
        <f t="shared" si="113"/>
        <v>0.80747518797841655</v>
      </c>
      <c r="R556" s="126">
        <f t="shared" si="114"/>
        <v>0.76276247520932339</v>
      </c>
      <c r="S556" s="126">
        <f t="shared" si="115"/>
        <v>0.68637076771499228</v>
      </c>
      <c r="T556" s="126">
        <f t="shared" si="116"/>
        <v>0.6030524650888337</v>
      </c>
      <c r="U556" s="126">
        <f t="shared" si="117"/>
        <v>0.51774418997395488</v>
      </c>
      <c r="V556" s="126">
        <f t="shared" si="118"/>
        <v>0.39483684579932377</v>
      </c>
      <c r="W556" s="126">
        <f t="shared" si="119"/>
        <v>0.28376661909968065</v>
      </c>
    </row>
    <row r="557" spans="1:23" ht="14.5">
      <c r="A557" s="17" t="s">
        <v>7</v>
      </c>
      <c r="B557" s="47">
        <f t="shared" si="108"/>
        <v>0.17686333510970889</v>
      </c>
      <c r="C557" s="47">
        <f t="shared" ref="C557:K557" si="127">C18*C515*C467/1000</f>
        <v>0.26380864256883896</v>
      </c>
      <c r="D557" s="47">
        <f t="shared" si="127"/>
        <v>0.35356139134387082</v>
      </c>
      <c r="E557" s="47">
        <f t="shared" si="127"/>
        <v>0.42676573998153633</v>
      </c>
      <c r="F557" s="47">
        <f t="shared" si="127"/>
        <v>0.50016307630660362</v>
      </c>
      <c r="G557" s="47">
        <f t="shared" si="127"/>
        <v>0.53729957147064755</v>
      </c>
      <c r="H557" s="47">
        <f t="shared" si="127"/>
        <v>0.5629107436314974</v>
      </c>
      <c r="I557" s="47">
        <f t="shared" si="127"/>
        <v>0.61256981735967309</v>
      </c>
      <c r="J557" s="47">
        <f t="shared" si="127"/>
        <v>0.65734566407494222</v>
      </c>
      <c r="K557" s="47">
        <f t="shared" si="127"/>
        <v>0.69844091379194428</v>
      </c>
      <c r="L557" s="38"/>
      <c r="M557" s="124" t="s">
        <v>7</v>
      </c>
      <c r="N557" s="126">
        <f t="shared" si="110"/>
        <v>1.8392001536583025</v>
      </c>
      <c r="O557" s="126">
        <f t="shared" si="111"/>
        <v>2.7439165020865381</v>
      </c>
      <c r="P557" s="126">
        <f t="shared" si="112"/>
        <v>3.6918062944082557</v>
      </c>
      <c r="Q557" s="126">
        <f t="shared" si="113"/>
        <v>4.4781705224285613</v>
      </c>
      <c r="R557" s="126">
        <f t="shared" si="114"/>
        <v>5.2719220387936012</v>
      </c>
      <c r="S557" s="126">
        <f t="shared" si="115"/>
        <v>5.6961371701900454</v>
      </c>
      <c r="T557" s="126">
        <f t="shared" si="116"/>
        <v>6.0027882850949652</v>
      </c>
      <c r="U557" s="126">
        <f t="shared" si="117"/>
        <v>6.5560626553040642</v>
      </c>
      <c r="V557" s="126">
        <f t="shared" si="118"/>
        <v>7.058278696329551</v>
      </c>
      <c r="W557" s="126">
        <f t="shared" si="119"/>
        <v>7.5220075632092698</v>
      </c>
    </row>
    <row r="558" spans="1:23" ht="14.5">
      <c r="A558" s="17" t="s">
        <v>8</v>
      </c>
      <c r="B558" s="47">
        <f t="shared" si="108"/>
        <v>2.3257028220509884E-2</v>
      </c>
      <c r="C558" s="47">
        <f t="shared" ref="C558:K558" si="128">C19*C516*C468/1000</f>
        <v>3.3383077621682633E-2</v>
      </c>
      <c r="D558" s="47">
        <f t="shared" si="128"/>
        <v>4.6694701879937427E-2</v>
      </c>
      <c r="E558" s="47">
        <f t="shared" si="128"/>
        <v>7.2113758831638911E-2</v>
      </c>
      <c r="F558" s="47">
        <f t="shared" si="128"/>
        <v>0.10984270823560974</v>
      </c>
      <c r="G558" s="47">
        <f t="shared" si="128"/>
        <v>0.2750801438900739</v>
      </c>
      <c r="H558" s="47">
        <f t="shared" si="128"/>
        <v>0.54123273246638026</v>
      </c>
      <c r="I558" s="47">
        <f t="shared" si="128"/>
        <v>0.83545116316323587</v>
      </c>
      <c r="J558" s="47">
        <f t="shared" si="128"/>
        <v>1.2720422980747921</v>
      </c>
      <c r="K558" s="47">
        <f t="shared" si="128"/>
        <v>1.8771594085252856</v>
      </c>
      <c r="L558" s="38"/>
      <c r="M558" s="124" t="s">
        <v>8</v>
      </c>
      <c r="N558" s="126">
        <f t="shared" si="110"/>
        <v>0.25760003670491194</v>
      </c>
      <c r="O558" s="126">
        <f t="shared" si="111"/>
        <v>0.37746936698655342</v>
      </c>
      <c r="P558" s="126">
        <f t="shared" si="112"/>
        <v>0.55026600119826108</v>
      </c>
      <c r="Q558" s="126">
        <f t="shared" si="113"/>
        <v>0.85859456048820926</v>
      </c>
      <c r="R558" s="126">
        <f t="shared" si="114"/>
        <v>1.2972502968889208</v>
      </c>
      <c r="S558" s="126">
        <f t="shared" si="115"/>
        <v>3.0462684337599026</v>
      </c>
      <c r="T558" s="126">
        <f t="shared" si="116"/>
        <v>5.8313853744883515</v>
      </c>
      <c r="U558" s="126">
        <f t="shared" si="117"/>
        <v>8.9036848829780375</v>
      </c>
      <c r="V558" s="126">
        <f t="shared" si="118"/>
        <v>13.437315102078138</v>
      </c>
      <c r="W558" s="126">
        <f t="shared" si="119"/>
        <v>19.700833111174738</v>
      </c>
    </row>
    <row r="559" spans="1:23" ht="14.5">
      <c r="A559" s="17" t="s">
        <v>89</v>
      </c>
      <c r="B559" s="47">
        <f>SUM(B549:B558)</f>
        <v>1.0584548065286032</v>
      </c>
      <c r="C559" s="47">
        <f t="shared" ref="C559:K559" si="129">SUM(C549:C558)</f>
        <v>1.417161756966471</v>
      </c>
      <c r="D559" s="47">
        <f t="shared" si="129"/>
        <v>1.7295029391914407</v>
      </c>
      <c r="E559" s="47">
        <f t="shared" si="129"/>
        <v>2.0159124847402525</v>
      </c>
      <c r="F559" s="47">
        <f t="shared" si="129"/>
        <v>2.2156740035721971</v>
      </c>
      <c r="G559" s="47">
        <f t="shared" si="129"/>
        <v>2.39510339796252</v>
      </c>
      <c r="H559" s="47">
        <f t="shared" si="129"/>
        <v>2.6995117309242591</v>
      </c>
      <c r="I559" s="47">
        <f t="shared" si="129"/>
        <v>3.0290017424131888</v>
      </c>
      <c r="J559" s="47">
        <f t="shared" si="129"/>
        <v>3.5166746093036583</v>
      </c>
      <c r="K559" s="47">
        <f t="shared" si="129"/>
        <v>4.29050529782885</v>
      </c>
      <c r="L559" s="38"/>
      <c r="M559" s="124" t="s">
        <v>89</v>
      </c>
      <c r="N559" s="126">
        <f>SUM(N549:N558)</f>
        <v>11.679397929005868</v>
      </c>
      <c r="O559" s="126">
        <f t="shared" ref="O559:W559" si="130">SUM(O549:O558)</f>
        <v>15.412209750782768</v>
      </c>
      <c r="P559" s="126">
        <f t="shared" si="130"/>
        <v>18.826813929152848</v>
      </c>
      <c r="Q559" s="126">
        <f t="shared" si="130"/>
        <v>22.050974237952115</v>
      </c>
      <c r="R559" s="126">
        <f t="shared" si="130"/>
        <v>24.4298837608907</v>
      </c>
      <c r="S559" s="126">
        <f t="shared" si="130"/>
        <v>26.623864348280829</v>
      </c>
      <c r="T559" s="126">
        <f t="shared" si="130"/>
        <v>30.11305755062309</v>
      </c>
      <c r="U559" s="126">
        <f t="shared" si="130"/>
        <v>33.863643224027854</v>
      </c>
      <c r="V559" s="126">
        <f t="shared" si="130"/>
        <v>39.240095234617712</v>
      </c>
      <c r="W559" s="126">
        <f t="shared" si="130"/>
        <v>47.557662015947102</v>
      </c>
    </row>
    <row r="560" spans="1:23" ht="14.5">
      <c r="A560" s="16"/>
      <c r="B560" s="2"/>
      <c r="C560" s="2"/>
      <c r="D560" s="2"/>
      <c r="E560" s="2"/>
      <c r="F560" s="2"/>
      <c r="G560" s="2"/>
      <c r="H560" s="2"/>
      <c r="I560" s="2"/>
      <c r="J560" s="2"/>
      <c r="K560" s="2"/>
      <c r="L560" s="38"/>
      <c r="M560" s="127" t="s">
        <v>246</v>
      </c>
      <c r="N560" s="126">
        <f>11202.2899443/1000</f>
        <v>11.2022899443</v>
      </c>
      <c r="O560" s="126">
        <f>14433.8048578/1000</f>
        <v>14.4338048578</v>
      </c>
      <c r="P560" t="s">
        <v>247</v>
      </c>
    </row>
    <row r="561" spans="1:14" ht="14.5">
      <c r="A561" t="s">
        <v>241</v>
      </c>
      <c r="L561" s="38"/>
      <c r="M561" s="45" t="s">
        <v>248</v>
      </c>
      <c r="N561" s="45"/>
    </row>
    <row r="562" spans="1:14" ht="14.5">
      <c r="A562" s="18" t="s">
        <v>41</v>
      </c>
      <c r="B562" s="17"/>
      <c r="C562" s="17"/>
      <c r="D562" s="17"/>
      <c r="E562" s="17"/>
      <c r="F562" s="17"/>
      <c r="G562" s="17"/>
      <c r="H562" s="17"/>
      <c r="I562" s="17"/>
      <c r="J562" s="17"/>
      <c r="K562" s="17"/>
      <c r="L562" s="38"/>
      <c r="M562" s="45"/>
      <c r="N562" s="45"/>
    </row>
    <row r="563" spans="1:14" ht="14.5">
      <c r="A563" s="17"/>
      <c r="B563" s="70">
        <v>2010</v>
      </c>
      <c r="C563" s="70">
        <v>2020</v>
      </c>
      <c r="D563" s="70">
        <v>2030</v>
      </c>
      <c r="E563" s="70">
        <v>2040</v>
      </c>
      <c r="F563" s="70">
        <v>2050</v>
      </c>
      <c r="G563" s="70">
        <v>2060</v>
      </c>
      <c r="H563" s="70">
        <v>2070</v>
      </c>
      <c r="I563" s="70">
        <v>2080</v>
      </c>
      <c r="J563" s="70">
        <v>2090</v>
      </c>
      <c r="K563" s="70">
        <v>2100</v>
      </c>
      <c r="L563" s="38"/>
      <c r="M563" s="45"/>
      <c r="N563" s="45"/>
    </row>
    <row r="564" spans="1:14" ht="14.5">
      <c r="A564" s="17" t="s">
        <v>5</v>
      </c>
      <c r="B564" s="47">
        <f t="shared" ref="B564:K564" si="131">B10*B521*B473/1000</f>
        <v>8.1682027365679949E-2</v>
      </c>
      <c r="C564" s="47">
        <f t="shared" si="131"/>
        <v>0.10345516617412866</v>
      </c>
      <c r="D564" s="47">
        <f t="shared" si="131"/>
        <v>0.13079539756778441</v>
      </c>
      <c r="E564" s="47">
        <f t="shared" si="131"/>
        <v>0.18380913772632745</v>
      </c>
      <c r="F564" s="47">
        <f t="shared" si="131"/>
        <v>0.24429732973119431</v>
      </c>
      <c r="G564" s="47">
        <f t="shared" si="131"/>
        <v>0.37416713988685418</v>
      </c>
      <c r="H564" s="47">
        <f t="shared" si="131"/>
        <v>0.51994754230115336</v>
      </c>
      <c r="I564" s="47">
        <f t="shared" si="131"/>
        <v>0.70506160343386282</v>
      </c>
      <c r="J564" s="47">
        <f t="shared" si="131"/>
        <v>1.3928846634349175</v>
      </c>
      <c r="K564" s="47">
        <f t="shared" si="131"/>
        <v>2.4599034752811226</v>
      </c>
      <c r="L564" s="38"/>
      <c r="M564" s="45"/>
      <c r="N564" s="45"/>
    </row>
    <row r="565" spans="1:14" ht="14.5">
      <c r="A565" s="17" t="s">
        <v>6</v>
      </c>
      <c r="B565" s="47">
        <f t="shared" ref="B565:K565" si="132">B11*B522*B474/1000</f>
        <v>0.23730980866835422</v>
      </c>
      <c r="C565" s="47">
        <f t="shared" si="132"/>
        <v>0.43786652474991533</v>
      </c>
      <c r="D565" s="47">
        <f t="shared" si="132"/>
        <v>0.7069761261115356</v>
      </c>
      <c r="E565" s="47">
        <f t="shared" si="132"/>
        <v>0.96612358307712842</v>
      </c>
      <c r="F565" s="47">
        <f t="shared" si="132"/>
        <v>1.0945504866491156</v>
      </c>
      <c r="G565" s="47">
        <f t="shared" si="132"/>
        <v>1.1399490960296461</v>
      </c>
      <c r="H565" s="47">
        <f t="shared" si="132"/>
        <v>1.1824239840773734</v>
      </c>
      <c r="I565" s="47">
        <f t="shared" si="132"/>
        <v>1.1740947270606819</v>
      </c>
      <c r="J565" s="47">
        <f t="shared" si="132"/>
        <v>1.2932750646628774</v>
      </c>
      <c r="K565" s="47">
        <f t="shared" si="132"/>
        <v>1.456841041228492</v>
      </c>
      <c r="L565" s="38"/>
      <c r="M565" s="45"/>
      <c r="N565" s="45"/>
    </row>
    <row r="566" spans="1:14" ht="14.5">
      <c r="A566" s="17" t="s">
        <v>11</v>
      </c>
      <c r="B566" s="47">
        <f t="shared" ref="B566:K566" si="133">B12*B523*B475/1000</f>
        <v>1.7112719795557743</v>
      </c>
      <c r="C566" s="47">
        <f t="shared" si="133"/>
        <v>2.3498492439438436</v>
      </c>
      <c r="D566" s="47">
        <f t="shared" si="133"/>
        <v>2.8453999875924856</v>
      </c>
      <c r="E566" s="47">
        <f t="shared" si="133"/>
        <v>3.2801285531084008</v>
      </c>
      <c r="F566" s="47">
        <f t="shared" si="133"/>
        <v>3.6913159156210087</v>
      </c>
      <c r="G566" s="47">
        <f t="shared" si="133"/>
        <v>3.9779684254884047</v>
      </c>
      <c r="H566" s="47">
        <f t="shared" si="133"/>
        <v>4.1890274439263004</v>
      </c>
      <c r="I566" s="47">
        <f t="shared" si="133"/>
        <v>4.1226700837945671</v>
      </c>
      <c r="J566" s="47">
        <f t="shared" si="133"/>
        <v>3.3678497805300776</v>
      </c>
      <c r="K566" s="47">
        <f t="shared" si="133"/>
        <v>2.7499400871053798</v>
      </c>
      <c r="L566" s="38"/>
      <c r="M566" s="45"/>
      <c r="N566" s="45"/>
    </row>
    <row r="567" spans="1:14" ht="14.5">
      <c r="A567" s="17" t="s">
        <v>2</v>
      </c>
      <c r="B567" s="47">
        <f t="shared" ref="B567:K567" si="134">B13*B524*B476/1000</f>
        <v>0.16690237915533815</v>
      </c>
      <c r="C567" s="47">
        <f t="shared" si="134"/>
        <v>0.17144777569950237</v>
      </c>
      <c r="D567" s="47">
        <f t="shared" si="134"/>
        <v>0.20415022395409976</v>
      </c>
      <c r="E567" s="47">
        <f t="shared" si="134"/>
        <v>0.25115944050255407</v>
      </c>
      <c r="F567" s="47">
        <f t="shared" si="134"/>
        <v>0.31586626372948423</v>
      </c>
      <c r="G567" s="47">
        <f t="shared" si="134"/>
        <v>0.3738984661348736</v>
      </c>
      <c r="H567" s="47">
        <f t="shared" si="134"/>
        <v>0.44773666690538272</v>
      </c>
      <c r="I567" s="47">
        <f t="shared" si="134"/>
        <v>0.4934026702063779</v>
      </c>
      <c r="J567" s="47">
        <f t="shared" si="134"/>
        <v>0.53685561218341349</v>
      </c>
      <c r="K567" s="47">
        <f t="shared" si="134"/>
        <v>0.58335120094035775</v>
      </c>
      <c r="L567" s="38"/>
      <c r="M567" s="45"/>
      <c r="N567" s="45"/>
    </row>
    <row r="568" spans="1:14" ht="14.5">
      <c r="A568" s="17" t="s">
        <v>3</v>
      </c>
      <c r="B568" s="47">
        <f t="shared" ref="B568:K568" si="135">B14*B525*B477/1000</f>
        <v>0.28530317107158343</v>
      </c>
      <c r="C568" s="47">
        <f t="shared" si="135"/>
        <v>0.36627370356872785</v>
      </c>
      <c r="D568" s="47">
        <f t="shared" si="135"/>
        <v>0.44593298415795107</v>
      </c>
      <c r="E568" s="47">
        <f t="shared" si="135"/>
        <v>0.55957768460263313</v>
      </c>
      <c r="F568" s="47">
        <f t="shared" si="135"/>
        <v>0.69318719021703767</v>
      </c>
      <c r="G568" s="47">
        <f t="shared" si="135"/>
        <v>0.73450264507012131</v>
      </c>
      <c r="H568" s="47">
        <f t="shared" si="135"/>
        <v>0.97043301172267071</v>
      </c>
      <c r="I568" s="47">
        <f t="shared" si="135"/>
        <v>1.3332782358564514</v>
      </c>
      <c r="J568" s="47">
        <f t="shared" si="135"/>
        <v>1.8286955386882655</v>
      </c>
      <c r="K568" s="47">
        <f t="shared" si="135"/>
        <v>2.4939410109258744</v>
      </c>
      <c r="L568" s="38"/>
      <c r="M568" s="45"/>
      <c r="N568" s="45"/>
    </row>
    <row r="569" spans="1:14" ht="14.5">
      <c r="A569" s="17" t="s">
        <v>4</v>
      </c>
      <c r="B569" s="47">
        <f t="shared" ref="B569:K569" si="136">B15*B526*B478/1000</f>
        <v>0.22152198515723831</v>
      </c>
      <c r="C569" s="47">
        <f t="shared" si="136"/>
        <v>0.26717181439510262</v>
      </c>
      <c r="D569" s="47">
        <f t="shared" si="136"/>
        <v>0.30241155134296138</v>
      </c>
      <c r="E569" s="47">
        <f t="shared" si="136"/>
        <v>0.35310724959506135</v>
      </c>
      <c r="F569" s="47">
        <f t="shared" si="136"/>
        <v>0.40608160844207114</v>
      </c>
      <c r="G569" s="47">
        <f t="shared" si="136"/>
        <v>0.49783140683395999</v>
      </c>
      <c r="H569" s="47">
        <f t="shared" si="136"/>
        <v>0.60110604335321494</v>
      </c>
      <c r="I569" s="47">
        <f t="shared" si="136"/>
        <v>0.62044072051205679</v>
      </c>
      <c r="J569" s="47">
        <f t="shared" si="136"/>
        <v>0.66203152451286718</v>
      </c>
      <c r="K569" s="47">
        <f t="shared" si="136"/>
        <v>0.74828225661558123</v>
      </c>
      <c r="L569" s="38"/>
      <c r="M569" s="45"/>
      <c r="N569" s="45"/>
    </row>
    <row r="570" spans="1:14" ht="14.5">
      <c r="A570" s="17" t="s">
        <v>0</v>
      </c>
      <c r="B570" s="47">
        <f t="shared" ref="B570:K570" si="137">B16*B527*B479/1000</f>
        <v>2.9402527192173245</v>
      </c>
      <c r="C570" s="47">
        <f t="shared" si="137"/>
        <v>3.7546499610401636</v>
      </c>
      <c r="D570" s="47">
        <f t="shared" si="137"/>
        <v>4.3042872411993267</v>
      </c>
      <c r="E570" s="47">
        <f t="shared" si="137"/>
        <v>4.7098521814651431</v>
      </c>
      <c r="F570" s="47">
        <f t="shared" si="137"/>
        <v>4.5221275608134137</v>
      </c>
      <c r="G570" s="47">
        <f t="shared" si="137"/>
        <v>3.7564834817992514</v>
      </c>
      <c r="H570" s="47">
        <f t="shared" si="137"/>
        <v>3.0910112655974982</v>
      </c>
      <c r="I570" s="47">
        <f t="shared" si="137"/>
        <v>2.5074718350744205</v>
      </c>
      <c r="J570" s="47">
        <f t="shared" si="137"/>
        <v>2.0037577629103196</v>
      </c>
      <c r="K570" s="47">
        <f t="shared" si="137"/>
        <v>1.5818500526954524</v>
      </c>
      <c r="L570" s="38"/>
      <c r="M570" s="45"/>
      <c r="N570" s="45"/>
    </row>
    <row r="571" spans="1:14" ht="14.5">
      <c r="A571" s="17" t="s">
        <v>1</v>
      </c>
      <c r="B571" s="47">
        <f t="shared" ref="B571:K571" si="138">B17*B528*B480/1000</f>
        <v>0.49803566296300211</v>
      </c>
      <c r="C571" s="47">
        <f t="shared" si="138"/>
        <v>0.56384157379208277</v>
      </c>
      <c r="D571" s="47">
        <f t="shared" si="138"/>
        <v>0.57219647464871992</v>
      </c>
      <c r="E571" s="47">
        <f t="shared" si="138"/>
        <v>0.55219818779488761</v>
      </c>
      <c r="F571" s="47">
        <f t="shared" si="138"/>
        <v>0.52280736204986422</v>
      </c>
      <c r="G571" s="47">
        <f t="shared" si="138"/>
        <v>0.47124092530131384</v>
      </c>
      <c r="H571" s="47">
        <f t="shared" si="138"/>
        <v>0.4148407540393006</v>
      </c>
      <c r="I571" s="47">
        <f t="shared" si="138"/>
        <v>0.35714929190291655</v>
      </c>
      <c r="J571" s="47">
        <f t="shared" si="138"/>
        <v>0.27334441840006674</v>
      </c>
      <c r="K571" s="47">
        <f t="shared" si="138"/>
        <v>0.19782771619027315</v>
      </c>
      <c r="L571" s="38"/>
      <c r="M571" s="45"/>
      <c r="N571" s="45"/>
    </row>
    <row r="572" spans="1:14" ht="14.5">
      <c r="A572" s="17" t="s">
        <v>7</v>
      </c>
      <c r="B572" s="47">
        <f t="shared" ref="B572:K572" si="139">B18*B529*B481/1000</f>
        <v>1.265641950396901</v>
      </c>
      <c r="C572" s="47">
        <f t="shared" si="139"/>
        <v>1.8878264661540665</v>
      </c>
      <c r="D572" s="47">
        <f t="shared" si="139"/>
        <v>2.5301011577550772</v>
      </c>
      <c r="E572" s="47">
        <f t="shared" si="139"/>
        <v>3.0539547565229528</v>
      </c>
      <c r="F572" s="47">
        <f t="shared" si="139"/>
        <v>3.5791893838286772</v>
      </c>
      <c r="G572" s="47">
        <f t="shared" si="139"/>
        <v>3.844939807121162</v>
      </c>
      <c r="H572" s="47">
        <f t="shared" si="139"/>
        <v>4.0282145026113385</v>
      </c>
      <c r="I572" s="47">
        <f t="shared" si="139"/>
        <v>4.3835770591821781</v>
      </c>
      <c r="J572" s="47">
        <f t="shared" si="139"/>
        <v>4.7039950244559492</v>
      </c>
      <c r="K572" s="47">
        <f t="shared" si="139"/>
        <v>4.9980744727011777</v>
      </c>
      <c r="L572" s="38"/>
      <c r="M572" s="45"/>
      <c r="N572" s="45"/>
    </row>
    <row r="573" spans="1:14" ht="14.5">
      <c r="A573" s="17" t="s">
        <v>8</v>
      </c>
      <c r="B573" s="47">
        <f t="shared" ref="B573:K573" si="140">B19*B530*B482/1000</f>
        <v>0.16642833597581561</v>
      </c>
      <c r="C573" s="47">
        <f t="shared" si="140"/>
        <v>0.23889079918768413</v>
      </c>
      <c r="D573" s="47">
        <f t="shared" si="140"/>
        <v>0.33414937880633483</v>
      </c>
      <c r="E573" s="47">
        <f t="shared" si="140"/>
        <v>0.51604928925213356</v>
      </c>
      <c r="F573" s="47">
        <f t="shared" si="140"/>
        <v>0.78603934163041378</v>
      </c>
      <c r="G573" s="47">
        <f t="shared" si="140"/>
        <v>1.9684858346278096</v>
      </c>
      <c r="H573" s="47">
        <f t="shared" si="140"/>
        <v>3.8730856834316829</v>
      </c>
      <c r="I573" s="47">
        <f t="shared" si="140"/>
        <v>5.9785259559386885</v>
      </c>
      <c r="J573" s="47">
        <f t="shared" si="140"/>
        <v>9.1027916788071348</v>
      </c>
      <c r="K573" s="47">
        <f t="shared" si="140"/>
        <v>13.433036833429112</v>
      </c>
      <c r="L573" s="38"/>
      <c r="M573" s="45"/>
      <c r="N573" s="45"/>
    </row>
    <row r="574" spans="1:14" ht="14.5">
      <c r="A574" s="17" t="s">
        <v>89</v>
      </c>
      <c r="B574" s="47">
        <f>SUM(B564:B573)</f>
        <v>7.5743500195270128</v>
      </c>
      <c r="C574" s="47">
        <f t="shared" ref="C574:K574" si="141">SUM(C564:C573)</f>
        <v>10.141273028705218</v>
      </c>
      <c r="D574" s="47">
        <f t="shared" si="141"/>
        <v>12.376400523136278</v>
      </c>
      <c r="E574" s="47">
        <f t="shared" si="141"/>
        <v>14.425960063647224</v>
      </c>
      <c r="F574" s="47">
        <f t="shared" si="141"/>
        <v>15.85546244271228</v>
      </c>
      <c r="G574" s="47">
        <f t="shared" si="141"/>
        <v>17.139467228293398</v>
      </c>
      <c r="H574" s="47">
        <f t="shared" si="141"/>
        <v>19.317826897965915</v>
      </c>
      <c r="I574" s="47">
        <f t="shared" si="141"/>
        <v>21.675672182962202</v>
      </c>
      <c r="J574" s="47">
        <f t="shared" si="141"/>
        <v>25.165481068585891</v>
      </c>
      <c r="K574" s="47">
        <f t="shared" si="141"/>
        <v>30.703048147112824</v>
      </c>
      <c r="L574" s="38"/>
      <c r="M574" s="45"/>
      <c r="N574" s="45"/>
    </row>
    <row r="576" spans="1:14">
      <c r="A576" t="s">
        <v>242</v>
      </c>
    </row>
    <row r="577" spans="1:14" ht="14.5">
      <c r="A577" s="18" t="s">
        <v>41</v>
      </c>
      <c r="B577" s="17"/>
      <c r="C577" s="17"/>
      <c r="D577" s="17"/>
      <c r="E577" s="17"/>
      <c r="F577" s="17"/>
      <c r="G577" s="17"/>
      <c r="H577" s="17"/>
      <c r="I577" s="17"/>
      <c r="J577" s="17"/>
      <c r="K577" s="17"/>
    </row>
    <row r="578" spans="1:14" ht="14.5">
      <c r="A578" s="17"/>
      <c r="B578" s="70">
        <v>2010</v>
      </c>
      <c r="C578" s="70">
        <v>2020</v>
      </c>
      <c r="D578" s="70">
        <v>2030</v>
      </c>
      <c r="E578" s="70">
        <v>2040</v>
      </c>
      <c r="F578" s="70">
        <v>2050</v>
      </c>
      <c r="G578" s="70">
        <v>2060</v>
      </c>
      <c r="H578" s="70">
        <v>2070</v>
      </c>
      <c r="I578" s="70">
        <v>2080</v>
      </c>
      <c r="J578" s="70">
        <v>2090</v>
      </c>
      <c r="K578" s="70">
        <v>2100</v>
      </c>
    </row>
    <row r="579" spans="1:14" ht="14.5">
      <c r="A579" s="17" t="s">
        <v>5</v>
      </c>
      <c r="B579" s="47">
        <f t="shared" ref="B579:K579" si="142">B10*B535*B487/1000</f>
        <v>2.419555061169382E-2</v>
      </c>
      <c r="C579" s="47">
        <f t="shared" si="142"/>
        <v>3.0645109945680253E-2</v>
      </c>
      <c r="D579" s="47">
        <f t="shared" si="142"/>
        <v>3.874373303028017E-2</v>
      </c>
      <c r="E579" s="47">
        <f t="shared" si="142"/>
        <v>5.4447268734392242E-2</v>
      </c>
      <c r="F579" s="47">
        <f t="shared" si="142"/>
        <v>7.2364859155005887E-2</v>
      </c>
      <c r="G579" s="47">
        <f t="shared" si="142"/>
        <v>0.11083441807627009</v>
      </c>
      <c r="H579" s="47">
        <f t="shared" si="142"/>
        <v>0.15401695429096612</v>
      </c>
      <c r="I579" s="47">
        <f t="shared" si="142"/>
        <v>0.20885076265153771</v>
      </c>
      <c r="J579" s="47">
        <f t="shared" si="142"/>
        <v>0.41259518718253496</v>
      </c>
      <c r="K579" s="47">
        <f t="shared" si="142"/>
        <v>0.72866358678376419</v>
      </c>
    </row>
    <row r="580" spans="1:14" ht="14.5">
      <c r="A580" s="17" t="s">
        <v>6</v>
      </c>
      <c r="B580" s="47">
        <f t="shared" ref="B580:K580" si="143">B11*B536*B488/1000</f>
        <v>7.0295041289573479E-2</v>
      </c>
      <c r="C580" s="47">
        <f t="shared" si="143"/>
        <v>0.12970321626963541</v>
      </c>
      <c r="D580" s="47">
        <f t="shared" si="143"/>
        <v>0.20941787553840915</v>
      </c>
      <c r="E580" s="47">
        <f t="shared" si="143"/>
        <v>0.2861815849261769</v>
      </c>
      <c r="F580" s="47">
        <f t="shared" si="143"/>
        <v>0.3242237313504801</v>
      </c>
      <c r="G580" s="47">
        <f t="shared" si="143"/>
        <v>0.3376715409408268</v>
      </c>
      <c r="H580" s="47">
        <f t="shared" si="143"/>
        <v>0.35025329651949177</v>
      </c>
      <c r="I580" s="47">
        <f t="shared" si="143"/>
        <v>0.34778603455006324</v>
      </c>
      <c r="J580" s="47">
        <f t="shared" si="143"/>
        <v>0.38308919711069622</v>
      </c>
      <c r="K580" s="47">
        <f t="shared" si="143"/>
        <v>0.43154011087936334</v>
      </c>
    </row>
    <row r="581" spans="1:14" ht="14.5">
      <c r="A581" s="17" t="s">
        <v>11</v>
      </c>
      <c r="B581" s="47">
        <f t="shared" ref="B581:K581" si="144">B12*B537*B489/1000</f>
        <v>0.50690671041194402</v>
      </c>
      <c r="C581" s="47">
        <f t="shared" si="144"/>
        <v>0.69606372595475874</v>
      </c>
      <c r="D581" s="47">
        <f t="shared" si="144"/>
        <v>0.84285395001390184</v>
      </c>
      <c r="E581" s="47">
        <f t="shared" si="144"/>
        <v>0.97162765150639097</v>
      </c>
      <c r="F581" s="47">
        <f t="shared" si="144"/>
        <v>1.0934280641727259</v>
      </c>
      <c r="G581" s="47">
        <f t="shared" si="144"/>
        <v>1.1783392194678233</v>
      </c>
      <c r="H581" s="47">
        <f t="shared" si="144"/>
        <v>1.2408583479390907</v>
      </c>
      <c r="I581" s="47">
        <f t="shared" si="144"/>
        <v>1.2212022140586485</v>
      </c>
      <c r="J581" s="47">
        <f t="shared" si="144"/>
        <v>0.99761211181243925</v>
      </c>
      <c r="K581" s="47">
        <f t="shared" si="144"/>
        <v>0.81457716835074867</v>
      </c>
    </row>
    <row r="582" spans="1:14" ht="14.5">
      <c r="A582" s="17" t="s">
        <v>2</v>
      </c>
      <c r="B582" s="47">
        <f t="shared" ref="B582:K582" si="145">B13*B538*B490/1000</f>
        <v>4.9439210708938065E-2</v>
      </c>
      <c r="C582" s="47">
        <f t="shared" si="145"/>
        <v>5.0785631404915453E-2</v>
      </c>
      <c r="D582" s="47">
        <f t="shared" si="145"/>
        <v>6.047263070438276E-2</v>
      </c>
      <c r="E582" s="47">
        <f t="shared" si="145"/>
        <v>7.4397528443785652E-2</v>
      </c>
      <c r="F582" s="47">
        <f t="shared" si="145"/>
        <v>9.3564746334938706E-2</v>
      </c>
      <c r="G582" s="47">
        <f t="shared" si="145"/>
        <v>0.11075483252270665</v>
      </c>
      <c r="H582" s="47">
        <f t="shared" si="145"/>
        <v>0.13262691358432235</v>
      </c>
      <c r="I582" s="47">
        <f t="shared" si="145"/>
        <v>0.14615392962123397</v>
      </c>
      <c r="J582" s="47">
        <f t="shared" si="145"/>
        <v>0.15902540074823626</v>
      </c>
      <c r="K582" s="47">
        <f t="shared" si="145"/>
        <v>0.17279815354675246</v>
      </c>
    </row>
    <row r="583" spans="1:14" ht="14.5">
      <c r="A583" s="17" t="s">
        <v>3</v>
      </c>
      <c r="B583" s="47">
        <f t="shared" ref="B583:K583" si="146">B14*B539*B491/1000</f>
        <v>8.4511459105135717E-2</v>
      </c>
      <c r="C583" s="47">
        <f t="shared" si="146"/>
        <v>0.10849625331598091</v>
      </c>
      <c r="D583" s="47">
        <f t="shared" si="146"/>
        <v>0.13209263329512794</v>
      </c>
      <c r="E583" s="47">
        <f t="shared" si="146"/>
        <v>0.1657560497165893</v>
      </c>
      <c r="F583" s="47">
        <f t="shared" si="146"/>
        <v>0.20533336751287867</v>
      </c>
      <c r="G583" s="47">
        <f t="shared" si="146"/>
        <v>0.21757168004236119</v>
      </c>
      <c r="H583" s="47">
        <f t="shared" si="146"/>
        <v>0.28745810807653782</v>
      </c>
      <c r="I583" s="47">
        <f t="shared" si="146"/>
        <v>0.39493878978680869</v>
      </c>
      <c r="J583" s="47">
        <f t="shared" si="146"/>
        <v>0.54168948649652937</v>
      </c>
      <c r="K583" s="47">
        <f t="shared" si="146"/>
        <v>0.73874606077407012</v>
      </c>
    </row>
    <row r="584" spans="1:14" ht="14.5">
      <c r="A584" s="17" t="s">
        <v>4</v>
      </c>
      <c r="B584" s="47">
        <f t="shared" ref="B584:K584" si="147">B15*B540*B492/1000</f>
        <v>6.5618430104330105E-2</v>
      </c>
      <c r="C584" s="47">
        <f t="shared" si="147"/>
        <v>7.9140655119572675E-2</v>
      </c>
      <c r="D584" s="47">
        <f t="shared" si="147"/>
        <v>8.9579240771316029E-2</v>
      </c>
      <c r="E584" s="47">
        <f t="shared" si="147"/>
        <v>0.10459613460234773</v>
      </c>
      <c r="F584" s="47">
        <f t="shared" si="147"/>
        <v>0.12028800491877184</v>
      </c>
      <c r="G584" s="47">
        <f t="shared" si="147"/>
        <v>0.14746579374452271</v>
      </c>
      <c r="H584" s="47">
        <f t="shared" si="147"/>
        <v>0.178057427857853</v>
      </c>
      <c r="I584" s="47">
        <f t="shared" si="147"/>
        <v>0.18378467502402807</v>
      </c>
      <c r="J584" s="47">
        <f t="shared" si="147"/>
        <v>0.19610455046832265</v>
      </c>
      <c r="K584" s="47">
        <f t="shared" si="147"/>
        <v>0.22165342604341279</v>
      </c>
    </row>
    <row r="585" spans="1:14" ht="14.5">
      <c r="A585" s="17" t="s">
        <v>0</v>
      </c>
      <c r="B585" s="47">
        <f t="shared" ref="B585:K585" si="148">B16*B541*B493/1000</f>
        <v>0.87095087834321139</v>
      </c>
      <c r="C585" s="47">
        <f t="shared" si="148"/>
        <v>1.1121886428557464</v>
      </c>
      <c r="D585" s="47">
        <f t="shared" si="148"/>
        <v>1.2750001824203541</v>
      </c>
      <c r="E585" s="47">
        <f t="shared" si="148"/>
        <v>1.3951351417866191</v>
      </c>
      <c r="F585" s="47">
        <f t="shared" si="148"/>
        <v>1.3395280430584555</v>
      </c>
      <c r="G585" s="47">
        <f t="shared" si="148"/>
        <v>1.1127317616513352</v>
      </c>
      <c r="H585" s="47">
        <f t="shared" si="148"/>
        <v>0.91560802210822401</v>
      </c>
      <c r="I585" s="47">
        <f t="shared" si="148"/>
        <v>0.74275411188473128</v>
      </c>
      <c r="J585" s="47">
        <f t="shared" si="148"/>
        <v>0.59354577658832153</v>
      </c>
      <c r="K585" s="47">
        <f t="shared" si="148"/>
        <v>0.46856982183800089</v>
      </c>
    </row>
    <row r="586" spans="1:14" ht="14.5">
      <c r="A586" s="17" t="s">
        <v>1</v>
      </c>
      <c r="B586" s="47">
        <f t="shared" ref="B586:K586" si="149">B17*B542*B494/1000</f>
        <v>0.14752629774604389</v>
      </c>
      <c r="C586" s="47">
        <f t="shared" si="149"/>
        <v>0.16701908333626325</v>
      </c>
      <c r="D586" s="47">
        <f t="shared" si="149"/>
        <v>0.16949394142992255</v>
      </c>
      <c r="E586" s="47">
        <f t="shared" si="149"/>
        <v>0.16357012223340767</v>
      </c>
      <c r="F586" s="47">
        <f t="shared" si="149"/>
        <v>0.15486407960974011</v>
      </c>
      <c r="G586" s="47">
        <f t="shared" si="149"/>
        <v>0.13958925881435794</v>
      </c>
      <c r="H586" s="47">
        <f t="shared" si="149"/>
        <v>0.12288260690709135</v>
      </c>
      <c r="I586" s="47">
        <f t="shared" si="149"/>
        <v>0.10579345355228618</v>
      </c>
      <c r="J586" s="47">
        <f t="shared" si="149"/>
        <v>8.0969081242487501E-2</v>
      </c>
      <c r="K586" s="47">
        <f t="shared" si="149"/>
        <v>5.8599800639726828E-2</v>
      </c>
    </row>
    <row r="587" spans="1:14" ht="14.5">
      <c r="A587" s="17" t="s">
        <v>7</v>
      </c>
      <c r="B587" s="47">
        <f t="shared" ref="B587:K587" si="150">B18*B543*B495/1000</f>
        <v>0.37490381733568262</v>
      </c>
      <c r="C587" s="47">
        <f t="shared" si="150"/>
        <v>0.5592050329925794</v>
      </c>
      <c r="D587" s="47">
        <f t="shared" si="150"/>
        <v>0.74945728686564805</v>
      </c>
      <c r="E587" s="47">
        <f t="shared" si="150"/>
        <v>0.90463127887936323</v>
      </c>
      <c r="F587" s="47">
        <f t="shared" si="150"/>
        <v>1.0602143541022171</v>
      </c>
      <c r="G587" s="47">
        <f t="shared" si="150"/>
        <v>1.138933969961728</v>
      </c>
      <c r="H587" s="47">
        <f t="shared" si="150"/>
        <v>1.1932229281767701</v>
      </c>
      <c r="I587" s="47">
        <f t="shared" si="150"/>
        <v>1.2984871215410911</v>
      </c>
      <c r="J587" s="47">
        <f t="shared" si="150"/>
        <v>1.3934001562160225</v>
      </c>
      <c r="K587" s="47">
        <f t="shared" si="150"/>
        <v>1.480511291962221</v>
      </c>
    </row>
    <row r="588" spans="1:14" ht="14.5">
      <c r="A588" s="17" t="s">
        <v>8</v>
      </c>
      <c r="B588" s="47">
        <f t="shared" ref="B588:K588" si="151">B19*B544*B496/1000</f>
        <v>4.9298791376654397E-2</v>
      </c>
      <c r="C588" s="47">
        <f t="shared" si="151"/>
        <v>7.0763356503589905E-2</v>
      </c>
      <c r="D588" s="47">
        <f t="shared" si="151"/>
        <v>9.8980503637349018E-2</v>
      </c>
      <c r="E588" s="47">
        <f t="shared" si="151"/>
        <v>0.15286222806799316</v>
      </c>
      <c r="F588" s="47">
        <f t="shared" si="151"/>
        <v>0.23283769130823725</v>
      </c>
      <c r="G588" s="47">
        <f t="shared" si="151"/>
        <v>0.58309765533747604</v>
      </c>
      <c r="H588" s="47">
        <f t="shared" si="151"/>
        <v>1.1472712382292369</v>
      </c>
      <c r="I588" s="47">
        <f t="shared" si="151"/>
        <v>1.7709370349323434</v>
      </c>
      <c r="J588" s="47">
        <f t="shared" si="151"/>
        <v>2.6963955704265969</v>
      </c>
      <c r="K588" s="47">
        <f t="shared" si="151"/>
        <v>3.9790849107712507</v>
      </c>
      <c r="L588" s="38"/>
      <c r="M588" s="45"/>
      <c r="N588" s="45"/>
    </row>
    <row r="589" spans="1:14" ht="14.5">
      <c r="A589" s="17" t="s">
        <v>89</v>
      </c>
      <c r="B589" s="47">
        <f>SUM(B579:B588)</f>
        <v>2.2436461870332072</v>
      </c>
      <c r="C589" s="47">
        <f t="shared" ref="C589:K589" si="152">SUM(C579:C588)</f>
        <v>3.0040107076987219</v>
      </c>
      <c r="D589" s="47">
        <f t="shared" si="152"/>
        <v>3.6660919777066918</v>
      </c>
      <c r="E589" s="47">
        <f t="shared" si="152"/>
        <v>4.2732049888970653</v>
      </c>
      <c r="F589" s="47">
        <f t="shared" si="152"/>
        <v>4.6966469415234506</v>
      </c>
      <c r="G589" s="47">
        <f t="shared" si="152"/>
        <v>5.0769901305594081</v>
      </c>
      <c r="H589" s="47">
        <f t="shared" si="152"/>
        <v>5.7222558436895845</v>
      </c>
      <c r="I589" s="47">
        <f t="shared" si="152"/>
        <v>6.4206881276027721</v>
      </c>
      <c r="J589" s="47">
        <f t="shared" si="152"/>
        <v>7.4544265182921876</v>
      </c>
      <c r="K589" s="47">
        <f t="shared" si="152"/>
        <v>9.0947443315893111</v>
      </c>
      <c r="L589" s="38"/>
      <c r="M589" s="45"/>
      <c r="N589" s="45"/>
    </row>
    <row r="590" spans="1:14" ht="14.5">
      <c r="A590" s="16"/>
      <c r="B590" s="2"/>
      <c r="C590" s="2"/>
      <c r="D590" s="2"/>
      <c r="E590" s="2"/>
      <c r="F590" s="2"/>
      <c r="G590" s="2"/>
      <c r="H590" s="2"/>
      <c r="I590" s="2"/>
      <c r="J590" s="2"/>
      <c r="K590" s="2"/>
      <c r="L590" s="38"/>
      <c r="M590" s="45"/>
      <c r="N590" s="45"/>
    </row>
    <row r="591" spans="1:14">
      <c r="A591" s="54" t="s">
        <v>250</v>
      </c>
    </row>
    <row r="592" spans="1:14" ht="14.5">
      <c r="A592" s="129" t="s">
        <v>291</v>
      </c>
      <c r="B592" s="129"/>
      <c r="C592" s="129"/>
      <c r="D592" s="129"/>
      <c r="E592" s="129"/>
      <c r="F592" s="129"/>
      <c r="G592" s="129"/>
      <c r="H592" s="129"/>
      <c r="I592" s="129"/>
      <c r="J592" s="129"/>
      <c r="K592" s="129"/>
      <c r="M592" t="s">
        <v>253</v>
      </c>
    </row>
    <row r="593" spans="1:14" ht="14.5">
      <c r="A593" s="129"/>
      <c r="B593" s="140">
        <v>2010</v>
      </c>
      <c r="C593" s="140">
        <v>2020</v>
      </c>
      <c r="D593" s="140">
        <v>2030</v>
      </c>
      <c r="E593" s="140">
        <v>2040</v>
      </c>
      <c r="F593" s="140">
        <v>2050</v>
      </c>
      <c r="G593" s="140">
        <v>2060</v>
      </c>
      <c r="H593" s="140">
        <v>2070</v>
      </c>
      <c r="I593" s="140">
        <v>2080</v>
      </c>
      <c r="J593" s="140">
        <v>2090</v>
      </c>
      <c r="K593" s="140">
        <v>2100</v>
      </c>
      <c r="M593">
        <f>SUM(C384:C393)/'[7]Number of aircrafts'!$K$14</f>
        <v>0.67060582781406552</v>
      </c>
      <c r="N593" t="s">
        <v>255</v>
      </c>
    </row>
    <row r="594" spans="1:14" ht="14.5">
      <c r="A594" s="129" t="s">
        <v>5</v>
      </c>
      <c r="B594" s="140">
        <f>ROUND(B507/$M$593,0)</f>
        <v>8</v>
      </c>
      <c r="C594" s="140">
        <f t="shared" ref="C594:K594" si="153">ROUND(C507/$M$593,0)</f>
        <v>9</v>
      </c>
      <c r="D594" s="140">
        <f t="shared" si="153"/>
        <v>10</v>
      </c>
      <c r="E594" s="140">
        <f t="shared" si="153"/>
        <v>12</v>
      </c>
      <c r="F594" s="140">
        <f t="shared" si="153"/>
        <v>14</v>
      </c>
      <c r="G594" s="140">
        <f t="shared" si="153"/>
        <v>20</v>
      </c>
      <c r="H594" s="140">
        <f t="shared" si="153"/>
        <v>26</v>
      </c>
      <c r="I594" s="140">
        <f t="shared" si="153"/>
        <v>34</v>
      </c>
      <c r="J594" s="140">
        <f t="shared" si="153"/>
        <v>65</v>
      </c>
      <c r="K594" s="140">
        <f t="shared" si="153"/>
        <v>115</v>
      </c>
      <c r="M594" t="s">
        <v>254</v>
      </c>
    </row>
    <row r="595" spans="1:14" ht="14.5">
      <c r="A595" s="129" t="s">
        <v>6</v>
      </c>
      <c r="B595" s="140">
        <f t="shared" ref="B595:K603" si="154">ROUND(B508/$M$593,0)</f>
        <v>15</v>
      </c>
      <c r="C595" s="140">
        <f t="shared" si="154"/>
        <v>31</v>
      </c>
      <c r="D595" s="140">
        <f t="shared" si="154"/>
        <v>53</v>
      </c>
      <c r="E595" s="140">
        <f t="shared" si="154"/>
        <v>79</v>
      </c>
      <c r="F595" s="140">
        <f t="shared" si="154"/>
        <v>100</v>
      </c>
      <c r="G595" s="140">
        <f t="shared" si="154"/>
        <v>118</v>
      </c>
      <c r="H595" s="140">
        <f t="shared" si="154"/>
        <v>139</v>
      </c>
      <c r="I595" s="140">
        <f t="shared" si="154"/>
        <v>155</v>
      </c>
      <c r="J595" s="140">
        <f t="shared" si="154"/>
        <v>190</v>
      </c>
      <c r="K595" s="140">
        <f t="shared" si="154"/>
        <v>233</v>
      </c>
    </row>
    <row r="596" spans="1:14" ht="14.5">
      <c r="A596" s="129" t="s">
        <v>11</v>
      </c>
      <c r="B596" s="140">
        <f t="shared" si="154"/>
        <v>274</v>
      </c>
      <c r="C596" s="140">
        <f t="shared" si="154"/>
        <v>405</v>
      </c>
      <c r="D596" s="140">
        <f t="shared" si="154"/>
        <v>525</v>
      </c>
      <c r="E596" s="140">
        <f t="shared" si="154"/>
        <v>657</v>
      </c>
      <c r="F596" s="140">
        <f t="shared" si="154"/>
        <v>812</v>
      </c>
      <c r="G596" s="140">
        <f t="shared" si="154"/>
        <v>973</v>
      </c>
      <c r="H596" s="140">
        <f t="shared" si="154"/>
        <v>1148</v>
      </c>
      <c r="I596" s="140">
        <f t="shared" si="154"/>
        <v>1265</v>
      </c>
      <c r="J596" s="140">
        <f t="shared" si="154"/>
        <v>1156</v>
      </c>
      <c r="K596" s="140">
        <f t="shared" si="154"/>
        <v>1056</v>
      </c>
    </row>
    <row r="597" spans="1:14" ht="14.5">
      <c r="A597" s="129" t="s">
        <v>2</v>
      </c>
      <c r="B597" s="140">
        <f t="shared" si="154"/>
        <v>51</v>
      </c>
      <c r="C597" s="140">
        <f t="shared" si="154"/>
        <v>63</v>
      </c>
      <c r="D597" s="140">
        <f t="shared" si="154"/>
        <v>80</v>
      </c>
      <c r="E597" s="140">
        <f t="shared" si="154"/>
        <v>106</v>
      </c>
      <c r="F597" s="140">
        <f t="shared" si="154"/>
        <v>141</v>
      </c>
      <c r="G597" s="140">
        <f t="shared" si="154"/>
        <v>177</v>
      </c>
      <c r="H597" s="140">
        <f t="shared" si="154"/>
        <v>224</v>
      </c>
      <c r="I597" s="140">
        <f t="shared" si="154"/>
        <v>259</v>
      </c>
      <c r="J597" s="140">
        <f t="shared" si="154"/>
        <v>294</v>
      </c>
      <c r="K597" s="140">
        <f t="shared" si="154"/>
        <v>334</v>
      </c>
    </row>
    <row r="598" spans="1:14" ht="14.5">
      <c r="A598" s="129" t="s">
        <v>3</v>
      </c>
      <c r="B598" s="140">
        <f t="shared" si="154"/>
        <v>47</v>
      </c>
      <c r="C598" s="140">
        <f t="shared" si="154"/>
        <v>60</v>
      </c>
      <c r="D598" s="140">
        <f t="shared" si="154"/>
        <v>70</v>
      </c>
      <c r="E598" s="140">
        <f t="shared" si="154"/>
        <v>87</v>
      </c>
      <c r="F598" s="140">
        <f t="shared" si="154"/>
        <v>107</v>
      </c>
      <c r="G598" s="140">
        <f t="shared" si="154"/>
        <v>115</v>
      </c>
      <c r="H598" s="140">
        <f t="shared" si="154"/>
        <v>156</v>
      </c>
      <c r="I598" s="140">
        <f t="shared" si="154"/>
        <v>219</v>
      </c>
      <c r="J598" s="140">
        <f t="shared" si="154"/>
        <v>310</v>
      </c>
      <c r="K598" s="140">
        <f t="shared" si="154"/>
        <v>434</v>
      </c>
    </row>
    <row r="599" spans="1:14" ht="14.5">
      <c r="A599" s="129" t="s">
        <v>4</v>
      </c>
      <c r="B599" s="140">
        <f t="shared" si="154"/>
        <v>50</v>
      </c>
      <c r="C599" s="140">
        <f t="shared" si="154"/>
        <v>56</v>
      </c>
      <c r="D599" s="140">
        <f t="shared" si="154"/>
        <v>58</v>
      </c>
      <c r="E599" s="140">
        <f t="shared" si="154"/>
        <v>63</v>
      </c>
      <c r="F599" s="140">
        <f t="shared" si="154"/>
        <v>69</v>
      </c>
      <c r="G599" s="140">
        <f t="shared" si="154"/>
        <v>83</v>
      </c>
      <c r="H599" s="140">
        <f t="shared" si="154"/>
        <v>99</v>
      </c>
      <c r="I599" s="140">
        <f t="shared" si="154"/>
        <v>101</v>
      </c>
      <c r="J599" s="140">
        <f t="shared" si="154"/>
        <v>108</v>
      </c>
      <c r="K599" s="140">
        <f t="shared" si="154"/>
        <v>123</v>
      </c>
    </row>
    <row r="600" spans="1:14" ht="14.5">
      <c r="A600" s="129" t="s">
        <v>0</v>
      </c>
      <c r="B600" s="140">
        <f t="shared" si="154"/>
        <v>852</v>
      </c>
      <c r="C600" s="140">
        <f t="shared" si="154"/>
        <v>1135</v>
      </c>
      <c r="D600" s="140">
        <f t="shared" si="154"/>
        <v>1360</v>
      </c>
      <c r="E600" s="140">
        <f t="shared" si="154"/>
        <v>1589</v>
      </c>
      <c r="F600" s="140">
        <f t="shared" si="154"/>
        <v>1660</v>
      </c>
      <c r="G600" s="140">
        <f t="shared" si="154"/>
        <v>1516</v>
      </c>
      <c r="H600" s="140">
        <f t="shared" si="154"/>
        <v>1385</v>
      </c>
      <c r="I600" s="140">
        <f t="shared" si="154"/>
        <v>1265</v>
      </c>
      <c r="J600" s="140">
        <f t="shared" si="154"/>
        <v>1156</v>
      </c>
      <c r="K600" s="140">
        <f t="shared" si="154"/>
        <v>1056</v>
      </c>
    </row>
    <row r="601" spans="1:14" ht="14.5">
      <c r="A601" s="129" t="s">
        <v>1</v>
      </c>
      <c r="B601" s="140">
        <f t="shared" si="154"/>
        <v>502</v>
      </c>
      <c r="C601" s="140">
        <f t="shared" si="154"/>
        <v>645</v>
      </c>
      <c r="D601" s="140">
        <f t="shared" si="154"/>
        <v>750</v>
      </c>
      <c r="E601" s="140">
        <f t="shared" si="154"/>
        <v>847</v>
      </c>
      <c r="F601" s="140">
        <f t="shared" si="154"/>
        <v>953</v>
      </c>
      <c r="G601" s="140">
        <f t="shared" si="154"/>
        <v>1038</v>
      </c>
      <c r="H601" s="140">
        <f t="shared" si="154"/>
        <v>1126</v>
      </c>
      <c r="I601" s="140">
        <f t="shared" si="154"/>
        <v>1208</v>
      </c>
      <c r="J601" s="140">
        <f t="shared" si="154"/>
        <v>1156</v>
      </c>
      <c r="K601" s="140">
        <f t="shared" si="154"/>
        <v>1056</v>
      </c>
    </row>
    <row r="602" spans="1:14" ht="14.5">
      <c r="A602" s="129" t="s">
        <v>7</v>
      </c>
      <c r="B602" s="140">
        <f t="shared" si="154"/>
        <v>165</v>
      </c>
      <c r="C602" s="140">
        <f t="shared" si="154"/>
        <v>258</v>
      </c>
      <c r="D602" s="140">
        <f t="shared" si="154"/>
        <v>338</v>
      </c>
      <c r="E602" s="140">
        <f t="shared" si="154"/>
        <v>410</v>
      </c>
      <c r="F602" s="140">
        <f t="shared" si="154"/>
        <v>493</v>
      </c>
      <c r="G602" s="140">
        <f t="shared" si="154"/>
        <v>550</v>
      </c>
      <c r="H602" s="140">
        <f t="shared" si="154"/>
        <v>606</v>
      </c>
      <c r="I602" s="140">
        <f t="shared" si="154"/>
        <v>694</v>
      </c>
      <c r="J602" s="140">
        <f t="shared" si="154"/>
        <v>785</v>
      </c>
      <c r="K602" s="140">
        <f t="shared" si="154"/>
        <v>877</v>
      </c>
    </row>
    <row r="603" spans="1:14" ht="14.5">
      <c r="A603" s="129" t="s">
        <v>8</v>
      </c>
      <c r="B603" s="140">
        <f t="shared" si="154"/>
        <v>10</v>
      </c>
      <c r="C603" s="140">
        <f t="shared" si="154"/>
        <v>13</v>
      </c>
      <c r="D603" s="140">
        <f t="shared" si="154"/>
        <v>17</v>
      </c>
      <c r="E603" s="140">
        <f t="shared" si="154"/>
        <v>25</v>
      </c>
      <c r="F603" s="140">
        <f t="shared" si="154"/>
        <v>37</v>
      </c>
      <c r="G603" s="140">
        <f t="shared" si="154"/>
        <v>91</v>
      </c>
      <c r="H603" s="140">
        <f t="shared" si="154"/>
        <v>179</v>
      </c>
      <c r="I603" s="140">
        <f t="shared" si="154"/>
        <v>278</v>
      </c>
      <c r="J603" s="140">
        <f t="shared" si="154"/>
        <v>430</v>
      </c>
      <c r="K603" s="140">
        <f t="shared" si="154"/>
        <v>649</v>
      </c>
    </row>
    <row r="604" spans="1:14" ht="14.5">
      <c r="A604" s="129" t="s">
        <v>89</v>
      </c>
      <c r="B604" s="140">
        <f>SUM(B594:B603)</f>
        <v>1974</v>
      </c>
      <c r="C604" s="140">
        <f>SUM(C594:C603)</f>
        <v>2675</v>
      </c>
      <c r="D604" s="140">
        <f t="shared" ref="D604:K604" si="155">SUM(D594:D603)</f>
        <v>3261</v>
      </c>
      <c r="E604" s="140">
        <f t="shared" si="155"/>
        <v>3875</v>
      </c>
      <c r="F604" s="140">
        <f t="shared" si="155"/>
        <v>4386</v>
      </c>
      <c r="G604" s="140">
        <f t="shared" si="155"/>
        <v>4681</v>
      </c>
      <c r="H604" s="140">
        <f t="shared" si="155"/>
        <v>5088</v>
      </c>
      <c r="I604" s="140">
        <f t="shared" si="155"/>
        <v>5478</v>
      </c>
      <c r="J604" s="140">
        <f t="shared" si="155"/>
        <v>5650</v>
      </c>
      <c r="K604" s="140">
        <f t="shared" si="155"/>
        <v>5933</v>
      </c>
    </row>
    <row r="605" spans="1:14" ht="14.5">
      <c r="A605" s="16"/>
      <c r="B605" s="2"/>
      <c r="C605" s="2"/>
      <c r="D605" s="2"/>
      <c r="E605" s="2"/>
      <c r="F605" s="2"/>
      <c r="G605" s="2"/>
      <c r="H605" s="2"/>
      <c r="I605" s="2"/>
      <c r="J605" s="2"/>
      <c r="K605" s="2"/>
      <c r="L605" s="38"/>
      <c r="M605" s="45"/>
      <c r="N605" s="45"/>
    </row>
    <row r="606" spans="1:14">
      <c r="A606" s="54" t="s">
        <v>251</v>
      </c>
    </row>
    <row r="607" spans="1:14" ht="14.5">
      <c r="A607" s="129" t="s">
        <v>291</v>
      </c>
      <c r="B607" s="129"/>
      <c r="C607" s="129"/>
      <c r="D607" s="129"/>
      <c r="E607" s="129"/>
      <c r="F607" s="129"/>
      <c r="G607" s="129"/>
      <c r="H607" s="129"/>
      <c r="I607" s="129"/>
      <c r="J607" s="129"/>
      <c r="K607" s="129"/>
    </row>
    <row r="608" spans="1:14" ht="14.5">
      <c r="A608" s="129"/>
      <c r="B608" s="140">
        <v>2010</v>
      </c>
      <c r="C608" s="140">
        <v>2020</v>
      </c>
      <c r="D608" s="140">
        <v>2030</v>
      </c>
      <c r="E608" s="140">
        <v>2040</v>
      </c>
      <c r="F608" s="140">
        <v>2050</v>
      </c>
      <c r="G608" s="140">
        <v>2060</v>
      </c>
      <c r="H608" s="140">
        <v>2070</v>
      </c>
      <c r="I608" s="140">
        <v>2080</v>
      </c>
      <c r="J608" s="140">
        <v>2090</v>
      </c>
      <c r="K608" s="140">
        <v>2100</v>
      </c>
    </row>
    <row r="609" spans="1:14" ht="14.5">
      <c r="A609" s="129" t="s">
        <v>5</v>
      </c>
      <c r="B609" s="140">
        <f>ROUND(B521/$M$593,0)</f>
        <v>59</v>
      </c>
      <c r="C609" s="140">
        <f t="shared" ref="C609:K609" si="156">ROUND(C521/$M$593,0)</f>
        <v>64</v>
      </c>
      <c r="D609" s="140">
        <f t="shared" si="156"/>
        <v>69</v>
      </c>
      <c r="E609" s="140">
        <f t="shared" si="156"/>
        <v>84</v>
      </c>
      <c r="F609" s="140">
        <f t="shared" si="156"/>
        <v>100</v>
      </c>
      <c r="G609" s="140">
        <f t="shared" si="156"/>
        <v>141</v>
      </c>
      <c r="H609" s="140">
        <f t="shared" si="156"/>
        <v>185</v>
      </c>
      <c r="I609" s="140">
        <f t="shared" si="156"/>
        <v>242</v>
      </c>
      <c r="J609" s="140">
        <f t="shared" si="156"/>
        <v>468</v>
      </c>
      <c r="K609" s="140">
        <f t="shared" si="156"/>
        <v>823</v>
      </c>
    </row>
    <row r="610" spans="1:14" ht="14.5">
      <c r="A610" s="129" t="s">
        <v>6</v>
      </c>
      <c r="B610" s="140">
        <f t="shared" ref="B610:K618" si="157">ROUND(B522/$M$593,0)</f>
        <v>109</v>
      </c>
      <c r="C610" s="140">
        <f t="shared" si="157"/>
        <v>224</v>
      </c>
      <c r="D610" s="140">
        <f t="shared" si="157"/>
        <v>382</v>
      </c>
      <c r="E610" s="140">
        <f t="shared" si="157"/>
        <v>569</v>
      </c>
      <c r="F610" s="140">
        <f t="shared" si="157"/>
        <v>717</v>
      </c>
      <c r="G610" s="140">
        <f t="shared" si="157"/>
        <v>844</v>
      </c>
      <c r="H610" s="140">
        <f t="shared" si="157"/>
        <v>991</v>
      </c>
      <c r="I610" s="140">
        <f t="shared" si="157"/>
        <v>1109</v>
      </c>
      <c r="J610" s="140">
        <f t="shared" si="157"/>
        <v>1356</v>
      </c>
      <c r="K610" s="140">
        <f t="shared" si="157"/>
        <v>1666</v>
      </c>
    </row>
    <row r="611" spans="1:14" ht="14.5">
      <c r="A611" s="129" t="s">
        <v>11</v>
      </c>
      <c r="B611" s="140">
        <f t="shared" si="157"/>
        <v>1962</v>
      </c>
      <c r="C611" s="140">
        <f t="shared" si="157"/>
        <v>2901</v>
      </c>
      <c r="D611" s="140">
        <f t="shared" si="157"/>
        <v>3755</v>
      </c>
      <c r="E611" s="140">
        <f t="shared" si="157"/>
        <v>4698</v>
      </c>
      <c r="F611" s="140">
        <f t="shared" si="157"/>
        <v>5808</v>
      </c>
      <c r="G611" s="140">
        <f t="shared" si="157"/>
        <v>6961</v>
      </c>
      <c r="H611" s="140">
        <f t="shared" si="157"/>
        <v>8214</v>
      </c>
      <c r="I611" s="140">
        <f t="shared" si="157"/>
        <v>9055</v>
      </c>
      <c r="J611" s="140">
        <f t="shared" si="157"/>
        <v>8273</v>
      </c>
      <c r="K611" s="140">
        <f t="shared" si="157"/>
        <v>7557</v>
      </c>
    </row>
    <row r="612" spans="1:14" ht="14.5">
      <c r="A612" s="129" t="s">
        <v>2</v>
      </c>
      <c r="B612" s="140">
        <f t="shared" si="157"/>
        <v>366</v>
      </c>
      <c r="C612" s="140">
        <f t="shared" si="157"/>
        <v>453</v>
      </c>
      <c r="D612" s="140">
        <f t="shared" si="157"/>
        <v>576</v>
      </c>
      <c r="E612" s="140">
        <f t="shared" si="157"/>
        <v>757</v>
      </c>
      <c r="F612" s="140">
        <f t="shared" si="157"/>
        <v>1010</v>
      </c>
      <c r="G612" s="140">
        <f t="shared" si="157"/>
        <v>1267</v>
      </c>
      <c r="H612" s="140">
        <f t="shared" si="157"/>
        <v>1603</v>
      </c>
      <c r="I612" s="140">
        <f t="shared" si="157"/>
        <v>1852</v>
      </c>
      <c r="J612" s="140">
        <f t="shared" si="157"/>
        <v>2105</v>
      </c>
      <c r="K612" s="140">
        <f t="shared" si="157"/>
        <v>2392</v>
      </c>
    </row>
    <row r="613" spans="1:14" ht="14.5">
      <c r="A613" s="129" t="s">
        <v>3</v>
      </c>
      <c r="B613" s="140">
        <f t="shared" si="157"/>
        <v>338</v>
      </c>
      <c r="C613" s="140">
        <f t="shared" si="157"/>
        <v>428</v>
      </c>
      <c r="D613" s="140">
        <f t="shared" si="157"/>
        <v>502</v>
      </c>
      <c r="E613" s="140">
        <f t="shared" si="157"/>
        <v>620</v>
      </c>
      <c r="F613" s="140">
        <f t="shared" si="157"/>
        <v>768</v>
      </c>
      <c r="G613" s="140">
        <f t="shared" si="157"/>
        <v>824</v>
      </c>
      <c r="H613" s="140">
        <f t="shared" si="157"/>
        <v>1113</v>
      </c>
      <c r="I613" s="140">
        <f t="shared" si="157"/>
        <v>1571</v>
      </c>
      <c r="J613" s="140">
        <f t="shared" si="157"/>
        <v>2215</v>
      </c>
      <c r="K613" s="140">
        <f t="shared" si="157"/>
        <v>3104</v>
      </c>
    </row>
    <row r="614" spans="1:14" ht="14.5">
      <c r="A614" s="129" t="s">
        <v>4</v>
      </c>
      <c r="B614" s="140">
        <f t="shared" si="157"/>
        <v>360</v>
      </c>
      <c r="C614" s="140">
        <f t="shared" si="157"/>
        <v>399</v>
      </c>
      <c r="D614" s="140">
        <f t="shared" si="157"/>
        <v>413</v>
      </c>
      <c r="E614" s="140">
        <f t="shared" si="157"/>
        <v>452</v>
      </c>
      <c r="F614" s="140">
        <f t="shared" si="157"/>
        <v>496</v>
      </c>
      <c r="G614" s="140">
        <f t="shared" si="157"/>
        <v>591</v>
      </c>
      <c r="H614" s="140">
        <f t="shared" si="157"/>
        <v>705</v>
      </c>
      <c r="I614" s="140">
        <f t="shared" si="157"/>
        <v>724</v>
      </c>
      <c r="J614" s="140">
        <f t="shared" si="157"/>
        <v>772</v>
      </c>
      <c r="K614" s="140">
        <f t="shared" si="157"/>
        <v>877</v>
      </c>
    </row>
    <row r="615" spans="1:14" ht="14.5">
      <c r="A615" s="129" t="s">
        <v>0</v>
      </c>
      <c r="B615" s="140">
        <f t="shared" si="157"/>
        <v>6099</v>
      </c>
      <c r="C615" s="140">
        <f t="shared" si="157"/>
        <v>8121</v>
      </c>
      <c r="D615" s="140">
        <f t="shared" si="157"/>
        <v>9730</v>
      </c>
      <c r="E615" s="140">
        <f t="shared" si="157"/>
        <v>11371</v>
      </c>
      <c r="F615" s="140">
        <f t="shared" si="157"/>
        <v>11877</v>
      </c>
      <c r="G615" s="140">
        <f t="shared" si="157"/>
        <v>10850</v>
      </c>
      <c r="H615" s="140">
        <f t="shared" si="157"/>
        <v>9912</v>
      </c>
      <c r="I615" s="140">
        <f t="shared" si="157"/>
        <v>9055</v>
      </c>
      <c r="J615" s="140">
        <f t="shared" si="157"/>
        <v>8273</v>
      </c>
      <c r="K615" s="140">
        <f t="shared" si="157"/>
        <v>7557</v>
      </c>
    </row>
    <row r="616" spans="1:14" ht="14.5">
      <c r="A616" s="129" t="s">
        <v>1</v>
      </c>
      <c r="B616" s="140">
        <f t="shared" si="157"/>
        <v>3592</v>
      </c>
      <c r="C616" s="140">
        <f t="shared" si="157"/>
        <v>4618</v>
      </c>
      <c r="D616" s="140">
        <f t="shared" si="157"/>
        <v>5364</v>
      </c>
      <c r="E616" s="140">
        <f t="shared" si="157"/>
        <v>6058</v>
      </c>
      <c r="F616" s="140">
        <f t="shared" si="157"/>
        <v>6820</v>
      </c>
      <c r="G616" s="140">
        <f t="shared" si="157"/>
        <v>7425</v>
      </c>
      <c r="H616" s="140">
        <f t="shared" si="157"/>
        <v>8060</v>
      </c>
      <c r="I616" s="140">
        <f t="shared" si="157"/>
        <v>8641</v>
      </c>
      <c r="J616" s="140">
        <f t="shared" si="157"/>
        <v>8273</v>
      </c>
      <c r="K616" s="140">
        <f t="shared" si="157"/>
        <v>7557</v>
      </c>
    </row>
    <row r="617" spans="1:14" ht="14.5">
      <c r="A617" s="129" t="s">
        <v>7</v>
      </c>
      <c r="B617" s="140">
        <f t="shared" si="157"/>
        <v>1181</v>
      </c>
      <c r="C617" s="140">
        <f t="shared" si="157"/>
        <v>1843</v>
      </c>
      <c r="D617" s="140">
        <f t="shared" si="157"/>
        <v>2417</v>
      </c>
      <c r="E617" s="140">
        <f t="shared" si="157"/>
        <v>2934</v>
      </c>
      <c r="F617" s="140">
        <f t="shared" si="157"/>
        <v>3525</v>
      </c>
      <c r="G617" s="140">
        <f t="shared" si="157"/>
        <v>3937</v>
      </c>
      <c r="H617" s="140">
        <f t="shared" si="157"/>
        <v>4333</v>
      </c>
      <c r="I617" s="140">
        <f t="shared" si="157"/>
        <v>4969</v>
      </c>
      <c r="J617" s="140">
        <f t="shared" si="157"/>
        <v>5614</v>
      </c>
      <c r="K617" s="140">
        <f t="shared" si="157"/>
        <v>6273</v>
      </c>
    </row>
    <row r="618" spans="1:14" ht="14.5">
      <c r="A618" s="129" t="s">
        <v>8</v>
      </c>
      <c r="B618" s="140">
        <f t="shared" si="157"/>
        <v>70</v>
      </c>
      <c r="C618" s="140">
        <f t="shared" si="157"/>
        <v>95</v>
      </c>
      <c r="D618" s="140">
        <f t="shared" si="157"/>
        <v>124</v>
      </c>
      <c r="E618" s="140">
        <f t="shared" si="157"/>
        <v>181</v>
      </c>
      <c r="F618" s="140">
        <f t="shared" si="157"/>
        <v>266</v>
      </c>
      <c r="G618" s="140">
        <f t="shared" si="157"/>
        <v>653</v>
      </c>
      <c r="H618" s="140">
        <f t="shared" si="157"/>
        <v>1282</v>
      </c>
      <c r="I618" s="140">
        <f t="shared" si="157"/>
        <v>1993</v>
      </c>
      <c r="J618" s="140">
        <f t="shared" si="157"/>
        <v>3080</v>
      </c>
      <c r="K618" s="140">
        <f t="shared" si="157"/>
        <v>4646</v>
      </c>
    </row>
    <row r="619" spans="1:14" ht="14.5">
      <c r="A619" s="129" t="s">
        <v>89</v>
      </c>
      <c r="B619" s="140">
        <f>SUM(B609:B618)</f>
        <v>14136</v>
      </c>
      <c r="C619" s="140">
        <f>SUM(C609:C618)</f>
        <v>19146</v>
      </c>
      <c r="D619" s="140">
        <f t="shared" ref="D619:K619" si="158">SUM(D609:D618)</f>
        <v>23332</v>
      </c>
      <c r="E619" s="140">
        <f t="shared" si="158"/>
        <v>27724</v>
      </c>
      <c r="F619" s="140">
        <f t="shared" si="158"/>
        <v>31387</v>
      </c>
      <c r="G619" s="140">
        <f t="shared" si="158"/>
        <v>33493</v>
      </c>
      <c r="H619" s="140">
        <f t="shared" si="158"/>
        <v>36398</v>
      </c>
      <c r="I619" s="140">
        <f t="shared" si="158"/>
        <v>39211</v>
      </c>
      <c r="J619" s="140">
        <f t="shared" si="158"/>
        <v>40429</v>
      </c>
      <c r="K619" s="140">
        <f t="shared" si="158"/>
        <v>42452</v>
      </c>
    </row>
    <row r="620" spans="1:14" ht="14.5">
      <c r="A620" s="16"/>
      <c r="B620" s="2"/>
      <c r="C620" s="2"/>
      <c r="D620" s="2"/>
      <c r="E620" s="2"/>
      <c r="F620" s="2"/>
      <c r="G620" s="2"/>
      <c r="H620" s="2"/>
      <c r="I620" s="2"/>
      <c r="J620" s="2"/>
      <c r="K620" s="2"/>
      <c r="L620" s="38"/>
      <c r="M620" s="45"/>
      <c r="N620" s="45"/>
    </row>
    <row r="621" spans="1:14">
      <c r="A621" s="54" t="s">
        <v>252</v>
      </c>
    </row>
    <row r="622" spans="1:14" ht="14.5">
      <c r="A622" s="129" t="s">
        <v>291</v>
      </c>
      <c r="B622" s="129"/>
      <c r="C622" s="129"/>
      <c r="D622" s="129"/>
      <c r="E622" s="129"/>
      <c r="F622" s="129"/>
      <c r="G622" s="129"/>
      <c r="H622" s="129"/>
      <c r="I622" s="129"/>
      <c r="J622" s="129"/>
      <c r="K622" s="129"/>
    </row>
    <row r="623" spans="1:14" ht="14.5">
      <c r="A623" s="129"/>
      <c r="B623" s="140">
        <v>2010</v>
      </c>
      <c r="C623" s="140">
        <v>2020</v>
      </c>
      <c r="D623" s="140">
        <v>2030</v>
      </c>
      <c r="E623" s="140">
        <v>2040</v>
      </c>
      <c r="F623" s="140">
        <v>2050</v>
      </c>
      <c r="G623" s="140">
        <v>2060</v>
      </c>
      <c r="H623" s="140">
        <v>2070</v>
      </c>
      <c r="I623" s="140">
        <v>2080</v>
      </c>
      <c r="J623" s="140">
        <v>2090</v>
      </c>
      <c r="K623" s="140">
        <v>2100</v>
      </c>
    </row>
    <row r="624" spans="1:14" ht="14.5">
      <c r="A624" s="129" t="s">
        <v>5</v>
      </c>
      <c r="B624" s="140">
        <f>ROUND(B535/$M$593,0)</f>
        <v>17</v>
      </c>
      <c r="C624" s="140">
        <f t="shared" ref="C624:K624" si="159">ROUND(C535/$M$593,0)</f>
        <v>19</v>
      </c>
      <c r="D624" s="140">
        <f t="shared" si="159"/>
        <v>20</v>
      </c>
      <c r="E624" s="140">
        <f t="shared" si="159"/>
        <v>25</v>
      </c>
      <c r="F624" s="140">
        <f t="shared" si="159"/>
        <v>30</v>
      </c>
      <c r="G624" s="140">
        <f t="shared" si="159"/>
        <v>42</v>
      </c>
      <c r="H624" s="140">
        <f t="shared" si="159"/>
        <v>55</v>
      </c>
      <c r="I624" s="140">
        <f t="shared" si="159"/>
        <v>72</v>
      </c>
      <c r="J624" s="140">
        <f t="shared" si="159"/>
        <v>139</v>
      </c>
      <c r="K624" s="140">
        <f t="shared" si="159"/>
        <v>244</v>
      </c>
    </row>
    <row r="625" spans="1:29" ht="14.5">
      <c r="A625" s="129" t="s">
        <v>6</v>
      </c>
      <c r="B625" s="140">
        <f t="shared" ref="B625:K633" si="160">ROUND(B536/$M$593,0)</f>
        <v>32</v>
      </c>
      <c r="C625" s="140">
        <f t="shared" si="160"/>
        <v>66</v>
      </c>
      <c r="D625" s="140">
        <f t="shared" si="160"/>
        <v>113</v>
      </c>
      <c r="E625" s="140">
        <f t="shared" si="160"/>
        <v>168</v>
      </c>
      <c r="F625" s="140">
        <f t="shared" si="160"/>
        <v>212</v>
      </c>
      <c r="G625" s="140">
        <f t="shared" si="160"/>
        <v>250</v>
      </c>
      <c r="H625" s="140">
        <f t="shared" si="160"/>
        <v>294</v>
      </c>
      <c r="I625" s="140">
        <f t="shared" si="160"/>
        <v>328</v>
      </c>
      <c r="J625" s="140">
        <f t="shared" si="160"/>
        <v>402</v>
      </c>
      <c r="K625" s="140">
        <f t="shared" si="160"/>
        <v>494</v>
      </c>
    </row>
    <row r="626" spans="1:29" ht="14.5">
      <c r="A626" s="129" t="s">
        <v>11</v>
      </c>
      <c r="B626" s="140">
        <f t="shared" si="160"/>
        <v>581</v>
      </c>
      <c r="C626" s="140">
        <f t="shared" si="160"/>
        <v>859</v>
      </c>
      <c r="D626" s="140">
        <f t="shared" si="160"/>
        <v>1112</v>
      </c>
      <c r="E626" s="140">
        <f t="shared" si="160"/>
        <v>1392</v>
      </c>
      <c r="F626" s="140">
        <f t="shared" si="160"/>
        <v>1720</v>
      </c>
      <c r="G626" s="140">
        <f t="shared" si="160"/>
        <v>2062</v>
      </c>
      <c r="H626" s="140">
        <f t="shared" si="160"/>
        <v>2433</v>
      </c>
      <c r="I626" s="140">
        <f t="shared" si="160"/>
        <v>2682</v>
      </c>
      <c r="J626" s="140">
        <f t="shared" si="160"/>
        <v>2450</v>
      </c>
      <c r="K626" s="140">
        <f t="shared" si="160"/>
        <v>2239</v>
      </c>
    </row>
    <row r="627" spans="1:29" ht="14.5">
      <c r="A627" s="129" t="s">
        <v>2</v>
      </c>
      <c r="B627" s="140">
        <f t="shared" si="160"/>
        <v>108</v>
      </c>
      <c r="C627" s="140">
        <f t="shared" si="160"/>
        <v>134</v>
      </c>
      <c r="D627" s="140">
        <f t="shared" si="160"/>
        <v>171</v>
      </c>
      <c r="E627" s="140">
        <f t="shared" si="160"/>
        <v>224</v>
      </c>
      <c r="F627" s="140">
        <f t="shared" si="160"/>
        <v>299</v>
      </c>
      <c r="G627" s="140">
        <f t="shared" si="160"/>
        <v>375</v>
      </c>
      <c r="H627" s="140">
        <f t="shared" si="160"/>
        <v>475</v>
      </c>
      <c r="I627" s="140">
        <f t="shared" si="160"/>
        <v>548</v>
      </c>
      <c r="J627" s="140">
        <f t="shared" si="160"/>
        <v>624</v>
      </c>
      <c r="K627" s="140">
        <f t="shared" si="160"/>
        <v>709</v>
      </c>
    </row>
    <row r="628" spans="1:29" ht="14.5">
      <c r="A628" s="129" t="s">
        <v>3</v>
      </c>
      <c r="B628" s="140">
        <f t="shared" si="160"/>
        <v>100</v>
      </c>
      <c r="C628" s="140">
        <f t="shared" si="160"/>
        <v>127</v>
      </c>
      <c r="D628" s="140">
        <f t="shared" si="160"/>
        <v>149</v>
      </c>
      <c r="E628" s="140">
        <f t="shared" si="160"/>
        <v>184</v>
      </c>
      <c r="F628" s="140">
        <f t="shared" si="160"/>
        <v>227</v>
      </c>
      <c r="G628" s="140">
        <f t="shared" si="160"/>
        <v>244</v>
      </c>
      <c r="H628" s="140">
        <f t="shared" si="160"/>
        <v>330</v>
      </c>
      <c r="I628" s="140">
        <f t="shared" si="160"/>
        <v>465</v>
      </c>
      <c r="J628" s="140">
        <f t="shared" si="160"/>
        <v>656</v>
      </c>
      <c r="K628" s="140">
        <f t="shared" si="160"/>
        <v>919</v>
      </c>
    </row>
    <row r="629" spans="1:29" ht="14.5">
      <c r="A629" s="129" t="s">
        <v>4</v>
      </c>
      <c r="B629" s="140">
        <f t="shared" si="160"/>
        <v>107</v>
      </c>
      <c r="C629" s="140">
        <f t="shared" si="160"/>
        <v>118</v>
      </c>
      <c r="D629" s="140">
        <f t="shared" si="160"/>
        <v>122</v>
      </c>
      <c r="E629" s="140">
        <f t="shared" si="160"/>
        <v>134</v>
      </c>
      <c r="F629" s="140">
        <f t="shared" si="160"/>
        <v>147</v>
      </c>
      <c r="G629" s="140">
        <f t="shared" si="160"/>
        <v>175</v>
      </c>
      <c r="H629" s="140">
        <f t="shared" si="160"/>
        <v>209</v>
      </c>
      <c r="I629" s="140">
        <f t="shared" si="160"/>
        <v>215</v>
      </c>
      <c r="J629" s="140">
        <f t="shared" si="160"/>
        <v>229</v>
      </c>
      <c r="K629" s="140">
        <f t="shared" si="160"/>
        <v>260</v>
      </c>
    </row>
    <row r="630" spans="1:29" ht="14.5">
      <c r="A630" s="129" t="s">
        <v>0</v>
      </c>
      <c r="B630" s="140">
        <f t="shared" si="160"/>
        <v>1807</v>
      </c>
      <c r="C630" s="140">
        <f t="shared" si="160"/>
        <v>2406</v>
      </c>
      <c r="D630" s="140">
        <f t="shared" si="160"/>
        <v>2882</v>
      </c>
      <c r="E630" s="140">
        <f t="shared" si="160"/>
        <v>3368</v>
      </c>
      <c r="F630" s="140">
        <f t="shared" si="160"/>
        <v>3518</v>
      </c>
      <c r="G630" s="140">
        <f t="shared" si="160"/>
        <v>3214</v>
      </c>
      <c r="H630" s="140">
        <f t="shared" si="160"/>
        <v>2936</v>
      </c>
      <c r="I630" s="140">
        <f t="shared" si="160"/>
        <v>2682</v>
      </c>
      <c r="J630" s="140">
        <f t="shared" si="160"/>
        <v>2450</v>
      </c>
      <c r="K630" s="140">
        <f t="shared" si="160"/>
        <v>2239</v>
      </c>
    </row>
    <row r="631" spans="1:29" ht="14.5">
      <c r="A631" s="129" t="s">
        <v>1</v>
      </c>
      <c r="B631" s="140">
        <f t="shared" si="160"/>
        <v>1064</v>
      </c>
      <c r="C631" s="140">
        <f t="shared" si="160"/>
        <v>1368</v>
      </c>
      <c r="D631" s="140">
        <f t="shared" si="160"/>
        <v>1589</v>
      </c>
      <c r="E631" s="140">
        <f t="shared" si="160"/>
        <v>1795</v>
      </c>
      <c r="F631" s="140">
        <f t="shared" si="160"/>
        <v>2020</v>
      </c>
      <c r="G631" s="140">
        <f t="shared" si="160"/>
        <v>2200</v>
      </c>
      <c r="H631" s="140">
        <f t="shared" si="160"/>
        <v>2387</v>
      </c>
      <c r="I631" s="140">
        <f t="shared" si="160"/>
        <v>2560</v>
      </c>
      <c r="J631" s="140">
        <f t="shared" si="160"/>
        <v>2450</v>
      </c>
      <c r="K631" s="140">
        <f t="shared" si="160"/>
        <v>2239</v>
      </c>
    </row>
    <row r="632" spans="1:29" ht="14.5">
      <c r="A632" s="129" t="s">
        <v>7</v>
      </c>
      <c r="B632" s="140">
        <f t="shared" si="160"/>
        <v>350</v>
      </c>
      <c r="C632" s="140">
        <f t="shared" si="160"/>
        <v>546</v>
      </c>
      <c r="D632" s="140">
        <f t="shared" si="160"/>
        <v>716</v>
      </c>
      <c r="E632" s="140">
        <f t="shared" si="160"/>
        <v>869</v>
      </c>
      <c r="F632" s="140">
        <f t="shared" si="160"/>
        <v>1044</v>
      </c>
      <c r="G632" s="140">
        <f t="shared" si="160"/>
        <v>1166</v>
      </c>
      <c r="H632" s="140">
        <f t="shared" si="160"/>
        <v>1284</v>
      </c>
      <c r="I632" s="140">
        <f t="shared" si="160"/>
        <v>1472</v>
      </c>
      <c r="J632" s="140">
        <f t="shared" si="160"/>
        <v>1663</v>
      </c>
      <c r="K632" s="140">
        <f t="shared" si="160"/>
        <v>1858</v>
      </c>
    </row>
    <row r="633" spans="1:29" ht="14.5">
      <c r="A633" s="129" t="s">
        <v>8</v>
      </c>
      <c r="B633" s="140">
        <f t="shared" si="160"/>
        <v>21</v>
      </c>
      <c r="C633" s="140">
        <f t="shared" si="160"/>
        <v>28</v>
      </c>
      <c r="D633" s="140">
        <f t="shared" si="160"/>
        <v>37</v>
      </c>
      <c r="E633" s="140">
        <f t="shared" si="160"/>
        <v>54</v>
      </c>
      <c r="F633" s="140">
        <f t="shared" si="160"/>
        <v>79</v>
      </c>
      <c r="G633" s="140">
        <f t="shared" si="160"/>
        <v>193</v>
      </c>
      <c r="H633" s="140">
        <f t="shared" si="160"/>
        <v>380</v>
      </c>
      <c r="I633" s="140">
        <f t="shared" si="160"/>
        <v>590</v>
      </c>
      <c r="J633" s="140">
        <f t="shared" si="160"/>
        <v>912</v>
      </c>
      <c r="K633" s="140">
        <f t="shared" si="160"/>
        <v>1376</v>
      </c>
    </row>
    <row r="634" spans="1:29" ht="14.5">
      <c r="A634" s="129" t="s">
        <v>89</v>
      </c>
      <c r="B634" s="140">
        <f>SUM(B624:B633)</f>
        <v>4187</v>
      </c>
      <c r="C634" s="140">
        <f>SUM(C624:C633)</f>
        <v>5671</v>
      </c>
      <c r="D634" s="140">
        <f t="shared" ref="D634:K634" si="161">SUM(D624:D633)</f>
        <v>6911</v>
      </c>
      <c r="E634" s="140">
        <f t="shared" si="161"/>
        <v>8213</v>
      </c>
      <c r="F634" s="140">
        <f t="shared" si="161"/>
        <v>9296</v>
      </c>
      <c r="G634" s="140">
        <f t="shared" si="161"/>
        <v>9921</v>
      </c>
      <c r="H634" s="140">
        <f t="shared" si="161"/>
        <v>10783</v>
      </c>
      <c r="I634" s="140">
        <f t="shared" si="161"/>
        <v>11614</v>
      </c>
      <c r="J634" s="140">
        <f t="shared" si="161"/>
        <v>11975</v>
      </c>
      <c r="K634" s="140">
        <f t="shared" si="161"/>
        <v>12577</v>
      </c>
      <c r="M634" t="s">
        <v>256</v>
      </c>
      <c r="Q634" s="6">
        <f>SUM(C634,C619,C604)</f>
        <v>27492</v>
      </c>
      <c r="R634" s="5"/>
    </row>
    <row r="635" spans="1:29" ht="14.5">
      <c r="A635" s="16"/>
      <c r="B635" s="2"/>
      <c r="C635" s="2"/>
      <c r="D635" s="2"/>
      <c r="E635" s="2"/>
      <c r="F635" s="2"/>
      <c r="G635" s="2"/>
      <c r="H635" s="2"/>
      <c r="I635" s="2"/>
      <c r="J635" s="2"/>
      <c r="K635" s="2"/>
      <c r="L635" s="38"/>
      <c r="M635" s="45"/>
      <c r="N635" s="45"/>
    </row>
    <row r="636" spans="1:29" ht="14.5">
      <c r="A636" s="16"/>
      <c r="B636" s="2"/>
      <c r="C636" s="2"/>
      <c r="D636" s="2"/>
      <c r="E636" s="2"/>
      <c r="F636" s="2"/>
      <c r="G636" s="2"/>
      <c r="H636" s="2"/>
      <c r="I636" s="2"/>
      <c r="J636" s="2"/>
      <c r="K636" s="2"/>
      <c r="L636" s="38"/>
      <c r="M636" s="45"/>
      <c r="N636" s="45"/>
    </row>
    <row r="637" spans="1:29" ht="14.5">
      <c r="A637" s="34" t="s">
        <v>59</v>
      </c>
      <c r="B637" s="35"/>
      <c r="C637" s="35"/>
      <c r="D637" s="35"/>
      <c r="E637" s="35"/>
      <c r="F637" s="35"/>
      <c r="G637" s="35"/>
      <c r="H637" s="35"/>
      <c r="I637" s="35"/>
      <c r="J637" s="35"/>
      <c r="K637" s="35"/>
      <c r="L637" s="35"/>
      <c r="M637" s="35"/>
      <c r="N637" s="35"/>
      <c r="O637" s="35"/>
      <c r="P637" s="35"/>
      <c r="Q637" s="35"/>
      <c r="R637" s="35"/>
      <c r="S637" s="35"/>
      <c r="T637" s="35"/>
    </row>
    <row r="638" spans="1:29" ht="14.5" outlineLevel="1">
      <c r="A638" s="32"/>
      <c r="B638" s="5"/>
      <c r="C638" s="5"/>
      <c r="D638" s="5"/>
      <c r="E638" s="5"/>
      <c r="F638" s="5"/>
      <c r="G638" s="5"/>
      <c r="H638" s="5"/>
      <c r="I638" s="5"/>
      <c r="J638" s="5"/>
      <c r="K638" s="5"/>
      <c r="L638" s="5"/>
      <c r="M638" s="5"/>
      <c r="N638" s="5"/>
      <c r="O638" s="5"/>
      <c r="P638" s="5"/>
      <c r="Q638" s="5"/>
      <c r="R638" s="5"/>
      <c r="S638" s="5"/>
      <c r="T638" s="5"/>
    </row>
    <row r="639" spans="1:29" outlineLevel="1">
      <c r="A639" s="10" t="s">
        <v>60</v>
      </c>
      <c r="B639" s="5"/>
      <c r="C639" s="5"/>
      <c r="D639" s="5"/>
      <c r="E639" s="5"/>
      <c r="F639" s="5"/>
      <c r="G639" s="5"/>
      <c r="H639" s="5"/>
      <c r="I639" s="5"/>
      <c r="J639" s="5"/>
      <c r="K639" s="5"/>
      <c r="L639" s="5"/>
      <c r="M639" s="5"/>
      <c r="N639" s="5"/>
      <c r="O639" s="5"/>
      <c r="P639" s="5"/>
      <c r="Q639" s="5"/>
      <c r="R639" s="5"/>
      <c r="S639" s="5"/>
      <c r="T639" s="5"/>
    </row>
    <row r="640" spans="1:29" ht="14.5" outlineLevel="1">
      <c r="A640" s="32" t="s">
        <v>61</v>
      </c>
      <c r="B640" s="5"/>
      <c r="D640" s="5"/>
      <c r="E640" s="5"/>
      <c r="F640" s="5"/>
      <c r="G640" s="5"/>
      <c r="H640" s="5"/>
      <c r="I640" s="5"/>
      <c r="J640" s="5"/>
      <c r="K640" s="5"/>
      <c r="L640" s="5"/>
      <c r="M640" s="5"/>
      <c r="N640" s="5"/>
      <c r="O640" s="5"/>
      <c r="P640" s="30"/>
      <c r="Q640" s="30"/>
      <c r="R640" s="5"/>
      <c r="T640" s="5"/>
      <c r="U640" s="5"/>
      <c r="V640" s="5"/>
      <c r="W640" s="5"/>
      <c r="X640" s="5"/>
      <c r="Y640" s="5"/>
      <c r="Z640" s="5"/>
      <c r="AA640" s="5"/>
      <c r="AB640" s="5"/>
      <c r="AC640" s="5"/>
    </row>
    <row r="641" spans="1:31" ht="14.5" outlineLevel="1">
      <c r="B641" s="73">
        <v>2010</v>
      </c>
      <c r="C641" s="73">
        <v>2020</v>
      </c>
      <c r="D641" s="73">
        <v>2030</v>
      </c>
      <c r="E641" s="73">
        <v>2040</v>
      </c>
      <c r="F641" s="73">
        <v>2050</v>
      </c>
      <c r="G641" s="73">
        <v>2060</v>
      </c>
      <c r="H641" s="73">
        <v>2070</v>
      </c>
      <c r="I641" s="73">
        <v>2080</v>
      </c>
      <c r="J641" s="73">
        <v>2090</v>
      </c>
      <c r="K641" s="73">
        <v>2100</v>
      </c>
      <c r="L641" s="55"/>
      <c r="M641" s="55"/>
      <c r="O641" s="5"/>
      <c r="P641" s="53"/>
      <c r="Q641" s="53"/>
      <c r="R641" s="5"/>
      <c r="S641" s="5"/>
      <c r="T641" s="55"/>
      <c r="U641" s="55"/>
      <c r="V641" s="55"/>
      <c r="W641" s="55"/>
      <c r="X641" s="55"/>
      <c r="Y641" s="55"/>
      <c r="Z641" s="55"/>
      <c r="AA641" s="55"/>
      <c r="AB641" s="55"/>
      <c r="AC641" s="55"/>
    </row>
    <row r="642" spans="1:31" ht="14.5" outlineLevel="1">
      <c r="A642" s="4" t="s">
        <v>5</v>
      </c>
      <c r="B642" s="7">
        <v>0.49271201229213124</v>
      </c>
      <c r="C642" s="7">
        <v>0.47846970625794999</v>
      </c>
      <c r="D642" s="7">
        <v>0.45369191479434973</v>
      </c>
      <c r="E642" s="7">
        <v>0.41166833692432664</v>
      </c>
      <c r="F642" s="7">
        <v>0.37353722669459283</v>
      </c>
      <c r="G642" s="7">
        <v>0.3232328657264143</v>
      </c>
      <c r="H642" s="7">
        <v>0.27970300687361871</v>
      </c>
      <c r="I642" s="7">
        <v>0.23219875747736091</v>
      </c>
      <c r="J642" s="7">
        <v>0.19276254330148065</v>
      </c>
      <c r="K642" s="7">
        <v>0.16002410393465608</v>
      </c>
      <c r="L642" s="55"/>
      <c r="M642" s="55"/>
      <c r="O642" s="5"/>
      <c r="P642" s="53"/>
      <c r="Q642" s="53"/>
      <c r="R642" s="5"/>
      <c r="T642" s="7"/>
      <c r="U642" s="7"/>
      <c r="V642" s="7"/>
      <c r="W642" s="7"/>
      <c r="X642" s="7"/>
      <c r="Y642" s="7"/>
      <c r="Z642" s="7"/>
      <c r="AA642" s="7"/>
      <c r="AB642" s="7"/>
      <c r="AC642" s="7"/>
    </row>
    <row r="643" spans="1:31" ht="14.5" outlineLevel="1">
      <c r="A643" s="4" t="s">
        <v>6</v>
      </c>
      <c r="B643" s="7">
        <v>0.9026480745660278</v>
      </c>
      <c r="C643" s="7">
        <v>0.78970725509681283</v>
      </c>
      <c r="D643" s="7">
        <v>0.70072080813827664</v>
      </c>
      <c r="E643" s="7">
        <v>0.63611799523691959</v>
      </c>
      <c r="F643" s="7">
        <v>0.57747122557888542</v>
      </c>
      <c r="G643" s="7">
        <v>0.53793260913309049</v>
      </c>
      <c r="H643" s="7">
        <v>0.50110114435339037</v>
      </c>
      <c r="I643" s="7">
        <v>0.47323978570837244</v>
      </c>
      <c r="J643" s="7">
        <v>0.44692752611110859</v>
      </c>
      <c r="K643" s="7">
        <v>0.42207823523714738</v>
      </c>
      <c r="L643" s="55"/>
      <c r="M643" s="55"/>
      <c r="O643" s="5"/>
      <c r="P643" s="53"/>
      <c r="Q643" s="53"/>
      <c r="R643" s="5"/>
      <c r="T643" s="7"/>
      <c r="U643" s="7"/>
      <c r="V643" s="7"/>
      <c r="W643" s="7"/>
      <c r="X643" s="7"/>
      <c r="Y643" s="7"/>
      <c r="Z643" s="7"/>
      <c r="AA643" s="7"/>
      <c r="AB643" s="7"/>
      <c r="AC643" s="7"/>
    </row>
    <row r="644" spans="1:31" ht="14.5" outlineLevel="1">
      <c r="A644" s="4" t="s">
        <v>11</v>
      </c>
      <c r="B644" s="7">
        <v>0.29992594867057987</v>
      </c>
      <c r="C644" s="7">
        <v>0.27976166356175713</v>
      </c>
      <c r="D644" s="7">
        <v>0.2564542895672019</v>
      </c>
      <c r="E644" s="7">
        <v>0.23690395007730447</v>
      </c>
      <c r="F644" s="7">
        <v>0.21898635830316532</v>
      </c>
      <c r="G644" s="7">
        <v>0.20752427621323388</v>
      </c>
      <c r="H644" s="7">
        <v>0.19665293229882025</v>
      </c>
      <c r="I644" s="7">
        <v>0.18578338287512519</v>
      </c>
      <c r="J644" s="7">
        <v>0.17553556065230586</v>
      </c>
      <c r="K644" s="7">
        <v>0.16586629374728268</v>
      </c>
      <c r="L644" s="55"/>
      <c r="M644" s="55"/>
      <c r="O644" s="5"/>
      <c r="P644" s="53"/>
      <c r="Q644" s="53"/>
      <c r="R644" s="5"/>
      <c r="T644" s="7"/>
      <c r="U644" s="7"/>
      <c r="V644" s="7"/>
      <c r="W644" s="7"/>
      <c r="X644" s="7"/>
      <c r="Y644" s="7"/>
      <c r="Z644" s="7"/>
      <c r="AA644" s="7"/>
      <c r="AB644" s="7"/>
      <c r="AC644" s="7"/>
    </row>
    <row r="645" spans="1:31" ht="14.5" outlineLevel="1">
      <c r="A645" s="4" t="s">
        <v>2</v>
      </c>
      <c r="B645" s="7">
        <v>0.60164882413159981</v>
      </c>
      <c r="C645" s="7">
        <v>0.55781692074887368</v>
      </c>
      <c r="D645" s="7">
        <v>0.4981491048582331</v>
      </c>
      <c r="E645" s="7">
        <v>0.44159890889948455</v>
      </c>
      <c r="F645" s="7">
        <v>0.39146832632914702</v>
      </c>
      <c r="G645" s="7">
        <v>0.35522653607478621</v>
      </c>
      <c r="H645" s="7">
        <v>0.32233997860045044</v>
      </c>
      <c r="I645" s="7">
        <v>0.30083308426107752</v>
      </c>
      <c r="J645" s="7">
        <v>0.28076115466338281</v>
      </c>
      <c r="K645" s="7">
        <v>0.26202844730836261</v>
      </c>
      <c r="L645" s="55"/>
      <c r="M645" s="55"/>
      <c r="O645" s="5"/>
      <c r="P645" s="53"/>
      <c r="Q645" s="53"/>
      <c r="R645" s="5"/>
      <c r="T645" s="7"/>
      <c r="U645" s="7"/>
      <c r="V645" s="7"/>
      <c r="W645" s="7"/>
      <c r="X645" s="7"/>
      <c r="Y645" s="7"/>
      <c r="Z645" s="7"/>
      <c r="AA645" s="7"/>
      <c r="AB645" s="7"/>
      <c r="AC645" s="7"/>
    </row>
    <row r="646" spans="1:31" ht="14.5" outlineLevel="1">
      <c r="A646" s="4" t="s">
        <v>3</v>
      </c>
      <c r="B646" s="7">
        <v>0.62446578598233182</v>
      </c>
      <c r="C646" s="7">
        <v>0.589574732004012</v>
      </c>
      <c r="D646" s="7">
        <v>0.5546702363508248</v>
      </c>
      <c r="E646" s="7">
        <v>0.51545002099011572</v>
      </c>
      <c r="F646" s="7">
        <v>0.47900303049732168</v>
      </c>
      <c r="G646" s="7">
        <v>0.44428037024551209</v>
      </c>
      <c r="H646" s="7">
        <v>0.41207473610460377</v>
      </c>
      <c r="I646" s="7">
        <v>0.37932069147473557</v>
      </c>
      <c r="J646" s="7">
        <v>0.34917012467453723</v>
      </c>
      <c r="K646" s="7">
        <v>0.32141609647295571</v>
      </c>
      <c r="L646" s="55"/>
      <c r="M646" s="55"/>
      <c r="O646" s="5"/>
      <c r="P646" s="53"/>
      <c r="Q646" s="53"/>
      <c r="R646" s="5"/>
      <c r="T646" s="7"/>
      <c r="U646" s="7"/>
      <c r="V646" s="7"/>
      <c r="W646" s="7"/>
      <c r="X646" s="7"/>
      <c r="Y646" s="7"/>
      <c r="Z646" s="7"/>
      <c r="AA646" s="7"/>
      <c r="AB646" s="7"/>
      <c r="AC646" s="7"/>
    </row>
    <row r="647" spans="1:31" ht="14.5" outlineLevel="1">
      <c r="A647" s="4" t="s">
        <v>4</v>
      </c>
      <c r="B647" s="7">
        <v>0.50222976611742087</v>
      </c>
      <c r="C647" s="7">
        <v>0.48765731287120179</v>
      </c>
      <c r="D647" s="7">
        <v>0.47042206781128504</v>
      </c>
      <c r="E647" s="7">
        <v>0.4464338961971433</v>
      </c>
      <c r="F647" s="7">
        <v>0.42366895031317792</v>
      </c>
      <c r="G647" s="7">
        <v>0.39266565791991553</v>
      </c>
      <c r="H647" s="7">
        <v>0.3639311278197398</v>
      </c>
      <c r="I647" s="7">
        <v>0.33737348792226179</v>
      </c>
      <c r="J647" s="7">
        <v>0.31275387470897958</v>
      </c>
      <c r="K647" s="7">
        <v>0.28993086192955031</v>
      </c>
      <c r="L647" s="55"/>
      <c r="M647" s="55"/>
      <c r="O647" s="5"/>
      <c r="P647" s="53"/>
      <c r="Q647" s="53"/>
      <c r="R647" s="5"/>
      <c r="T647" s="7"/>
      <c r="U647" s="7"/>
      <c r="V647" s="7"/>
      <c r="W647" s="7"/>
      <c r="X647" s="7"/>
      <c r="Y647" s="7"/>
      <c r="Z647" s="7"/>
      <c r="AA647" s="7"/>
      <c r="AB647" s="7"/>
      <c r="AC647" s="7"/>
    </row>
    <row r="648" spans="1:31" ht="14.5" outlineLevel="1">
      <c r="A648" s="73" t="s">
        <v>0</v>
      </c>
      <c r="B648" s="55">
        <v>0.78614357533419321</v>
      </c>
      <c r="C648" s="55">
        <v>0.74770764462097805</v>
      </c>
      <c r="D648" s="55">
        <v>0.71177466532287859</v>
      </c>
      <c r="E648" s="55">
        <v>0.67934198898211418</v>
      </c>
      <c r="F648" s="55">
        <v>0.64838713778162449</v>
      </c>
      <c r="G648" s="55">
        <v>0.62045208730160939</v>
      </c>
      <c r="H648" s="55">
        <v>0.59372058790990068</v>
      </c>
      <c r="I648" s="55">
        <v>0.56951224931221101</v>
      </c>
      <c r="J648" s="55">
        <v>0.54629098050727265</v>
      </c>
      <c r="K648" s="55">
        <v>0.52401653475234311</v>
      </c>
      <c r="L648" s="55"/>
      <c r="M648" s="55"/>
      <c r="O648" s="5"/>
      <c r="P648" s="53"/>
      <c r="Q648" s="53"/>
      <c r="R648" s="5"/>
      <c r="T648" s="7"/>
      <c r="U648" s="7"/>
      <c r="V648" s="7"/>
      <c r="W648" s="7"/>
      <c r="X648" s="7"/>
      <c r="Y648" s="7"/>
      <c r="Z648" s="7"/>
      <c r="AA648" s="7"/>
      <c r="AB648" s="7"/>
      <c r="AC648" s="7"/>
    </row>
    <row r="649" spans="1:31" ht="14.5" outlineLevel="1">
      <c r="A649" s="4" t="s">
        <v>1</v>
      </c>
      <c r="B649" s="7">
        <v>0.22230190148374504</v>
      </c>
      <c r="C649" s="7">
        <v>0.21058909170359563</v>
      </c>
      <c r="D649" s="7">
        <v>0.19983724972850408</v>
      </c>
      <c r="E649" s="7">
        <v>0.19068343550261821</v>
      </c>
      <c r="F649" s="7">
        <v>0.18194892405935104</v>
      </c>
      <c r="G649" s="7">
        <v>0.17481337050098408</v>
      </c>
      <c r="H649" s="7">
        <v>0.16795765440165983</v>
      </c>
      <c r="I649" s="7">
        <v>0.16171562837931314</v>
      </c>
      <c r="J649" s="7">
        <v>0.15570558278681024</v>
      </c>
      <c r="K649" s="7">
        <v>0.14991889623749916</v>
      </c>
      <c r="L649" s="55"/>
      <c r="M649" s="55"/>
      <c r="O649" s="5"/>
      <c r="P649" s="53"/>
      <c r="Q649" s="53"/>
      <c r="R649" s="5"/>
      <c r="T649" s="7"/>
      <c r="U649" s="7"/>
      <c r="V649" s="7"/>
      <c r="W649" s="7"/>
      <c r="X649" s="7"/>
      <c r="Y649" s="7"/>
      <c r="Z649" s="7"/>
      <c r="AA649" s="7"/>
      <c r="AB649" s="7"/>
      <c r="AC649" s="7"/>
    </row>
    <row r="650" spans="1:31" ht="14.5" outlineLevel="1">
      <c r="A650" s="4" t="s">
        <v>7</v>
      </c>
      <c r="B650" s="7">
        <v>0.38099605612578025</v>
      </c>
      <c r="C650" s="7">
        <v>0.34191678872834785</v>
      </c>
      <c r="D650" s="7">
        <v>0.31230982855805128</v>
      </c>
      <c r="E650" s="7">
        <v>0.29037486263817042</v>
      </c>
      <c r="F650" s="7">
        <v>0.2699804909804932</v>
      </c>
      <c r="G650" s="7">
        <v>0.25461543609131138</v>
      </c>
      <c r="H650" s="7">
        <v>0.24012483294821751</v>
      </c>
      <c r="I650" s="7">
        <v>0.2223008896438636</v>
      </c>
      <c r="J650" s="7">
        <v>0.20579997882647172</v>
      </c>
      <c r="K650" s="7">
        <v>0.19052389467639425</v>
      </c>
      <c r="L650" s="55"/>
      <c r="M650" s="55"/>
      <c r="O650" s="5"/>
      <c r="P650" s="53"/>
      <c r="Q650" s="53"/>
      <c r="R650" s="5"/>
      <c r="T650" s="7"/>
      <c r="U650" s="7"/>
      <c r="V650" s="7"/>
      <c r="W650" s="7"/>
      <c r="X650" s="7"/>
      <c r="Y650" s="7"/>
      <c r="Z650" s="7"/>
      <c r="AA650" s="7"/>
      <c r="AB650" s="7"/>
      <c r="AC650" s="7"/>
    </row>
    <row r="651" spans="1:31" ht="14.5" outlineLevel="1">
      <c r="A651" s="4" t="s">
        <v>8</v>
      </c>
      <c r="B651" s="7">
        <v>0.40950072025603379</v>
      </c>
      <c r="C651" s="7">
        <v>0.37859661512385234</v>
      </c>
      <c r="D651" s="7">
        <v>0.34504808492120964</v>
      </c>
      <c r="E651" s="7">
        <v>0.30437888902299898</v>
      </c>
      <c r="F651" s="7">
        <v>0.26850318008294582</v>
      </c>
      <c r="G651" s="7">
        <v>0.22653887895270117</v>
      </c>
      <c r="H651" s="7">
        <v>0.19113316893041227</v>
      </c>
      <c r="I651" s="7">
        <v>0.16816246348014743</v>
      </c>
      <c r="J651" s="7">
        <v>0.14795241601423764</v>
      </c>
      <c r="K651" s="7">
        <v>0.13017124601670857</v>
      </c>
      <c r="L651" s="55"/>
      <c r="M651" s="55"/>
      <c r="O651" s="5"/>
      <c r="P651" s="53"/>
      <c r="Q651" s="53"/>
      <c r="R651" s="5"/>
      <c r="T651" s="7"/>
      <c r="U651" s="7"/>
      <c r="V651" s="7"/>
      <c r="W651" s="7"/>
      <c r="X651" s="7"/>
      <c r="Y651" s="7"/>
      <c r="Z651" s="7"/>
      <c r="AA651" s="7"/>
      <c r="AB651" s="7"/>
      <c r="AC651" s="7"/>
    </row>
    <row r="652" spans="1:31" ht="14.5" outlineLevel="1">
      <c r="A652" s="4" t="s">
        <v>152</v>
      </c>
      <c r="B652" s="7"/>
      <c r="C652" s="7"/>
      <c r="D652" s="7"/>
      <c r="E652" s="7"/>
      <c r="F652" s="7"/>
      <c r="G652" s="7"/>
      <c r="H652" s="7"/>
      <c r="I652" s="7"/>
      <c r="J652" s="7"/>
      <c r="K652" s="7"/>
      <c r="L652" s="55"/>
      <c r="M652" s="55"/>
      <c r="O652" s="5"/>
      <c r="P652" s="53"/>
      <c r="Q652" s="53"/>
      <c r="R652" s="5"/>
      <c r="S652" s="5"/>
      <c r="T652" s="55"/>
      <c r="U652" s="7"/>
      <c r="V652" s="7"/>
      <c r="W652" s="7"/>
      <c r="X652" s="7"/>
      <c r="Y652" s="7"/>
      <c r="Z652" s="7"/>
      <c r="AA652" s="7"/>
      <c r="AB652" s="7"/>
      <c r="AC652" s="7"/>
      <c r="AD652" s="7"/>
    </row>
    <row r="653" spans="1:31" ht="14.5" outlineLevel="1">
      <c r="A653" s="32"/>
      <c r="B653" s="5"/>
      <c r="C653" s="5"/>
      <c r="D653" s="5"/>
      <c r="E653" s="5"/>
      <c r="F653" s="5"/>
      <c r="G653" s="5"/>
      <c r="H653" s="5"/>
      <c r="I653" s="5"/>
      <c r="J653" s="5"/>
      <c r="K653" s="5"/>
      <c r="L653" s="5"/>
      <c r="M653" s="5"/>
      <c r="N653" s="5"/>
      <c r="O653" s="5"/>
      <c r="P653" s="5"/>
      <c r="Q653" s="5"/>
      <c r="R653" s="5"/>
      <c r="S653" s="5"/>
      <c r="T653" s="5"/>
    </row>
    <row r="654" spans="1:31" outlineLevel="1">
      <c r="A654" s="54" t="s">
        <v>62</v>
      </c>
      <c r="B654" s="5"/>
      <c r="C654" s="5"/>
      <c r="D654" s="5"/>
      <c r="E654" s="5"/>
      <c r="F654" s="5"/>
      <c r="G654" s="5"/>
      <c r="H654" s="5"/>
      <c r="I654" s="5"/>
      <c r="J654" s="5"/>
      <c r="K654" s="5"/>
      <c r="L654" s="5"/>
      <c r="M654" s="5"/>
      <c r="N654" s="5"/>
      <c r="O654" s="5"/>
      <c r="P654" s="5"/>
      <c r="Q654" s="5"/>
      <c r="R654" s="5"/>
      <c r="S654" s="5"/>
      <c r="T654" s="5"/>
    </row>
    <row r="655" spans="1:31" ht="14.5" outlineLevel="1">
      <c r="A655" s="19" t="s">
        <v>63</v>
      </c>
      <c r="B655" s="20"/>
      <c r="C655" s="20"/>
      <c r="D655" s="20"/>
      <c r="E655" s="20"/>
      <c r="F655" s="20"/>
      <c r="G655" s="20"/>
      <c r="H655" s="20"/>
      <c r="I655" s="20"/>
      <c r="J655" s="20"/>
      <c r="K655" s="20"/>
      <c r="L655" s="5"/>
      <c r="M655" s="5"/>
      <c r="N655" s="5"/>
      <c r="O655" s="5"/>
      <c r="R655" s="5"/>
      <c r="T655" s="5"/>
      <c r="U655" s="5"/>
      <c r="V655" s="5"/>
      <c r="W655" s="5"/>
      <c r="X655" s="5"/>
      <c r="Y655" s="5"/>
      <c r="Z655" s="5"/>
      <c r="AA655" s="5"/>
      <c r="AB655" s="5"/>
      <c r="AC655" s="5"/>
      <c r="AD655" s="5"/>
      <c r="AE655" s="5"/>
    </row>
    <row r="656" spans="1:31" ht="14.5" outlineLevel="1">
      <c r="A656" s="20"/>
      <c r="B656" s="19">
        <v>2010</v>
      </c>
      <c r="C656" s="19">
        <v>2020</v>
      </c>
      <c r="D656" s="19">
        <v>2030</v>
      </c>
      <c r="E656" s="19">
        <v>2040</v>
      </c>
      <c r="F656" s="19">
        <v>2050</v>
      </c>
      <c r="G656" s="19">
        <v>2060</v>
      </c>
      <c r="H656" s="19">
        <v>2070</v>
      </c>
      <c r="I656" s="19">
        <v>2080</v>
      </c>
      <c r="J656" s="19">
        <v>2090</v>
      </c>
      <c r="K656" s="19">
        <v>2100</v>
      </c>
      <c r="L656" s="6"/>
      <c r="M656" s="6"/>
      <c r="N656" s="5"/>
      <c r="O656" s="5"/>
      <c r="R656" s="5"/>
      <c r="S656" s="5"/>
      <c r="T656" s="6"/>
      <c r="U656" s="6"/>
      <c r="V656" s="6"/>
      <c r="W656" s="6"/>
      <c r="X656" s="6"/>
      <c r="Y656" s="6"/>
      <c r="Z656" s="6"/>
      <c r="AA656" s="6"/>
      <c r="AB656" s="6"/>
      <c r="AC656" s="6"/>
      <c r="AD656" s="6"/>
      <c r="AE656" s="6"/>
    </row>
    <row r="657" spans="1:31" ht="14.5" outlineLevel="1">
      <c r="A657" s="19" t="s">
        <v>5</v>
      </c>
      <c r="B657" s="33">
        <f>B642*B53/CPI!$G$2*10^12/10^9</f>
        <v>400.03531183690887</v>
      </c>
      <c r="C657" s="33">
        <f>C642*C53/CPI!$G$2*10^12/10^9</f>
        <v>665.99829443661474</v>
      </c>
      <c r="D657" s="33">
        <f>D642*D53/CPI!$G$2*10^12/10^9</f>
        <v>916.07122640067848</v>
      </c>
      <c r="E657" s="33">
        <f>E642*E53/CPI!$G$2*10^12/10^9</f>
        <v>1141.1027942752783</v>
      </c>
      <c r="F657" s="33">
        <f>F642*F53/CPI!$G$2*10^12/10^9</f>
        <v>1357.1137365721615</v>
      </c>
      <c r="G657" s="33">
        <f>G642*G53/CPI!$G$2*10^12/10^9</f>
        <v>1475.6919406865995</v>
      </c>
      <c r="H657" s="33">
        <f>H642*H53/CPI!$G$2*10^12/10^9</f>
        <v>1543.3381455627045</v>
      </c>
      <c r="I657" s="33">
        <f>I642*I53/CPI!$G$2*10^12/10^9</f>
        <v>1503.4495389255642</v>
      </c>
      <c r="J657" s="33">
        <f>J642*J53/CPI!$G$2*10^12/10^9</f>
        <v>1435.4221876026058</v>
      </c>
      <c r="K657" s="33">
        <f>K642*K53/CPI!$G$2*10^12/10^9</f>
        <v>1351.3115477023784</v>
      </c>
      <c r="L657" s="6"/>
      <c r="M657" s="6"/>
      <c r="N657" s="5"/>
      <c r="O657" s="5"/>
      <c r="R657" s="5"/>
      <c r="T657" s="1"/>
      <c r="U657" s="1"/>
      <c r="V657" s="1"/>
      <c r="W657" s="1"/>
      <c r="X657" s="1"/>
      <c r="Y657" s="1"/>
      <c r="Z657" s="1"/>
      <c r="AA657" s="1"/>
      <c r="AB657" s="1"/>
      <c r="AC657" s="1"/>
      <c r="AD657" s="1"/>
      <c r="AE657" s="1"/>
    </row>
    <row r="658" spans="1:31" ht="14.5" outlineLevel="1">
      <c r="A658" s="19" t="s">
        <v>6</v>
      </c>
      <c r="B658" s="33">
        <f>B643*B54/CPI!$G$2*10^12/10^9</f>
        <v>5233.005562823917</v>
      </c>
      <c r="C658" s="33">
        <f>C643*C54/CPI!$G$2*10^12/10^9</f>
        <v>11868.403940066235</v>
      </c>
      <c r="D658" s="33">
        <f>D643*D54/CPI!$G$2*10^12/10^9</f>
        <v>15756.973612717811</v>
      </c>
      <c r="E658" s="33">
        <f>E643*E54/CPI!$G$2*10^12/10^9</f>
        <v>17189.157813219037</v>
      </c>
      <c r="F658" s="33">
        <f>F643*F54/CPI!$G$2*10^12/10^9</f>
        <v>16866.119232219236</v>
      </c>
      <c r="G658" s="33">
        <f>G643*G54/CPI!$G$2*10^12/10^9</f>
        <v>16008.193592858415</v>
      </c>
      <c r="H658" s="33">
        <f>H643*H54/CPI!$G$2*10^12/10^9</f>
        <v>14784.664871796836</v>
      </c>
      <c r="I658" s="33">
        <f>I643*I54/CPI!$G$2*10^12/10^9</f>
        <v>13822.504522580717</v>
      </c>
      <c r="J658" s="33">
        <f>J643*J54/CPI!$G$2*10^12/10^9</f>
        <v>13084.566754946545</v>
      </c>
      <c r="K658" s="33">
        <f>K643*K54/CPI!$G$2*10^12/10^9</f>
        <v>12638.390782989116</v>
      </c>
      <c r="L658" s="6"/>
      <c r="M658" s="6"/>
      <c r="N658" s="5"/>
      <c r="O658" s="5"/>
      <c r="R658" s="5"/>
      <c r="T658" s="1"/>
      <c r="U658" s="1"/>
      <c r="V658" s="1"/>
      <c r="W658" s="1"/>
      <c r="X658" s="1"/>
      <c r="Y658" s="1"/>
      <c r="Z658" s="1"/>
      <c r="AA658" s="1"/>
      <c r="AB658" s="1"/>
      <c r="AC658" s="1"/>
      <c r="AD658" s="1"/>
      <c r="AE658" s="1"/>
    </row>
    <row r="659" spans="1:31" ht="14.5" outlineLevel="1">
      <c r="A659" s="19" t="s">
        <v>11</v>
      </c>
      <c r="B659" s="33">
        <f>B644*B55/CPI!$G$2*10^12/10^9</f>
        <v>2785.0404276610002</v>
      </c>
      <c r="C659" s="33">
        <f>C644*C55/CPI!$G$2*10^12/10^9</f>
        <v>2904.5383768982001</v>
      </c>
      <c r="D659" s="33">
        <f>D644*D55/CPI!$G$2*10^12/10^9</f>
        <v>2952.5372730465242</v>
      </c>
      <c r="E659" s="33">
        <f>E644*E55/CPI!$G$2*10^12/10^9</f>
        <v>2992.6014728318646</v>
      </c>
      <c r="F659" s="33">
        <f>F644*F55/CPI!$G$2*10^12/10^9</f>
        <v>2980.8706803233681</v>
      </c>
      <c r="G659" s="33">
        <f>G644*G55/CPI!$G$2*10^12/10^9</f>
        <v>2984.6186530045366</v>
      </c>
      <c r="H659" s="33">
        <f>H644*H55/CPI!$G$2*10^12/10^9</f>
        <v>2957.9681807081211</v>
      </c>
      <c r="I659" s="33">
        <f>I644*I55/CPI!$G$2*10^12/10^9</f>
        <v>2906.7938232474171</v>
      </c>
      <c r="J659" s="33">
        <f>J644*J55/CPI!$G$2*10^12/10^9</f>
        <v>2844.6395418206575</v>
      </c>
      <c r="K659" s="33">
        <f>K644*K55/CPI!$G$2*10^12/10^9</f>
        <v>2776.8797748173083</v>
      </c>
      <c r="L659" s="6"/>
      <c r="M659" s="6"/>
      <c r="N659" s="5"/>
      <c r="O659" s="5"/>
      <c r="R659" s="5"/>
      <c r="T659" s="1"/>
      <c r="U659" s="1"/>
      <c r="V659" s="1"/>
      <c r="W659" s="1"/>
      <c r="X659" s="1"/>
      <c r="Y659" s="1"/>
      <c r="Z659" s="1"/>
      <c r="AA659" s="1"/>
      <c r="AB659" s="1"/>
      <c r="AC659" s="1"/>
      <c r="AD659" s="1"/>
      <c r="AE659" s="1"/>
    </row>
    <row r="660" spans="1:31" ht="14.5" outlineLevel="1">
      <c r="A660" s="19" t="s">
        <v>2</v>
      </c>
      <c r="B660" s="33">
        <f>B645*B56/CPI!$G$2*10^12/10^9</f>
        <v>1047.5953820937334</v>
      </c>
      <c r="C660" s="33">
        <f>C645*C56/CPI!$G$2*10^12/10^9</f>
        <v>1655.7712718147006</v>
      </c>
      <c r="D660" s="33">
        <f>D645*D56/CPI!$G$2*10^12/10^9</f>
        <v>2002.3490503996736</v>
      </c>
      <c r="E660" s="33">
        <f>E645*E56/CPI!$G$2*10^12/10^9</f>
        <v>2058.8881845413148</v>
      </c>
      <c r="F660" s="33">
        <f>F645*F56/CPI!$G$2*10^12/10^9</f>
        <v>2020.9282161089873</v>
      </c>
      <c r="G660" s="33">
        <f>G645*G56/CPI!$G$2*10^12/10^9</f>
        <v>2020.7333425834245</v>
      </c>
      <c r="H660" s="33">
        <f>H645*H56/CPI!$G$2*10^12/10^9</f>
        <v>2045.9651986884592</v>
      </c>
      <c r="I660" s="33">
        <f>I645*I56/CPI!$G$2*10^12/10^9</f>
        <v>2159.5145549286021</v>
      </c>
      <c r="J660" s="33">
        <f>J645*J56/CPI!$G$2*10^12/10^9</f>
        <v>2297.6456714583496</v>
      </c>
      <c r="K660" s="33">
        <f>K645*K56/CPI!$G$2*10^12/10^9</f>
        <v>2454.7355218983644</v>
      </c>
      <c r="L660" s="6"/>
      <c r="M660" s="6"/>
      <c r="N660" s="5"/>
      <c r="O660" s="5"/>
      <c r="R660" s="5"/>
      <c r="T660" s="1"/>
      <c r="U660" s="1"/>
      <c r="V660" s="1"/>
      <c r="W660" s="1"/>
      <c r="X660" s="1"/>
      <c r="Y660" s="1"/>
      <c r="Z660" s="1"/>
      <c r="AA660" s="1"/>
      <c r="AB660" s="1"/>
      <c r="AC660" s="1"/>
      <c r="AD660" s="1"/>
      <c r="AE660" s="1"/>
    </row>
    <row r="661" spans="1:31" ht="14.5" outlineLevel="1">
      <c r="A661" s="19" t="s">
        <v>3</v>
      </c>
      <c r="B661" s="33">
        <f>B646*B57/CPI!$G$2*10^12/10^9</f>
        <v>2018.2012913178696</v>
      </c>
      <c r="C661" s="33">
        <f>C646*C57/CPI!$G$2*10^12/10^9</f>
        <v>2734.7755056054798</v>
      </c>
      <c r="D661" s="33">
        <f>D646*D57/CPI!$G$2*10^12/10^9</f>
        <v>3357.4644882001517</v>
      </c>
      <c r="E661" s="33">
        <f>E646*E57/CPI!$G$2*10^12/10^9</f>
        <v>3866.7792125679075</v>
      </c>
      <c r="F661" s="33">
        <f>F646*F57/CPI!$G$2*10^12/10^9</f>
        <v>4344.6833032794957</v>
      </c>
      <c r="G661" s="33">
        <f>G646*G57/CPI!$G$2*10^12/10^9</f>
        <v>4760.0766595146661</v>
      </c>
      <c r="H661" s="33">
        <f>H646*H57/CPI!$G$2*10^12/10^9</f>
        <v>5071.2116916567611</v>
      </c>
      <c r="I661" s="33">
        <f>I646*I57/CPI!$G$2*10^12/10^9</f>
        <v>5293.7872291122812</v>
      </c>
      <c r="J661" s="33">
        <f>J646*J57/CPI!$G$2*10^12/10^9</f>
        <v>5495.7590405651881</v>
      </c>
      <c r="K661" s="33">
        <f>K646*K57/CPI!$G$2*10^12/10^9</f>
        <v>5717.1794704560098</v>
      </c>
      <c r="L661" s="6"/>
      <c r="M661" s="6"/>
      <c r="N661" s="5"/>
      <c r="O661" s="5"/>
      <c r="R661" s="5"/>
      <c r="T661" s="1"/>
      <c r="U661" s="1"/>
      <c r="V661" s="1"/>
      <c r="W661" s="1"/>
      <c r="X661" s="1"/>
      <c r="Y661" s="1"/>
      <c r="Z661" s="1"/>
      <c r="AA661" s="1"/>
      <c r="AB661" s="1"/>
      <c r="AC661" s="1"/>
      <c r="AD661" s="1"/>
      <c r="AE661" s="1"/>
    </row>
    <row r="662" spans="1:31" ht="14.5" outlineLevel="1">
      <c r="A662" s="19" t="s">
        <v>4</v>
      </c>
      <c r="B662" s="33">
        <f>B647*B58/CPI!$G$2*10^12/10^9</f>
        <v>899.88412737903809</v>
      </c>
      <c r="C662" s="33">
        <f>C647*C58/CPI!$G$2*10^12/10^9</f>
        <v>1290.3852113975456</v>
      </c>
      <c r="D662" s="33">
        <f>D647*D58/CPI!$G$2*10^12/10^9</f>
        <v>1669.2065810893619</v>
      </c>
      <c r="E662" s="33">
        <f>E647*E58/CPI!$G$2*10^12/10^9</f>
        <v>2057.1290700244272</v>
      </c>
      <c r="F662" s="33">
        <f>F647*F58/CPI!$G$2*10^12/10^9</f>
        <v>2436.7245449518441</v>
      </c>
      <c r="G662" s="33">
        <f>G647*G58/CPI!$G$2*10^12/10^9</f>
        <v>2717.6668599788995</v>
      </c>
      <c r="H662" s="33">
        <f>H647*H58/CPI!$G$2*10^12/10^9</f>
        <v>2975.0693357611426</v>
      </c>
      <c r="I662" s="33">
        <f>I647*I58/CPI!$G$2*10^12/10^9</f>
        <v>3210.4861527144676</v>
      </c>
      <c r="J662" s="33">
        <f>J647*J58/CPI!$G$2*10^12/10^9</f>
        <v>3443.7322873455842</v>
      </c>
      <c r="K662" s="33">
        <f>K647*K58/CPI!$G$2*10^12/10^9</f>
        <v>3690.1523717741979</v>
      </c>
      <c r="L662" s="6"/>
      <c r="M662" s="6"/>
      <c r="N662" s="5"/>
      <c r="O662" s="5"/>
      <c r="R662" s="5"/>
      <c r="T662" s="1"/>
      <c r="U662" s="1"/>
      <c r="V662" s="1"/>
      <c r="W662" s="1"/>
      <c r="X662" s="1"/>
      <c r="Y662" s="1"/>
      <c r="Z662" s="1"/>
      <c r="AA662" s="1"/>
      <c r="AB662" s="1"/>
      <c r="AC662" s="1"/>
      <c r="AD662" s="1"/>
      <c r="AE662" s="1"/>
    </row>
    <row r="663" spans="1:31" ht="14.5" outlineLevel="1">
      <c r="A663" s="19" t="s">
        <v>0</v>
      </c>
      <c r="B663" s="33">
        <f>B648*B59/CPI!$G$2*10^12/10^9</f>
        <v>6568.3411220748303</v>
      </c>
      <c r="C663" s="33">
        <f>C648*C59/CPI!$G$2*10^12/10^9</f>
        <v>7152.3762129791903</v>
      </c>
      <c r="D663" s="33">
        <f>D648*D59/CPI!$G$2*10^12/10^9</f>
        <v>7771.9265737341275</v>
      </c>
      <c r="E663" s="33">
        <f>E648*E59/CPI!$G$2*10^12/10^9</f>
        <v>8248.2795185851119</v>
      </c>
      <c r="F663" s="33">
        <f>F648*F59/CPI!$G$2*10^12/10^9</f>
        <v>8598.7270893517107</v>
      </c>
      <c r="G663" s="33">
        <f>G648*G59/CPI!$G$2*10^12/10^9</f>
        <v>8885.2801469379883</v>
      </c>
      <c r="H663" s="33">
        <f>H648*H59/CPI!$G$2*10^12/10^9</f>
        <v>9111.2565728471891</v>
      </c>
      <c r="I663" s="33">
        <f>I648*I59/CPI!$G$2*10^12/10^9</f>
        <v>9242.5769822597304</v>
      </c>
      <c r="J663" s="33">
        <f>J648*J59/CPI!$G$2*10^12/10^9</f>
        <v>9223.6382926937004</v>
      </c>
      <c r="K663" s="33">
        <f>K648*K59/CPI!$G$2*10^12/10^9</f>
        <v>9087.1770259113182</v>
      </c>
      <c r="L663" s="6"/>
      <c r="M663" s="6"/>
      <c r="N663" s="5"/>
      <c r="O663" s="5"/>
      <c r="R663" s="5"/>
      <c r="T663" s="1"/>
      <c r="U663" s="1"/>
      <c r="V663" s="1"/>
      <c r="W663" s="1"/>
      <c r="X663" s="1"/>
      <c r="Y663" s="1"/>
      <c r="Z663" s="1"/>
      <c r="AA663" s="1"/>
      <c r="AB663" s="1"/>
      <c r="AC663" s="1"/>
      <c r="AD663" s="1"/>
      <c r="AE663" s="1"/>
    </row>
    <row r="664" spans="1:31" ht="14.5" outlineLevel="1">
      <c r="A664" s="19" t="s">
        <v>1</v>
      </c>
      <c r="B664" s="33">
        <f>B649*B60/CPI!$G$2*10^12/10^9</f>
        <v>541.52404344073398</v>
      </c>
      <c r="C664" s="33">
        <f>C649*C60/CPI!$G$2*10^12/10^9</f>
        <v>484.67285996993814</v>
      </c>
      <c r="D664" s="33">
        <f>D649*D60/CPI!$G$2*10^12/10^9</f>
        <v>446.466853191442</v>
      </c>
      <c r="E664" s="33">
        <f>E649*E60/CPI!$G$2*10^12/10^9</f>
        <v>423.63504870345929</v>
      </c>
      <c r="F664" s="33">
        <f>F649*F60/CPI!$G$2*10^12/10^9</f>
        <v>401.83771679626057</v>
      </c>
      <c r="G664" s="33">
        <f>G649*G60/CPI!$G$2*10^12/10^9</f>
        <v>383.01906108325392</v>
      </c>
      <c r="H664" s="33">
        <f>H649*H60/CPI!$G$2*10^12/10^9</f>
        <v>360.82772814434674</v>
      </c>
      <c r="I664" s="33">
        <f>I649*I60/CPI!$G$2*10^12/10^9</f>
        <v>335.26788208110128</v>
      </c>
      <c r="J664" s="33">
        <f>J649*J60/CPI!$G$2*10^12/10^9</f>
        <v>310.42140591170681</v>
      </c>
      <c r="K664" s="33">
        <f>K649*K60/CPI!$G$2*10^12/10^9</f>
        <v>286.46818024285858</v>
      </c>
      <c r="L664" s="6"/>
      <c r="M664" s="6"/>
      <c r="N664" s="5"/>
      <c r="O664" s="5"/>
      <c r="R664" s="5"/>
      <c r="T664" s="1"/>
      <c r="U664" s="1"/>
      <c r="V664" s="1"/>
      <c r="W664" s="1"/>
      <c r="X664" s="1"/>
      <c r="Y664" s="1"/>
      <c r="Z664" s="1"/>
      <c r="AA664" s="1"/>
      <c r="AB664" s="1"/>
      <c r="AC664" s="1"/>
      <c r="AD664" s="1"/>
      <c r="AE664" s="1"/>
    </row>
    <row r="665" spans="1:31" ht="14.5" outlineLevel="1">
      <c r="A665" s="19" t="s">
        <v>7</v>
      </c>
      <c r="B665" s="33">
        <f>B650*B61/CPI!$G$2*10^12/10^9</f>
        <v>891.42276323115891</v>
      </c>
      <c r="C665" s="33">
        <f>C650*C61/CPI!$G$2*10^12/10^9</f>
        <v>1194.7721445797777</v>
      </c>
      <c r="D665" s="33">
        <f>D650*D61/CPI!$G$2*10^12/10^9</f>
        <v>1482.0101533415502</v>
      </c>
      <c r="E665" s="33">
        <f>E650*E61/CPI!$G$2*10^12/10^9</f>
        <v>1704.7684638279788</v>
      </c>
      <c r="F665" s="33">
        <f>F650*F61/CPI!$G$2*10^12/10^9</f>
        <v>1861.5600186550128</v>
      </c>
      <c r="G665" s="33">
        <f>G650*G61/CPI!$G$2*10^12/10^9</f>
        <v>1996.2383410571401</v>
      </c>
      <c r="H665" s="33">
        <f>H650*H61/CPI!$G$2*10^12/10^9</f>
        <v>2081.9686374960525</v>
      </c>
      <c r="I665" s="33">
        <f>I650*I61/CPI!$G$2*10^12/10^9</f>
        <v>2096.9871070260438</v>
      </c>
      <c r="J665" s="33">
        <f>J650*J61/CPI!$G$2*10^12/10^9</f>
        <v>2102.7461497173358</v>
      </c>
      <c r="K665" s="33">
        <f>K650*K61/CPI!$G$2*10^12/10^9</f>
        <v>2114.8193752624197</v>
      </c>
      <c r="L665" s="6"/>
      <c r="M665" s="6"/>
      <c r="N665" s="5"/>
      <c r="O665" s="5"/>
      <c r="R665" s="5"/>
      <c r="T665" s="1"/>
      <c r="U665" s="1"/>
      <c r="V665" s="1"/>
      <c r="W665" s="1"/>
      <c r="X665" s="1"/>
      <c r="Y665" s="1"/>
      <c r="Z665" s="1"/>
      <c r="AA665" s="1"/>
      <c r="AB665" s="1"/>
      <c r="AC665" s="1"/>
      <c r="AD665" s="1"/>
      <c r="AE665" s="1"/>
    </row>
    <row r="666" spans="1:31" ht="14.5" outlineLevel="1">
      <c r="A666" s="19" t="s">
        <v>8</v>
      </c>
      <c r="B666" s="33">
        <f>B651*B62/CPI!$G$2*10^12/10^9</f>
        <v>1058.4736997519988</v>
      </c>
      <c r="C666" s="33">
        <f>C651*C62/CPI!$G$2*10^12/10^9</f>
        <v>2360.8246181649101</v>
      </c>
      <c r="D666" s="33">
        <f>D651*D62/CPI!$G$2*10^12/10^9</f>
        <v>3836.8383896273194</v>
      </c>
      <c r="E666" s="33">
        <f>E651*E62/CPI!$G$2*10^12/10^9</f>
        <v>4559.2908775023479</v>
      </c>
      <c r="F666" s="33">
        <f>F651*F62/CPI!$G$2*10^12/10^9</f>
        <v>4747.6265796625094</v>
      </c>
      <c r="G666" s="33">
        <f>G651*G62/CPI!$G$2*10^12/10^9</f>
        <v>4476.7458271007135</v>
      </c>
      <c r="H666" s="33">
        <f>H651*H62/CPI!$G$2*10^12/10^9</f>
        <v>4161.4358302933233</v>
      </c>
      <c r="I666" s="33">
        <f>I651*I62/CPI!$G$2*10^12/10^9</f>
        <v>4012.5214973002121</v>
      </c>
      <c r="J666" s="33">
        <f>J651*J62/CPI!$G$2*10^12/10^9</f>
        <v>3842.7940804788623</v>
      </c>
      <c r="K666" s="33">
        <f>K651*K62/CPI!$G$2*10^12/10^9</f>
        <v>3667.004032937808</v>
      </c>
      <c r="L666" s="6"/>
      <c r="M666" s="6"/>
      <c r="N666" s="5"/>
      <c r="O666" s="5"/>
      <c r="R666" s="5"/>
      <c r="T666" s="1"/>
      <c r="U666" s="1"/>
      <c r="V666" s="1"/>
      <c r="W666" s="1"/>
      <c r="X666" s="1"/>
      <c r="Y666" s="1"/>
      <c r="Z666" s="1"/>
      <c r="AA666" s="1"/>
      <c r="AB666" s="1"/>
      <c r="AC666" s="1"/>
      <c r="AD666" s="1"/>
      <c r="AE666" s="1"/>
    </row>
    <row r="667" spans="1:31" ht="14.5" outlineLevel="1">
      <c r="A667" s="19" t="s">
        <v>15</v>
      </c>
      <c r="B667" s="33">
        <f>SUM(B658:B666)</f>
        <v>21043.488419774283</v>
      </c>
      <c r="C667" s="33">
        <f t="shared" ref="C667:K667" si="162">SUM(C658:C666)</f>
        <v>31646.520141475979</v>
      </c>
      <c r="D667" s="33">
        <f t="shared" si="162"/>
        <v>39275.772975347965</v>
      </c>
      <c r="E667" s="33">
        <f t="shared" si="162"/>
        <v>43100.529661803455</v>
      </c>
      <c r="F667" s="33">
        <f t="shared" si="162"/>
        <v>44259.077381348427</v>
      </c>
      <c r="G667" s="33">
        <f t="shared" si="162"/>
        <v>44232.572484119039</v>
      </c>
      <c r="H667" s="33">
        <f t="shared" si="162"/>
        <v>43550.368047392229</v>
      </c>
      <c r="I667" s="33">
        <f t="shared" si="162"/>
        <v>43080.439751250567</v>
      </c>
      <c r="J667" s="33">
        <f t="shared" si="162"/>
        <v>42645.943224937932</v>
      </c>
      <c r="K667" s="33">
        <f t="shared" si="162"/>
        <v>42432.806536289405</v>
      </c>
      <c r="L667" s="6"/>
      <c r="M667" s="6"/>
      <c r="N667" s="5"/>
      <c r="O667" s="5"/>
      <c r="R667" s="5"/>
      <c r="T667" s="1"/>
      <c r="U667" s="1"/>
      <c r="V667" s="1"/>
      <c r="W667" s="1"/>
      <c r="X667" s="1"/>
      <c r="Y667" s="1"/>
      <c r="Z667" s="1"/>
      <c r="AA667" s="1"/>
      <c r="AB667" s="1"/>
      <c r="AC667" s="1"/>
      <c r="AD667" s="1"/>
      <c r="AE667" s="1"/>
    </row>
    <row r="668" spans="1:31" ht="14.5" outlineLevel="1">
      <c r="A668" s="19" t="s">
        <v>152</v>
      </c>
      <c r="B668" s="33"/>
      <c r="C668" s="33"/>
      <c r="D668" s="33"/>
      <c r="E668" s="33"/>
      <c r="F668" s="33"/>
      <c r="G668" s="33"/>
      <c r="H668" s="33"/>
      <c r="I668" s="33"/>
      <c r="J668" s="33"/>
      <c r="K668" s="33"/>
      <c r="L668" s="55"/>
      <c r="M668" s="5"/>
      <c r="N668" s="5"/>
      <c r="O668" s="5"/>
      <c r="P668" s="5"/>
      <c r="Q668" s="5"/>
      <c r="R668" s="5"/>
      <c r="S668" s="5"/>
      <c r="T668" s="5"/>
    </row>
    <row r="669" spans="1:31" ht="14.5">
      <c r="A669" s="32"/>
      <c r="B669" s="6"/>
      <c r="C669" s="6"/>
      <c r="D669" s="6"/>
      <c r="E669" s="6"/>
      <c r="F669" s="6"/>
      <c r="G669" s="6"/>
      <c r="H669" s="6"/>
      <c r="I669" s="6"/>
      <c r="J669" s="6"/>
      <c r="K669" s="6"/>
      <c r="L669" s="55"/>
      <c r="M669" s="5"/>
      <c r="N669" s="5"/>
      <c r="O669" s="5"/>
      <c r="P669" s="5"/>
      <c r="Q669" s="5"/>
      <c r="R669" s="5"/>
      <c r="S669" s="5"/>
      <c r="T669" s="5"/>
    </row>
    <row r="670" spans="1:31" ht="14.5">
      <c r="A670" s="34" t="s">
        <v>64</v>
      </c>
      <c r="B670" s="35"/>
      <c r="C670" s="35"/>
      <c r="D670" s="35"/>
      <c r="E670" s="35"/>
      <c r="F670" s="35"/>
      <c r="G670" s="35"/>
      <c r="H670" s="35"/>
      <c r="I670" s="35"/>
      <c r="J670" s="35"/>
      <c r="K670" s="35"/>
      <c r="L670" s="35"/>
      <c r="M670" s="35"/>
      <c r="N670" s="35"/>
      <c r="O670" s="35"/>
      <c r="P670" s="35"/>
      <c r="Q670" s="35"/>
      <c r="R670" s="35"/>
      <c r="S670" s="35"/>
      <c r="T670" s="35"/>
      <c r="U670" s="35"/>
    </row>
    <row r="671" spans="1:31" ht="14.5" hidden="1" outlineLevel="1">
      <c r="A671" s="32"/>
      <c r="B671" s="6"/>
      <c r="C671" s="6"/>
      <c r="D671" s="6"/>
      <c r="E671" s="6"/>
      <c r="F671" s="6"/>
      <c r="G671" s="6"/>
      <c r="H671" s="6"/>
      <c r="I671" s="6"/>
      <c r="J671" s="6"/>
      <c r="K671" s="6"/>
      <c r="L671" s="55"/>
      <c r="M671" s="5"/>
      <c r="N671" s="5"/>
      <c r="O671" s="5"/>
      <c r="P671" s="5"/>
      <c r="Q671" s="5"/>
      <c r="R671" s="5"/>
      <c r="S671" s="5"/>
      <c r="T671" s="5"/>
    </row>
    <row r="672" spans="1:31" hidden="1" outlineLevel="1">
      <c r="A672" s="54" t="s">
        <v>65</v>
      </c>
      <c r="B672" s="6"/>
      <c r="C672" s="6"/>
      <c r="D672" s="6"/>
      <c r="E672" s="6"/>
      <c r="F672" s="6"/>
      <c r="G672" s="6"/>
      <c r="H672" s="6"/>
      <c r="I672" s="6"/>
      <c r="J672" s="6"/>
      <c r="K672" s="6"/>
      <c r="L672" s="55"/>
      <c r="M672" s="5"/>
      <c r="N672" s="5"/>
      <c r="O672" s="5"/>
      <c r="P672" s="5" t="s">
        <v>66</v>
      </c>
      <c r="Q672" s="5"/>
      <c r="R672" s="5"/>
      <c r="S672" s="5"/>
      <c r="T672" s="5"/>
    </row>
    <row r="673" spans="1:26" ht="14.5" hidden="1" outlineLevel="1">
      <c r="A673" s="32" t="s">
        <v>66</v>
      </c>
      <c r="B673" s="56"/>
      <c r="C673" s="16"/>
      <c r="D673" s="56"/>
      <c r="E673" s="56"/>
      <c r="F673" s="56"/>
      <c r="G673" s="56"/>
      <c r="H673" s="56"/>
      <c r="I673" s="56"/>
      <c r="J673" s="56"/>
      <c r="K673" s="57"/>
      <c r="M673" s="58"/>
      <c r="N673" s="58"/>
      <c r="Q673" s="5"/>
      <c r="R673" s="5"/>
      <c r="S673" s="5"/>
      <c r="T673" s="5"/>
      <c r="U673" s="5"/>
      <c r="V673" s="5"/>
      <c r="W673" s="5"/>
      <c r="X673" s="5"/>
      <c r="Y673" s="5"/>
      <c r="Z673" s="5"/>
    </row>
    <row r="674" spans="1:26" ht="14.5" hidden="1" outlineLevel="1">
      <c r="B674" s="73">
        <v>2010</v>
      </c>
      <c r="C674" s="73">
        <v>2020</v>
      </c>
      <c r="D674" s="73">
        <v>2030</v>
      </c>
      <c r="E674" s="73">
        <v>2040</v>
      </c>
      <c r="F674" s="73">
        <v>2050</v>
      </c>
      <c r="G674" s="73">
        <v>2060</v>
      </c>
      <c r="H674" s="73">
        <v>2070</v>
      </c>
      <c r="I674" s="73">
        <v>2080</v>
      </c>
      <c r="J674" s="73">
        <v>2090</v>
      </c>
      <c r="K674" s="73">
        <v>2100</v>
      </c>
      <c r="M674" s="31"/>
      <c r="N674" s="31"/>
      <c r="P674" s="5"/>
      <c r="Q674" s="6"/>
      <c r="R674" s="6"/>
      <c r="S674" s="6"/>
      <c r="T674" s="6"/>
      <c r="U674" s="6"/>
      <c r="V674" s="6"/>
      <c r="W674" s="6"/>
      <c r="X674" s="6"/>
      <c r="Y674" s="6"/>
      <c r="Z674" s="6"/>
    </row>
    <row r="675" spans="1:26" ht="14.5" hidden="1" outlineLevel="1">
      <c r="A675" s="4" t="s">
        <v>5</v>
      </c>
      <c r="B675" s="1">
        <v>20.80604104631621</v>
      </c>
      <c r="C675" s="1">
        <v>19.788836414038016</v>
      </c>
      <c r="D675" s="1">
        <v>18.821362783521518</v>
      </c>
      <c r="E675" s="1">
        <v>17.901188812578777</v>
      </c>
      <c r="F675" s="1">
        <v>17.026002027024219</v>
      </c>
      <c r="G675" s="1">
        <v>16.193603009233502</v>
      </c>
      <c r="H675" s="1">
        <v>15.401899870822994</v>
      </c>
      <c r="I675" s="1">
        <v>14.648902995559215</v>
      </c>
      <c r="J675" s="1">
        <v>13.932720039286764</v>
      </c>
      <c r="K675" s="1">
        <v>13.25155117430911</v>
      </c>
      <c r="M675" s="31"/>
      <c r="N675" s="31"/>
      <c r="P675" s="5"/>
      <c r="Q675" s="6"/>
      <c r="R675" s="6"/>
      <c r="S675" s="6"/>
      <c r="T675" s="6"/>
      <c r="U675" s="6"/>
      <c r="V675" s="6"/>
      <c r="W675" s="6"/>
      <c r="X675" s="6"/>
      <c r="Y675" s="6"/>
      <c r="Z675" s="6"/>
    </row>
    <row r="676" spans="1:26" ht="14.5" hidden="1" outlineLevel="1">
      <c r="A676" s="4" t="s">
        <v>6</v>
      </c>
      <c r="B676" s="1">
        <v>56.990460257300924</v>
      </c>
      <c r="C676" s="1">
        <v>54.204204090625872</v>
      </c>
      <c r="D676" s="1">
        <v>51.554167624428501</v>
      </c>
      <c r="E676" s="1">
        <v>49.033691095324471</v>
      </c>
      <c r="F676" s="1">
        <v>46.63644033489242</v>
      </c>
      <c r="G676" s="1">
        <v>44.35639085137872</v>
      </c>
      <c r="H676" s="1">
        <v>42.18781268964559</v>
      </c>
      <c r="I676" s="1">
        <v>40.125256031314365</v>
      </c>
      <c r="J676" s="1">
        <v>38.163537498915908</v>
      </c>
      <c r="K676" s="1">
        <v>36.297727129629287</v>
      </c>
      <c r="M676" s="31"/>
      <c r="N676" s="31"/>
      <c r="P676" s="5"/>
      <c r="Q676" s="6"/>
      <c r="R676" s="6"/>
      <c r="S676" s="6"/>
      <c r="T676" s="6"/>
      <c r="U676" s="6"/>
      <c r="V676" s="6"/>
      <c r="W676" s="6"/>
      <c r="X676" s="6"/>
      <c r="Y676" s="6"/>
      <c r="Z676" s="6"/>
    </row>
    <row r="677" spans="1:26" ht="14.5" hidden="1" outlineLevel="1">
      <c r="A677" s="73" t="s">
        <v>11</v>
      </c>
      <c r="B677" s="6">
        <v>20.629050611938361</v>
      </c>
      <c r="C677" s="6">
        <v>19.666524155792327</v>
      </c>
      <c r="D677" s="6">
        <v>18.763818114284422</v>
      </c>
      <c r="E677" s="6">
        <v>17.94444843324084</v>
      </c>
      <c r="F677" s="6">
        <v>17.159670948742132</v>
      </c>
      <c r="G677" s="6">
        <v>16.394818513457658</v>
      </c>
      <c r="H677" s="6">
        <v>15.66396239320323</v>
      </c>
      <c r="I677" s="6">
        <v>14.920544954795686</v>
      </c>
      <c r="J677" s="6">
        <v>14.212876243944182</v>
      </c>
      <c r="K677" s="6">
        <v>13.537995343651792</v>
      </c>
      <c r="M677" s="31"/>
      <c r="N677" s="31"/>
      <c r="P677" s="5"/>
      <c r="Q677" s="6"/>
      <c r="R677" s="6"/>
      <c r="S677" s="6"/>
      <c r="T677" s="6"/>
      <c r="U677" s="6"/>
      <c r="V677" s="6"/>
      <c r="W677" s="6"/>
      <c r="X677" s="6"/>
      <c r="Y677" s="6"/>
      <c r="Z677" s="6"/>
    </row>
    <row r="678" spans="1:26" ht="14.5" hidden="1" outlineLevel="1">
      <c r="A678" s="73" t="s">
        <v>2</v>
      </c>
      <c r="B678" s="6">
        <v>37.102758752733124</v>
      </c>
      <c r="C678" s="6">
        <v>35.288809717952063</v>
      </c>
      <c r="D678" s="6">
        <v>33.563544414823191</v>
      </c>
      <c r="E678" s="6">
        <v>31.922627107276217</v>
      </c>
      <c r="F678" s="6">
        <v>30.361934032811671</v>
      </c>
      <c r="G678" s="6">
        <v>28.877543039140672</v>
      </c>
      <c r="H678" s="6">
        <v>27.465723727488029</v>
      </c>
      <c r="I678" s="6">
        <v>26.122928077787989</v>
      </c>
      <c r="J678" s="6">
        <v>24.845781532212911</v>
      </c>
      <c r="K678" s="6">
        <v>23.631074514627091</v>
      </c>
      <c r="M678" s="31"/>
      <c r="N678" s="31"/>
      <c r="Q678" s="1"/>
      <c r="R678" s="1"/>
      <c r="S678" s="1"/>
      <c r="T678" s="1"/>
      <c r="U678" s="1"/>
      <c r="V678" s="1"/>
      <c r="W678" s="1"/>
      <c r="X678" s="1"/>
      <c r="Y678" s="1"/>
      <c r="Z678" s="1"/>
    </row>
    <row r="679" spans="1:26" ht="14.5" hidden="1" outlineLevel="1">
      <c r="A679" s="4" t="s">
        <v>3</v>
      </c>
      <c r="B679" s="1">
        <v>18.996820085766974</v>
      </c>
      <c r="C679" s="1">
        <v>18.068068030208625</v>
      </c>
      <c r="D679" s="1">
        <v>17.18472254147617</v>
      </c>
      <c r="E679" s="1">
        <v>16.34456369844149</v>
      </c>
      <c r="F679" s="1">
        <v>15.545480111630807</v>
      </c>
      <c r="G679" s="1">
        <v>14.78546361712624</v>
      </c>
      <c r="H679" s="1">
        <v>14.062604229881863</v>
      </c>
      <c r="I679" s="1">
        <v>13.375085343771456</v>
      </c>
      <c r="J679" s="1">
        <v>12.721179166305305</v>
      </c>
      <c r="K679" s="1">
        <v>12.099242376543099</v>
      </c>
      <c r="M679" s="31"/>
      <c r="N679" s="31"/>
      <c r="Q679" s="1"/>
      <c r="R679" s="1"/>
      <c r="S679" s="1"/>
      <c r="T679" s="1"/>
      <c r="U679" s="1"/>
      <c r="V679" s="1"/>
      <c r="W679" s="1"/>
      <c r="X679" s="1"/>
      <c r="Y679" s="1"/>
      <c r="Z679" s="1"/>
    </row>
    <row r="680" spans="1:26" ht="14.5" hidden="1" outlineLevel="1">
      <c r="A680" s="4" t="s">
        <v>4</v>
      </c>
      <c r="B680" s="1">
        <v>6.3322733619223239</v>
      </c>
      <c r="C680" s="1">
        <v>6.0226893434028739</v>
      </c>
      <c r="D680" s="1">
        <v>5.7282408471587223</v>
      </c>
      <c r="E680" s="1">
        <v>5.4481878994804962</v>
      </c>
      <c r="F680" s="1">
        <v>5.1818267038769346</v>
      </c>
      <c r="G680" s="1">
        <v>4.9284878723754124</v>
      </c>
      <c r="H680" s="1">
        <v>4.6875347432939538</v>
      </c>
      <c r="I680" s="1">
        <v>4.4583617812571514</v>
      </c>
      <c r="J680" s="1">
        <v>4.240393055435101</v>
      </c>
      <c r="K680" s="1">
        <v>4.0330807921810328</v>
      </c>
      <c r="M680" s="31"/>
      <c r="N680" s="31"/>
      <c r="Q680" s="1"/>
      <c r="R680" s="1"/>
      <c r="S680" s="1"/>
      <c r="T680" s="1"/>
      <c r="U680" s="1"/>
      <c r="V680" s="1"/>
      <c r="W680" s="1"/>
      <c r="X680" s="1"/>
      <c r="Y680" s="1"/>
      <c r="Z680" s="1"/>
    </row>
    <row r="681" spans="1:26" ht="14.5" hidden="1" outlineLevel="1">
      <c r="A681" s="73" t="s">
        <v>0</v>
      </c>
      <c r="B681" s="6">
        <v>42.51669257290704</v>
      </c>
      <c r="C681" s="6">
        <v>40.43805701999073</v>
      </c>
      <c r="D681" s="6">
        <v>38.46104568806571</v>
      </c>
      <c r="E681" s="6">
        <v>36.580690182226192</v>
      </c>
      <c r="F681" s="6">
        <v>34.792265011745137</v>
      </c>
      <c r="G681" s="6">
        <v>33.091275714520627</v>
      </c>
      <c r="H681" s="6">
        <v>31.473447562116544</v>
      </c>
      <c r="I681" s="6">
        <v>29.934714817012299</v>
      </c>
      <c r="J681" s="6">
        <v>28.471210515064246</v>
      </c>
      <c r="K681" s="6">
        <v>27.079256747501216</v>
      </c>
      <c r="M681" s="31"/>
      <c r="N681" s="31"/>
      <c r="Q681" s="1"/>
      <c r="R681" s="1"/>
      <c r="S681" s="1"/>
      <c r="T681" s="1"/>
      <c r="U681" s="1"/>
      <c r="V681" s="1"/>
      <c r="W681" s="1"/>
      <c r="X681" s="1"/>
      <c r="Y681" s="1"/>
      <c r="Z681" s="1"/>
    </row>
    <row r="682" spans="1:26" ht="14.5" hidden="1" outlineLevel="1">
      <c r="A682" s="73" t="s">
        <v>1</v>
      </c>
      <c r="B682" s="6">
        <v>12.664546723844648</v>
      </c>
      <c r="C682" s="6">
        <v>12.045378686805748</v>
      </c>
      <c r="D682" s="6">
        <v>11.456481694317445</v>
      </c>
      <c r="E682" s="6">
        <v>10.896375798960992</v>
      </c>
      <c r="F682" s="6">
        <v>10.363653407753869</v>
      </c>
      <c r="G682" s="6">
        <v>9.8569757447508248</v>
      </c>
      <c r="H682" s="6">
        <v>9.3750694865879076</v>
      </c>
      <c r="I682" s="6">
        <v>8.9167235625143029</v>
      </c>
      <c r="J682" s="6">
        <v>8.4807861108702021</v>
      </c>
      <c r="K682" s="6">
        <v>8.0661615843620655</v>
      </c>
      <c r="M682" s="31"/>
      <c r="N682" s="31"/>
      <c r="Q682" s="1"/>
      <c r="R682" s="1"/>
      <c r="S682" s="1"/>
      <c r="T682" s="1"/>
      <c r="U682" s="1"/>
      <c r="V682" s="1"/>
      <c r="W682" s="1"/>
      <c r="X682" s="1"/>
      <c r="Y682" s="1"/>
      <c r="Z682" s="1"/>
    </row>
    <row r="683" spans="1:26" ht="14.5" hidden="1" outlineLevel="1">
      <c r="A683" s="4" t="s">
        <v>7</v>
      </c>
      <c r="B683" s="1">
        <v>34.375198250435474</v>
      </c>
      <c r="C683" s="1">
        <v>32.694599292758461</v>
      </c>
      <c r="D683" s="1">
        <v>31.096164598861638</v>
      </c>
      <c r="E683" s="1">
        <v>29.575877168608411</v>
      </c>
      <c r="F683" s="1">
        <v>28.129916392474794</v>
      </c>
      <c r="G683" s="1">
        <v>26.754648450037958</v>
      </c>
      <c r="H683" s="1">
        <v>25.446617177881468</v>
      </c>
      <c r="I683" s="1">
        <v>24.202535383967398</v>
      </c>
      <c r="J683" s="1">
        <v>23.019276586647695</v>
      </c>
      <c r="K683" s="1">
        <v>21.89386715755418</v>
      </c>
      <c r="M683" s="31"/>
      <c r="N683" s="31"/>
      <c r="Q683" s="1"/>
      <c r="R683" s="1"/>
      <c r="S683" s="1"/>
      <c r="T683" s="1"/>
      <c r="U683" s="1"/>
      <c r="V683" s="1"/>
      <c r="W683" s="1"/>
      <c r="X683" s="1"/>
      <c r="Y683" s="1"/>
      <c r="Z683" s="1"/>
    </row>
    <row r="684" spans="1:26" ht="14.5" hidden="1" outlineLevel="1">
      <c r="A684" s="4" t="s">
        <v>8</v>
      </c>
      <c r="B684" s="1">
        <v>34.375198250435474</v>
      </c>
      <c r="C684" s="1">
        <v>32.694599292758461</v>
      </c>
      <c r="D684" s="1">
        <v>31.096164598861638</v>
      </c>
      <c r="E684" s="1">
        <v>29.575877168608411</v>
      </c>
      <c r="F684" s="1">
        <v>28.129916392474794</v>
      </c>
      <c r="G684" s="1">
        <v>26.754648450037958</v>
      </c>
      <c r="H684" s="1">
        <v>25.446617177881468</v>
      </c>
      <c r="I684" s="1">
        <v>24.202535383967398</v>
      </c>
      <c r="J684" s="1">
        <v>23.019276586647695</v>
      </c>
      <c r="K684" s="1">
        <v>21.89386715755418</v>
      </c>
      <c r="M684" s="31"/>
      <c r="N684" s="31"/>
      <c r="P684" s="5"/>
      <c r="Q684" s="6"/>
      <c r="R684" s="6"/>
      <c r="S684" s="6"/>
      <c r="T684" s="6"/>
      <c r="U684" s="1"/>
      <c r="V684" s="1"/>
      <c r="W684" s="1"/>
      <c r="X684" s="1"/>
      <c r="Y684" s="1"/>
      <c r="Z684" s="1"/>
    </row>
    <row r="685" spans="1:26" ht="14.5" hidden="1" outlineLevel="1">
      <c r="A685" s="32"/>
      <c r="B685" s="5"/>
      <c r="C685" s="5"/>
      <c r="D685" s="5"/>
      <c r="E685" s="5"/>
      <c r="F685" s="5"/>
      <c r="G685" s="5"/>
      <c r="H685" s="5"/>
      <c r="I685" s="5"/>
      <c r="J685" s="5"/>
      <c r="K685" s="5"/>
      <c r="L685" s="5"/>
      <c r="M685" s="5"/>
      <c r="N685" s="5"/>
      <c r="O685" s="5"/>
      <c r="P685" s="5"/>
      <c r="Q685" s="5"/>
      <c r="R685" s="5"/>
      <c r="S685" s="5"/>
      <c r="T685" s="5"/>
    </row>
    <row r="686" spans="1:26" ht="14.5" hidden="1" outlineLevel="1">
      <c r="A686" s="54" t="s">
        <v>67</v>
      </c>
      <c r="B686" s="5"/>
      <c r="C686" s="5"/>
      <c r="D686" s="5"/>
      <c r="E686" s="5"/>
      <c r="F686" s="5"/>
      <c r="G686" s="5"/>
      <c r="H686" s="5"/>
      <c r="I686" s="5"/>
      <c r="J686" s="5"/>
      <c r="K686" s="5"/>
      <c r="L686" s="5"/>
      <c r="M686" s="5"/>
      <c r="N686" s="5"/>
      <c r="O686" s="5"/>
      <c r="Q686" s="5"/>
      <c r="R686" s="5"/>
      <c r="S686" s="5"/>
      <c r="T686" s="5"/>
    </row>
    <row r="687" spans="1:26" ht="14.5" hidden="1" outlineLevel="1">
      <c r="A687" s="23" t="s">
        <v>63</v>
      </c>
      <c r="B687" s="59"/>
      <c r="C687" s="23"/>
      <c r="D687" s="59"/>
      <c r="E687" s="59"/>
      <c r="F687" s="59"/>
      <c r="G687" s="59"/>
      <c r="H687" s="59"/>
      <c r="I687" s="59"/>
      <c r="J687" s="59"/>
      <c r="K687" s="75"/>
      <c r="L687" s="76"/>
    </row>
    <row r="688" spans="1:26" ht="14.5" hidden="1" outlineLevel="1">
      <c r="A688" s="23"/>
      <c r="B688" s="69">
        <v>2010</v>
      </c>
      <c r="C688" s="69">
        <v>2020</v>
      </c>
      <c r="D688" s="69">
        <v>2030</v>
      </c>
      <c r="E688" s="69">
        <v>2040</v>
      </c>
      <c r="F688" s="69">
        <v>2050</v>
      </c>
      <c r="G688" s="69">
        <v>2060</v>
      </c>
      <c r="H688" s="69">
        <v>2070</v>
      </c>
      <c r="I688" s="69">
        <v>2080</v>
      </c>
      <c r="J688" s="69">
        <v>2090</v>
      </c>
      <c r="K688" s="69">
        <v>2100</v>
      </c>
      <c r="L688" s="77"/>
      <c r="Q688" s="1"/>
      <c r="R688" s="1"/>
      <c r="S688" s="1"/>
      <c r="T688" s="1"/>
      <c r="U688" s="1"/>
      <c r="V688" s="1"/>
      <c r="W688" s="1"/>
      <c r="X688" s="1"/>
      <c r="Y688" s="1"/>
      <c r="Z688" s="1"/>
    </row>
    <row r="689" spans="1:28" ht="14.5" hidden="1" outlineLevel="1">
      <c r="A689" s="23" t="s">
        <v>5</v>
      </c>
      <c r="B689" s="46">
        <f>B675/100*B657</f>
        <v>83.231511180546306</v>
      </c>
      <c r="C689" s="46">
        <f t="shared" ref="C689:K689" si="163">C675/100*C657</f>
        <v>131.79331300634493</v>
      </c>
      <c r="D689" s="46">
        <f t="shared" si="163"/>
        <v>172.41708887632646</v>
      </c>
      <c r="E689" s="46">
        <f t="shared" si="163"/>
        <v>204.27096574882992</v>
      </c>
      <c r="F689" s="46">
        <f t="shared" si="163"/>
        <v>231.06221229780036</v>
      </c>
      <c r="G689" s="46">
        <f t="shared" si="163"/>
        <v>238.96769451404148</v>
      </c>
      <c r="H689" s="46">
        <f t="shared" si="163"/>
        <v>237.70339584778418</v>
      </c>
      <c r="I689" s="46">
        <f t="shared" si="163"/>
        <v>220.23886454438818</v>
      </c>
      <c r="J689" s="46">
        <f t="shared" si="163"/>
        <v>199.99335478047672</v>
      </c>
      <c r="K689" s="46">
        <f t="shared" si="163"/>
        <v>179.06974126812912</v>
      </c>
      <c r="L689" s="77"/>
      <c r="Q689" s="1"/>
      <c r="R689" s="1"/>
      <c r="S689" s="1"/>
      <c r="T689" s="1"/>
      <c r="U689" s="1"/>
      <c r="V689" s="1"/>
      <c r="W689" s="1"/>
      <c r="X689" s="1"/>
      <c r="Y689" s="1"/>
      <c r="Z689" s="1"/>
    </row>
    <row r="690" spans="1:28" ht="14.5" hidden="1" outlineLevel="1">
      <c r="A690" s="23" t="s">
        <v>6</v>
      </c>
      <c r="B690" s="46">
        <f t="shared" ref="B690:K698" si="164">B676/100*B658</f>
        <v>2982.3139555435109</v>
      </c>
      <c r="C690" s="46">
        <f t="shared" si="164"/>
        <v>6433.1738939733841</v>
      </c>
      <c r="D690" s="46">
        <f t="shared" si="164"/>
        <v>8123.3765888375083</v>
      </c>
      <c r="E690" s="46">
        <f t="shared" si="164"/>
        <v>8428.4785440216529</v>
      </c>
      <c r="F690" s="46">
        <f t="shared" si="164"/>
        <v>7865.7576325457394</v>
      </c>
      <c r="G690" s="46">
        <f t="shared" si="164"/>
        <v>7100.6569182936446</v>
      </c>
      <c r="H690" s="46">
        <f t="shared" si="164"/>
        <v>6237.3267229054791</v>
      </c>
      <c r="I690" s="46">
        <f t="shared" si="164"/>
        <v>5546.3153296255205</v>
      </c>
      <c r="J690" s="46">
        <f t="shared" si="164"/>
        <v>4993.5335400947088</v>
      </c>
      <c r="K690" s="46">
        <f t="shared" si="164"/>
        <v>4587.4485999856079</v>
      </c>
      <c r="L690" s="77"/>
      <c r="Q690" s="1"/>
      <c r="R690" s="1"/>
      <c r="S690" s="1"/>
      <c r="T690" s="1"/>
      <c r="U690" s="1"/>
      <c r="V690" s="1"/>
      <c r="W690" s="1"/>
      <c r="X690" s="1"/>
      <c r="Y690" s="1"/>
      <c r="Z690" s="1"/>
    </row>
    <row r="691" spans="1:28" ht="14.5" hidden="1" outlineLevel="1">
      <c r="A691" s="23" t="s">
        <v>11</v>
      </c>
      <c r="B691" s="46">
        <f t="shared" si="164"/>
        <v>574.5273993851323</v>
      </c>
      <c r="C691" s="46">
        <f t="shared" si="164"/>
        <v>571.22174150694298</v>
      </c>
      <c r="D691" s="46">
        <f t="shared" si="164"/>
        <v>554.00872367090301</v>
      </c>
      <c r="E691" s="46">
        <f t="shared" si="164"/>
        <v>537.00582810471985</v>
      </c>
      <c r="F691" s="46">
        <f t="shared" si="164"/>
        <v>511.50760015102094</v>
      </c>
      <c r="G691" s="46">
        <f t="shared" si="164"/>
        <v>489.3228114788983</v>
      </c>
      <c r="H691" s="46">
        <f t="shared" si="164"/>
        <v>463.33502342903779</v>
      </c>
      <c r="I691" s="46">
        <f t="shared" si="164"/>
        <v>433.70947914085514</v>
      </c>
      <c r="J691" s="46">
        <f t="shared" si="164"/>
        <v>404.30509766527081</v>
      </c>
      <c r="K691" s="46">
        <f t="shared" si="164"/>
        <v>375.93385461357559</v>
      </c>
      <c r="L691" s="77"/>
      <c r="Q691" s="1"/>
      <c r="R691" s="1"/>
      <c r="S691" s="1"/>
      <c r="T691" s="1"/>
      <c r="U691" s="1"/>
      <c r="V691" s="1"/>
      <c r="W691" s="1"/>
      <c r="X691" s="1"/>
      <c r="Y691" s="1"/>
      <c r="Z691" s="1"/>
    </row>
    <row r="692" spans="1:28" ht="14.5" hidden="1" outlineLevel="1">
      <c r="A692" s="23" t="s">
        <v>2</v>
      </c>
      <c r="B692" s="46">
        <f t="shared" si="164"/>
        <v>388.68678732301066</v>
      </c>
      <c r="C692" s="46">
        <f t="shared" si="164"/>
        <v>584.30197347520459</v>
      </c>
      <c r="D692" s="46">
        <f t="shared" si="164"/>
        <v>672.05931287068495</v>
      </c>
      <c r="E692" s="46">
        <f t="shared" si="164"/>
        <v>657.25119770689298</v>
      </c>
      <c r="F692" s="46">
        <f t="shared" si="164"/>
        <v>613.59289182548844</v>
      </c>
      <c r="G692" s="46">
        <f t="shared" si="164"/>
        <v>583.53814071079432</v>
      </c>
      <c r="H692" s="46">
        <f t="shared" si="164"/>
        <v>561.93914903232371</v>
      </c>
      <c r="I692" s="46">
        <f t="shared" si="164"/>
        <v>564.12843401336215</v>
      </c>
      <c r="J692" s="46">
        <f t="shared" si="164"/>
        <v>570.868023914888</v>
      </c>
      <c r="K692" s="46">
        <f t="shared" si="164"/>
        <v>580.0803803168227</v>
      </c>
      <c r="L692" s="77"/>
      <c r="Q692" s="1"/>
      <c r="R692" s="1"/>
      <c r="S692" s="1"/>
      <c r="T692" s="1"/>
      <c r="U692" s="1"/>
      <c r="V692" s="1"/>
      <c r="W692" s="1"/>
      <c r="X692" s="1"/>
      <c r="Y692" s="1"/>
      <c r="Z692" s="1"/>
    </row>
    <row r="693" spans="1:28" ht="14.5" hidden="1" outlineLevel="1">
      <c r="A693" s="23" t="s">
        <v>3</v>
      </c>
      <c r="B693" s="46">
        <f t="shared" si="164"/>
        <v>383.39406828028149</v>
      </c>
      <c r="C693" s="46">
        <f t="shared" si="164"/>
        <v>494.12109882627999</v>
      </c>
      <c r="D693" s="46">
        <f t="shared" si="164"/>
        <v>576.97095672578894</v>
      </c>
      <c r="E693" s="46">
        <f t="shared" si="164"/>
        <v>632.008191476256</v>
      </c>
      <c r="F693" s="46">
        <f t="shared" si="164"/>
        <v>675.40187882465841</v>
      </c>
      <c r="G693" s="46">
        <f t="shared" si="164"/>
        <v>703.79940263985907</v>
      </c>
      <c r="H693" s="46">
        <f t="shared" si="164"/>
        <v>713.14442985718733</v>
      </c>
      <c r="I693" s="46">
        <f t="shared" si="164"/>
        <v>708.04855981144181</v>
      </c>
      <c r="J693" s="46">
        <f t="shared" si="164"/>
        <v>699.12535409871896</v>
      </c>
      <c r="K693" s="46">
        <f t="shared" si="164"/>
        <v>691.73540123243595</v>
      </c>
      <c r="L693" s="77"/>
      <c r="Q693" s="1"/>
      <c r="R693" s="1"/>
      <c r="S693" s="1"/>
      <c r="T693" s="1"/>
      <c r="U693" s="1"/>
      <c r="V693" s="1"/>
      <c r="W693" s="1"/>
      <c r="X693" s="1"/>
      <c r="Y693" s="1"/>
      <c r="Z693" s="1"/>
    </row>
    <row r="694" spans="1:28" ht="14.5" hidden="1" outlineLevel="1">
      <c r="A694" s="23" t="s">
        <v>4</v>
      </c>
      <c r="B694" s="46">
        <f t="shared" si="164"/>
        <v>56.983122886189982</v>
      </c>
      <c r="C694" s="46">
        <f t="shared" si="164"/>
        <v>77.715892615686627</v>
      </c>
      <c r="D694" s="46">
        <f t="shared" si="164"/>
        <v>95.616173201422399</v>
      </c>
      <c r="E694" s="46">
        <f t="shared" si="164"/>
        <v>112.07625706976651</v>
      </c>
      <c r="F694" s="46">
        <f t="shared" si="164"/>
        <v>126.26684317023837</v>
      </c>
      <c r="G694" s="46">
        <f t="shared" si="164"/>
        <v>133.93988160562574</v>
      </c>
      <c r="H694" s="46">
        <f t="shared" si="164"/>
        <v>139.45740875088822</v>
      </c>
      <c r="I694" s="46">
        <f t="shared" si="164"/>
        <v>143.13508762517495</v>
      </c>
      <c r="J694" s="46">
        <f t="shared" si="164"/>
        <v>146.02778476037849</v>
      </c>
      <c r="K694" s="46">
        <f t="shared" si="164"/>
        <v>148.82682650823799</v>
      </c>
      <c r="L694" s="77"/>
      <c r="Q694" s="1"/>
      <c r="R694" s="1"/>
      <c r="S694" s="1"/>
      <c r="T694" s="1"/>
      <c r="U694" s="1"/>
      <c r="V694" s="1"/>
      <c r="W694" s="1"/>
      <c r="X694" s="1"/>
      <c r="Y694" s="1"/>
      <c r="Z694" s="1"/>
    </row>
    <row r="695" spans="1:28" ht="14.5" hidden="1" outlineLevel="1">
      <c r="A695" s="23" t="s">
        <v>0</v>
      </c>
      <c r="B695" s="46">
        <f t="shared" si="164"/>
        <v>2792.6414020123884</v>
      </c>
      <c r="C695" s="46">
        <f t="shared" si="164"/>
        <v>2892.2819712887785</v>
      </c>
      <c r="D695" s="46">
        <f t="shared" si="164"/>
        <v>2989.1642303668027</v>
      </c>
      <c r="E695" s="46">
        <f t="shared" si="164"/>
        <v>3017.2775760576378</v>
      </c>
      <c r="F695" s="46">
        <f t="shared" si="164"/>
        <v>2991.6919165639665</v>
      </c>
      <c r="G695" s="46">
        <f t="shared" si="164"/>
        <v>2940.2525514308136</v>
      </c>
      <c r="H695" s="46">
        <f t="shared" si="164"/>
        <v>2867.6265597049569</v>
      </c>
      <c r="I695" s="46">
        <f t="shared" si="164"/>
        <v>2766.7390613822718</v>
      </c>
      <c r="J695" s="46">
        <f t="shared" si="164"/>
        <v>2626.0814754609014</v>
      </c>
      <c r="K695" s="46">
        <f t="shared" si="164"/>
        <v>2460.7399979464712</v>
      </c>
      <c r="L695" s="77"/>
      <c r="Q695" s="1"/>
      <c r="R695" s="1"/>
      <c r="S695" s="1"/>
      <c r="T695" s="1"/>
      <c r="U695" s="1"/>
      <c r="V695" s="1"/>
      <c r="W695" s="1"/>
      <c r="X695" s="1"/>
      <c r="Y695" s="1"/>
      <c r="Z695" s="1"/>
    </row>
    <row r="696" spans="1:28" ht="14.5" hidden="1" outlineLevel="1">
      <c r="A696" s="23" t="s">
        <v>1</v>
      </c>
      <c r="B696" s="46">
        <f t="shared" si="164"/>
        <v>68.581565502404544</v>
      </c>
      <c r="C696" s="46">
        <f t="shared" si="164"/>
        <v>58.3806813755508</v>
      </c>
      <c r="D696" s="46">
        <f t="shared" si="164"/>
        <v>51.149393307072692</v>
      </c>
      <c r="E696" s="46">
        <f t="shared" si="164"/>
        <v>46.160866922840356</v>
      </c>
      <c r="F696" s="46">
        <f t="shared" si="164"/>
        <v>41.645068230395999</v>
      </c>
      <c r="G696" s="46">
        <f t="shared" si="164"/>
        <v>37.754095948748684</v>
      </c>
      <c r="H696" s="46">
        <f t="shared" si="164"/>
        <v>33.82785024040902</v>
      </c>
      <c r="I696" s="46">
        <f t="shared" si="164"/>
        <v>29.894910239068228</v>
      </c>
      <c r="J696" s="46">
        <f t="shared" si="164"/>
        <v>26.326175477728043</v>
      </c>
      <c r="K696" s="46">
        <f t="shared" si="164"/>
        <v>23.106986306170537</v>
      </c>
      <c r="L696" s="77"/>
      <c r="Q696" s="1"/>
      <c r="R696" s="1"/>
      <c r="S696" s="1"/>
      <c r="T696" s="1"/>
      <c r="U696" s="1"/>
      <c r="V696" s="1"/>
      <c r="W696" s="1"/>
      <c r="X696" s="1"/>
      <c r="Y696" s="1"/>
      <c r="Z696" s="1"/>
    </row>
    <row r="697" spans="1:28" ht="14.5" hidden="1" outlineLevel="1">
      <c r="A697" s="23" t="s">
        <v>7</v>
      </c>
      <c r="B697" s="46">
        <f t="shared" si="164"/>
        <v>306.42834211022091</v>
      </c>
      <c r="C697" s="46">
        <f t="shared" si="164"/>
        <v>390.62596513185514</v>
      </c>
      <c r="D697" s="46">
        <f t="shared" si="164"/>
        <v>460.84831665493022</v>
      </c>
      <c r="E697" s="46">
        <f t="shared" si="164"/>
        <v>504.20022687093552</v>
      </c>
      <c r="F697" s="46">
        <f t="shared" si="164"/>
        <v>523.65527684339327</v>
      </c>
      <c r="G697" s="46">
        <f t="shared" si="164"/>
        <v>534.0865503747076</v>
      </c>
      <c r="H697" s="46">
        <f t="shared" si="164"/>
        <v>529.79058894717525</v>
      </c>
      <c r="I697" s="46">
        <f t="shared" si="164"/>
        <v>507.52404657521248</v>
      </c>
      <c r="J697" s="46">
        <f t="shared" si="164"/>
        <v>484.03695211851863</v>
      </c>
      <c r="K697" s="46">
        <f t="shared" si="164"/>
        <v>463.0157446421714</v>
      </c>
      <c r="L697" s="77"/>
      <c r="Q697" s="1"/>
      <c r="R697" s="1"/>
      <c r="S697" s="1"/>
      <c r="T697" s="1"/>
      <c r="U697" s="1"/>
      <c r="V697" s="1"/>
      <c r="W697" s="1"/>
      <c r="X697" s="1"/>
      <c r="Y697" s="1"/>
      <c r="Z697" s="1"/>
    </row>
    <row r="698" spans="1:28" ht="14.5" hidden="1" outlineLevel="1">
      <c r="A698" s="23" t="s">
        <v>8</v>
      </c>
      <c r="B698" s="46">
        <f t="shared" si="164"/>
        <v>363.85243271846872</v>
      </c>
      <c r="C698" s="46">
        <f t="shared" si="164"/>
        <v>771.86214891381246</v>
      </c>
      <c r="D698" s="46">
        <f t="shared" si="164"/>
        <v>1193.1095810308234</v>
      </c>
      <c r="E698" s="46">
        <f t="shared" si="164"/>
        <v>1348.4502696896629</v>
      </c>
      <c r="F698" s="46">
        <f t="shared" si="164"/>
        <v>1335.5033874859748</v>
      </c>
      <c r="G698" s="46">
        <f t="shared" si="164"/>
        <v>1197.7376080425402</v>
      </c>
      <c r="H698" s="46">
        <f t="shared" si="164"/>
        <v>1058.9446448379351</v>
      </c>
      <c r="I698" s="46">
        <f t="shared" si="164"/>
        <v>971.1319351733822</v>
      </c>
      <c r="J698" s="46">
        <f t="shared" si="164"/>
        <v>884.58339804075445</v>
      </c>
      <c r="K698" s="46">
        <f t="shared" si="164"/>
        <v>802.84899163355806</v>
      </c>
      <c r="L698" s="77"/>
      <c r="P698" s="8"/>
      <c r="Q698" s="1"/>
      <c r="R698" s="1"/>
      <c r="S698" s="1"/>
      <c r="T698" s="1"/>
      <c r="U698" s="1"/>
      <c r="V698" s="1"/>
      <c r="W698" s="1"/>
      <c r="X698" s="1"/>
      <c r="Y698" s="1"/>
      <c r="Z698" s="1"/>
    </row>
    <row r="699" spans="1:28" ht="14.5" hidden="1" outlineLevel="1">
      <c r="A699" s="23" t="s">
        <v>89</v>
      </c>
      <c r="B699" s="46">
        <f>SUM(B689:B698)</f>
        <v>8000.6405869421551</v>
      </c>
      <c r="C699" s="46">
        <f t="shared" ref="C699:K699" si="165">SUM(C689:C698)</f>
        <v>12405.478680113842</v>
      </c>
      <c r="D699" s="46">
        <f t="shared" si="165"/>
        <v>14888.720365542262</v>
      </c>
      <c r="E699" s="46">
        <f t="shared" si="165"/>
        <v>15487.179923669197</v>
      </c>
      <c r="F699" s="46">
        <f t="shared" si="165"/>
        <v>14916.084707938677</v>
      </c>
      <c r="G699" s="46">
        <f t="shared" si="165"/>
        <v>13960.055655039674</v>
      </c>
      <c r="H699" s="46">
        <f t="shared" si="165"/>
        <v>12843.095773553176</v>
      </c>
      <c r="I699" s="46">
        <f t="shared" si="165"/>
        <v>11890.865708130677</v>
      </c>
      <c r="J699" s="46">
        <f t="shared" si="165"/>
        <v>11034.881156412346</v>
      </c>
      <c r="K699" s="46">
        <f t="shared" si="165"/>
        <v>10312.806524453181</v>
      </c>
      <c r="L699" s="77"/>
      <c r="Q699" s="1"/>
      <c r="R699" s="1"/>
      <c r="S699" s="1"/>
      <c r="T699" s="1"/>
      <c r="U699" s="1"/>
      <c r="V699" s="1"/>
      <c r="W699" s="1"/>
      <c r="X699" s="1"/>
      <c r="Y699" s="1"/>
      <c r="Z699" s="1"/>
      <c r="AA699" s="1"/>
    </row>
    <row r="700" spans="1:28" ht="14.5" hidden="1" outlineLevel="1">
      <c r="A700" s="32"/>
      <c r="B700" s="6"/>
      <c r="C700" s="6"/>
      <c r="D700" s="6"/>
      <c r="E700" s="6"/>
      <c r="F700" s="6"/>
      <c r="G700" s="6"/>
      <c r="H700" s="6"/>
      <c r="I700" s="6"/>
      <c r="J700" s="6"/>
      <c r="K700" s="6"/>
    </row>
    <row r="701" spans="1:28" ht="14.5" hidden="1" outlineLevel="1">
      <c r="A701" s="10" t="s">
        <v>68</v>
      </c>
      <c r="B701" s="6"/>
      <c r="C701" s="6"/>
      <c r="D701" s="6"/>
      <c r="E701" s="6"/>
      <c r="F701" s="6"/>
      <c r="G701" s="6"/>
      <c r="H701" s="6"/>
      <c r="I701" s="6"/>
      <c r="J701" s="6"/>
      <c r="K701" s="6"/>
    </row>
    <row r="702" spans="1:28" ht="14.5" hidden="1" outlineLevel="1">
      <c r="A702" s="21" t="s">
        <v>69</v>
      </c>
      <c r="B702" s="60"/>
      <c r="C702" s="22"/>
      <c r="D702" s="60"/>
      <c r="E702" s="60"/>
      <c r="F702" s="60"/>
      <c r="G702" s="60"/>
      <c r="H702" s="60"/>
      <c r="I702" s="60"/>
      <c r="J702" s="60"/>
      <c r="K702" s="22"/>
      <c r="M702" s="31"/>
      <c r="N702" s="31"/>
    </row>
    <row r="703" spans="1:28" ht="14.5" hidden="1" outlineLevel="1">
      <c r="A703" s="22"/>
      <c r="B703" s="72">
        <v>2010</v>
      </c>
      <c r="C703" s="72">
        <v>2020</v>
      </c>
      <c r="D703" s="72">
        <v>2030</v>
      </c>
      <c r="E703" s="72">
        <v>2040</v>
      </c>
      <c r="F703" s="72">
        <v>2050</v>
      </c>
      <c r="G703" s="72">
        <v>2060</v>
      </c>
      <c r="H703" s="72">
        <v>2070</v>
      </c>
      <c r="I703" s="72">
        <v>2080</v>
      </c>
      <c r="J703" s="72">
        <v>2090</v>
      </c>
      <c r="K703" s="72">
        <v>2100</v>
      </c>
      <c r="M703" s="27"/>
      <c r="N703" s="27"/>
      <c r="Q703" s="7"/>
      <c r="R703" s="7"/>
      <c r="S703" s="7"/>
      <c r="T703" s="7"/>
      <c r="U703" s="7"/>
      <c r="V703" s="7"/>
      <c r="W703" s="7"/>
      <c r="X703" s="7"/>
      <c r="Y703" s="7"/>
      <c r="Z703" s="7"/>
      <c r="AA703" s="7"/>
      <c r="AB703" s="7"/>
    </row>
    <row r="704" spans="1:28" ht="14.5" hidden="1" outlineLevel="1">
      <c r="A704" s="78" t="s">
        <v>5</v>
      </c>
      <c r="B704" s="61">
        <v>0.46148413230070157</v>
      </c>
      <c r="C704" s="61">
        <v>0.44335351607649193</v>
      </c>
      <c r="D704" s="61">
        <v>0.42593520873066287</v>
      </c>
      <c r="E704" s="61">
        <v>0.40920122533805003</v>
      </c>
      <c r="F704" s="61">
        <v>0.39312468043477633</v>
      </c>
      <c r="G704" s="61">
        <v>0.37767974482302774</v>
      </c>
      <c r="H704" s="61">
        <v>0.3628416040728667</v>
      </c>
      <c r="I704" s="61">
        <v>0.3485864186544107</v>
      </c>
      <c r="J704" s="61">
        <v>0.3348912856363232</v>
      </c>
      <c r="K704" s="61">
        <v>0.32173420188907964</v>
      </c>
      <c r="M704" s="27"/>
      <c r="N704" s="27"/>
      <c r="Q704" s="7"/>
      <c r="R704" s="7"/>
      <c r="S704" s="7"/>
      <c r="T704" s="7"/>
      <c r="U704" s="7"/>
      <c r="V704" s="7"/>
      <c r="W704" s="7"/>
      <c r="X704" s="7"/>
      <c r="Y704" s="7"/>
      <c r="Z704" s="7"/>
      <c r="AA704" s="7"/>
      <c r="AB704" s="7"/>
    </row>
    <row r="705" spans="1:28" ht="14.5" hidden="1" outlineLevel="1">
      <c r="A705" s="78" t="s">
        <v>6</v>
      </c>
      <c r="B705" s="61">
        <v>0.46148413230070157</v>
      </c>
      <c r="C705" s="61">
        <v>0.44335351607649193</v>
      </c>
      <c r="D705" s="61">
        <v>0.42593520873066287</v>
      </c>
      <c r="E705" s="61">
        <v>0.40920122533805003</v>
      </c>
      <c r="F705" s="61">
        <v>0.39312468043477633</v>
      </c>
      <c r="G705" s="61">
        <v>0.37767974482302774</v>
      </c>
      <c r="H705" s="61">
        <v>0.3628416040728667</v>
      </c>
      <c r="I705" s="61">
        <v>0.3485864186544107</v>
      </c>
      <c r="J705" s="61">
        <v>0.3348912856363232</v>
      </c>
      <c r="K705" s="61">
        <v>0.32173420188907964</v>
      </c>
      <c r="M705" s="27"/>
      <c r="N705" s="27"/>
      <c r="Q705" s="7"/>
      <c r="R705" s="7"/>
      <c r="S705" s="7"/>
      <c r="T705" s="7"/>
      <c r="U705" s="7"/>
      <c r="V705" s="7"/>
      <c r="W705" s="7"/>
      <c r="X705" s="7"/>
      <c r="Y705" s="7"/>
      <c r="Z705" s="7"/>
      <c r="AA705" s="7"/>
      <c r="AB705" s="7"/>
    </row>
    <row r="706" spans="1:28" ht="14.5" hidden="1" outlineLevel="1">
      <c r="A706" s="78" t="s">
        <v>11</v>
      </c>
      <c r="B706" s="61">
        <v>0.46148413230070157</v>
      </c>
      <c r="C706" s="61">
        <v>0.44335351607649187</v>
      </c>
      <c r="D706" s="61">
        <v>0.42593520873066287</v>
      </c>
      <c r="E706" s="61">
        <v>0.40920122533805003</v>
      </c>
      <c r="F706" s="61">
        <v>0.39312468043477639</v>
      </c>
      <c r="G706" s="61">
        <v>0.37767974482302774</v>
      </c>
      <c r="H706" s="61">
        <v>0.3628416040728667</v>
      </c>
      <c r="I706" s="61">
        <v>0.3485864186544107</v>
      </c>
      <c r="J706" s="61">
        <v>0.3348912856363232</v>
      </c>
      <c r="K706" s="61">
        <v>0.32173420188907964</v>
      </c>
      <c r="M706" s="27"/>
      <c r="N706" s="27"/>
      <c r="Q706" s="7"/>
      <c r="R706" s="7"/>
      <c r="S706" s="7"/>
      <c r="T706" s="7"/>
      <c r="U706" s="7"/>
      <c r="V706" s="7"/>
      <c r="W706" s="7"/>
      <c r="X706" s="7"/>
      <c r="Y706" s="7"/>
      <c r="Z706" s="7"/>
      <c r="AA706" s="7"/>
      <c r="AB706" s="7"/>
    </row>
    <row r="707" spans="1:28" ht="14.5" hidden="1" outlineLevel="1">
      <c r="A707" s="78" t="s">
        <v>2</v>
      </c>
      <c r="B707" s="61">
        <v>0.46148413230070157</v>
      </c>
      <c r="C707" s="61">
        <v>0.44335351607649193</v>
      </c>
      <c r="D707" s="61">
        <v>0.42593520873066287</v>
      </c>
      <c r="E707" s="61">
        <v>0.40920122533805003</v>
      </c>
      <c r="F707" s="61">
        <v>0.39312468043477633</v>
      </c>
      <c r="G707" s="61">
        <v>0.37767974482302774</v>
      </c>
      <c r="H707" s="61">
        <v>0.3628416040728667</v>
      </c>
      <c r="I707" s="61">
        <v>0.3485864186544107</v>
      </c>
      <c r="J707" s="61">
        <v>0.3348912856363232</v>
      </c>
      <c r="K707" s="61">
        <v>0.32173420188907964</v>
      </c>
      <c r="M707" s="27"/>
      <c r="N707" s="27"/>
      <c r="Q707" s="7"/>
      <c r="R707" s="7"/>
      <c r="S707" s="7"/>
      <c r="T707" s="7"/>
      <c r="U707" s="7"/>
      <c r="V707" s="7"/>
      <c r="W707" s="7"/>
      <c r="X707" s="7"/>
      <c r="Y707" s="7"/>
      <c r="Z707" s="7"/>
      <c r="AA707" s="7"/>
      <c r="AB707" s="7"/>
    </row>
    <row r="708" spans="1:28" ht="14.5" hidden="1" outlineLevel="1">
      <c r="A708" s="78" t="s">
        <v>3</v>
      </c>
      <c r="B708" s="61">
        <v>0.46148413230070157</v>
      </c>
      <c r="C708" s="61">
        <v>0.44335351607649193</v>
      </c>
      <c r="D708" s="61">
        <v>0.42593520873066287</v>
      </c>
      <c r="E708" s="61">
        <v>0.40920122533805003</v>
      </c>
      <c r="F708" s="61">
        <v>0.39312468043477633</v>
      </c>
      <c r="G708" s="61">
        <v>0.37767974482302774</v>
      </c>
      <c r="H708" s="61">
        <v>0.3628416040728667</v>
      </c>
      <c r="I708" s="61">
        <v>0.3485864186544107</v>
      </c>
      <c r="J708" s="61">
        <v>0.3348912856363232</v>
      </c>
      <c r="K708" s="61">
        <v>0.32173420188907964</v>
      </c>
      <c r="M708" s="27"/>
      <c r="N708" s="27"/>
      <c r="Q708" s="7"/>
      <c r="R708" s="7"/>
      <c r="S708" s="7"/>
      <c r="T708" s="7"/>
      <c r="U708" s="7"/>
      <c r="V708" s="7"/>
      <c r="W708" s="7"/>
      <c r="X708" s="7"/>
      <c r="Y708" s="7"/>
      <c r="Z708" s="7"/>
      <c r="AA708" s="7"/>
      <c r="AB708" s="7"/>
    </row>
    <row r="709" spans="1:28" ht="14.5" hidden="1" outlineLevel="1">
      <c r="A709" s="78" t="s">
        <v>4</v>
      </c>
      <c r="B709" s="61">
        <v>0.46148413230070157</v>
      </c>
      <c r="C709" s="61">
        <v>0.44335351607649193</v>
      </c>
      <c r="D709" s="61">
        <v>0.42593520873066287</v>
      </c>
      <c r="E709" s="61">
        <v>0.40920122533805003</v>
      </c>
      <c r="F709" s="61">
        <v>0.39312468043477633</v>
      </c>
      <c r="G709" s="61">
        <v>0.37767974482302774</v>
      </c>
      <c r="H709" s="61">
        <v>0.3628416040728667</v>
      </c>
      <c r="I709" s="61">
        <v>0.3485864186544107</v>
      </c>
      <c r="J709" s="61">
        <v>0.3348912856363232</v>
      </c>
      <c r="K709" s="61">
        <v>0.32173420188907964</v>
      </c>
      <c r="M709" s="27"/>
      <c r="N709" s="27"/>
      <c r="Q709" s="7"/>
      <c r="R709" s="7"/>
      <c r="S709" s="7"/>
      <c r="T709" s="7"/>
      <c r="U709" s="7"/>
      <c r="V709" s="7"/>
      <c r="W709" s="7"/>
      <c r="X709" s="7"/>
      <c r="Y709" s="7"/>
      <c r="Z709" s="7"/>
      <c r="AA709" s="7"/>
      <c r="AB709" s="7"/>
    </row>
    <row r="710" spans="1:28" ht="14.5" hidden="1" outlineLevel="1">
      <c r="A710" s="78" t="s">
        <v>0</v>
      </c>
      <c r="B710" s="61">
        <v>0.46148413230070157</v>
      </c>
      <c r="C710" s="61">
        <v>0.44335351607649193</v>
      </c>
      <c r="D710" s="61">
        <v>0.42593520873066287</v>
      </c>
      <c r="E710" s="61">
        <v>0.40920122533805003</v>
      </c>
      <c r="F710" s="61">
        <v>0.39312468043477633</v>
      </c>
      <c r="G710" s="61">
        <v>0.37767974482302774</v>
      </c>
      <c r="H710" s="61">
        <v>0.3628416040728667</v>
      </c>
      <c r="I710" s="61">
        <v>0.3485864186544107</v>
      </c>
      <c r="J710" s="61">
        <v>0.3348912856363232</v>
      </c>
      <c r="K710" s="61">
        <v>0.32173420188907964</v>
      </c>
      <c r="M710" s="27"/>
      <c r="N710" s="27"/>
      <c r="Q710" s="7"/>
      <c r="R710" s="7"/>
      <c r="S710" s="7"/>
      <c r="T710" s="7"/>
      <c r="U710" s="7"/>
      <c r="V710" s="7"/>
      <c r="W710" s="7"/>
      <c r="X710" s="7"/>
      <c r="Y710" s="7"/>
      <c r="Z710" s="7"/>
      <c r="AA710" s="7"/>
      <c r="AB710" s="7"/>
    </row>
    <row r="711" spans="1:28" ht="14.5" hidden="1" outlineLevel="1">
      <c r="A711" s="78" t="s">
        <v>1</v>
      </c>
      <c r="B711" s="61">
        <v>0.27689047938042094</v>
      </c>
      <c r="C711" s="61">
        <v>0.26601210964589517</v>
      </c>
      <c r="D711" s="61">
        <v>0.25556112523839775</v>
      </c>
      <c r="E711" s="61">
        <v>0.24552073520283005</v>
      </c>
      <c r="F711" s="61">
        <v>0.23587480826086582</v>
      </c>
      <c r="G711" s="61">
        <v>0.22660784689381669</v>
      </c>
      <c r="H711" s="61">
        <v>0.21770496244372006</v>
      </c>
      <c r="I711" s="61">
        <v>0.20915185119264645</v>
      </c>
      <c r="J711" s="61">
        <v>0.20093477138179394</v>
      </c>
      <c r="K711" s="61">
        <v>0.1930405211334478</v>
      </c>
      <c r="M711" s="27"/>
      <c r="N711" s="27"/>
      <c r="Q711" s="7"/>
      <c r="R711" s="7"/>
      <c r="S711" s="7"/>
      <c r="T711" s="7"/>
      <c r="U711" s="7"/>
      <c r="V711" s="7"/>
      <c r="W711" s="7"/>
      <c r="X711" s="7"/>
      <c r="Y711" s="7"/>
      <c r="Z711" s="7"/>
      <c r="AA711" s="7"/>
      <c r="AB711" s="7"/>
    </row>
    <row r="712" spans="1:28" ht="14.5" hidden="1" outlineLevel="1">
      <c r="A712" s="78" t="s">
        <v>7</v>
      </c>
      <c r="B712" s="61">
        <v>0.46148413230070157</v>
      </c>
      <c r="C712" s="61">
        <v>0.44335351607649193</v>
      </c>
      <c r="D712" s="61">
        <v>0.42593520873066287</v>
      </c>
      <c r="E712" s="61">
        <v>0.40920122533805003</v>
      </c>
      <c r="F712" s="61">
        <v>0.39312468043477633</v>
      </c>
      <c r="G712" s="61">
        <v>0.37767974482302774</v>
      </c>
      <c r="H712" s="61">
        <v>0.3628416040728667</v>
      </c>
      <c r="I712" s="61">
        <v>0.3485864186544107</v>
      </c>
      <c r="J712" s="61">
        <v>0.3348912856363232</v>
      </c>
      <c r="K712" s="61">
        <v>0.32173420188907964</v>
      </c>
      <c r="M712" s="27"/>
      <c r="N712" s="27"/>
      <c r="Q712" s="7"/>
      <c r="R712" s="7"/>
      <c r="S712" s="7"/>
      <c r="T712" s="7"/>
      <c r="U712" s="7"/>
      <c r="V712" s="7"/>
      <c r="W712" s="7"/>
      <c r="X712" s="7"/>
      <c r="Y712" s="7"/>
      <c r="Z712" s="7"/>
      <c r="AA712" s="7"/>
      <c r="AB712" s="7"/>
    </row>
    <row r="713" spans="1:28" ht="14.5" hidden="1" outlineLevel="1">
      <c r="A713" s="78" t="s">
        <v>8</v>
      </c>
      <c r="B713" s="61">
        <v>0.46148413230070157</v>
      </c>
      <c r="C713" s="61">
        <v>0.44335351607649193</v>
      </c>
      <c r="D713" s="61">
        <v>0.42593520873066287</v>
      </c>
      <c r="E713" s="61">
        <v>0.40920122533805003</v>
      </c>
      <c r="F713" s="61">
        <v>0.39312468043477633</v>
      </c>
      <c r="G713" s="61">
        <v>0.37767974482302774</v>
      </c>
      <c r="H713" s="61">
        <v>0.3628416040728667</v>
      </c>
      <c r="I713" s="61">
        <v>0.3485864186544107</v>
      </c>
      <c r="J713" s="61">
        <v>0.3348912856363232</v>
      </c>
      <c r="K713" s="61">
        <v>0.32173420188907964</v>
      </c>
      <c r="M713" s="27"/>
      <c r="N713" s="27"/>
      <c r="Q713" s="7"/>
      <c r="R713" s="7"/>
      <c r="S713" s="7"/>
      <c r="T713" s="7"/>
      <c r="U713" s="7"/>
      <c r="V713" s="7"/>
      <c r="W713" s="7"/>
      <c r="X713" s="7"/>
      <c r="Y713" s="7"/>
      <c r="Z713" s="7"/>
    </row>
    <row r="714" spans="1:28" hidden="1" outlineLevel="1"/>
    <row r="715" spans="1:28" collapsed="1">
      <c r="A715" t="s">
        <v>70</v>
      </c>
    </row>
    <row r="716" spans="1:28" ht="14.5">
      <c r="A716" s="18" t="s">
        <v>41</v>
      </c>
      <c r="B716" s="17"/>
      <c r="C716" s="17"/>
      <c r="D716" s="17"/>
      <c r="E716" s="17"/>
      <c r="F716" s="17"/>
      <c r="G716" s="17"/>
      <c r="H716" s="17"/>
      <c r="I716" s="17"/>
      <c r="J716" s="17"/>
      <c r="K716" s="17"/>
    </row>
    <row r="717" spans="1:28" ht="14.5">
      <c r="A717" s="17"/>
      <c r="B717" s="70">
        <v>2010</v>
      </c>
      <c r="C717" s="70">
        <v>2020</v>
      </c>
      <c r="D717" s="70">
        <v>2030</v>
      </c>
      <c r="E717" s="70">
        <v>2040</v>
      </c>
      <c r="F717" s="70">
        <v>2050</v>
      </c>
      <c r="G717" s="70">
        <v>2060</v>
      </c>
      <c r="H717" s="70">
        <v>2070</v>
      </c>
      <c r="I717" s="70">
        <v>2080</v>
      </c>
      <c r="J717" s="70">
        <v>2090</v>
      </c>
      <c r="K717" s="70">
        <v>2100</v>
      </c>
      <c r="Q717" s="2"/>
      <c r="R717" s="2"/>
      <c r="S717" s="2"/>
      <c r="T717" s="2"/>
      <c r="U717" s="2"/>
      <c r="V717" s="2"/>
      <c r="W717" s="2"/>
      <c r="X717" s="2"/>
      <c r="Y717" s="2"/>
      <c r="Z717" s="2"/>
      <c r="AA717" s="2"/>
      <c r="AB717" s="2"/>
    </row>
    <row r="718" spans="1:28" ht="14.5">
      <c r="A718" s="17" t="s">
        <v>5</v>
      </c>
      <c r="B718" s="47">
        <f>B704*B689/1000</f>
        <v>3.8410021717230555E-2</v>
      </c>
      <c r="C718" s="47">
        <f t="shared" ref="C718:K718" si="166">C704*C689/1000</f>
        <v>5.8431028716732683E-2</v>
      </c>
      <c r="D718" s="47">
        <f t="shared" si="166"/>
        <v>7.3438508739271352E-2</v>
      </c>
      <c r="E718" s="47">
        <f t="shared" si="166"/>
        <v>8.3587929485408052E-2</v>
      </c>
      <c r="F718" s="47">
        <f t="shared" si="166"/>
        <v>9.0836258370125211E-2</v>
      </c>
      <c r="G718" s="47">
        <f t="shared" si="166"/>
        <v>9.0253257885010429E-2</v>
      </c>
      <c r="H718" s="47">
        <f t="shared" si="166"/>
        <v>8.6248681442977607E-2</v>
      </c>
      <c r="I718" s="47">
        <f t="shared" si="166"/>
        <v>7.6772277040042136E-2</v>
      </c>
      <c r="J718" s="47">
        <f t="shared" si="166"/>
        <v>6.6976031701155153E-2</v>
      </c>
      <c r="K718" s="47">
        <f t="shared" si="166"/>
        <v>5.761286028938551E-2</v>
      </c>
      <c r="Q718" s="2"/>
      <c r="R718" s="2"/>
      <c r="S718" s="2"/>
      <c r="T718" s="2"/>
      <c r="U718" s="2"/>
      <c r="V718" s="2"/>
      <c r="W718" s="2"/>
      <c r="X718" s="2"/>
      <c r="Y718" s="2"/>
      <c r="Z718" s="2"/>
      <c r="AA718" s="2"/>
      <c r="AB718" s="2"/>
    </row>
    <row r="719" spans="1:28" ht="14.5">
      <c r="A719" s="17" t="s">
        <v>6</v>
      </c>
      <c r="B719" s="47">
        <f t="shared" ref="B719:K727" si="167">B705*B690/1000</f>
        <v>1.3762905680222703</v>
      </c>
      <c r="C719" s="47">
        <f t="shared" si="167"/>
        <v>2.8521702654245971</v>
      </c>
      <c r="D719" s="47">
        <f t="shared" si="167"/>
        <v>3.4600321029642842</v>
      </c>
      <c r="E719" s="47">
        <f t="shared" si="167"/>
        <v>3.4489437479491243</v>
      </c>
      <c r="F719" s="47">
        <f t="shared" si="167"/>
        <v>3.092223455671947</v>
      </c>
      <c r="G719" s="47">
        <f t="shared" si="167"/>
        <v>2.6817742929770101</v>
      </c>
      <c r="H719" s="47">
        <f t="shared" si="167"/>
        <v>2.2631616332655806</v>
      </c>
      <c r="I719" s="47">
        <f t="shared" si="167"/>
        <v>1.9333701974822175</v>
      </c>
      <c r="J719" s="47">
        <f t="shared" si="167"/>
        <v>1.6722908671104173</v>
      </c>
      <c r="K719" s="47">
        <f t="shared" si="167"/>
        <v>1.4759391140235452</v>
      </c>
      <c r="Q719" s="2"/>
      <c r="R719" s="2"/>
      <c r="S719" s="2"/>
      <c r="T719" s="2"/>
      <c r="U719" s="2"/>
      <c r="V719" s="2"/>
      <c r="W719" s="2"/>
      <c r="X719" s="2"/>
      <c r="Y719" s="2"/>
      <c r="Z719" s="2"/>
      <c r="AA719" s="2"/>
      <c r="AB719" s="2"/>
    </row>
    <row r="720" spans="1:28" ht="14.5">
      <c r="A720" s="17" t="s">
        <v>11</v>
      </c>
      <c r="B720" s="47">
        <f t="shared" si="167"/>
        <v>0.26513527838822643</v>
      </c>
      <c r="C720" s="47">
        <f t="shared" si="167"/>
        <v>0.25325316755644012</v>
      </c>
      <c r="D720" s="47">
        <f t="shared" si="167"/>
        <v>0.2359718213553742</v>
      </c>
      <c r="E720" s="47">
        <f t="shared" si="167"/>
        <v>0.21974344287412564</v>
      </c>
      <c r="F720" s="47">
        <f t="shared" si="167"/>
        <v>0.20108626184932948</v>
      </c>
      <c r="G720" s="47">
        <f t="shared" si="167"/>
        <v>0.18480731457543684</v>
      </c>
      <c r="H720" s="47">
        <f t="shared" si="167"/>
        <v>0.16811722312413135</v>
      </c>
      <c r="I720" s="47">
        <f t="shared" si="167"/>
        <v>0.15118523407018053</v>
      </c>
      <c r="J720" s="47">
        <f t="shared" si="167"/>
        <v>0.13539825394644175</v>
      </c>
      <c r="K720" s="47">
        <f t="shared" si="167"/>
        <v>0.12095077867718405</v>
      </c>
      <c r="Q720" s="2"/>
      <c r="R720" s="2"/>
      <c r="S720" s="2"/>
      <c r="T720" s="2"/>
      <c r="U720" s="2"/>
      <c r="V720" s="2"/>
      <c r="W720" s="2"/>
      <c r="X720" s="2"/>
      <c r="Y720" s="2"/>
      <c r="Z720" s="2"/>
      <c r="AA720" s="2"/>
      <c r="AB720" s="2"/>
    </row>
    <row r="721" spans="1:33" ht="14.5">
      <c r="A721" s="17" t="s">
        <v>2</v>
      </c>
      <c r="B721" s="47">
        <f t="shared" si="167"/>
        <v>0.17937278478450691</v>
      </c>
      <c r="C721" s="47">
        <f t="shared" si="167"/>
        <v>0.25905233439066505</v>
      </c>
      <c r="D721" s="47">
        <f t="shared" si="167"/>
        <v>0.28625372370696106</v>
      </c>
      <c r="E721" s="47">
        <f t="shared" si="167"/>
        <v>0.26894799545656162</v>
      </c>
      <c r="F721" s="47">
        <f t="shared" si="167"/>
        <v>0.24121850951594542</v>
      </c>
      <c r="G721" s="47">
        <f t="shared" si="167"/>
        <v>0.22039053607815687</v>
      </c>
      <c r="H721" s="47">
        <f t="shared" si="167"/>
        <v>0.20389490222623005</v>
      </c>
      <c r="I721" s="47">
        <f t="shared" si="167"/>
        <v>0.19664751047383897</v>
      </c>
      <c r="J721" s="47">
        <f t="shared" si="167"/>
        <v>0.19117872645752412</v>
      </c>
      <c r="K721" s="47">
        <f t="shared" si="167"/>
        <v>0.18663169819274675</v>
      </c>
      <c r="Q721" s="2"/>
      <c r="R721" s="2"/>
      <c r="S721" s="2"/>
      <c r="T721" s="2"/>
      <c r="U721" s="2"/>
      <c r="V721" s="2"/>
      <c r="W721" s="2"/>
      <c r="X721" s="2"/>
      <c r="Y721" s="2"/>
      <c r="Z721" s="2"/>
      <c r="AA721" s="2"/>
      <c r="AB721" s="2"/>
    </row>
    <row r="722" spans="1:33" ht="14.5">
      <c r="A722" s="17" t="s">
        <v>3</v>
      </c>
      <c r="B722" s="47">
        <f t="shared" si="167"/>
        <v>0.17693027892956165</v>
      </c>
      <c r="C722" s="47">
        <f t="shared" si="167"/>
        <v>0.21907032653221098</v>
      </c>
      <c r="D722" s="47">
        <f t="shared" si="167"/>
        <v>0.24575224488452918</v>
      </c>
      <c r="E722" s="47">
        <f t="shared" si="167"/>
        <v>0.25861852637576893</v>
      </c>
      <c r="F722" s="47">
        <f t="shared" si="167"/>
        <v>0.26551714777799135</v>
      </c>
      <c r="G722" s="47">
        <f t="shared" si="167"/>
        <v>0.26581077879562132</v>
      </c>
      <c r="H722" s="47">
        <f t="shared" si="167"/>
        <v>0.2587584688650118</v>
      </c>
      <c r="I722" s="47">
        <f t="shared" si="167"/>
        <v>0.24681611169808379</v>
      </c>
      <c r="J722" s="47">
        <f t="shared" si="167"/>
        <v>0.23413098865506971</v>
      </c>
      <c r="K722" s="47">
        <f t="shared" si="167"/>
        <v>0.22255493723394004</v>
      </c>
      <c r="Q722" s="2"/>
      <c r="R722" s="2"/>
      <c r="S722" s="2"/>
      <c r="T722" s="2"/>
      <c r="U722" s="2"/>
      <c r="V722" s="2"/>
      <c r="W722" s="2"/>
      <c r="X722" s="2"/>
      <c r="Y722" s="2"/>
      <c r="Z722" s="2"/>
      <c r="AA722" s="2"/>
      <c r="AB722" s="2"/>
    </row>
    <row r="723" spans="1:33" ht="14.5">
      <c r="A723" s="17" t="s">
        <v>4</v>
      </c>
      <c r="B723" s="47">
        <f t="shared" si="167"/>
        <v>2.6296807020917634E-2</v>
      </c>
      <c r="C723" s="47">
        <f t="shared" si="167"/>
        <v>3.4455614246187746E-2</v>
      </c>
      <c r="D723" s="47">
        <f t="shared" si="167"/>
        <v>4.0726294690575059E-2</v>
      </c>
      <c r="E723" s="47">
        <f t="shared" si="167"/>
        <v>4.5861741724250747E-2</v>
      </c>
      <c r="F723" s="47">
        <f t="shared" si="167"/>
        <v>4.963861237080798E-2</v>
      </c>
      <c r="G723" s="47">
        <f t="shared" si="167"/>
        <v>5.0586380306439284E-2</v>
      </c>
      <c r="H723" s="47">
        <f t="shared" si="167"/>
        <v>5.0600949891017717E-2</v>
      </c>
      <c r="I723" s="47">
        <f t="shared" si="167"/>
        <v>4.9894947579044995E-2</v>
      </c>
      <c r="J723" s="47">
        <f t="shared" si="167"/>
        <v>4.8903432577027436E-2</v>
      </c>
      <c r="K723" s="47">
        <f t="shared" si="167"/>
        <v>4.7882680246312467E-2</v>
      </c>
      <c r="Q723" s="2"/>
      <c r="R723" s="2"/>
      <c r="S723" s="2"/>
      <c r="T723" s="2"/>
      <c r="U723" s="2"/>
      <c r="V723" s="2"/>
      <c r="W723" s="2"/>
      <c r="X723" s="2"/>
      <c r="Y723" s="2"/>
      <c r="Z723" s="2"/>
      <c r="AA723" s="2"/>
      <c r="AB723" s="2"/>
    </row>
    <row r="724" spans="1:33" ht="14.5">
      <c r="A724" s="17" t="s">
        <v>0</v>
      </c>
      <c r="B724" s="47">
        <f t="shared" si="167"/>
        <v>1.2887596942347017</v>
      </c>
      <c r="C724" s="47">
        <f t="shared" si="167"/>
        <v>1.2823033814555271</v>
      </c>
      <c r="D724" s="47">
        <f t="shared" si="167"/>
        <v>1.2731902903915153</v>
      </c>
      <c r="E724" s="47">
        <f t="shared" si="167"/>
        <v>1.234673681307807</v>
      </c>
      <c r="F724" s="47">
        <f t="shared" si="167"/>
        <v>1.176107928658513</v>
      </c>
      <c r="G724" s="47">
        <f t="shared" si="167"/>
        <v>1.110473833339646</v>
      </c>
      <c r="H724" s="47">
        <f t="shared" si="167"/>
        <v>1.0404942208053027</v>
      </c>
      <c r="I724" s="47">
        <f t="shared" si="167"/>
        <v>0.96444766075851196</v>
      </c>
      <c r="J724" s="47">
        <f t="shared" si="167"/>
        <v>0.87945180150283386</v>
      </c>
      <c r="K724" s="47">
        <f t="shared" si="167"/>
        <v>0.79170421929584334</v>
      </c>
      <c r="Q724" s="2"/>
      <c r="R724" s="2"/>
      <c r="S724" s="2"/>
      <c r="T724" s="2"/>
      <c r="U724" s="2"/>
      <c r="V724" s="2"/>
      <c r="W724" s="2"/>
      <c r="X724" s="2"/>
      <c r="Y724" s="2"/>
      <c r="Z724" s="2"/>
      <c r="AA724" s="2"/>
      <c r="AB724" s="2"/>
    </row>
    <row r="725" spans="1:33" ht="14.5">
      <c r="A725" s="17" t="s">
        <v>1</v>
      </c>
      <c r="B725" s="47">
        <f t="shared" si="167"/>
        <v>1.8989582548620532E-2</v>
      </c>
      <c r="C725" s="47">
        <f t="shared" si="167"/>
        <v>1.5529968215275089E-2</v>
      </c>
      <c r="D725" s="47">
        <f t="shared" si="167"/>
        <v>1.3071796508816869E-2</v>
      </c>
      <c r="E725" s="47">
        <f t="shared" si="167"/>
        <v>1.1333449984495763E-2</v>
      </c>
      <c r="F725" s="47">
        <f t="shared" si="167"/>
        <v>9.8230224838553315E-3</v>
      </c>
      <c r="G725" s="47">
        <f t="shared" si="167"/>
        <v>8.5553743943685059E-3</v>
      </c>
      <c r="H725" s="47">
        <f t="shared" si="167"/>
        <v>7.3644908661400325E-3</v>
      </c>
      <c r="I725" s="47">
        <f t="shared" si="167"/>
        <v>6.252575817739121E-3</v>
      </c>
      <c r="J725" s="47">
        <f t="shared" si="167"/>
        <v>5.2898440509742744E-3</v>
      </c>
      <c r="K725" s="47">
        <f t="shared" si="167"/>
        <v>4.4605846783666026E-3</v>
      </c>
      <c r="Q725" s="2"/>
      <c r="R725" s="2"/>
      <c r="S725" s="2"/>
      <c r="T725" s="2"/>
      <c r="U725" s="2"/>
      <c r="V725" s="2"/>
      <c r="W725" s="2"/>
      <c r="X725" s="2"/>
      <c r="Y725" s="2"/>
      <c r="Z725" s="2"/>
      <c r="AA725" s="2"/>
      <c r="AB725" s="2"/>
    </row>
    <row r="726" spans="1:33" ht="14.5">
      <c r="A726" s="17" t="s">
        <v>7</v>
      </c>
      <c r="B726" s="47">
        <f t="shared" si="167"/>
        <v>0.14141181757107782</v>
      </c>
      <c r="C726" s="47">
        <f t="shared" si="167"/>
        <v>0.17318539511198111</v>
      </c>
      <c r="D726" s="47">
        <f t="shared" si="167"/>
        <v>0.19629152394759231</v>
      </c>
      <c r="E726" s="47">
        <f t="shared" si="167"/>
        <v>0.20631935065130963</v>
      </c>
      <c r="F726" s="47">
        <f t="shared" si="167"/>
        <v>0.20586181336704332</v>
      </c>
      <c r="G726" s="47">
        <f t="shared" si="167"/>
        <v>0.2017136720589307</v>
      </c>
      <c r="H726" s="47">
        <f t="shared" si="167"/>
        <v>0.19223006711630183</v>
      </c>
      <c r="I726" s="47">
        <f t="shared" si="167"/>
        <v>0.17691598977664766</v>
      </c>
      <c r="J726" s="47">
        <f t="shared" si="167"/>
        <v>0.16209975719045813</v>
      </c>
      <c r="K726" s="47">
        <f t="shared" si="167"/>
        <v>0.14896800106452693</v>
      </c>
      <c r="Q726" s="2"/>
      <c r="R726" s="2"/>
      <c r="S726" s="2"/>
      <c r="T726" s="2"/>
      <c r="U726" s="2"/>
      <c r="V726" s="2"/>
      <c r="W726" s="2"/>
      <c r="X726" s="2"/>
      <c r="Y726" s="2"/>
      <c r="Z726" s="2"/>
      <c r="AA726" s="2"/>
      <c r="AB726" s="2"/>
    </row>
    <row r="727" spans="1:33" ht="14.5">
      <c r="A727" s="17" t="s">
        <v>8</v>
      </c>
      <c r="B727" s="47">
        <f t="shared" si="167"/>
        <v>0.16791212419858192</v>
      </c>
      <c r="C727" s="47">
        <f t="shared" si="167"/>
        <v>0.34220779764729553</v>
      </c>
      <c r="D727" s="47">
        <f t="shared" si="167"/>
        <v>0.50818737843491746</v>
      </c>
      <c r="E727" s="47">
        <f t="shared" si="167"/>
        <v>0.5517875026644341</v>
      </c>
      <c r="F727" s="47">
        <f t="shared" si="167"/>
        <v>0.52501934242498505</v>
      </c>
      <c r="G727" s="47">
        <f t="shared" si="167"/>
        <v>0.45236123417045021</v>
      </c>
      <c r="H727" s="47">
        <f t="shared" si="167"/>
        <v>0.38422917355736846</v>
      </c>
      <c r="I727" s="47">
        <f t="shared" si="167"/>
        <v>0.33852340332301661</v>
      </c>
      <c r="J727" s="47">
        <f t="shared" si="167"/>
        <v>0.29623927142241568</v>
      </c>
      <c r="K727" s="47">
        <f t="shared" si="167"/>
        <v>0.25830397956067519</v>
      </c>
      <c r="Q727" s="2"/>
      <c r="R727" s="2"/>
      <c r="S727" s="2"/>
      <c r="T727" s="2"/>
      <c r="U727" s="2"/>
      <c r="V727" s="2"/>
      <c r="W727" s="2"/>
      <c r="X727" s="2"/>
      <c r="Y727" s="2"/>
      <c r="Z727" s="2"/>
    </row>
    <row r="728" spans="1:33" ht="14.5">
      <c r="A728" s="17" t="s">
        <v>89</v>
      </c>
      <c r="B728" s="47">
        <f>SUM(B718:B727)</f>
        <v>3.6795089574156954</v>
      </c>
      <c r="C728" s="47">
        <f t="shared" ref="C728:K728" si="168">SUM(C718:C727)</f>
        <v>5.4896592792969132</v>
      </c>
      <c r="D728" s="47">
        <f t="shared" si="168"/>
        <v>6.3329156856238376</v>
      </c>
      <c r="E728" s="47">
        <f t="shared" si="168"/>
        <v>6.3298173684732859</v>
      </c>
      <c r="F728" s="47">
        <f t="shared" si="168"/>
        <v>5.857332352490543</v>
      </c>
      <c r="G728" s="47">
        <f t="shared" si="168"/>
        <v>5.2667266745810704</v>
      </c>
      <c r="H728" s="47">
        <f t="shared" si="168"/>
        <v>4.6550998111600626</v>
      </c>
      <c r="I728" s="47">
        <f t="shared" si="168"/>
        <v>4.1408259080193224</v>
      </c>
      <c r="J728" s="47">
        <f t="shared" si="168"/>
        <v>3.6919589746143173</v>
      </c>
      <c r="K728" s="47">
        <f t="shared" si="168"/>
        <v>3.3150088532625261</v>
      </c>
      <c r="Q728" s="2"/>
      <c r="R728" s="2"/>
      <c r="S728" s="2"/>
      <c r="T728" s="2"/>
      <c r="U728" s="2"/>
      <c r="V728" s="2"/>
      <c r="W728" s="2"/>
      <c r="X728" s="2"/>
      <c r="Y728" s="2"/>
      <c r="Z728" s="2"/>
    </row>
    <row r="730" spans="1:33" ht="14.5">
      <c r="A730" s="34" t="s">
        <v>97</v>
      </c>
      <c r="B730" s="35"/>
      <c r="C730" s="35"/>
      <c r="D730" s="35"/>
      <c r="E730" s="35"/>
      <c r="F730" s="35"/>
      <c r="G730" s="35"/>
      <c r="H730" s="35"/>
      <c r="I730" s="35"/>
      <c r="J730" s="35"/>
      <c r="K730" s="35"/>
      <c r="L730" s="35"/>
      <c r="M730" s="35"/>
      <c r="N730" s="35"/>
      <c r="O730" s="35"/>
      <c r="P730" s="35"/>
      <c r="Q730" s="35"/>
      <c r="R730" s="35"/>
      <c r="S730" s="35"/>
      <c r="T730" s="35"/>
    </row>
    <row r="731" spans="1:33" ht="14.5" hidden="1" outlineLevel="1">
      <c r="A731" s="32"/>
      <c r="B731" s="6"/>
      <c r="C731" s="6"/>
      <c r="D731" s="6"/>
      <c r="E731" s="6"/>
      <c r="F731" s="6"/>
      <c r="G731" s="6"/>
      <c r="H731" s="6"/>
      <c r="I731" s="6"/>
      <c r="J731" s="6"/>
      <c r="K731" s="6"/>
      <c r="L731" s="55"/>
      <c r="M731" s="5"/>
      <c r="N731" s="5"/>
      <c r="O731" s="5"/>
      <c r="P731" s="5"/>
      <c r="Q731" s="5"/>
      <c r="R731" s="5"/>
      <c r="S731" s="5"/>
      <c r="T731" s="5"/>
    </row>
    <row r="732" spans="1:33" hidden="1" outlineLevel="1">
      <c r="A732" s="10" t="s">
        <v>98</v>
      </c>
      <c r="B732" s="6"/>
      <c r="C732" s="6"/>
      <c r="D732" s="6"/>
      <c r="E732" s="6"/>
      <c r="F732" s="6"/>
      <c r="G732" s="6"/>
      <c r="H732" s="6"/>
      <c r="I732" s="6"/>
      <c r="J732" s="9" t="s">
        <v>105</v>
      </c>
      <c r="K732" s="6"/>
      <c r="L732" s="55"/>
      <c r="M732" s="5"/>
      <c r="N732" s="5"/>
      <c r="O732" s="5"/>
      <c r="P732" s="5"/>
      <c r="Q732" s="5"/>
      <c r="R732" s="5"/>
      <c r="S732" s="5"/>
      <c r="T732" s="5"/>
    </row>
    <row r="733" spans="1:33" ht="14.5" hidden="1" outlineLevel="1">
      <c r="A733" s="21"/>
      <c r="B733" s="21">
        <v>2010</v>
      </c>
      <c r="C733" s="21">
        <v>2020</v>
      </c>
      <c r="D733" s="21">
        <v>2030</v>
      </c>
      <c r="E733" s="21">
        <v>2040</v>
      </c>
      <c r="F733" s="21">
        <v>2050</v>
      </c>
      <c r="G733" s="21">
        <v>2060</v>
      </c>
      <c r="H733" s="21">
        <v>2070</v>
      </c>
      <c r="I733" s="21">
        <v>2080</v>
      </c>
      <c r="J733" s="21">
        <v>2090</v>
      </c>
      <c r="K733" s="21">
        <v>2100</v>
      </c>
      <c r="M733" s="32"/>
      <c r="N733" s="56"/>
      <c r="O733" s="16"/>
      <c r="P733" s="56"/>
      <c r="Q733" s="56"/>
      <c r="R733" s="56"/>
      <c r="S733" s="56"/>
      <c r="T733" s="56"/>
      <c r="U733" s="56"/>
      <c r="V733" s="56"/>
      <c r="W733" s="57"/>
    </row>
    <row r="734" spans="1:33" ht="14.5" hidden="1" outlineLevel="1">
      <c r="A734" s="21" t="s">
        <v>89</v>
      </c>
      <c r="B734" s="88">
        <f>'[4]Container data'!$C$45</f>
        <v>0.11523204376466689</v>
      </c>
      <c r="C734" s="87">
        <f>'[4]Container data'!$C$51</f>
        <v>0.14000000000000001</v>
      </c>
      <c r="D734" s="87">
        <f>'[4]Container data'!$C$52</f>
        <v>0.14000000000000001</v>
      </c>
      <c r="E734" s="87">
        <f>'[4]Container data'!$C$53</f>
        <v>0.14000000000000001</v>
      </c>
      <c r="F734" s="87">
        <f>'[4]Container data'!$C$54</f>
        <v>0.14000000000000001</v>
      </c>
      <c r="G734" s="87">
        <f>'[4]Container data'!$C$55</f>
        <v>0.14000000000000001</v>
      </c>
      <c r="H734" s="87">
        <f>'[4]Container data'!$C$56</f>
        <v>0.14000000000000001</v>
      </c>
      <c r="I734" s="87">
        <f>'[4]Container data'!$C$56</f>
        <v>0.14000000000000001</v>
      </c>
      <c r="J734" s="87">
        <f>'[4]Container data'!$C$58</f>
        <v>0.14000000000000001</v>
      </c>
      <c r="K734" s="87">
        <f>'[4]Container data'!$C$59</f>
        <v>0.14000000000000001</v>
      </c>
      <c r="M734" s="32"/>
      <c r="N734" s="6"/>
      <c r="O734" s="1"/>
      <c r="P734" s="6"/>
      <c r="Q734" s="6"/>
      <c r="R734" s="1"/>
      <c r="S734" s="1"/>
      <c r="T734" s="1"/>
      <c r="U734" s="1"/>
      <c r="V734" s="1"/>
      <c r="W734" s="1"/>
      <c r="X734" s="3"/>
      <c r="Y734" s="3"/>
      <c r="Z734" s="3"/>
      <c r="AA734" s="3"/>
      <c r="AB734" s="3"/>
      <c r="AC734" s="3"/>
      <c r="AD734" s="3"/>
      <c r="AE734" s="3"/>
      <c r="AF734" s="3"/>
      <c r="AG734" s="3"/>
    </row>
    <row r="735" spans="1:33" ht="14.5" hidden="1" outlineLevel="1">
      <c r="A735" s="79" t="s">
        <v>9</v>
      </c>
      <c r="B735" s="86"/>
      <c r="C735" s="2"/>
      <c r="D735" s="2"/>
      <c r="E735" s="2"/>
      <c r="F735" s="2"/>
      <c r="G735" s="2"/>
      <c r="H735" s="2"/>
      <c r="I735" s="2"/>
      <c r="J735" s="2"/>
      <c r="K735" s="2"/>
      <c r="M735" s="32"/>
      <c r="N735" s="6"/>
      <c r="O735" s="1"/>
      <c r="P735" s="6"/>
      <c r="Q735" s="6"/>
      <c r="R735" s="1"/>
      <c r="S735" s="1"/>
      <c r="T735" s="1"/>
      <c r="U735" s="1"/>
      <c r="V735" s="1"/>
      <c r="W735" s="1"/>
      <c r="X735" s="3"/>
      <c r="Y735" s="3"/>
      <c r="Z735" s="3"/>
      <c r="AA735" s="3"/>
      <c r="AB735" s="3"/>
      <c r="AC735" s="3"/>
      <c r="AD735" s="3"/>
      <c r="AE735" s="3"/>
      <c r="AF735" s="3"/>
      <c r="AG735" s="3"/>
    </row>
    <row r="736" spans="1:33" hidden="1" outlineLevel="1">
      <c r="A736" s="10" t="s">
        <v>103</v>
      </c>
      <c r="B736" s="6"/>
      <c r="C736" s="6"/>
      <c r="D736" s="6"/>
      <c r="E736" s="6"/>
      <c r="F736" s="6"/>
      <c r="G736" s="6"/>
      <c r="H736" s="6"/>
      <c r="I736" s="6"/>
      <c r="J736" s="9" t="s">
        <v>104</v>
      </c>
      <c r="K736" s="6"/>
      <c r="L736" s="55"/>
      <c r="M736" s="5"/>
      <c r="N736" s="5"/>
      <c r="O736" s="5"/>
      <c r="P736" s="5"/>
      <c r="Q736" s="5"/>
      <c r="R736" s="5"/>
      <c r="S736" s="5"/>
      <c r="T736" s="5"/>
    </row>
    <row r="737" spans="1:35" ht="14.5" hidden="1" outlineLevel="1">
      <c r="A737" s="23"/>
      <c r="B737" s="23">
        <v>2010</v>
      </c>
      <c r="C737" s="23">
        <v>2020</v>
      </c>
      <c r="D737" s="23">
        <v>2030</v>
      </c>
      <c r="E737" s="23">
        <v>2040</v>
      </c>
      <c r="F737" s="23">
        <v>2050</v>
      </c>
      <c r="G737" s="23">
        <v>2060</v>
      </c>
      <c r="H737" s="23">
        <v>2070</v>
      </c>
      <c r="I737" s="23">
        <v>2080</v>
      </c>
      <c r="J737" s="23">
        <v>2090</v>
      </c>
      <c r="K737" s="23">
        <v>2100</v>
      </c>
      <c r="M737" s="32"/>
      <c r="N737" s="56"/>
      <c r="O737" s="16"/>
      <c r="P737" s="56"/>
      <c r="Q737" s="56"/>
      <c r="R737" s="56"/>
      <c r="S737" s="56"/>
      <c r="T737" s="56"/>
      <c r="U737" s="56"/>
      <c r="V737" s="56"/>
      <c r="W737" s="57"/>
    </row>
    <row r="738" spans="1:35" ht="14.5" hidden="1" outlineLevel="1">
      <c r="A738" s="23" t="s">
        <v>5</v>
      </c>
      <c r="B738" s="89">
        <f t="shared" ref="B738:K738" si="169">B$734*B53*1000</f>
        <v>156.08849626862201</v>
      </c>
      <c r="C738" s="89">
        <f t="shared" si="169"/>
        <v>325.11661165340007</v>
      </c>
      <c r="D738" s="89">
        <f t="shared" si="169"/>
        <v>471.61617505800001</v>
      </c>
      <c r="E738" s="89">
        <f t="shared" si="169"/>
        <v>647.437414666</v>
      </c>
      <c r="F738" s="89">
        <f t="shared" si="169"/>
        <v>848.59964470400018</v>
      </c>
      <c r="G738" s="89">
        <f t="shared" si="169"/>
        <v>1066.3522314340003</v>
      </c>
      <c r="H738" s="89">
        <f t="shared" si="169"/>
        <v>1288.79678655</v>
      </c>
      <c r="I738" s="89">
        <f t="shared" si="169"/>
        <v>1512.34005237</v>
      </c>
      <c r="J738" s="89">
        <f t="shared" si="169"/>
        <v>1739.3120126760002</v>
      </c>
      <c r="K738" s="89">
        <f t="shared" si="169"/>
        <v>1972.3799236679999</v>
      </c>
      <c r="M738" s="32"/>
      <c r="N738" s="6"/>
      <c r="O738" s="1"/>
      <c r="P738" s="6"/>
      <c r="Q738" s="6"/>
      <c r="R738" s="1"/>
      <c r="S738" s="1"/>
      <c r="T738" s="1"/>
      <c r="U738" s="1"/>
      <c r="V738" s="1"/>
      <c r="W738" s="1"/>
      <c r="X738" s="3"/>
      <c r="Y738" s="3"/>
      <c r="Z738" s="3"/>
      <c r="AA738" s="3"/>
      <c r="AB738" s="3"/>
      <c r="AC738" s="3"/>
      <c r="AD738" s="3"/>
      <c r="AE738" s="3"/>
      <c r="AF738" s="3"/>
      <c r="AG738" s="3"/>
      <c r="AH738" s="3"/>
      <c r="AI738" s="3"/>
    </row>
    <row r="739" spans="1:35" ht="14.5" hidden="1" outlineLevel="1">
      <c r="A739" s="23" t="s">
        <v>6</v>
      </c>
      <c r="B739" s="89">
        <f t="shared" ref="B739:K739" si="170">B$734*B54*1000</f>
        <v>1114.5471727128804</v>
      </c>
      <c r="C739" s="89">
        <f t="shared" si="170"/>
        <v>3510.3197732399999</v>
      </c>
      <c r="D739" s="89">
        <f t="shared" si="170"/>
        <v>5252.2849878800007</v>
      </c>
      <c r="E739" s="89">
        <f t="shared" si="170"/>
        <v>6311.5700481399999</v>
      </c>
      <c r="F739" s="89">
        <f t="shared" si="170"/>
        <v>6821.8993333400003</v>
      </c>
      <c r="G739" s="89">
        <f t="shared" si="170"/>
        <v>6950.8024458600012</v>
      </c>
      <c r="H739" s="89">
        <f t="shared" si="170"/>
        <v>6891.3860499400016</v>
      </c>
      <c r="I739" s="89">
        <f t="shared" si="170"/>
        <v>6822.2240952600014</v>
      </c>
      <c r="J739" s="89">
        <f t="shared" si="170"/>
        <v>6838.2147110200003</v>
      </c>
      <c r="K739" s="89">
        <f t="shared" si="170"/>
        <v>6993.8982702400008</v>
      </c>
      <c r="M739" s="32"/>
      <c r="N739" s="6"/>
      <c r="O739" s="1"/>
      <c r="P739" s="6"/>
      <c r="Q739" s="6"/>
      <c r="R739" s="1"/>
      <c r="S739" s="1"/>
      <c r="T739" s="1"/>
      <c r="U739" s="1"/>
      <c r="V739" s="1"/>
      <c r="W739" s="1"/>
      <c r="X739" s="3"/>
      <c r="Y739" s="3"/>
      <c r="Z739" s="3"/>
      <c r="AA739" s="3"/>
      <c r="AB739" s="3"/>
      <c r="AC739" s="3"/>
      <c r="AD739" s="3"/>
      <c r="AE739" s="3"/>
      <c r="AF739" s="3"/>
      <c r="AG739" s="3"/>
      <c r="AH739" s="3"/>
      <c r="AI739" s="3"/>
    </row>
    <row r="740" spans="1:35" ht="14.5" hidden="1" outlineLevel="1">
      <c r="A740" s="23" t="s">
        <v>11</v>
      </c>
      <c r="B740" s="89">
        <f t="shared" ref="B740:K740" si="171">B$734*B55*1000</f>
        <v>1785.1848016964163</v>
      </c>
      <c r="C740" s="89">
        <f t="shared" si="171"/>
        <v>2424.9869541940002</v>
      </c>
      <c r="D740" s="89">
        <f t="shared" si="171"/>
        <v>2689.0935467060003</v>
      </c>
      <c r="E740" s="89">
        <f t="shared" si="171"/>
        <v>2950.5098749560002</v>
      </c>
      <c r="F740" s="89">
        <f t="shared" si="171"/>
        <v>3179.4102001480001</v>
      </c>
      <c r="G740" s="89">
        <f t="shared" si="171"/>
        <v>3359.2353381160005</v>
      </c>
      <c r="H740" s="89">
        <f t="shared" si="171"/>
        <v>3513.2864490780003</v>
      </c>
      <c r="I740" s="89">
        <f t="shared" si="171"/>
        <v>3654.499033640001</v>
      </c>
      <c r="J740" s="89">
        <f t="shared" si="171"/>
        <v>3785.1458735440001</v>
      </c>
      <c r="K740" s="89">
        <f t="shared" si="171"/>
        <v>3910.3841696079999</v>
      </c>
      <c r="M740" s="32"/>
      <c r="N740" s="6"/>
      <c r="O740" s="1"/>
      <c r="P740" s="6"/>
      <c r="Q740" s="6"/>
      <c r="R740" s="1"/>
      <c r="S740" s="1"/>
      <c r="T740" s="1"/>
      <c r="U740" s="1"/>
      <c r="V740" s="1"/>
      <c r="W740" s="1"/>
      <c r="X740" s="3"/>
      <c r="Y740" s="3"/>
      <c r="Z740" s="3"/>
      <c r="AA740" s="3"/>
      <c r="AB740" s="3"/>
      <c r="AC740" s="3"/>
      <c r="AD740" s="3"/>
      <c r="AE740" s="3"/>
      <c r="AF740" s="3"/>
      <c r="AG740" s="3"/>
      <c r="AH740" s="3"/>
      <c r="AI740" s="3"/>
    </row>
    <row r="741" spans="1:35" ht="14.5" hidden="1" outlineLevel="1">
      <c r="A741" s="23" t="s">
        <v>2</v>
      </c>
      <c r="B741" s="89">
        <f t="shared" ref="B741:K741" si="172">B$734*B56*1000</f>
        <v>334.74663600098484</v>
      </c>
      <c r="C741" s="89">
        <f t="shared" si="172"/>
        <v>693.31268858599992</v>
      </c>
      <c r="D741" s="89">
        <f t="shared" si="172"/>
        <v>938.86018324000008</v>
      </c>
      <c r="E741" s="89">
        <f t="shared" si="172"/>
        <v>1088.9934281800001</v>
      </c>
      <c r="F741" s="89">
        <f t="shared" si="172"/>
        <v>1205.7985234399998</v>
      </c>
      <c r="G741" s="89">
        <f t="shared" si="172"/>
        <v>1328.6913137399999</v>
      </c>
      <c r="H741" s="89">
        <f t="shared" si="172"/>
        <v>1482.5336470000002</v>
      </c>
      <c r="I741" s="89">
        <f t="shared" si="172"/>
        <v>1676.6832604200004</v>
      </c>
      <c r="J741" s="89">
        <f t="shared" si="172"/>
        <v>1911.4657681000003</v>
      </c>
      <c r="K741" s="89">
        <f t="shared" si="172"/>
        <v>2188.14830248</v>
      </c>
      <c r="M741" s="32"/>
      <c r="N741" s="6"/>
      <c r="O741" s="1"/>
      <c r="P741" s="6"/>
      <c r="Q741" s="6"/>
      <c r="R741" s="1"/>
      <c r="S741" s="1"/>
      <c r="T741" s="1"/>
      <c r="U741" s="1"/>
      <c r="V741" s="1"/>
      <c r="W741" s="1"/>
      <c r="X741" s="3"/>
      <c r="Y741" s="3"/>
      <c r="Z741" s="3"/>
      <c r="AA741" s="3"/>
      <c r="AB741" s="3"/>
      <c r="AC741" s="3"/>
      <c r="AD741" s="3"/>
      <c r="AE741" s="3"/>
      <c r="AF741" s="3"/>
      <c r="AG741" s="3"/>
      <c r="AH741" s="3"/>
      <c r="AI741" s="3"/>
    </row>
    <row r="742" spans="1:35" ht="14.5" hidden="1" outlineLevel="1">
      <c r="A742" s="23" t="s">
        <v>3</v>
      </c>
      <c r="B742" s="89">
        <f t="shared" ref="B742:K742" si="173">B$734*B57*1000</f>
        <v>621.32889246169032</v>
      </c>
      <c r="C742" s="89">
        <f t="shared" si="173"/>
        <v>1083.4361156780001</v>
      </c>
      <c r="D742" s="89">
        <f t="shared" si="173"/>
        <v>1413.8295513300004</v>
      </c>
      <c r="E742" s="89">
        <f t="shared" si="173"/>
        <v>1752.1984943680002</v>
      </c>
      <c r="F742" s="89">
        <f t="shared" si="173"/>
        <v>2118.5579751559999</v>
      </c>
      <c r="G742" s="89">
        <f t="shared" si="173"/>
        <v>2502.5185828860003</v>
      </c>
      <c r="H742" s="89">
        <f t="shared" si="173"/>
        <v>2874.4598053080008</v>
      </c>
      <c r="I742" s="89">
        <f t="shared" si="173"/>
        <v>3259.7210545060002</v>
      </c>
      <c r="J742" s="89">
        <f t="shared" si="173"/>
        <v>3676.301270124</v>
      </c>
      <c r="K742" s="89">
        <f t="shared" si="173"/>
        <v>4154.6523823000007</v>
      </c>
      <c r="M742" s="32"/>
      <c r="N742" s="6"/>
      <c r="O742" s="1"/>
      <c r="P742" s="6"/>
      <c r="Q742" s="6"/>
      <c r="R742" s="1"/>
      <c r="S742" s="1"/>
      <c r="T742" s="1"/>
      <c r="U742" s="1"/>
      <c r="V742" s="1"/>
      <c r="W742" s="1"/>
      <c r="X742" s="3"/>
      <c r="Y742" s="3"/>
      <c r="Z742" s="3"/>
      <c r="AA742" s="3"/>
      <c r="AB742" s="3"/>
      <c r="AC742" s="3"/>
      <c r="AD742" s="3"/>
      <c r="AE742" s="3"/>
      <c r="AF742" s="3"/>
      <c r="AG742" s="3"/>
      <c r="AH742" s="3"/>
      <c r="AI742" s="3"/>
    </row>
    <row r="743" spans="1:35" ht="14.5" hidden="1" outlineLevel="1">
      <c r="A743" s="23" t="s">
        <v>4</v>
      </c>
      <c r="B743" s="89">
        <f t="shared" ref="B743:K743" si="174">B$734*B58*1000</f>
        <v>344.46877524098539</v>
      </c>
      <c r="C743" s="89">
        <f t="shared" si="174"/>
        <v>618.05215513999997</v>
      </c>
      <c r="D743" s="89">
        <f t="shared" si="174"/>
        <v>828.78692498000009</v>
      </c>
      <c r="E743" s="89">
        <f t="shared" si="174"/>
        <v>1076.27900604</v>
      </c>
      <c r="F743" s="89">
        <f t="shared" si="174"/>
        <v>1343.38436806</v>
      </c>
      <c r="G743" s="89">
        <f t="shared" si="174"/>
        <v>1616.5672929000002</v>
      </c>
      <c r="H743" s="89">
        <f t="shared" si="174"/>
        <v>1909.4064162600002</v>
      </c>
      <c r="I743" s="89">
        <f t="shared" si="174"/>
        <v>2222.6973885200005</v>
      </c>
      <c r="J743" s="89">
        <f t="shared" si="174"/>
        <v>2571.8591050600007</v>
      </c>
      <c r="K743" s="89">
        <f t="shared" si="174"/>
        <v>2972.8318264400004</v>
      </c>
      <c r="M743" s="32"/>
      <c r="N743" s="6"/>
      <c r="O743" s="1"/>
      <c r="P743" s="6"/>
      <c r="Q743" s="6"/>
      <c r="R743" s="1"/>
      <c r="S743" s="1"/>
      <c r="T743" s="1"/>
      <c r="U743" s="1"/>
      <c r="V743" s="1"/>
      <c r="W743" s="1"/>
      <c r="X743" s="3"/>
      <c r="Y743" s="3"/>
      <c r="Z743" s="3"/>
      <c r="AA743" s="3"/>
      <c r="AB743" s="3"/>
      <c r="AC743" s="3"/>
      <c r="AD743" s="3"/>
      <c r="AE743" s="3"/>
      <c r="AF743" s="3"/>
      <c r="AG743" s="3"/>
      <c r="AH743" s="3"/>
      <c r="AI743" s="3"/>
    </row>
    <row r="744" spans="1:35" ht="14.5" hidden="1" outlineLevel="1">
      <c r="A744" s="23" t="s">
        <v>0</v>
      </c>
      <c r="B744" s="89">
        <f t="shared" ref="B744:K744" si="175">B$734*B59*1000</f>
        <v>1606.273698334852</v>
      </c>
      <c r="C744" s="89">
        <f t="shared" si="175"/>
        <v>2234.2873079800002</v>
      </c>
      <c r="D744" s="89">
        <f t="shared" si="175"/>
        <v>2550.3903258400001</v>
      </c>
      <c r="E744" s="89">
        <f t="shared" si="175"/>
        <v>2835.9293074000007</v>
      </c>
      <c r="F744" s="89">
        <f t="shared" si="175"/>
        <v>3097.5638234799999</v>
      </c>
      <c r="G744" s="89">
        <f t="shared" si="175"/>
        <v>3344.901742</v>
      </c>
      <c r="H744" s="89">
        <f t="shared" si="175"/>
        <v>3584.4015543</v>
      </c>
      <c r="I744" s="89">
        <f t="shared" si="175"/>
        <v>3790.6221523800004</v>
      </c>
      <c r="J744" s="89">
        <f t="shared" si="175"/>
        <v>3943.6532553600009</v>
      </c>
      <c r="K744" s="89">
        <f t="shared" si="175"/>
        <v>4050.4612988000013</v>
      </c>
      <c r="M744" s="32"/>
      <c r="N744" s="6"/>
      <c r="O744" s="1"/>
      <c r="P744" s="6"/>
      <c r="Q744" s="6"/>
      <c r="R744" s="1"/>
      <c r="S744" s="1"/>
      <c r="T744" s="1"/>
      <c r="U744" s="1"/>
      <c r="V744" s="1"/>
      <c r="W744" s="1"/>
      <c r="X744" s="3"/>
      <c r="Y744" s="3"/>
      <c r="Z744" s="3"/>
      <c r="AA744" s="3"/>
      <c r="AB744" s="3"/>
      <c r="AC744" s="3"/>
      <c r="AD744" s="3"/>
      <c r="AE744" s="3"/>
      <c r="AF744" s="3"/>
      <c r="AG744" s="3"/>
      <c r="AH744" s="3"/>
      <c r="AI744" s="3"/>
    </row>
    <row r="745" spans="1:35" ht="14.5" hidden="1" outlineLevel="1">
      <c r="A745" s="23" t="s">
        <v>1</v>
      </c>
      <c r="B745" s="89">
        <f t="shared" ref="B745:K745" si="176">B$734*B60*1000</f>
        <v>468.31738987955754</v>
      </c>
      <c r="C745" s="89">
        <f t="shared" si="176"/>
        <v>537.56788960000017</v>
      </c>
      <c r="D745" s="89">
        <f t="shared" si="176"/>
        <v>521.83507473999998</v>
      </c>
      <c r="E745" s="89">
        <f t="shared" si="176"/>
        <v>518.91879970000014</v>
      </c>
      <c r="F745" s="89">
        <f t="shared" si="176"/>
        <v>515.84793344000002</v>
      </c>
      <c r="G745" s="89">
        <f t="shared" si="176"/>
        <v>511.75987338000004</v>
      </c>
      <c r="H745" s="89">
        <f t="shared" si="176"/>
        <v>501.78837100000004</v>
      </c>
      <c r="I745" s="89">
        <f t="shared" si="176"/>
        <v>484.23976216</v>
      </c>
      <c r="J745" s="89">
        <f t="shared" si="176"/>
        <v>465.65896272000009</v>
      </c>
      <c r="K745" s="89">
        <f t="shared" si="176"/>
        <v>446.31399218000001</v>
      </c>
      <c r="M745" s="32"/>
      <c r="N745" s="6"/>
      <c r="O745" s="1"/>
      <c r="P745" s="6"/>
      <c r="Q745" s="6"/>
      <c r="R745" s="1"/>
      <c r="S745" s="1"/>
      <c r="T745" s="1"/>
      <c r="U745" s="1"/>
      <c r="V745" s="1"/>
      <c r="W745" s="1"/>
      <c r="X745" s="3"/>
      <c r="Y745" s="3"/>
      <c r="Z745" s="3"/>
      <c r="AA745" s="3"/>
      <c r="AB745" s="3"/>
      <c r="AC745" s="3"/>
      <c r="AD745" s="3"/>
      <c r="AE745" s="3"/>
      <c r="AF745" s="3"/>
      <c r="AG745" s="3"/>
      <c r="AH745" s="3"/>
      <c r="AI745" s="3"/>
    </row>
    <row r="746" spans="1:35" ht="14.5" hidden="1" outlineLevel="1">
      <c r="A746" s="23" t="s">
        <v>7</v>
      </c>
      <c r="B746" s="89">
        <f t="shared" ref="B746:K746" si="177">B$734*B61*1000</f>
        <v>449.80984651116466</v>
      </c>
      <c r="C746" s="89">
        <f t="shared" si="177"/>
        <v>816.17850328000009</v>
      </c>
      <c r="D746" s="89">
        <f t="shared" si="177"/>
        <v>1108.3732004799999</v>
      </c>
      <c r="E746" s="89">
        <f t="shared" si="177"/>
        <v>1371.2823139400002</v>
      </c>
      <c r="F746" s="89">
        <f t="shared" si="177"/>
        <v>1610.5163915400003</v>
      </c>
      <c r="G746" s="89">
        <f t="shared" si="177"/>
        <v>1831.2521714199997</v>
      </c>
      <c r="H746" s="89">
        <f t="shared" si="177"/>
        <v>2025.1518665000003</v>
      </c>
      <c r="I746" s="89">
        <f t="shared" si="177"/>
        <v>2203.3071754399998</v>
      </c>
      <c r="J746" s="89">
        <f t="shared" si="177"/>
        <v>2386.5031390199997</v>
      </c>
      <c r="K746" s="89">
        <f t="shared" si="177"/>
        <v>2592.6525482340007</v>
      </c>
      <c r="M746" s="32"/>
      <c r="N746" s="6"/>
      <c r="O746" s="1"/>
      <c r="P746" s="6"/>
      <c r="Q746" s="6"/>
      <c r="R746" s="1"/>
      <c r="S746" s="1"/>
      <c r="T746" s="1"/>
      <c r="U746" s="1"/>
      <c r="V746" s="1"/>
      <c r="W746" s="1"/>
      <c r="X746" s="3"/>
      <c r="Y746" s="3"/>
      <c r="Z746" s="3"/>
      <c r="AA746" s="3"/>
      <c r="AB746" s="3"/>
      <c r="AC746" s="3"/>
      <c r="AD746" s="3"/>
      <c r="AE746" s="3"/>
      <c r="AF746" s="3"/>
      <c r="AG746" s="3"/>
    </row>
    <row r="747" spans="1:35" ht="14.5" hidden="1" outlineLevel="1">
      <c r="A747" s="23" t="s">
        <v>8</v>
      </c>
      <c r="B747" s="89">
        <f t="shared" ref="B747:K747" si="178">B$734*B62*1000</f>
        <v>496.92531270655564</v>
      </c>
      <c r="C747" s="89">
        <f t="shared" si="178"/>
        <v>1456.4899346760001</v>
      </c>
      <c r="D747" s="89">
        <f t="shared" si="178"/>
        <v>2597.2537064880007</v>
      </c>
      <c r="E747" s="89">
        <f t="shared" si="178"/>
        <v>3498.6722654519999</v>
      </c>
      <c r="F747" s="89">
        <f t="shared" si="178"/>
        <v>4129.9767626600014</v>
      </c>
      <c r="G747" s="89">
        <f t="shared" si="178"/>
        <v>4615.7276950400001</v>
      </c>
      <c r="H747" s="89">
        <f t="shared" si="178"/>
        <v>5085.4294190000001</v>
      </c>
      <c r="I747" s="89">
        <f t="shared" si="178"/>
        <v>5573.2535399800008</v>
      </c>
      <c r="J747" s="89">
        <f t="shared" si="178"/>
        <v>6066.6025155400002</v>
      </c>
      <c r="K747" s="89">
        <f t="shared" si="178"/>
        <v>6579.8624491600012</v>
      </c>
      <c r="M747" s="32"/>
      <c r="N747" s="9" t="s">
        <v>9</v>
      </c>
      <c r="O747" s="1"/>
      <c r="P747" s="6"/>
      <c r="Q747" s="6"/>
      <c r="R747" s="1"/>
      <c r="S747" s="1"/>
      <c r="T747" s="1"/>
      <c r="U747" s="1"/>
      <c r="V747" s="1"/>
      <c r="W747" s="1"/>
      <c r="X747" s="3"/>
      <c r="Y747" s="3"/>
      <c r="Z747" s="3"/>
      <c r="AA747" s="3"/>
      <c r="AB747" s="3"/>
      <c r="AC747" s="3"/>
      <c r="AD747" s="3"/>
      <c r="AE747" s="3"/>
      <c r="AF747" s="3"/>
      <c r="AG747" s="3"/>
    </row>
    <row r="748" spans="1:35" ht="14.5" hidden="1" outlineLevel="1">
      <c r="A748" s="23" t="s">
        <v>89</v>
      </c>
      <c r="B748" s="89">
        <f>SUM(B738:B747)</f>
        <v>7377.6910218137091</v>
      </c>
      <c r="C748" s="89">
        <f t="shared" ref="C748:K748" si="179">SUM(C738:C747)</f>
        <v>13699.747934027399</v>
      </c>
      <c r="D748" s="89">
        <f t="shared" si="179"/>
        <v>18372.323676742002</v>
      </c>
      <c r="E748" s="89">
        <f t="shared" si="179"/>
        <v>22051.790952841999</v>
      </c>
      <c r="F748" s="89">
        <f t="shared" si="179"/>
        <v>24871.554955968004</v>
      </c>
      <c r="G748" s="89">
        <f t="shared" si="179"/>
        <v>27127.808686776003</v>
      </c>
      <c r="H748" s="89">
        <f t="shared" si="179"/>
        <v>29156.640364936</v>
      </c>
      <c r="I748" s="89">
        <f t="shared" si="179"/>
        <v>31199.587514676005</v>
      </c>
      <c r="J748" s="89">
        <f t="shared" si="179"/>
        <v>33384.716613164004</v>
      </c>
      <c r="K748" s="89">
        <f t="shared" si="179"/>
        <v>35861.585163110001</v>
      </c>
      <c r="M748" s="32"/>
      <c r="N748" s="9"/>
      <c r="O748" s="1"/>
      <c r="P748" s="6"/>
      <c r="Q748" s="6"/>
      <c r="R748" s="1"/>
      <c r="S748" s="1"/>
      <c r="T748" s="1"/>
      <c r="U748" s="1"/>
      <c r="V748" s="1"/>
      <c r="W748" s="1"/>
      <c r="X748" s="3"/>
      <c r="Y748" s="3"/>
      <c r="Z748" s="3"/>
      <c r="AA748" s="3"/>
      <c r="AB748" s="3"/>
      <c r="AC748" s="3"/>
      <c r="AD748" s="3"/>
      <c r="AE748" s="3"/>
      <c r="AF748" s="3"/>
      <c r="AG748" s="3"/>
    </row>
    <row r="749" spans="1:35" ht="14.5" hidden="1" outlineLevel="1">
      <c r="A749" s="32"/>
      <c r="B749" s="5"/>
      <c r="C749" s="5"/>
      <c r="D749" s="5"/>
      <c r="E749" s="5"/>
      <c r="F749" s="5"/>
      <c r="G749" s="5"/>
      <c r="H749" s="5"/>
      <c r="I749" s="5"/>
      <c r="J749" s="5"/>
      <c r="K749" s="5"/>
      <c r="L749" s="5"/>
      <c r="M749" s="10" t="s">
        <v>9</v>
      </c>
      <c r="N749" s="5"/>
      <c r="O749" s="5"/>
      <c r="P749" s="5"/>
      <c r="Q749" s="5"/>
      <c r="R749" s="5"/>
      <c r="S749" s="5"/>
      <c r="T749" s="5"/>
    </row>
    <row r="750" spans="1:35" hidden="1" outlineLevel="1">
      <c r="A750" s="10" t="s">
        <v>99</v>
      </c>
      <c r="B750" s="6"/>
      <c r="C750" s="6"/>
      <c r="D750" s="6"/>
      <c r="E750" s="6"/>
      <c r="F750" s="6"/>
      <c r="G750" s="6"/>
      <c r="H750" s="6"/>
      <c r="I750" s="6"/>
      <c r="J750" s="9" t="s">
        <v>102</v>
      </c>
      <c r="K750" s="6"/>
      <c r="L750" s="55"/>
      <c r="M750" s="5"/>
      <c r="N750" s="5"/>
      <c r="O750" s="5"/>
      <c r="P750" s="5"/>
      <c r="Q750" s="5"/>
      <c r="R750" s="5"/>
      <c r="S750" s="5"/>
      <c r="T750" s="5"/>
    </row>
    <row r="751" spans="1:35" ht="14.5" hidden="1" outlineLevel="1">
      <c r="A751" s="21"/>
      <c r="B751" s="21">
        <v>2010</v>
      </c>
      <c r="C751" s="21">
        <v>2020</v>
      </c>
      <c r="D751" s="21">
        <v>2030</v>
      </c>
      <c r="E751" s="21">
        <v>2040</v>
      </c>
      <c r="F751" s="21">
        <v>2050</v>
      </c>
      <c r="G751" s="21">
        <v>2060</v>
      </c>
      <c r="H751" s="21">
        <v>2070</v>
      </c>
      <c r="I751" s="21">
        <v>2080</v>
      </c>
      <c r="J751" s="21">
        <v>2090</v>
      </c>
      <c r="K751" s="21">
        <v>2100</v>
      </c>
      <c r="M751" s="32"/>
      <c r="N751" s="56"/>
      <c r="O751" s="16"/>
      <c r="P751" s="56"/>
      <c r="Q751" s="56"/>
      <c r="R751" s="56"/>
      <c r="S751" s="56"/>
      <c r="T751" s="56"/>
      <c r="U751" s="56"/>
      <c r="V751" s="56"/>
      <c r="W751" s="57"/>
    </row>
    <row r="752" spans="1:35" ht="14.5" hidden="1" outlineLevel="1">
      <c r="A752" s="21" t="s">
        <v>89</v>
      </c>
      <c r="B752" s="87">
        <f>'[4]Container data'!$H$46</f>
        <v>3.9252292421518119E-4</v>
      </c>
      <c r="C752" s="87">
        <f>'[4]Container data'!$H$51</f>
        <v>3.4260295150494397E-4</v>
      </c>
      <c r="D752" s="87">
        <f>'[4]Container data'!$H$52</f>
        <v>2.9454618701663327E-4</v>
      </c>
      <c r="E752" s="87">
        <f>'[4]Container data'!$H$53</f>
        <v>2.5323032362955432E-4</v>
      </c>
      <c r="F752" s="87">
        <f>'[4]Container data'!$H$54</f>
        <v>2.1770981812746271E-4</v>
      </c>
      <c r="G752" s="87">
        <f>'[4]Container data'!$H$55</f>
        <v>1.871717582228811E-4</v>
      </c>
      <c r="H752" s="87">
        <f>'[4]Container data'!$H$56</f>
        <v>1.6334475517693094E-4</v>
      </c>
      <c r="I752" s="87">
        <f>'[4]Container data'!$H$56</f>
        <v>1.6334475517693094E-4</v>
      </c>
      <c r="J752" s="87">
        <f>'[4]Container data'!$H$58</f>
        <v>1.2631097848279306E-4</v>
      </c>
      <c r="K752" s="87">
        <f>'[4]Container data'!$H$59</f>
        <v>1.1192070969008277E-4</v>
      </c>
      <c r="M752" s="32"/>
      <c r="N752" s="6"/>
      <c r="O752" s="1"/>
      <c r="P752" s="6"/>
      <c r="Q752" s="6"/>
      <c r="R752" s="1"/>
      <c r="S752" s="1"/>
      <c r="T752" s="1"/>
      <c r="U752" s="1"/>
      <c r="V752" s="1"/>
      <c r="W752" s="1"/>
      <c r="X752" s="3"/>
      <c r="Y752" s="3"/>
      <c r="Z752" s="3"/>
      <c r="AA752" s="3"/>
      <c r="AB752" s="3"/>
      <c r="AC752" s="3"/>
      <c r="AD752" s="3"/>
      <c r="AE752" s="3"/>
      <c r="AF752" s="3"/>
      <c r="AG752" s="3"/>
    </row>
    <row r="753" spans="1:35" ht="14.5" hidden="1" outlineLevel="1">
      <c r="A753" s="79"/>
      <c r="B753" s="86"/>
      <c r="C753" s="2"/>
      <c r="D753" s="2"/>
      <c r="E753" s="2"/>
      <c r="F753" s="2"/>
      <c r="G753" s="2"/>
      <c r="H753" s="2"/>
      <c r="I753" s="2"/>
      <c r="J753" s="2"/>
      <c r="K753" s="2"/>
      <c r="M753" s="32"/>
      <c r="N753" s="6"/>
      <c r="O753" s="1"/>
      <c r="P753" s="6"/>
      <c r="Q753" s="6"/>
      <c r="R753" s="1"/>
      <c r="S753" s="1"/>
      <c r="T753" s="1"/>
      <c r="U753" s="1"/>
      <c r="V753" s="1"/>
      <c r="W753" s="1"/>
      <c r="X753" s="3"/>
      <c r="Y753" s="3"/>
      <c r="Z753" s="3"/>
      <c r="AA753" s="3"/>
      <c r="AB753" s="3"/>
      <c r="AC753" s="3"/>
      <c r="AD753" s="3"/>
      <c r="AE753" s="3"/>
      <c r="AF753" s="3"/>
      <c r="AG753" s="3"/>
    </row>
    <row r="754" spans="1:35" collapsed="1">
      <c r="A754" s="10" t="s">
        <v>100</v>
      </c>
      <c r="B754" s="6"/>
      <c r="C754" s="6"/>
      <c r="D754" s="6"/>
      <c r="E754" s="6"/>
      <c r="F754" s="6"/>
      <c r="G754" s="6"/>
      <c r="H754" s="6"/>
      <c r="I754" s="6"/>
      <c r="J754" s="9" t="s">
        <v>104</v>
      </c>
      <c r="K754" s="6"/>
      <c r="L754" s="55"/>
      <c r="M754" s="5"/>
      <c r="N754" s="5"/>
      <c r="O754" s="5"/>
      <c r="P754" s="5"/>
      <c r="Q754" s="5"/>
      <c r="R754" s="5"/>
      <c r="S754" s="5"/>
      <c r="T754" s="5"/>
    </row>
    <row r="755" spans="1:35" ht="14.5">
      <c r="A755" s="84"/>
      <c r="B755" s="84">
        <v>2010</v>
      </c>
      <c r="C755" s="84">
        <v>2020</v>
      </c>
      <c r="D755" s="84">
        <v>2030</v>
      </c>
      <c r="E755" s="84">
        <v>2040</v>
      </c>
      <c r="F755" s="84">
        <v>2050</v>
      </c>
      <c r="G755" s="84">
        <v>2060</v>
      </c>
      <c r="H755" s="84">
        <v>2070</v>
      </c>
      <c r="I755" s="84">
        <v>2080</v>
      </c>
      <c r="J755" s="84">
        <v>2090</v>
      </c>
      <c r="K755" s="84">
        <v>2100</v>
      </c>
      <c r="L755" s="84">
        <v>2110</v>
      </c>
      <c r="M755" s="84">
        <v>2120</v>
      </c>
      <c r="N755" s="84">
        <v>2130</v>
      </c>
      <c r="O755" s="84">
        <v>2140</v>
      </c>
      <c r="P755" s="84">
        <v>2150</v>
      </c>
      <c r="Q755" s="56"/>
      <c r="R755" s="56"/>
      <c r="S755" s="56"/>
      <c r="T755" s="56"/>
      <c r="U755" s="56"/>
      <c r="V755" s="56"/>
      <c r="W755" s="57"/>
    </row>
    <row r="756" spans="1:35" ht="14.5">
      <c r="A756" s="84" t="s">
        <v>5</v>
      </c>
      <c r="B756" s="90">
        <f>B738*B$752</f>
        <v>6.1268312991709907E-2</v>
      </c>
      <c r="C756" s="90">
        <f t="shared" ref="C756:K756" si="180">C738*C$752</f>
        <v>0.11138591073574153</v>
      </c>
      <c r="D756" s="90">
        <f t="shared" si="180"/>
        <v>0.13891274609870294</v>
      </c>
      <c r="E756" s="90">
        <f t="shared" si="180"/>
        <v>0.16395078604575314</v>
      </c>
      <c r="F756" s="90">
        <f t="shared" si="180"/>
        <v>0.18474847431153735</v>
      </c>
      <c r="G756" s="90">
        <f t="shared" si="180"/>
        <v>0.19959102204239446</v>
      </c>
      <c r="H756" s="90">
        <f t="shared" si="180"/>
        <v>0.21051819557182508</v>
      </c>
      <c r="I756" s="90">
        <f t="shared" si="180"/>
        <v>0.24703281559864457</v>
      </c>
      <c r="J756" s="90">
        <f t="shared" si="180"/>
        <v>0.21969420220798175</v>
      </c>
      <c r="K756" s="90">
        <f t="shared" si="180"/>
        <v>0.22075016083539384</v>
      </c>
      <c r="M756" s="32"/>
      <c r="N756" s="6"/>
      <c r="O756" s="1"/>
      <c r="P756" s="6"/>
      <c r="Q756" s="6"/>
      <c r="R756" s="1"/>
      <c r="S756" s="1"/>
      <c r="T756" s="1"/>
      <c r="U756" s="1"/>
      <c r="V756" s="1"/>
      <c r="W756" s="1"/>
      <c r="X756" s="3"/>
      <c r="Y756" s="3"/>
      <c r="Z756" s="3"/>
      <c r="AA756" s="3"/>
      <c r="AB756" s="3"/>
      <c r="AC756" s="3"/>
      <c r="AD756" s="3"/>
      <c r="AE756" s="3"/>
      <c r="AF756" s="3"/>
      <c r="AG756" s="3"/>
      <c r="AH756" s="3"/>
      <c r="AI756" s="3"/>
    </row>
    <row r="757" spans="1:35" ht="14.5">
      <c r="A757" s="84" t="s">
        <v>6</v>
      </c>
      <c r="B757" s="90">
        <f t="shared" ref="B757:K765" si="181">B739*B$752</f>
        <v>0.43748531540902241</v>
      </c>
      <c r="C757" s="90">
        <f t="shared" si="181"/>
        <v>1.2026459150381896</v>
      </c>
      <c r="D757" s="90">
        <f t="shared" si="181"/>
        <v>1.547040516304758</v>
      </c>
      <c r="E757" s="90">
        <f t="shared" si="181"/>
        <v>1.5982809259010939</v>
      </c>
      <c r="F757" s="90">
        <f t="shared" si="181"/>
        <v>1.4851944631453105</v>
      </c>
      <c r="G757" s="90">
        <f t="shared" si="181"/>
        <v>1.3009939148515188</v>
      </c>
      <c r="H757" s="90">
        <f t="shared" si="181"/>
        <v>1.1256717671571668</v>
      </c>
      <c r="I757" s="90">
        <f t="shared" si="181"/>
        <v>1.1143745246024042</v>
      </c>
      <c r="J757" s="90">
        <f t="shared" si="181"/>
        <v>0.86374159122436622</v>
      </c>
      <c r="K757" s="90">
        <f t="shared" si="181"/>
        <v>0.78276205790550313</v>
      </c>
      <c r="M757" s="32"/>
      <c r="N757" s="6"/>
      <c r="O757" s="1"/>
      <c r="P757" s="6"/>
      <c r="Q757" s="6"/>
      <c r="R757" s="1"/>
      <c r="S757" s="1"/>
      <c r="T757" s="1"/>
      <c r="U757" s="1"/>
      <c r="V757" s="1"/>
      <c r="W757" s="1"/>
      <c r="X757" s="3"/>
      <c r="Y757" s="3"/>
      <c r="Z757" s="3"/>
      <c r="AA757" s="3"/>
      <c r="AB757" s="3"/>
      <c r="AC757" s="3"/>
      <c r="AD757" s="3"/>
      <c r="AE757" s="3"/>
      <c r="AF757" s="3"/>
      <c r="AG757" s="3"/>
      <c r="AH757" s="3"/>
      <c r="AI757" s="3"/>
    </row>
    <row r="758" spans="1:35" ht="14.5">
      <c r="A758" s="84" t="s">
        <v>11</v>
      </c>
      <c r="B758" s="90">
        <f t="shared" si="181"/>
        <v>0.70072595862637566</v>
      </c>
      <c r="C758" s="90">
        <f t="shared" si="181"/>
        <v>0.83080768786784887</v>
      </c>
      <c r="D758" s="90">
        <f t="shared" si="181"/>
        <v>0.79206225071328717</v>
      </c>
      <c r="E758" s="90">
        <f t="shared" si="181"/>
        <v>0.74715857050730383</v>
      </c>
      <c r="F758" s="90">
        <f t="shared" si="181"/>
        <v>0.69218881642682084</v>
      </c>
      <c r="G758" s="90">
        <f t="shared" si="181"/>
        <v>0.62875398451960629</v>
      </c>
      <c r="H758" s="90">
        <f t="shared" si="181"/>
        <v>0.57387691489107506</v>
      </c>
      <c r="I758" s="90">
        <f t="shared" si="181"/>
        <v>0.59694324994425674</v>
      </c>
      <c r="J758" s="90">
        <f t="shared" si="181"/>
        <v>0.4781054789874491</v>
      </c>
      <c r="K758" s="90">
        <f t="shared" si="181"/>
        <v>0.43765297142339232</v>
      </c>
      <c r="M758" s="32"/>
      <c r="N758" s="6"/>
      <c r="O758" s="1"/>
      <c r="P758" s="6"/>
      <c r="Q758" s="6"/>
      <c r="R758" s="1"/>
      <c r="S758" s="1"/>
      <c r="T758" s="1"/>
      <c r="U758" s="1"/>
      <c r="V758" s="1"/>
      <c r="W758" s="1"/>
      <c r="X758" s="3"/>
      <c r="Y758" s="3"/>
      <c r="Z758" s="3"/>
      <c r="AA758" s="3"/>
      <c r="AB758" s="3"/>
      <c r="AC758" s="3"/>
      <c r="AD758" s="3"/>
      <c r="AE758" s="3"/>
      <c r="AF758" s="3"/>
      <c r="AG758" s="3"/>
      <c r="AH758" s="3"/>
      <c r="AI758" s="3"/>
    </row>
    <row r="759" spans="1:35" ht="14.5">
      <c r="A759" s="84" t="s">
        <v>2</v>
      </c>
      <c r="B759" s="90">
        <f t="shared" si="181"/>
        <v>0.13139572843430142</v>
      </c>
      <c r="C759" s="90">
        <f t="shared" si="181"/>
        <v>0.23753097342539164</v>
      </c>
      <c r="D759" s="90">
        <f t="shared" si="181"/>
        <v>0.27653768711507964</v>
      </c>
      <c r="E759" s="90">
        <f t="shared" si="181"/>
        <v>0.27576615824847928</v>
      </c>
      <c r="F759" s="90">
        <f t="shared" si="181"/>
        <v>0.26251417723648546</v>
      </c>
      <c r="G759" s="90">
        <f t="shared" si="181"/>
        <v>0.24869348932818552</v>
      </c>
      <c r="H759" s="90">
        <f t="shared" si="181"/>
        <v>0.24216409561077759</v>
      </c>
      <c r="I759" s="90">
        <f t="shared" si="181"/>
        <v>0.27387741668256332</v>
      </c>
      <c r="J759" s="90">
        <f t="shared" si="181"/>
        <v>0.24143911150507463</v>
      </c>
      <c r="K759" s="90">
        <f t="shared" si="181"/>
        <v>0.24489911092071148</v>
      </c>
      <c r="M759" s="32"/>
      <c r="N759" s="6"/>
      <c r="O759" s="1"/>
      <c r="P759" s="6"/>
      <c r="Q759" s="6"/>
      <c r="R759" s="1"/>
      <c r="S759" s="1"/>
      <c r="T759" s="1"/>
      <c r="U759" s="1"/>
      <c r="V759" s="1"/>
      <c r="W759" s="1"/>
      <c r="X759" s="3"/>
      <c r="Y759" s="3"/>
      <c r="Z759" s="3"/>
      <c r="AA759" s="3"/>
      <c r="AB759" s="3"/>
      <c r="AC759" s="3"/>
      <c r="AD759" s="3"/>
      <c r="AE759" s="3"/>
      <c r="AF759" s="3"/>
      <c r="AG759" s="3"/>
      <c r="AH759" s="3"/>
      <c r="AI759" s="3"/>
    </row>
    <row r="760" spans="1:35" ht="14.5">
      <c r="A760" s="84" t="s">
        <v>3</v>
      </c>
      <c r="B760" s="90">
        <f t="shared" si="181"/>
        <v>0.24388583376844253</v>
      </c>
      <c r="C760" s="90">
        <f t="shared" si="181"/>
        <v>0.37118841099833472</v>
      </c>
      <c r="D760" s="90">
        <f t="shared" si="181"/>
        <v>0.41643810343568899</v>
      </c>
      <c r="E760" s="90">
        <f t="shared" si="181"/>
        <v>0.44370979179202652</v>
      </c>
      <c r="F760" s="90">
        <f t="shared" si="181"/>
        <v>0.4612308714636984</v>
      </c>
      <c r="G760" s="90">
        <f t="shared" si="181"/>
        <v>0.46840080314420551</v>
      </c>
      <c r="H760" s="90">
        <f t="shared" si="181"/>
        <v>0.46952793316396396</v>
      </c>
      <c r="I760" s="90">
        <f t="shared" si="181"/>
        <v>0.5324583375933698</v>
      </c>
      <c r="J760" s="90">
        <f t="shared" si="181"/>
        <v>0.46435721062689733</v>
      </c>
      <c r="K760" s="90">
        <f t="shared" si="181"/>
        <v>0.46499164314260916</v>
      </c>
      <c r="M760" s="32"/>
      <c r="N760" s="6"/>
      <c r="O760" s="1"/>
      <c r="P760" s="6"/>
      <c r="Q760" s="6"/>
      <c r="R760" s="1"/>
      <c r="S760" s="1"/>
      <c r="T760" s="1"/>
      <c r="U760" s="1"/>
      <c r="V760" s="1"/>
      <c r="W760" s="1"/>
      <c r="X760" s="3"/>
      <c r="Y760" s="3"/>
      <c r="Z760" s="3"/>
      <c r="AA760" s="3"/>
      <c r="AB760" s="3"/>
      <c r="AC760" s="3"/>
      <c r="AD760" s="3"/>
      <c r="AE760" s="3"/>
      <c r="AF760" s="3"/>
      <c r="AG760" s="3"/>
      <c r="AH760" s="3"/>
      <c r="AI760" s="3"/>
    </row>
    <row r="761" spans="1:35" ht="14.5">
      <c r="A761" s="84" t="s">
        <v>4</v>
      </c>
      <c r="B761" s="90">
        <f t="shared" si="181"/>
        <v>0.1352118909584136</v>
      </c>
      <c r="C761" s="90">
        <f t="shared" si="181"/>
        <v>0.2117464925349555</v>
      </c>
      <c r="D761" s="90">
        <f t="shared" si="181"/>
        <v>0.24411602860209952</v>
      </c>
      <c r="E761" s="90">
        <f t="shared" si="181"/>
        <v>0.27254648101520423</v>
      </c>
      <c r="F761" s="90">
        <f t="shared" si="181"/>
        <v>0.29246796644561901</v>
      </c>
      <c r="G761" s="90">
        <f t="shared" si="181"/>
        <v>0.30257574249769625</v>
      </c>
      <c r="H761" s="90">
        <f t="shared" si="181"/>
        <v>0.31189152359725086</v>
      </c>
      <c r="I761" s="90">
        <f t="shared" si="181"/>
        <v>0.36306596076020325</v>
      </c>
      <c r="J761" s="90">
        <f t="shared" si="181"/>
        <v>0.32485404008000918</v>
      </c>
      <c r="K761" s="90">
        <f t="shared" si="181"/>
        <v>0.3327214478044298</v>
      </c>
      <c r="M761" s="32"/>
      <c r="N761" s="6"/>
      <c r="O761" s="1"/>
      <c r="P761" s="6"/>
      <c r="Q761" s="6"/>
      <c r="R761" s="1"/>
      <c r="S761" s="1"/>
      <c r="T761" s="1"/>
      <c r="U761" s="1"/>
      <c r="V761" s="1"/>
      <c r="W761" s="1"/>
      <c r="X761" s="3"/>
      <c r="Y761" s="3"/>
      <c r="Z761" s="3"/>
      <c r="AA761" s="3"/>
      <c r="AB761" s="3"/>
      <c r="AC761" s="3"/>
      <c r="AD761" s="3"/>
      <c r="AE761" s="3"/>
      <c r="AF761" s="3"/>
      <c r="AG761" s="3"/>
      <c r="AH761" s="3"/>
      <c r="AI761" s="3"/>
    </row>
    <row r="762" spans="1:35" ht="14.5">
      <c r="A762" s="84" t="s">
        <v>0</v>
      </c>
      <c r="B762" s="90">
        <f t="shared" si="181"/>
        <v>0.63049924916032996</v>
      </c>
      <c r="C762" s="90">
        <f t="shared" si="181"/>
        <v>0.76547342622398384</v>
      </c>
      <c r="D762" s="90">
        <f t="shared" si="181"/>
        <v>0.75120774588028094</v>
      </c>
      <c r="E762" s="90">
        <f t="shared" si="181"/>
        <v>0.71814329630343998</v>
      </c>
      <c r="F762" s="90">
        <f t="shared" si="181"/>
        <v>0.67437005664803873</v>
      </c>
      <c r="G762" s="90">
        <f t="shared" si="181"/>
        <v>0.62607114013291787</v>
      </c>
      <c r="H762" s="90">
        <f t="shared" si="181"/>
        <v>0.58549319434294422</v>
      </c>
      <c r="I762" s="90">
        <f t="shared" si="181"/>
        <v>0.61917824744876215</v>
      </c>
      <c r="J762" s="90">
        <f t="shared" si="181"/>
        <v>0.49812670148137389</v>
      </c>
      <c r="K762" s="90">
        <f t="shared" si="181"/>
        <v>0.45333050313391055</v>
      </c>
      <c r="M762" s="32"/>
      <c r="N762" s="6"/>
      <c r="O762" s="1"/>
      <c r="P762" s="6"/>
      <c r="Q762" s="6"/>
      <c r="R762" s="1"/>
      <c r="S762" s="1"/>
      <c r="T762" s="1"/>
      <c r="U762" s="1"/>
      <c r="V762" s="1"/>
      <c r="W762" s="1"/>
      <c r="X762" s="3"/>
      <c r="Y762" s="3"/>
      <c r="Z762" s="3"/>
      <c r="AA762" s="3"/>
      <c r="AB762" s="3"/>
      <c r="AC762" s="3"/>
      <c r="AD762" s="3"/>
      <c r="AE762" s="3"/>
      <c r="AF762" s="3"/>
      <c r="AG762" s="3"/>
      <c r="AH762" s="3"/>
      <c r="AI762" s="3"/>
    </row>
    <row r="763" spans="1:35" ht="14.5">
      <c r="A763" s="84" t="s">
        <v>1</v>
      </c>
      <c r="B763" s="90">
        <f t="shared" si="181"/>
        <v>0.18382531133634503</v>
      </c>
      <c r="C763" s="90">
        <f t="shared" si="181"/>
        <v>0.18417234561124393</v>
      </c>
      <c r="D763" s="90">
        <f t="shared" si="181"/>
        <v>0.15370453151620683</v>
      </c>
      <c r="E763" s="90">
        <f t="shared" si="181"/>
        <v>0.13140597558549091</v>
      </c>
      <c r="F763" s="90">
        <f t="shared" si="181"/>
        <v>0.11230515977064989</v>
      </c>
      <c r="G763" s="90">
        <f t="shared" si="181"/>
        <v>9.5786995288453608E-2</v>
      </c>
      <c r="H763" s="90">
        <f t="shared" si="181"/>
        <v>8.1964498611625997E-2</v>
      </c>
      <c r="I763" s="90">
        <f t="shared" si="181"/>
        <v>7.9098025396960467E-2</v>
      </c>
      <c r="J763" s="90">
        <f t="shared" si="181"/>
        <v>5.8817839220445665E-2</v>
      </c>
      <c r="K763" s="90">
        <f t="shared" si="181"/>
        <v>4.9951778749399656E-2</v>
      </c>
      <c r="M763" s="32"/>
      <c r="N763" s="6"/>
      <c r="O763" s="1"/>
      <c r="P763" s="6"/>
      <c r="Q763" s="6"/>
      <c r="R763" s="1"/>
      <c r="S763" s="1"/>
      <c r="T763" s="1"/>
      <c r="U763" s="1"/>
      <c r="V763" s="1"/>
      <c r="W763" s="1"/>
      <c r="X763" s="3"/>
      <c r="Y763" s="3"/>
      <c r="Z763" s="3"/>
      <c r="AA763" s="3"/>
      <c r="AB763" s="3"/>
      <c r="AC763" s="3"/>
      <c r="AD763" s="3"/>
      <c r="AE763" s="3"/>
      <c r="AF763" s="3"/>
      <c r="AG763" s="3"/>
      <c r="AH763" s="3"/>
      <c r="AI763" s="3"/>
    </row>
    <row r="764" spans="1:35" ht="14.5">
      <c r="A764" s="84" t="s">
        <v>7</v>
      </c>
      <c r="B764" s="90">
        <f t="shared" si="181"/>
        <v>0.17656067629334418</v>
      </c>
      <c r="C764" s="90">
        <f t="shared" si="181"/>
        <v>0.2796251641786156</v>
      </c>
      <c r="D764" s="90">
        <f t="shared" si="181"/>
        <v>0.32646709999280643</v>
      </c>
      <c r="E764" s="90">
        <f t="shared" si="181"/>
        <v>0.34725026414651039</v>
      </c>
      <c r="F764" s="90">
        <f t="shared" si="181"/>
        <v>0.35062523069347101</v>
      </c>
      <c r="G764" s="90">
        <f t="shared" si="181"/>
        <v>0.34275868867415021</v>
      </c>
      <c r="H764" s="90">
        <f t="shared" si="181"/>
        <v>0.33079793582954731</v>
      </c>
      <c r="I764" s="90">
        <f t="shared" si="181"/>
        <v>0.359898671151822</v>
      </c>
      <c r="J764" s="90">
        <f t="shared" si="181"/>
        <v>0.30144154664187328</v>
      </c>
      <c r="K764" s="90">
        <f t="shared" si="181"/>
        <v>0.29017151317815093</v>
      </c>
      <c r="M764" s="32"/>
      <c r="N764" s="6"/>
      <c r="O764" s="1"/>
      <c r="P764" s="6"/>
      <c r="Q764" s="6"/>
      <c r="R764" s="1"/>
      <c r="S764" s="1"/>
      <c r="T764" s="1"/>
      <c r="U764" s="1"/>
      <c r="V764" s="1"/>
      <c r="W764" s="1"/>
      <c r="X764" s="3"/>
      <c r="Y764" s="3"/>
      <c r="Z764" s="3"/>
      <c r="AA764" s="3"/>
      <c r="AB764" s="3"/>
      <c r="AC764" s="3"/>
      <c r="AD764" s="3"/>
      <c r="AE764" s="3"/>
      <c r="AF764" s="3"/>
      <c r="AG764" s="3"/>
    </row>
    <row r="765" spans="1:35" ht="14.5">
      <c r="A765" s="84" t="s">
        <v>8</v>
      </c>
      <c r="B765" s="90">
        <f t="shared" si="181"/>
        <v>0.19505457686012057</v>
      </c>
      <c r="C765" s="90">
        <f t="shared" si="181"/>
        <v>0.49899775045724065</v>
      </c>
      <c r="D765" s="90">
        <f t="shared" si="181"/>
        <v>0.76501117596085855</v>
      </c>
      <c r="E765" s="90">
        <f t="shared" si="181"/>
        <v>0.88596991005415593</v>
      </c>
      <c r="F765" s="90">
        <f t="shared" si="181"/>
        <v>0.89913648986935613</v>
      </c>
      <c r="G765" s="90">
        <f t="shared" si="181"/>
        <v>0.86393386815868312</v>
      </c>
      <c r="H765" s="90">
        <f t="shared" si="181"/>
        <v>0.83067822341611719</v>
      </c>
      <c r="I765" s="90">
        <f t="shared" si="181"/>
        <v>0.91036173502699691</v>
      </c>
      <c r="J765" s="90">
        <f t="shared" si="181"/>
        <v>0.76627849980403118</v>
      </c>
      <c r="K765" s="90">
        <f t="shared" si="181"/>
        <v>0.73642287497311354</v>
      </c>
      <c r="M765" s="32"/>
      <c r="N765" s="9" t="s">
        <v>9</v>
      </c>
      <c r="O765" s="1"/>
      <c r="P765" s="6"/>
      <c r="Q765" s="6"/>
      <c r="R765" s="1"/>
      <c r="S765" s="1"/>
      <c r="T765" s="1"/>
      <c r="U765" s="1"/>
      <c r="V765" s="1"/>
      <c r="W765" s="1"/>
      <c r="X765" s="3"/>
      <c r="Y765" s="3"/>
      <c r="Z765" s="3"/>
      <c r="AA765" s="3"/>
      <c r="AB765" s="3"/>
      <c r="AC765" s="3"/>
      <c r="AD765" s="3"/>
      <c r="AE765" s="3"/>
      <c r="AF765" s="3"/>
      <c r="AG765" s="3"/>
    </row>
    <row r="766" spans="1:35" ht="14.5">
      <c r="A766" s="84" t="s">
        <v>89</v>
      </c>
      <c r="B766" s="90">
        <f>SUM(B756:B765)</f>
        <v>2.8959128538384054</v>
      </c>
      <c r="C766" s="90">
        <f t="shared" ref="C766:K766" si="182">SUM(C756:C765)</f>
        <v>4.6935740770715455</v>
      </c>
      <c r="D766" s="90">
        <f t="shared" si="182"/>
        <v>5.4114978856197684</v>
      </c>
      <c r="E766" s="90">
        <f t="shared" si="182"/>
        <v>5.5841821595994583</v>
      </c>
      <c r="F766" s="90">
        <f t="shared" si="182"/>
        <v>5.414781706010988</v>
      </c>
      <c r="G766" s="90">
        <f t="shared" si="182"/>
        <v>5.077559648637811</v>
      </c>
      <c r="H766" s="90">
        <f t="shared" si="182"/>
        <v>4.7625842821922939</v>
      </c>
      <c r="I766" s="90">
        <f t="shared" si="182"/>
        <v>5.0962889842059829</v>
      </c>
      <c r="J766" s="90">
        <f t="shared" si="182"/>
        <v>4.2168562217795023</v>
      </c>
      <c r="K766" s="90">
        <f t="shared" si="182"/>
        <v>4.0136540620666148</v>
      </c>
      <c r="M766" s="32"/>
      <c r="N766" s="9"/>
      <c r="O766" s="1"/>
      <c r="P766" s="6"/>
      <c r="Q766" s="6"/>
      <c r="R766" s="1"/>
      <c r="S766" s="1"/>
      <c r="T766" s="1"/>
      <c r="U766" s="1"/>
      <c r="V766" s="1"/>
      <c r="W766" s="1"/>
      <c r="X766" s="3"/>
      <c r="Y766" s="3"/>
      <c r="Z766" s="3"/>
      <c r="AA766" s="3"/>
      <c r="AB766" s="3"/>
      <c r="AC766" s="3"/>
      <c r="AD766" s="3"/>
      <c r="AE766" s="3"/>
      <c r="AF766" s="3"/>
      <c r="AG766" s="3"/>
    </row>
    <row r="767" spans="1:35" ht="14.5">
      <c r="A767" s="79"/>
      <c r="B767" s="1"/>
      <c r="C767" s="1"/>
      <c r="D767" s="1"/>
      <c r="E767" s="1"/>
      <c r="F767" s="1"/>
      <c r="G767" s="1"/>
      <c r="H767" s="1"/>
      <c r="I767" s="1"/>
      <c r="J767" s="1"/>
      <c r="K767" s="1"/>
      <c r="M767" s="32"/>
      <c r="N767" s="9"/>
      <c r="O767" s="1"/>
      <c r="P767" s="6"/>
      <c r="Q767" s="6"/>
      <c r="R767" s="1"/>
      <c r="S767" s="1"/>
      <c r="T767" s="1"/>
      <c r="U767" s="1"/>
      <c r="V767" s="1"/>
      <c r="W767" s="1"/>
      <c r="X767" s="3"/>
      <c r="Y767" s="3"/>
      <c r="Z767" s="3"/>
      <c r="AA767" s="3"/>
      <c r="AB767" s="3"/>
      <c r="AC767" s="3"/>
      <c r="AD767" s="3"/>
      <c r="AE767" s="3"/>
      <c r="AF767" s="3"/>
      <c r="AG767" s="3"/>
    </row>
    <row r="768" spans="1:35">
      <c r="A768" s="8" t="s">
        <v>136</v>
      </c>
    </row>
    <row r="769" spans="1:27" ht="14.5">
      <c r="A769" s="129"/>
      <c r="B769" s="129">
        <v>2010</v>
      </c>
      <c r="C769" s="129">
        <v>2020</v>
      </c>
      <c r="D769" s="129">
        <v>2030</v>
      </c>
      <c r="E769" s="129">
        <v>2040</v>
      </c>
      <c r="F769" s="129">
        <v>2050</v>
      </c>
      <c r="G769" s="129">
        <v>2060</v>
      </c>
      <c r="H769" s="129">
        <v>2070</v>
      </c>
      <c r="I769" s="129">
        <v>2080</v>
      </c>
      <c r="J769" s="129">
        <v>2090</v>
      </c>
      <c r="K769" s="129">
        <v>2100</v>
      </c>
    </row>
    <row r="770" spans="1:27" ht="14.5">
      <c r="A770" s="129" t="s">
        <v>5</v>
      </c>
      <c r="B770" s="138">
        <f t="shared" ref="B770:B779" si="183">B$780*B53/B$63</f>
        <v>0.10385861747967255</v>
      </c>
      <c r="C770" s="138">
        <f t="shared" ref="C770:K770" si="184">C$780*C53/C$63</f>
        <v>0.18928486367849082</v>
      </c>
      <c r="D770" s="138">
        <f t="shared" si="184"/>
        <v>0.23659338932883617</v>
      </c>
      <c r="E770" s="138">
        <f t="shared" si="184"/>
        <v>0.27948694372054633</v>
      </c>
      <c r="F770" s="138">
        <f t="shared" si="184"/>
        <v>0.3150291971827785</v>
      </c>
      <c r="G770" s="138">
        <f t="shared" si="184"/>
        <v>0.34037844474341594</v>
      </c>
      <c r="H770" s="138">
        <f t="shared" si="184"/>
        <v>0.35906629864489659</v>
      </c>
      <c r="I770" s="138">
        <f t="shared" si="184"/>
        <v>0.42147101442283158</v>
      </c>
      <c r="J770" s="138">
        <f t="shared" si="184"/>
        <v>0.37500861311341477</v>
      </c>
      <c r="K770" s="138">
        <f t="shared" si="184"/>
        <v>0.37704641409916834</v>
      </c>
    </row>
    <row r="771" spans="1:27" ht="14.5">
      <c r="A771" s="129" t="s">
        <v>6</v>
      </c>
      <c r="B771" s="138">
        <f t="shared" si="183"/>
        <v>0.74160063836240264</v>
      </c>
      <c r="C771" s="138">
        <f t="shared" ref="C771:K771" si="185">C$780*C54/C$63</f>
        <v>2.0437294679178089</v>
      </c>
      <c r="D771" s="138">
        <f t="shared" si="185"/>
        <v>2.6348882263223286</v>
      </c>
      <c r="E771" s="138">
        <f t="shared" si="185"/>
        <v>2.7245898721234743</v>
      </c>
      <c r="F771" s="138">
        <f t="shared" si="185"/>
        <v>2.5325222366708138</v>
      </c>
      <c r="G771" s="138">
        <f t="shared" si="185"/>
        <v>2.2186884000411</v>
      </c>
      <c r="H771" s="138">
        <f t="shared" si="185"/>
        <v>1.9199803315066937</v>
      </c>
      <c r="I771" s="138">
        <f t="shared" si="185"/>
        <v>1.9012719431341534</v>
      </c>
      <c r="J771" s="138">
        <f t="shared" si="185"/>
        <v>1.4743699786250233</v>
      </c>
      <c r="K771" s="138">
        <f t="shared" si="185"/>
        <v>1.3369758187683949</v>
      </c>
    </row>
    <row r="772" spans="1:27" ht="14.5">
      <c r="A772" s="129" t="s">
        <v>11</v>
      </c>
      <c r="B772" s="138">
        <f t="shared" si="183"/>
        <v>1.187831453836518</v>
      </c>
      <c r="C772" s="138">
        <f t="shared" ref="C772:K772" si="186">C$780*C55/C$63</f>
        <v>1.4118421163175581</v>
      </c>
      <c r="D772" s="138">
        <f t="shared" si="186"/>
        <v>1.3490244611716935</v>
      </c>
      <c r="E772" s="138">
        <f t="shared" si="186"/>
        <v>1.2736813917282699</v>
      </c>
      <c r="F772" s="138">
        <f t="shared" si="186"/>
        <v>1.1803057532704151</v>
      </c>
      <c r="G772" s="138">
        <f t="shared" si="186"/>
        <v>1.0722641789546594</v>
      </c>
      <c r="H772" s="138">
        <f t="shared" si="186"/>
        <v>0.97882208779139324</v>
      </c>
      <c r="I772" s="138">
        <f t="shared" si="186"/>
        <v>1.0184650023000759</v>
      </c>
      <c r="J772" s="138">
        <f t="shared" si="186"/>
        <v>0.81610561769524126</v>
      </c>
      <c r="K772" s="138">
        <f t="shared" si="186"/>
        <v>0.74752146440374523</v>
      </c>
    </row>
    <row r="773" spans="1:27" ht="14.5">
      <c r="A773" s="129" t="s">
        <v>2</v>
      </c>
      <c r="B773" s="138">
        <f t="shared" si="183"/>
        <v>0.22273468994923257</v>
      </c>
      <c r="C773" s="138">
        <f t="shared" ref="C773:K773" si="187">C$780*C56/C$63</f>
        <v>0.40365085339125745</v>
      </c>
      <c r="D773" s="138">
        <f t="shared" si="187"/>
        <v>0.47099341499753727</v>
      </c>
      <c r="E773" s="138">
        <f t="shared" si="187"/>
        <v>0.47009863514113004</v>
      </c>
      <c r="F773" s="138">
        <f t="shared" si="187"/>
        <v>0.44763363168267928</v>
      </c>
      <c r="G773" s="138">
        <f t="shared" si="187"/>
        <v>0.42411678766473226</v>
      </c>
      <c r="H773" s="138">
        <f t="shared" si="187"/>
        <v>0.41304251748625664</v>
      </c>
      <c r="I773" s="138">
        <f t="shared" si="187"/>
        <v>0.46727149329118461</v>
      </c>
      <c r="J773" s="138">
        <f t="shared" si="187"/>
        <v>0.41212624387392077</v>
      </c>
      <c r="K773" s="138">
        <f t="shared" si="187"/>
        <v>0.41829338306839303</v>
      </c>
    </row>
    <row r="774" spans="1:27" ht="14.5">
      <c r="A774" s="129" t="s">
        <v>3</v>
      </c>
      <c r="B774" s="138">
        <f t="shared" si="183"/>
        <v>0.41342162500043017</v>
      </c>
      <c r="C774" s="138">
        <f t="shared" ref="C774:K774" si="188">C$780*C57/C$63</f>
        <v>0.6307830793927357</v>
      </c>
      <c r="D774" s="138">
        <f t="shared" si="188"/>
        <v>0.70926898434154617</v>
      </c>
      <c r="E774" s="138">
        <f t="shared" si="188"/>
        <v>0.756392186934841</v>
      </c>
      <c r="F774" s="138">
        <f t="shared" si="188"/>
        <v>0.78648114250786161</v>
      </c>
      <c r="G774" s="138">
        <f t="shared" si="188"/>
        <v>0.7988011447575375</v>
      </c>
      <c r="H774" s="138">
        <f t="shared" si="188"/>
        <v>0.800841260365318</v>
      </c>
      <c r="I774" s="138">
        <f t="shared" si="188"/>
        <v>0.90844511948558881</v>
      </c>
      <c r="J774" s="138">
        <f t="shared" si="188"/>
        <v>0.79263791122513283</v>
      </c>
      <c r="K774" s="138">
        <f t="shared" si="188"/>
        <v>0.79421655218513676</v>
      </c>
      <c r="N774" s="8" t="s">
        <v>9</v>
      </c>
    </row>
    <row r="775" spans="1:27" ht="14.5">
      <c r="A775" s="129" t="s">
        <v>4</v>
      </c>
      <c r="B775" s="138">
        <f t="shared" si="183"/>
        <v>0.22920363522418499</v>
      </c>
      <c r="C775" s="138">
        <f t="shared" ref="C775:K775" si="189">C$780*C58/C$63</f>
        <v>0.35983371423847976</v>
      </c>
      <c r="D775" s="138">
        <f t="shared" si="189"/>
        <v>0.41577349968611066</v>
      </c>
      <c r="E775" s="138">
        <f t="shared" si="189"/>
        <v>0.46461005060062338</v>
      </c>
      <c r="F775" s="138">
        <f t="shared" si="189"/>
        <v>0.49871020052742793</v>
      </c>
      <c r="G775" s="138">
        <f t="shared" si="189"/>
        <v>0.51600647962298796</v>
      </c>
      <c r="H775" s="138">
        <f t="shared" si="189"/>
        <v>0.53197175974545796</v>
      </c>
      <c r="I775" s="138">
        <f t="shared" si="189"/>
        <v>0.61943907497948802</v>
      </c>
      <c r="J775" s="138">
        <f t="shared" si="189"/>
        <v>0.55451196167373373</v>
      </c>
      <c r="K775" s="138">
        <f t="shared" si="189"/>
        <v>0.568295979100504</v>
      </c>
    </row>
    <row r="776" spans="1:27" ht="14.5">
      <c r="A776" s="129" t="s">
        <v>0</v>
      </c>
      <c r="B776" s="138">
        <f t="shared" si="183"/>
        <v>1.0687870636918599</v>
      </c>
      <c r="C776" s="138">
        <f t="shared" ref="C776:K776" si="190">C$780*C59/C$63</f>
        <v>1.3008156253807148</v>
      </c>
      <c r="D776" s="138">
        <f t="shared" si="190"/>
        <v>1.2794418919744488</v>
      </c>
      <c r="E776" s="138">
        <f t="shared" si="190"/>
        <v>1.2242190469354337</v>
      </c>
      <c r="F776" s="138">
        <f t="shared" si="190"/>
        <v>1.1499215803627856</v>
      </c>
      <c r="G776" s="138">
        <f t="shared" si="190"/>
        <v>1.0676889110368688</v>
      </c>
      <c r="H776" s="138">
        <f t="shared" si="190"/>
        <v>0.99863517071982033</v>
      </c>
      <c r="I776" s="138">
        <f t="shared" si="190"/>
        <v>1.0564008811071202</v>
      </c>
      <c r="J776" s="138">
        <f t="shared" si="190"/>
        <v>0.85028098875566627</v>
      </c>
      <c r="K776" s="138">
        <f t="shared" si="190"/>
        <v>0.77429905356158324</v>
      </c>
    </row>
    <row r="777" spans="1:27" ht="14.5">
      <c r="A777" s="129" t="s">
        <v>1</v>
      </c>
      <c r="B777" s="138">
        <f t="shared" si="183"/>
        <v>0.3116103865263346</v>
      </c>
      <c r="C777" s="138">
        <f t="shared" ref="C777:K777" si="191">C$780*C60/C$63</f>
        <v>0.31297528656993762</v>
      </c>
      <c r="D777" s="138">
        <f t="shared" si="191"/>
        <v>0.26178646011922629</v>
      </c>
      <c r="E777" s="138">
        <f t="shared" si="191"/>
        <v>0.22400779763725262</v>
      </c>
      <c r="F777" s="138">
        <f t="shared" si="191"/>
        <v>0.1915003869659675</v>
      </c>
      <c r="G777" s="138">
        <f t="shared" si="191"/>
        <v>0.16335318166767784</v>
      </c>
      <c r="H777" s="138">
        <f t="shared" si="191"/>
        <v>0.13980116567510711</v>
      </c>
      <c r="I777" s="138">
        <f t="shared" si="191"/>
        <v>0.1349518076054457</v>
      </c>
      <c r="J777" s="138">
        <f t="shared" si="191"/>
        <v>0.10039953758773237</v>
      </c>
      <c r="K777" s="138">
        <f t="shared" si="191"/>
        <v>8.5318801055733667E-2</v>
      </c>
    </row>
    <row r="778" spans="1:27" ht="14.5">
      <c r="A778" s="129" t="s">
        <v>7</v>
      </c>
      <c r="B778" s="138">
        <f t="shared" si="183"/>
        <v>0.29929578350857994</v>
      </c>
      <c r="C778" s="138">
        <f t="shared" ref="C778:K778" si="192">C$780*C61/C$63</f>
        <v>0.47518407609196006</v>
      </c>
      <c r="D778" s="138">
        <f t="shared" si="192"/>
        <v>0.55603218466916016</v>
      </c>
      <c r="E778" s="138">
        <f t="shared" si="192"/>
        <v>0.59195760736015401</v>
      </c>
      <c r="F778" s="138">
        <f t="shared" si="192"/>
        <v>0.59787873945377812</v>
      </c>
      <c r="G778" s="138">
        <f t="shared" si="192"/>
        <v>0.58453365376534305</v>
      </c>
      <c r="H778" s="138">
        <f t="shared" si="192"/>
        <v>0.56421911699866567</v>
      </c>
      <c r="I778" s="138">
        <f t="shared" si="192"/>
        <v>0.61403525540604253</v>
      </c>
      <c r="J778" s="138">
        <f t="shared" si="192"/>
        <v>0.51454783605948362</v>
      </c>
      <c r="K778" s="138">
        <f t="shared" si="192"/>
        <v>0.49561970013300882</v>
      </c>
    </row>
    <row r="779" spans="1:27" ht="14.5">
      <c r="A779" s="129" t="s">
        <v>8</v>
      </c>
      <c r="B779" s="138">
        <f t="shared" si="183"/>
        <v>0.33064560939544291</v>
      </c>
      <c r="C779" s="138">
        <f t="shared" ref="C779:K779" si="193">C$780*C62/C$63</f>
        <v>0.8479772760062767</v>
      </c>
      <c r="D779" s="138">
        <f t="shared" si="193"/>
        <v>1.3029516158755732</v>
      </c>
      <c r="E779" s="138">
        <f t="shared" si="193"/>
        <v>1.5103131150606486</v>
      </c>
      <c r="F779" s="138">
        <f t="shared" si="193"/>
        <v>1.5331885560453351</v>
      </c>
      <c r="G779" s="138">
        <f t="shared" si="193"/>
        <v>1.473335140007223</v>
      </c>
      <c r="H779" s="138">
        <f t="shared" si="193"/>
        <v>1.4168302850818408</v>
      </c>
      <c r="I779" s="138">
        <f t="shared" si="193"/>
        <v>1.5531988453588375</v>
      </c>
      <c r="J779" s="138">
        <f t="shared" si="193"/>
        <v>1.3080046472873996</v>
      </c>
      <c r="K779" s="138">
        <f t="shared" si="193"/>
        <v>1.2578274154747218</v>
      </c>
      <c r="L779" s="8" t="s">
        <v>140</v>
      </c>
      <c r="M779" s="11">
        <f>MIN(B770:K779)</f>
        <v>8.5318801055733667E-2</v>
      </c>
    </row>
    <row r="780" spans="1:27" ht="14.5">
      <c r="A780" s="129" t="s">
        <v>89</v>
      </c>
      <c r="B780" s="140">
        <f>'[8]3rd GHG Study'!$D$61/10^3</f>
        <v>4.9850000000000003</v>
      </c>
      <c r="C780" s="140">
        <f>$B$780*C$766/$B$766</f>
        <v>8.0794788914968017</v>
      </c>
      <c r="D780" s="140">
        <f t="shared" ref="D780:K780" si="194">$B$780*D$766/$B$766</f>
        <v>9.3153068898667382</v>
      </c>
      <c r="E780" s="140">
        <f t="shared" si="194"/>
        <v>9.6125641449142307</v>
      </c>
      <c r="F780" s="140">
        <f t="shared" si="194"/>
        <v>9.3209596306350022</v>
      </c>
      <c r="G780" s="140">
        <f t="shared" si="194"/>
        <v>8.7404684208331851</v>
      </c>
      <c r="H780" s="140">
        <f t="shared" si="194"/>
        <v>8.1982724774539708</v>
      </c>
      <c r="I780" s="140">
        <f t="shared" si="194"/>
        <v>8.7727089413597561</v>
      </c>
      <c r="J780" s="140">
        <f t="shared" si="194"/>
        <v>7.2588607898571151</v>
      </c>
      <c r="K780" s="140">
        <f t="shared" si="194"/>
        <v>6.9090703033008269</v>
      </c>
      <c r="L780" s="8" t="s">
        <v>141</v>
      </c>
      <c r="M780" s="11">
        <f>MAX(B770:K779)</f>
        <v>2.7245898721234743</v>
      </c>
    </row>
    <row r="782" spans="1:27" ht="14.5">
      <c r="A782" s="34" t="s">
        <v>106</v>
      </c>
      <c r="B782" s="35"/>
      <c r="C782" s="35"/>
      <c r="D782" s="35"/>
      <c r="E782" s="35"/>
      <c r="F782" s="35"/>
      <c r="G782" s="35"/>
      <c r="H782" s="35"/>
      <c r="I782" s="35"/>
      <c r="J782" s="35"/>
      <c r="K782" s="35"/>
      <c r="L782" s="35"/>
      <c r="M782" s="35"/>
      <c r="N782" s="35"/>
      <c r="O782" s="35"/>
      <c r="P782" s="35"/>
      <c r="Q782" s="35"/>
      <c r="R782" s="35"/>
      <c r="S782" s="35"/>
      <c r="T782" s="35"/>
    </row>
    <row r="783" spans="1:27" s="10" customFormat="1" ht="14.5" hidden="1" outlineLevel="1">
      <c r="A783" s="99" t="s">
        <v>132</v>
      </c>
      <c r="B783" s="96"/>
      <c r="C783" s="92"/>
      <c r="D783" s="96"/>
      <c r="E783" s="96"/>
      <c r="F783" s="96"/>
      <c r="G783" s="96"/>
      <c r="H783" s="96"/>
      <c r="I783" s="96"/>
      <c r="J783" s="96"/>
      <c r="K783" s="97"/>
      <c r="L783" s="92"/>
    </row>
    <row r="784" spans="1:27" s="5" customFormat="1" ht="14.5" hidden="1" outlineLevel="1">
      <c r="A784" s="32"/>
      <c r="B784" s="6"/>
      <c r="C784" s="6"/>
      <c r="D784" s="6"/>
      <c r="E784" s="6"/>
      <c r="F784" s="6"/>
      <c r="G784" s="6"/>
      <c r="H784" s="6"/>
      <c r="I784" s="6"/>
      <c r="J784" s="6"/>
      <c r="K784" s="6"/>
      <c r="L784" s="6"/>
      <c r="P784" s="6"/>
      <c r="Q784" s="6"/>
      <c r="R784" s="6"/>
      <c r="S784" s="6"/>
      <c r="T784" s="6"/>
      <c r="U784" s="6"/>
      <c r="V784" s="6"/>
      <c r="W784" s="6"/>
      <c r="X784" s="6"/>
      <c r="Y784" s="6"/>
      <c r="Z784" s="6"/>
      <c r="AA784" s="6"/>
    </row>
    <row r="785" spans="1:33" hidden="1" outlineLevel="1">
      <c r="A785" s="10" t="s">
        <v>113</v>
      </c>
      <c r="B785" s="6"/>
      <c r="C785" s="6"/>
      <c r="D785" s="6"/>
      <c r="E785" s="6"/>
      <c r="F785" s="6"/>
      <c r="G785" s="6"/>
      <c r="H785" s="6"/>
      <c r="I785" s="6"/>
      <c r="J785" s="9" t="s">
        <v>101</v>
      </c>
      <c r="K785" s="6"/>
      <c r="L785" s="55"/>
      <c r="M785" s="5"/>
      <c r="N785" s="5"/>
      <c r="O785" s="5"/>
      <c r="P785" s="5"/>
      <c r="Q785" s="5"/>
      <c r="R785" s="5"/>
      <c r="S785" s="5"/>
      <c r="T785" s="5"/>
    </row>
    <row r="786" spans="1:33" ht="14.5" hidden="1" outlineLevel="1">
      <c r="A786" s="21"/>
      <c r="B786" s="21">
        <v>2010</v>
      </c>
      <c r="C786" s="21">
        <v>2020</v>
      </c>
      <c r="D786" s="21">
        <v>2030</v>
      </c>
      <c r="E786" s="21">
        <v>2040</v>
      </c>
      <c r="F786" s="21">
        <v>2050</v>
      </c>
      <c r="G786" s="21">
        <v>2060</v>
      </c>
      <c r="H786" s="21">
        <v>2070</v>
      </c>
      <c r="I786" s="21">
        <v>2080</v>
      </c>
      <c r="J786" s="21">
        <v>2090</v>
      </c>
      <c r="K786" s="21">
        <v>2100</v>
      </c>
      <c r="M786" s="32"/>
      <c r="N786" s="56"/>
      <c r="O786" s="16"/>
      <c r="P786" s="56"/>
      <c r="Q786" s="56"/>
      <c r="R786" s="56"/>
      <c r="S786" s="56"/>
      <c r="T786" s="56"/>
      <c r="U786" s="56"/>
      <c r="V786" s="56"/>
      <c r="W786" s="57"/>
    </row>
    <row r="787" spans="1:33" ht="14.5" hidden="1" outlineLevel="1">
      <c r="A787" s="21" t="s">
        <v>114</v>
      </c>
      <c r="B787" s="93">
        <f>'Transport demand all'!B120</f>
        <v>176.21270000000001</v>
      </c>
      <c r="C787" s="93">
        <f>'Transport demand all'!C120</f>
        <v>213.48009999999999</v>
      </c>
      <c r="D787" s="93">
        <f>'Transport demand all'!D120</f>
        <v>237.4898</v>
      </c>
      <c r="E787" s="93">
        <f>'Transport demand all'!E120</f>
        <v>241.11799999999999</v>
      </c>
      <c r="F787" s="93">
        <f>'Transport demand all'!F120</f>
        <v>232.28299999999999</v>
      </c>
      <c r="G787" s="93">
        <f>'Transport demand all'!G120</f>
        <v>206.6712</v>
      </c>
      <c r="H787" s="93">
        <f>'Transport demand all'!H120</f>
        <v>196.8475</v>
      </c>
      <c r="I787" s="93">
        <f>'Transport demand all'!I120</f>
        <v>181.64840000000001</v>
      </c>
      <c r="J787" s="93">
        <f>'Transport demand all'!J120</f>
        <v>163.77340000000001</v>
      </c>
      <c r="K787" s="93">
        <f>'Transport demand all'!K120</f>
        <v>142.52289999999999</v>
      </c>
      <c r="M787" s="32"/>
      <c r="N787" s="56"/>
      <c r="O787" s="16"/>
      <c r="P787" s="56"/>
      <c r="Q787" s="56"/>
      <c r="R787" s="56"/>
      <c r="S787" s="56"/>
      <c r="T787" s="56"/>
      <c r="U787" s="56"/>
      <c r="V787" s="56"/>
      <c r="W787" s="79"/>
    </row>
    <row r="788" spans="1:33" ht="14.5" hidden="1" outlineLevel="1">
      <c r="A788" s="21" t="s">
        <v>115</v>
      </c>
      <c r="B788" s="93">
        <f>'Transport demand all'!B121</f>
        <v>106.6217</v>
      </c>
      <c r="C788" s="93">
        <f>'Transport demand all'!C121</f>
        <v>131.11660000000001</v>
      </c>
      <c r="D788" s="93">
        <f>'Transport demand all'!D121</f>
        <v>154.70849999999999</v>
      </c>
      <c r="E788" s="93">
        <f>'Transport demand all'!E121</f>
        <v>159.9152</v>
      </c>
      <c r="F788" s="93">
        <f>'Transport demand all'!F121</f>
        <v>161.10140000000001</v>
      </c>
      <c r="G788" s="93">
        <f>'Transport demand all'!G121</f>
        <v>151.87379999999999</v>
      </c>
      <c r="H788" s="93">
        <f>'Transport demand all'!H121</f>
        <v>156.54300000000001</v>
      </c>
      <c r="I788" s="93">
        <f>'Transport demand all'!I121</f>
        <v>154.6739</v>
      </c>
      <c r="J788" s="93">
        <f>'Transport demand all'!J121</f>
        <v>146.21250000000001</v>
      </c>
      <c r="K788" s="93">
        <f>'Transport demand all'!K121</f>
        <v>130.4528</v>
      </c>
      <c r="M788" s="32"/>
      <c r="N788" s="56"/>
      <c r="O788" s="16"/>
      <c r="P788" s="56"/>
      <c r="Q788" s="56"/>
      <c r="R788" s="56"/>
      <c r="S788" s="56"/>
      <c r="T788" s="56"/>
      <c r="U788" s="56"/>
      <c r="V788" s="56"/>
      <c r="W788" s="79"/>
    </row>
    <row r="789" spans="1:33" ht="14.5" hidden="1" outlineLevel="1">
      <c r="A789" s="21" t="s">
        <v>116</v>
      </c>
      <c r="B789" s="93">
        <f>'Transport demand all'!B122</f>
        <v>133.4735</v>
      </c>
      <c r="C789" s="93">
        <f>'Transport demand all'!C122</f>
        <v>163.2603</v>
      </c>
      <c r="D789" s="93">
        <f>'Transport demand all'!D122</f>
        <v>185.7636</v>
      </c>
      <c r="E789" s="93">
        <f>'Transport demand all'!E122</f>
        <v>137.76329999999999</v>
      </c>
      <c r="F789" s="93">
        <f>'Transport demand all'!F122</f>
        <v>126.9653</v>
      </c>
      <c r="G789" s="93">
        <f>'Transport demand all'!G122</f>
        <v>124.5249</v>
      </c>
      <c r="H789" s="93">
        <f>'Transport demand all'!H122</f>
        <v>124.5048</v>
      </c>
      <c r="I789" s="93">
        <f>'Transport demand all'!I122</f>
        <v>124.0677</v>
      </c>
      <c r="J789" s="93">
        <f>'Transport demand all'!J122</f>
        <v>117.38939999999999</v>
      </c>
      <c r="K789" s="93">
        <f>'Transport demand all'!K122</f>
        <v>101.12269999999999</v>
      </c>
      <c r="M789" s="32"/>
      <c r="N789" s="56"/>
      <c r="O789" s="16"/>
      <c r="P789" s="56"/>
      <c r="Q789" s="56"/>
      <c r="R789" s="56"/>
      <c r="S789" s="56"/>
      <c r="T789" s="56"/>
      <c r="U789" s="56"/>
      <c r="V789" s="56"/>
      <c r="W789" s="79"/>
    </row>
    <row r="790" spans="1:33" ht="14.5" hidden="1" outlineLevel="1">
      <c r="A790" s="21" t="s">
        <v>117</v>
      </c>
      <c r="B790" s="93">
        <f>'Transport demand all'!B123</f>
        <v>49.3797</v>
      </c>
      <c r="C790" s="93">
        <f>'Transport demand all'!C123</f>
        <v>58.070799999999998</v>
      </c>
      <c r="D790" s="93">
        <f>'Transport demand all'!D123</f>
        <v>68.257099999999994</v>
      </c>
      <c r="E790" s="93">
        <f>'Transport demand all'!E123</f>
        <v>84.627899999999997</v>
      </c>
      <c r="F790" s="93">
        <f>'Transport demand all'!F123</f>
        <v>119.1789</v>
      </c>
      <c r="G790" s="93">
        <f>'Transport demand all'!G123</f>
        <v>169.64709999999999</v>
      </c>
      <c r="H790" s="93">
        <f>'Transport demand all'!H123</f>
        <v>195.50319999999999</v>
      </c>
      <c r="I790" s="93">
        <f>'Transport demand all'!I123</f>
        <v>200</v>
      </c>
      <c r="J790" s="93">
        <f>'Transport demand all'!J123</f>
        <v>200</v>
      </c>
      <c r="K790" s="93">
        <f>'Transport demand all'!K123</f>
        <v>200</v>
      </c>
      <c r="M790" s="32"/>
      <c r="N790" s="6"/>
      <c r="O790" s="1"/>
      <c r="P790" s="6"/>
      <c r="Q790" s="6"/>
      <c r="R790" s="1"/>
      <c r="S790" s="1"/>
      <c r="T790" s="1"/>
      <c r="U790" s="1"/>
      <c r="V790" s="1"/>
      <c r="W790" s="1"/>
      <c r="X790" s="3"/>
      <c r="Y790" s="3"/>
      <c r="Z790" s="3"/>
      <c r="AA790" s="3"/>
      <c r="AB790" s="3"/>
      <c r="AC790" s="3"/>
      <c r="AD790" s="3"/>
      <c r="AE790" s="3"/>
      <c r="AF790" s="3"/>
      <c r="AG790" s="3"/>
    </row>
    <row r="791" spans="1:33" ht="14.5" hidden="1" outlineLevel="1">
      <c r="A791" s="79" t="s">
        <v>9</v>
      </c>
      <c r="B791" s="86"/>
      <c r="C791" s="2"/>
      <c r="D791" s="2"/>
      <c r="E791" s="2"/>
      <c r="F791" s="2"/>
      <c r="G791" s="2"/>
      <c r="H791" s="2"/>
      <c r="I791" s="2"/>
      <c r="J791" s="2"/>
      <c r="K791" s="2"/>
      <c r="M791" s="32"/>
      <c r="N791" s="6"/>
      <c r="O791" s="1"/>
      <c r="P791" s="6"/>
      <c r="Q791" s="6"/>
      <c r="R791" s="1"/>
      <c r="S791" s="1"/>
      <c r="T791" s="1"/>
      <c r="U791" s="1"/>
      <c r="V791" s="1"/>
      <c r="W791" s="1"/>
      <c r="X791" s="3"/>
      <c r="Y791" s="3"/>
      <c r="Z791" s="3"/>
      <c r="AA791" s="3"/>
      <c r="AB791" s="3"/>
      <c r="AC791" s="3"/>
      <c r="AD791" s="3"/>
      <c r="AE791" s="3"/>
      <c r="AF791" s="3"/>
      <c r="AG791" s="3"/>
    </row>
    <row r="792" spans="1:33" hidden="1" outlineLevel="1">
      <c r="A792" s="10" t="s">
        <v>118</v>
      </c>
      <c r="B792" s="6"/>
      <c r="C792" s="6"/>
      <c r="D792" s="6"/>
      <c r="E792" s="6"/>
      <c r="F792" s="6"/>
      <c r="G792" s="6"/>
      <c r="H792" s="6"/>
      <c r="I792" s="6"/>
      <c r="J792" s="9" t="s">
        <v>119</v>
      </c>
      <c r="K792" s="6"/>
      <c r="L792" s="55"/>
      <c r="M792" s="5"/>
      <c r="N792" s="5"/>
      <c r="O792" s="5"/>
      <c r="P792" s="5"/>
      <c r="Q792" s="5"/>
      <c r="R792" s="5"/>
      <c r="S792" s="5"/>
      <c r="T792" s="5"/>
    </row>
    <row r="793" spans="1:33" ht="14.5" hidden="1" outlineLevel="1">
      <c r="A793" s="21"/>
      <c r="B793" s="21">
        <v>2010</v>
      </c>
      <c r="C793" s="21">
        <v>2020</v>
      </c>
      <c r="D793" s="21">
        <v>2030</v>
      </c>
      <c r="E793" s="21">
        <v>2040</v>
      </c>
      <c r="F793" s="21">
        <v>2050</v>
      </c>
      <c r="G793" s="21">
        <v>2060</v>
      </c>
      <c r="H793" s="21">
        <v>2070</v>
      </c>
      <c r="I793" s="21">
        <v>2080</v>
      </c>
      <c r="J793" s="21">
        <v>2090</v>
      </c>
      <c r="K793" s="21">
        <v>2100</v>
      </c>
      <c r="M793" s="32"/>
      <c r="N793" s="56"/>
      <c r="O793" s="16"/>
      <c r="P793" s="56"/>
      <c r="Q793" s="56"/>
      <c r="R793" s="56"/>
      <c r="S793" s="56"/>
      <c r="T793" s="56"/>
      <c r="U793" s="56"/>
      <c r="V793" s="56"/>
      <c r="W793" s="57"/>
    </row>
    <row r="794" spans="1:33" ht="14.5" hidden="1" outlineLevel="1">
      <c r="A794" s="21" t="s">
        <v>124</v>
      </c>
      <c r="B794" s="93">
        <f>'[4]Oil tankers data'!$B$45</f>
        <v>65.488120005412966</v>
      </c>
      <c r="C794" s="93">
        <f>'[4]Oil tankers data'!$B$51</f>
        <v>66</v>
      </c>
      <c r="D794" s="93">
        <f>'[4]Oil tankers data'!$B$52</f>
        <v>66</v>
      </c>
      <c r="E794" s="93">
        <f>'[4]Oil tankers data'!$B$53</f>
        <v>66</v>
      </c>
      <c r="F794" s="93">
        <f>'[4]Oil tankers data'!$B$54</f>
        <v>66</v>
      </c>
      <c r="G794" s="93">
        <f>'[4]Oil tankers data'!$B$55</f>
        <v>66</v>
      </c>
      <c r="H794" s="93">
        <f>'[4]Oil tankers data'!$B$56</f>
        <v>66</v>
      </c>
      <c r="I794" s="93">
        <f>'[4]Oil tankers data'!$B$57</f>
        <v>66</v>
      </c>
      <c r="J794" s="93">
        <f>'[4]Oil tankers data'!$B$58</f>
        <v>66</v>
      </c>
      <c r="K794" s="93">
        <f>'[4]Oil tankers data'!$B$59</f>
        <v>66</v>
      </c>
      <c r="M794" s="32"/>
      <c r="N794" s="56"/>
      <c r="O794" s="16"/>
      <c r="P794" s="56"/>
      <c r="Q794" s="56"/>
      <c r="R794" s="56"/>
      <c r="S794" s="56"/>
      <c r="T794" s="56"/>
      <c r="U794" s="56"/>
      <c r="V794" s="56"/>
      <c r="W794" s="79"/>
    </row>
    <row r="795" spans="1:33" ht="14.5" hidden="1" outlineLevel="1">
      <c r="A795" s="21" t="s">
        <v>123</v>
      </c>
      <c r="B795" s="93">
        <f>'[4]Gas and chemicals data'!$B$45</f>
        <v>17.485865693028746</v>
      </c>
      <c r="C795" s="93">
        <f>'[4]Gas and chemicals data'!$B$51</f>
        <v>19</v>
      </c>
      <c r="D795" s="93">
        <f>'[4]Gas and chemicals data'!$B$52</f>
        <v>19</v>
      </c>
      <c r="E795" s="93">
        <f>'[4]Gas and chemicals data'!$B$53</f>
        <v>19</v>
      </c>
      <c r="F795" s="93">
        <f>'[4]Gas and chemicals data'!$B$54</f>
        <v>19</v>
      </c>
      <c r="G795" s="93">
        <f>'[4]Gas and chemicals data'!$B$55</f>
        <v>19</v>
      </c>
      <c r="H795" s="93">
        <f>'[4]Gas and chemicals data'!$B$56</f>
        <v>19</v>
      </c>
      <c r="I795" s="93">
        <f>'[4]Gas and chemicals data'!$B$57</f>
        <v>19</v>
      </c>
      <c r="J795" s="93">
        <f>'[4]Gas and chemicals data'!$B$58</f>
        <v>19</v>
      </c>
      <c r="K795" s="93">
        <f>'[4]Gas and chemicals data'!$B$59</f>
        <v>19</v>
      </c>
      <c r="M795" s="32"/>
      <c r="N795" s="56"/>
      <c r="O795" s="16"/>
      <c r="P795" s="56"/>
      <c r="Q795" s="56"/>
      <c r="R795" s="56"/>
      <c r="S795" s="56"/>
      <c r="T795" s="56"/>
      <c r="U795" s="56"/>
      <c r="V795" s="56"/>
      <c r="W795" s="79"/>
    </row>
    <row r="796" spans="1:33" ht="14.5" hidden="1" outlineLevel="1">
      <c r="A796" s="21" t="s">
        <v>121</v>
      </c>
      <c r="B796" s="88">
        <f>'[4]Gas and chemicals data'!$C$45</f>
        <v>3.3235805851006453E-2</v>
      </c>
      <c r="C796" s="88">
        <f>'[4]Gas and chemicals data'!$C$51</f>
        <v>0.04</v>
      </c>
      <c r="D796" s="88">
        <f>'[4]Gas and chemicals data'!$C$52</f>
        <v>0.04</v>
      </c>
      <c r="E796" s="88">
        <f>'[4]Gas and chemicals data'!$C$53</f>
        <v>0.04</v>
      </c>
      <c r="F796" s="88">
        <f>'[4]Gas and chemicals data'!$C$54</f>
        <v>0.04</v>
      </c>
      <c r="G796" s="88">
        <f>'[4]Gas and chemicals data'!$C$55</f>
        <v>0.04</v>
      </c>
      <c r="H796" s="88">
        <f>'[4]Gas and chemicals data'!$C$56</f>
        <v>0.04</v>
      </c>
      <c r="I796" s="88">
        <f>'[4]Gas and chemicals data'!$C$57</f>
        <v>0.04</v>
      </c>
      <c r="J796" s="88">
        <f>'[4]Gas and chemicals data'!$C$58</f>
        <v>0.04</v>
      </c>
      <c r="K796" s="88">
        <f>'[4]Gas and chemicals data'!$C$59</f>
        <v>0.04</v>
      </c>
      <c r="M796" s="32"/>
      <c r="N796" s="56"/>
      <c r="O796" s="16"/>
      <c r="P796" s="56"/>
      <c r="Q796" s="56"/>
      <c r="R796" s="56"/>
      <c r="S796" s="56"/>
      <c r="T796" s="56"/>
      <c r="U796" s="56"/>
      <c r="V796" s="56"/>
      <c r="W796" s="79"/>
    </row>
    <row r="797" spans="1:33" ht="14.5" hidden="1" outlineLevel="1">
      <c r="A797" s="21" t="s">
        <v>120</v>
      </c>
      <c r="B797" s="93">
        <f>'[4]Bulk data'!$B$45</f>
        <v>26</v>
      </c>
      <c r="C797" s="93">
        <f>'[4]Bulk data'!$B$51</f>
        <v>26</v>
      </c>
      <c r="D797" s="93">
        <f>'[4]Bulk data'!$B$52</f>
        <v>26</v>
      </c>
      <c r="E797" s="93">
        <f>'[4]Bulk data'!$B$53</f>
        <v>26</v>
      </c>
      <c r="F797" s="93">
        <f>'[4]Bulk data'!$B$54</f>
        <v>26</v>
      </c>
      <c r="G797" s="93">
        <f>'[4]Bulk data'!$B$55</f>
        <v>26</v>
      </c>
      <c r="H797" s="93">
        <f>'[4]Bulk data'!$B$56</f>
        <v>26</v>
      </c>
      <c r="I797" s="93">
        <f>'[4]Bulk data'!$B$57</f>
        <v>26</v>
      </c>
      <c r="J797" s="93">
        <f>'[4]Bulk data'!$B$58</f>
        <v>26</v>
      </c>
      <c r="K797" s="93">
        <f>'[4]Bulk data'!$C$59</f>
        <v>5</v>
      </c>
      <c r="M797" s="32"/>
      <c r="N797" s="56"/>
      <c r="O797" s="16"/>
      <c r="P797" s="56"/>
      <c r="Q797" s="56"/>
      <c r="R797" s="56"/>
      <c r="S797" s="56"/>
      <c r="T797" s="56"/>
      <c r="U797" s="56"/>
      <c r="V797" s="56"/>
      <c r="W797" s="79"/>
    </row>
    <row r="798" spans="1:33" ht="14.5" hidden="1" outlineLevel="1">
      <c r="A798" s="21" t="s">
        <v>122</v>
      </c>
      <c r="B798" s="88">
        <f>'[4]Bulk data'!$G$45</f>
        <v>0.14899999999999999</v>
      </c>
      <c r="C798" s="88">
        <f>'[4]Bulk data'!$G$51</f>
        <v>0.17</v>
      </c>
      <c r="D798" s="88">
        <f>'[4]Bulk data'!$G$52</f>
        <v>0.17</v>
      </c>
      <c r="E798" s="88">
        <f>'[4]Bulk data'!$G$53</f>
        <v>0.17</v>
      </c>
      <c r="F798" s="88">
        <f>'[4]Bulk data'!$G$54</f>
        <v>0.17</v>
      </c>
      <c r="G798" s="88">
        <f>'[4]Bulk data'!$G$55</f>
        <v>0.17</v>
      </c>
      <c r="H798" s="88">
        <f>'[4]Bulk data'!$G$56</f>
        <v>0.17</v>
      </c>
      <c r="I798" s="88">
        <f>'[4]Bulk data'!$G$57</f>
        <v>0.17</v>
      </c>
      <c r="J798" s="88">
        <f>'[4]Bulk data'!$G$58</f>
        <v>0.17</v>
      </c>
      <c r="K798" s="88">
        <f>'[4]Bulk data'!$G$59</f>
        <v>0.17</v>
      </c>
      <c r="M798" s="32"/>
      <c r="N798" s="6"/>
      <c r="O798" s="1"/>
      <c r="P798" s="6"/>
      <c r="Q798" s="6"/>
      <c r="R798" s="1"/>
      <c r="S798" s="1"/>
      <c r="T798" s="1"/>
      <c r="U798" s="1"/>
      <c r="V798" s="1"/>
      <c r="W798" s="1"/>
      <c r="X798" s="3"/>
      <c r="Y798" s="3"/>
      <c r="Z798" s="3"/>
      <c r="AA798" s="3"/>
      <c r="AB798" s="3"/>
      <c r="AC798" s="3"/>
      <c r="AD798" s="3"/>
      <c r="AE798" s="3"/>
      <c r="AF798" s="3"/>
      <c r="AG798" s="3"/>
    </row>
    <row r="799" spans="1:33" s="5" customFormat="1" ht="14.5" hidden="1" outlineLevel="1">
      <c r="A799" s="32"/>
      <c r="B799" s="98"/>
      <c r="C799" s="98"/>
      <c r="D799" s="98"/>
      <c r="E799" s="98"/>
      <c r="F799" s="98"/>
      <c r="G799" s="98"/>
      <c r="H799" s="98"/>
      <c r="I799" s="98"/>
      <c r="J799" s="98"/>
      <c r="K799" s="98"/>
      <c r="M799" s="32"/>
      <c r="N799" s="91"/>
      <c r="O799" s="32"/>
      <c r="P799" s="91"/>
      <c r="Q799" s="91"/>
      <c r="R799" s="91"/>
      <c r="S799" s="91"/>
      <c r="T799" s="91"/>
      <c r="U799" s="91"/>
      <c r="V799" s="91"/>
      <c r="W799" s="80"/>
    </row>
    <row r="800" spans="1:33" hidden="1" outlineLevel="1">
      <c r="A800" s="10" t="s">
        <v>125</v>
      </c>
      <c r="B800" s="6"/>
      <c r="C800" s="6"/>
      <c r="D800" s="6"/>
      <c r="E800" s="6"/>
      <c r="F800" s="6"/>
      <c r="G800" s="6"/>
      <c r="H800" s="6"/>
      <c r="I800" s="6"/>
      <c r="J800" s="9" t="s">
        <v>104</v>
      </c>
      <c r="K800" s="6"/>
      <c r="L800" s="55"/>
      <c r="M800" s="5"/>
      <c r="N800" s="5"/>
      <c r="O800" s="5"/>
      <c r="P800" s="5"/>
      <c r="Q800" s="5"/>
      <c r="R800" s="5"/>
      <c r="S800" s="5"/>
      <c r="T800" s="5"/>
    </row>
    <row r="801" spans="1:35" ht="14.5" hidden="1" outlineLevel="1">
      <c r="A801" s="23"/>
      <c r="B801" s="23">
        <v>2010</v>
      </c>
      <c r="C801" s="23">
        <v>2020</v>
      </c>
      <c r="D801" s="23">
        <v>2030</v>
      </c>
      <c r="E801" s="23">
        <v>2040</v>
      </c>
      <c r="F801" s="23">
        <v>2050</v>
      </c>
      <c r="G801" s="23">
        <v>2060</v>
      </c>
      <c r="H801" s="23">
        <v>2070</v>
      </c>
      <c r="I801" s="23">
        <v>2080</v>
      </c>
      <c r="J801" s="23">
        <v>2090</v>
      </c>
      <c r="K801" s="23">
        <v>2100</v>
      </c>
      <c r="M801" s="32"/>
      <c r="N801" s="56"/>
      <c r="O801" s="16"/>
      <c r="P801" s="56"/>
      <c r="Q801" s="56"/>
      <c r="R801" s="56"/>
      <c r="S801" s="56"/>
      <c r="T801" s="56"/>
      <c r="U801" s="56"/>
      <c r="V801" s="56"/>
      <c r="W801" s="57"/>
    </row>
    <row r="802" spans="1:35" ht="14.5" hidden="1" outlineLevel="1">
      <c r="A802" s="23" t="s">
        <v>5</v>
      </c>
      <c r="B802" s="89">
        <f t="shared" ref="B802:K802" si="195">B$794*B$787*(B53/B$63)</f>
        <v>240.42360416062172</v>
      </c>
      <c r="C802" s="89">
        <f t="shared" si="195"/>
        <v>330.0911411700684</v>
      </c>
      <c r="D802" s="89">
        <f t="shared" si="195"/>
        <v>398.10197848595658</v>
      </c>
      <c r="E802" s="89">
        <f t="shared" si="195"/>
        <v>462.69610315057002</v>
      </c>
      <c r="F802" s="89">
        <f t="shared" si="195"/>
        <v>518.14527409112497</v>
      </c>
      <c r="G802" s="89">
        <f t="shared" si="195"/>
        <v>531.19164831766295</v>
      </c>
      <c r="H802" s="89">
        <f t="shared" si="195"/>
        <v>569.01817126890876</v>
      </c>
      <c r="I802" s="89">
        <f t="shared" si="195"/>
        <v>575.98278607560496</v>
      </c>
      <c r="J802" s="89">
        <f t="shared" si="195"/>
        <v>558.4188575691245</v>
      </c>
      <c r="K802" s="89">
        <f t="shared" si="195"/>
        <v>513.33844306932383</v>
      </c>
      <c r="M802" s="32"/>
      <c r="N802" s="6"/>
      <c r="O802" s="1"/>
      <c r="P802" s="6"/>
      <c r="Q802" s="6"/>
      <c r="R802" s="1"/>
      <c r="S802" s="1"/>
      <c r="T802" s="1"/>
      <c r="U802" s="1"/>
      <c r="V802" s="1"/>
      <c r="W802" s="1"/>
      <c r="X802" s="3"/>
      <c r="Y802" s="3"/>
      <c r="Z802" s="3"/>
      <c r="AA802" s="3"/>
      <c r="AB802" s="3"/>
      <c r="AC802" s="3"/>
      <c r="AD802" s="3"/>
      <c r="AE802" s="3"/>
      <c r="AF802" s="3"/>
      <c r="AG802" s="3"/>
      <c r="AH802" s="3"/>
      <c r="AI802" s="3"/>
    </row>
    <row r="803" spans="1:35" ht="14.5" hidden="1" outlineLevel="1">
      <c r="A803" s="23" t="s">
        <v>6</v>
      </c>
      <c r="B803" s="89">
        <f t="shared" ref="B803:K803" si="196">B$794*B$787*(B54/B$63)</f>
        <v>1716.7405329442558</v>
      </c>
      <c r="C803" s="89">
        <f t="shared" si="196"/>
        <v>3564.0303149318624</v>
      </c>
      <c r="D803" s="89">
        <f t="shared" si="196"/>
        <v>4433.5736470233851</v>
      </c>
      <c r="E803" s="89">
        <f t="shared" si="196"/>
        <v>4510.6118365784869</v>
      </c>
      <c r="F803" s="89">
        <f t="shared" si="196"/>
        <v>4165.374004049303</v>
      </c>
      <c r="G803" s="89">
        <f t="shared" si="196"/>
        <v>3462.4658715081791</v>
      </c>
      <c r="H803" s="89">
        <f t="shared" si="196"/>
        <v>3042.6238865337182</v>
      </c>
      <c r="I803" s="89">
        <f t="shared" si="196"/>
        <v>2598.2804829258166</v>
      </c>
      <c r="J803" s="89">
        <f t="shared" si="196"/>
        <v>2195.4589049638771</v>
      </c>
      <c r="K803" s="89">
        <f t="shared" si="196"/>
        <v>1820.2562325586539</v>
      </c>
      <c r="M803" s="32"/>
      <c r="N803" s="6"/>
      <c r="O803" s="1"/>
      <c r="P803" s="6"/>
      <c r="Q803" s="6"/>
      <c r="R803" s="1"/>
      <c r="S803" s="1"/>
      <c r="T803" s="1"/>
      <c r="U803" s="1"/>
      <c r="V803" s="1"/>
      <c r="W803" s="1"/>
      <c r="X803" s="3"/>
      <c r="Y803" s="3"/>
      <c r="Z803" s="3"/>
      <c r="AA803" s="3"/>
      <c r="AB803" s="3"/>
      <c r="AC803" s="3"/>
      <c r="AD803" s="3"/>
      <c r="AE803" s="3"/>
      <c r="AF803" s="3"/>
      <c r="AG803" s="3"/>
      <c r="AH803" s="3"/>
      <c r="AI803" s="3"/>
    </row>
    <row r="804" spans="1:35" ht="14.5" hidden="1" outlineLevel="1">
      <c r="A804" s="23" t="s">
        <v>11</v>
      </c>
      <c r="B804" s="89">
        <f t="shared" ref="B804:K804" si="197">B$794*B$787*(B55/B$63)</f>
        <v>2749.7257925912768</v>
      </c>
      <c r="C804" s="89">
        <f t="shared" si="197"/>
        <v>2462.0910846776001</v>
      </c>
      <c r="D804" s="89">
        <f t="shared" si="197"/>
        <v>2269.925244073363</v>
      </c>
      <c r="E804" s="89">
        <f t="shared" si="197"/>
        <v>2108.6044620292614</v>
      </c>
      <c r="F804" s="89">
        <f t="shared" si="197"/>
        <v>1941.3116419326714</v>
      </c>
      <c r="G804" s="89">
        <f t="shared" si="197"/>
        <v>1673.3661765223419</v>
      </c>
      <c r="H804" s="89">
        <f t="shared" si="197"/>
        <v>1551.1551947221153</v>
      </c>
      <c r="I804" s="89">
        <f t="shared" si="197"/>
        <v>1391.8354749700131</v>
      </c>
      <c r="J804" s="89">
        <f t="shared" si="197"/>
        <v>1215.2487989690362</v>
      </c>
      <c r="K804" s="89">
        <f t="shared" si="197"/>
        <v>1017.7301529699548</v>
      </c>
      <c r="M804" s="32"/>
      <c r="N804" s="6"/>
      <c r="O804" s="1"/>
      <c r="P804" s="6"/>
      <c r="Q804" s="6"/>
      <c r="R804" s="1"/>
      <c r="S804" s="1"/>
      <c r="T804" s="1"/>
      <c r="U804" s="1"/>
      <c r="V804" s="1"/>
      <c r="W804" s="1"/>
      <c r="X804" s="3"/>
      <c r="Y804" s="3"/>
      <c r="Z804" s="3"/>
      <c r="AA804" s="3"/>
      <c r="AB804" s="3"/>
      <c r="AC804" s="3"/>
      <c r="AD804" s="3"/>
      <c r="AE804" s="3"/>
      <c r="AF804" s="3"/>
      <c r="AG804" s="3"/>
      <c r="AH804" s="3"/>
      <c r="AI804" s="3"/>
    </row>
    <row r="805" spans="1:35" ht="14.5" hidden="1" outlineLevel="1">
      <c r="A805" s="23" t="s">
        <v>2</v>
      </c>
      <c r="B805" s="89">
        <f t="shared" ref="B805:K805" si="198">B$794*B$787*(B56/B$63)</f>
        <v>515.61130148563905</v>
      </c>
      <c r="C805" s="89">
        <f t="shared" si="198"/>
        <v>703.92089594923539</v>
      </c>
      <c r="D805" s="89">
        <f t="shared" si="198"/>
        <v>792.51331111271986</v>
      </c>
      <c r="E805" s="89">
        <f t="shared" si="198"/>
        <v>778.2574873826286</v>
      </c>
      <c r="F805" s="89">
        <f t="shared" si="198"/>
        <v>736.24683951455279</v>
      </c>
      <c r="G805" s="89">
        <f t="shared" si="198"/>
        <v>661.87297990813568</v>
      </c>
      <c r="H805" s="89">
        <f t="shared" si="198"/>
        <v>654.5551583184664</v>
      </c>
      <c r="I805" s="89">
        <f t="shared" si="198"/>
        <v>638.57377458834139</v>
      </c>
      <c r="J805" s="89">
        <f t="shared" si="198"/>
        <v>613.69008132281931</v>
      </c>
      <c r="K805" s="89">
        <f t="shared" si="198"/>
        <v>569.49507005271039</v>
      </c>
      <c r="M805" s="32"/>
      <c r="N805" s="6"/>
      <c r="O805" s="1"/>
      <c r="P805" s="6"/>
      <c r="Q805" s="6"/>
      <c r="R805" s="1"/>
      <c r="S805" s="1"/>
      <c r="T805" s="1"/>
      <c r="U805" s="1"/>
      <c r="V805" s="1"/>
      <c r="W805" s="1"/>
      <c r="X805" s="3"/>
      <c r="Y805" s="3"/>
      <c r="Z805" s="3"/>
      <c r="AA805" s="3"/>
      <c r="AB805" s="3"/>
      <c r="AC805" s="3"/>
      <c r="AD805" s="3"/>
      <c r="AE805" s="3"/>
      <c r="AF805" s="3"/>
      <c r="AG805" s="3"/>
      <c r="AH805" s="3"/>
      <c r="AI805" s="3"/>
    </row>
    <row r="806" spans="1:35" ht="14.5" hidden="1" outlineLevel="1">
      <c r="A806" s="23" t="s">
        <v>3</v>
      </c>
      <c r="B806" s="89">
        <f t="shared" ref="B806:K806" si="199">B$794*B$787*(B57/B$63)</f>
        <v>957.03485692940706</v>
      </c>
      <c r="C806" s="89">
        <f t="shared" si="199"/>
        <v>1100.0135058933313</v>
      </c>
      <c r="D806" s="89">
        <f t="shared" si="199"/>
        <v>1193.4457963770337</v>
      </c>
      <c r="E806" s="89">
        <f t="shared" si="199"/>
        <v>1252.2220633613083</v>
      </c>
      <c r="F806" s="89">
        <f t="shared" si="199"/>
        <v>1293.5673607287924</v>
      </c>
      <c r="G806" s="89">
        <f t="shared" si="199"/>
        <v>1246.60213745806</v>
      </c>
      <c r="H806" s="89">
        <f t="shared" si="199"/>
        <v>1269.1060987052567</v>
      </c>
      <c r="I806" s="89">
        <f t="shared" si="199"/>
        <v>1241.4821731801403</v>
      </c>
      <c r="J806" s="89">
        <f t="shared" si="199"/>
        <v>1180.3034420397485</v>
      </c>
      <c r="K806" s="89">
        <f t="shared" si="199"/>
        <v>1081.3042456130438</v>
      </c>
      <c r="M806" s="32"/>
      <c r="N806" s="6"/>
      <c r="O806" s="1"/>
      <c r="P806" s="6"/>
      <c r="Q806" s="6"/>
      <c r="R806" s="1"/>
      <c r="S806" s="1"/>
      <c r="T806" s="1"/>
      <c r="U806" s="1"/>
      <c r="V806" s="1"/>
      <c r="W806" s="1"/>
      <c r="X806" s="3"/>
      <c r="Y806" s="3"/>
      <c r="Z806" s="3"/>
      <c r="AA806" s="3"/>
      <c r="AB806" s="3"/>
      <c r="AC806" s="3"/>
      <c r="AD806" s="3"/>
      <c r="AE806" s="3"/>
      <c r="AF806" s="3"/>
      <c r="AG806" s="3"/>
      <c r="AH806" s="3"/>
      <c r="AI806" s="3"/>
    </row>
    <row r="807" spans="1:35" ht="14.5" hidden="1" outlineLevel="1">
      <c r="A807" s="23" t="s">
        <v>4</v>
      </c>
      <c r="B807" s="89">
        <f t="shared" ref="B807:K807" si="200">B$794*B$787*(B58/B$63)</f>
        <v>530.58634328634753</v>
      </c>
      <c r="C807" s="89">
        <f t="shared" si="200"/>
        <v>627.50881954403883</v>
      </c>
      <c r="D807" s="89">
        <f t="shared" si="200"/>
        <v>699.59796128123332</v>
      </c>
      <c r="E807" s="89">
        <f t="shared" si="200"/>
        <v>769.17102829835665</v>
      </c>
      <c r="F807" s="89">
        <f t="shared" si="200"/>
        <v>820.2551885830411</v>
      </c>
      <c r="G807" s="89">
        <f t="shared" si="200"/>
        <v>805.27523609830916</v>
      </c>
      <c r="H807" s="89">
        <f t="shared" si="200"/>
        <v>843.02425217696248</v>
      </c>
      <c r="I807" s="89">
        <f t="shared" si="200"/>
        <v>846.52617143641351</v>
      </c>
      <c r="J807" s="89">
        <f t="shared" si="200"/>
        <v>825.71419780327108</v>
      </c>
      <c r="K807" s="89">
        <f t="shared" si="200"/>
        <v>773.7195268412795</v>
      </c>
      <c r="M807" s="32"/>
      <c r="N807" s="6"/>
      <c r="O807" s="1"/>
      <c r="P807" s="6"/>
      <c r="Q807" s="6"/>
      <c r="R807" s="1"/>
      <c r="S807" s="1"/>
      <c r="T807" s="1"/>
      <c r="U807" s="1"/>
      <c r="V807" s="1"/>
      <c r="W807" s="1"/>
      <c r="X807" s="3"/>
      <c r="Y807" s="3"/>
      <c r="Z807" s="3"/>
      <c r="AA807" s="3"/>
      <c r="AB807" s="3"/>
      <c r="AC807" s="3"/>
      <c r="AD807" s="3"/>
      <c r="AE807" s="3"/>
      <c r="AF807" s="3"/>
      <c r="AG807" s="3"/>
      <c r="AH807" s="3"/>
      <c r="AI807" s="3"/>
    </row>
    <row r="808" spans="1:35" ht="14.5" hidden="1" outlineLevel="1">
      <c r="A808" s="23" t="s">
        <v>0</v>
      </c>
      <c r="B808" s="89">
        <f t="shared" ref="B808:K808" si="201">B$794*B$787*(B59/B$63)</f>
        <v>2474.1484545886433</v>
      </c>
      <c r="C808" s="89">
        <f t="shared" si="201"/>
        <v>2268.473589959689</v>
      </c>
      <c r="D808" s="89">
        <f t="shared" si="201"/>
        <v>2152.8426892980983</v>
      </c>
      <c r="E808" s="89">
        <f t="shared" si="201"/>
        <v>2026.7185825542676</v>
      </c>
      <c r="F808" s="89">
        <f t="shared" si="201"/>
        <v>1891.3371768988109</v>
      </c>
      <c r="G808" s="89">
        <f t="shared" si="201"/>
        <v>1666.2260530971403</v>
      </c>
      <c r="H808" s="89">
        <f t="shared" si="201"/>
        <v>1582.5533077103869</v>
      </c>
      <c r="I808" s="89">
        <f t="shared" si="201"/>
        <v>1443.6786917507213</v>
      </c>
      <c r="J808" s="89">
        <f t="shared" si="201"/>
        <v>1266.138754551981</v>
      </c>
      <c r="K808" s="89">
        <f t="shared" si="201"/>
        <v>1054.1871126794808</v>
      </c>
      <c r="M808" s="32"/>
      <c r="N808" s="6"/>
      <c r="O808" s="1"/>
      <c r="P808" s="6"/>
      <c r="Q808" s="6"/>
      <c r="R808" s="1"/>
      <c r="S808" s="1"/>
      <c r="T808" s="1"/>
      <c r="U808" s="1"/>
      <c r="V808" s="1"/>
      <c r="W808" s="1"/>
      <c r="X808" s="3"/>
      <c r="Y808" s="3"/>
      <c r="Z808" s="3"/>
      <c r="AA808" s="3"/>
      <c r="AB808" s="3"/>
      <c r="AC808" s="3"/>
      <c r="AD808" s="3"/>
      <c r="AE808" s="3"/>
      <c r="AF808" s="3"/>
      <c r="AG808" s="3"/>
      <c r="AH808" s="3"/>
      <c r="AI808" s="3"/>
    </row>
    <row r="809" spans="1:35" ht="14.5" hidden="1" outlineLevel="1">
      <c r="A809" s="23" t="s">
        <v>1</v>
      </c>
      <c r="B809" s="89">
        <f t="shared" ref="B809:K809" si="202">B$794*B$787*(B60/B$63)</f>
        <v>721.35075586971914</v>
      </c>
      <c r="C809" s="89">
        <f t="shared" si="202"/>
        <v>545.7930840015681</v>
      </c>
      <c r="D809" s="89">
        <f t="shared" si="202"/>
        <v>440.49289800506193</v>
      </c>
      <c r="E809" s="89">
        <f t="shared" si="202"/>
        <v>370.84929142784375</v>
      </c>
      <c r="F809" s="89">
        <f t="shared" si="202"/>
        <v>314.97087057447516</v>
      </c>
      <c r="G809" s="89">
        <f t="shared" si="202"/>
        <v>254.92755833407369</v>
      </c>
      <c r="H809" s="89">
        <f t="shared" si="202"/>
        <v>221.54516849375116</v>
      </c>
      <c r="I809" s="89">
        <f t="shared" si="202"/>
        <v>184.42529965427889</v>
      </c>
      <c r="J809" s="89">
        <f t="shared" si="202"/>
        <v>149.50321971206034</v>
      </c>
      <c r="K809" s="89">
        <f t="shared" si="202"/>
        <v>116.15922830915027</v>
      </c>
      <c r="M809" s="32"/>
      <c r="N809" s="6"/>
      <c r="O809" s="1"/>
      <c r="P809" s="6"/>
      <c r="Q809" s="6"/>
      <c r="R809" s="1"/>
      <c r="S809" s="1"/>
      <c r="T809" s="1"/>
      <c r="U809" s="1"/>
      <c r="V809" s="1"/>
      <c r="W809" s="1"/>
      <c r="X809" s="3"/>
      <c r="Y809" s="3"/>
      <c r="Z809" s="3"/>
      <c r="AA809" s="3"/>
      <c r="AB809" s="3"/>
      <c r="AC809" s="3"/>
      <c r="AD809" s="3"/>
      <c r="AE809" s="3"/>
      <c r="AF809" s="3"/>
      <c r="AG809" s="3"/>
      <c r="AH809" s="3"/>
      <c r="AI809" s="3"/>
    </row>
    <row r="810" spans="1:35" ht="14.5" hidden="1" outlineLevel="1">
      <c r="A810" s="23" t="s">
        <v>7</v>
      </c>
      <c r="B810" s="89">
        <f t="shared" ref="B810:K810" si="203">B$794*B$787*(B61/B$63)</f>
        <v>692.84352832150591</v>
      </c>
      <c r="C810" s="89">
        <f t="shared" si="203"/>
        <v>828.66665033218737</v>
      </c>
      <c r="D810" s="89">
        <f t="shared" si="203"/>
        <v>935.60311827225757</v>
      </c>
      <c r="E810" s="89">
        <f t="shared" si="203"/>
        <v>979.99739991340107</v>
      </c>
      <c r="F810" s="89">
        <f t="shared" si="203"/>
        <v>983.36295841111053</v>
      </c>
      <c r="G810" s="89">
        <f t="shared" si="203"/>
        <v>912.21814963876261</v>
      </c>
      <c r="H810" s="89">
        <f t="shared" si="203"/>
        <v>894.12716080894791</v>
      </c>
      <c r="I810" s="89">
        <f t="shared" si="203"/>
        <v>839.1413052253281</v>
      </c>
      <c r="J810" s="89">
        <f t="shared" si="203"/>
        <v>766.20430765973663</v>
      </c>
      <c r="K810" s="89">
        <f t="shared" si="203"/>
        <v>674.77274867769415</v>
      </c>
      <c r="M810" s="32"/>
      <c r="N810" s="6"/>
      <c r="O810" s="1"/>
      <c r="P810" s="6"/>
      <c r="Q810" s="6"/>
      <c r="R810" s="1"/>
      <c r="S810" s="1"/>
      <c r="T810" s="1"/>
      <c r="U810" s="1"/>
      <c r="V810" s="1"/>
      <c r="W810" s="1"/>
      <c r="X810" s="3"/>
      <c r="Y810" s="3"/>
      <c r="Z810" s="3"/>
      <c r="AA810" s="3"/>
      <c r="AB810" s="3"/>
      <c r="AC810" s="3"/>
      <c r="AD810" s="3"/>
      <c r="AE810" s="3"/>
      <c r="AF810" s="3"/>
      <c r="AG810" s="3"/>
    </row>
    <row r="811" spans="1:35" ht="14.5" hidden="1" outlineLevel="1">
      <c r="A811" s="23" t="s">
        <v>8</v>
      </c>
      <c r="B811" s="89">
        <f t="shared" ref="B811:K811" si="204">B$794*B$787*(B62/B$63)</f>
        <v>765.4156298228836</v>
      </c>
      <c r="C811" s="89">
        <f t="shared" si="204"/>
        <v>1478.7753298575303</v>
      </c>
      <c r="D811" s="89">
        <f t="shared" si="204"/>
        <v>2192.4011386074653</v>
      </c>
      <c r="E811" s="89">
        <f t="shared" si="204"/>
        <v>2500.3529094170976</v>
      </c>
      <c r="F811" s="89">
        <f t="shared" si="204"/>
        <v>2521.7167542238021</v>
      </c>
      <c r="G811" s="89">
        <f t="shared" si="204"/>
        <v>2299.2740393262229</v>
      </c>
      <c r="H811" s="89">
        <f t="shared" si="204"/>
        <v>2245.2738696398242</v>
      </c>
      <c r="I811" s="89">
        <f t="shared" si="204"/>
        <v>2122.6033764250565</v>
      </c>
      <c r="J811" s="89">
        <f t="shared" si="204"/>
        <v>1947.7271595690906</v>
      </c>
      <c r="K811" s="89">
        <f t="shared" si="204"/>
        <v>1712.4978330648696</v>
      </c>
      <c r="M811" s="32"/>
      <c r="N811" s="9" t="s">
        <v>9</v>
      </c>
      <c r="O811" s="1"/>
      <c r="P811" s="6"/>
      <c r="Q811" s="6"/>
      <c r="R811" s="1"/>
      <c r="S811" s="1"/>
      <c r="T811" s="1"/>
      <c r="U811" s="1"/>
      <c r="V811" s="1"/>
      <c r="W811" s="1"/>
      <c r="X811" s="3"/>
      <c r="Y811" s="3"/>
      <c r="Z811" s="3"/>
      <c r="AA811" s="3"/>
      <c r="AB811" s="3"/>
      <c r="AC811" s="3"/>
      <c r="AD811" s="3"/>
      <c r="AE811" s="3"/>
      <c r="AF811" s="3"/>
      <c r="AG811" s="3"/>
    </row>
    <row r="812" spans="1:35" ht="14.5" hidden="1" outlineLevel="1">
      <c r="A812" s="23" t="s">
        <v>89</v>
      </c>
      <c r="B812" s="89">
        <f>SUM(B802:B811)</f>
        <v>11363.880800000301</v>
      </c>
      <c r="C812" s="89">
        <f t="shared" ref="C812:K812" si="205">SUM(C802:C811)</f>
        <v>13909.36441631711</v>
      </c>
      <c r="D812" s="89">
        <f t="shared" si="205"/>
        <v>15508.497782536577</v>
      </c>
      <c r="E812" s="89">
        <f t="shared" si="205"/>
        <v>15759.481164113222</v>
      </c>
      <c r="F812" s="89">
        <f t="shared" si="205"/>
        <v>15186.288069007685</v>
      </c>
      <c r="G812" s="89">
        <f t="shared" si="205"/>
        <v>13513.419850208886</v>
      </c>
      <c r="H812" s="89">
        <f t="shared" si="205"/>
        <v>12872.982268378339</v>
      </c>
      <c r="I812" s="89">
        <f t="shared" si="205"/>
        <v>11882.529536231714</v>
      </c>
      <c r="J812" s="89">
        <f t="shared" si="205"/>
        <v>10718.407724160747</v>
      </c>
      <c r="K812" s="89">
        <f t="shared" si="205"/>
        <v>9333.4605938361619</v>
      </c>
      <c r="M812" s="32"/>
      <c r="N812" s="9"/>
      <c r="O812" s="1"/>
      <c r="P812" s="6"/>
      <c r="Q812" s="6"/>
      <c r="R812" s="1"/>
      <c r="S812" s="1"/>
      <c r="T812" s="1"/>
      <c r="U812" s="1"/>
      <c r="V812" s="1"/>
      <c r="W812" s="1"/>
      <c r="X812" s="3"/>
      <c r="Y812" s="3"/>
      <c r="Z812" s="3"/>
      <c r="AA812" s="3"/>
      <c r="AB812" s="3"/>
      <c r="AC812" s="3"/>
      <c r="AD812" s="3"/>
      <c r="AE812" s="3"/>
      <c r="AF812" s="3"/>
      <c r="AG812" s="3"/>
    </row>
    <row r="813" spans="1:35" ht="14.5" hidden="1" outlineLevel="1">
      <c r="A813" s="32"/>
      <c r="B813" s="5"/>
      <c r="C813" s="5"/>
      <c r="D813" s="5"/>
      <c r="E813" s="5"/>
      <c r="F813" s="5"/>
      <c r="G813" s="5"/>
      <c r="H813" s="5"/>
      <c r="I813" s="5"/>
      <c r="J813" s="5"/>
      <c r="K813" s="5"/>
      <c r="L813" s="5"/>
      <c r="M813" s="10" t="s">
        <v>9</v>
      </c>
      <c r="N813" s="5"/>
      <c r="O813" s="5"/>
      <c r="P813" s="5"/>
      <c r="Q813" s="5"/>
      <c r="R813" s="5"/>
      <c r="S813" s="5"/>
      <c r="T813" s="5"/>
    </row>
    <row r="814" spans="1:35" hidden="1" outlineLevel="1">
      <c r="A814" s="10" t="s">
        <v>126</v>
      </c>
      <c r="B814" s="6"/>
      <c r="C814" s="6"/>
      <c r="D814" s="6"/>
      <c r="E814" s="6"/>
      <c r="F814" s="6"/>
      <c r="G814" s="6"/>
      <c r="H814" s="6"/>
      <c r="I814" s="6"/>
      <c r="J814" s="9" t="s">
        <v>102</v>
      </c>
      <c r="K814" s="6"/>
      <c r="L814" s="55"/>
      <c r="M814" s="5"/>
      <c r="N814" s="5"/>
      <c r="O814" s="5"/>
      <c r="P814" s="5"/>
      <c r="Q814" s="5"/>
      <c r="R814" s="5"/>
      <c r="S814" s="5"/>
      <c r="T814" s="5"/>
    </row>
    <row r="815" spans="1:35" ht="14.5" hidden="1" outlineLevel="1">
      <c r="A815" s="21"/>
      <c r="B815" s="21">
        <v>2010</v>
      </c>
      <c r="C815" s="21">
        <v>2020</v>
      </c>
      <c r="D815" s="21">
        <v>2030</v>
      </c>
      <c r="E815" s="21">
        <v>2040</v>
      </c>
      <c r="F815" s="21">
        <v>2050</v>
      </c>
      <c r="G815" s="21">
        <v>2060</v>
      </c>
      <c r="H815" s="21">
        <v>2070</v>
      </c>
      <c r="I815" s="21">
        <v>2080</v>
      </c>
      <c r="J815" s="21">
        <v>2090</v>
      </c>
      <c r="K815" s="21">
        <v>2100</v>
      </c>
      <c r="M815" s="32"/>
      <c r="N815" s="56"/>
      <c r="O815" s="16"/>
      <c r="P815" s="56"/>
      <c r="Q815" s="56"/>
      <c r="R815" s="56"/>
      <c r="S815" s="56"/>
      <c r="T815" s="56"/>
      <c r="U815" s="56"/>
      <c r="V815" s="56"/>
      <c r="W815" s="57"/>
    </row>
    <row r="816" spans="1:35" ht="14.5" hidden="1" outlineLevel="1">
      <c r="A816" s="21" t="s">
        <v>89</v>
      </c>
      <c r="B816" s="94">
        <f>'[4]Oil tankers data'!$G$46</f>
        <v>1.5080599986402388E-4</v>
      </c>
      <c r="C816" s="87">
        <f>'[4]Oil tankers data'!$G$51</f>
        <v>1.316269126481518E-4</v>
      </c>
      <c r="D816" s="87">
        <f>'[4]Oil tankers data'!$G$52</f>
        <v>1.1316366382420115E-4</v>
      </c>
      <c r="E816" s="87">
        <f>'[4]Oil tankers data'!$G$53</f>
        <v>9.7290246747245424E-5</v>
      </c>
      <c r="F816" s="87">
        <f>'[4]Oil tankers data'!$G$54</f>
        <v>8.3643386863510477E-5</v>
      </c>
      <c r="G816" s="87">
        <f>'[4]Oil tankers data'!$G$55</f>
        <v>7.1910765980218457E-5</v>
      </c>
      <c r="H816" s="87">
        <f>'[4]Oil tankers data'!$G$56</f>
        <v>6.2756510785335029E-5</v>
      </c>
      <c r="I816" s="87">
        <f>'[4]Oil tankers data'!$G$57</f>
        <v>5.5046029036851558E-5</v>
      </c>
      <c r="J816" s="87">
        <f>'[4]Oil tankers data'!$G$58</f>
        <v>4.852825715080642E-5</v>
      </c>
      <c r="K816" s="87">
        <f>'[4]Oil tankers data'!$G$59</f>
        <v>4.2999563819236659E-5</v>
      </c>
      <c r="M816" s="32"/>
      <c r="N816" s="6"/>
      <c r="O816" s="1"/>
      <c r="P816" s="6"/>
      <c r="Q816" s="6"/>
      <c r="R816" s="1"/>
      <c r="S816" s="1"/>
      <c r="T816" s="1"/>
      <c r="U816" s="1"/>
      <c r="V816" s="1"/>
      <c r="W816" s="1"/>
      <c r="X816" s="3"/>
      <c r="Y816" s="3"/>
      <c r="Z816" s="3"/>
      <c r="AA816" s="3"/>
      <c r="AB816" s="3"/>
      <c r="AC816" s="3"/>
      <c r="AD816" s="3"/>
      <c r="AE816" s="3"/>
      <c r="AF816" s="3"/>
      <c r="AG816" s="3"/>
    </row>
    <row r="817" spans="1:35" ht="14.5" hidden="1" outlineLevel="1">
      <c r="A817" s="79"/>
      <c r="B817" s="86"/>
      <c r="C817" s="2"/>
      <c r="D817" s="2"/>
      <c r="E817" s="2"/>
      <c r="F817" s="2"/>
      <c r="G817" s="2"/>
      <c r="H817" s="2"/>
      <c r="I817" s="2"/>
      <c r="J817" s="2"/>
      <c r="K817" s="2"/>
      <c r="M817" s="32"/>
      <c r="N817" s="6"/>
      <c r="O817" s="1"/>
      <c r="P817" s="6"/>
      <c r="Q817" s="6"/>
      <c r="R817" s="1"/>
      <c r="S817" s="1"/>
      <c r="T817" s="1"/>
      <c r="U817" s="1"/>
      <c r="V817" s="1"/>
      <c r="W817" s="1"/>
      <c r="X817" s="3"/>
      <c r="Y817" s="3"/>
      <c r="Z817" s="3"/>
      <c r="AA817" s="3"/>
      <c r="AB817" s="3"/>
      <c r="AC817" s="3"/>
      <c r="AD817" s="3"/>
      <c r="AE817" s="3"/>
      <c r="AF817" s="3"/>
      <c r="AG817" s="3"/>
    </row>
    <row r="818" spans="1:35" hidden="1" outlineLevel="1">
      <c r="A818" s="10" t="s">
        <v>127</v>
      </c>
      <c r="B818" s="6"/>
      <c r="C818" s="6"/>
      <c r="D818" s="6"/>
      <c r="E818" s="6"/>
      <c r="F818" s="6"/>
      <c r="G818" s="6"/>
      <c r="H818" s="6"/>
      <c r="I818" s="6"/>
      <c r="J818" s="9" t="s">
        <v>101</v>
      </c>
      <c r="K818" s="6"/>
      <c r="L818" s="55"/>
      <c r="M818" s="5"/>
      <c r="N818" s="5"/>
      <c r="O818" s="5"/>
      <c r="P818" s="5"/>
      <c r="Q818" s="5"/>
      <c r="R818" s="5"/>
      <c r="S818" s="5"/>
      <c r="T818" s="5"/>
    </row>
    <row r="819" spans="1:35" ht="14.5" hidden="1" outlineLevel="1">
      <c r="A819" s="20"/>
      <c r="B819" s="100">
        <v>2010</v>
      </c>
      <c r="C819" s="100">
        <v>2020</v>
      </c>
      <c r="D819" s="100">
        <v>2030</v>
      </c>
      <c r="E819" s="100">
        <v>2040</v>
      </c>
      <c r="F819" s="100">
        <v>2050</v>
      </c>
      <c r="G819" s="100">
        <v>2060</v>
      </c>
      <c r="H819" s="100">
        <v>2070</v>
      </c>
      <c r="I819" s="100">
        <v>2080</v>
      </c>
      <c r="J819" s="100">
        <v>2090</v>
      </c>
      <c r="K819" s="100">
        <v>2100</v>
      </c>
      <c r="M819" s="32"/>
      <c r="N819" s="56"/>
      <c r="O819" s="16"/>
      <c r="P819" s="56"/>
      <c r="Q819" s="56"/>
      <c r="R819" s="56"/>
      <c r="S819" s="56"/>
      <c r="T819" s="56"/>
      <c r="U819" s="56"/>
      <c r="V819" s="56"/>
      <c r="W819" s="57"/>
    </row>
    <row r="820" spans="1:35" ht="14.5" hidden="1" outlineLevel="1">
      <c r="A820" s="100" t="s">
        <v>5</v>
      </c>
      <c r="B820" s="101">
        <f>B$816*B802</f>
        <v>3.625732201635485E-2</v>
      </c>
      <c r="C820" s="101">
        <f t="shared" ref="C820:K820" si="206">C$816*C802</f>
        <v>4.3448877804721335E-2</v>
      </c>
      <c r="D820" s="101">
        <f t="shared" si="206"/>
        <v>4.5050678461134148E-2</v>
      </c>
      <c r="E820" s="101">
        <f t="shared" si="206"/>
        <v>4.5015818044507876E-2</v>
      </c>
      <c r="F820" s="101">
        <f t="shared" si="206"/>
        <v>4.3339425612303639E-2</v>
      </c>
      <c r="G820" s="101">
        <f t="shared" si="206"/>
        <v>3.819839831281796E-2</v>
      </c>
      <c r="H820" s="101">
        <f t="shared" si="206"/>
        <v>3.5709595002288888E-2</v>
      </c>
      <c r="I820" s="101">
        <f t="shared" si="206"/>
        <v>3.1705565167044411E-2</v>
      </c>
      <c r="J820" s="101">
        <f t="shared" si="206"/>
        <v>2.7099093917974017E-2</v>
      </c>
      <c r="K820" s="101">
        <f t="shared" si="206"/>
        <v>2.2073329143626974E-2</v>
      </c>
      <c r="M820" s="32"/>
      <c r="N820" s="6"/>
      <c r="O820" s="1"/>
      <c r="P820" s="6"/>
      <c r="Q820" s="6"/>
      <c r="R820" s="1"/>
      <c r="S820" s="1"/>
      <c r="T820" s="1"/>
      <c r="U820" s="1"/>
      <c r="V820" s="1"/>
      <c r="W820" s="1"/>
      <c r="X820" s="3"/>
      <c r="Y820" s="3"/>
      <c r="Z820" s="3"/>
      <c r="AA820" s="3"/>
      <c r="AB820" s="3"/>
      <c r="AC820" s="3"/>
      <c r="AD820" s="3"/>
      <c r="AE820" s="3"/>
      <c r="AF820" s="3"/>
      <c r="AG820" s="3"/>
      <c r="AH820" s="3"/>
      <c r="AI820" s="3"/>
    </row>
    <row r="821" spans="1:35" ht="14.5" hidden="1" outlineLevel="1">
      <c r="A821" s="100" t="s">
        <v>6</v>
      </c>
      <c r="B821" s="101">
        <f t="shared" ref="B821:K829" si="207">B$816*B803</f>
        <v>0.25889477257775573</v>
      </c>
      <c r="C821" s="101">
        <f t="shared" si="207"/>
        <v>0.46912230693890122</v>
      </c>
      <c r="D821" s="101">
        <f t="shared" si="207"/>
        <v>0.50171943773159178</v>
      </c>
      <c r="E821" s="101">
        <f t="shared" si="207"/>
        <v>0.43883853856176686</v>
      </c>
      <c r="F821" s="101">
        <f t="shared" si="207"/>
        <v>0.34840598925190552</v>
      </c>
      <c r="G821" s="101">
        <f t="shared" si="207"/>
        <v>0.24898857300051783</v>
      </c>
      <c r="H821" s="101">
        <f t="shared" si="207"/>
        <v>0.19094445875097127</v>
      </c>
      <c r="I821" s="101">
        <f t="shared" si="207"/>
        <v>0.14302502290901919</v>
      </c>
      <c r="J821" s="101">
        <f t="shared" si="207"/>
        <v>0.1065417943041149</v>
      </c>
      <c r="K821" s="101">
        <f t="shared" si="207"/>
        <v>7.8270224039269129E-2</v>
      </c>
      <c r="M821" s="32"/>
      <c r="N821" s="6"/>
      <c r="O821" s="1"/>
      <c r="P821" s="6"/>
      <c r="Q821" s="6"/>
      <c r="R821" s="1"/>
      <c r="S821" s="1"/>
      <c r="T821" s="1"/>
      <c r="U821" s="1"/>
      <c r="V821" s="1"/>
      <c r="W821" s="1"/>
      <c r="X821" s="3"/>
      <c r="Y821" s="3"/>
      <c r="Z821" s="3"/>
      <c r="AA821" s="3"/>
      <c r="AB821" s="3"/>
      <c r="AC821" s="3"/>
      <c r="AD821" s="3"/>
      <c r="AE821" s="3"/>
      <c r="AF821" s="3"/>
      <c r="AG821" s="3"/>
      <c r="AH821" s="3"/>
      <c r="AI821" s="3"/>
    </row>
    <row r="822" spans="1:35" ht="14.5" hidden="1" outlineLevel="1">
      <c r="A822" s="100" t="s">
        <v>11</v>
      </c>
      <c r="B822" s="101">
        <f t="shared" si="207"/>
        <v>0.41467514750362305</v>
      </c>
      <c r="C822" s="101">
        <f t="shared" si="207"/>
        <v>0.32407744813465178</v>
      </c>
      <c r="D822" s="101">
        <f t="shared" si="207"/>
        <v>0.25687305722638581</v>
      </c>
      <c r="E822" s="101">
        <f t="shared" si="207"/>
        <v>0.20514664840316954</v>
      </c>
      <c r="F822" s="101">
        <f t="shared" si="207"/>
        <v>0.16237788068881115</v>
      </c>
      <c r="G822" s="101">
        <f t="shared" si="207"/>
        <v>0.12033304351911106</v>
      </c>
      <c r="H822" s="101">
        <f t="shared" si="207"/>
        <v>9.734508770730689E-2</v>
      </c>
      <c r="I822" s="101">
        <f t="shared" si="207"/>
        <v>7.6615015969719424E-2</v>
      </c>
      <c r="J822" s="101">
        <f t="shared" si="207"/>
        <v>5.8973906218578044E-2</v>
      </c>
      <c r="K822" s="101">
        <f t="shared" si="207"/>
        <v>4.3761952663393063E-2</v>
      </c>
      <c r="M822" s="32"/>
      <c r="N822" s="6"/>
      <c r="O822" s="1"/>
      <c r="P822" s="6"/>
      <c r="Q822" s="6"/>
      <c r="R822" s="1"/>
      <c r="S822" s="1"/>
      <c r="T822" s="1"/>
      <c r="U822" s="1"/>
      <c r="V822" s="1"/>
      <c r="W822" s="1"/>
      <c r="X822" s="3"/>
      <c r="Y822" s="3"/>
      <c r="Z822" s="3"/>
      <c r="AA822" s="3"/>
      <c r="AB822" s="3"/>
      <c r="AC822" s="3"/>
      <c r="AD822" s="3"/>
      <c r="AE822" s="3"/>
      <c r="AF822" s="3"/>
      <c r="AG822" s="3"/>
      <c r="AH822" s="3"/>
      <c r="AI822" s="3"/>
    </row>
    <row r="823" spans="1:35" ht="14.5" hidden="1" outlineLevel="1">
      <c r="A823" s="100" t="s">
        <v>2</v>
      </c>
      <c r="B823" s="101">
        <f t="shared" si="207"/>
        <v>7.7757277861732463E-2</v>
      </c>
      <c r="C823" s="101">
        <f t="shared" si="207"/>
        <v>9.265493428231876E-2</v>
      </c>
      <c r="D823" s="101">
        <f t="shared" si="207"/>
        <v>8.9683709914964369E-2</v>
      </c>
      <c r="E823" s="101">
        <f t="shared" si="207"/>
        <v>7.5716862980347174E-2</v>
      </c>
      <c r="F823" s="101">
        <f t="shared" si="207"/>
        <v>6.1582179224552648E-2</v>
      </c>
      <c r="G823" s="101">
        <f t="shared" si="207"/>
        <v>4.7595792966803774E-2</v>
      </c>
      <c r="H823" s="101">
        <f t="shared" si="207"/>
        <v>4.1077597852609511E-2</v>
      </c>
      <c r="I823" s="101">
        <f t="shared" si="207"/>
        <v>3.5150950538161745E-2</v>
      </c>
      <c r="J823" s="101">
        <f t="shared" si="207"/>
        <v>2.9781310077333079E-2</v>
      </c>
      <c r="K823" s="101">
        <f t="shared" si="207"/>
        <v>2.4488039609472174E-2</v>
      </c>
      <c r="M823" s="32"/>
      <c r="N823" s="6"/>
      <c r="O823" s="1"/>
      <c r="P823" s="6"/>
      <c r="Q823" s="6"/>
      <c r="R823" s="1"/>
      <c r="S823" s="1"/>
      <c r="T823" s="1"/>
      <c r="U823" s="1"/>
      <c r="V823" s="1"/>
      <c r="W823" s="1"/>
      <c r="X823" s="3"/>
      <c r="Y823" s="3"/>
      <c r="Z823" s="3"/>
      <c r="AA823" s="3"/>
      <c r="AB823" s="3"/>
      <c r="AC823" s="3"/>
      <c r="AD823" s="3"/>
      <c r="AE823" s="3"/>
      <c r="AF823" s="3"/>
      <c r="AG823" s="3"/>
      <c r="AH823" s="3"/>
      <c r="AI823" s="3"/>
    </row>
    <row r="824" spans="1:35" ht="14.5" hidden="1" outlineLevel="1">
      <c r="A824" s="100" t="s">
        <v>3</v>
      </c>
      <c r="B824" s="101">
        <f t="shared" si="207"/>
        <v>0.14432659850396229</v>
      </c>
      <c r="C824" s="101">
        <f t="shared" si="207"/>
        <v>0.14479138165200872</v>
      </c>
      <c r="D824" s="101">
        <f t="shared" si="207"/>
        <v>0.13505469889361665</v>
      </c>
      <c r="E824" s="101">
        <f t="shared" si="207"/>
        <v>0.12182899352676647</v>
      </c>
      <c r="F824" s="101">
        <f t="shared" si="207"/>
        <v>0.10819835518744859</v>
      </c>
      <c r="G824" s="101">
        <f t="shared" si="207"/>
        <v>8.964411457718667E-2</v>
      </c>
      <c r="H824" s="101">
        <f t="shared" si="207"/>
        <v>7.9644670571130907E-2</v>
      </c>
      <c r="I824" s="101">
        <f t="shared" si="207"/>
        <v>6.8338663753607573E-2</v>
      </c>
      <c r="J824" s="101">
        <f t="shared" si="207"/>
        <v>5.7278068951286856E-2</v>
      </c>
      <c r="K824" s="101">
        <f t="shared" si="207"/>
        <v>4.649561091724963E-2</v>
      </c>
      <c r="M824" s="32"/>
      <c r="N824" s="6"/>
      <c r="O824" s="1"/>
      <c r="P824" s="6"/>
      <c r="Q824" s="6"/>
      <c r="R824" s="1"/>
      <c r="S824" s="1"/>
      <c r="T824" s="1"/>
      <c r="U824" s="1"/>
      <c r="V824" s="1"/>
      <c r="W824" s="1"/>
      <c r="X824" s="3"/>
      <c r="Y824" s="3"/>
      <c r="Z824" s="3"/>
      <c r="AA824" s="3"/>
      <c r="AB824" s="3"/>
      <c r="AC824" s="3"/>
      <c r="AD824" s="3"/>
      <c r="AE824" s="3"/>
      <c r="AF824" s="3"/>
      <c r="AG824" s="3"/>
      <c r="AH824" s="3"/>
      <c r="AI824" s="3"/>
    </row>
    <row r="825" spans="1:35" ht="14.5" hidden="1" outlineLevel="1">
      <c r="A825" s="100" t="s">
        <v>4</v>
      </c>
      <c r="B825" s="101">
        <f t="shared" si="207"/>
        <v>8.0015604013493849E-2</v>
      </c>
      <c r="C825" s="101">
        <f t="shared" si="207"/>
        <v>8.2597048576068047E-2</v>
      </c>
      <c r="D825" s="101">
        <f t="shared" si="207"/>
        <v>7.9169068502525974E-2</v>
      </c>
      <c r="E825" s="101">
        <f t="shared" si="207"/>
        <v>7.4832839133979617E-2</v>
      </c>
      <c r="F825" s="101">
        <f t="shared" si="207"/>
        <v>6.8608922065453048E-2</v>
      </c>
      <c r="G825" s="101">
        <f t="shared" si="207"/>
        <v>5.7907959052730676E-2</v>
      </c>
      <c r="H825" s="101">
        <f t="shared" si="207"/>
        <v>5.2905260574042545E-2</v>
      </c>
      <c r="I825" s="101">
        <f t="shared" si="207"/>
        <v>4.6597904213343595E-2</v>
      </c>
      <c r="J825" s="101">
        <f t="shared" si="207"/>
        <v>4.0070470924068978E-2</v>
      </c>
      <c r="K825" s="101">
        <f t="shared" si="207"/>
        <v>3.3269602172601193E-2</v>
      </c>
      <c r="M825" s="32"/>
      <c r="N825" s="6"/>
      <c r="O825" s="1"/>
      <c r="P825" s="6"/>
      <c r="Q825" s="6"/>
      <c r="R825" s="1"/>
      <c r="S825" s="1"/>
      <c r="T825" s="1"/>
      <c r="U825" s="1"/>
      <c r="V825" s="1"/>
      <c r="W825" s="1"/>
      <c r="X825" s="3"/>
      <c r="Y825" s="3"/>
      <c r="Z825" s="3"/>
      <c r="AA825" s="3"/>
      <c r="AB825" s="3"/>
      <c r="AC825" s="3"/>
      <c r="AD825" s="3"/>
      <c r="AE825" s="3"/>
      <c r="AF825" s="3"/>
      <c r="AG825" s="3"/>
      <c r="AH825" s="3"/>
      <c r="AI825" s="3"/>
    </row>
    <row r="826" spans="1:35" ht="14.5" hidden="1" outlineLevel="1">
      <c r="A826" s="100" t="s">
        <v>0</v>
      </c>
      <c r="B826" s="101">
        <f t="shared" si="207"/>
        <v>0.37311643150626983</v>
      </c>
      <c r="C826" s="101">
        <f t="shared" si="207"/>
        <v>0.29859217507026331</v>
      </c>
      <c r="D826" s="101">
        <f t="shared" si="207"/>
        <v>0.24362356635811913</v>
      </c>
      <c r="E826" s="101">
        <f t="shared" si="207"/>
        <v>0.19717995098393221</v>
      </c>
      <c r="F826" s="101">
        <f t="shared" si="207"/>
        <v>0.158197847176687</v>
      </c>
      <c r="G826" s="101">
        <f t="shared" si="207"/>
        <v>0.11981959177441151</v>
      </c>
      <c r="H826" s="101">
        <f t="shared" si="207"/>
        <v>9.9315523723694524E-2</v>
      </c>
      <c r="I826" s="101">
        <f t="shared" si="207"/>
        <v>7.9468779185994071E-2</v>
      </c>
      <c r="J826" s="101">
        <f t="shared" si="207"/>
        <v>6.144350706950031E-2</v>
      </c>
      <c r="K826" s="101">
        <f t="shared" si="207"/>
        <v>4.5329586029078162E-2</v>
      </c>
      <c r="M826" s="32"/>
      <c r="N826" s="6"/>
      <c r="O826" s="1"/>
      <c r="P826" s="6"/>
      <c r="Q826" s="6"/>
      <c r="R826" s="1"/>
      <c r="S826" s="1"/>
      <c r="T826" s="1"/>
      <c r="U826" s="1"/>
      <c r="V826" s="1"/>
      <c r="W826" s="1"/>
      <c r="X826" s="3"/>
      <c r="Y826" s="3"/>
      <c r="Z826" s="3"/>
      <c r="AA826" s="3"/>
      <c r="AB826" s="3"/>
      <c r="AC826" s="3"/>
      <c r="AD826" s="3"/>
      <c r="AE826" s="3"/>
      <c r="AF826" s="3"/>
      <c r="AG826" s="3"/>
      <c r="AH826" s="3"/>
      <c r="AI826" s="3"/>
    </row>
    <row r="827" spans="1:35" ht="14.5" hidden="1" outlineLevel="1">
      <c r="A827" s="100" t="s">
        <v>1</v>
      </c>
      <c r="B827" s="101">
        <f t="shared" si="207"/>
        <v>0.10878402199160239</v>
      </c>
      <c r="C827" s="101">
        <f t="shared" si="207"/>
        <v>7.1841058591839785E-2</v>
      </c>
      <c r="D827" s="101">
        <f t="shared" si="207"/>
        <v>4.9847790226792955E-2</v>
      </c>
      <c r="E827" s="101">
        <f t="shared" si="207"/>
        <v>3.6080019069056044E-2</v>
      </c>
      <c r="F827" s="101">
        <f t="shared" si="207"/>
        <v>2.6345230378197512E-2</v>
      </c>
      <c r="G827" s="101">
        <f t="shared" si="207"/>
        <v>1.8332035989270062E-2</v>
      </c>
      <c r="H827" s="101">
        <f t="shared" si="207"/>
        <v>1.3903401756016962E-2</v>
      </c>
      <c r="I827" s="101">
        <f t="shared" si="207"/>
        <v>1.0151880399899485E-2</v>
      </c>
      <c r="J827" s="101">
        <f t="shared" si="207"/>
        <v>7.2551306910603758E-3</v>
      </c>
      <c r="K827" s="101">
        <f t="shared" si="207"/>
        <v>4.9947961508725889E-3</v>
      </c>
      <c r="M827" s="32"/>
      <c r="N827" s="6"/>
      <c r="O827" s="1"/>
      <c r="P827" s="6"/>
      <c r="Q827" s="6"/>
      <c r="R827" s="1"/>
      <c r="S827" s="1"/>
      <c r="T827" s="1"/>
      <c r="U827" s="1"/>
      <c r="V827" s="1"/>
      <c r="W827" s="1"/>
      <c r="X827" s="3"/>
      <c r="Y827" s="3"/>
      <c r="Z827" s="3"/>
      <c r="AA827" s="3"/>
      <c r="AB827" s="3"/>
      <c r="AC827" s="3"/>
      <c r="AD827" s="3"/>
      <c r="AE827" s="3"/>
      <c r="AF827" s="3"/>
      <c r="AG827" s="3"/>
      <c r="AH827" s="3"/>
      <c r="AI827" s="3"/>
    </row>
    <row r="828" spans="1:35" ht="14.5" hidden="1" outlineLevel="1">
      <c r="A828" s="100" t="s">
        <v>7</v>
      </c>
      <c r="B828" s="101">
        <f t="shared" si="207"/>
        <v>0.10448496103784284</v>
      </c>
      <c r="C828" s="101">
        <f t="shared" si="207"/>
        <v>0.10907483279771138</v>
      </c>
      <c r="D828" s="101">
        <f t="shared" si="207"/>
        <v>0.10587627674903606</v>
      </c>
      <c r="E828" s="101">
        <f t="shared" si="207"/>
        <v>9.5344188849233735E-2</v>
      </c>
      <c r="F828" s="101">
        <f t="shared" si="207"/>
        <v>8.2251808357626688E-2</v>
      </c>
      <c r="G828" s="101">
        <f t="shared" si="207"/>
        <v>6.5598305881580957E-2</v>
      </c>
      <c r="H828" s="101">
        <f t="shared" si="207"/>
        <v>5.6112300810767728E-2</v>
      </c>
      <c r="I828" s="101">
        <f t="shared" si="207"/>
        <v>4.6191396653454925E-2</v>
      </c>
      <c r="J828" s="101">
        <f t="shared" si="207"/>
        <v>3.7182559672167298E-2</v>
      </c>
      <c r="K828" s="101">
        <f t="shared" si="207"/>
        <v>2.9014933870248248E-2</v>
      </c>
      <c r="M828" s="32"/>
      <c r="N828" s="6"/>
      <c r="O828" s="1"/>
      <c r="P828" s="6"/>
      <c r="Q828" s="6"/>
      <c r="R828" s="1"/>
      <c r="S828" s="1"/>
      <c r="T828" s="1"/>
      <c r="U828" s="1"/>
      <c r="V828" s="1"/>
      <c r="W828" s="1"/>
      <c r="X828" s="3"/>
      <c r="Y828" s="3"/>
      <c r="Z828" s="3"/>
      <c r="AA828" s="3"/>
      <c r="AB828" s="3"/>
      <c r="AC828" s="3"/>
      <c r="AD828" s="3"/>
      <c r="AE828" s="3"/>
      <c r="AF828" s="3"/>
      <c r="AG828" s="3"/>
    </row>
    <row r="829" spans="1:35" ht="14.5" hidden="1" outlineLevel="1">
      <c r="A829" s="100" t="s">
        <v>8</v>
      </c>
      <c r="B829" s="101">
        <f t="shared" si="207"/>
        <v>0.11542926936699154</v>
      </c>
      <c r="C829" s="101">
        <f t="shared" si="207"/>
        <v>0.19464663116939901</v>
      </c>
      <c r="D829" s="101">
        <f t="shared" si="207"/>
        <v>0.24810014541717104</v>
      </c>
      <c r="E829" s="101">
        <f t="shared" si="207"/>
        <v>0.24325995151238242</v>
      </c>
      <c r="F829" s="101">
        <f t="shared" si="207"/>
        <v>0.21092493003373744</v>
      </c>
      <c r="G829" s="101">
        <f t="shared" si="207"/>
        <v>0.16534255736637962</v>
      </c>
      <c r="H829" s="101">
        <f t="shared" si="207"/>
        <v>0.14090555381608255</v>
      </c>
      <c r="I829" s="101">
        <f t="shared" si="207"/>
        <v>0.11684088709241282</v>
      </c>
      <c r="J829" s="101">
        <f t="shared" si="207"/>
        <v>9.4519804459178597E-2</v>
      </c>
      <c r="K829" s="101">
        <f t="shared" si="207"/>
        <v>7.3636659863177342E-2</v>
      </c>
      <c r="M829" s="32"/>
      <c r="N829" s="9" t="s">
        <v>9</v>
      </c>
      <c r="O829" s="1"/>
      <c r="P829" s="6"/>
      <c r="Q829" s="6"/>
      <c r="R829" s="1"/>
      <c r="S829" s="1"/>
      <c r="T829" s="1"/>
      <c r="U829" s="1"/>
      <c r="V829" s="1"/>
      <c r="W829" s="1"/>
      <c r="X829" s="3"/>
      <c r="Y829" s="3"/>
      <c r="Z829" s="3"/>
      <c r="AA829" s="3"/>
      <c r="AB829" s="3"/>
      <c r="AC829" s="3"/>
      <c r="AD829" s="3"/>
      <c r="AE829" s="3"/>
      <c r="AF829" s="3"/>
      <c r="AG829" s="3"/>
    </row>
    <row r="830" spans="1:35" ht="14.5" hidden="1" outlineLevel="1">
      <c r="A830" s="100" t="s">
        <v>89</v>
      </c>
      <c r="B830" s="101">
        <f>SUM(B820:B829)</f>
        <v>1.7137414063796288</v>
      </c>
      <c r="C830" s="101">
        <f t="shared" ref="C830:K830" si="208">SUM(C820:C829)</f>
        <v>1.8308466950178834</v>
      </c>
      <c r="D830" s="101">
        <f t="shared" si="208"/>
        <v>1.7549984294813377</v>
      </c>
      <c r="E830" s="101">
        <f t="shared" si="208"/>
        <v>1.5332438110651418</v>
      </c>
      <c r="F830" s="101">
        <f t="shared" si="208"/>
        <v>1.2702325679767232</v>
      </c>
      <c r="G830" s="101">
        <f t="shared" si="208"/>
        <v>0.97176037244081015</v>
      </c>
      <c r="H830" s="101">
        <f t="shared" si="208"/>
        <v>0.80786345056491182</v>
      </c>
      <c r="I830" s="101">
        <f t="shared" si="208"/>
        <v>0.65408606588265727</v>
      </c>
      <c r="J830" s="101">
        <f t="shared" si="208"/>
        <v>0.5201456462852625</v>
      </c>
      <c r="K830" s="101">
        <f t="shared" si="208"/>
        <v>0.40133473445898854</v>
      </c>
      <c r="M830" s="32"/>
      <c r="N830" s="9"/>
      <c r="O830" s="1"/>
      <c r="P830" s="6"/>
      <c r="Q830" s="6"/>
      <c r="R830" s="1"/>
      <c r="S830" s="1"/>
      <c r="T830" s="1"/>
      <c r="U830" s="1"/>
      <c r="V830" s="1"/>
      <c r="W830" s="1"/>
      <c r="X830" s="3"/>
      <c r="Y830" s="3"/>
      <c r="Z830" s="3"/>
      <c r="AA830" s="3"/>
      <c r="AB830" s="3"/>
      <c r="AC830" s="3"/>
      <c r="AD830" s="3"/>
      <c r="AE830" s="3"/>
      <c r="AF830" s="3"/>
      <c r="AG830" s="3"/>
    </row>
    <row r="831" spans="1:35" ht="14.5" hidden="1" outlineLevel="1">
      <c r="A831" s="79"/>
      <c r="B831" s="1"/>
      <c r="C831" s="1"/>
      <c r="D831" s="1"/>
      <c r="E831" s="1"/>
      <c r="F831" s="1"/>
      <c r="G831" s="1"/>
      <c r="H831" s="1"/>
      <c r="I831" s="1"/>
      <c r="J831" s="1"/>
      <c r="K831" s="1"/>
      <c r="M831" s="32"/>
      <c r="N831" s="9"/>
      <c r="O831" s="1"/>
      <c r="P831" s="6"/>
      <c r="Q831" s="6"/>
      <c r="R831" s="1"/>
      <c r="S831" s="1"/>
      <c r="T831" s="1"/>
      <c r="U831" s="1"/>
      <c r="V831" s="1"/>
      <c r="W831" s="1"/>
      <c r="X831" s="3"/>
      <c r="Y831" s="3"/>
      <c r="Z831" s="3"/>
      <c r="AA831" s="3"/>
      <c r="AB831" s="3"/>
      <c r="AC831" s="3"/>
      <c r="AD831" s="3"/>
      <c r="AE831" s="3"/>
      <c r="AF831" s="3"/>
      <c r="AG831" s="3"/>
    </row>
    <row r="832" spans="1:35" hidden="1" outlineLevel="1">
      <c r="A832" s="10" t="s">
        <v>128</v>
      </c>
      <c r="B832" s="6"/>
      <c r="C832" s="6"/>
      <c r="D832" s="6"/>
      <c r="E832" s="6"/>
      <c r="F832" s="6"/>
      <c r="G832" s="6"/>
      <c r="H832" s="6"/>
      <c r="I832" s="6"/>
      <c r="J832" s="9" t="s">
        <v>104</v>
      </c>
      <c r="K832" s="6"/>
      <c r="L832" s="55"/>
      <c r="M832" s="5"/>
      <c r="N832" s="5"/>
      <c r="O832" s="5"/>
      <c r="P832" s="5"/>
      <c r="Q832" s="5"/>
      <c r="R832" s="5"/>
      <c r="S832" s="5"/>
      <c r="T832" s="5"/>
    </row>
    <row r="833" spans="1:35" ht="14.5" hidden="1" outlineLevel="1">
      <c r="A833" s="23"/>
      <c r="B833" s="23">
        <v>2010</v>
      </c>
      <c r="C833" s="23">
        <v>2020</v>
      </c>
      <c r="D833" s="23">
        <v>2030</v>
      </c>
      <c r="E833" s="23">
        <v>2040</v>
      </c>
      <c r="F833" s="23">
        <v>2050</v>
      </c>
      <c r="G833" s="23">
        <v>2060</v>
      </c>
      <c r="H833" s="23">
        <v>2070</v>
      </c>
      <c r="I833" s="23">
        <v>2080</v>
      </c>
      <c r="J833" s="23">
        <v>2090</v>
      </c>
      <c r="K833" s="23">
        <v>2100</v>
      </c>
      <c r="M833" s="32"/>
      <c r="N833" s="56"/>
      <c r="O833" s="16"/>
      <c r="P833" s="56"/>
      <c r="Q833" s="56"/>
      <c r="R833" s="56"/>
      <c r="S833" s="56"/>
      <c r="T833" s="56"/>
      <c r="U833" s="56"/>
      <c r="V833" s="56"/>
      <c r="W833" s="57"/>
    </row>
    <row r="834" spans="1:35" ht="14.5" hidden="1" outlineLevel="1">
      <c r="A834" s="23" t="s">
        <v>5</v>
      </c>
      <c r="B834" s="89">
        <f t="shared" ref="B834:K834" si="209">B$797*(B$789+B$790)*(B85/B$63)+B$798*B53*2*1000</f>
        <v>579.43683997224241</v>
      </c>
      <c r="C834" s="89">
        <f t="shared" si="209"/>
        <v>926.33402252556357</v>
      </c>
      <c r="D834" s="89">
        <f t="shared" si="209"/>
        <v>1260.2674369922534</v>
      </c>
      <c r="E834" s="89">
        <f t="shared" si="209"/>
        <v>1654.4941755271143</v>
      </c>
      <c r="F834" s="89">
        <f t="shared" si="209"/>
        <v>2139.8043388050605</v>
      </c>
      <c r="G834" s="89">
        <f t="shared" si="209"/>
        <v>2674.3168144074107</v>
      </c>
      <c r="H834" s="89">
        <f t="shared" si="209"/>
        <v>3213.6755149053115</v>
      </c>
      <c r="I834" s="89">
        <f t="shared" si="209"/>
        <v>3750.2979074133923</v>
      </c>
      <c r="J834" s="89">
        <f t="shared" si="209"/>
        <v>4293.3375035336676</v>
      </c>
      <c r="K834" s="89">
        <f t="shared" si="209"/>
        <v>4801.562149708855</v>
      </c>
      <c r="M834" s="32"/>
      <c r="N834" s="6"/>
      <c r="O834" s="1"/>
      <c r="P834" s="6"/>
      <c r="Q834" s="6"/>
      <c r="R834" s="1"/>
      <c r="S834" s="1"/>
      <c r="T834" s="1"/>
      <c r="U834" s="1"/>
      <c r="V834" s="1"/>
      <c r="W834" s="1"/>
      <c r="X834" s="3"/>
      <c r="Y834" s="3"/>
      <c r="Z834" s="3"/>
      <c r="AA834" s="3"/>
      <c r="AB834" s="3"/>
      <c r="AC834" s="3"/>
      <c r="AD834" s="3"/>
      <c r="AE834" s="3"/>
      <c r="AF834" s="3"/>
      <c r="AG834" s="3"/>
      <c r="AH834" s="3"/>
      <c r="AI834" s="3"/>
    </row>
    <row r="835" spans="1:35" ht="14.5" hidden="1" outlineLevel="1">
      <c r="A835" s="23" t="s">
        <v>6</v>
      </c>
      <c r="B835" s="89">
        <f t="shared" ref="B835:K835" si="210">B$797*(B$789+B$790)*(B86/B$63)+B$798*B54*2*1000</f>
        <v>3059.7263693986433</v>
      </c>
      <c r="C835" s="89">
        <f t="shared" si="210"/>
        <v>8663.7718551214912</v>
      </c>
      <c r="D835" s="89">
        <f t="shared" si="210"/>
        <v>12872.686861948183</v>
      </c>
      <c r="E835" s="89">
        <f t="shared" si="210"/>
        <v>15412.274172425543</v>
      </c>
      <c r="F835" s="89">
        <f t="shared" si="210"/>
        <v>16648.779670075633</v>
      </c>
      <c r="G835" s="89">
        <f t="shared" si="210"/>
        <v>16968.180549749955</v>
      </c>
      <c r="H835" s="89">
        <f t="shared" si="210"/>
        <v>16823.499269505464</v>
      </c>
      <c r="I835" s="89">
        <f t="shared" si="210"/>
        <v>16649.495889259157</v>
      </c>
      <c r="J835" s="89">
        <f t="shared" si="210"/>
        <v>16658.565971386168</v>
      </c>
      <c r="K835" s="89">
        <f t="shared" si="210"/>
        <v>16993.929687681728</v>
      </c>
      <c r="M835" s="32"/>
      <c r="N835" s="6"/>
      <c r="O835" s="1"/>
      <c r="P835" s="6"/>
      <c r="Q835" s="6"/>
      <c r="R835" s="1"/>
      <c r="S835" s="1"/>
      <c r="T835" s="1"/>
      <c r="U835" s="1"/>
      <c r="V835" s="1"/>
      <c r="W835" s="1"/>
      <c r="X835" s="3"/>
      <c r="Y835" s="3"/>
      <c r="Z835" s="3"/>
      <c r="AA835" s="3"/>
      <c r="AB835" s="3"/>
      <c r="AC835" s="3"/>
      <c r="AD835" s="3"/>
      <c r="AE835" s="3"/>
      <c r="AF835" s="3"/>
      <c r="AG835" s="3"/>
      <c r="AH835" s="3"/>
      <c r="AI835" s="3"/>
    </row>
    <row r="836" spans="1:35" ht="14.5" hidden="1" outlineLevel="1">
      <c r="A836" s="23" t="s">
        <v>11</v>
      </c>
      <c r="B836" s="89">
        <f t="shared" ref="B836:K836" si="211">B$797*(B$789+B$790)*(B87/B$63)+B$798*B55*2*1000</f>
        <v>4734.107667266082</v>
      </c>
      <c r="C836" s="89">
        <f t="shared" si="211"/>
        <v>5982.5510914172255</v>
      </c>
      <c r="D836" s="89">
        <f t="shared" si="211"/>
        <v>6610.7225741037728</v>
      </c>
      <c r="E836" s="89">
        <f t="shared" si="211"/>
        <v>7223.2368295945971</v>
      </c>
      <c r="F836" s="89">
        <f t="shared" si="211"/>
        <v>7777.32699134838</v>
      </c>
      <c r="G836" s="89">
        <f t="shared" si="211"/>
        <v>8218.5555166944614</v>
      </c>
      <c r="H836" s="89">
        <f t="shared" si="211"/>
        <v>8592.5431131150654</v>
      </c>
      <c r="I836" s="89">
        <f t="shared" si="211"/>
        <v>8931.4218536791159</v>
      </c>
      <c r="J836" s="89">
        <f t="shared" si="211"/>
        <v>9243.9702232301715</v>
      </c>
      <c r="K836" s="89">
        <f t="shared" si="211"/>
        <v>9505.3954432897262</v>
      </c>
      <c r="M836" s="32"/>
      <c r="N836" s="6"/>
      <c r="O836" s="1"/>
      <c r="P836" s="6"/>
      <c r="Q836" s="6"/>
      <c r="R836" s="1"/>
      <c r="S836" s="1"/>
      <c r="T836" s="1"/>
      <c r="U836" s="1"/>
      <c r="V836" s="1"/>
      <c r="W836" s="1"/>
      <c r="X836" s="3"/>
      <c r="Y836" s="3"/>
      <c r="Z836" s="3"/>
      <c r="AA836" s="3"/>
      <c r="AB836" s="3"/>
      <c r="AC836" s="3"/>
      <c r="AD836" s="3"/>
      <c r="AE836" s="3"/>
      <c r="AF836" s="3"/>
      <c r="AG836" s="3"/>
      <c r="AH836" s="3"/>
      <c r="AI836" s="3"/>
    </row>
    <row r="837" spans="1:35" ht="14.5" hidden="1" outlineLevel="1">
      <c r="A837" s="23" t="s">
        <v>2</v>
      </c>
      <c r="B837" s="89">
        <f t="shared" ref="B837:K837" si="212">B$797*(B$789+B$790)*(B88/B$63)+B$798*B56*2*1000</f>
        <v>1011.9302183551436</v>
      </c>
      <c r="C837" s="89">
        <f t="shared" si="212"/>
        <v>1799.8687375893155</v>
      </c>
      <c r="D837" s="89">
        <f t="shared" si="212"/>
        <v>2379.6793609503979</v>
      </c>
      <c r="E837" s="89">
        <f t="shared" si="212"/>
        <v>2717.40486229725</v>
      </c>
      <c r="F837" s="89">
        <f t="shared" si="212"/>
        <v>2999.7366303696645</v>
      </c>
      <c r="G837" s="89">
        <f t="shared" si="212"/>
        <v>3301.1207634170009</v>
      </c>
      <c r="H837" s="89">
        <f t="shared" si="212"/>
        <v>3671.6917621443254</v>
      </c>
      <c r="I837" s="89">
        <f t="shared" si="212"/>
        <v>4135.649631170998</v>
      </c>
      <c r="J837" s="89">
        <f t="shared" si="212"/>
        <v>4697.0357929839165</v>
      </c>
      <c r="K837" s="89">
        <f t="shared" si="212"/>
        <v>5322.8226231217277</v>
      </c>
      <c r="M837" s="32"/>
      <c r="N837" s="6"/>
      <c r="O837" s="1"/>
      <c r="P837" s="6"/>
      <c r="Q837" s="6"/>
      <c r="R837" s="1"/>
      <c r="S837" s="1"/>
      <c r="T837" s="1"/>
      <c r="U837" s="1"/>
      <c r="V837" s="1"/>
      <c r="W837" s="1"/>
      <c r="X837" s="3"/>
      <c r="Y837" s="3"/>
      <c r="Z837" s="3"/>
      <c r="AA837" s="3"/>
      <c r="AB837" s="3"/>
      <c r="AC837" s="3"/>
      <c r="AD837" s="3"/>
      <c r="AE837" s="3"/>
      <c r="AF837" s="3"/>
      <c r="AG837" s="3"/>
      <c r="AH837" s="3"/>
      <c r="AI837" s="3"/>
    </row>
    <row r="838" spans="1:35" ht="14.5" hidden="1" outlineLevel="1">
      <c r="A838" s="23" t="s">
        <v>3</v>
      </c>
      <c r="B838" s="89">
        <f t="shared" ref="B838:K838" si="213">B$797*(B$789+B$790)*(B89/B$63)+B$798*B57*2*1000</f>
        <v>1743.7833162702348</v>
      </c>
      <c r="C838" s="89">
        <f t="shared" si="213"/>
        <v>2736.2678065524133</v>
      </c>
      <c r="D838" s="89">
        <f t="shared" si="213"/>
        <v>3520.546580388178</v>
      </c>
      <c r="E838" s="89">
        <f t="shared" si="213"/>
        <v>4316.5201436097423</v>
      </c>
      <c r="F838" s="89">
        <f t="shared" si="213"/>
        <v>5202.8619188599541</v>
      </c>
      <c r="G838" s="89">
        <f t="shared" si="213"/>
        <v>6138.3975014962625</v>
      </c>
      <c r="H838" s="89">
        <f t="shared" si="213"/>
        <v>7039.9205641851268</v>
      </c>
      <c r="I838" s="89">
        <f t="shared" si="213"/>
        <v>7972.6753329251151</v>
      </c>
      <c r="J838" s="89">
        <f t="shared" si="213"/>
        <v>8979.6333292101699</v>
      </c>
      <c r="K838" s="89">
        <f t="shared" si="213"/>
        <v>10098.618245541729</v>
      </c>
      <c r="M838" s="32"/>
      <c r="N838" s="6"/>
      <c r="O838" s="1"/>
      <c r="P838" s="6"/>
      <c r="Q838" s="6"/>
      <c r="R838" s="1"/>
      <c r="S838" s="1"/>
      <c r="T838" s="1"/>
      <c r="U838" s="1"/>
      <c r="V838" s="1"/>
      <c r="W838" s="1"/>
      <c r="X838" s="3"/>
      <c r="Y838" s="3"/>
      <c r="Z838" s="3"/>
      <c r="AA838" s="3"/>
      <c r="AB838" s="3"/>
      <c r="AC838" s="3"/>
      <c r="AD838" s="3"/>
      <c r="AE838" s="3"/>
      <c r="AF838" s="3"/>
      <c r="AG838" s="3"/>
      <c r="AH838" s="3"/>
      <c r="AI838" s="3"/>
    </row>
    <row r="839" spans="1:35" ht="14.5" hidden="1" outlineLevel="1">
      <c r="A839" s="23" t="s">
        <v>4</v>
      </c>
      <c r="B839" s="89">
        <f t="shared" ref="B839:K839" si="214">B$797*(B$789+B$790)*(B90/B$63)+B$798*B58*2*1000</f>
        <v>1068.0104157897658</v>
      </c>
      <c r="C839" s="89">
        <f t="shared" si="214"/>
        <v>1639.4232299039595</v>
      </c>
      <c r="D839" s="89">
        <f t="shared" si="214"/>
        <v>2129.5969277030022</v>
      </c>
      <c r="E839" s="89">
        <f t="shared" si="214"/>
        <v>2697.7140122042042</v>
      </c>
      <c r="F839" s="89">
        <f t="shared" si="214"/>
        <v>3343.4826806972642</v>
      </c>
      <c r="G839" s="89">
        <f t="shared" si="214"/>
        <v>4013.1849105924662</v>
      </c>
      <c r="H839" s="89">
        <f t="shared" si="214"/>
        <v>4723.9147111954508</v>
      </c>
      <c r="I839" s="89">
        <f t="shared" si="214"/>
        <v>5478.6936631544204</v>
      </c>
      <c r="J839" s="89">
        <f t="shared" si="214"/>
        <v>6318.5364767908586</v>
      </c>
      <c r="K839" s="89">
        <f t="shared" si="214"/>
        <v>7231.8477903612602</v>
      </c>
      <c r="M839" s="32"/>
      <c r="N839" s="6"/>
      <c r="O839" s="1"/>
      <c r="P839" s="6"/>
      <c r="Q839" s="6"/>
      <c r="R839" s="1"/>
      <c r="S839" s="1"/>
      <c r="T839" s="1"/>
      <c r="U839" s="1"/>
      <c r="V839" s="1"/>
      <c r="W839" s="1"/>
      <c r="X839" s="3"/>
      <c r="Y839" s="3"/>
      <c r="Z839" s="3"/>
      <c r="AA839" s="3"/>
      <c r="AB839" s="3"/>
      <c r="AC839" s="3"/>
      <c r="AD839" s="3"/>
      <c r="AE839" s="3"/>
      <c r="AF839" s="3"/>
      <c r="AG839" s="3"/>
      <c r="AH839" s="3"/>
      <c r="AI839" s="3"/>
    </row>
    <row r="840" spans="1:35" ht="14.5" hidden="1" outlineLevel="1">
      <c r="A840" s="23" t="s">
        <v>0</v>
      </c>
      <c r="B840" s="89">
        <f t="shared" ref="B840:K840" si="215">B$797*(B$789+B$790)*(B91/B$63)+B$798*B59*2*1000</f>
        <v>4263.6471879919081</v>
      </c>
      <c r="C840" s="89">
        <f t="shared" si="215"/>
        <v>5513.2083326474876</v>
      </c>
      <c r="D840" s="89">
        <f t="shared" si="215"/>
        <v>6268.4978354227987</v>
      </c>
      <c r="E840" s="89">
        <f t="shared" si="215"/>
        <v>6941.7867919379387</v>
      </c>
      <c r="F840" s="89">
        <f t="shared" si="215"/>
        <v>7576.1815906772481</v>
      </c>
      <c r="G840" s="89">
        <f t="shared" si="215"/>
        <v>8181.989908429211</v>
      </c>
      <c r="H840" s="89">
        <f t="shared" si="215"/>
        <v>8764.3526242536045</v>
      </c>
      <c r="I840" s="89">
        <f t="shared" si="215"/>
        <v>9262.0065706191162</v>
      </c>
      <c r="J840" s="89">
        <f t="shared" si="215"/>
        <v>9628.9167219261726</v>
      </c>
      <c r="K840" s="89">
        <f t="shared" si="215"/>
        <v>9845.5827570417296</v>
      </c>
      <c r="M840" s="32"/>
      <c r="N840" s="6"/>
      <c r="O840" s="1"/>
      <c r="P840" s="6"/>
      <c r="Q840" s="6"/>
      <c r="R840" s="1"/>
      <c r="S840" s="1"/>
      <c r="T840" s="1"/>
      <c r="U840" s="1"/>
      <c r="V840" s="1"/>
      <c r="W840" s="1"/>
      <c r="X840" s="3"/>
      <c r="Y840" s="3"/>
      <c r="Z840" s="3"/>
      <c r="AA840" s="3"/>
      <c r="AB840" s="3"/>
      <c r="AC840" s="3"/>
      <c r="AD840" s="3"/>
      <c r="AE840" s="3"/>
      <c r="AF840" s="3"/>
      <c r="AG840" s="3"/>
      <c r="AH840" s="3"/>
      <c r="AI840" s="3"/>
    </row>
    <row r="841" spans="1:35" ht="14.5" hidden="1" outlineLevel="1">
      <c r="A841" s="23" t="s">
        <v>1</v>
      </c>
      <c r="B841" s="89">
        <f t="shared" ref="B841:K841" si="216">B$797*(B$789+B$790)*(B92/B$63)+B$798*B60*2*1000</f>
        <v>1320.7940644959076</v>
      </c>
      <c r="C841" s="89">
        <f t="shared" si="216"/>
        <v>1392.6040308674869</v>
      </c>
      <c r="D841" s="89">
        <f t="shared" si="216"/>
        <v>1342.0065113227988</v>
      </c>
      <c r="E841" s="89">
        <f t="shared" si="216"/>
        <v>1314.7612732379375</v>
      </c>
      <c r="F841" s="89">
        <f t="shared" si="216"/>
        <v>1306.3001434372486</v>
      </c>
      <c r="G841" s="89">
        <f t="shared" si="216"/>
        <v>1301.5025132092112</v>
      </c>
      <c r="H841" s="89">
        <f t="shared" si="216"/>
        <v>1278.0063219536046</v>
      </c>
      <c r="I841" s="89">
        <f t="shared" si="216"/>
        <v>1232.220765799115</v>
      </c>
      <c r="J841" s="89">
        <f t="shared" si="216"/>
        <v>1182.3591540861703</v>
      </c>
      <c r="K841" s="89">
        <f t="shared" si="216"/>
        <v>1092.6535838217274</v>
      </c>
      <c r="M841" s="32"/>
      <c r="N841" s="6"/>
      <c r="O841" s="1"/>
      <c r="P841" s="6"/>
      <c r="Q841" s="6"/>
      <c r="R841" s="1"/>
      <c r="S841" s="1"/>
      <c r="T841" s="1"/>
      <c r="U841" s="1"/>
      <c r="V841" s="1"/>
      <c r="W841" s="1"/>
      <c r="X841" s="3"/>
      <c r="Y841" s="3"/>
      <c r="Z841" s="3"/>
      <c r="AA841" s="3"/>
      <c r="AB841" s="3"/>
      <c r="AC841" s="3"/>
      <c r="AD841" s="3"/>
      <c r="AE841" s="3"/>
      <c r="AF841" s="3"/>
      <c r="AG841" s="3"/>
      <c r="AH841" s="3"/>
      <c r="AI841" s="3"/>
    </row>
    <row r="842" spans="1:35" ht="14.5" hidden="1" outlineLevel="1">
      <c r="A842" s="23" t="s">
        <v>7</v>
      </c>
      <c r="B842" s="89">
        <f t="shared" ref="B842:K842" si="217">B$797*(B$789+B$790)*(B93/B$63)+B$798*B61*2*1000</f>
        <v>1325.2393037965071</v>
      </c>
      <c r="C842" s="89">
        <f t="shared" si="217"/>
        <v>2108.3003933361856</v>
      </c>
      <c r="D842" s="89">
        <f t="shared" si="217"/>
        <v>2797.860160137212</v>
      </c>
      <c r="E842" s="89">
        <f t="shared" si="217"/>
        <v>3406.1745708216467</v>
      </c>
      <c r="F842" s="89">
        <f t="shared" si="217"/>
        <v>3984.2641051430364</v>
      </c>
      <c r="G842" s="89">
        <f t="shared" si="217"/>
        <v>4525.6792308779059</v>
      </c>
      <c r="H842" s="89">
        <f t="shared" si="217"/>
        <v>4995.8648558835266</v>
      </c>
      <c r="I842" s="89">
        <f t="shared" si="217"/>
        <v>5407.0987694791156</v>
      </c>
      <c r="J842" s="89">
        <f t="shared" si="217"/>
        <v>5847.2664393861696</v>
      </c>
      <c r="K842" s="89">
        <f t="shared" si="217"/>
        <v>6305.1900770957291</v>
      </c>
      <c r="M842" s="32"/>
      <c r="N842" s="6"/>
      <c r="O842" s="1"/>
      <c r="P842" s="6"/>
      <c r="Q842" s="6"/>
      <c r="R842" s="1"/>
      <c r="S842" s="1"/>
      <c r="T842" s="1"/>
      <c r="U842" s="1"/>
      <c r="V842" s="1"/>
      <c r="W842" s="1"/>
      <c r="X842" s="3"/>
      <c r="Y842" s="3"/>
      <c r="Z842" s="3"/>
      <c r="AA842" s="3"/>
      <c r="AB842" s="3"/>
      <c r="AC842" s="3"/>
      <c r="AD842" s="3"/>
      <c r="AE842" s="3"/>
      <c r="AF842" s="3"/>
      <c r="AG842" s="3"/>
    </row>
    <row r="843" spans="1:35" ht="14.5" hidden="1" outlineLevel="1">
      <c r="A843" s="23" t="s">
        <v>8</v>
      </c>
      <c r="B843" s="89">
        <f t="shared" ref="B843:K843" si="218">B$797*(B$789+B$790)*(B94/B$63)+B$798*B62*2*1000</f>
        <v>1463.4125116770422</v>
      </c>
      <c r="C843" s="89">
        <f t="shared" si="218"/>
        <v>3676.9825324189296</v>
      </c>
      <c r="D843" s="89">
        <f t="shared" si="218"/>
        <v>6425.992473342988</v>
      </c>
      <c r="E843" s="89">
        <f t="shared" si="218"/>
        <v>8582.08140778909</v>
      </c>
      <c r="F843" s="89">
        <f t="shared" si="218"/>
        <v>10112.584974507021</v>
      </c>
      <c r="G843" s="89">
        <f t="shared" si="218"/>
        <v>11298.987098492065</v>
      </c>
      <c r="H843" s="89">
        <f t="shared" si="218"/>
        <v>12439.574054302431</v>
      </c>
      <c r="I843" s="89">
        <f t="shared" si="218"/>
        <v>13591.254226219115</v>
      </c>
      <c r="J843" s="89">
        <f t="shared" si="218"/>
        <v>14784.650639506172</v>
      </c>
      <c r="K843" s="89">
        <f t="shared" si="218"/>
        <v>15988.414122201728</v>
      </c>
      <c r="M843" s="32"/>
      <c r="N843" s="9" t="s">
        <v>9</v>
      </c>
      <c r="O843" s="1"/>
      <c r="P843" s="6"/>
      <c r="Q843" s="6"/>
      <c r="R843" s="1"/>
      <c r="S843" s="1"/>
      <c r="T843" s="1"/>
      <c r="U843" s="1"/>
      <c r="V843" s="1"/>
      <c r="W843" s="1"/>
      <c r="X843" s="3"/>
      <c r="Y843" s="3"/>
      <c r="Z843" s="3"/>
      <c r="AA843" s="3"/>
      <c r="AB843" s="3"/>
      <c r="AC843" s="3"/>
      <c r="AD843" s="3"/>
      <c r="AE843" s="3"/>
      <c r="AF843" s="3"/>
      <c r="AG843" s="3"/>
    </row>
    <row r="844" spans="1:35" ht="14.5" hidden="1" outlineLevel="1">
      <c r="A844" s="23" t="s">
        <v>89</v>
      </c>
      <c r="B844" s="89">
        <f>SUM(B834:B843)</f>
        <v>20570.087895013483</v>
      </c>
      <c r="C844" s="89">
        <f t="shared" ref="C844:K844" si="219">SUM(C834:C843)</f>
        <v>34439.312032380054</v>
      </c>
      <c r="D844" s="89">
        <f t="shared" si="219"/>
        <v>45607.856722311582</v>
      </c>
      <c r="E844" s="89">
        <f t="shared" si="219"/>
        <v>54266.448239445068</v>
      </c>
      <c r="F844" s="89">
        <f t="shared" si="219"/>
        <v>61091.323043920514</v>
      </c>
      <c r="G844" s="89">
        <f t="shared" si="219"/>
        <v>66621.914807365945</v>
      </c>
      <c r="H844" s="89">
        <f t="shared" si="219"/>
        <v>71543.042791443906</v>
      </c>
      <c r="I844" s="89">
        <f t="shared" si="219"/>
        <v>76410.814609718669</v>
      </c>
      <c r="J844" s="89">
        <f t="shared" si="219"/>
        <v>81634.272252039635</v>
      </c>
      <c r="K844" s="89">
        <f t="shared" si="219"/>
        <v>87186.016479865939</v>
      </c>
      <c r="M844" s="32"/>
      <c r="N844" s="9"/>
      <c r="O844" s="1"/>
      <c r="P844" s="6"/>
      <c r="Q844" s="6"/>
      <c r="R844" s="1"/>
      <c r="S844" s="1"/>
      <c r="T844" s="1"/>
      <c r="U844" s="1"/>
      <c r="V844" s="1"/>
      <c r="W844" s="1"/>
      <c r="X844" s="3"/>
      <c r="Y844" s="3"/>
      <c r="Z844" s="3"/>
      <c r="AA844" s="3"/>
      <c r="AB844" s="3"/>
      <c r="AC844" s="3"/>
      <c r="AD844" s="3"/>
      <c r="AE844" s="3"/>
      <c r="AF844" s="3"/>
      <c r="AG844" s="3"/>
    </row>
    <row r="845" spans="1:35" ht="14.5" hidden="1" outlineLevel="1">
      <c r="A845" s="32"/>
      <c r="B845" s="5"/>
      <c r="C845" s="5"/>
      <c r="D845" s="5"/>
      <c r="E845" s="5"/>
      <c r="F845" s="5"/>
      <c r="G845" s="5"/>
      <c r="H845" s="5"/>
      <c r="I845" s="5"/>
      <c r="J845" s="5"/>
      <c r="K845" s="5"/>
      <c r="L845" s="5"/>
      <c r="M845" s="10" t="s">
        <v>9</v>
      </c>
      <c r="N845" s="5"/>
      <c r="O845" s="5"/>
      <c r="P845" s="5"/>
      <c r="Q845" s="5"/>
      <c r="R845" s="5"/>
      <c r="S845" s="5"/>
      <c r="T845" s="5"/>
    </row>
    <row r="846" spans="1:35" hidden="1" outlineLevel="1">
      <c r="A846" s="10" t="s">
        <v>129</v>
      </c>
      <c r="B846" s="6"/>
      <c r="C846" s="6"/>
      <c r="D846" s="6"/>
      <c r="E846" s="6"/>
      <c r="F846" s="6"/>
      <c r="G846" s="6"/>
      <c r="H846" s="6"/>
      <c r="I846" s="6"/>
      <c r="J846" s="9" t="s">
        <v>102</v>
      </c>
      <c r="K846" s="6"/>
      <c r="L846" s="55"/>
      <c r="M846" s="5"/>
      <c r="N846" s="5"/>
      <c r="O846" s="5"/>
      <c r="P846" s="5"/>
      <c r="Q846" s="5"/>
      <c r="R846" s="5"/>
      <c r="S846" s="5"/>
      <c r="T846" s="5"/>
    </row>
    <row r="847" spans="1:35" ht="14.5" hidden="1" outlineLevel="1">
      <c r="A847" s="21"/>
      <c r="B847" s="21">
        <v>2010</v>
      </c>
      <c r="C847" s="21">
        <v>2020</v>
      </c>
      <c r="D847" s="21">
        <v>2030</v>
      </c>
      <c r="E847" s="21">
        <v>2040</v>
      </c>
      <c r="F847" s="21">
        <v>2050</v>
      </c>
      <c r="G847" s="21">
        <v>2060</v>
      </c>
      <c r="H847" s="21">
        <v>2070</v>
      </c>
      <c r="I847" s="21">
        <v>2080</v>
      </c>
      <c r="J847" s="21">
        <v>2090</v>
      </c>
      <c r="K847" s="21">
        <v>2100</v>
      </c>
      <c r="M847" s="32"/>
      <c r="N847" s="56"/>
      <c r="O847" s="16"/>
      <c r="P847" s="56"/>
      <c r="Q847" s="56"/>
      <c r="R847" s="56"/>
      <c r="S847" s="56"/>
      <c r="T847" s="56"/>
      <c r="U847" s="56"/>
      <c r="V847" s="56"/>
      <c r="W847" s="57"/>
    </row>
    <row r="848" spans="1:35" ht="14.5" hidden="1" outlineLevel="1">
      <c r="A848" s="21" t="s">
        <v>89</v>
      </c>
      <c r="B848" s="94">
        <f>'[4]Bulk data'!$L$46</f>
        <v>9.1150651499169954E-5</v>
      </c>
      <c r="C848" s="87">
        <f>'[4]Bulk data'!$L$51</f>
        <v>7.9558365406690772E-5</v>
      </c>
      <c r="D848" s="87">
        <f>'[4]Bulk data'!$L$52</f>
        <v>6.8398748676508773E-5</v>
      </c>
      <c r="E848" s="87">
        <f>'[4]Bulk data'!$L$53</f>
        <v>5.8804486449626851E-5</v>
      </c>
      <c r="F848" s="87">
        <f>'[4]Bulk data'!$L$54</f>
        <v>5.0556007142159485E-5</v>
      </c>
      <c r="G848" s="87">
        <f>'[4]Bulk data'!$L$55</f>
        <v>4.3464538379185169E-5</v>
      </c>
      <c r="H848" s="87">
        <f>'[4]Bulk data'!$L$56</f>
        <v>3.793149376719594E-5</v>
      </c>
      <c r="I848" s="87">
        <f>'[4]Bulk data'!$L$56</f>
        <v>3.793149376719594E-5</v>
      </c>
      <c r="J848" s="87">
        <f>'[4]Bulk data'!$L$58</f>
        <v>2.9331606563423577E-5</v>
      </c>
      <c r="K848" s="87">
        <f>'[4]Bulk data'!$L$59</f>
        <v>2.5989935810495397E-5</v>
      </c>
      <c r="M848" s="32"/>
      <c r="N848" s="6"/>
      <c r="O848" s="1"/>
      <c r="P848" s="6"/>
      <c r="Q848" s="6"/>
      <c r="R848" s="1"/>
      <c r="S848" s="1"/>
      <c r="T848" s="1"/>
      <c r="U848" s="1"/>
      <c r="V848" s="1"/>
      <c r="W848" s="1"/>
      <c r="X848" s="3"/>
      <c r="Y848" s="3"/>
      <c r="Z848" s="3"/>
      <c r="AA848" s="3"/>
      <c r="AB848" s="3"/>
      <c r="AC848" s="3"/>
      <c r="AD848" s="3"/>
      <c r="AE848" s="3"/>
      <c r="AF848" s="3"/>
      <c r="AG848" s="3"/>
    </row>
    <row r="849" spans="1:35" ht="14.5" hidden="1" outlineLevel="1">
      <c r="A849" s="79"/>
      <c r="B849" s="86"/>
      <c r="C849" s="2"/>
      <c r="D849" s="2"/>
      <c r="E849" s="2"/>
      <c r="F849" s="2"/>
      <c r="G849" s="2"/>
      <c r="H849" s="2"/>
      <c r="I849" s="2"/>
      <c r="J849" s="2"/>
      <c r="K849" s="2"/>
      <c r="M849" s="32"/>
      <c r="N849" s="6"/>
      <c r="O849" s="1"/>
      <c r="P849" s="6"/>
      <c r="Q849" s="6"/>
      <c r="R849" s="1"/>
      <c r="S849" s="1"/>
      <c r="T849" s="1"/>
      <c r="U849" s="1"/>
      <c r="V849" s="1"/>
      <c r="W849" s="1"/>
      <c r="X849" s="3"/>
      <c r="Y849" s="3"/>
      <c r="Z849" s="3"/>
      <c r="AA849" s="3"/>
      <c r="AB849" s="3"/>
      <c r="AC849" s="3"/>
      <c r="AD849" s="3"/>
      <c r="AE849" s="3"/>
      <c r="AF849" s="3"/>
      <c r="AG849" s="3"/>
    </row>
    <row r="850" spans="1:35" hidden="1" outlineLevel="1">
      <c r="A850" s="10" t="s">
        <v>130</v>
      </c>
      <c r="B850" s="6"/>
      <c r="C850" s="6"/>
      <c r="D850" s="6"/>
      <c r="E850" s="6"/>
      <c r="F850" s="6"/>
      <c r="G850" s="6"/>
      <c r="H850" s="6"/>
      <c r="I850" s="6"/>
      <c r="J850" s="9" t="s">
        <v>101</v>
      </c>
      <c r="K850" s="6"/>
      <c r="L850" s="55"/>
      <c r="M850" s="5"/>
      <c r="N850" s="5"/>
      <c r="O850" s="5"/>
      <c r="P850" s="5"/>
      <c r="Q850" s="5"/>
      <c r="R850" s="5"/>
      <c r="S850" s="5"/>
      <c r="T850" s="5"/>
    </row>
    <row r="851" spans="1:35" ht="14.5" hidden="1" outlineLevel="1">
      <c r="A851" s="20"/>
      <c r="B851" s="100">
        <v>2010</v>
      </c>
      <c r="C851" s="100">
        <v>2020</v>
      </c>
      <c r="D851" s="100">
        <v>2030</v>
      </c>
      <c r="E851" s="100">
        <v>2040</v>
      </c>
      <c r="F851" s="100">
        <v>2050</v>
      </c>
      <c r="G851" s="100">
        <v>2060</v>
      </c>
      <c r="H851" s="100">
        <v>2070</v>
      </c>
      <c r="I851" s="100">
        <v>2080</v>
      </c>
      <c r="J851" s="100">
        <v>2090</v>
      </c>
      <c r="K851" s="100">
        <v>2100</v>
      </c>
      <c r="M851" s="32"/>
      <c r="N851" s="56"/>
      <c r="O851" s="16"/>
      <c r="P851" s="56"/>
      <c r="Q851" s="56"/>
      <c r="R851" s="56"/>
      <c r="S851" s="56"/>
      <c r="T851" s="56"/>
      <c r="U851" s="56"/>
      <c r="V851" s="56"/>
      <c r="W851" s="57"/>
    </row>
    <row r="852" spans="1:35" ht="14.5" hidden="1" outlineLevel="1">
      <c r="A852" s="100" t="s">
        <v>5</v>
      </c>
      <c r="B852" s="101">
        <f>B$848*B834</f>
        <v>5.2816045466090179E-2</v>
      </c>
      <c r="C852" s="101">
        <f t="shared" ref="C852:K852" si="220">C$848*C834</f>
        <v>7.3697620652738507E-2</v>
      </c>
      <c r="D852" s="101">
        <f t="shared" si="220"/>
        <v>8.6200715688020998E-2</v>
      </c>
      <c r="E852" s="101">
        <f t="shared" si="220"/>
        <v>9.7291680325770735E-2</v>
      </c>
      <c r="F852" s="101">
        <f t="shared" si="220"/>
        <v>0.1081799634354525</v>
      </c>
      <c r="G852" s="101">
        <f t="shared" si="220"/>
        <v>0.11623794581791112</v>
      </c>
      <c r="H852" s="101">
        <f t="shared" si="220"/>
        <v>0.12189951276342102</v>
      </c>
      <c r="I852" s="101">
        <f t="shared" si="220"/>
        <v>0.14225440170017906</v>
      </c>
      <c r="J852" s="101">
        <f t="shared" si="220"/>
        <v>0.12593048649764071</v>
      </c>
      <c r="K852" s="101">
        <f t="shared" si="220"/>
        <v>0.12479229206103744</v>
      </c>
      <c r="M852" s="32"/>
      <c r="N852" s="6"/>
      <c r="O852" s="1"/>
      <c r="P852" s="6"/>
      <c r="Q852" s="6"/>
      <c r="R852" s="1"/>
      <c r="S852" s="1"/>
      <c r="T852" s="1"/>
      <c r="U852" s="1"/>
      <c r="V852" s="1"/>
      <c r="W852" s="1"/>
      <c r="X852" s="3"/>
      <c r="Y852" s="3"/>
      <c r="Z852" s="3"/>
      <c r="AA852" s="3"/>
      <c r="AB852" s="3"/>
      <c r="AC852" s="3"/>
      <c r="AD852" s="3"/>
      <c r="AE852" s="3"/>
      <c r="AF852" s="3"/>
      <c r="AG852" s="3"/>
      <c r="AH852" s="3"/>
      <c r="AI852" s="3"/>
    </row>
    <row r="853" spans="1:35" ht="14.5" hidden="1" outlineLevel="1">
      <c r="A853" s="100" t="s">
        <v>6</v>
      </c>
      <c r="B853" s="101">
        <f t="shared" ref="B853:K861" si="221">B$848*B835</f>
        <v>0.27889605197987627</v>
      </c>
      <c r="C853" s="101">
        <f t="shared" si="221"/>
        <v>0.68927552704995876</v>
      </c>
      <c r="D853" s="101">
        <f t="shared" si="221"/>
        <v>0.88047567346179012</v>
      </c>
      <c r="E853" s="101">
        <f t="shared" si="221"/>
        <v>0.90631086773033176</v>
      </c>
      <c r="F853" s="101">
        <f t="shared" si="221"/>
        <v>0.84169582390858333</v>
      </c>
      <c r="G853" s="101">
        <f t="shared" si="221"/>
        <v>0.73751413472955019</v>
      </c>
      <c r="H853" s="101">
        <f t="shared" si="221"/>
        <v>0.638140457683672</v>
      </c>
      <c r="I853" s="101">
        <f t="shared" si="221"/>
        <v>0.63154024955038812</v>
      </c>
      <c r="J853" s="101">
        <f t="shared" si="221"/>
        <v>0.48862250298353516</v>
      </c>
      <c r="K853" s="101">
        <f t="shared" si="221"/>
        <v>0.4416711417509202</v>
      </c>
      <c r="M853" s="32"/>
      <c r="N853" s="6"/>
      <c r="O853" s="1"/>
      <c r="P853" s="6"/>
      <c r="Q853" s="6"/>
      <c r="R853" s="1"/>
      <c r="S853" s="1"/>
      <c r="T853" s="1"/>
      <c r="U853" s="1"/>
      <c r="V853" s="1"/>
      <c r="W853" s="1"/>
      <c r="X853" s="3"/>
      <c r="Y853" s="3"/>
      <c r="Z853" s="3"/>
      <c r="AA853" s="3"/>
      <c r="AB853" s="3"/>
      <c r="AC853" s="3"/>
      <c r="AD853" s="3"/>
      <c r="AE853" s="3"/>
      <c r="AF853" s="3"/>
      <c r="AG853" s="3"/>
      <c r="AH853" s="3"/>
      <c r="AI853" s="3"/>
    </row>
    <row r="854" spans="1:35" ht="14.5" hidden="1" outlineLevel="1">
      <c r="A854" s="100" t="s">
        <v>11</v>
      </c>
      <c r="B854" s="101">
        <f t="shared" si="221"/>
        <v>0.43151699813851907</v>
      </c>
      <c r="C854" s="101">
        <f t="shared" si="221"/>
        <v>0.4759619857951683</v>
      </c>
      <c r="D854" s="101">
        <f t="shared" si="221"/>
        <v>0.45216515191624712</v>
      </c>
      <c r="E854" s="101">
        <f t="shared" si="221"/>
        <v>0.4247587322683411</v>
      </c>
      <c r="F854" s="101">
        <f t="shared" si="221"/>
        <v>0.39319059892151842</v>
      </c>
      <c r="G854" s="101">
        <f t="shared" si="221"/>
        <v>0.35721572167683041</v>
      </c>
      <c r="H854" s="101">
        <f t="shared" si="221"/>
        <v>0.32592799553948648</v>
      </c>
      <c r="I854" s="101">
        <f t="shared" si="221"/>
        <v>0.338782172375027</v>
      </c>
      <c r="J854" s="101">
        <f t="shared" si="221"/>
        <v>0.27114049767179021</v>
      </c>
      <c r="K854" s="101">
        <f t="shared" si="221"/>
        <v>0.24704461742447542</v>
      </c>
      <c r="M854" s="32"/>
      <c r="N854" s="6"/>
      <c r="O854" s="1"/>
      <c r="P854" s="6"/>
      <c r="Q854" s="6"/>
      <c r="R854" s="1"/>
      <c r="S854" s="1"/>
      <c r="T854" s="1"/>
      <c r="U854" s="1"/>
      <c r="V854" s="1"/>
      <c r="W854" s="1"/>
      <c r="X854" s="3"/>
      <c r="Y854" s="3"/>
      <c r="Z854" s="3"/>
      <c r="AA854" s="3"/>
      <c r="AB854" s="3"/>
      <c r="AC854" s="3"/>
      <c r="AD854" s="3"/>
      <c r="AE854" s="3"/>
      <c r="AF854" s="3"/>
      <c r="AG854" s="3"/>
      <c r="AH854" s="3"/>
      <c r="AI854" s="3"/>
    </row>
    <row r="855" spans="1:35" ht="14.5" hidden="1" outlineLevel="1">
      <c r="A855" s="100" t="s">
        <v>2</v>
      </c>
      <c r="B855" s="101">
        <f t="shared" si="221"/>
        <v>9.2238098674768648E-2</v>
      </c>
      <c r="C855" s="101">
        <f t="shared" si="221"/>
        <v>0.14319461470920999</v>
      </c>
      <c r="D855" s="101">
        <f t="shared" si="221"/>
        <v>0.16276709054032126</v>
      </c>
      <c r="E855" s="101">
        <f t="shared" si="221"/>
        <v>0.15979559740310875</v>
      </c>
      <c r="F855" s="101">
        <f t="shared" si="221"/>
        <v>0.1516547065095662</v>
      </c>
      <c r="G855" s="101">
        <f t="shared" si="221"/>
        <v>0.14348169011586329</v>
      </c>
      <c r="H855" s="101">
        <f t="shared" si="221"/>
        <v>0.13927275319084215</v>
      </c>
      <c r="I855" s="101">
        <f t="shared" si="221"/>
        <v>0.15687136820806891</v>
      </c>
      <c r="J855" s="101">
        <f t="shared" si="221"/>
        <v>0.13777160589412252</v>
      </c>
      <c r="K855" s="101">
        <f t="shared" si="221"/>
        <v>0.13833981830558645</v>
      </c>
      <c r="M855" s="32"/>
      <c r="N855" s="6"/>
      <c r="O855" s="1"/>
      <c r="P855" s="6"/>
      <c r="Q855" s="6"/>
      <c r="R855" s="1"/>
      <c r="S855" s="1"/>
      <c r="T855" s="1"/>
      <c r="U855" s="1"/>
      <c r="V855" s="1"/>
      <c r="W855" s="1"/>
      <c r="X855" s="3"/>
      <c r="Y855" s="3"/>
      <c r="Z855" s="3"/>
      <c r="AA855" s="3"/>
      <c r="AB855" s="3"/>
      <c r="AC855" s="3"/>
      <c r="AD855" s="3"/>
      <c r="AE855" s="3"/>
      <c r="AF855" s="3"/>
      <c r="AG855" s="3"/>
      <c r="AH855" s="3"/>
      <c r="AI855" s="3"/>
    </row>
    <row r="856" spans="1:35" ht="14.5" hidden="1" outlineLevel="1">
      <c r="A856" s="100" t="s">
        <v>3</v>
      </c>
      <c r="B856" s="101">
        <f t="shared" si="221"/>
        <v>0.15894698535141502</v>
      </c>
      <c r="C856" s="101">
        <f t="shared" si="221"/>
        <v>0.21769299400426115</v>
      </c>
      <c r="D856" s="101">
        <f t="shared" si="221"/>
        <v>0.24080098075591339</v>
      </c>
      <c r="E856" s="101">
        <f t="shared" si="221"/>
        <v>0.25383075029444047</v>
      </c>
      <c r="F856" s="101">
        <f t="shared" si="221"/>
        <v>0.26303592432955347</v>
      </c>
      <c r="G856" s="101">
        <f t="shared" si="221"/>
        <v>0.26680261379047865</v>
      </c>
      <c r="H856" s="101">
        <f t="shared" si="221"/>
        <v>0.26703470300194265</v>
      </c>
      <c r="I856" s="101">
        <f t="shared" si="221"/>
        <v>0.30241548469872581</v>
      </c>
      <c r="J856" s="101">
        <f t="shared" si="221"/>
        <v>0.26338707189619814</v>
      </c>
      <c r="K856" s="101">
        <f t="shared" si="221"/>
        <v>0.26246243997632718</v>
      </c>
      <c r="M856" s="32"/>
      <c r="N856" s="6"/>
      <c r="O856" s="1"/>
      <c r="P856" s="6"/>
      <c r="Q856" s="6"/>
      <c r="R856" s="1"/>
      <c r="S856" s="1"/>
      <c r="T856" s="1"/>
      <c r="U856" s="1"/>
      <c r="V856" s="1"/>
      <c r="W856" s="1"/>
      <c r="X856" s="3"/>
      <c r="Y856" s="3"/>
      <c r="Z856" s="3"/>
      <c r="AA856" s="3"/>
      <c r="AB856" s="3"/>
      <c r="AC856" s="3"/>
      <c r="AD856" s="3"/>
      <c r="AE856" s="3"/>
      <c r="AF856" s="3"/>
      <c r="AG856" s="3"/>
      <c r="AH856" s="3"/>
      <c r="AI856" s="3"/>
    </row>
    <row r="857" spans="1:35" ht="14.5" hidden="1" outlineLevel="1">
      <c r="A857" s="100" t="s">
        <v>4</v>
      </c>
      <c r="B857" s="101">
        <f t="shared" si="221"/>
        <v>9.7349845207136548E-2</v>
      </c>
      <c r="C857" s="101">
        <f t="shared" si="221"/>
        <v>0.13042983238091643</v>
      </c>
      <c r="D857" s="101">
        <f t="shared" si="221"/>
        <v>0.14566176504022288</v>
      </c>
      <c r="E857" s="101">
        <f t="shared" si="221"/>
        <v>0.15863768707563061</v>
      </c>
      <c r="F857" s="101">
        <f t="shared" si="221"/>
        <v>0.16903313428501743</v>
      </c>
      <c r="G857" s="101">
        <f t="shared" si="221"/>
        <v>0.17443122956921306</v>
      </c>
      <c r="H857" s="101">
        <f t="shared" si="221"/>
        <v>0.17918514142447545</v>
      </c>
      <c r="I857" s="101">
        <f t="shared" si="221"/>
        <v>0.20781503453631778</v>
      </c>
      <c r="J857" s="101">
        <f t="shared" si="221"/>
        <v>0.18533282599387002</v>
      </c>
      <c r="K857" s="101">
        <f t="shared" si="221"/>
        <v>0.18795525986276213</v>
      </c>
      <c r="M857" s="32"/>
      <c r="N857" s="6"/>
      <c r="O857" s="1"/>
      <c r="P857" s="6"/>
      <c r="Q857" s="6"/>
      <c r="R857" s="1"/>
      <c r="S857" s="1"/>
      <c r="T857" s="1"/>
      <c r="U857" s="1"/>
      <c r="V857" s="1"/>
      <c r="W857" s="1"/>
      <c r="X857" s="3"/>
      <c r="Y857" s="3"/>
      <c r="Z857" s="3"/>
      <c r="AA857" s="3"/>
      <c r="AB857" s="3"/>
      <c r="AC857" s="3"/>
      <c r="AD857" s="3"/>
      <c r="AE857" s="3"/>
      <c r="AF857" s="3"/>
      <c r="AG857" s="3"/>
      <c r="AH857" s="3"/>
      <c r="AI857" s="3"/>
    </row>
    <row r="858" spans="1:35" ht="14.5" hidden="1" outlineLevel="1">
      <c r="A858" s="100" t="s">
        <v>0</v>
      </c>
      <c r="B858" s="101">
        <f t="shared" si="221"/>
        <v>0.38863421894806638</v>
      </c>
      <c r="C858" s="101">
        <f t="shared" si="221"/>
        <v>0.43862184309198121</v>
      </c>
      <c r="D858" s="101">
        <f t="shared" si="221"/>
        <v>0.42875740802432327</v>
      </c>
      <c r="E858" s="101">
        <f t="shared" si="221"/>
        <v>0.40820820734271318</v>
      </c>
      <c r="F858" s="101">
        <f t="shared" si="221"/>
        <v>0.38302149060857615</v>
      </c>
      <c r="G858" s="101">
        <f t="shared" si="221"/>
        <v>0.35562641439302717</v>
      </c>
      <c r="H858" s="101">
        <f t="shared" si="221"/>
        <v>0.33244498694038299</v>
      </c>
      <c r="I858" s="101">
        <f t="shared" si="221"/>
        <v>0.35132174450516684</v>
      </c>
      <c r="J858" s="101">
        <f t="shared" si="221"/>
        <v>0.28243159691950875</v>
      </c>
      <c r="K858" s="101">
        <f t="shared" si="221"/>
        <v>0.25588606387243484</v>
      </c>
      <c r="M858" s="32"/>
      <c r="N858" s="6"/>
      <c r="O858" s="1"/>
      <c r="P858" s="6"/>
      <c r="Q858" s="6"/>
      <c r="R858" s="1"/>
      <c r="S858" s="1"/>
      <c r="T858" s="1"/>
      <c r="U858" s="1"/>
      <c r="V858" s="1"/>
      <c r="W858" s="1"/>
      <c r="X858" s="3"/>
      <c r="Y858" s="3"/>
      <c r="Z858" s="3"/>
      <c r="AA858" s="3"/>
      <c r="AB858" s="3"/>
      <c r="AC858" s="3"/>
      <c r="AD858" s="3"/>
      <c r="AE858" s="3"/>
      <c r="AF858" s="3"/>
      <c r="AG858" s="3"/>
      <c r="AH858" s="3"/>
      <c r="AI858" s="3"/>
    </row>
    <row r="859" spans="1:35" ht="14.5" hidden="1" outlineLevel="1">
      <c r="A859" s="100" t="s">
        <v>1</v>
      </c>
      <c r="B859" s="101">
        <f t="shared" si="221"/>
        <v>0.12039123947503867</v>
      </c>
      <c r="C859" s="101">
        <f t="shared" si="221"/>
        <v>0.110793300354586</v>
      </c>
      <c r="D859" s="101">
        <f t="shared" si="221"/>
        <v>9.1791566090206445E-2</v>
      </c>
      <c r="E859" s="101">
        <f t="shared" si="221"/>
        <v>7.731386147661444E-2</v>
      </c>
      <c r="F859" s="101">
        <f t="shared" si="221"/>
        <v>6.6041319381417496E-2</v>
      </c>
      <c r="G859" s="101">
        <f t="shared" si="221"/>
        <v>5.6569205935987715E-2</v>
      </c>
      <c r="H859" s="101">
        <f t="shared" si="221"/>
        <v>4.847668883562016E-2</v>
      </c>
      <c r="I859" s="101">
        <f t="shared" si="221"/>
        <v>4.6739974297718541E-2</v>
      </c>
      <c r="J859" s="101">
        <f t="shared" si="221"/>
        <v>3.468049352431786E-2</v>
      </c>
      <c r="K859" s="101">
        <f t="shared" si="221"/>
        <v>2.8397996506634444E-2</v>
      </c>
      <c r="M859" s="32"/>
      <c r="N859" s="6"/>
      <c r="O859" s="1"/>
      <c r="P859" s="6"/>
      <c r="Q859" s="6"/>
      <c r="R859" s="1"/>
      <c r="S859" s="1"/>
      <c r="T859" s="1"/>
      <c r="U859" s="1"/>
      <c r="V859" s="1"/>
      <c r="W859" s="1"/>
      <c r="X859" s="3"/>
      <c r="Y859" s="3"/>
      <c r="Z859" s="3"/>
      <c r="AA859" s="3"/>
      <c r="AB859" s="3"/>
      <c r="AC859" s="3"/>
      <c r="AD859" s="3"/>
      <c r="AE859" s="3"/>
      <c r="AF859" s="3"/>
      <c r="AG859" s="3"/>
      <c r="AH859" s="3"/>
      <c r="AI859" s="3"/>
    </row>
    <row r="860" spans="1:35" ht="14.5" hidden="1" outlineLevel="1">
      <c r="A860" s="100" t="s">
        <v>7</v>
      </c>
      <c r="B860" s="101">
        <f t="shared" si="221"/>
        <v>0.12079642593335804</v>
      </c>
      <c r="C860" s="101">
        <f t="shared" si="221"/>
        <v>0.16773293308011014</v>
      </c>
      <c r="D860" s="101">
        <f t="shared" si="221"/>
        <v>0.19137013392524174</v>
      </c>
      <c r="E860" s="101">
        <f t="shared" si="221"/>
        <v>0.20029834639494509</v>
      </c>
      <c r="F860" s="101">
        <f t="shared" si="221"/>
        <v>0.20142848455586101</v>
      </c>
      <c r="G860" s="101">
        <f t="shared" si="221"/>
        <v>0.19670655862237396</v>
      </c>
      <c r="H860" s="101">
        <f t="shared" si="221"/>
        <v>0.18950061664269924</v>
      </c>
      <c r="I860" s="101">
        <f t="shared" si="221"/>
        <v>0.20509933327310992</v>
      </c>
      <c r="J860" s="101">
        <f t="shared" si="221"/>
        <v>0.17150971867158579</v>
      </c>
      <c r="K860" s="101">
        <f t="shared" si="221"/>
        <v>0.16387148537669052</v>
      </c>
      <c r="M860" s="32"/>
      <c r="N860" s="6"/>
      <c r="O860" s="1"/>
      <c r="P860" s="6"/>
      <c r="Q860" s="6"/>
      <c r="R860" s="1"/>
      <c r="S860" s="1"/>
      <c r="T860" s="1"/>
      <c r="U860" s="1"/>
      <c r="V860" s="1"/>
      <c r="W860" s="1"/>
      <c r="X860" s="3"/>
      <c r="Y860" s="3"/>
      <c r="Z860" s="3"/>
      <c r="AA860" s="3"/>
      <c r="AB860" s="3"/>
      <c r="AC860" s="3"/>
      <c r="AD860" s="3"/>
      <c r="AE860" s="3"/>
      <c r="AF860" s="3"/>
      <c r="AG860" s="3"/>
    </row>
    <row r="861" spans="1:35" ht="14.5" hidden="1" outlineLevel="1">
      <c r="A861" s="100" t="s">
        <v>8</v>
      </c>
      <c r="B861" s="101">
        <f t="shared" si="221"/>
        <v>0.13339100385139904</v>
      </c>
      <c r="C861" s="101">
        <f t="shared" si="221"/>
        <v>0.2925347199082044</v>
      </c>
      <c r="D861" s="101">
        <f t="shared" si="221"/>
        <v>0.43952984418132401</v>
      </c>
      <c r="E861" s="101">
        <f t="shared" si="221"/>
        <v>0.5046648898539281</v>
      </c>
      <c r="F861" s="101">
        <f t="shared" si="221"/>
        <v>0.51125191819687166</v>
      </c>
      <c r="G861" s="101">
        <f t="shared" si="221"/>
        <v>0.49110525838832647</v>
      </c>
      <c r="H861" s="101">
        <f t="shared" si="221"/>
        <v>0.47185162570734501</v>
      </c>
      <c r="I861" s="101">
        <f t="shared" si="221"/>
        <v>0.51553657497020577</v>
      </c>
      <c r="J861" s="101">
        <f t="shared" si="221"/>
        <v>0.43365755573566384</v>
      </c>
      <c r="K861" s="101">
        <f t="shared" si="221"/>
        <v>0.41553785674764104</v>
      </c>
      <c r="M861" s="32"/>
      <c r="N861" s="9" t="s">
        <v>9</v>
      </c>
      <c r="O861" s="1"/>
      <c r="P861" s="6"/>
      <c r="Q861" s="6"/>
      <c r="R861" s="1"/>
      <c r="S861" s="1"/>
      <c r="T861" s="1"/>
      <c r="U861" s="1"/>
      <c r="V861" s="1"/>
      <c r="W861" s="1"/>
      <c r="X861" s="3"/>
      <c r="Y861" s="3"/>
      <c r="Z861" s="3"/>
      <c r="AA861" s="3"/>
      <c r="AB861" s="3"/>
      <c r="AC861" s="3"/>
      <c r="AD861" s="3"/>
      <c r="AE861" s="3"/>
      <c r="AF861" s="3"/>
      <c r="AG861" s="3"/>
    </row>
    <row r="862" spans="1:35" ht="14.5" hidden="1" outlineLevel="1">
      <c r="A862" s="100" t="s">
        <v>89</v>
      </c>
      <c r="B862" s="101">
        <f>SUM(B852:B861)</f>
        <v>1.8749769130256677</v>
      </c>
      <c r="C862" s="101">
        <f t="shared" ref="C862:K862" si="222">SUM(C852:C861)</f>
        <v>2.7399353710271344</v>
      </c>
      <c r="D862" s="101">
        <f t="shared" si="222"/>
        <v>3.1195203296236107</v>
      </c>
      <c r="E862" s="101">
        <f t="shared" si="222"/>
        <v>3.1911106201658246</v>
      </c>
      <c r="F862" s="101">
        <f t="shared" si="222"/>
        <v>3.0885333641324175</v>
      </c>
      <c r="G862" s="101">
        <f t="shared" si="222"/>
        <v>2.8956907730395622</v>
      </c>
      <c r="H862" s="101">
        <f t="shared" si="222"/>
        <v>2.7137344817298872</v>
      </c>
      <c r="I862" s="101">
        <f t="shared" si="222"/>
        <v>2.8983763381149075</v>
      </c>
      <c r="J862" s="101">
        <f t="shared" si="222"/>
        <v>2.3944643557882328</v>
      </c>
      <c r="K862" s="101">
        <f t="shared" si="222"/>
        <v>2.2659589718845097</v>
      </c>
      <c r="M862" s="32"/>
      <c r="N862" s="9"/>
      <c r="O862" s="1"/>
      <c r="P862" s="6"/>
      <c r="Q862" s="6"/>
      <c r="R862" s="1"/>
      <c r="S862" s="1"/>
      <c r="T862" s="1"/>
      <c r="U862" s="1"/>
      <c r="V862" s="1"/>
      <c r="W862" s="1"/>
      <c r="X862" s="3"/>
      <c r="Y862" s="3"/>
      <c r="Z862" s="3"/>
      <c r="AA862" s="3"/>
      <c r="AB862" s="3"/>
      <c r="AC862" s="3"/>
      <c r="AD862" s="3"/>
      <c r="AE862" s="3"/>
      <c r="AF862" s="3"/>
      <c r="AG862" s="3"/>
    </row>
    <row r="863" spans="1:35" s="5" customFormat="1" ht="14.5" hidden="1" outlineLevel="1">
      <c r="A863" s="32"/>
      <c r="B863" s="6"/>
      <c r="C863" s="6"/>
      <c r="D863" s="6"/>
      <c r="E863" s="6"/>
      <c r="F863" s="6"/>
      <c r="G863" s="6"/>
      <c r="H863" s="6"/>
      <c r="I863" s="6"/>
      <c r="J863" s="6"/>
      <c r="K863" s="6"/>
      <c r="L863" s="6"/>
      <c r="P863" s="6"/>
      <c r="Q863" s="6"/>
      <c r="R863" s="6"/>
      <c r="S863" s="6"/>
      <c r="T863" s="6"/>
      <c r="U863" s="6"/>
      <c r="V863" s="6"/>
      <c r="W863" s="6"/>
      <c r="X863" s="6"/>
      <c r="Y863" s="6"/>
      <c r="Z863" s="6"/>
      <c r="AA863" s="6"/>
    </row>
    <row r="864" spans="1:35" ht="14.5" hidden="1" outlineLevel="1" collapsed="1">
      <c r="A864" s="79"/>
      <c r="B864" s="1"/>
      <c r="C864" s="1"/>
      <c r="D864" s="1"/>
      <c r="E864" s="1"/>
      <c r="F864" s="1"/>
      <c r="G864" s="1"/>
      <c r="H864" s="1"/>
      <c r="I864" s="1"/>
      <c r="J864" s="1"/>
      <c r="K864" s="1"/>
      <c r="M864" s="32"/>
      <c r="N864" s="9"/>
      <c r="O864" s="1"/>
      <c r="P864" s="6"/>
      <c r="Q864" s="6"/>
      <c r="R864" s="1"/>
      <c r="S864" s="1"/>
      <c r="T864" s="1"/>
      <c r="U864" s="1"/>
      <c r="V864" s="1"/>
      <c r="W864" s="1"/>
      <c r="X864" s="3"/>
      <c r="Y864" s="3"/>
      <c r="Z864" s="3"/>
      <c r="AA864" s="3"/>
      <c r="AB864" s="3"/>
      <c r="AC864" s="3"/>
      <c r="AD864" s="3"/>
      <c r="AE864" s="3"/>
      <c r="AF864" s="3"/>
      <c r="AG864" s="3"/>
    </row>
    <row r="865" spans="1:35" hidden="1" outlineLevel="1">
      <c r="A865" s="10" t="s">
        <v>131</v>
      </c>
      <c r="B865" s="6"/>
      <c r="C865" s="6"/>
      <c r="D865" s="6"/>
      <c r="E865" s="6"/>
      <c r="F865" s="6"/>
      <c r="G865" s="6"/>
      <c r="H865" s="6"/>
      <c r="I865" s="6"/>
      <c r="J865" s="9" t="s">
        <v>104</v>
      </c>
      <c r="K865" s="6"/>
      <c r="L865" s="55"/>
      <c r="M865" s="5"/>
      <c r="N865" s="5"/>
      <c r="O865" s="5"/>
      <c r="P865" s="5"/>
      <c r="Q865" s="5"/>
      <c r="R865" s="5"/>
      <c r="S865" s="5"/>
      <c r="T865" s="5"/>
    </row>
    <row r="866" spans="1:35" ht="14.5" hidden="1" outlineLevel="1">
      <c r="A866" s="23"/>
      <c r="B866" s="23">
        <v>2010</v>
      </c>
      <c r="C866" s="23">
        <v>2020</v>
      </c>
      <c r="D866" s="23">
        <v>2030</v>
      </c>
      <c r="E866" s="23">
        <v>2040</v>
      </c>
      <c r="F866" s="23">
        <v>2050</v>
      </c>
      <c r="G866" s="23">
        <v>2060</v>
      </c>
      <c r="H866" s="23">
        <v>2070</v>
      </c>
      <c r="I866" s="23">
        <v>2080</v>
      </c>
      <c r="J866" s="23">
        <v>2090</v>
      </c>
      <c r="K866" s="23">
        <v>2100</v>
      </c>
      <c r="M866" s="32"/>
      <c r="N866" s="56"/>
      <c r="O866" s="16"/>
      <c r="P866" s="56"/>
      <c r="Q866" s="56"/>
      <c r="R866" s="56"/>
      <c r="S866" s="56"/>
      <c r="T866" s="56"/>
      <c r="U866" s="56"/>
      <c r="V866" s="56"/>
      <c r="W866" s="57"/>
    </row>
    <row r="867" spans="1:35" ht="14.5" hidden="1" outlineLevel="1">
      <c r="A867" s="23" t="s">
        <v>5</v>
      </c>
      <c r="B867" s="89">
        <f t="shared" ref="B867:K867" si="223">B$795*(B$788)*(B53/B$63)+B$796*B53*1000</f>
        <v>83.86259250121924</v>
      </c>
      <c r="C867" s="89">
        <f t="shared" si="223"/>
        <v>151.25429478837754</v>
      </c>
      <c r="D867" s="89">
        <f t="shared" si="223"/>
        <v>209.40493940049862</v>
      </c>
      <c r="E867" s="89">
        <f t="shared" si="223"/>
        <v>273.32379159721643</v>
      </c>
      <c r="F867" s="89">
        <f t="shared" si="223"/>
        <v>345.91004271352949</v>
      </c>
      <c r="G867" s="89">
        <f t="shared" si="223"/>
        <v>417.04553876799264</v>
      </c>
      <c r="H867" s="89">
        <f t="shared" si="223"/>
        <v>498.49619452299919</v>
      </c>
      <c r="I867" s="89">
        <f t="shared" si="223"/>
        <v>573.28738235570563</v>
      </c>
      <c r="J867" s="89">
        <f t="shared" si="223"/>
        <v>640.46577816650074</v>
      </c>
      <c r="K867" s="89">
        <f t="shared" si="223"/>
        <v>698.80111569692417</v>
      </c>
      <c r="M867" s="32"/>
      <c r="N867" s="6"/>
      <c r="O867" s="1"/>
      <c r="P867" s="6"/>
      <c r="Q867" s="6"/>
      <c r="R867" s="1"/>
      <c r="S867" s="1"/>
      <c r="T867" s="1"/>
      <c r="U867" s="1"/>
      <c r="V867" s="1"/>
      <c r="W867" s="1"/>
      <c r="X867" s="3"/>
      <c r="Y867" s="3"/>
      <c r="Z867" s="3"/>
      <c r="AA867" s="3"/>
      <c r="AB867" s="3"/>
      <c r="AC867" s="3"/>
      <c r="AD867" s="3"/>
      <c r="AE867" s="3"/>
      <c r="AF867" s="3"/>
      <c r="AG867" s="3"/>
      <c r="AH867" s="3"/>
      <c r="AI867" s="3"/>
    </row>
    <row r="868" spans="1:35" ht="14.5" hidden="1" outlineLevel="1">
      <c r="A868" s="23" t="s">
        <v>6</v>
      </c>
      <c r="B868" s="89">
        <f t="shared" ref="B868:K868" si="224">B$795*(B$788)*(B54/B$63)+B$796*B54*1000</f>
        <v>598.81937236265151</v>
      </c>
      <c r="C868" s="89">
        <f t="shared" si="224"/>
        <v>1633.109237583803</v>
      </c>
      <c r="D868" s="89">
        <f t="shared" si="224"/>
        <v>2332.0964754143529</v>
      </c>
      <c r="E868" s="89">
        <f t="shared" si="224"/>
        <v>2664.5081322323585</v>
      </c>
      <c r="F868" s="89">
        <f t="shared" si="224"/>
        <v>2780.7736009672108</v>
      </c>
      <c r="G868" s="89">
        <f t="shared" si="224"/>
        <v>2718.4274252470404</v>
      </c>
      <c r="H868" s="89">
        <f t="shared" si="224"/>
        <v>2665.5325003409275</v>
      </c>
      <c r="I868" s="89">
        <f t="shared" si="224"/>
        <v>2586.1214131613588</v>
      </c>
      <c r="J868" s="89">
        <f t="shared" si="224"/>
        <v>2518.0315401977732</v>
      </c>
      <c r="K868" s="89">
        <f t="shared" si="224"/>
        <v>2477.891736611065</v>
      </c>
      <c r="M868" s="32"/>
      <c r="N868" s="6"/>
      <c r="O868" s="1"/>
      <c r="P868" s="6"/>
      <c r="Q868" s="6"/>
      <c r="R868" s="1"/>
      <c r="S868" s="1"/>
      <c r="T868" s="1"/>
      <c r="U868" s="1"/>
      <c r="V868" s="1"/>
      <c r="W868" s="1"/>
      <c r="X868" s="3"/>
      <c r="Y868" s="3"/>
      <c r="Z868" s="3"/>
      <c r="AA868" s="3"/>
      <c r="AB868" s="3"/>
      <c r="AC868" s="3"/>
      <c r="AD868" s="3"/>
      <c r="AE868" s="3"/>
      <c r="AF868" s="3"/>
      <c r="AG868" s="3"/>
      <c r="AH868" s="3"/>
      <c r="AI868" s="3"/>
    </row>
    <row r="869" spans="1:35" ht="14.5" hidden="1" outlineLevel="1">
      <c r="A869" s="23" t="s">
        <v>11</v>
      </c>
      <c r="B869" s="89">
        <f t="shared" ref="B869:K869" si="225">B$795*(B$788)*(B55/B$63)+B$796*B55*1000</f>
        <v>959.13683034264864</v>
      </c>
      <c r="C869" s="89">
        <f t="shared" si="225"/>
        <v>1128.178870228433</v>
      </c>
      <c r="D869" s="89">
        <f t="shared" si="225"/>
        <v>1193.9994872334264</v>
      </c>
      <c r="E869" s="89">
        <f t="shared" si="225"/>
        <v>1245.5945978717211</v>
      </c>
      <c r="F869" s="89">
        <f t="shared" si="225"/>
        <v>1296.0056311603144</v>
      </c>
      <c r="G869" s="89">
        <f t="shared" si="225"/>
        <v>1313.7817600373041</v>
      </c>
      <c r="H869" s="89">
        <f t="shared" si="225"/>
        <v>1358.9108410355725</v>
      </c>
      <c r="I869" s="89">
        <f t="shared" si="225"/>
        <v>1385.3221578928089</v>
      </c>
      <c r="J869" s="89">
        <f t="shared" si="225"/>
        <v>1393.8019054115905</v>
      </c>
      <c r="K869" s="89">
        <f t="shared" si="225"/>
        <v>1385.4231569361791</v>
      </c>
      <c r="M869" s="32"/>
      <c r="N869" s="6"/>
      <c r="O869" s="1"/>
      <c r="P869" s="6"/>
      <c r="Q869" s="6"/>
      <c r="R869" s="1"/>
      <c r="S869" s="1"/>
      <c r="T869" s="1"/>
      <c r="U869" s="1"/>
      <c r="V869" s="1"/>
      <c r="W869" s="1"/>
      <c r="X869" s="3"/>
      <c r="Y869" s="3"/>
      <c r="Z869" s="3"/>
      <c r="AA869" s="3"/>
      <c r="AB869" s="3"/>
      <c r="AC869" s="3"/>
      <c r="AD869" s="3"/>
      <c r="AE869" s="3"/>
      <c r="AF869" s="3"/>
      <c r="AG869" s="3"/>
      <c r="AH869" s="3"/>
      <c r="AI869" s="3"/>
    </row>
    <row r="870" spans="1:35" ht="14.5" hidden="1" outlineLevel="1">
      <c r="A870" s="23" t="s">
        <v>2</v>
      </c>
      <c r="B870" s="89">
        <f t="shared" ref="B870:K870" si="226">B$795*(B$788)*(B56/B$63)+B$796*B56*1000</f>
        <v>179.85131125738144</v>
      </c>
      <c r="C870" s="89">
        <f t="shared" si="226"/>
        <v>322.55048810518917</v>
      </c>
      <c r="D870" s="89">
        <f t="shared" si="226"/>
        <v>416.86856849796317</v>
      </c>
      <c r="E870" s="89">
        <f t="shared" si="226"/>
        <v>459.73217807957417</v>
      </c>
      <c r="F870" s="89">
        <f t="shared" si="226"/>
        <v>491.51307256619111</v>
      </c>
      <c r="G870" s="89">
        <f t="shared" si="226"/>
        <v>519.64516832292747</v>
      </c>
      <c r="H870" s="89">
        <f t="shared" si="226"/>
        <v>573.43204839930127</v>
      </c>
      <c r="I870" s="89">
        <f t="shared" si="226"/>
        <v>635.58546631061859</v>
      </c>
      <c r="J870" s="89">
        <f t="shared" si="226"/>
        <v>703.85784820819526</v>
      </c>
      <c r="K870" s="89">
        <f t="shared" si="226"/>
        <v>775.24642019259193</v>
      </c>
      <c r="M870" s="32"/>
      <c r="N870" s="6"/>
      <c r="O870" s="1"/>
      <c r="P870" s="6"/>
      <c r="Q870" s="6"/>
      <c r="R870" s="1"/>
      <c r="S870" s="1"/>
      <c r="T870" s="1"/>
      <c r="U870" s="1"/>
      <c r="V870" s="1"/>
      <c r="W870" s="1"/>
      <c r="X870" s="3"/>
      <c r="Y870" s="3"/>
      <c r="Z870" s="3"/>
      <c r="AA870" s="3"/>
      <c r="AB870" s="3"/>
      <c r="AC870" s="3"/>
      <c r="AD870" s="3"/>
      <c r="AE870" s="3"/>
      <c r="AF870" s="3"/>
      <c r="AG870" s="3"/>
      <c r="AH870" s="3"/>
      <c r="AI870" s="3"/>
    </row>
    <row r="871" spans="1:35" ht="14.5" hidden="1" outlineLevel="1">
      <c r="A871" s="23" t="s">
        <v>3</v>
      </c>
      <c r="B871" s="89">
        <f t="shared" ref="B871:K871" si="227">B$795*(B$788)*(B57/B$63)+B$796*B57*1000</f>
        <v>333.82506054818958</v>
      </c>
      <c r="C871" s="89">
        <f t="shared" si="227"/>
        <v>504.04796233493573</v>
      </c>
      <c r="D871" s="89">
        <f t="shared" si="227"/>
        <v>627.76237791776896</v>
      </c>
      <c r="E871" s="89">
        <f t="shared" si="227"/>
        <v>739.712480717012</v>
      </c>
      <c r="F871" s="89">
        <f t="shared" si="227"/>
        <v>863.57622731850074</v>
      </c>
      <c r="G871" s="89">
        <f t="shared" si="227"/>
        <v>978.72370865029779</v>
      </c>
      <c r="H871" s="89">
        <f t="shared" si="227"/>
        <v>1111.8178515102688</v>
      </c>
      <c r="I871" s="89">
        <f t="shared" si="227"/>
        <v>1235.6724584652648</v>
      </c>
      <c r="J871" s="89">
        <f t="shared" si="227"/>
        <v>1353.7221249463471</v>
      </c>
      <c r="K871" s="89">
        <f t="shared" si="227"/>
        <v>1471.9657634138528</v>
      </c>
      <c r="M871" s="32"/>
      <c r="N871" s="6"/>
      <c r="O871" s="1"/>
      <c r="P871" s="6"/>
      <c r="Q871" s="6"/>
      <c r="R871" s="1"/>
      <c r="S871" s="1"/>
      <c r="T871" s="1"/>
      <c r="U871" s="1"/>
      <c r="V871" s="1"/>
      <c r="W871" s="1"/>
      <c r="X871" s="3"/>
      <c r="Y871" s="3"/>
      <c r="Z871" s="3"/>
      <c r="AA871" s="3"/>
      <c r="AB871" s="3"/>
      <c r="AC871" s="3"/>
      <c r="AD871" s="3"/>
      <c r="AE871" s="3"/>
      <c r="AF871" s="3"/>
      <c r="AG871" s="3"/>
      <c r="AH871" s="3"/>
      <c r="AI871" s="3"/>
    </row>
    <row r="872" spans="1:35" ht="14.5" hidden="1" outlineLevel="1">
      <c r="A872" s="23" t="s">
        <v>4</v>
      </c>
      <c r="B872" s="89">
        <f t="shared" ref="B872:K872" si="228">B$795*(B$788)*(B58/B$63)+B$796*B58*1000</f>
        <v>185.07478269067104</v>
      </c>
      <c r="C872" s="89">
        <f t="shared" si="228"/>
        <v>287.5369621771215</v>
      </c>
      <c r="D872" s="89">
        <f t="shared" si="228"/>
        <v>367.99432457976843</v>
      </c>
      <c r="E872" s="89">
        <f t="shared" si="228"/>
        <v>454.36462596016941</v>
      </c>
      <c r="F872" s="89">
        <f t="shared" si="228"/>
        <v>547.5964396596122</v>
      </c>
      <c r="G872" s="89">
        <f t="shared" si="228"/>
        <v>632.23216283382726</v>
      </c>
      <c r="H872" s="89">
        <f t="shared" si="228"/>
        <v>738.54299004840107</v>
      </c>
      <c r="I872" s="89">
        <f t="shared" si="228"/>
        <v>842.56471660366049</v>
      </c>
      <c r="J872" s="89">
        <f t="shared" si="228"/>
        <v>947.03407499761352</v>
      </c>
      <c r="K872" s="89">
        <f t="shared" si="228"/>
        <v>1053.2545845590737</v>
      </c>
      <c r="M872" s="32"/>
      <c r="N872" s="6"/>
      <c r="O872" s="1"/>
      <c r="P872" s="6"/>
      <c r="Q872" s="6"/>
      <c r="R872" s="1"/>
      <c r="S872" s="1"/>
      <c r="T872" s="1"/>
      <c r="U872" s="1"/>
      <c r="V872" s="1"/>
      <c r="W872" s="1"/>
      <c r="X872" s="3"/>
      <c r="Y872" s="3"/>
      <c r="Z872" s="3"/>
      <c r="AA872" s="3"/>
      <c r="AB872" s="3"/>
      <c r="AC872" s="3"/>
      <c r="AD872" s="3"/>
      <c r="AE872" s="3"/>
      <c r="AF872" s="3"/>
      <c r="AG872" s="3"/>
      <c r="AH872" s="3"/>
      <c r="AI872" s="3"/>
    </row>
    <row r="873" spans="1:35" ht="14.5" hidden="1" outlineLevel="1">
      <c r="A873" s="23" t="s">
        <v>0</v>
      </c>
      <c r="B873" s="89">
        <f t="shared" ref="B873:K873" si="229">B$795*(B$788)*(B59/B$63)+B$796*B59*1000</f>
        <v>863.01220031653065</v>
      </c>
      <c r="C873" s="89">
        <f t="shared" si="229"/>
        <v>1039.459501636951</v>
      </c>
      <c r="D873" s="89">
        <f t="shared" si="229"/>
        <v>1132.4130932626797</v>
      </c>
      <c r="E873" s="89">
        <f t="shared" si="229"/>
        <v>1197.2229800777093</v>
      </c>
      <c r="F873" s="89">
        <f t="shared" si="229"/>
        <v>1262.6430392409516</v>
      </c>
      <c r="G873" s="89">
        <f t="shared" si="229"/>
        <v>1308.1759553712029</v>
      </c>
      <c r="H873" s="89">
        <f t="shared" si="229"/>
        <v>1386.4175897303517</v>
      </c>
      <c r="I873" s="89">
        <f t="shared" si="229"/>
        <v>1436.9227660353067</v>
      </c>
      <c r="J873" s="89">
        <f t="shared" si="229"/>
        <v>1452.1689798065572</v>
      </c>
      <c r="K873" s="89">
        <f t="shared" si="229"/>
        <v>1435.0515540762976</v>
      </c>
      <c r="M873" s="32"/>
      <c r="N873" s="6"/>
      <c r="O873" s="1"/>
      <c r="P873" s="6"/>
      <c r="Q873" s="6"/>
      <c r="R873" s="1"/>
      <c r="S873" s="1"/>
      <c r="T873" s="1"/>
      <c r="U873" s="1"/>
      <c r="V873" s="1"/>
      <c r="W873" s="1"/>
      <c r="X873" s="3"/>
      <c r="Y873" s="3"/>
      <c r="Z873" s="3"/>
      <c r="AA873" s="3"/>
      <c r="AB873" s="3"/>
      <c r="AC873" s="3"/>
      <c r="AD873" s="3"/>
      <c r="AE873" s="3"/>
      <c r="AF873" s="3"/>
      <c r="AG873" s="3"/>
      <c r="AH873" s="3"/>
      <c r="AI873" s="3"/>
    </row>
    <row r="874" spans="1:35" ht="14.5" hidden="1" outlineLevel="1">
      <c r="A874" s="23" t="s">
        <v>1</v>
      </c>
      <c r="B874" s="89">
        <f t="shared" ref="B874:K874" si="230">B$795*(B$788)*(B60/B$63)+B$796*B60*1000</f>
        <v>251.61566270146167</v>
      </c>
      <c r="C874" s="89">
        <f t="shared" si="230"/>
        <v>250.09319465043725</v>
      </c>
      <c r="D874" s="89">
        <f t="shared" si="230"/>
        <v>231.70291432338092</v>
      </c>
      <c r="E874" s="89">
        <f t="shared" si="230"/>
        <v>219.06805299203972</v>
      </c>
      <c r="F874" s="89">
        <f t="shared" si="230"/>
        <v>210.27227833940103</v>
      </c>
      <c r="G874" s="89">
        <f t="shared" si="230"/>
        <v>200.14697378800531</v>
      </c>
      <c r="H874" s="89">
        <f t="shared" si="230"/>
        <v>194.08769172135933</v>
      </c>
      <c r="I874" s="89">
        <f t="shared" si="230"/>
        <v>183.56225191960851</v>
      </c>
      <c r="J874" s="89">
        <f t="shared" si="230"/>
        <v>171.4693095575293</v>
      </c>
      <c r="K874" s="89">
        <f t="shared" si="230"/>
        <v>158.12608511372687</v>
      </c>
      <c r="M874" s="32"/>
      <c r="N874" s="6"/>
      <c r="O874" s="1"/>
      <c r="P874" s="6"/>
      <c r="Q874" s="6"/>
      <c r="R874" s="1"/>
      <c r="S874" s="1"/>
      <c r="T874" s="1"/>
      <c r="U874" s="1"/>
      <c r="V874" s="1"/>
      <c r="W874" s="1"/>
      <c r="X874" s="3"/>
      <c r="Y874" s="3"/>
      <c r="Z874" s="3"/>
      <c r="AA874" s="3"/>
      <c r="AB874" s="3"/>
      <c r="AC874" s="3"/>
      <c r="AD874" s="3"/>
      <c r="AE874" s="3"/>
      <c r="AF874" s="3"/>
      <c r="AG874" s="3"/>
      <c r="AH874" s="3"/>
      <c r="AI874" s="3"/>
    </row>
    <row r="875" spans="1:35" ht="14.5" hidden="1" outlineLevel="1">
      <c r="A875" s="23" t="s">
        <v>7</v>
      </c>
      <c r="B875" s="89">
        <f t="shared" ref="B875:K875" si="231">B$795*(B$788)*(B61/B$63)+B$796*B61*1000</f>
        <v>241.6720050661732</v>
      </c>
      <c r="C875" s="89">
        <f t="shared" si="231"/>
        <v>379.71146201123014</v>
      </c>
      <c r="D875" s="89">
        <f t="shared" si="231"/>
        <v>492.13499272179808</v>
      </c>
      <c r="E875" s="89">
        <f t="shared" si="231"/>
        <v>578.90395721050379</v>
      </c>
      <c r="F875" s="89">
        <f t="shared" si="231"/>
        <v>656.48600876183559</v>
      </c>
      <c r="G875" s="89">
        <f t="shared" si="231"/>
        <v>716.19444864187824</v>
      </c>
      <c r="H875" s="89">
        <f t="shared" si="231"/>
        <v>783.31239596261469</v>
      </c>
      <c r="I875" s="89">
        <f t="shared" si="231"/>
        <v>835.21440905706561</v>
      </c>
      <c r="J875" s="89">
        <f t="shared" si="231"/>
        <v>878.78056317085054</v>
      </c>
      <c r="K875" s="89">
        <f t="shared" si="231"/>
        <v>918.55958965102229</v>
      </c>
      <c r="M875" s="32"/>
      <c r="N875" s="6"/>
      <c r="O875" s="1"/>
      <c r="P875" s="6"/>
      <c r="Q875" s="6"/>
      <c r="R875" s="1"/>
      <c r="S875" s="1"/>
      <c r="T875" s="1"/>
      <c r="U875" s="1"/>
      <c r="V875" s="1"/>
      <c r="W875" s="1"/>
      <c r="X875" s="3"/>
      <c r="Y875" s="3"/>
      <c r="Z875" s="3"/>
      <c r="AA875" s="3"/>
      <c r="AB875" s="3"/>
      <c r="AC875" s="3"/>
      <c r="AD875" s="3"/>
      <c r="AE875" s="3"/>
      <c r="AF875" s="3"/>
      <c r="AG875" s="3"/>
    </row>
    <row r="876" spans="1:35" ht="14.5" hidden="1" outlineLevel="1">
      <c r="A876" s="23" t="s">
        <v>8</v>
      </c>
      <c r="B876" s="89">
        <f t="shared" ref="B876:K876" si="232">B$795*(B$788)*(B62/B$63)+B$796*B62*1000</f>
        <v>266.98601113648056</v>
      </c>
      <c r="C876" s="89">
        <f t="shared" si="232"/>
        <v>677.60412737890488</v>
      </c>
      <c r="D876" s="89">
        <f t="shared" si="232"/>
        <v>1153.2211653850791</v>
      </c>
      <c r="E876" s="89">
        <f t="shared" si="232"/>
        <v>1477.0081979934448</v>
      </c>
      <c r="F876" s="89">
        <f t="shared" si="232"/>
        <v>1683.4798921886361</v>
      </c>
      <c r="G876" s="89">
        <f t="shared" si="232"/>
        <v>1805.1902426233578</v>
      </c>
      <c r="H876" s="89">
        <f t="shared" si="232"/>
        <v>1967.00305226006</v>
      </c>
      <c r="I876" s="89">
        <f t="shared" si="232"/>
        <v>2112.6703138839548</v>
      </c>
      <c r="J876" s="89">
        <f t="shared" si="232"/>
        <v>2233.9012624677143</v>
      </c>
      <c r="K876" s="89">
        <f t="shared" si="232"/>
        <v>2331.201593278468</v>
      </c>
      <c r="M876" s="32"/>
      <c r="N876" s="9" t="s">
        <v>9</v>
      </c>
      <c r="O876" s="1"/>
      <c r="P876" s="6"/>
      <c r="Q876" s="6"/>
      <c r="R876" s="1"/>
      <c r="S876" s="1"/>
      <c r="T876" s="1"/>
      <c r="U876" s="1"/>
      <c r="V876" s="1"/>
      <c r="W876" s="1"/>
      <c r="X876" s="3"/>
      <c r="Y876" s="3"/>
      <c r="Z876" s="3"/>
      <c r="AA876" s="3"/>
      <c r="AB876" s="3"/>
      <c r="AC876" s="3"/>
      <c r="AD876" s="3"/>
      <c r="AE876" s="3"/>
      <c r="AF876" s="3"/>
      <c r="AG876" s="3"/>
    </row>
    <row r="877" spans="1:35" ht="14.5" hidden="1" outlineLevel="1">
      <c r="A877" s="23" t="s">
        <v>89</v>
      </c>
      <c r="B877" s="89">
        <f>SUM(B867:B876)</f>
        <v>3963.8558289234074</v>
      </c>
      <c r="C877" s="89">
        <f t="shared" ref="C877:K877" si="233">SUM(C867:C876)</f>
        <v>6373.5461008953826</v>
      </c>
      <c r="D877" s="89">
        <f t="shared" si="233"/>
        <v>8157.5983387367169</v>
      </c>
      <c r="E877" s="89">
        <f t="shared" si="233"/>
        <v>9309.4389947317504</v>
      </c>
      <c r="F877" s="89">
        <f t="shared" si="233"/>
        <v>10138.256232916183</v>
      </c>
      <c r="G877" s="89">
        <f t="shared" si="233"/>
        <v>10609.563384283832</v>
      </c>
      <c r="H877" s="89">
        <f t="shared" si="233"/>
        <v>11277.553155531856</v>
      </c>
      <c r="I877" s="89">
        <f t="shared" si="233"/>
        <v>11826.923335685351</v>
      </c>
      <c r="J877" s="89">
        <f t="shared" si="233"/>
        <v>12293.233386930671</v>
      </c>
      <c r="K877" s="89">
        <f t="shared" si="233"/>
        <v>12705.521599529202</v>
      </c>
      <c r="M877" s="32"/>
      <c r="N877" s="9"/>
      <c r="O877" s="1"/>
      <c r="P877" s="6"/>
      <c r="Q877" s="6"/>
      <c r="R877" s="1"/>
      <c r="S877" s="1"/>
      <c r="T877" s="1"/>
      <c r="U877" s="1"/>
      <c r="V877" s="1"/>
      <c r="W877" s="1"/>
      <c r="X877" s="3"/>
      <c r="Y877" s="3"/>
      <c r="Z877" s="3"/>
      <c r="AA877" s="3"/>
      <c r="AB877" s="3"/>
      <c r="AC877" s="3"/>
      <c r="AD877" s="3"/>
      <c r="AE877" s="3"/>
      <c r="AF877" s="3"/>
      <c r="AG877" s="3"/>
    </row>
    <row r="878" spans="1:35" ht="14.5" hidden="1" outlineLevel="1">
      <c r="A878" s="32"/>
      <c r="B878" s="5"/>
      <c r="C878" s="5"/>
      <c r="D878" s="5"/>
      <c r="E878" s="5"/>
      <c r="F878" s="5"/>
      <c r="G878" s="5"/>
      <c r="H878" s="5"/>
      <c r="I878" s="5"/>
      <c r="J878" s="5"/>
      <c r="K878" s="5"/>
      <c r="L878" s="5"/>
      <c r="M878" s="10" t="s">
        <v>9</v>
      </c>
      <c r="N878" s="5"/>
      <c r="O878" s="5"/>
      <c r="P878" s="5"/>
      <c r="Q878" s="5"/>
      <c r="R878" s="5"/>
      <c r="S878" s="5"/>
      <c r="T878" s="5"/>
    </row>
    <row r="879" spans="1:35" hidden="1" outlineLevel="1">
      <c r="A879" s="10" t="s">
        <v>134</v>
      </c>
      <c r="B879" s="6"/>
      <c r="C879" s="6"/>
      <c r="D879" s="6"/>
      <c r="E879" s="6"/>
      <c r="F879" s="6"/>
      <c r="G879" s="6"/>
      <c r="H879" s="6"/>
      <c r="I879" s="6"/>
      <c r="J879" s="9" t="s">
        <v>102</v>
      </c>
      <c r="K879" s="6"/>
      <c r="L879" s="55"/>
      <c r="M879" s="5"/>
      <c r="N879" s="5"/>
      <c r="O879" s="5"/>
      <c r="P879" s="5"/>
      <c r="Q879" s="5"/>
      <c r="R879" s="5"/>
      <c r="S879" s="5"/>
      <c r="T879" s="5"/>
    </row>
    <row r="880" spans="1:35" ht="14.5" hidden="1" outlineLevel="1">
      <c r="A880" s="21"/>
      <c r="B880" s="21">
        <v>2010</v>
      </c>
      <c r="C880" s="21">
        <v>2020</v>
      </c>
      <c r="D880" s="21">
        <v>2030</v>
      </c>
      <c r="E880" s="21">
        <v>2040</v>
      </c>
      <c r="F880" s="21">
        <v>2050</v>
      </c>
      <c r="G880" s="21">
        <v>2060</v>
      </c>
      <c r="H880" s="21">
        <v>2070</v>
      </c>
      <c r="I880" s="21">
        <v>2080</v>
      </c>
      <c r="J880" s="21">
        <v>2090</v>
      </c>
      <c r="K880" s="21">
        <v>2100</v>
      </c>
      <c r="M880" s="32"/>
      <c r="N880" s="56"/>
      <c r="O880" s="16"/>
      <c r="P880" s="56"/>
      <c r="Q880" s="56"/>
      <c r="R880" s="56"/>
      <c r="S880" s="56"/>
      <c r="T880" s="56"/>
      <c r="U880" s="56"/>
      <c r="V880" s="56"/>
      <c r="W880" s="57"/>
    </row>
    <row r="881" spans="1:35" ht="14.5" hidden="1" outlineLevel="1">
      <c r="A881" s="21" t="s">
        <v>89</v>
      </c>
      <c r="B881" s="94">
        <f>'[4]Gas and chemicals data'!$I$46</f>
        <v>6.439029295962882E-4</v>
      </c>
      <c r="C881" s="87">
        <f>'[4]Gas and chemicals data'!$I$51</f>
        <v>5.6201314764850224E-4</v>
      </c>
      <c r="D881" s="87">
        <f>'[4]Gas and chemicals data'!$I$52</f>
        <v>4.8317981198329996E-4</v>
      </c>
      <c r="E881" s="87">
        <f>'[4]Gas and chemicals data'!$I$53</f>
        <v>4.1540439344709199E-4</v>
      </c>
      <c r="F881" s="87">
        <f>'[4]Gas and chemicals data'!$I$54</f>
        <v>3.5713580289465952E-4</v>
      </c>
      <c r="G881" s="87">
        <f>'[4]Gas and chemicals data'!$I$55</f>
        <v>3.070405217691998E-4</v>
      </c>
      <c r="H881" s="87">
        <f>'[4]Gas and chemicals data'!$I$56</f>
        <v>2.6795420064422936E-4</v>
      </c>
      <c r="I881" s="87">
        <f>'[4]Gas and chemicals data'!$I$57</f>
        <v>2.3503242173010264E-4</v>
      </c>
      <c r="J881" s="87">
        <f>'[4]Gas and chemicals data'!$I$58</f>
        <v>2.0720320793457132E-4</v>
      </c>
      <c r="K881" s="87">
        <f>'[4]Gas and chemicals data'!$I$59</f>
        <v>1.8359710581497996E-4</v>
      </c>
      <c r="M881" s="32"/>
      <c r="N881" s="6"/>
      <c r="O881" s="1"/>
      <c r="P881" s="6"/>
      <c r="Q881" s="6"/>
      <c r="R881" s="1"/>
      <c r="S881" s="1"/>
      <c r="T881" s="1"/>
      <c r="U881" s="1"/>
      <c r="V881" s="1"/>
      <c r="W881" s="1"/>
      <c r="X881" s="3"/>
      <c r="Y881" s="3"/>
      <c r="Z881" s="3"/>
      <c r="AA881" s="3"/>
      <c r="AB881" s="3"/>
      <c r="AC881" s="3"/>
      <c r="AD881" s="3"/>
      <c r="AE881" s="3"/>
      <c r="AF881" s="3"/>
      <c r="AG881" s="3"/>
    </row>
    <row r="882" spans="1:35" ht="14.5" hidden="1" outlineLevel="1">
      <c r="A882" s="79"/>
      <c r="B882" s="86"/>
      <c r="C882" s="2"/>
      <c r="D882" s="2"/>
      <c r="E882" s="2"/>
      <c r="F882" s="2"/>
      <c r="G882" s="2"/>
      <c r="H882" s="2"/>
      <c r="I882" s="2"/>
      <c r="J882" s="2"/>
      <c r="K882" s="2"/>
      <c r="M882" s="32"/>
      <c r="N882" s="6"/>
      <c r="O882" s="1"/>
      <c r="P882" s="6"/>
      <c r="Q882" s="6"/>
      <c r="R882" s="1"/>
      <c r="S882" s="1"/>
      <c r="T882" s="1"/>
      <c r="U882" s="1"/>
      <c r="V882" s="1"/>
      <c r="W882" s="1"/>
      <c r="X882" s="3"/>
      <c r="Y882" s="3"/>
      <c r="Z882" s="3"/>
      <c r="AA882" s="3"/>
      <c r="AB882" s="3"/>
      <c r="AC882" s="3"/>
      <c r="AD882" s="3"/>
      <c r="AE882" s="3"/>
      <c r="AF882" s="3"/>
      <c r="AG882" s="3"/>
    </row>
    <row r="883" spans="1:35" hidden="1" outlineLevel="1">
      <c r="A883" s="10" t="s">
        <v>133</v>
      </c>
      <c r="B883" s="6"/>
      <c r="C883" s="6"/>
      <c r="D883" s="6"/>
      <c r="E883" s="6"/>
      <c r="F883" s="6"/>
      <c r="G883" s="6"/>
      <c r="H883" s="6"/>
      <c r="I883" s="6"/>
      <c r="J883" s="9" t="s">
        <v>101</v>
      </c>
      <c r="K883" s="6"/>
      <c r="L883" s="55"/>
      <c r="M883" s="5"/>
      <c r="N883" s="5"/>
      <c r="O883" s="5"/>
      <c r="P883" s="5"/>
      <c r="Q883" s="5"/>
      <c r="R883" s="5"/>
      <c r="S883" s="5"/>
      <c r="T883" s="5"/>
    </row>
    <row r="884" spans="1:35" ht="14.5" hidden="1" outlineLevel="1">
      <c r="A884" s="20"/>
      <c r="B884" s="100">
        <v>2010</v>
      </c>
      <c r="C884" s="100">
        <v>2020</v>
      </c>
      <c r="D884" s="100">
        <v>2030</v>
      </c>
      <c r="E884" s="100">
        <v>2040</v>
      </c>
      <c r="F884" s="100">
        <v>2050</v>
      </c>
      <c r="G884" s="100">
        <v>2060</v>
      </c>
      <c r="H884" s="100">
        <v>2070</v>
      </c>
      <c r="I884" s="100">
        <v>2080</v>
      </c>
      <c r="J884" s="100">
        <v>2090</v>
      </c>
      <c r="K884" s="100">
        <v>2100</v>
      </c>
      <c r="M884" s="32"/>
      <c r="N884" s="56"/>
      <c r="O884" s="16"/>
      <c r="P884" s="56"/>
      <c r="Q884" s="56"/>
      <c r="R884" s="56"/>
      <c r="S884" s="56"/>
      <c r="T884" s="56"/>
      <c r="U884" s="56"/>
      <c r="V884" s="56"/>
      <c r="W884" s="57"/>
    </row>
    <row r="885" spans="1:35" ht="14.5" hidden="1" outlineLevel="1">
      <c r="A885" s="100" t="s">
        <v>5</v>
      </c>
      <c r="B885" s="101">
        <f>B$881*B867</f>
        <v>5.3999368995074778E-2</v>
      </c>
      <c r="C885" s="101">
        <f t="shared" ref="C885:K885" si="234">C$881*C867</f>
        <v>8.5006902309370511E-2</v>
      </c>
      <c r="D885" s="101">
        <f t="shared" si="234"/>
        <v>0.10118023924790724</v>
      </c>
      <c r="E885" s="101">
        <f t="shared" si="234"/>
        <v>0.11353990386310107</v>
      </c>
      <c r="F885" s="101">
        <f t="shared" si="234"/>
        <v>0.12353686083382233</v>
      </c>
      <c r="G885" s="101">
        <f t="shared" si="234"/>
        <v>0.12804987982484151</v>
      </c>
      <c r="H885" s="101">
        <f t="shared" si="234"/>
        <v>0.13357414932760051</v>
      </c>
      <c r="I885" s="101">
        <f t="shared" si="234"/>
        <v>0.1347411218223728</v>
      </c>
      <c r="J885" s="101">
        <f t="shared" si="234"/>
        <v>0.13270656380841048</v>
      </c>
      <c r="K885" s="101">
        <f t="shared" si="234"/>
        <v>0.12829786238223423</v>
      </c>
      <c r="M885" s="32"/>
      <c r="N885" s="6"/>
      <c r="O885" s="1"/>
      <c r="P885" s="6"/>
      <c r="Q885" s="6"/>
      <c r="R885" s="1"/>
      <c r="S885" s="1"/>
      <c r="T885" s="1"/>
      <c r="U885" s="1"/>
      <c r="V885" s="1"/>
      <c r="W885" s="1"/>
      <c r="X885" s="3"/>
      <c r="Y885" s="3"/>
      <c r="Z885" s="3"/>
      <c r="AA885" s="3"/>
      <c r="AB885" s="3"/>
      <c r="AC885" s="3"/>
      <c r="AD885" s="3"/>
      <c r="AE885" s="3"/>
      <c r="AF885" s="3"/>
      <c r="AG885" s="3"/>
      <c r="AH885" s="3"/>
      <c r="AI885" s="3"/>
    </row>
    <row r="886" spans="1:35" ht="14.5" hidden="1" outlineLevel="1">
      <c r="A886" s="100" t="s">
        <v>6</v>
      </c>
      <c r="B886" s="101">
        <f t="shared" ref="B886:K894" si="235">B$881*B868</f>
        <v>0.38558154816332191</v>
      </c>
      <c r="C886" s="101">
        <f t="shared" si="235"/>
        <v>0.91782886306831879</v>
      </c>
      <c r="D886" s="101">
        <f t="shared" si="235"/>
        <v>1.1268219365176235</v>
      </c>
      <c r="E886" s="101">
        <f t="shared" si="235"/>
        <v>1.1068483845048269</v>
      </c>
      <c r="F886" s="101">
        <f t="shared" si="235"/>
        <v>0.99311381264969834</v>
      </c>
      <c r="G886" s="101">
        <f t="shared" si="235"/>
        <v>0.83466737503955368</v>
      </c>
      <c r="H886" s="101">
        <f t="shared" si="235"/>
        <v>0.71424063042006725</v>
      </c>
      <c r="I886" s="101">
        <f t="shared" si="235"/>
        <v>0.6078223786233895</v>
      </c>
      <c r="J886" s="101">
        <f t="shared" si="235"/>
        <v>0.52174421280940808</v>
      </c>
      <c r="K886" s="101">
        <f t="shared" si="235"/>
        <v>0.45493375136464614</v>
      </c>
      <c r="M886" s="32"/>
      <c r="N886" s="6"/>
      <c r="O886" s="1"/>
      <c r="P886" s="6"/>
      <c r="Q886" s="6"/>
      <c r="R886" s="1"/>
      <c r="S886" s="1"/>
      <c r="T886" s="1"/>
      <c r="U886" s="1"/>
      <c r="V886" s="1"/>
      <c r="W886" s="1"/>
      <c r="X886" s="3"/>
      <c r="Y886" s="3"/>
      <c r="Z886" s="3"/>
      <c r="AA886" s="3"/>
      <c r="AB886" s="3"/>
      <c r="AC886" s="3"/>
      <c r="AD886" s="3"/>
      <c r="AE886" s="3"/>
      <c r="AF886" s="3"/>
      <c r="AG886" s="3"/>
      <c r="AH886" s="3"/>
      <c r="AI886" s="3"/>
    </row>
    <row r="887" spans="1:35" ht="14.5" hidden="1" outlineLevel="1">
      <c r="A887" s="100" t="s">
        <v>11</v>
      </c>
      <c r="B887" s="101">
        <f t="shared" si="235"/>
        <v>0.61759101494132951</v>
      </c>
      <c r="C887" s="101">
        <f t="shared" si="235"/>
        <v>0.63405135796761281</v>
      </c>
      <c r="D887" s="101">
        <f t="shared" si="235"/>
        <v>0.57691644774960349</v>
      </c>
      <c r="E887" s="101">
        <f t="shared" si="235"/>
        <v>0.5174254684098768</v>
      </c>
      <c r="F887" s="101">
        <f t="shared" si="235"/>
        <v>0.46285001164043882</v>
      </c>
      <c r="G887" s="101">
        <f t="shared" si="235"/>
        <v>0.40338423709271148</v>
      </c>
      <c r="H887" s="101">
        <f t="shared" si="235"/>
        <v>0.36412586815646425</v>
      </c>
      <c r="I887" s="101">
        <f t="shared" si="235"/>
        <v>0.32559562164591854</v>
      </c>
      <c r="J887" s="101">
        <f t="shared" si="235"/>
        <v>0.28880022602659949</v>
      </c>
      <c r="K887" s="101">
        <f t="shared" si="235"/>
        <v>0.25435968194253528</v>
      </c>
      <c r="M887" s="32"/>
      <c r="N887" s="6"/>
      <c r="O887" s="1"/>
      <c r="P887" s="6"/>
      <c r="Q887" s="6"/>
      <c r="R887" s="1"/>
      <c r="S887" s="1"/>
      <c r="T887" s="1"/>
      <c r="U887" s="1"/>
      <c r="V887" s="1"/>
      <c r="W887" s="1"/>
      <c r="X887" s="3"/>
      <c r="Y887" s="3"/>
      <c r="Z887" s="3"/>
      <c r="AA887" s="3"/>
      <c r="AB887" s="3"/>
      <c r="AC887" s="3"/>
      <c r="AD887" s="3"/>
      <c r="AE887" s="3"/>
      <c r="AF887" s="3"/>
      <c r="AG887" s="3"/>
      <c r="AH887" s="3"/>
      <c r="AI887" s="3"/>
    </row>
    <row r="888" spans="1:35" ht="14.5" hidden="1" outlineLevel="1">
      <c r="A888" s="100" t="s">
        <v>2</v>
      </c>
      <c r="B888" s="101">
        <f t="shared" si="235"/>
        <v>0.11580678621036179</v>
      </c>
      <c r="C888" s="101">
        <f t="shared" si="235"/>
        <v>0.18127761509555815</v>
      </c>
      <c r="D888" s="101">
        <f t="shared" si="235"/>
        <v>0.20142247654859324</v>
      </c>
      <c r="E888" s="101">
        <f t="shared" si="235"/>
        <v>0.19097476658325599</v>
      </c>
      <c r="F888" s="101">
        <f t="shared" si="235"/>
        <v>0.17553691580414771</v>
      </c>
      <c r="G888" s="101">
        <f t="shared" si="235"/>
        <v>0.15955212361671531</v>
      </c>
      <c r="H888" s="101">
        <f t="shared" si="235"/>
        <v>0.15365352615261782</v>
      </c>
      <c r="I888" s="101">
        <f t="shared" si="235"/>
        <v>0.14938319136344125</v>
      </c>
      <c r="J888" s="101">
        <f t="shared" si="235"/>
        <v>0.14584160407866262</v>
      </c>
      <c r="K888" s="101">
        <f t="shared" si="235"/>
        <v>0.14233299904078373</v>
      </c>
      <c r="M888" s="32"/>
      <c r="N888" s="6"/>
      <c r="O888" s="1"/>
      <c r="P888" s="6"/>
      <c r="Q888" s="6"/>
      <c r="R888" s="1"/>
      <c r="S888" s="1"/>
      <c r="T888" s="1"/>
      <c r="U888" s="1"/>
      <c r="V888" s="1"/>
      <c r="W888" s="1"/>
      <c r="X888" s="3"/>
      <c r="Y888" s="3"/>
      <c r="Z888" s="3"/>
      <c r="AA888" s="3"/>
      <c r="AB888" s="3"/>
      <c r="AC888" s="3"/>
      <c r="AD888" s="3"/>
      <c r="AE888" s="3"/>
      <c r="AF888" s="3"/>
      <c r="AG888" s="3"/>
      <c r="AH888" s="3"/>
      <c r="AI888" s="3"/>
    </row>
    <row r="889" spans="1:35" ht="14.5" hidden="1" outlineLevel="1">
      <c r="A889" s="100" t="s">
        <v>3</v>
      </c>
      <c r="B889" s="101">
        <f t="shared" si="235"/>
        <v>0.21495093445963756</v>
      </c>
      <c r="C889" s="101">
        <f t="shared" si="235"/>
        <v>0.28328158187767094</v>
      </c>
      <c r="D889" s="101">
        <f t="shared" si="235"/>
        <v>0.3033221077324969</v>
      </c>
      <c r="E889" s="101">
        <f t="shared" si="235"/>
        <v>0.30727981437749408</v>
      </c>
      <c r="F889" s="101">
        <f t="shared" si="235"/>
        <v>0.30841398930413377</v>
      </c>
      <c r="G889" s="101">
        <f t="shared" si="235"/>
        <v>0.30050783817187371</v>
      </c>
      <c r="H889" s="101">
        <f t="shared" si="235"/>
        <v>0.29791626366341856</v>
      </c>
      <c r="I889" s="101">
        <f t="shared" si="235"/>
        <v>0.29042309037828085</v>
      </c>
      <c r="J889" s="101">
        <f t="shared" si="235"/>
        <v>0.28049556694088768</v>
      </c>
      <c r="K889" s="101">
        <f t="shared" si="235"/>
        <v>0.27024865402152087</v>
      </c>
      <c r="M889" s="32"/>
      <c r="N889" s="6"/>
      <c r="O889" s="1"/>
      <c r="P889" s="6"/>
      <c r="Q889" s="6"/>
      <c r="R889" s="1"/>
      <c r="S889" s="1"/>
      <c r="T889" s="1"/>
      <c r="U889" s="1"/>
      <c r="V889" s="1"/>
      <c r="W889" s="1"/>
      <c r="X889" s="3"/>
      <c r="Y889" s="3"/>
      <c r="Z889" s="3"/>
      <c r="AA889" s="3"/>
      <c r="AB889" s="3"/>
      <c r="AC889" s="3"/>
      <c r="AD889" s="3"/>
      <c r="AE889" s="3"/>
      <c r="AF889" s="3"/>
      <c r="AG889" s="3"/>
      <c r="AH889" s="3"/>
      <c r="AI889" s="3"/>
    </row>
    <row r="890" spans="1:35" ht="14.5" hidden="1" outlineLevel="1">
      <c r="A890" s="100" t="s">
        <v>4</v>
      </c>
      <c r="B890" s="101">
        <f t="shared" si="235"/>
        <v>0.11917019476891949</v>
      </c>
      <c r="C890" s="101">
        <f t="shared" si="235"/>
        <v>0.1615995531784524</v>
      </c>
      <c r="D890" s="101">
        <f t="shared" si="235"/>
        <v>0.17780742856137396</v>
      </c>
      <c r="E890" s="101">
        <f t="shared" si="235"/>
        <v>0.18874506185079901</v>
      </c>
      <c r="F890" s="101">
        <f t="shared" si="235"/>
        <v>0.19556629414009258</v>
      </c>
      <c r="G890" s="101">
        <f t="shared" si="235"/>
        <v>0.194120893155768</v>
      </c>
      <c r="H890" s="101">
        <f t="shared" si="235"/>
        <v>0.19789569653981834</v>
      </c>
      <c r="I890" s="101">
        <f t="shared" si="235"/>
        <v>0.19803002580769594</v>
      </c>
      <c r="J890" s="101">
        <f t="shared" si="235"/>
        <v>0.19622849836285491</v>
      </c>
      <c r="K890" s="101">
        <f t="shared" si="235"/>
        <v>0.193374493411405</v>
      </c>
      <c r="M890" s="32"/>
      <c r="N890" s="6"/>
      <c r="O890" s="1"/>
      <c r="P890" s="6"/>
      <c r="Q890" s="6"/>
      <c r="R890" s="1"/>
      <c r="S890" s="1"/>
      <c r="T890" s="1"/>
      <c r="U890" s="1"/>
      <c r="V890" s="1"/>
      <c r="W890" s="1"/>
      <c r="X890" s="3"/>
      <c r="Y890" s="3"/>
      <c r="Z890" s="3"/>
      <c r="AA890" s="3"/>
      <c r="AB890" s="3"/>
      <c r="AC890" s="3"/>
      <c r="AD890" s="3"/>
      <c r="AE890" s="3"/>
      <c r="AF890" s="3"/>
      <c r="AG890" s="3"/>
      <c r="AH890" s="3"/>
      <c r="AI890" s="3"/>
    </row>
    <row r="891" spans="1:35" ht="14.5" hidden="1" outlineLevel="1">
      <c r="A891" s="100" t="s">
        <v>0</v>
      </c>
      <c r="B891" s="101">
        <f t="shared" si="235"/>
        <v>0.55569608406115278</v>
      </c>
      <c r="C891" s="101">
        <f t="shared" si="235"/>
        <v>0.58418990636812629</v>
      </c>
      <c r="D891" s="101">
        <f t="shared" si="235"/>
        <v>0.54715914549008871</v>
      </c>
      <c r="E891" s="101">
        <f t="shared" si="235"/>
        <v>0.49733168586010074</v>
      </c>
      <c r="F891" s="101">
        <f t="shared" si="235"/>
        <v>0.45093503558867032</v>
      </c>
      <c r="G891" s="101">
        <f t="shared" si="235"/>
        <v>0.4016630279030956</v>
      </c>
      <c r="H891" s="101">
        <f t="shared" si="235"/>
        <v>0.37149641701529551</v>
      </c>
      <c r="I891" s="101">
        <f t="shared" si="235"/>
        <v>0.3377234375403958</v>
      </c>
      <c r="J891" s="101">
        <f t="shared" si="235"/>
        <v>0.30089407107899235</v>
      </c>
      <c r="K891" s="101">
        <f t="shared" si="235"/>
        <v>0.26347131202369745</v>
      </c>
      <c r="M891" s="32"/>
      <c r="N891" s="6"/>
      <c r="O891" s="1"/>
      <c r="P891" s="6"/>
      <c r="Q891" s="6"/>
      <c r="R891" s="1"/>
      <c r="S891" s="1"/>
      <c r="T891" s="1"/>
      <c r="U891" s="1"/>
      <c r="V891" s="1"/>
      <c r="W891" s="1"/>
      <c r="X891" s="3"/>
      <c r="Y891" s="3"/>
      <c r="Z891" s="3"/>
      <c r="AA891" s="3"/>
      <c r="AB891" s="3"/>
      <c r="AC891" s="3"/>
      <c r="AD891" s="3"/>
      <c r="AE891" s="3"/>
      <c r="AF891" s="3"/>
      <c r="AG891" s="3"/>
      <c r="AH891" s="3"/>
      <c r="AI891" s="3"/>
    </row>
    <row r="892" spans="1:35" ht="14.5" hidden="1" outlineLevel="1">
      <c r="A892" s="100" t="s">
        <v>1</v>
      </c>
      <c r="B892" s="101">
        <f t="shared" si="235"/>
        <v>0.16201606234578267</v>
      </c>
      <c r="C892" s="101">
        <f t="shared" si="235"/>
        <v>0.1405556635309618</v>
      </c>
      <c r="D892" s="101">
        <f t="shared" si="235"/>
        <v>0.11195417057875386</v>
      </c>
      <c r="E892" s="101">
        <f t="shared" si="235"/>
        <v>9.1001831676793668E-2</v>
      </c>
      <c r="F892" s="101">
        <f t="shared" si="235"/>
        <v>7.5095758951231315E-2</v>
      </c>
      <c r="G892" s="101">
        <f t="shared" si="235"/>
        <v>6.1453231262395505E-2</v>
      </c>
      <c r="H892" s="101">
        <f t="shared" si="235"/>
        <v>5.2006612290080453E-2</v>
      </c>
      <c r="I892" s="101">
        <f t="shared" si="235"/>
        <v>4.3143080606896769E-2</v>
      </c>
      <c r="J892" s="101">
        <f t="shared" si="235"/>
        <v>3.5528991002646122E-2</v>
      </c>
      <c r="K892" s="101">
        <f t="shared" si="235"/>
        <v>2.903149158073344E-2</v>
      </c>
      <c r="M892" s="32"/>
      <c r="N892" s="6"/>
      <c r="O892" s="1"/>
      <c r="P892" s="6"/>
      <c r="Q892" s="6"/>
      <c r="R892" s="1"/>
      <c r="S892" s="1"/>
      <c r="T892" s="1"/>
      <c r="U892" s="1"/>
      <c r="V892" s="1"/>
      <c r="W892" s="1"/>
      <c r="X892" s="3"/>
      <c r="Y892" s="3"/>
      <c r="Z892" s="3"/>
      <c r="AA892" s="3"/>
      <c r="AB892" s="3"/>
      <c r="AC892" s="3"/>
      <c r="AD892" s="3"/>
      <c r="AE892" s="3"/>
      <c r="AF892" s="3"/>
      <c r="AG892" s="3"/>
      <c r="AH892" s="3"/>
      <c r="AI892" s="3"/>
    </row>
    <row r="893" spans="1:35" ht="14.5" hidden="1" outlineLevel="1">
      <c r="A893" s="100" t="s">
        <v>7</v>
      </c>
      <c r="B893" s="101">
        <f t="shared" si="235"/>
        <v>0.15561331206351792</v>
      </c>
      <c r="C893" s="101">
        <f t="shared" si="235"/>
        <v>0.21340283396314613</v>
      </c>
      <c r="D893" s="101">
        <f t="shared" si="235"/>
        <v>0.2377896932537211</v>
      </c>
      <c r="E893" s="101">
        <f t="shared" si="235"/>
        <v>0.24047924720915062</v>
      </c>
      <c r="F893" s="101">
        <f t="shared" si="235"/>
        <v>0.23445465782826863</v>
      </c>
      <c r="G893" s="101">
        <f t="shared" si="235"/>
        <v>0.21990071719920667</v>
      </c>
      <c r="H893" s="101">
        <f t="shared" si="235"/>
        <v>0.2098918469148785</v>
      </c>
      <c r="I893" s="101">
        <f t="shared" si="235"/>
        <v>0.19630246522455871</v>
      </c>
      <c r="J893" s="101">
        <f t="shared" si="235"/>
        <v>0.18208615175954942</v>
      </c>
      <c r="K893" s="101">
        <f t="shared" si="235"/>
        <v>0.1686448821785233</v>
      </c>
      <c r="M893" s="32"/>
      <c r="N893" s="6"/>
      <c r="O893" s="1"/>
      <c r="P893" s="6"/>
      <c r="Q893" s="6"/>
      <c r="R893" s="1"/>
      <c r="S893" s="1"/>
      <c r="T893" s="1"/>
      <c r="U893" s="1"/>
      <c r="V893" s="1"/>
      <c r="W893" s="1"/>
      <c r="X893" s="3"/>
      <c r="Y893" s="3"/>
      <c r="Z893" s="3"/>
      <c r="AA893" s="3"/>
      <c r="AB893" s="3"/>
      <c r="AC893" s="3"/>
      <c r="AD893" s="3"/>
      <c r="AE893" s="3"/>
      <c r="AF893" s="3"/>
      <c r="AG893" s="3"/>
    </row>
    <row r="894" spans="1:35" ht="14.5" hidden="1" outlineLevel="1">
      <c r="A894" s="100" t="s">
        <v>8</v>
      </c>
      <c r="B894" s="101">
        <f t="shared" si="235"/>
        <v>0.17191307473200707</v>
      </c>
      <c r="C894" s="101">
        <f t="shared" si="235"/>
        <v>0.38082242848783499</v>
      </c>
      <c r="D894" s="101">
        <f t="shared" si="235"/>
        <v>0.55721318586592461</v>
      </c>
      <c r="E894" s="101">
        <f t="shared" si="235"/>
        <v>0.61355569460384929</v>
      </c>
      <c r="F894" s="101">
        <f t="shared" si="235"/>
        <v>0.60123094295380342</v>
      </c>
      <c r="G894" s="101">
        <f t="shared" si="235"/>
        <v>0.55426655398774416</v>
      </c>
      <c r="H894" s="101">
        <f t="shared" si="235"/>
        <v>0.52706673053310371</v>
      </c>
      <c r="I894" s="101">
        <f t="shared" si="235"/>
        <v>0.49654602018944199</v>
      </c>
      <c r="J894" s="101">
        <f t="shared" si="235"/>
        <v>0.46287150779239922</v>
      </c>
      <c r="K894" s="101">
        <f t="shared" si="235"/>
        <v>0.42800186559719677</v>
      </c>
      <c r="M894" s="32"/>
      <c r="N894" s="9" t="s">
        <v>9</v>
      </c>
      <c r="O894" s="1"/>
      <c r="P894" s="6"/>
      <c r="Q894" s="6"/>
      <c r="R894" s="1"/>
      <c r="S894" s="1"/>
      <c r="T894" s="1"/>
      <c r="U894" s="1"/>
      <c r="V894" s="1"/>
      <c r="W894" s="1"/>
      <c r="X894" s="3"/>
      <c r="Y894" s="3"/>
      <c r="Z894" s="3"/>
      <c r="AA894" s="3"/>
      <c r="AB894" s="3"/>
      <c r="AC894" s="3"/>
      <c r="AD894" s="3"/>
      <c r="AE894" s="3"/>
      <c r="AF894" s="3"/>
      <c r="AG894" s="3"/>
    </row>
    <row r="895" spans="1:35" ht="14.5" hidden="1" outlineLevel="1">
      <c r="A895" s="100" t="s">
        <v>89</v>
      </c>
      <c r="B895" s="101">
        <f>SUM(B885:B894)</f>
        <v>2.5523383807411055</v>
      </c>
      <c r="C895" s="101">
        <f t="shared" ref="C895:K895" si="236">SUM(C885:C894)</f>
        <v>3.5820167058470522</v>
      </c>
      <c r="D895" s="101">
        <f t="shared" si="236"/>
        <v>3.9415868315460862</v>
      </c>
      <c r="E895" s="101">
        <f t="shared" si="236"/>
        <v>3.8671818589392482</v>
      </c>
      <c r="F895" s="101">
        <f t="shared" si="236"/>
        <v>3.6207342796943074</v>
      </c>
      <c r="G895" s="101">
        <f t="shared" si="236"/>
        <v>3.2575658772539056</v>
      </c>
      <c r="H895" s="101">
        <f t="shared" si="236"/>
        <v>3.0218677410133448</v>
      </c>
      <c r="I895" s="101">
        <f t="shared" si="236"/>
        <v>2.7797104332023923</v>
      </c>
      <c r="J895" s="101">
        <f t="shared" si="236"/>
        <v>2.5471973936604102</v>
      </c>
      <c r="K895" s="101">
        <f t="shared" si="236"/>
        <v>2.3326969935432764</v>
      </c>
      <c r="M895" s="32"/>
      <c r="N895" s="9"/>
      <c r="O895" s="1"/>
      <c r="P895" s="6"/>
      <c r="Q895" s="6"/>
      <c r="R895" s="1"/>
      <c r="S895" s="1"/>
      <c r="T895" s="1"/>
      <c r="U895" s="1"/>
      <c r="V895" s="1"/>
      <c r="W895" s="1"/>
      <c r="X895" s="3"/>
      <c r="Y895" s="3"/>
      <c r="Z895" s="3"/>
      <c r="AA895" s="3"/>
      <c r="AB895" s="3"/>
      <c r="AC895" s="3"/>
      <c r="AD895" s="3"/>
      <c r="AE895" s="3"/>
      <c r="AF895" s="3"/>
      <c r="AG895" s="3"/>
    </row>
    <row r="896" spans="1:35" s="5" customFormat="1" ht="14.5" hidden="1" outlineLevel="1">
      <c r="A896" s="32"/>
      <c r="B896" s="6"/>
      <c r="C896" s="6"/>
      <c r="D896" s="6"/>
      <c r="E896" s="6"/>
      <c r="F896" s="6"/>
      <c r="G896" s="6"/>
      <c r="H896" s="6"/>
      <c r="I896" s="6"/>
      <c r="J896" s="6"/>
      <c r="K896" s="6"/>
      <c r="L896" s="6"/>
      <c r="P896" s="6"/>
      <c r="Q896" s="6"/>
      <c r="R896" s="6"/>
      <c r="S896" s="6"/>
      <c r="T896" s="6"/>
      <c r="U896" s="6"/>
      <c r="V896" s="6"/>
      <c r="W896" s="6"/>
      <c r="X896" s="6"/>
      <c r="Y896" s="6"/>
      <c r="Z896" s="6"/>
      <c r="AA896" s="6"/>
    </row>
    <row r="897" spans="1:35" collapsed="1">
      <c r="A897" s="10" t="s">
        <v>135</v>
      </c>
      <c r="B897" s="6"/>
      <c r="C897" s="6"/>
      <c r="D897" s="6"/>
      <c r="E897" s="6"/>
      <c r="F897" s="6"/>
      <c r="G897" s="6"/>
      <c r="H897" s="6"/>
      <c r="I897" s="6"/>
      <c r="J897" s="9" t="s">
        <v>101</v>
      </c>
      <c r="K897" s="6"/>
      <c r="L897" s="55"/>
      <c r="M897" s="5"/>
      <c r="N897" s="5"/>
      <c r="O897" s="5"/>
      <c r="P897" s="5"/>
      <c r="Q897" s="5"/>
      <c r="R897" s="5"/>
      <c r="S897" s="5"/>
      <c r="T897" s="5"/>
    </row>
    <row r="898" spans="1:35" ht="14.5">
      <c r="A898" s="84"/>
      <c r="B898" s="84">
        <v>2010</v>
      </c>
      <c r="C898" s="84">
        <v>2020</v>
      </c>
      <c r="D898" s="84">
        <v>2030</v>
      </c>
      <c r="E898" s="84">
        <v>2040</v>
      </c>
      <c r="F898" s="84">
        <v>2050</v>
      </c>
      <c r="G898" s="84">
        <v>2060</v>
      </c>
      <c r="H898" s="84">
        <v>2070</v>
      </c>
      <c r="I898" s="84">
        <v>2080</v>
      </c>
      <c r="J898" s="84">
        <v>2090</v>
      </c>
      <c r="K898" s="84">
        <v>2100</v>
      </c>
      <c r="M898" s="32"/>
      <c r="N898" s="56"/>
      <c r="O898" s="16"/>
      <c r="P898" s="56"/>
      <c r="Q898" s="56"/>
      <c r="R898" s="56"/>
      <c r="S898" s="56"/>
      <c r="T898" s="56"/>
      <c r="U898" s="56"/>
      <c r="V898" s="56"/>
      <c r="W898" s="57"/>
    </row>
    <row r="899" spans="1:35" ht="14.5">
      <c r="A899" s="84" t="s">
        <v>5</v>
      </c>
      <c r="B899" s="90">
        <f>B820+B852+B885</f>
        <v>0.14307273647751981</v>
      </c>
      <c r="C899" s="90">
        <f t="shared" ref="C899:K899" si="237">C820+C852+C885</f>
        <v>0.20215340076683036</v>
      </c>
      <c r="D899" s="90">
        <f t="shared" si="237"/>
        <v>0.23243163339706241</v>
      </c>
      <c r="E899" s="90">
        <f t="shared" si="237"/>
        <v>0.25584740223337971</v>
      </c>
      <c r="F899" s="90">
        <f t="shared" si="237"/>
        <v>0.27505624988157845</v>
      </c>
      <c r="G899" s="90">
        <f t="shared" si="237"/>
        <v>0.2824862239555706</v>
      </c>
      <c r="H899" s="90">
        <f t="shared" si="237"/>
        <v>0.29118325709331039</v>
      </c>
      <c r="I899" s="90">
        <f t="shared" si="237"/>
        <v>0.30870108868959628</v>
      </c>
      <c r="J899" s="90">
        <f t="shared" si="237"/>
        <v>0.28573614422402521</v>
      </c>
      <c r="K899" s="90">
        <f t="shared" si="237"/>
        <v>0.27516348358689863</v>
      </c>
      <c r="M899" s="32"/>
      <c r="N899" s="6"/>
      <c r="O899" s="1"/>
      <c r="P899" s="6"/>
      <c r="Q899" s="6"/>
      <c r="R899" s="1"/>
      <c r="S899" s="1"/>
      <c r="T899" s="1"/>
      <c r="U899" s="1"/>
      <c r="V899" s="1"/>
      <c r="W899" s="1"/>
      <c r="X899" s="3"/>
      <c r="Y899" s="3"/>
      <c r="Z899" s="3"/>
      <c r="AA899" s="3"/>
      <c r="AB899" s="3"/>
      <c r="AC899" s="3"/>
      <c r="AD899" s="3"/>
      <c r="AE899" s="3"/>
      <c r="AF899" s="3"/>
      <c r="AG899" s="3"/>
      <c r="AH899" s="3"/>
      <c r="AI899" s="3"/>
    </row>
    <row r="900" spans="1:35" ht="14.5">
      <c r="A900" s="84" t="s">
        <v>6</v>
      </c>
      <c r="B900" s="90">
        <f t="shared" ref="B900:K908" si="238">B821+B853+B886</f>
        <v>0.92337237272095385</v>
      </c>
      <c r="C900" s="90">
        <f t="shared" si="238"/>
        <v>2.0762266970571788</v>
      </c>
      <c r="D900" s="90">
        <f t="shared" si="238"/>
        <v>2.5090170477110054</v>
      </c>
      <c r="E900" s="90">
        <f t="shared" si="238"/>
        <v>2.4519977907969253</v>
      </c>
      <c r="F900" s="90">
        <f t="shared" si="238"/>
        <v>2.1832156258101874</v>
      </c>
      <c r="G900" s="90">
        <f t="shared" si="238"/>
        <v>1.8211700827696218</v>
      </c>
      <c r="H900" s="90">
        <f t="shared" si="238"/>
        <v>1.5433255468547105</v>
      </c>
      <c r="I900" s="90">
        <f t="shared" si="238"/>
        <v>1.3823876510827968</v>
      </c>
      <c r="J900" s="90">
        <f t="shared" si="238"/>
        <v>1.1169085100970582</v>
      </c>
      <c r="K900" s="90">
        <f t="shared" si="238"/>
        <v>0.97487511715483555</v>
      </c>
      <c r="M900" s="32"/>
      <c r="N900" s="6"/>
      <c r="O900" s="1"/>
      <c r="P900" s="6"/>
      <c r="Q900" s="6"/>
      <c r="R900" s="1"/>
      <c r="S900" s="1"/>
      <c r="T900" s="1"/>
      <c r="U900" s="1"/>
      <c r="V900" s="1"/>
      <c r="W900" s="1"/>
      <c r="X900" s="3"/>
      <c r="Y900" s="3"/>
      <c r="Z900" s="3"/>
      <c r="AA900" s="3"/>
      <c r="AB900" s="3"/>
      <c r="AC900" s="3"/>
      <c r="AD900" s="3"/>
      <c r="AE900" s="3"/>
      <c r="AF900" s="3"/>
      <c r="AG900" s="3"/>
      <c r="AH900" s="3"/>
      <c r="AI900" s="3"/>
    </row>
    <row r="901" spans="1:35" ht="14.5">
      <c r="A901" s="84" t="s">
        <v>11</v>
      </c>
      <c r="B901" s="90">
        <f t="shared" si="238"/>
        <v>1.4637831605834717</v>
      </c>
      <c r="C901" s="90">
        <f t="shared" si="238"/>
        <v>1.4340907918974328</v>
      </c>
      <c r="D901" s="90">
        <f t="shared" si="238"/>
        <v>1.2859546568922364</v>
      </c>
      <c r="E901" s="90">
        <f t="shared" si="238"/>
        <v>1.1473308490813876</v>
      </c>
      <c r="F901" s="90">
        <f t="shared" si="238"/>
        <v>1.0184184912507683</v>
      </c>
      <c r="G901" s="90">
        <f t="shared" si="238"/>
        <v>0.88093300228865301</v>
      </c>
      <c r="H901" s="90">
        <f t="shared" si="238"/>
        <v>0.78739895140325755</v>
      </c>
      <c r="I901" s="90">
        <f t="shared" si="238"/>
        <v>0.74099280999066497</v>
      </c>
      <c r="J901" s="90">
        <f t="shared" si="238"/>
        <v>0.61891462991696777</v>
      </c>
      <c r="K901" s="90">
        <f t="shared" si="238"/>
        <v>0.5451662520304037</v>
      </c>
      <c r="M901" s="32"/>
      <c r="N901" s="6"/>
      <c r="O901" s="1"/>
      <c r="P901" s="6"/>
      <c r="Q901" s="6"/>
      <c r="R901" s="1"/>
      <c r="S901" s="1"/>
      <c r="T901" s="1"/>
      <c r="U901" s="1"/>
      <c r="V901" s="1"/>
      <c r="W901" s="1"/>
      <c r="X901" s="3"/>
      <c r="Y901" s="3"/>
      <c r="Z901" s="3"/>
      <c r="AA901" s="3"/>
      <c r="AB901" s="3"/>
      <c r="AC901" s="3"/>
      <c r="AD901" s="3"/>
      <c r="AE901" s="3"/>
      <c r="AF901" s="3"/>
      <c r="AG901" s="3"/>
      <c r="AH901" s="3"/>
      <c r="AI901" s="3"/>
    </row>
    <row r="902" spans="1:35" ht="14.5">
      <c r="A902" s="84" t="s">
        <v>2</v>
      </c>
      <c r="B902" s="90">
        <f t="shared" si="238"/>
        <v>0.28580216274686288</v>
      </c>
      <c r="C902" s="90">
        <f t="shared" si="238"/>
        <v>0.41712716408708694</v>
      </c>
      <c r="D902" s="90">
        <f t="shared" si="238"/>
        <v>0.45387327700387886</v>
      </c>
      <c r="E902" s="90">
        <f t="shared" si="238"/>
        <v>0.42648722696671193</v>
      </c>
      <c r="F902" s="90">
        <f t="shared" si="238"/>
        <v>0.38877380153826657</v>
      </c>
      <c r="G902" s="90">
        <f t="shared" si="238"/>
        <v>0.35062960669938237</v>
      </c>
      <c r="H902" s="90">
        <f t="shared" si="238"/>
        <v>0.3340038771960695</v>
      </c>
      <c r="I902" s="90">
        <f t="shared" si="238"/>
        <v>0.34140551010967191</v>
      </c>
      <c r="J902" s="90">
        <f t="shared" si="238"/>
        <v>0.31339452005011825</v>
      </c>
      <c r="K902" s="90">
        <f t="shared" si="238"/>
        <v>0.30516085695584239</v>
      </c>
      <c r="M902" s="32"/>
      <c r="N902" s="6"/>
      <c r="O902" s="1"/>
      <c r="P902" s="6"/>
      <c r="Q902" s="6"/>
      <c r="R902" s="1"/>
      <c r="S902" s="1"/>
      <c r="T902" s="1"/>
      <c r="U902" s="1"/>
      <c r="V902" s="1"/>
      <c r="W902" s="1"/>
      <c r="X902" s="3"/>
      <c r="Y902" s="3"/>
      <c r="Z902" s="3"/>
      <c r="AA902" s="3"/>
      <c r="AB902" s="3"/>
      <c r="AC902" s="3"/>
      <c r="AD902" s="3"/>
      <c r="AE902" s="3"/>
      <c r="AF902" s="3"/>
      <c r="AG902" s="3"/>
      <c r="AH902" s="3"/>
      <c r="AI902" s="3"/>
    </row>
    <row r="903" spans="1:35" ht="14.5">
      <c r="A903" s="84" t="s">
        <v>3</v>
      </c>
      <c r="B903" s="90">
        <f t="shared" si="238"/>
        <v>0.51822451831501481</v>
      </c>
      <c r="C903" s="90">
        <f t="shared" si="238"/>
        <v>0.64576595753394084</v>
      </c>
      <c r="D903" s="90">
        <f t="shared" si="238"/>
        <v>0.67917778738202694</v>
      </c>
      <c r="E903" s="90">
        <f t="shared" si="238"/>
        <v>0.682939558198701</v>
      </c>
      <c r="F903" s="90">
        <f t="shared" si="238"/>
        <v>0.67964826882113583</v>
      </c>
      <c r="G903" s="90">
        <f t="shared" si="238"/>
        <v>0.6569545665395391</v>
      </c>
      <c r="H903" s="90">
        <f t="shared" si="238"/>
        <v>0.64459563723649205</v>
      </c>
      <c r="I903" s="90">
        <f t="shared" si="238"/>
        <v>0.6611772388306143</v>
      </c>
      <c r="J903" s="90">
        <f t="shared" si="238"/>
        <v>0.60116070778837272</v>
      </c>
      <c r="K903" s="90">
        <f t="shared" si="238"/>
        <v>0.57920670491509774</v>
      </c>
      <c r="M903" s="32"/>
      <c r="N903" s="6"/>
      <c r="O903" s="1"/>
      <c r="P903" s="6"/>
      <c r="Q903" s="6"/>
      <c r="R903" s="1"/>
      <c r="S903" s="1"/>
      <c r="T903" s="1"/>
      <c r="U903" s="1"/>
      <c r="V903" s="1"/>
      <c r="W903" s="1"/>
      <c r="X903" s="3"/>
      <c r="Y903" s="3"/>
      <c r="Z903" s="3"/>
      <c r="AA903" s="3"/>
      <c r="AB903" s="3"/>
      <c r="AC903" s="3"/>
      <c r="AD903" s="3"/>
      <c r="AE903" s="3"/>
      <c r="AF903" s="3"/>
      <c r="AG903" s="3"/>
      <c r="AH903" s="3"/>
      <c r="AI903" s="3"/>
    </row>
    <row r="904" spans="1:35" ht="14.5">
      <c r="A904" s="84" t="s">
        <v>4</v>
      </c>
      <c r="B904" s="90">
        <f t="shared" si="238"/>
        <v>0.2965356439895499</v>
      </c>
      <c r="C904" s="90">
        <f t="shared" si="238"/>
        <v>0.37462643413543684</v>
      </c>
      <c r="D904" s="90">
        <f t="shared" si="238"/>
        <v>0.40263826210412279</v>
      </c>
      <c r="E904" s="90">
        <f t="shared" si="238"/>
        <v>0.42221558806040926</v>
      </c>
      <c r="F904" s="90">
        <f t="shared" si="238"/>
        <v>0.43320835049056305</v>
      </c>
      <c r="G904" s="90">
        <f t="shared" si="238"/>
        <v>0.42646008177771177</v>
      </c>
      <c r="H904" s="90">
        <f t="shared" si="238"/>
        <v>0.42998609853833636</v>
      </c>
      <c r="I904" s="90">
        <f t="shared" si="238"/>
        <v>0.45244296455735733</v>
      </c>
      <c r="J904" s="90">
        <f t="shared" si="238"/>
        <v>0.42163179528079392</v>
      </c>
      <c r="K904" s="90">
        <f t="shared" si="238"/>
        <v>0.41459935544676829</v>
      </c>
      <c r="M904" s="32"/>
      <c r="N904" s="6"/>
      <c r="O904" s="1"/>
      <c r="P904" s="6"/>
      <c r="Q904" s="6"/>
      <c r="R904" s="1"/>
      <c r="S904" s="1"/>
      <c r="T904" s="1"/>
      <c r="U904" s="1"/>
      <c r="V904" s="1"/>
      <c r="W904" s="1"/>
      <c r="X904" s="3"/>
      <c r="Y904" s="3"/>
      <c r="Z904" s="3"/>
      <c r="AA904" s="3"/>
      <c r="AB904" s="3"/>
      <c r="AC904" s="3"/>
      <c r="AD904" s="3"/>
      <c r="AE904" s="3"/>
      <c r="AF904" s="3"/>
      <c r="AG904" s="3"/>
      <c r="AH904" s="3"/>
      <c r="AI904" s="3"/>
    </row>
    <row r="905" spans="1:35" ht="14.5">
      <c r="A905" s="84" t="s">
        <v>0</v>
      </c>
      <c r="B905" s="90">
        <f t="shared" si="238"/>
        <v>1.317446734515489</v>
      </c>
      <c r="C905" s="90">
        <f t="shared" si="238"/>
        <v>1.3214039245303708</v>
      </c>
      <c r="D905" s="90">
        <f t="shared" si="238"/>
        <v>1.2195401198725311</v>
      </c>
      <c r="E905" s="90">
        <f t="shared" si="238"/>
        <v>1.1027198441867461</v>
      </c>
      <c r="F905" s="90">
        <f t="shared" si="238"/>
        <v>0.99215437337393353</v>
      </c>
      <c r="G905" s="90">
        <f t="shared" si="238"/>
        <v>0.87710903407053431</v>
      </c>
      <c r="H905" s="90">
        <f t="shared" si="238"/>
        <v>0.80325692767937307</v>
      </c>
      <c r="I905" s="90">
        <f t="shared" si="238"/>
        <v>0.76851396123155669</v>
      </c>
      <c r="J905" s="90">
        <f t="shared" si="238"/>
        <v>0.64476917506800135</v>
      </c>
      <c r="K905" s="90">
        <f t="shared" si="238"/>
        <v>0.5646869619252104</v>
      </c>
      <c r="M905" s="32"/>
      <c r="N905" s="6"/>
      <c r="O905" s="1"/>
      <c r="P905" s="6"/>
      <c r="Q905" s="6"/>
      <c r="R905" s="1"/>
      <c r="S905" s="1"/>
      <c r="T905" s="1"/>
      <c r="U905" s="1"/>
      <c r="V905" s="1"/>
      <c r="W905" s="1"/>
      <c r="X905" s="3"/>
      <c r="Y905" s="3"/>
      <c r="Z905" s="3"/>
      <c r="AA905" s="3"/>
      <c r="AB905" s="3"/>
      <c r="AC905" s="3"/>
      <c r="AD905" s="3"/>
      <c r="AE905" s="3"/>
      <c r="AF905" s="3"/>
      <c r="AG905" s="3"/>
      <c r="AH905" s="3"/>
      <c r="AI905" s="3"/>
    </row>
    <row r="906" spans="1:35" ht="14.5">
      <c r="A906" s="84" t="s">
        <v>1</v>
      </c>
      <c r="B906" s="90">
        <f t="shared" si="238"/>
        <v>0.39119132381242372</v>
      </c>
      <c r="C906" s="90">
        <f t="shared" si="238"/>
        <v>0.3231900224773876</v>
      </c>
      <c r="D906" s="90">
        <f t="shared" si="238"/>
        <v>0.25359352689575326</v>
      </c>
      <c r="E906" s="90">
        <f t="shared" si="238"/>
        <v>0.20439571222246417</v>
      </c>
      <c r="F906" s="90">
        <f t="shared" si="238"/>
        <v>0.16748230871084632</v>
      </c>
      <c r="G906" s="90">
        <f t="shared" si="238"/>
        <v>0.13635447318765329</v>
      </c>
      <c r="H906" s="90">
        <f t="shared" si="238"/>
        <v>0.11438670288171757</v>
      </c>
      <c r="I906" s="90">
        <f t="shared" si="238"/>
        <v>0.10003493530451479</v>
      </c>
      <c r="J906" s="90">
        <f t="shared" si="238"/>
        <v>7.7464615218024363E-2</v>
      </c>
      <c r="K906" s="90">
        <f t="shared" si="238"/>
        <v>6.2424284238240473E-2</v>
      </c>
      <c r="M906" s="32"/>
      <c r="N906" s="6"/>
      <c r="O906" s="1"/>
      <c r="P906" s="6"/>
      <c r="Q906" s="6"/>
      <c r="R906" s="1"/>
      <c r="S906" s="1"/>
      <c r="T906" s="1"/>
      <c r="U906" s="1"/>
      <c r="V906" s="1"/>
      <c r="W906" s="1"/>
      <c r="X906" s="3"/>
      <c r="Y906" s="3"/>
      <c r="Z906" s="3"/>
      <c r="AA906" s="3"/>
      <c r="AB906" s="3"/>
      <c r="AC906" s="3"/>
      <c r="AD906" s="3"/>
      <c r="AE906" s="3"/>
      <c r="AF906" s="3"/>
      <c r="AG906" s="3"/>
      <c r="AH906" s="3"/>
      <c r="AI906" s="3"/>
    </row>
    <row r="907" spans="1:35" ht="14.5">
      <c r="A907" s="84" t="s">
        <v>7</v>
      </c>
      <c r="B907" s="90">
        <f t="shared" si="238"/>
        <v>0.38089469903471879</v>
      </c>
      <c r="C907" s="90">
        <f t="shared" si="238"/>
        <v>0.49021059984096765</v>
      </c>
      <c r="D907" s="90">
        <f t="shared" si="238"/>
        <v>0.53503610392799894</v>
      </c>
      <c r="E907" s="90">
        <f t="shared" si="238"/>
        <v>0.53612178245332942</v>
      </c>
      <c r="F907" s="90">
        <f t="shared" si="238"/>
        <v>0.51813495074175631</v>
      </c>
      <c r="G907" s="90">
        <f t="shared" si="238"/>
        <v>0.48220558170316158</v>
      </c>
      <c r="H907" s="90">
        <f t="shared" si="238"/>
        <v>0.45550476436834547</v>
      </c>
      <c r="I907" s="90">
        <f t="shared" si="238"/>
        <v>0.44759319515112361</v>
      </c>
      <c r="J907" s="90">
        <f t="shared" si="238"/>
        <v>0.39077843010330249</v>
      </c>
      <c r="K907" s="90">
        <f t="shared" si="238"/>
        <v>0.36153130142546208</v>
      </c>
      <c r="M907" s="32"/>
      <c r="N907" s="6"/>
      <c r="O907" s="1"/>
      <c r="P907" s="6"/>
      <c r="Q907" s="6"/>
      <c r="R907" s="1"/>
      <c r="S907" s="1"/>
      <c r="T907" s="1"/>
      <c r="U907" s="1"/>
      <c r="V907" s="1"/>
      <c r="W907" s="1"/>
      <c r="X907" s="3"/>
      <c r="Y907" s="3"/>
      <c r="Z907" s="3"/>
      <c r="AA907" s="3"/>
      <c r="AB907" s="3"/>
      <c r="AC907" s="3"/>
      <c r="AD907" s="3"/>
      <c r="AE907" s="3"/>
      <c r="AF907" s="3"/>
      <c r="AG907" s="3"/>
    </row>
    <row r="908" spans="1:35" ht="14.5">
      <c r="A908" s="84" t="s">
        <v>8</v>
      </c>
      <c r="B908" s="90">
        <f t="shared" si="238"/>
        <v>0.42073334795039763</v>
      </c>
      <c r="C908" s="90">
        <f t="shared" si="238"/>
        <v>0.86800377956543839</v>
      </c>
      <c r="D908" s="90">
        <f t="shared" si="238"/>
        <v>1.2448431754644198</v>
      </c>
      <c r="E908" s="90">
        <f t="shared" si="238"/>
        <v>1.3614805359701598</v>
      </c>
      <c r="F908" s="90">
        <f t="shared" si="238"/>
        <v>1.3234077911844127</v>
      </c>
      <c r="G908" s="90">
        <f t="shared" si="238"/>
        <v>1.2107143697424503</v>
      </c>
      <c r="H908" s="90">
        <f t="shared" si="238"/>
        <v>1.1398239100565313</v>
      </c>
      <c r="I908" s="90">
        <f t="shared" si="238"/>
        <v>1.1289234822520606</v>
      </c>
      <c r="J908" s="90">
        <f t="shared" si="238"/>
        <v>0.99104886798724157</v>
      </c>
      <c r="K908" s="90">
        <f t="shared" si="238"/>
        <v>0.91717638220801523</v>
      </c>
      <c r="M908" s="32"/>
      <c r="N908" s="9" t="s">
        <v>9</v>
      </c>
      <c r="O908" s="1"/>
      <c r="P908" s="6"/>
      <c r="Q908" s="6"/>
      <c r="R908" s="1"/>
      <c r="S908" s="1"/>
      <c r="T908" s="1"/>
      <c r="U908" s="1"/>
      <c r="V908" s="1"/>
      <c r="W908" s="1"/>
      <c r="X908" s="3"/>
      <c r="Y908" s="3"/>
      <c r="Z908" s="3"/>
      <c r="AA908" s="3"/>
      <c r="AB908" s="3"/>
      <c r="AC908" s="3"/>
      <c r="AD908" s="3"/>
      <c r="AE908" s="3"/>
      <c r="AF908" s="3"/>
      <c r="AG908" s="3"/>
    </row>
    <row r="909" spans="1:35" ht="14.5">
      <c r="A909" s="84" t="s">
        <v>89</v>
      </c>
      <c r="B909" s="90">
        <f>SUM(B899:B908)</f>
        <v>6.141056700146402</v>
      </c>
      <c r="C909" s="90">
        <f t="shared" ref="C909:K909" si="239">SUM(C899:C908)</f>
        <v>8.1527987718920709</v>
      </c>
      <c r="D909" s="90">
        <f t="shared" si="239"/>
        <v>8.8161055906510359</v>
      </c>
      <c r="E909" s="90">
        <f t="shared" si="239"/>
        <v>8.5915362901702128</v>
      </c>
      <c r="F909" s="90">
        <f t="shared" si="239"/>
        <v>7.9795002118034484</v>
      </c>
      <c r="G909" s="90">
        <f t="shared" si="239"/>
        <v>7.1250170227342782</v>
      </c>
      <c r="H909" s="90">
        <f t="shared" si="239"/>
        <v>6.5434656733081438</v>
      </c>
      <c r="I909" s="90">
        <f t="shared" si="239"/>
        <v>6.3321728371999573</v>
      </c>
      <c r="J909" s="90">
        <f t="shared" si="239"/>
        <v>5.4618073957339046</v>
      </c>
      <c r="K909" s="90">
        <f t="shared" si="239"/>
        <v>4.9999906998867747</v>
      </c>
      <c r="M909" s="32"/>
      <c r="N909" s="9"/>
      <c r="O909" s="1"/>
      <c r="P909" s="6"/>
      <c r="Q909" s="6"/>
      <c r="R909" s="1"/>
      <c r="S909" s="1"/>
      <c r="T909" s="1"/>
      <c r="U909" s="1"/>
      <c r="V909" s="1"/>
      <c r="W909" s="1"/>
      <c r="X909" s="3"/>
      <c r="Y909" s="3"/>
      <c r="Z909" s="3"/>
      <c r="AA909" s="3"/>
      <c r="AB909" s="3"/>
      <c r="AC909" s="3"/>
      <c r="AD909" s="3"/>
      <c r="AE909" s="3"/>
      <c r="AF909" s="3"/>
      <c r="AG909" s="3"/>
    </row>
    <row r="910" spans="1:35" s="5" customFormat="1" ht="14.5">
      <c r="A910" s="32"/>
      <c r="B910" s="6"/>
      <c r="C910" s="6"/>
      <c r="D910" s="6"/>
      <c r="E910" s="6"/>
      <c r="F910" s="6"/>
      <c r="G910" s="6"/>
      <c r="H910" s="6"/>
      <c r="I910" s="6"/>
      <c r="J910" s="6"/>
      <c r="K910" s="6"/>
      <c r="L910" s="6"/>
      <c r="P910" s="6"/>
      <c r="Q910" s="6"/>
      <c r="R910" s="6"/>
      <c r="S910" s="6"/>
      <c r="T910" s="6"/>
      <c r="U910" s="6"/>
      <c r="V910" s="6"/>
      <c r="W910" s="6"/>
      <c r="X910" s="6"/>
      <c r="Y910" s="6"/>
      <c r="Z910" s="6"/>
      <c r="AA910" s="6"/>
    </row>
    <row r="911" spans="1:35">
      <c r="A911" s="8" t="s">
        <v>142</v>
      </c>
    </row>
    <row r="912" spans="1:35" ht="14.5">
      <c r="A912" s="129"/>
      <c r="B912" s="129">
        <v>2010</v>
      </c>
      <c r="C912" s="129">
        <v>2020</v>
      </c>
      <c r="D912" s="129">
        <v>2030</v>
      </c>
      <c r="E912" s="129">
        <v>2040</v>
      </c>
      <c r="F912" s="129">
        <v>2050</v>
      </c>
      <c r="G912" s="129">
        <v>2060</v>
      </c>
      <c r="H912" s="129">
        <v>2070</v>
      </c>
      <c r="I912" s="129">
        <v>2080</v>
      </c>
      <c r="J912" s="129">
        <v>2090</v>
      </c>
      <c r="K912" s="129">
        <v>2100</v>
      </c>
    </row>
    <row r="913" spans="1:27" ht="14.5">
      <c r="A913" s="129" t="s">
        <v>5</v>
      </c>
      <c r="B913" s="135">
        <f t="shared" ref="B913:K913" si="240">B$923*B53/B$63</f>
        <v>4.8018724486890534E-2</v>
      </c>
      <c r="C913" s="135">
        <f t="shared" si="240"/>
        <v>7.1685182824787433E-2</v>
      </c>
      <c r="D913" s="135">
        <f t="shared" si="240"/>
        <v>8.4037352071236082E-2</v>
      </c>
      <c r="E913" s="135">
        <f t="shared" si="240"/>
        <v>9.3752582714866875E-2</v>
      </c>
      <c r="F913" s="135">
        <f t="shared" si="240"/>
        <v>0.10121759362354973</v>
      </c>
      <c r="G913" s="135">
        <f t="shared" si="240"/>
        <v>0.10413659801994402</v>
      </c>
      <c r="H913" s="135">
        <f t="shared" si="240"/>
        <v>0.10755986859910543</v>
      </c>
      <c r="I913" s="135">
        <f t="shared" si="240"/>
        <v>0.11417654323174145</v>
      </c>
      <c r="J913" s="135">
        <f t="shared" si="240"/>
        <v>0.10590081301340024</v>
      </c>
      <c r="K913" s="135">
        <f t="shared" si="240"/>
        <v>0.10240815396200514</v>
      </c>
    </row>
    <row r="914" spans="1:27" ht="14.5">
      <c r="A914" s="129" t="s">
        <v>6</v>
      </c>
      <c r="B914" s="135">
        <f t="shared" ref="B914:K914" si="241">B$923*B54/B$63</f>
        <v>0.34287686084205932</v>
      </c>
      <c r="C914" s="135">
        <f t="shared" si="241"/>
        <v>0.77399279427297196</v>
      </c>
      <c r="D914" s="135">
        <f t="shared" si="241"/>
        <v>0.93590539520968929</v>
      </c>
      <c r="E914" s="135">
        <f t="shared" si="241"/>
        <v>0.91395087709625378</v>
      </c>
      <c r="F914" s="135">
        <f t="shared" si="241"/>
        <v>0.8136890449719959</v>
      </c>
      <c r="G914" s="135">
        <f t="shared" si="241"/>
        <v>0.67879345949994097</v>
      </c>
      <c r="H914" s="135">
        <f t="shared" si="241"/>
        <v>0.57513844364981881</v>
      </c>
      <c r="I914" s="135">
        <f t="shared" si="241"/>
        <v>0.51505477430714197</v>
      </c>
      <c r="J914" s="135">
        <f t="shared" si="241"/>
        <v>0.41635571546651001</v>
      </c>
      <c r="K914" s="135">
        <f t="shared" si="241"/>
        <v>0.36313095781332794</v>
      </c>
    </row>
    <row r="915" spans="1:27" ht="14.5">
      <c r="A915" s="129" t="s">
        <v>11</v>
      </c>
      <c r="B915" s="135">
        <f t="shared" ref="B915:K915" si="242">B$923*B55/B$63</f>
        <v>0.54919035803458505</v>
      </c>
      <c r="C915" s="135">
        <f t="shared" si="242"/>
        <v>0.53468702283488312</v>
      </c>
      <c r="D915" s="135">
        <f t="shared" si="242"/>
        <v>0.47916995448518951</v>
      </c>
      <c r="E915" s="135">
        <f t="shared" si="242"/>
        <v>0.42725044125777867</v>
      </c>
      <c r="F915" s="135">
        <f t="shared" si="242"/>
        <v>0.37922741496480411</v>
      </c>
      <c r="G915" s="135">
        <f t="shared" si="242"/>
        <v>0.32805233556772284</v>
      </c>
      <c r="H915" s="135">
        <f t="shared" si="242"/>
        <v>0.29321040582776697</v>
      </c>
      <c r="I915" s="135">
        <f t="shared" si="242"/>
        <v>0.27590227888950403</v>
      </c>
      <c r="J915" s="135">
        <f t="shared" si="242"/>
        <v>0.2304647024002916</v>
      </c>
      <c r="K915" s="135">
        <f t="shared" si="242"/>
        <v>0.20303148459708725</v>
      </c>
    </row>
    <row r="916" spans="1:27" ht="14.5">
      <c r="A916" s="129" t="s">
        <v>2</v>
      </c>
      <c r="B916" s="135">
        <f t="shared" ref="B916:K916" si="243">B$923*B56/B$63</f>
        <v>0.10298072485355893</v>
      </c>
      <c r="C916" s="135">
        <f t="shared" si="243"/>
        <v>0.15286898624859163</v>
      </c>
      <c r="D916" s="135">
        <f t="shared" si="243"/>
        <v>0.16729562711648294</v>
      </c>
      <c r="E916" s="135">
        <f t="shared" si="243"/>
        <v>0.15769237943108547</v>
      </c>
      <c r="F916" s="135">
        <f t="shared" si="243"/>
        <v>0.14382285651321211</v>
      </c>
      <c r="G916" s="135">
        <f t="shared" si="243"/>
        <v>0.12975580596428615</v>
      </c>
      <c r="H916" s="135">
        <f t="shared" si="243"/>
        <v>0.12372867928382761</v>
      </c>
      <c r="I916" s="135">
        <f t="shared" si="243"/>
        <v>0.12658389789338551</v>
      </c>
      <c r="J916" s="135">
        <f t="shared" si="243"/>
        <v>0.11638267166201739</v>
      </c>
      <c r="K916" s="135">
        <f t="shared" si="243"/>
        <v>0.11361108758161896</v>
      </c>
    </row>
    <row r="917" spans="1:27" ht="14.5">
      <c r="A917" s="129" t="s">
        <v>3</v>
      </c>
      <c r="B917" s="135">
        <f t="shared" ref="B917:K917" si="244">B$923*B57/B$63</f>
        <v>0.19114426505536442</v>
      </c>
      <c r="C917" s="135">
        <f t="shared" si="244"/>
        <v>0.23888756602247505</v>
      </c>
      <c r="D917" s="135">
        <f t="shared" si="244"/>
        <v>0.25193048512219712</v>
      </c>
      <c r="E917" s="135">
        <f t="shared" si="244"/>
        <v>0.25372820685818154</v>
      </c>
      <c r="F917" s="135">
        <f t="shared" si="244"/>
        <v>0.25269317697165367</v>
      </c>
      <c r="G917" s="135">
        <f t="shared" si="244"/>
        <v>0.24438807743008778</v>
      </c>
      <c r="H917" s="135">
        <f t="shared" si="244"/>
        <v>0.23989547629147814</v>
      </c>
      <c r="I917" s="135">
        <f t="shared" si="244"/>
        <v>0.24609788077752101</v>
      </c>
      <c r="J917" s="135">
        <f t="shared" si="244"/>
        <v>0.2238375234293577</v>
      </c>
      <c r="K917" s="135">
        <f t="shared" si="244"/>
        <v>0.21571416121187767</v>
      </c>
      <c r="N917" s="8" t="s">
        <v>9</v>
      </c>
    </row>
    <row r="918" spans="1:27" ht="14.5">
      <c r="A918" s="129" t="s">
        <v>4</v>
      </c>
      <c r="B918" s="135">
        <f t="shared" ref="B918:K918" si="245">B$923*B58/B$63</f>
        <v>0.10597162256062219</v>
      </c>
      <c r="C918" s="135">
        <f t="shared" si="245"/>
        <v>0.13627474004219017</v>
      </c>
      <c r="D918" s="135">
        <f t="shared" si="245"/>
        <v>0.14768165786089896</v>
      </c>
      <c r="E918" s="135">
        <f t="shared" si="245"/>
        <v>0.1558512595230446</v>
      </c>
      <c r="F918" s="135">
        <f t="shared" si="245"/>
        <v>0.16023354934817974</v>
      </c>
      <c r="G918" s="135">
        <f t="shared" si="245"/>
        <v>0.15786886676884654</v>
      </c>
      <c r="H918" s="135">
        <f t="shared" si="245"/>
        <v>0.1593544501185383</v>
      </c>
      <c r="I918" s="135">
        <f t="shared" si="245"/>
        <v>0.16780611217280941</v>
      </c>
      <c r="J918" s="135">
        <f t="shared" si="245"/>
        <v>0.15659178353096653</v>
      </c>
      <c r="K918" s="135">
        <f t="shared" si="245"/>
        <v>0.15435272673991263</v>
      </c>
    </row>
    <row r="919" spans="1:27" ht="14.5">
      <c r="A919" s="129" t="s">
        <v>0</v>
      </c>
      <c r="B919" s="135">
        <f t="shared" ref="B919:K919" si="246">B$923*B59/B$63</f>
        <v>0.49415053648886637</v>
      </c>
      <c r="C919" s="135">
        <f t="shared" si="246"/>
        <v>0.49263952814074385</v>
      </c>
      <c r="D919" s="135">
        <f t="shared" si="246"/>
        <v>0.45445440819609761</v>
      </c>
      <c r="E919" s="135">
        <f t="shared" si="246"/>
        <v>0.41065852998732488</v>
      </c>
      <c r="F919" s="135">
        <f t="shared" si="246"/>
        <v>0.36946510438072261</v>
      </c>
      <c r="G919" s="135">
        <f t="shared" si="246"/>
        <v>0.32665256174729873</v>
      </c>
      <c r="H919" s="135">
        <f t="shared" si="246"/>
        <v>0.29914550083492153</v>
      </c>
      <c r="I919" s="135">
        <f t="shared" si="246"/>
        <v>0.28617911254692185</v>
      </c>
      <c r="J919" s="135">
        <f t="shared" si="246"/>
        <v>0.24011567961461783</v>
      </c>
      <c r="K919" s="135">
        <f t="shared" si="246"/>
        <v>0.21030444455815442</v>
      </c>
    </row>
    <row r="920" spans="1:27" ht="14.5">
      <c r="A920" s="129" t="s">
        <v>1</v>
      </c>
      <c r="B920" s="135">
        <f t="shared" ref="B920:K920" si="247">B$923*B60/B$63</f>
        <v>0.1440721401937605</v>
      </c>
      <c r="C920" s="135">
        <f t="shared" si="247"/>
        <v>0.11852870959356945</v>
      </c>
      <c r="D920" s="135">
        <f t="shared" si="247"/>
        <v>9.2985864816133579E-2</v>
      </c>
      <c r="E920" s="135">
        <f t="shared" si="247"/>
        <v>7.5142363708268586E-2</v>
      </c>
      <c r="F920" s="135">
        <f t="shared" si="247"/>
        <v>6.1528291726648331E-2</v>
      </c>
      <c r="G920" s="135">
        <f t="shared" si="247"/>
        <v>4.9976856282509668E-2</v>
      </c>
      <c r="H920" s="135">
        <f t="shared" si="247"/>
        <v>4.1878046106708908E-2</v>
      </c>
      <c r="I920" s="135">
        <f t="shared" si="247"/>
        <v>3.6558459224924907E-2</v>
      </c>
      <c r="J920" s="135">
        <f t="shared" si="247"/>
        <v>2.8352395878157372E-2</v>
      </c>
      <c r="K920" s="135">
        <f t="shared" si="247"/>
        <v>2.3173117652489385E-2</v>
      </c>
    </row>
    <row r="921" spans="1:27" ht="14.5">
      <c r="A921" s="129" t="s">
        <v>7</v>
      </c>
      <c r="B921" s="135">
        <f t="shared" ref="B921:K921" si="248">B$923*B61/B$63</f>
        <v>0.13837851992589267</v>
      </c>
      <c r="C921" s="135">
        <f t="shared" si="248"/>
        <v>0.17995975329511066</v>
      </c>
      <c r="D921" s="135">
        <f t="shared" si="248"/>
        <v>0.19750117532250758</v>
      </c>
      <c r="E921" s="135">
        <f t="shared" si="248"/>
        <v>0.19856939937494353</v>
      </c>
      <c r="F921" s="135">
        <f t="shared" si="248"/>
        <v>0.19209599563268945</v>
      </c>
      <c r="G921" s="135">
        <f t="shared" si="248"/>
        <v>0.17883431536675803</v>
      </c>
      <c r="H921" s="135">
        <f t="shared" si="248"/>
        <v>0.16901428598147922</v>
      </c>
      <c r="I921" s="135">
        <f t="shared" si="248"/>
        <v>0.16634221686795922</v>
      </c>
      <c r="J921" s="135">
        <f t="shared" si="248"/>
        <v>0.14530608702714043</v>
      </c>
      <c r="K921" s="135">
        <f t="shared" si="248"/>
        <v>0.13461339681240039</v>
      </c>
    </row>
    <row r="922" spans="1:27" ht="14.5">
      <c r="A922" s="129" t="s">
        <v>8</v>
      </c>
      <c r="B922" s="135">
        <f t="shared" ref="B922:K922" si="249">B$923*B62/B$63</f>
        <v>0.15287301916441659</v>
      </c>
      <c r="C922" s="135">
        <f t="shared" si="249"/>
        <v>0.32114245629817195</v>
      </c>
      <c r="D922" s="135">
        <f t="shared" si="249"/>
        <v>0.46280500053589613</v>
      </c>
      <c r="E922" s="135">
        <f t="shared" si="249"/>
        <v>0.50662744155466022</v>
      </c>
      <c r="F922" s="135">
        <f t="shared" si="249"/>
        <v>0.49260721736860386</v>
      </c>
      <c r="G922" s="135">
        <f t="shared" si="249"/>
        <v>0.45075741896419819</v>
      </c>
      <c r="H922" s="135">
        <f t="shared" si="249"/>
        <v>0.42441766288221905</v>
      </c>
      <c r="I922" s="135">
        <f t="shared" si="249"/>
        <v>0.42076173460577021</v>
      </c>
      <c r="J922" s="135">
        <f t="shared" si="249"/>
        <v>0.36937486428118083</v>
      </c>
      <c r="K922" s="135">
        <f t="shared" si="249"/>
        <v>0.34163375861648448</v>
      </c>
      <c r="L922" s="8" t="s">
        <v>140</v>
      </c>
      <c r="M922" s="11">
        <f>MIN(B913:K922)</f>
        <v>2.3173117652489385E-2</v>
      </c>
    </row>
    <row r="923" spans="1:27" ht="14.5">
      <c r="A923" s="129" t="s">
        <v>89</v>
      </c>
      <c r="B923" s="140">
        <f>'[8]3rd GHG Study'!$D$60/10^4</f>
        <v>2.3048000000000002</v>
      </c>
      <c r="C923" s="140">
        <f>$B$923*C$909/$B$909</f>
        <v>3.0598269201795323</v>
      </c>
      <c r="D923" s="140">
        <f>$B$923*D$909/$B$909</f>
        <v>3.3087726033938258</v>
      </c>
      <c r="E923" s="140">
        <f t="shared" ref="E923:K923" si="250">$B$923*E$909/$B$909</f>
        <v>3.2244894988695085</v>
      </c>
      <c r="F923" s="140">
        <f t="shared" si="250"/>
        <v>2.994786237314198</v>
      </c>
      <c r="G923" s="140">
        <f t="shared" si="250"/>
        <v>2.6740901502515801</v>
      </c>
      <c r="H923" s="140">
        <f t="shared" si="250"/>
        <v>2.4558281123639638</v>
      </c>
      <c r="I923" s="140">
        <f t="shared" si="250"/>
        <v>2.3765277977046741</v>
      </c>
      <c r="J923" s="140">
        <f t="shared" si="250"/>
        <v>2.049870942469461</v>
      </c>
      <c r="K923" s="140">
        <f t="shared" si="250"/>
        <v>1.8765465176089824</v>
      </c>
      <c r="L923" s="8" t="s">
        <v>141</v>
      </c>
      <c r="M923" s="11">
        <f>MAX(B913:K922)</f>
        <v>0.93590539520968929</v>
      </c>
    </row>
    <row r="925" spans="1:27" ht="14.5">
      <c r="A925" s="34" t="s">
        <v>107</v>
      </c>
      <c r="B925" s="35"/>
      <c r="C925" s="35"/>
      <c r="D925" s="35"/>
      <c r="E925" s="35"/>
      <c r="F925" s="35"/>
      <c r="G925" s="35"/>
      <c r="H925" s="35"/>
      <c r="I925" s="35"/>
      <c r="J925" s="35"/>
      <c r="K925" s="35"/>
      <c r="L925" s="35"/>
      <c r="M925" s="35"/>
      <c r="N925" s="35"/>
      <c r="O925" s="35"/>
      <c r="P925" s="35"/>
      <c r="Q925" s="35"/>
      <c r="R925" s="35"/>
      <c r="S925" s="35"/>
      <c r="T925" s="35"/>
    </row>
    <row r="926" spans="1:27" s="10" customFormat="1" ht="14.5" hidden="1" customHeight="1" outlineLevel="1">
      <c r="A926" s="214" t="s">
        <v>108</v>
      </c>
      <c r="B926" s="214"/>
      <c r="C926" s="214"/>
      <c r="D926" s="214"/>
      <c r="E926" s="214"/>
      <c r="F926" s="214"/>
      <c r="G926" s="214"/>
      <c r="H926" s="214"/>
      <c r="I926" s="214"/>
      <c r="J926" s="214"/>
      <c r="K926" s="214"/>
      <c r="L926" s="214"/>
      <c r="M926" s="214"/>
      <c r="N926" s="214"/>
      <c r="O926" s="214"/>
    </row>
    <row r="927" spans="1:27" s="5" customFormat="1" ht="14.5" hidden="1" outlineLevel="1">
      <c r="A927" s="32"/>
      <c r="B927" s="6"/>
      <c r="C927" s="6"/>
      <c r="D927" s="6"/>
      <c r="E927" s="6"/>
      <c r="F927" s="6"/>
      <c r="G927" s="6"/>
      <c r="H927" s="6"/>
      <c r="I927" s="6"/>
      <c r="J927" s="6"/>
      <c r="K927" s="6"/>
      <c r="L927" s="6"/>
      <c r="P927" s="6"/>
      <c r="Q927" s="6"/>
      <c r="R927" s="6"/>
      <c r="S927" s="6"/>
      <c r="T927" s="6"/>
      <c r="U927" s="6"/>
      <c r="V927" s="6"/>
      <c r="W927" s="6"/>
      <c r="X927" s="6"/>
      <c r="Y927" s="6"/>
      <c r="Z927" s="6"/>
      <c r="AA927" s="6"/>
    </row>
    <row r="928" spans="1:27" hidden="1" outlineLevel="1">
      <c r="A928" s="10" t="s">
        <v>109</v>
      </c>
      <c r="B928" s="6"/>
      <c r="C928" s="6"/>
      <c r="D928" s="6"/>
      <c r="E928" s="6"/>
      <c r="F928" s="6"/>
      <c r="G928" s="6"/>
      <c r="H928" s="6"/>
      <c r="I928" s="6"/>
      <c r="J928" s="9" t="s">
        <v>105</v>
      </c>
      <c r="K928" s="6"/>
      <c r="L928" s="55"/>
      <c r="M928" s="5"/>
      <c r="N928" s="5"/>
      <c r="O928" s="5"/>
      <c r="P928" s="5"/>
      <c r="Q928" s="5"/>
      <c r="R928" s="5"/>
      <c r="S928" s="5"/>
      <c r="T928" s="5"/>
    </row>
    <row r="929" spans="1:35" ht="14.5" hidden="1" outlineLevel="1">
      <c r="A929" s="21"/>
      <c r="B929" s="21">
        <v>2010</v>
      </c>
      <c r="C929" s="21">
        <v>2020</v>
      </c>
      <c r="D929" s="21">
        <v>2030</v>
      </c>
      <c r="E929" s="21">
        <v>2040</v>
      </c>
      <c r="F929" s="21">
        <v>2050</v>
      </c>
      <c r="G929" s="21">
        <v>2060</v>
      </c>
      <c r="H929" s="21">
        <v>2070</v>
      </c>
      <c r="I929" s="21">
        <v>2080</v>
      </c>
      <c r="J929" s="21">
        <v>2090</v>
      </c>
      <c r="K929" s="21">
        <v>2100</v>
      </c>
      <c r="M929" s="32"/>
      <c r="N929" s="56"/>
      <c r="O929" s="16"/>
      <c r="P929" s="56"/>
      <c r="Q929" s="56"/>
      <c r="R929" s="56"/>
      <c r="S929" s="56"/>
      <c r="T929" s="56"/>
      <c r="U929" s="56"/>
      <c r="V929" s="56"/>
      <c r="W929" s="57"/>
    </row>
    <row r="930" spans="1:35" ht="14.5" hidden="1" outlineLevel="1">
      <c r="A930" s="21" t="s">
        <v>89</v>
      </c>
      <c r="B930" s="88">
        <f>'[4]Other ships data'!$B$45</f>
        <v>0.19500000000000001</v>
      </c>
      <c r="C930" s="88">
        <f>'[4]Other ships data'!$B$51</f>
        <v>0.2</v>
      </c>
      <c r="D930" s="88">
        <f>'[4]Other ships data'!$B$52</f>
        <v>0.2</v>
      </c>
      <c r="E930" s="88">
        <f>'[4]Other ships data'!$B$53</f>
        <v>0.2</v>
      </c>
      <c r="F930" s="88">
        <f>'[4]Other ships data'!$B$54</f>
        <v>0.2</v>
      </c>
      <c r="G930" s="88">
        <f>'[4]Other ships data'!$B$55</f>
        <v>0.2</v>
      </c>
      <c r="H930" s="88">
        <f>'[4]Other ships data'!$B$56</f>
        <v>0.2</v>
      </c>
      <c r="I930" s="88">
        <f>'[4]Other ships data'!$B$56</f>
        <v>0.2</v>
      </c>
      <c r="J930" s="88">
        <f>'[4]Other ships data'!$B$58</f>
        <v>0.2</v>
      </c>
      <c r="K930" s="88">
        <f>'[4]Other ships data'!$B$59</f>
        <v>0.2</v>
      </c>
      <c r="M930" s="32"/>
      <c r="N930" s="6"/>
      <c r="O930" s="1"/>
      <c r="P930" s="6"/>
      <c r="Q930" s="6"/>
      <c r="R930" s="1"/>
      <c r="S930" s="1"/>
      <c r="T930" s="1"/>
      <c r="U930" s="1"/>
      <c r="V930" s="1"/>
      <c r="W930" s="1"/>
      <c r="X930" s="3"/>
      <c r="Y930" s="3"/>
      <c r="Z930" s="3"/>
      <c r="AA930" s="3"/>
      <c r="AB930" s="3"/>
      <c r="AC930" s="3"/>
      <c r="AD930" s="3"/>
      <c r="AE930" s="3"/>
      <c r="AF930" s="3"/>
      <c r="AG930" s="3"/>
    </row>
    <row r="931" spans="1:35" ht="14.5" hidden="1" outlineLevel="1">
      <c r="A931" s="79" t="s">
        <v>9</v>
      </c>
      <c r="B931" s="86"/>
      <c r="C931" s="2"/>
      <c r="D931" s="2"/>
      <c r="E931" s="2"/>
      <c r="F931" s="2"/>
      <c r="G931" s="2"/>
      <c r="H931" s="2"/>
      <c r="I931" s="2"/>
      <c r="J931" s="2"/>
      <c r="K931" s="2"/>
      <c r="M931" s="32"/>
      <c r="N931" s="6"/>
      <c r="O931" s="1"/>
      <c r="P931" s="6"/>
      <c r="Q931" s="6"/>
      <c r="R931" s="1"/>
      <c r="S931" s="1"/>
      <c r="T931" s="1"/>
      <c r="U931" s="1"/>
      <c r="V931" s="1"/>
      <c r="W931" s="1"/>
      <c r="X931" s="3"/>
      <c r="Y931" s="3"/>
      <c r="Z931" s="3"/>
      <c r="AA931" s="3"/>
      <c r="AB931" s="3"/>
      <c r="AC931" s="3"/>
      <c r="AD931" s="3"/>
      <c r="AE931" s="3"/>
      <c r="AF931" s="3"/>
      <c r="AG931" s="3"/>
    </row>
    <row r="932" spans="1:35" hidden="1" outlineLevel="1">
      <c r="A932" s="10" t="s">
        <v>110</v>
      </c>
      <c r="B932" s="6"/>
      <c r="C932" s="6"/>
      <c r="D932" s="6"/>
      <c r="E932" s="6"/>
      <c r="F932" s="6"/>
      <c r="G932" s="6"/>
      <c r="H932" s="6"/>
      <c r="I932" s="6"/>
      <c r="J932" s="9" t="s">
        <v>104</v>
      </c>
      <c r="K932" s="6"/>
      <c r="L932" s="55"/>
      <c r="M932" s="5"/>
      <c r="N932" s="5"/>
      <c r="O932" s="5"/>
      <c r="P932" s="5"/>
      <c r="Q932" s="5"/>
      <c r="R932" s="5"/>
      <c r="S932" s="5"/>
      <c r="T932" s="5"/>
    </row>
    <row r="933" spans="1:35" ht="14.5" hidden="1" outlineLevel="1">
      <c r="A933" s="23"/>
      <c r="B933" s="23">
        <v>2010</v>
      </c>
      <c r="C933" s="23">
        <v>2020</v>
      </c>
      <c r="D933" s="23">
        <v>2030</v>
      </c>
      <c r="E933" s="23">
        <v>2040</v>
      </c>
      <c r="F933" s="23">
        <v>2050</v>
      </c>
      <c r="G933" s="23">
        <v>2060</v>
      </c>
      <c r="H933" s="23">
        <v>2070</v>
      </c>
      <c r="I933" s="23">
        <v>2080</v>
      </c>
      <c r="J933" s="23">
        <v>2090</v>
      </c>
      <c r="K933" s="23">
        <v>2100</v>
      </c>
      <c r="M933" s="32"/>
      <c r="N933" s="56"/>
      <c r="O933" s="16"/>
      <c r="P933" s="56"/>
      <c r="Q933" s="56"/>
      <c r="R933" s="56"/>
      <c r="S933" s="56"/>
      <c r="T933" s="56"/>
      <c r="U933" s="56"/>
      <c r="V933" s="56"/>
      <c r="W933" s="57"/>
    </row>
    <row r="934" spans="1:35" ht="14.5" hidden="1" outlineLevel="1">
      <c r="A934" s="23" t="s">
        <v>5</v>
      </c>
      <c r="B934" s="89">
        <f t="shared" ref="B934:K934" si="251">B$930*B53*1000</f>
        <v>264.13882612845003</v>
      </c>
      <c r="C934" s="89">
        <f t="shared" si="251"/>
        <v>464.45230236200007</v>
      </c>
      <c r="D934" s="89">
        <f t="shared" si="251"/>
        <v>673.73739294000006</v>
      </c>
      <c r="E934" s="89">
        <f t="shared" si="251"/>
        <v>924.91059238000003</v>
      </c>
      <c r="F934" s="89">
        <f t="shared" si="251"/>
        <v>1212.2852067200004</v>
      </c>
      <c r="G934" s="89">
        <f t="shared" si="251"/>
        <v>1523.36033062</v>
      </c>
      <c r="H934" s="89">
        <f t="shared" si="251"/>
        <v>1841.1382664999999</v>
      </c>
      <c r="I934" s="89">
        <f t="shared" si="251"/>
        <v>2160.4857891000001</v>
      </c>
      <c r="J934" s="89">
        <f t="shared" si="251"/>
        <v>2484.7314466800003</v>
      </c>
      <c r="K934" s="89">
        <f t="shared" si="251"/>
        <v>2817.6856052399999</v>
      </c>
      <c r="M934" s="32"/>
      <c r="N934" s="6"/>
      <c r="O934" s="1"/>
      <c r="P934" s="6"/>
      <c r="Q934" s="6"/>
      <c r="R934" s="1"/>
      <c r="S934" s="1"/>
      <c r="T934" s="1"/>
      <c r="U934" s="1"/>
      <c r="V934" s="1"/>
      <c r="W934" s="1"/>
      <c r="X934" s="3"/>
      <c r="Y934" s="3"/>
      <c r="Z934" s="3"/>
      <c r="AA934" s="3"/>
      <c r="AB934" s="3"/>
      <c r="AC934" s="3"/>
      <c r="AD934" s="3"/>
      <c r="AE934" s="3"/>
      <c r="AF934" s="3"/>
      <c r="AG934" s="3"/>
      <c r="AH934" s="3"/>
      <c r="AI934" s="3"/>
    </row>
    <row r="935" spans="1:35" ht="14.5" hidden="1" outlineLevel="1">
      <c r="A935" s="23" t="s">
        <v>6</v>
      </c>
      <c r="B935" s="89">
        <f t="shared" ref="B935:K935" si="252">B$930*B54*1000</f>
        <v>1886.078659881</v>
      </c>
      <c r="C935" s="89">
        <f t="shared" si="252"/>
        <v>5014.7425331999993</v>
      </c>
      <c r="D935" s="89">
        <f t="shared" si="252"/>
        <v>7503.2642683999993</v>
      </c>
      <c r="E935" s="89">
        <f t="shared" si="252"/>
        <v>9016.5286401999983</v>
      </c>
      <c r="F935" s="89">
        <f t="shared" si="252"/>
        <v>9745.5704762000005</v>
      </c>
      <c r="G935" s="89">
        <f t="shared" si="252"/>
        <v>9929.7177798000012</v>
      </c>
      <c r="H935" s="89">
        <f t="shared" si="252"/>
        <v>9844.8372142000026</v>
      </c>
      <c r="I935" s="89">
        <f t="shared" si="252"/>
        <v>9746.0344218000009</v>
      </c>
      <c r="J935" s="89">
        <f t="shared" si="252"/>
        <v>9768.8781586000005</v>
      </c>
      <c r="K935" s="89">
        <f t="shared" si="252"/>
        <v>9991.2832432000014</v>
      </c>
      <c r="M935" s="32"/>
      <c r="N935" s="6"/>
      <c r="O935" s="1"/>
      <c r="P935" s="6"/>
      <c r="Q935" s="6"/>
      <c r="R935" s="1"/>
      <c r="S935" s="1"/>
      <c r="T935" s="1"/>
      <c r="U935" s="1"/>
      <c r="V935" s="1"/>
      <c r="W935" s="1"/>
      <c r="X935" s="3"/>
      <c r="Y935" s="3"/>
      <c r="Z935" s="3"/>
      <c r="AA935" s="3"/>
      <c r="AB935" s="3"/>
      <c r="AC935" s="3"/>
      <c r="AD935" s="3"/>
      <c r="AE935" s="3"/>
      <c r="AF935" s="3"/>
      <c r="AG935" s="3"/>
      <c r="AH935" s="3"/>
      <c r="AI935" s="3"/>
    </row>
    <row r="936" spans="1:35" ht="14.5" hidden="1" outlineLevel="1">
      <c r="A936" s="23" t="s">
        <v>11</v>
      </c>
      <c r="B936" s="89">
        <f t="shared" ref="B936:K936" si="253">B$930*B55*1000</f>
        <v>3020.956888014</v>
      </c>
      <c r="C936" s="89">
        <f t="shared" si="253"/>
        <v>3464.2670774200001</v>
      </c>
      <c r="D936" s="89">
        <f t="shared" si="253"/>
        <v>3841.5622095799999</v>
      </c>
      <c r="E936" s="89">
        <f t="shared" si="253"/>
        <v>4215.0141070800009</v>
      </c>
      <c r="F936" s="89">
        <f t="shared" si="253"/>
        <v>4542.0145716400002</v>
      </c>
      <c r="G936" s="89">
        <f t="shared" si="253"/>
        <v>4798.9076258800005</v>
      </c>
      <c r="H936" s="89">
        <f t="shared" si="253"/>
        <v>5018.9806415400008</v>
      </c>
      <c r="I936" s="89">
        <f t="shared" si="253"/>
        <v>5220.7129052000009</v>
      </c>
      <c r="J936" s="89">
        <f t="shared" si="253"/>
        <v>5407.3512479199999</v>
      </c>
      <c r="K936" s="89">
        <f t="shared" si="253"/>
        <v>5586.2630994399997</v>
      </c>
      <c r="M936" s="32"/>
      <c r="N936" s="6"/>
      <c r="O936" s="1"/>
      <c r="P936" s="6"/>
      <c r="Q936" s="6"/>
      <c r="R936" s="1"/>
      <c r="S936" s="1"/>
      <c r="T936" s="1"/>
      <c r="U936" s="1"/>
      <c r="V936" s="1"/>
      <c r="W936" s="1"/>
      <c r="X936" s="3"/>
      <c r="Y936" s="3"/>
      <c r="Z936" s="3"/>
      <c r="AA936" s="3"/>
      <c r="AB936" s="3"/>
      <c r="AC936" s="3"/>
      <c r="AD936" s="3"/>
      <c r="AE936" s="3"/>
      <c r="AF936" s="3"/>
      <c r="AG936" s="3"/>
      <c r="AH936" s="3"/>
      <c r="AI936" s="3"/>
    </row>
    <row r="937" spans="1:35" ht="14.5" hidden="1" outlineLevel="1">
      <c r="A937" s="23" t="s">
        <v>2</v>
      </c>
      <c r="B937" s="89">
        <f t="shared" ref="B937:K937" si="254">B$930*B56*1000</f>
        <v>566.47085209650004</v>
      </c>
      <c r="C937" s="89">
        <f t="shared" si="254"/>
        <v>990.44669797999995</v>
      </c>
      <c r="D937" s="89">
        <f t="shared" si="254"/>
        <v>1341.2288332000001</v>
      </c>
      <c r="E937" s="89">
        <f t="shared" si="254"/>
        <v>1555.7048974000002</v>
      </c>
      <c r="F937" s="89">
        <f t="shared" si="254"/>
        <v>1722.5693191999999</v>
      </c>
      <c r="G937" s="89">
        <f t="shared" si="254"/>
        <v>1898.1304481999998</v>
      </c>
      <c r="H937" s="89">
        <f t="shared" si="254"/>
        <v>2117.9052099999999</v>
      </c>
      <c r="I937" s="89">
        <f t="shared" si="254"/>
        <v>2395.2618006000002</v>
      </c>
      <c r="J937" s="89">
        <f t="shared" si="254"/>
        <v>2730.6653830000005</v>
      </c>
      <c r="K937" s="89">
        <f t="shared" si="254"/>
        <v>3125.9261464000001</v>
      </c>
      <c r="M937" s="32"/>
      <c r="N937" s="6"/>
      <c r="O937" s="1"/>
      <c r="P937" s="6"/>
      <c r="Q937" s="6"/>
      <c r="R937" s="1"/>
      <c r="S937" s="1"/>
      <c r="T937" s="1"/>
      <c r="U937" s="1"/>
      <c r="V937" s="1"/>
      <c r="W937" s="1"/>
      <c r="X937" s="3"/>
      <c r="Y937" s="3"/>
      <c r="Z937" s="3"/>
      <c r="AA937" s="3"/>
      <c r="AB937" s="3"/>
      <c r="AC937" s="3"/>
      <c r="AD937" s="3"/>
      <c r="AE937" s="3"/>
      <c r="AF937" s="3"/>
      <c r="AG937" s="3"/>
      <c r="AH937" s="3"/>
      <c r="AI937" s="3"/>
    </row>
    <row r="938" spans="1:35" ht="14.5" hidden="1" outlineLevel="1">
      <c r="A938" s="23" t="s">
        <v>3</v>
      </c>
      <c r="B938" s="89">
        <f t="shared" ref="B938:K938" si="255">B$930*B57*1000</f>
        <v>1051.436128977</v>
      </c>
      <c r="C938" s="89">
        <f t="shared" si="255"/>
        <v>1547.76587954</v>
      </c>
      <c r="D938" s="89">
        <f t="shared" si="255"/>
        <v>2019.7565019000003</v>
      </c>
      <c r="E938" s="89">
        <f t="shared" si="255"/>
        <v>2503.1407062399999</v>
      </c>
      <c r="F938" s="89">
        <f t="shared" si="255"/>
        <v>3026.5113930799998</v>
      </c>
      <c r="G938" s="89">
        <f t="shared" si="255"/>
        <v>3575.0265469800001</v>
      </c>
      <c r="H938" s="89">
        <f t="shared" si="255"/>
        <v>4106.3711504399998</v>
      </c>
      <c r="I938" s="89">
        <f t="shared" si="255"/>
        <v>4656.74436358</v>
      </c>
      <c r="J938" s="89">
        <f t="shared" si="255"/>
        <v>5251.8589573199997</v>
      </c>
      <c r="K938" s="89">
        <f t="shared" si="255"/>
        <v>5935.217689000001</v>
      </c>
      <c r="M938" s="32"/>
      <c r="N938" s="6"/>
      <c r="O938" s="1"/>
      <c r="P938" s="6"/>
      <c r="Q938" s="6"/>
      <c r="R938" s="1"/>
      <c r="S938" s="1"/>
      <c r="T938" s="1"/>
      <c r="U938" s="1"/>
      <c r="V938" s="1"/>
      <c r="W938" s="1"/>
      <c r="X938" s="3"/>
      <c r="Y938" s="3"/>
      <c r="Z938" s="3"/>
      <c r="AA938" s="3"/>
      <c r="AB938" s="3"/>
      <c r="AC938" s="3"/>
      <c r="AD938" s="3"/>
      <c r="AE938" s="3"/>
      <c r="AF938" s="3"/>
      <c r="AG938" s="3"/>
      <c r="AH938" s="3"/>
      <c r="AI938" s="3"/>
    </row>
    <row r="939" spans="1:35" ht="14.5" hidden="1" outlineLevel="1">
      <c r="A939" s="23" t="s">
        <v>4</v>
      </c>
      <c r="B939" s="89">
        <f t="shared" ref="B939:K939" si="256">B$930*B58*1000</f>
        <v>582.9230219085</v>
      </c>
      <c r="C939" s="89">
        <f t="shared" si="256"/>
        <v>882.93165019999992</v>
      </c>
      <c r="D939" s="89">
        <f t="shared" si="256"/>
        <v>1183.9813213999998</v>
      </c>
      <c r="E939" s="89">
        <f t="shared" si="256"/>
        <v>1537.5414372</v>
      </c>
      <c r="F939" s="89">
        <f t="shared" si="256"/>
        <v>1919.1205257999998</v>
      </c>
      <c r="G939" s="89">
        <f t="shared" si="256"/>
        <v>2309.3818470000001</v>
      </c>
      <c r="H939" s="89">
        <f t="shared" si="256"/>
        <v>2727.7234518</v>
      </c>
      <c r="I939" s="89">
        <f t="shared" si="256"/>
        <v>3175.2819836000008</v>
      </c>
      <c r="J939" s="89">
        <f t="shared" si="256"/>
        <v>3674.0844358000008</v>
      </c>
      <c r="K939" s="89">
        <f t="shared" si="256"/>
        <v>4246.9026092000004</v>
      </c>
      <c r="M939" s="32"/>
      <c r="N939" s="6"/>
      <c r="O939" s="1"/>
      <c r="P939" s="6"/>
      <c r="Q939" s="6"/>
      <c r="R939" s="1"/>
      <c r="S939" s="1"/>
      <c r="T939" s="1"/>
      <c r="U939" s="1"/>
      <c r="V939" s="1"/>
      <c r="W939" s="1"/>
      <c r="X939" s="3"/>
      <c r="Y939" s="3"/>
      <c r="Z939" s="3"/>
      <c r="AA939" s="3"/>
      <c r="AB939" s="3"/>
      <c r="AC939" s="3"/>
      <c r="AD939" s="3"/>
      <c r="AE939" s="3"/>
      <c r="AF939" s="3"/>
      <c r="AG939" s="3"/>
      <c r="AH939" s="3"/>
      <c r="AI939" s="3"/>
    </row>
    <row r="940" spans="1:35" ht="14.5" hidden="1" outlineLevel="1">
      <c r="A940" s="23" t="s">
        <v>0</v>
      </c>
      <c r="B940" s="89">
        <f t="shared" ref="B940:K940" si="257">B$930*B59*1000</f>
        <v>2718.1967874750003</v>
      </c>
      <c r="C940" s="89">
        <f t="shared" si="257"/>
        <v>3191.8390114000003</v>
      </c>
      <c r="D940" s="89">
        <f t="shared" si="257"/>
        <v>3643.4147512</v>
      </c>
      <c r="E940" s="89">
        <f t="shared" si="257"/>
        <v>4051.3275820000008</v>
      </c>
      <c r="F940" s="89">
        <f t="shared" si="257"/>
        <v>4425.0911763999993</v>
      </c>
      <c r="G940" s="89">
        <f t="shared" si="257"/>
        <v>4778.4310599999999</v>
      </c>
      <c r="H940" s="89">
        <f t="shared" si="257"/>
        <v>5120.5736489999999</v>
      </c>
      <c r="I940" s="89">
        <f t="shared" si="257"/>
        <v>5415.1745034000005</v>
      </c>
      <c r="J940" s="89">
        <f t="shared" si="257"/>
        <v>5633.790364800001</v>
      </c>
      <c r="K940" s="89">
        <f t="shared" si="257"/>
        <v>5786.3732840000002</v>
      </c>
      <c r="M940" s="32"/>
      <c r="N940" s="6"/>
      <c r="O940" s="1"/>
      <c r="P940" s="6"/>
      <c r="Q940" s="6"/>
      <c r="R940" s="1"/>
      <c r="S940" s="1"/>
      <c r="T940" s="1"/>
      <c r="U940" s="1"/>
      <c r="V940" s="1"/>
      <c r="W940" s="1"/>
      <c r="X940" s="3"/>
      <c r="Y940" s="3"/>
      <c r="Z940" s="3"/>
      <c r="AA940" s="3"/>
      <c r="AB940" s="3"/>
      <c r="AC940" s="3"/>
      <c r="AD940" s="3"/>
      <c r="AE940" s="3"/>
      <c r="AF940" s="3"/>
      <c r="AG940" s="3"/>
      <c r="AH940" s="3"/>
      <c r="AI940" s="3"/>
    </row>
    <row r="941" spans="1:35" ht="14.5" hidden="1" outlineLevel="1">
      <c r="A941" s="23" t="s">
        <v>1</v>
      </c>
      <c r="B941" s="89">
        <f t="shared" ref="B941:K941" si="258">B$930*B60*1000</f>
        <v>792.50430733499991</v>
      </c>
      <c r="C941" s="89">
        <f t="shared" si="258"/>
        <v>767.95412800000008</v>
      </c>
      <c r="D941" s="89">
        <f t="shared" si="258"/>
        <v>745.47867819999999</v>
      </c>
      <c r="E941" s="89">
        <f t="shared" si="258"/>
        <v>741.31257100000005</v>
      </c>
      <c r="F941" s="89">
        <f t="shared" si="258"/>
        <v>736.92561920000003</v>
      </c>
      <c r="G941" s="89">
        <f t="shared" si="258"/>
        <v>731.08553340000003</v>
      </c>
      <c r="H941" s="89">
        <f t="shared" si="258"/>
        <v>716.84053000000017</v>
      </c>
      <c r="I941" s="89">
        <f t="shared" si="258"/>
        <v>691.77108879999992</v>
      </c>
      <c r="J941" s="89">
        <f t="shared" si="258"/>
        <v>665.22708960000011</v>
      </c>
      <c r="K941" s="89">
        <f t="shared" si="258"/>
        <v>637.59141739999995</v>
      </c>
      <c r="M941" s="32"/>
      <c r="N941" s="6"/>
      <c r="O941" s="1"/>
      <c r="P941" s="6"/>
      <c r="Q941" s="6"/>
      <c r="R941" s="1"/>
      <c r="S941" s="1"/>
      <c r="T941" s="1"/>
      <c r="U941" s="1"/>
      <c r="V941" s="1"/>
      <c r="W941" s="1"/>
      <c r="X941" s="3"/>
      <c r="Y941" s="3"/>
      <c r="Z941" s="3"/>
      <c r="AA941" s="3"/>
      <c r="AB941" s="3"/>
      <c r="AC941" s="3"/>
      <c r="AD941" s="3"/>
      <c r="AE941" s="3"/>
      <c r="AF941" s="3"/>
      <c r="AG941" s="3"/>
      <c r="AH941" s="3"/>
      <c r="AI941" s="3"/>
    </row>
    <row r="942" spans="1:35" ht="14.5" hidden="1" outlineLevel="1">
      <c r="A942" s="23" t="s">
        <v>7</v>
      </c>
      <c r="B942" s="89">
        <f t="shared" ref="B942:K942" si="259">B$930*B61*1000</f>
        <v>761.18514611099999</v>
      </c>
      <c r="C942" s="89">
        <f t="shared" si="259"/>
        <v>1165.9692904000001</v>
      </c>
      <c r="D942" s="89">
        <f t="shared" si="259"/>
        <v>1583.3902863999997</v>
      </c>
      <c r="E942" s="89">
        <f t="shared" si="259"/>
        <v>1958.9747341999998</v>
      </c>
      <c r="F942" s="89">
        <f t="shared" si="259"/>
        <v>2300.7377022000001</v>
      </c>
      <c r="G942" s="89">
        <f t="shared" si="259"/>
        <v>2616.0745305999999</v>
      </c>
      <c r="H942" s="89">
        <f t="shared" si="259"/>
        <v>2893.0740950000004</v>
      </c>
      <c r="I942" s="89">
        <f t="shared" si="259"/>
        <v>3147.5816792000001</v>
      </c>
      <c r="J942" s="89">
        <f t="shared" si="259"/>
        <v>3409.2901985999997</v>
      </c>
      <c r="K942" s="89">
        <f t="shared" si="259"/>
        <v>3703.7893546200003</v>
      </c>
      <c r="M942" s="32"/>
      <c r="N942" s="6"/>
      <c r="O942" s="1"/>
      <c r="P942" s="6"/>
      <c r="Q942" s="6"/>
      <c r="R942" s="1"/>
      <c r="S942" s="1"/>
      <c r="T942" s="1"/>
      <c r="U942" s="1"/>
      <c r="V942" s="1"/>
      <c r="W942" s="1"/>
      <c r="X942" s="3"/>
      <c r="Y942" s="3"/>
      <c r="Z942" s="3"/>
      <c r="AA942" s="3"/>
      <c r="AB942" s="3"/>
      <c r="AC942" s="3"/>
      <c r="AD942" s="3"/>
      <c r="AE942" s="3"/>
      <c r="AF942" s="3"/>
      <c r="AG942" s="3"/>
    </row>
    <row r="943" spans="1:35" ht="14.5" hidden="1" outlineLevel="1">
      <c r="A943" s="23" t="s">
        <v>8</v>
      </c>
      <c r="B943" s="89">
        <f t="shared" ref="B943:K943" si="260">B$930*B62*1000</f>
        <v>840.91571069999998</v>
      </c>
      <c r="C943" s="89">
        <f t="shared" si="260"/>
        <v>2080.6999066799999</v>
      </c>
      <c r="D943" s="89">
        <f t="shared" si="260"/>
        <v>3710.3624378400004</v>
      </c>
      <c r="E943" s="89">
        <f t="shared" si="260"/>
        <v>4998.1032363599998</v>
      </c>
      <c r="F943" s="89">
        <f t="shared" si="260"/>
        <v>5899.9668038000009</v>
      </c>
      <c r="G943" s="89">
        <f t="shared" si="260"/>
        <v>6593.8967071999996</v>
      </c>
      <c r="H943" s="89">
        <f t="shared" si="260"/>
        <v>7264.8991699999997</v>
      </c>
      <c r="I943" s="89">
        <f t="shared" si="260"/>
        <v>7961.7907714000003</v>
      </c>
      <c r="J943" s="89">
        <f t="shared" si="260"/>
        <v>8666.5750222000006</v>
      </c>
      <c r="K943" s="89">
        <f t="shared" si="260"/>
        <v>9399.8034987999999</v>
      </c>
      <c r="M943" s="32"/>
      <c r="N943" s="9" t="s">
        <v>9</v>
      </c>
      <c r="O943" s="1"/>
      <c r="P943" s="6"/>
      <c r="Q943" s="6"/>
      <c r="R943" s="1"/>
      <c r="S943" s="1"/>
      <c r="T943" s="1"/>
      <c r="U943" s="1"/>
      <c r="V943" s="1"/>
      <c r="W943" s="1"/>
      <c r="X943" s="3"/>
      <c r="Y943" s="3"/>
      <c r="Z943" s="3"/>
      <c r="AA943" s="3"/>
      <c r="AB943" s="3"/>
      <c r="AC943" s="3"/>
      <c r="AD943" s="3"/>
      <c r="AE943" s="3"/>
      <c r="AF943" s="3"/>
      <c r="AG943" s="3"/>
    </row>
    <row r="944" spans="1:35" ht="14.5" hidden="1" outlineLevel="1">
      <c r="A944" s="23" t="s">
        <v>89</v>
      </c>
      <c r="B944" s="89">
        <f>SUM(B934:B943)</f>
        <v>12484.806328626451</v>
      </c>
      <c r="C944" s="89">
        <f t="shared" ref="C944:K944" si="261">SUM(C934:C943)</f>
        <v>19571.068477182002</v>
      </c>
      <c r="D944" s="89">
        <f t="shared" si="261"/>
        <v>26246.176681060002</v>
      </c>
      <c r="E944" s="89">
        <f t="shared" si="261"/>
        <v>31502.558504060002</v>
      </c>
      <c r="F944" s="89">
        <f t="shared" si="261"/>
        <v>35530.792794239998</v>
      </c>
      <c r="G944" s="89">
        <f t="shared" si="261"/>
        <v>38754.012409679999</v>
      </c>
      <c r="H944" s="89">
        <f t="shared" si="261"/>
        <v>41652.343378480007</v>
      </c>
      <c r="I944" s="89">
        <f t="shared" si="261"/>
        <v>44570.839306680005</v>
      </c>
      <c r="J944" s="89">
        <f t="shared" si="261"/>
        <v>47692.452304519997</v>
      </c>
      <c r="K944" s="89">
        <f t="shared" si="261"/>
        <v>51230.835947300002</v>
      </c>
      <c r="M944" s="32"/>
      <c r="N944" s="9"/>
      <c r="O944" s="1"/>
      <c r="P944" s="6"/>
      <c r="Q944" s="6"/>
      <c r="R944" s="1"/>
      <c r="S944" s="1"/>
      <c r="T944" s="1"/>
      <c r="U944" s="1"/>
      <c r="V944" s="1"/>
      <c r="W944" s="1"/>
      <c r="X944" s="3"/>
      <c r="Y944" s="3"/>
      <c r="Z944" s="3"/>
      <c r="AA944" s="3"/>
      <c r="AB944" s="3"/>
      <c r="AC944" s="3"/>
      <c r="AD944" s="3"/>
      <c r="AE944" s="3"/>
      <c r="AF944" s="3"/>
      <c r="AG944" s="3"/>
    </row>
    <row r="945" spans="1:35" ht="14.5" hidden="1" outlineLevel="1">
      <c r="A945" s="32"/>
      <c r="B945" s="5"/>
      <c r="C945" s="5"/>
      <c r="D945" s="5"/>
      <c r="E945" s="5"/>
      <c r="F945" s="5"/>
      <c r="G945" s="5"/>
      <c r="H945" s="5"/>
      <c r="I945" s="5"/>
      <c r="J945" s="5"/>
      <c r="K945" s="5"/>
      <c r="L945" s="5"/>
      <c r="M945" s="10" t="s">
        <v>9</v>
      </c>
      <c r="N945" s="5"/>
      <c r="O945" s="5"/>
      <c r="P945" s="5"/>
      <c r="Q945" s="5"/>
      <c r="R945" s="5"/>
      <c r="S945" s="5"/>
      <c r="T945" s="5"/>
    </row>
    <row r="946" spans="1:35" hidden="1" outlineLevel="1">
      <c r="A946" s="10" t="s">
        <v>111</v>
      </c>
      <c r="B946" s="6"/>
      <c r="C946" s="6"/>
      <c r="D946" s="6"/>
      <c r="E946" s="6"/>
      <c r="F946" s="6"/>
      <c r="G946" s="6"/>
      <c r="H946" s="6"/>
      <c r="I946" s="6"/>
      <c r="J946" s="9" t="s">
        <v>102</v>
      </c>
      <c r="K946" s="6"/>
      <c r="L946" s="55"/>
      <c r="M946" s="5"/>
      <c r="N946" s="5"/>
      <c r="O946" s="5"/>
      <c r="P946" s="5"/>
      <c r="Q946" s="5"/>
      <c r="R946" s="5"/>
      <c r="S946" s="5"/>
      <c r="T946" s="5"/>
    </row>
    <row r="947" spans="1:35" ht="14.5" hidden="1" outlineLevel="1">
      <c r="A947" s="21"/>
      <c r="B947" s="21">
        <v>2010</v>
      </c>
      <c r="C947" s="21">
        <v>2020</v>
      </c>
      <c r="D947" s="21">
        <v>2030</v>
      </c>
      <c r="E947" s="21">
        <v>2040</v>
      </c>
      <c r="F947" s="21">
        <v>2050</v>
      </c>
      <c r="G947" s="21">
        <v>2060</v>
      </c>
      <c r="H947" s="21">
        <v>2070</v>
      </c>
      <c r="I947" s="21">
        <v>2080</v>
      </c>
      <c r="J947" s="21">
        <v>2090</v>
      </c>
      <c r="K947" s="21">
        <v>2100</v>
      </c>
      <c r="M947" s="32"/>
      <c r="N947" s="56"/>
      <c r="O947" s="16"/>
      <c r="P947" s="56"/>
      <c r="Q947" s="56"/>
      <c r="R947" s="56"/>
      <c r="S947" s="56"/>
      <c r="T947" s="56"/>
      <c r="U947" s="56"/>
      <c r="V947" s="56"/>
      <c r="W947" s="57"/>
    </row>
    <row r="948" spans="1:35" ht="14.5" hidden="1" outlineLevel="1">
      <c r="A948" s="21" t="s">
        <v>89</v>
      </c>
      <c r="B948" s="95">
        <f>'[4]Other ships data'!$G$46</f>
        <v>4.3254016526206475E-4</v>
      </c>
      <c r="C948" s="87">
        <f>'[4]Other ships data'!$G$51</f>
        <v>3.7753091124426169E-4</v>
      </c>
      <c r="D948" s="87">
        <f>'[4]Other ships data'!$G$52</f>
        <v>3.2457481729052643E-4</v>
      </c>
      <c r="E948" s="87">
        <f>'[4]Other ships data'!$G$53</f>
        <v>2.7904685121536477E-4</v>
      </c>
      <c r="F948" s="87">
        <f>'[4]Other ships data'!$G$54</f>
        <v>2.399050728064069E-4</v>
      </c>
      <c r="G948" s="87">
        <f>'[4]Other ships data'!$G$55</f>
        <v>2.0625369434406412E-4</v>
      </c>
      <c r="H948" s="87">
        <f>'[4]Other ships data'!$G$56</f>
        <v>1.7999755693297835E-4</v>
      </c>
      <c r="I948" s="87">
        <f>'[4]Other ships data'!$G$57</f>
        <v>1.5788243516894835E-4</v>
      </c>
      <c r="J948" s="87">
        <f>'[4]Other ships data'!$G$58</f>
        <v>1.3918823115006073E-4</v>
      </c>
      <c r="K948" s="87">
        <f>'[4]Other ships data'!$G$59</f>
        <v>1.2333089172406522E-4</v>
      </c>
      <c r="M948" s="32"/>
      <c r="N948" s="6"/>
      <c r="O948" s="1"/>
      <c r="P948" s="6"/>
      <c r="Q948" s="6"/>
      <c r="R948" s="1"/>
      <c r="S948" s="1"/>
      <c r="T948" s="1"/>
      <c r="U948" s="1"/>
      <c r="V948" s="1"/>
      <c r="W948" s="1"/>
      <c r="X948" s="3"/>
      <c r="Y948" s="3"/>
      <c r="Z948" s="3"/>
      <c r="AA948" s="3"/>
      <c r="AB948" s="3"/>
      <c r="AC948" s="3"/>
      <c r="AD948" s="3"/>
      <c r="AE948" s="3"/>
      <c r="AF948" s="3"/>
      <c r="AG948" s="3"/>
    </row>
    <row r="949" spans="1:35" ht="14.5" hidden="1" outlineLevel="1">
      <c r="A949" s="79"/>
      <c r="B949" s="86"/>
      <c r="C949" s="2"/>
      <c r="D949" s="2"/>
      <c r="E949" s="2"/>
      <c r="F949" s="2"/>
      <c r="G949" s="2"/>
      <c r="H949" s="2"/>
      <c r="I949" s="2"/>
      <c r="J949" s="2"/>
      <c r="K949" s="2"/>
      <c r="M949" s="32"/>
      <c r="N949" s="6"/>
      <c r="O949" s="1"/>
      <c r="P949" s="6"/>
      <c r="Q949" s="6"/>
      <c r="R949" s="1"/>
      <c r="S949" s="1"/>
      <c r="T949" s="1"/>
      <c r="U949" s="1"/>
      <c r="V949" s="1"/>
      <c r="W949" s="1"/>
      <c r="X949" s="3"/>
      <c r="Y949" s="3"/>
      <c r="Z949" s="3"/>
      <c r="AA949" s="3"/>
      <c r="AB949" s="3"/>
      <c r="AC949" s="3"/>
      <c r="AD949" s="3"/>
      <c r="AE949" s="3"/>
      <c r="AF949" s="3"/>
      <c r="AG949" s="3"/>
    </row>
    <row r="950" spans="1:35" collapsed="1">
      <c r="A950" s="10" t="s">
        <v>112</v>
      </c>
      <c r="B950" s="6"/>
      <c r="C950" s="6"/>
      <c r="D950" s="6"/>
      <c r="E950" s="6"/>
      <c r="F950" s="6"/>
      <c r="G950" s="6"/>
      <c r="H950" s="6"/>
      <c r="I950" s="6"/>
      <c r="J950" s="9" t="s">
        <v>101</v>
      </c>
      <c r="K950" s="6"/>
      <c r="L950" s="55"/>
      <c r="M950" s="5"/>
      <c r="N950" s="5"/>
      <c r="O950" s="5"/>
      <c r="P950" s="5"/>
      <c r="Q950" s="5"/>
      <c r="R950" s="5"/>
      <c r="S950" s="5"/>
      <c r="T950" s="5"/>
    </row>
    <row r="951" spans="1:35" ht="14.5">
      <c r="A951" s="84"/>
      <c r="B951" s="84">
        <v>2010</v>
      </c>
      <c r="C951" s="84">
        <v>2020</v>
      </c>
      <c r="D951" s="84">
        <v>2030</v>
      </c>
      <c r="E951" s="84">
        <v>2040</v>
      </c>
      <c r="F951" s="84">
        <v>2050</v>
      </c>
      <c r="G951" s="84">
        <v>2060</v>
      </c>
      <c r="H951" s="84">
        <v>2070</v>
      </c>
      <c r="I951" s="84">
        <v>2080</v>
      </c>
      <c r="J951" s="84">
        <v>2090</v>
      </c>
      <c r="K951" s="84">
        <v>2100</v>
      </c>
      <c r="M951" s="32"/>
      <c r="N951" s="56"/>
      <c r="O951" s="16"/>
      <c r="P951" s="56"/>
      <c r="Q951" s="56"/>
      <c r="R951" s="56"/>
      <c r="S951" s="56"/>
      <c r="T951" s="56"/>
      <c r="U951" s="56"/>
      <c r="V951" s="56"/>
      <c r="W951" s="57"/>
    </row>
    <row r="952" spans="1:35" ht="14.5">
      <c r="A952" s="84" t="s">
        <v>5</v>
      </c>
      <c r="B952" s="90">
        <f>B934*B$948</f>
        <v>0.11425065150572757</v>
      </c>
      <c r="C952" s="90">
        <f t="shared" ref="C952:K952" si="262">C934*C$948</f>
        <v>0.17534510094022124</v>
      </c>
      <c r="D952" s="90">
        <f t="shared" si="262"/>
        <v>0.21867819121529614</v>
      </c>
      <c r="E952" s="90">
        <f t="shared" si="262"/>
        <v>0.25809338845937674</v>
      </c>
      <c r="F952" s="90">
        <f t="shared" si="262"/>
        <v>0.2908333707802917</v>
      </c>
      <c r="G952" s="90">
        <f t="shared" si="262"/>
        <v>0.31419869600756994</v>
      </c>
      <c r="H952" s="90">
        <f t="shared" si="262"/>
        <v>0.33140038994581877</v>
      </c>
      <c r="I952" s="90">
        <f t="shared" si="262"/>
        <v>0.34110275753101499</v>
      </c>
      <c r="J952" s="90">
        <f t="shared" si="262"/>
        <v>0.34584537494632067</v>
      </c>
      <c r="K952" s="90">
        <f t="shared" si="262"/>
        <v>0.34750767829231161</v>
      </c>
      <c r="M952" s="32"/>
      <c r="N952" s="6"/>
      <c r="O952" s="1"/>
      <c r="P952" s="6"/>
      <c r="Q952" s="6"/>
      <c r="R952" s="1"/>
      <c r="S952" s="1"/>
      <c r="T952" s="1"/>
      <c r="U952" s="1"/>
      <c r="V952" s="1"/>
      <c r="W952" s="1"/>
      <c r="X952" s="3"/>
      <c r="Y952" s="3"/>
      <c r="Z952" s="3"/>
      <c r="AA952" s="3"/>
      <c r="AB952" s="3"/>
      <c r="AC952" s="3"/>
      <c r="AD952" s="3"/>
      <c r="AE952" s="3"/>
      <c r="AF952" s="3"/>
      <c r="AG952" s="3"/>
      <c r="AH952" s="3"/>
      <c r="AI952" s="3"/>
    </row>
    <row r="953" spans="1:35" ht="14.5">
      <c r="A953" s="84" t="s">
        <v>6</v>
      </c>
      <c r="B953" s="90">
        <f t="shared" ref="B953:K961" si="263">B935*B$948</f>
        <v>0.81580477524218131</v>
      </c>
      <c r="C953" s="90">
        <f t="shared" si="263"/>
        <v>1.893220318214353</v>
      </c>
      <c r="D953" s="90">
        <f t="shared" si="263"/>
        <v>2.4353706289984651</v>
      </c>
      <c r="E953" s="90">
        <f t="shared" si="263"/>
        <v>2.5160339259409641</v>
      </c>
      <c r="F953" s="90">
        <f t="shared" si="263"/>
        <v>2.3380117946327306</v>
      </c>
      <c r="G953" s="90">
        <f t="shared" si="263"/>
        <v>2.0480409758776883</v>
      </c>
      <c r="H953" s="90">
        <f t="shared" si="263"/>
        <v>1.7720466469588689</v>
      </c>
      <c r="I953" s="90">
        <f t="shared" si="263"/>
        <v>1.5387276477541776</v>
      </c>
      <c r="J953" s="90">
        <f t="shared" si="263"/>
        <v>1.3597128712159965</v>
      </c>
      <c r="K953" s="90">
        <f t="shared" si="263"/>
        <v>1.2322338718515666</v>
      </c>
      <c r="M953" s="32"/>
      <c r="N953" s="6"/>
      <c r="O953" s="1"/>
      <c r="P953" s="6"/>
      <c r="Q953" s="6"/>
      <c r="R953" s="1"/>
      <c r="S953" s="1"/>
      <c r="T953" s="1"/>
      <c r="U953" s="1"/>
      <c r="V953" s="1"/>
      <c r="W953" s="1"/>
      <c r="X953" s="3"/>
      <c r="Y953" s="3"/>
      <c r="Z953" s="3"/>
      <c r="AA953" s="3"/>
      <c r="AB953" s="3"/>
      <c r="AC953" s="3"/>
      <c r="AD953" s="3"/>
      <c r="AE953" s="3"/>
      <c r="AF953" s="3"/>
      <c r="AG953" s="3"/>
      <c r="AH953" s="3"/>
      <c r="AI953" s="3"/>
    </row>
    <row r="954" spans="1:35" ht="14.5">
      <c r="A954" s="84" t="s">
        <v>11</v>
      </c>
      <c r="B954" s="90">
        <f t="shared" si="263"/>
        <v>1.3066851915911484</v>
      </c>
      <c r="C954" s="90">
        <f t="shared" si="263"/>
        <v>1.3078679065318679</v>
      </c>
      <c r="D954" s="90">
        <f t="shared" si="263"/>
        <v>1.2468743522846195</v>
      </c>
      <c r="E954" s="90">
        <f t="shared" si="263"/>
        <v>1.1761864144090166</v>
      </c>
      <c r="F954" s="90">
        <f t="shared" si="263"/>
        <v>1.0896523364970554</v>
      </c>
      <c r="G954" s="90">
        <f t="shared" si="263"/>
        <v>0.98979242665365197</v>
      </c>
      <c r="H954" s="90">
        <f t="shared" si="263"/>
        <v>0.90340425377111244</v>
      </c>
      <c r="I954" s="90">
        <f t="shared" si="263"/>
        <v>0.82425886679093119</v>
      </c>
      <c r="J954" s="90">
        <f t="shared" si="263"/>
        <v>0.75263965540505828</v>
      </c>
      <c r="K954" s="90">
        <f t="shared" si="263"/>
        <v>0.68895880945917554</v>
      </c>
      <c r="M954" s="32"/>
      <c r="N954" s="6"/>
      <c r="O954" s="1"/>
      <c r="P954" s="6"/>
      <c r="Q954" s="6"/>
      <c r="R954" s="1"/>
      <c r="S954" s="1"/>
      <c r="T954" s="1"/>
      <c r="U954" s="1"/>
      <c r="V954" s="1"/>
      <c r="W954" s="1"/>
      <c r="X954" s="3"/>
      <c r="Y954" s="3"/>
      <c r="Z954" s="3"/>
      <c r="AA954" s="3"/>
      <c r="AB954" s="3"/>
      <c r="AC954" s="3"/>
      <c r="AD954" s="3"/>
      <c r="AE954" s="3"/>
      <c r="AF954" s="3"/>
      <c r="AG954" s="3"/>
      <c r="AH954" s="3"/>
      <c r="AI954" s="3"/>
    </row>
    <row r="955" spans="1:35" ht="14.5">
      <c r="A955" s="84" t="s">
        <v>2</v>
      </c>
      <c r="B955" s="90">
        <f t="shared" si="263"/>
        <v>0.24502139598196276</v>
      </c>
      <c r="C955" s="90">
        <f t="shared" si="263"/>
        <v>0.37392424442725941</v>
      </c>
      <c r="D955" s="90">
        <f t="shared" si="263"/>
        <v>0.43532910348067599</v>
      </c>
      <c r="E955" s="90">
        <f t="shared" si="263"/>
        <v>0.43411455303979213</v>
      </c>
      <c r="F955" s="90">
        <f t="shared" si="263"/>
        <v>0.41325311793675873</v>
      </c>
      <c r="G955" s="90">
        <f t="shared" si="263"/>
        <v>0.39149641728820417</v>
      </c>
      <c r="H955" s="90">
        <f t="shared" si="263"/>
        <v>0.38121776361562643</v>
      </c>
      <c r="I955" s="90">
        <f t="shared" si="263"/>
        <v>0.37816976594588803</v>
      </c>
      <c r="J955" s="90">
        <f t="shared" si="263"/>
        <v>0.38007648452247317</v>
      </c>
      <c r="K955" s="90">
        <f t="shared" si="263"/>
        <v>0.38552325909908286</v>
      </c>
      <c r="M955" s="32"/>
      <c r="N955" s="6"/>
      <c r="O955" s="1"/>
      <c r="P955" s="6"/>
      <c r="Q955" s="6"/>
      <c r="R955" s="1"/>
      <c r="S955" s="1"/>
      <c r="T955" s="1"/>
      <c r="U955" s="1"/>
      <c r="V955" s="1"/>
      <c r="W955" s="1"/>
      <c r="X955" s="3"/>
      <c r="Y955" s="3"/>
      <c r="Z955" s="3"/>
      <c r="AA955" s="3"/>
      <c r="AB955" s="3"/>
      <c r="AC955" s="3"/>
      <c r="AD955" s="3"/>
      <c r="AE955" s="3"/>
      <c r="AF955" s="3"/>
      <c r="AG955" s="3"/>
      <c r="AH955" s="3"/>
      <c r="AI955" s="3"/>
    </row>
    <row r="956" spans="1:35" ht="14.5">
      <c r="A956" s="84" t="s">
        <v>3</v>
      </c>
      <c r="B956" s="90">
        <f t="shared" si="263"/>
        <v>0.45478835699021719</v>
      </c>
      <c r="C956" s="90">
        <f t="shared" si="263"/>
        <v>0.58432946289551235</v>
      </c>
      <c r="D956" s="90">
        <f t="shared" si="263"/>
        <v>0.6555620975755454</v>
      </c>
      <c r="E956" s="90">
        <f t="shared" si="263"/>
        <v>0.69849353222527633</v>
      </c>
      <c r="F956" s="90">
        <f t="shared" si="263"/>
        <v>0.72607543610627734</v>
      </c>
      <c r="G956" s="90">
        <f t="shared" si="263"/>
        <v>0.73736243269272794</v>
      </c>
      <c r="H956" s="90">
        <f t="shared" si="263"/>
        <v>0.73913677493926366</v>
      </c>
      <c r="I956" s="90">
        <f t="shared" si="263"/>
        <v>0.73521814008128505</v>
      </c>
      <c r="J956" s="90">
        <f t="shared" si="263"/>
        <v>0.73099695851897306</v>
      </c>
      <c r="K956" s="90">
        <f t="shared" si="263"/>
        <v>0.73199569016081578</v>
      </c>
      <c r="M956" s="32"/>
      <c r="N956" s="6"/>
      <c r="O956" s="1"/>
      <c r="P956" s="6"/>
      <c r="Q956" s="6"/>
      <c r="R956" s="1"/>
      <c r="S956" s="1"/>
      <c r="T956" s="1"/>
      <c r="U956" s="1"/>
      <c r="V956" s="1"/>
      <c r="W956" s="1"/>
      <c r="X956" s="3"/>
      <c r="Y956" s="3"/>
      <c r="Z956" s="3"/>
      <c r="AA956" s="3"/>
      <c r="AB956" s="3"/>
      <c r="AC956" s="3"/>
      <c r="AD956" s="3"/>
      <c r="AE956" s="3"/>
      <c r="AF956" s="3"/>
      <c r="AG956" s="3"/>
      <c r="AH956" s="3"/>
      <c r="AI956" s="3"/>
    </row>
    <row r="957" spans="1:35" ht="14.5">
      <c r="A957" s="84" t="s">
        <v>4</v>
      </c>
      <c r="B957" s="90">
        <f t="shared" si="263"/>
        <v>0.25213762023136477</v>
      </c>
      <c r="C957" s="90">
        <f t="shared" si="263"/>
        <v>0.33333399046640566</v>
      </c>
      <c r="D957" s="90">
        <f t="shared" si="263"/>
        <v>0.38429052106880102</v>
      </c>
      <c r="E957" s="90">
        <f t="shared" si="263"/>
        <v>0.4290460966638065</v>
      </c>
      <c r="F957" s="90">
        <f t="shared" si="263"/>
        <v>0.46040674946631882</v>
      </c>
      <c r="G957" s="90">
        <f t="shared" si="263"/>
        <v>0.47631853759486825</v>
      </c>
      <c r="H957" s="90">
        <f t="shared" si="263"/>
        <v>0.49098355731279075</v>
      </c>
      <c r="I957" s="90">
        <f t="shared" si="263"/>
        <v>0.5013212519188569</v>
      </c>
      <c r="J957" s="90">
        <f t="shared" si="263"/>
        <v>0.51138931371497098</v>
      </c>
      <c r="K957" s="90">
        <f t="shared" si="263"/>
        <v>0.52377428585789532</v>
      </c>
      <c r="M957" s="32"/>
      <c r="N957" s="6"/>
      <c r="O957" s="1"/>
      <c r="P957" s="6"/>
      <c r="Q957" s="6"/>
      <c r="R957" s="1"/>
      <c r="S957" s="1"/>
      <c r="T957" s="1"/>
      <c r="U957" s="1"/>
      <c r="V957" s="1"/>
      <c r="W957" s="1"/>
      <c r="X957" s="3"/>
      <c r="Y957" s="3"/>
      <c r="Z957" s="3"/>
      <c r="AA957" s="3"/>
      <c r="AB957" s="3"/>
      <c r="AC957" s="3"/>
      <c r="AD957" s="3"/>
      <c r="AE957" s="3"/>
      <c r="AF957" s="3"/>
      <c r="AG957" s="3"/>
      <c r="AH957" s="3"/>
      <c r="AI957" s="3"/>
    </row>
    <row r="958" spans="1:35" ht="14.5">
      <c r="A958" s="84" t="s">
        <v>0</v>
      </c>
      <c r="B958" s="90">
        <f t="shared" si="263"/>
        <v>1.1757292876692502</v>
      </c>
      <c r="C958" s="90">
        <f t="shared" si="263"/>
        <v>1.2050178905188256</v>
      </c>
      <c r="D958" s="90">
        <f t="shared" si="263"/>
        <v>1.1825606771843489</v>
      </c>
      <c r="E958" s="90">
        <f t="shared" si="263"/>
        <v>1.1305102049990576</v>
      </c>
      <c r="F958" s="90">
        <f t="shared" si="263"/>
        <v>1.0616018208492306</v>
      </c>
      <c r="G958" s="90">
        <f t="shared" si="263"/>
        <v>0.98556905929342231</v>
      </c>
      <c r="H958" s="90">
        <f t="shared" si="263"/>
        <v>0.92169074691538622</v>
      </c>
      <c r="I958" s="90">
        <f t="shared" si="263"/>
        <v>0.85496093746159263</v>
      </c>
      <c r="J958" s="90">
        <f t="shared" si="263"/>
        <v>0.78415731554676749</v>
      </c>
      <c r="K958" s="90">
        <f t="shared" si="263"/>
        <v>0.71363857696402777</v>
      </c>
      <c r="M958" s="32"/>
      <c r="N958" s="6"/>
      <c r="O958" s="1"/>
      <c r="P958" s="6"/>
      <c r="Q958" s="6"/>
      <c r="R958" s="1"/>
      <c r="S958" s="1"/>
      <c r="T958" s="1"/>
      <c r="U958" s="1"/>
      <c r="V958" s="1"/>
      <c r="W958" s="1"/>
      <c r="X958" s="3"/>
      <c r="Y958" s="3"/>
      <c r="Z958" s="3"/>
      <c r="AA958" s="3"/>
      <c r="AB958" s="3"/>
      <c r="AC958" s="3"/>
      <c r="AD958" s="3"/>
      <c r="AE958" s="3"/>
      <c r="AF958" s="3"/>
      <c r="AG958" s="3"/>
      <c r="AH958" s="3"/>
      <c r="AI958" s="3"/>
    </row>
    <row r="959" spans="1:35" ht="14.5">
      <c r="A959" s="84" t="s">
        <v>1</v>
      </c>
      <c r="B959" s="90">
        <f t="shared" si="263"/>
        <v>0.342789944065579</v>
      </c>
      <c r="C959" s="90">
        <f t="shared" si="263"/>
        <v>0.28992642173763239</v>
      </c>
      <c r="D959" s="90">
        <f t="shared" si="263"/>
        <v>0.24196360577074816</v>
      </c>
      <c r="E959" s="90">
        <f t="shared" si="263"/>
        <v>0.20686093870391653</v>
      </c>
      <c r="F959" s="90">
        <f t="shared" si="263"/>
        <v>0.17679219432708249</v>
      </c>
      <c r="G959" s="90">
        <f t="shared" si="263"/>
        <v>0.15078909214525069</v>
      </c>
      <c r="H959" s="90">
        <f t="shared" si="263"/>
        <v>0.12902954411054141</v>
      </c>
      <c r="I959" s="90">
        <f t="shared" si="263"/>
        <v>0.10921850407921881</v>
      </c>
      <c r="J959" s="90">
        <f t="shared" si="263"/>
        <v>9.259178191452698E-2</v>
      </c>
      <c r="K959" s="90">
        <f t="shared" si="263"/>
        <v>7.8634718063552669E-2</v>
      </c>
      <c r="M959" s="32"/>
      <c r="N959" s="6"/>
      <c r="O959" s="1"/>
      <c r="P959" s="6"/>
      <c r="Q959" s="6"/>
      <c r="R959" s="1"/>
      <c r="S959" s="1"/>
      <c r="T959" s="1"/>
      <c r="U959" s="1"/>
      <c r="V959" s="1"/>
      <c r="W959" s="1"/>
      <c r="X959" s="3"/>
      <c r="Y959" s="3"/>
      <c r="Z959" s="3"/>
      <c r="AA959" s="3"/>
      <c r="AB959" s="3"/>
      <c r="AC959" s="3"/>
      <c r="AD959" s="3"/>
      <c r="AE959" s="3"/>
      <c r="AF959" s="3"/>
      <c r="AG959" s="3"/>
      <c r="AH959" s="3"/>
      <c r="AI959" s="3"/>
    </row>
    <row r="960" spans="1:35" ht="14.5">
      <c r="A960" s="84" t="s">
        <v>7</v>
      </c>
      <c r="B960" s="90">
        <f t="shared" si="263"/>
        <v>0.32924314889388084</v>
      </c>
      <c r="C960" s="90">
        <f t="shared" si="263"/>
        <v>0.44018944868753723</v>
      </c>
      <c r="D960" s="90">
        <f t="shared" si="263"/>
        <v>0.51392861290787417</v>
      </c>
      <c r="E960" s="90">
        <f t="shared" si="263"/>
        <v>0.54664573118896609</v>
      </c>
      <c r="F960" s="90">
        <f t="shared" si="263"/>
        <v>0.55195864595473632</v>
      </c>
      <c r="G960" s="90">
        <f t="shared" si="263"/>
        <v>0.53957503661566342</v>
      </c>
      <c r="H960" s="90">
        <f t="shared" si="263"/>
        <v>0.52074626912608735</v>
      </c>
      <c r="I960" s="90">
        <f t="shared" si="263"/>
        <v>0.49694786040526362</v>
      </c>
      <c r="J960" s="90">
        <f t="shared" si="263"/>
        <v>0.47453307222037322</v>
      </c>
      <c r="K960" s="90">
        <f t="shared" si="263"/>
        <v>0.45679164386338467</v>
      </c>
      <c r="M960" s="32"/>
      <c r="N960" s="6"/>
      <c r="O960" s="1"/>
      <c r="P960" s="6"/>
      <c r="Q960" s="6"/>
      <c r="R960" s="1"/>
      <c r="S960" s="1"/>
      <c r="T960" s="1"/>
      <c r="U960" s="1"/>
      <c r="V960" s="1"/>
      <c r="W960" s="1"/>
      <c r="X960" s="3"/>
      <c r="Y960" s="3"/>
      <c r="Z960" s="3"/>
      <c r="AA960" s="3"/>
      <c r="AB960" s="3"/>
      <c r="AC960" s="3"/>
      <c r="AD960" s="3"/>
      <c r="AE960" s="3"/>
      <c r="AF960" s="3"/>
      <c r="AG960" s="3"/>
    </row>
    <row r="961" spans="1:33" ht="14.5">
      <c r="A961" s="84" t="s">
        <v>8</v>
      </c>
      <c r="B961" s="90">
        <f t="shared" si="263"/>
        <v>0.36372982047764463</v>
      </c>
      <c r="C961" s="90">
        <f t="shared" si="263"/>
        <v>0.78552853179475057</v>
      </c>
      <c r="D961" s="90">
        <f t="shared" si="263"/>
        <v>1.2042902103435504</v>
      </c>
      <c r="E961" s="90">
        <f t="shared" si="263"/>
        <v>1.394704970155582</v>
      </c>
      <c r="F961" s="90">
        <f t="shared" si="263"/>
        <v>1.415431965621023</v>
      </c>
      <c r="G961" s="90">
        <f t="shared" si="263"/>
        <v>1.3600155559831595</v>
      </c>
      <c r="H961" s="90">
        <f t="shared" si="263"/>
        <v>1.3076641019644222</v>
      </c>
      <c r="I961" s="90">
        <f t="shared" si="263"/>
        <v>1.2570269152942919</v>
      </c>
      <c r="J961" s="90">
        <f t="shared" si="263"/>
        <v>1.2062852474693164</v>
      </c>
      <c r="K961" s="90">
        <f t="shared" si="263"/>
        <v>1.1592861475379923</v>
      </c>
      <c r="M961" s="32"/>
      <c r="N961" s="9" t="s">
        <v>9</v>
      </c>
      <c r="O961" s="1"/>
      <c r="P961" s="6"/>
      <c r="Q961" s="6"/>
      <c r="R961" s="1"/>
      <c r="S961" s="1"/>
      <c r="T961" s="1"/>
      <c r="U961" s="1"/>
      <c r="V961" s="1"/>
      <c r="W961" s="1"/>
      <c r="X961" s="3"/>
      <c r="Y961" s="3"/>
      <c r="Z961" s="3"/>
      <c r="AA961" s="3"/>
      <c r="AB961" s="3"/>
      <c r="AC961" s="3"/>
      <c r="AD961" s="3"/>
      <c r="AE961" s="3"/>
      <c r="AF961" s="3"/>
      <c r="AG961" s="3"/>
    </row>
    <row r="962" spans="1:33" ht="14.5">
      <c r="A962" s="84" t="s">
        <v>89</v>
      </c>
      <c r="B962" s="90">
        <f>SUM(B952:B961)</f>
        <v>5.400180192648957</v>
      </c>
      <c r="C962" s="90">
        <f t="shared" ref="C962:K962" si="264">SUM(C952:C961)</f>
        <v>7.3886833162143652</v>
      </c>
      <c r="D962" s="90">
        <f t="shared" si="264"/>
        <v>8.5188480008299248</v>
      </c>
      <c r="E962" s="90">
        <f t="shared" si="264"/>
        <v>8.7906897557857544</v>
      </c>
      <c r="F962" s="90">
        <f t="shared" si="264"/>
        <v>8.5240174321715045</v>
      </c>
      <c r="G962" s="90">
        <f t="shared" si="264"/>
        <v>7.9931582301522077</v>
      </c>
      <c r="H962" s="90">
        <f t="shared" si="264"/>
        <v>7.4973200486599172</v>
      </c>
      <c r="I962" s="90">
        <f t="shared" si="264"/>
        <v>7.0369526472625212</v>
      </c>
      <c r="J962" s="90">
        <f t="shared" si="264"/>
        <v>6.6382280754747764</v>
      </c>
      <c r="K962" s="90">
        <f t="shared" si="264"/>
        <v>6.3183446811498056</v>
      </c>
      <c r="M962" s="32"/>
      <c r="N962" s="9"/>
      <c r="O962" s="1"/>
      <c r="P962" s="6"/>
      <c r="Q962" s="6"/>
      <c r="R962" s="1"/>
      <c r="S962" s="1"/>
      <c r="T962" s="1"/>
      <c r="U962" s="1"/>
      <c r="V962" s="1"/>
      <c r="W962" s="1"/>
      <c r="X962" s="3"/>
      <c r="Y962" s="3"/>
      <c r="Z962" s="3"/>
      <c r="AA962" s="3"/>
      <c r="AB962" s="3"/>
      <c r="AC962" s="3"/>
      <c r="AD962" s="3"/>
      <c r="AE962" s="3"/>
      <c r="AF962" s="3"/>
      <c r="AG962" s="3"/>
    </row>
    <row r="964" spans="1:33">
      <c r="A964" s="8" t="s">
        <v>139</v>
      </c>
    </row>
    <row r="965" spans="1:33" ht="14.5">
      <c r="A965" s="129"/>
      <c r="B965" s="129">
        <v>2010</v>
      </c>
      <c r="C965" s="129">
        <v>2020</v>
      </c>
      <c r="D965" s="129">
        <v>2030</v>
      </c>
      <c r="E965" s="129">
        <v>2040</v>
      </c>
      <c r="F965" s="129">
        <v>2050</v>
      </c>
      <c r="G965" s="129">
        <v>2060</v>
      </c>
      <c r="H965" s="129">
        <v>2070</v>
      </c>
      <c r="I965" s="129">
        <v>2080</v>
      </c>
      <c r="J965" s="129">
        <v>2090</v>
      </c>
      <c r="K965" s="129">
        <v>2100</v>
      </c>
    </row>
    <row r="966" spans="1:33" ht="14.5">
      <c r="A966" s="129" t="s">
        <v>5</v>
      </c>
      <c r="B966" s="135">
        <f t="shared" ref="B966:B975" si="265">B$923*B53/B$63</f>
        <v>4.8018724486890534E-2</v>
      </c>
      <c r="C966" s="135">
        <f t="shared" ref="C966:C975" si="266">C$976*C53/C$63</f>
        <v>0.25300432058598465</v>
      </c>
      <c r="D966" s="135">
        <f t="shared" ref="D966:K966" si="267">D$976*D53/D$63</f>
        <v>0.31623843850478772</v>
      </c>
      <c r="E966" s="135">
        <f t="shared" si="267"/>
        <v>0.37357136188542134</v>
      </c>
      <c r="F966" s="135">
        <f t="shared" si="267"/>
        <v>0.42107829674832098</v>
      </c>
      <c r="G966" s="135">
        <f t="shared" si="267"/>
        <v>0.45496092757155798</v>
      </c>
      <c r="H966" s="135">
        <f t="shared" si="267"/>
        <v>0.47993972242958294</v>
      </c>
      <c r="I966" s="135">
        <f t="shared" si="267"/>
        <v>0.49413653935903723</v>
      </c>
      <c r="J966" s="135">
        <f t="shared" si="267"/>
        <v>0.50124873976087148</v>
      </c>
      <c r="K966" s="135">
        <f t="shared" si="267"/>
        <v>0.50397253100265693</v>
      </c>
    </row>
    <row r="967" spans="1:33" ht="14.5">
      <c r="A967" s="129" t="s">
        <v>6</v>
      </c>
      <c r="B967" s="135">
        <f t="shared" si="265"/>
        <v>0.34287686084205932</v>
      </c>
      <c r="C967" s="135">
        <f t="shared" si="266"/>
        <v>2.7317154443493838</v>
      </c>
      <c r="D967" s="135">
        <f t="shared" ref="D967:K975" si="268">D$976*D54/D$63</f>
        <v>3.5218775160649236</v>
      </c>
      <c r="E967" s="135">
        <f t="shared" si="268"/>
        <v>3.6417756606408771</v>
      </c>
      <c r="F967" s="135">
        <f t="shared" si="268"/>
        <v>3.3850517965669056</v>
      </c>
      <c r="G967" s="135">
        <f t="shared" si="268"/>
        <v>2.9655712577095565</v>
      </c>
      <c r="H967" s="135">
        <f t="shared" si="268"/>
        <v>2.5663083136768736</v>
      </c>
      <c r="I967" s="135">
        <f t="shared" si="268"/>
        <v>2.2290689186474442</v>
      </c>
      <c r="J967" s="135">
        <f t="shared" si="268"/>
        <v>1.9706909865122231</v>
      </c>
      <c r="K967" s="135">
        <f t="shared" si="268"/>
        <v>1.7870454725948917</v>
      </c>
    </row>
    <row r="968" spans="1:33" ht="14.5">
      <c r="A968" s="129" t="s">
        <v>11</v>
      </c>
      <c r="B968" s="135">
        <f t="shared" si="265"/>
        <v>0.54919035803458505</v>
      </c>
      <c r="C968" s="135">
        <f t="shared" si="266"/>
        <v>1.8871142069781499</v>
      </c>
      <c r="D968" s="135">
        <f t="shared" si="268"/>
        <v>1.8031500808873322</v>
      </c>
      <c r="E968" s="135">
        <f t="shared" si="268"/>
        <v>1.7024440776446532</v>
      </c>
      <c r="F968" s="135">
        <f t="shared" si="268"/>
        <v>1.5776351546900989</v>
      </c>
      <c r="G968" s="135">
        <f t="shared" si="268"/>
        <v>1.4332232636726134</v>
      </c>
      <c r="H968" s="135">
        <f t="shared" si="268"/>
        <v>1.3083255178652591</v>
      </c>
      <c r="I968" s="135">
        <f t="shared" si="268"/>
        <v>1.1940578461463733</v>
      </c>
      <c r="J968" s="135">
        <f t="shared" si="268"/>
        <v>1.0908333784264059</v>
      </c>
      <c r="K968" s="135">
        <f t="shared" si="268"/>
        <v>0.99916156289257996</v>
      </c>
    </row>
    <row r="969" spans="1:33" ht="14.5">
      <c r="A969" s="129" t="s">
        <v>2</v>
      </c>
      <c r="B969" s="135">
        <f t="shared" si="265"/>
        <v>0.10298072485355893</v>
      </c>
      <c r="C969" s="135">
        <f t="shared" si="266"/>
        <v>0.53953289202074151</v>
      </c>
      <c r="D969" s="135">
        <f t="shared" si="268"/>
        <v>0.62954515562495894</v>
      </c>
      <c r="E969" s="135">
        <f t="shared" si="268"/>
        <v>0.62834916369382976</v>
      </c>
      <c r="F969" s="135">
        <f t="shared" si="268"/>
        <v>0.59832170758079761</v>
      </c>
      <c r="G969" s="135">
        <f t="shared" si="268"/>
        <v>0.56688832707979098</v>
      </c>
      <c r="H969" s="135">
        <f t="shared" si="268"/>
        <v>0.55208609647328055</v>
      </c>
      <c r="I969" s="135">
        <f t="shared" si="268"/>
        <v>0.5478334469862125</v>
      </c>
      <c r="J969" s="135">
        <f t="shared" si="268"/>
        <v>0.55086137528715517</v>
      </c>
      <c r="K969" s="135">
        <f t="shared" si="268"/>
        <v>0.55910457461928398</v>
      </c>
    </row>
    <row r="970" spans="1:33" ht="14.5">
      <c r="A970" s="129" t="s">
        <v>3</v>
      </c>
      <c r="B970" s="135">
        <f t="shared" si="265"/>
        <v>0.19114426505536442</v>
      </c>
      <c r="C970" s="135">
        <f t="shared" si="266"/>
        <v>0.84312523113293836</v>
      </c>
      <c r="D970" s="135">
        <f t="shared" si="268"/>
        <v>0.94803205078693087</v>
      </c>
      <c r="E970" s="135">
        <f t="shared" si="268"/>
        <v>1.0110184598650647</v>
      </c>
      <c r="F970" s="135">
        <f t="shared" si="268"/>
        <v>1.0512363389598471</v>
      </c>
      <c r="G970" s="135">
        <f t="shared" si="268"/>
        <v>1.0677036556708737</v>
      </c>
      <c r="H970" s="135">
        <f t="shared" si="268"/>
        <v>1.0704305407119303</v>
      </c>
      <c r="I970" s="135">
        <f t="shared" si="268"/>
        <v>1.0650695117312878</v>
      </c>
      <c r="J970" s="135">
        <f t="shared" si="268"/>
        <v>1.0594656767740112</v>
      </c>
      <c r="K970" s="135">
        <f t="shared" si="268"/>
        <v>1.0615757397540782</v>
      </c>
      <c r="N970" s="8" t="s">
        <v>9</v>
      </c>
    </row>
    <row r="971" spans="1:33" ht="14.5">
      <c r="A971" s="129" t="s">
        <v>4</v>
      </c>
      <c r="B971" s="135">
        <f t="shared" si="265"/>
        <v>0.10597162256062219</v>
      </c>
      <c r="C971" s="135">
        <f t="shared" si="266"/>
        <v>0.48096547513420163</v>
      </c>
      <c r="D971" s="135">
        <f t="shared" si="268"/>
        <v>0.55573641632759341</v>
      </c>
      <c r="E971" s="135">
        <f t="shared" si="268"/>
        <v>0.62101294263704043</v>
      </c>
      <c r="F971" s="135">
        <f t="shared" si="268"/>
        <v>0.66659231489348014</v>
      </c>
      <c r="G971" s="135">
        <f t="shared" si="268"/>
        <v>0.68971108549243687</v>
      </c>
      <c r="H971" s="135">
        <f t="shared" si="268"/>
        <v>0.71105079946561189</v>
      </c>
      <c r="I971" s="135">
        <f t="shared" si="268"/>
        <v>0.72623613577149049</v>
      </c>
      <c r="J971" s="135">
        <f t="shared" si="268"/>
        <v>0.74117876830532181</v>
      </c>
      <c r="K971" s="135">
        <f t="shared" si="268"/>
        <v>0.75960293543750679</v>
      </c>
    </row>
    <row r="972" spans="1:33" ht="14.5">
      <c r="A972" s="129" t="s">
        <v>0</v>
      </c>
      <c r="B972" s="135">
        <f t="shared" si="265"/>
        <v>0.49415053648886637</v>
      </c>
      <c r="C972" s="135">
        <f t="shared" si="266"/>
        <v>1.7387125790791838</v>
      </c>
      <c r="D972" s="135">
        <f t="shared" si="268"/>
        <v>1.7101437500996866</v>
      </c>
      <c r="E972" s="135">
        <f t="shared" si="268"/>
        <v>1.6363310948328995</v>
      </c>
      <c r="F972" s="135">
        <f t="shared" si="268"/>
        <v>1.5370226784800662</v>
      </c>
      <c r="G972" s="135">
        <f t="shared" si="268"/>
        <v>1.4271078113932087</v>
      </c>
      <c r="H972" s="135">
        <f t="shared" si="268"/>
        <v>1.3348083305297465</v>
      </c>
      <c r="I972" s="135">
        <f t="shared" si="268"/>
        <v>1.2385342234766794</v>
      </c>
      <c r="J972" s="135">
        <f t="shared" si="268"/>
        <v>1.1365132937026916</v>
      </c>
      <c r="K972" s="135">
        <f t="shared" si="268"/>
        <v>1.0349533616669229</v>
      </c>
    </row>
    <row r="973" spans="1:33" ht="14.5">
      <c r="A973" s="129" t="s">
        <v>1</v>
      </c>
      <c r="B973" s="135">
        <f t="shared" si="265"/>
        <v>0.1440721401937605</v>
      </c>
      <c r="C973" s="135">
        <f t="shared" si="266"/>
        <v>0.41833297285370274</v>
      </c>
      <c r="D973" s="135">
        <f t="shared" si="268"/>
        <v>0.3499123183646361</v>
      </c>
      <c r="E973" s="135">
        <f t="shared" si="268"/>
        <v>0.29941612628593939</v>
      </c>
      <c r="F973" s="135">
        <f t="shared" si="268"/>
        <v>0.25596566125103931</v>
      </c>
      <c r="G973" s="135">
        <f t="shared" si="268"/>
        <v>0.21834318888587473</v>
      </c>
      <c r="H973" s="135">
        <f t="shared" si="268"/>
        <v>0.18686279637677347</v>
      </c>
      <c r="I973" s="135">
        <f t="shared" si="268"/>
        <v>0.15821875504705915</v>
      </c>
      <c r="J973" s="135">
        <f t="shared" si="268"/>
        <v>0.13419729555172949</v>
      </c>
      <c r="K973" s="135">
        <f t="shared" si="268"/>
        <v>0.11403989138287125</v>
      </c>
    </row>
    <row r="974" spans="1:33" ht="14.5">
      <c r="A974" s="129" t="s">
        <v>7</v>
      </c>
      <c r="B974" s="135">
        <f t="shared" si="265"/>
        <v>0.13837851992589267</v>
      </c>
      <c r="C974" s="135">
        <f t="shared" si="266"/>
        <v>0.63514652988381903</v>
      </c>
      <c r="D974" s="135">
        <f t="shared" si="268"/>
        <v>0.74321074792916719</v>
      </c>
      <c r="E974" s="135">
        <f t="shared" si="268"/>
        <v>0.79122983927678692</v>
      </c>
      <c r="F974" s="135">
        <f t="shared" si="268"/>
        <v>0.7991442174966521</v>
      </c>
      <c r="G974" s="135">
        <f t="shared" si="268"/>
        <v>0.7813067408376676</v>
      </c>
      <c r="H974" s="135">
        <f t="shared" si="268"/>
        <v>0.75415366862264777</v>
      </c>
      <c r="I974" s="135">
        <f t="shared" si="268"/>
        <v>0.71990064741768367</v>
      </c>
      <c r="J974" s="135">
        <f t="shared" si="268"/>
        <v>0.68776141494514775</v>
      </c>
      <c r="K974" s="135">
        <f t="shared" si="268"/>
        <v>0.66246145129791656</v>
      </c>
    </row>
    <row r="975" spans="1:33" ht="14.5">
      <c r="A975" s="129" t="s">
        <v>8</v>
      </c>
      <c r="B975" s="135">
        <f t="shared" si="265"/>
        <v>0.15287301916441659</v>
      </c>
      <c r="C975" s="135">
        <f t="shared" si="266"/>
        <v>1.1334340761273518</v>
      </c>
      <c r="D975" s="135">
        <f t="shared" si="268"/>
        <v>1.741567613620391</v>
      </c>
      <c r="E975" s="135">
        <f t="shared" si="268"/>
        <v>2.0187337546284887</v>
      </c>
      <c r="F975" s="135">
        <f t="shared" si="268"/>
        <v>2.0493098149217501</v>
      </c>
      <c r="G975" s="135">
        <f t="shared" si="268"/>
        <v>1.969307787473882</v>
      </c>
      <c r="H975" s="135">
        <f t="shared" si="268"/>
        <v>1.8937815559919589</v>
      </c>
      <c r="I975" s="135">
        <f t="shared" si="268"/>
        <v>1.8209847797791818</v>
      </c>
      <c r="J975" s="135">
        <f t="shared" si="268"/>
        <v>1.7483216601638076</v>
      </c>
      <c r="K975" s="135">
        <f t="shared" si="268"/>
        <v>1.6812531360518361</v>
      </c>
      <c r="L975" s="8" t="s">
        <v>140</v>
      </c>
      <c r="M975" s="11">
        <f>MIN(B966:K975)</f>
        <v>4.8018724486890534E-2</v>
      </c>
    </row>
    <row r="976" spans="1:33" ht="14.5">
      <c r="A976" s="129" t="s">
        <v>89</v>
      </c>
      <c r="B976" s="140">
        <f>'[8]3rd GHG Study'!$D$59/10^4</f>
        <v>7.8929</v>
      </c>
      <c r="C976" s="140">
        <f>$B$976*C$962/$B$962</f>
        <v>10.799294924627597</v>
      </c>
      <c r="D976" s="140">
        <f t="shared" ref="D976:K976" si="269">$B$976*D$962/$B$962</f>
        <v>12.45114292246755</v>
      </c>
      <c r="E976" s="140">
        <f t="shared" si="269"/>
        <v>12.848466661888617</v>
      </c>
      <c r="F976" s="140">
        <f t="shared" si="269"/>
        <v>12.458698560090808</v>
      </c>
      <c r="G976" s="140">
        <f t="shared" si="269"/>
        <v>11.682795081662107</v>
      </c>
      <c r="H976" s="140">
        <f t="shared" si="269"/>
        <v>10.958078304983445</v>
      </c>
      <c r="I976" s="140">
        <f t="shared" si="269"/>
        <v>10.285205598358615</v>
      </c>
      <c r="J976" s="140">
        <f t="shared" si="269"/>
        <v>9.7024300130276853</v>
      </c>
      <c r="K976" s="140">
        <f t="shared" si="269"/>
        <v>9.2348886434814457</v>
      </c>
      <c r="L976" s="8" t="s">
        <v>141</v>
      </c>
      <c r="M976" s="11">
        <f>MAX(B966:K975)</f>
        <v>3.6417756606408771</v>
      </c>
    </row>
    <row r="978" spans="1:31" ht="14.5">
      <c r="A978" s="34" t="s">
        <v>71</v>
      </c>
      <c r="B978" s="35"/>
      <c r="C978" s="35"/>
      <c r="D978" s="35"/>
      <c r="E978" s="35"/>
      <c r="F978" s="35"/>
      <c r="G978" s="35"/>
      <c r="H978" s="35"/>
      <c r="I978" s="35"/>
      <c r="J978" s="35"/>
      <c r="K978" s="35"/>
      <c r="L978" s="35"/>
      <c r="M978" s="35"/>
      <c r="N978" s="35"/>
      <c r="O978" s="35"/>
      <c r="P978" s="35"/>
      <c r="Q978" s="35"/>
      <c r="R978" s="35"/>
      <c r="S978" s="35"/>
      <c r="T978" s="35"/>
    </row>
    <row r="979" spans="1:31" hidden="1" outlineLevel="1"/>
    <row r="980" spans="1:31" ht="14.5" hidden="1" outlineLevel="1">
      <c r="A980" s="10" t="s">
        <v>137</v>
      </c>
      <c r="B980" s="5"/>
      <c r="C980" s="5"/>
      <c r="D980" s="5"/>
      <c r="E980" s="5"/>
      <c r="F980" s="5"/>
      <c r="G980" s="5"/>
      <c r="H980" s="5"/>
      <c r="I980" s="5"/>
      <c r="J980" s="5"/>
      <c r="K980" s="5"/>
      <c r="U980" s="81"/>
      <c r="V980" s="81"/>
      <c r="W980" s="81"/>
      <c r="X980" s="81"/>
      <c r="Y980" s="81"/>
      <c r="Z980" s="81"/>
      <c r="AA980" s="81"/>
      <c r="AB980" s="81"/>
      <c r="AC980" s="81"/>
      <c r="AD980" s="81"/>
      <c r="AE980" s="81"/>
    </row>
    <row r="981" spans="1:31" ht="14.5" hidden="1" outlineLevel="1">
      <c r="A981" s="23" t="s">
        <v>63</v>
      </c>
      <c r="B981" s="59"/>
      <c r="C981" s="23"/>
      <c r="D981" s="59"/>
      <c r="E981" s="59"/>
      <c r="F981" s="59"/>
      <c r="G981" s="59"/>
      <c r="H981" s="59"/>
      <c r="I981" s="59"/>
      <c r="J981" s="59"/>
      <c r="K981" s="75"/>
      <c r="L981" s="32"/>
      <c r="U981" s="81"/>
      <c r="V981" s="81"/>
      <c r="W981" s="81"/>
      <c r="X981" s="81"/>
      <c r="Y981" s="81"/>
      <c r="Z981" s="81"/>
      <c r="AA981" s="81"/>
      <c r="AB981" s="81"/>
      <c r="AC981" s="81"/>
      <c r="AD981" s="81"/>
      <c r="AE981" s="81"/>
    </row>
    <row r="982" spans="1:31" ht="14.5" hidden="1" outlineLevel="1">
      <c r="A982" s="23"/>
      <c r="B982" s="69">
        <v>2010</v>
      </c>
      <c r="C982" s="69">
        <v>2020</v>
      </c>
      <c r="D982" s="69">
        <v>2030</v>
      </c>
      <c r="E982" s="69">
        <v>2040</v>
      </c>
      <c r="F982" s="69">
        <v>2050</v>
      </c>
      <c r="G982" s="69">
        <v>2060</v>
      </c>
      <c r="H982" s="69">
        <v>2070</v>
      </c>
      <c r="I982" s="69">
        <v>2080</v>
      </c>
      <c r="J982" s="69">
        <v>2090</v>
      </c>
      <c r="K982" s="69">
        <v>2100</v>
      </c>
      <c r="L982" s="6"/>
      <c r="O982" s="1"/>
      <c r="U982" s="81"/>
      <c r="V982" s="81"/>
      <c r="W982" s="81"/>
      <c r="X982" s="81"/>
      <c r="Y982" s="81"/>
      <c r="Z982" s="81"/>
      <c r="AA982" s="81"/>
      <c r="AB982" s="81"/>
      <c r="AC982" s="81"/>
      <c r="AD982" s="81"/>
      <c r="AE982" s="81"/>
    </row>
    <row r="983" spans="1:31" ht="14.5" hidden="1" outlineLevel="1">
      <c r="A983" s="23" t="s">
        <v>5</v>
      </c>
      <c r="B983" s="46">
        <f>[9]trucks!W15</f>
        <v>471.43534095371001</v>
      </c>
      <c r="C983" s="46">
        <f>[9]trucks!X15</f>
        <v>633.024389798568</v>
      </c>
      <c r="D983" s="46">
        <f>[9]trucks!Y15</f>
        <v>829.74568673600515</v>
      </c>
      <c r="E983" s="46">
        <f>[9]trucks!Z15</f>
        <v>1066.324712181289</v>
      </c>
      <c r="F983" s="46">
        <f>[9]trucks!AA15</f>
        <v>1365.1280878857985</v>
      </c>
      <c r="G983" s="46">
        <f>[9]trucks!AB15</f>
        <v>1735.6962333514568</v>
      </c>
      <c r="H983" s="46">
        <f>[9]trucks!AC15</f>
        <v>2201.9673760816909</v>
      </c>
      <c r="I983" s="46">
        <f>[9]trucks!AD15</f>
        <v>2761.0329506059193</v>
      </c>
      <c r="J983" s="46">
        <f>[9]trucks!AE15</f>
        <v>3457.6844363744112</v>
      </c>
      <c r="K983" s="46">
        <f>[9]trucks!AF15</f>
        <v>4325.7816949767857</v>
      </c>
      <c r="L983" s="6"/>
      <c r="O983" s="1"/>
      <c r="U983" s="81"/>
      <c r="V983" s="81"/>
      <c r="W983" s="81"/>
      <c r="X983" s="81"/>
      <c r="Y983" s="81"/>
      <c r="Z983" s="81"/>
      <c r="AA983" s="81"/>
      <c r="AB983" s="81"/>
      <c r="AC983" s="81"/>
      <c r="AD983" s="81"/>
      <c r="AE983" s="81"/>
    </row>
    <row r="984" spans="1:31" ht="14.5" hidden="1" outlineLevel="1">
      <c r="A984" s="23" t="s">
        <v>6</v>
      </c>
      <c r="B984" s="46">
        <f>[9]trucks!W16</f>
        <v>1756.2807949301623</v>
      </c>
      <c r="C984" s="46">
        <f>[9]trucks!X16</f>
        <v>2404.9503917082129</v>
      </c>
      <c r="D984" s="46">
        <f>[9]trucks!Y16</f>
        <v>3096.9500527228438</v>
      </c>
      <c r="E984" s="46">
        <f>[9]trucks!Z16</f>
        <v>3667.7880368083261</v>
      </c>
      <c r="F984" s="46">
        <f>[9]trucks!AA16</f>
        <v>4318.8548521477132</v>
      </c>
      <c r="G984" s="46">
        <f>[9]trucks!AB16</f>
        <v>4789.9594928173246</v>
      </c>
      <c r="H984" s="46">
        <f>[9]trucks!AC16</f>
        <v>5303.0704025775312</v>
      </c>
      <c r="I984" s="46">
        <f>[9]trucks!AD16</f>
        <v>5719.448854792503</v>
      </c>
      <c r="J984" s="46">
        <f>[9]trucks!AE16</f>
        <v>6163.4883215903401</v>
      </c>
      <c r="K984" s="46">
        <f>[9]trucks!AF16</f>
        <v>6637.0263902037059</v>
      </c>
      <c r="L984" s="6"/>
      <c r="O984" s="1"/>
      <c r="U984" s="81"/>
      <c r="V984" s="81"/>
      <c r="W984" s="81"/>
      <c r="X984" s="81"/>
      <c r="Y984" s="81"/>
      <c r="Z984" s="81"/>
      <c r="AA984" s="81"/>
      <c r="AB984" s="81"/>
      <c r="AC984" s="81"/>
      <c r="AD984" s="81"/>
      <c r="AE984" s="81"/>
    </row>
    <row r="985" spans="1:31" ht="14.5" hidden="1" outlineLevel="1">
      <c r="A985" s="23" t="s">
        <v>11</v>
      </c>
      <c r="B985" s="46">
        <f>[9]trucks!W17</f>
        <v>1500.9828364789353</v>
      </c>
      <c r="C985" s="46">
        <f>[9]trucks!X17</f>
        <v>1666.7120273063058</v>
      </c>
      <c r="D985" s="46">
        <f>[9]trucks!Y17</f>
        <v>1849.1547689734457</v>
      </c>
      <c r="E985" s="46">
        <f>[9]trucks!Z17</f>
        <v>2001.3084488133888</v>
      </c>
      <c r="F985" s="46">
        <f>[9]trucks!AA17</f>
        <v>2167.0934528419571</v>
      </c>
      <c r="G985" s="46">
        <f>[9]trucks!AB17</f>
        <v>2296.6886906101377</v>
      </c>
      <c r="H985" s="46">
        <f>[9]trucks!AC17</f>
        <v>2433.3866824523807</v>
      </c>
      <c r="I985" s="46">
        <f>[9]trucks!AD17</f>
        <v>2590.5622917462338</v>
      </c>
      <c r="J985" s="46">
        <f>[9]trucks!AE17</f>
        <v>2757.2245408232729</v>
      </c>
      <c r="K985" s="46">
        <f>[9]trucks!AF17</f>
        <v>2933.9810941105093</v>
      </c>
      <c r="L985" s="6"/>
      <c r="O985" s="1"/>
      <c r="P985" s="80"/>
      <c r="Q985" s="81"/>
      <c r="R985" s="81"/>
      <c r="S985" s="81"/>
      <c r="T985" s="81"/>
      <c r="U985" s="81"/>
      <c r="V985" s="81"/>
      <c r="W985" s="81"/>
      <c r="X985" s="81"/>
      <c r="Y985" s="81"/>
      <c r="Z985" s="81"/>
      <c r="AA985" s="81"/>
      <c r="AB985" s="81"/>
      <c r="AC985" s="81"/>
      <c r="AD985" s="81"/>
      <c r="AE985" s="81"/>
    </row>
    <row r="986" spans="1:31" ht="14.5" hidden="1" outlineLevel="1">
      <c r="A986" s="23" t="s">
        <v>2</v>
      </c>
      <c r="B986" s="46">
        <f>[9]trucks!W18</f>
        <v>344.16736183375639</v>
      </c>
      <c r="C986" s="46">
        <f>[9]trucks!X18</f>
        <v>419.57106494545206</v>
      </c>
      <c r="D986" s="46">
        <f>[9]trucks!Y18</f>
        <v>524.51929581781269</v>
      </c>
      <c r="E986" s="46">
        <f>[9]trucks!Z18</f>
        <v>639.35870544083559</v>
      </c>
      <c r="F986" s="46">
        <f>[9]trucks!AA18</f>
        <v>772.64981758234921</v>
      </c>
      <c r="G986" s="46">
        <f>[9]trucks!AB18</f>
        <v>887.60394111867527</v>
      </c>
      <c r="H986" s="46">
        <f>[9]trucks!AC18</f>
        <v>1016.2821424147157</v>
      </c>
      <c r="I986" s="46">
        <f>[9]trucks!AD18</f>
        <v>1110.8645309786591</v>
      </c>
      <c r="J986" s="46">
        <f>[9]trucks!AE18</f>
        <v>1212.8616225755338</v>
      </c>
      <c r="K986" s="46">
        <f>[9]trucks!AF18</f>
        <v>1322.8546863179238</v>
      </c>
      <c r="L986" s="6"/>
      <c r="O986" s="1"/>
      <c r="P986" s="80"/>
      <c r="Q986" s="81"/>
      <c r="R986" s="81"/>
      <c r="S986" s="81"/>
      <c r="T986" s="81"/>
      <c r="U986" s="81"/>
      <c r="V986" s="81"/>
      <c r="W986" s="81"/>
      <c r="X986" s="81"/>
      <c r="Y986" s="81"/>
      <c r="Z986" s="81"/>
      <c r="AA986" s="81"/>
      <c r="AB986" s="81"/>
      <c r="AC986" s="81"/>
      <c r="AD986" s="81"/>
      <c r="AE986" s="81"/>
    </row>
    <row r="987" spans="1:31" ht="14.5" hidden="1" outlineLevel="1">
      <c r="A987" s="23" t="s">
        <v>3</v>
      </c>
      <c r="B987" s="46">
        <f>[9]trucks!W19</f>
        <v>1392.542022312477</v>
      </c>
      <c r="C987" s="46">
        <f>[9]trucks!X19</f>
        <v>1699.5315351158799</v>
      </c>
      <c r="D987" s="46">
        <f>[9]trucks!Y19</f>
        <v>2018.8742840489679</v>
      </c>
      <c r="E987" s="46">
        <f>[9]trucks!Z19</f>
        <v>2339.2432801270506</v>
      </c>
      <c r="F987" s="46">
        <f>[9]trucks!AA19</f>
        <v>2705.3825155698605</v>
      </c>
      <c r="G987" s="46">
        <f>[9]trucks!AB19</f>
        <v>3017.091262690868</v>
      </c>
      <c r="H987" s="46">
        <f>[9]trucks!AC19</f>
        <v>3361.9733056773543</v>
      </c>
      <c r="I987" s="46">
        <f>[9]trucks!AD19</f>
        <v>3706.9217094508281</v>
      </c>
      <c r="J987" s="46">
        <f>[9]trucks!AE19</f>
        <v>4085.0561764568142</v>
      </c>
      <c r="K987" s="46">
        <f>[9]trucks!AF19</f>
        <v>4499.5694009673362</v>
      </c>
      <c r="L987" s="6"/>
      <c r="O987" s="1"/>
      <c r="P987" s="80"/>
      <c r="Q987" s="81"/>
      <c r="R987" s="81"/>
      <c r="S987" s="81"/>
      <c r="T987" s="81"/>
      <c r="U987" s="81"/>
      <c r="V987" s="81"/>
      <c r="W987" s="81"/>
      <c r="X987" s="81"/>
      <c r="Y987" s="81"/>
      <c r="Z987" s="81"/>
      <c r="AA987" s="81"/>
      <c r="AB987" s="81"/>
      <c r="AC987" s="81"/>
      <c r="AD987" s="81"/>
      <c r="AE987" s="81"/>
    </row>
    <row r="988" spans="1:31" ht="14.5" hidden="1" outlineLevel="1">
      <c r="A988" s="23" t="s">
        <v>4</v>
      </c>
      <c r="B988" s="46">
        <f>[9]trucks!W20</f>
        <v>948.8623056090654</v>
      </c>
      <c r="C988" s="46">
        <f>[9]trucks!X20</f>
        <v>1225.6872778447616</v>
      </c>
      <c r="D988" s="46">
        <f>[9]trucks!Y20</f>
        <v>1543.2121268970088</v>
      </c>
      <c r="E988" s="46">
        <f>[9]trucks!Z20</f>
        <v>1882.0187199667835</v>
      </c>
      <c r="F988" s="46">
        <f>[9]trucks!AA20</f>
        <v>2293.3959547062691</v>
      </c>
      <c r="G988" s="46">
        <f>[9]trucks!AB20</f>
        <v>2705.6245264341933</v>
      </c>
      <c r="H988" s="46">
        <f>[9]trucks!AC20</f>
        <v>3190.7244176267545</v>
      </c>
      <c r="I988" s="46">
        <f>[9]trucks!AD20</f>
        <v>3593.2517187220237</v>
      </c>
      <c r="J988" s="46">
        <f>[9]trucks!AE20</f>
        <v>4045.9537402815063</v>
      </c>
      <c r="K988" s="46">
        <f>[9]trucks!AF20</f>
        <v>4555.0847228668154</v>
      </c>
      <c r="L988" s="6"/>
      <c r="O988" s="1"/>
      <c r="P988" s="80"/>
      <c r="Q988" s="81"/>
      <c r="R988" s="81"/>
      <c r="S988" s="81"/>
      <c r="T988" s="81"/>
      <c r="U988" s="81"/>
      <c r="V988" s="81"/>
      <c r="W988" s="81"/>
      <c r="X988" s="81"/>
      <c r="Y988" s="81"/>
      <c r="Z988" s="81"/>
      <c r="AA988" s="81"/>
      <c r="AB988" s="81"/>
      <c r="AC988" s="81"/>
      <c r="AD988" s="81"/>
      <c r="AE988" s="81"/>
    </row>
    <row r="989" spans="1:31" ht="14.5" hidden="1" outlineLevel="1">
      <c r="A989" s="23" t="s">
        <v>0</v>
      </c>
      <c r="B989" s="46">
        <f>[9]trucks!W21</f>
        <v>2650.8767096501665</v>
      </c>
      <c r="C989" s="46">
        <f>[9]trucks!X21</f>
        <v>3099.922416185203</v>
      </c>
      <c r="D989" s="46">
        <f>[9]trucks!Y21</f>
        <v>3511.1288704166973</v>
      </c>
      <c r="E989" s="46">
        <f>[9]trucks!Z21</f>
        <v>3782.6127679288411</v>
      </c>
      <c r="F989" s="46">
        <f>[9]trucks!AA21</f>
        <v>4068.8148961242191</v>
      </c>
      <c r="G989" s="46">
        <f>[9]trucks!AB21</f>
        <v>4342.0316192432556</v>
      </c>
      <c r="H989" s="46">
        <f>[9]trucks!AC21</f>
        <v>4628.6612966425873</v>
      </c>
      <c r="I989" s="46">
        <f>[9]trucks!AD21</f>
        <v>4906.6044828576687</v>
      </c>
      <c r="J989" s="46">
        <f>[9]trucks!AE21</f>
        <v>5197.1599663298948</v>
      </c>
      <c r="K989" s="46">
        <f>[9]trucks!AF21</f>
        <v>5500.9000584163696</v>
      </c>
      <c r="L989" s="6"/>
      <c r="O989" s="1"/>
      <c r="P989" s="1"/>
      <c r="Q989" s="1"/>
      <c r="R989" s="1"/>
      <c r="S989" s="1"/>
      <c r="T989" s="1"/>
      <c r="U989" s="1"/>
      <c r="V989" s="1"/>
      <c r="W989" s="1"/>
      <c r="X989" s="1"/>
      <c r="Y989" s="1"/>
      <c r="Z989" s="1"/>
    </row>
    <row r="990" spans="1:31" ht="14.5" hidden="1" outlineLevel="1">
      <c r="A990" s="23" t="s">
        <v>1</v>
      </c>
      <c r="B990" s="46">
        <f>[9]trucks!W22</f>
        <v>376.19284665737285</v>
      </c>
      <c r="C990" s="46">
        <f>[9]trucks!X22</f>
        <v>400.64328987563681</v>
      </c>
      <c r="D990" s="46">
        <f>[9]trucks!Y22</f>
        <v>419.6231665488034</v>
      </c>
      <c r="E990" s="46">
        <f>[9]trucks!Z22</f>
        <v>432.02917533874927</v>
      </c>
      <c r="F990" s="46">
        <f>[9]trucks!AA22</f>
        <v>444.76350240721496</v>
      </c>
      <c r="G990" s="46">
        <f>[9]trucks!AB22</f>
        <v>453.10092834410239</v>
      </c>
      <c r="H990" s="46">
        <f>[9]trucks!AC22</f>
        <v>461.57909087610665</v>
      </c>
      <c r="I990" s="46">
        <f>[9]trucks!AD22</f>
        <v>481.54025297753782</v>
      </c>
      <c r="J990" s="46">
        <f>[9]trucks!AE22</f>
        <v>502.28155985860036</v>
      </c>
      <c r="K990" s="46">
        <f>[9]trucks!AF22</f>
        <v>523.83350202250688</v>
      </c>
      <c r="L990" s="6"/>
      <c r="O990" s="1"/>
      <c r="P990" s="1"/>
      <c r="Q990" s="1"/>
      <c r="R990" s="1"/>
      <c r="S990" s="1"/>
      <c r="T990" s="1"/>
      <c r="U990" s="1"/>
      <c r="V990" s="1"/>
      <c r="W990" s="1"/>
      <c r="X990" s="1"/>
      <c r="Y990" s="1"/>
      <c r="Z990" s="1"/>
    </row>
    <row r="991" spans="1:31" ht="14.5" hidden="1" outlineLevel="1">
      <c r="A991" s="23" t="s">
        <v>7</v>
      </c>
      <c r="B991" s="46">
        <f>[9]trucks!W23</f>
        <v>804.36497073455291</v>
      </c>
      <c r="C991" s="46">
        <f>[9]trucks!X23</f>
        <v>1039.430128282849</v>
      </c>
      <c r="D991" s="46">
        <f>[9]trucks!Y23</f>
        <v>1276.046975601605</v>
      </c>
      <c r="E991" s="46">
        <f>[9]trucks!Z23</f>
        <v>1475.2796036837128</v>
      </c>
      <c r="F991" s="46">
        <f>[9]trucks!AA23</f>
        <v>1700.8612473180049</v>
      </c>
      <c r="G991" s="46">
        <f>[9]trucks!AB23</f>
        <v>1864.2708460058204</v>
      </c>
      <c r="H991" s="46">
        <f>[9]trucks!AC23</f>
        <v>2041.5069367120718</v>
      </c>
      <c r="I991" s="46">
        <f>[9]trucks!AD23</f>
        <v>2250.2335370212359</v>
      </c>
      <c r="J991" s="46">
        <f>[9]trucks!AE23</f>
        <v>2478.136369616107</v>
      </c>
      <c r="K991" s="46">
        <f>[9]trucks!AF23</f>
        <v>2726.9772026859341</v>
      </c>
      <c r="L991" s="6"/>
      <c r="O991" s="1"/>
      <c r="P991" s="1"/>
      <c r="Q991" s="1"/>
      <c r="R991" s="1"/>
      <c r="S991" s="1"/>
      <c r="T991" s="1"/>
      <c r="U991" s="1"/>
      <c r="V991" s="1"/>
      <c r="W991" s="1"/>
      <c r="X991" s="1"/>
      <c r="Y991" s="1"/>
      <c r="Z991" s="1"/>
    </row>
    <row r="992" spans="1:31" ht="14.5" hidden="1" outlineLevel="1">
      <c r="A992" s="23" t="s">
        <v>8</v>
      </c>
      <c r="B992" s="46">
        <f>[9]trucks!W24</f>
        <v>751.8153816580882</v>
      </c>
      <c r="C992" s="46">
        <f>[9]trucks!X24</f>
        <v>969.14918733741479</v>
      </c>
      <c r="D992" s="46">
        <f>[9]trucks!Y24</f>
        <v>1224.7745829674234</v>
      </c>
      <c r="E992" s="46">
        <f>[9]trucks!Z24</f>
        <v>1536.2612612555013</v>
      </c>
      <c r="F992" s="46">
        <f>[9]trucks!AA24</f>
        <v>1914.2359016833675</v>
      </c>
      <c r="G992" s="46">
        <f>[9]trucks!AB24</f>
        <v>2392.1636665920373</v>
      </c>
      <c r="H992" s="46">
        <f>[9]trucks!AC24</f>
        <v>2976.3936233903382</v>
      </c>
      <c r="I992" s="46">
        <f>[9]trucks!AD24</f>
        <v>3468.9913345685031</v>
      </c>
      <c r="J992" s="46">
        <f>[9]trucks!AE24</f>
        <v>4037.1607740937498</v>
      </c>
      <c r="K992" s="46">
        <f>[9]trucks!AF24</f>
        <v>4692.4957557329026</v>
      </c>
      <c r="L992" s="6"/>
      <c r="O992" s="1"/>
      <c r="P992" s="1"/>
      <c r="Q992" s="1"/>
      <c r="R992" s="1"/>
      <c r="S992" s="1"/>
      <c r="T992" s="1"/>
      <c r="U992" s="1"/>
      <c r="V992" s="1"/>
      <c r="W992" s="1"/>
      <c r="X992" s="1"/>
      <c r="Y992" s="1"/>
      <c r="Z992" s="1"/>
    </row>
    <row r="993" spans="1:28" ht="14.5" hidden="1" outlineLevel="1">
      <c r="A993" s="23" t="s">
        <v>89</v>
      </c>
      <c r="B993" s="46">
        <f>SUM(B983:B992)</f>
        <v>10997.520570818288</v>
      </c>
      <c r="C993" s="46">
        <f t="shared" ref="C993:K993" si="270">SUM(C983:C992)</f>
        <v>13558.621708400284</v>
      </c>
      <c r="D993" s="46">
        <f t="shared" si="270"/>
        <v>16294.029810730615</v>
      </c>
      <c r="E993" s="46">
        <f t="shared" si="270"/>
        <v>18822.224711544481</v>
      </c>
      <c r="F993" s="46">
        <f t="shared" si="270"/>
        <v>21751.180228266756</v>
      </c>
      <c r="G993" s="46">
        <f t="shared" si="270"/>
        <v>24484.231207207871</v>
      </c>
      <c r="H993" s="46">
        <f t="shared" si="270"/>
        <v>27615.545274451528</v>
      </c>
      <c r="I993" s="46">
        <f t="shared" si="270"/>
        <v>30589.451663721113</v>
      </c>
      <c r="J993" s="46">
        <f t="shared" si="270"/>
        <v>33937.007508000235</v>
      </c>
      <c r="K993" s="46">
        <f t="shared" si="270"/>
        <v>37718.504508300786</v>
      </c>
      <c r="L993" s="6"/>
      <c r="O993" s="1"/>
      <c r="P993" s="1"/>
      <c r="Q993" s="1"/>
      <c r="R993" s="1"/>
      <c r="S993" s="1"/>
      <c r="T993" s="1"/>
      <c r="U993" s="1"/>
      <c r="V993" s="1"/>
      <c r="W993" s="1"/>
      <c r="X993" s="1"/>
      <c r="Y993" s="1"/>
    </row>
    <row r="994" spans="1:28" hidden="1" outlineLevel="1"/>
    <row r="995" spans="1:28" hidden="1" outlineLevel="1">
      <c r="A995" t="s">
        <v>74</v>
      </c>
    </row>
    <row r="996" spans="1:28" hidden="1" outlineLevel="1">
      <c r="A996" t="s">
        <v>75</v>
      </c>
    </row>
    <row r="997" spans="1:28" hidden="1" outlineLevel="1">
      <c r="A997" t="s">
        <v>76</v>
      </c>
    </row>
    <row r="998" spans="1:28" hidden="1" outlineLevel="1">
      <c r="A998" t="s">
        <v>77</v>
      </c>
    </row>
    <row r="999" spans="1:28" hidden="1" outlineLevel="1">
      <c r="A999" t="s">
        <v>78</v>
      </c>
    </row>
    <row r="1000" spans="1:28" hidden="1" outlineLevel="1">
      <c r="A1000" s="106" t="s">
        <v>143</v>
      </c>
    </row>
    <row r="1001" spans="1:28" hidden="1" outlineLevel="1">
      <c r="A1001" s="8"/>
    </row>
    <row r="1002" spans="1:28" hidden="1" outlineLevel="1">
      <c r="A1002" s="8"/>
    </row>
    <row r="1003" spans="1:28" ht="14.5" hidden="1" outlineLevel="1">
      <c r="A1003" s="21" t="s">
        <v>79</v>
      </c>
      <c r="B1003" s="22"/>
      <c r="C1003" s="22"/>
    </row>
    <row r="1004" spans="1:28" ht="14.5" hidden="1" outlineLevel="1">
      <c r="A1004" t="s">
        <v>34</v>
      </c>
      <c r="B1004">
        <v>0.3</v>
      </c>
      <c r="C1004">
        <v>0.3</v>
      </c>
      <c r="D1004">
        <v>0.3</v>
      </c>
      <c r="E1004">
        <v>0.3</v>
      </c>
      <c r="F1004">
        <v>0.3</v>
      </c>
      <c r="G1004">
        <v>0.3</v>
      </c>
      <c r="H1004">
        <v>0.3</v>
      </c>
      <c r="I1004">
        <v>0.3</v>
      </c>
      <c r="J1004">
        <v>0.3</v>
      </c>
      <c r="K1004">
        <v>0.3</v>
      </c>
      <c r="L1004" s="8" t="s">
        <v>144</v>
      </c>
      <c r="M1004" s="103" t="s">
        <v>145</v>
      </c>
      <c r="N1004" s="25"/>
    </row>
    <row r="1005" spans="1:28" ht="14.5" hidden="1" outlineLevel="1">
      <c r="A1005" s="22" t="s">
        <v>69</v>
      </c>
      <c r="B1005" s="42">
        <v>2010</v>
      </c>
      <c r="C1005" s="82">
        <v>2020</v>
      </c>
      <c r="D1005" s="42">
        <v>2030</v>
      </c>
      <c r="E1005" s="42">
        <v>2040</v>
      </c>
      <c r="F1005" s="42">
        <v>2050</v>
      </c>
      <c r="G1005" s="42">
        <v>2060</v>
      </c>
      <c r="H1005" s="42">
        <v>2070</v>
      </c>
      <c r="I1005" s="42">
        <v>2080</v>
      </c>
      <c r="J1005" s="42">
        <v>2090</v>
      </c>
      <c r="K1005" s="83">
        <v>2100</v>
      </c>
      <c r="M1005" s="104"/>
      <c r="N1005" s="62"/>
    </row>
    <row r="1006" spans="1:28" ht="14.5" hidden="1" outlineLevel="1">
      <c r="A1006" s="63" t="s">
        <v>5</v>
      </c>
      <c r="B1006" s="44">
        <v>4.3446517838311296</v>
      </c>
      <c r="C1006" s="44">
        <f t="shared" ref="C1006:C1015" si="271">B1006*(1-C$1004/100)^10</f>
        <v>4.2160578112540099</v>
      </c>
      <c r="D1006" s="44">
        <f t="shared" ref="D1006:G1015" si="272">$L1006*D$1005+$M1006</f>
        <v>3.7262991651420947</v>
      </c>
      <c r="E1006" s="44">
        <f t="shared" si="272"/>
        <v>3.2365405190301857</v>
      </c>
      <c r="F1006" s="44">
        <f t="shared" si="272"/>
        <v>2.7467818729182625</v>
      </c>
      <c r="G1006" s="44">
        <f t="shared" si="272"/>
        <v>2.2570232268063535</v>
      </c>
      <c r="H1006" s="44">
        <f>$H$1012</f>
        <v>1.7672645806944476</v>
      </c>
      <c r="I1006" s="44">
        <f>H1006*(1-I$1004/100)^10</f>
        <v>1.7149566894447745</v>
      </c>
      <c r="J1006" s="44">
        <f>I1006*(1-J$1004/100)^10</f>
        <v>1.6641970188276412</v>
      </c>
      <c r="K1006" s="44">
        <f>J1006*(1-K$1004/100)^10</f>
        <v>1.6149397442634332</v>
      </c>
      <c r="L1006">
        <f>(H1006-C1006)/(H$1005-C$1005)</f>
        <v>-4.8975864611191244E-2</v>
      </c>
      <c r="M1006" s="105">
        <f>H1006-L1006*H$1005</f>
        <v>103.14730432586032</v>
      </c>
      <c r="N1006" s="36"/>
      <c r="Q1006" s="2"/>
      <c r="R1006" s="2"/>
      <c r="S1006" s="2"/>
      <c r="T1006" s="2"/>
      <c r="U1006" s="2"/>
      <c r="V1006" s="2"/>
      <c r="W1006" s="2"/>
      <c r="X1006" s="2"/>
      <c r="Y1006" s="2"/>
      <c r="Z1006" s="2"/>
      <c r="AA1006" s="2"/>
      <c r="AB1006" s="2"/>
    </row>
    <row r="1007" spans="1:28" ht="14.5" hidden="1" outlineLevel="1">
      <c r="A1007" s="63" t="s">
        <v>6</v>
      </c>
      <c r="B1007" s="44">
        <v>3.4757214270649013</v>
      </c>
      <c r="C1007" s="44">
        <f t="shared" si="271"/>
        <v>3.3728462490032056</v>
      </c>
      <c r="D1007" s="44">
        <f t="shared" si="272"/>
        <v>3.0517299153414541</v>
      </c>
      <c r="E1007" s="44">
        <f t="shared" si="272"/>
        <v>2.7306135816797052</v>
      </c>
      <c r="F1007" s="44">
        <f t="shared" si="272"/>
        <v>2.4094972480179422</v>
      </c>
      <c r="G1007" s="44">
        <f t="shared" si="272"/>
        <v>2.0883809143561933</v>
      </c>
      <c r="H1007" s="44">
        <f t="shared" ref="H1007:H1015" si="273">$H$1012</f>
        <v>1.7672645806944476</v>
      </c>
      <c r="I1007" s="44">
        <f t="shared" ref="I1007:K1015" si="274">H1007*(1-I$1004/100)^10</f>
        <v>1.7149566894447745</v>
      </c>
      <c r="J1007" s="44">
        <f t="shared" si="274"/>
        <v>1.6641970188276412</v>
      </c>
      <c r="K1007" s="44">
        <f t="shared" si="274"/>
        <v>1.6149397442634332</v>
      </c>
      <c r="L1007">
        <f t="shared" ref="L1007:L1015" si="275">(H1007-C1007)/(H$1005-C$1005)</f>
        <v>-3.211163336617516E-2</v>
      </c>
      <c r="M1007" s="105">
        <f t="shared" ref="M1007:M1015" si="276">H1007-L1007*H$1005</f>
        <v>68.238345648677026</v>
      </c>
      <c r="N1007" s="36"/>
      <c r="Q1007" s="2"/>
      <c r="R1007" s="2"/>
      <c r="S1007" s="2"/>
      <c r="T1007" s="2"/>
      <c r="U1007" s="2"/>
      <c r="V1007" s="2"/>
      <c r="W1007" s="2"/>
      <c r="X1007" s="2"/>
      <c r="Y1007" s="2"/>
      <c r="Z1007" s="2"/>
      <c r="AA1007" s="2"/>
      <c r="AB1007" s="2"/>
    </row>
    <row r="1008" spans="1:28" ht="14.5" hidden="1" outlineLevel="1">
      <c r="A1008" s="63" t="s">
        <v>11</v>
      </c>
      <c r="B1008" s="44">
        <v>2.6676161952723114</v>
      </c>
      <c r="C1008" s="44">
        <f t="shared" si="271"/>
        <v>2.58865949610996</v>
      </c>
      <c r="D1008" s="44">
        <f t="shared" si="272"/>
        <v>2.4243805130268541</v>
      </c>
      <c r="E1008" s="44">
        <f t="shared" si="272"/>
        <v>2.2601015299437535</v>
      </c>
      <c r="F1008" s="44">
        <f t="shared" si="272"/>
        <v>2.0958225468606457</v>
      </c>
      <c r="G1008" s="44">
        <f t="shared" si="272"/>
        <v>1.9315435637775451</v>
      </c>
      <c r="H1008" s="44">
        <f t="shared" si="273"/>
        <v>1.7672645806944476</v>
      </c>
      <c r="I1008" s="44">
        <f t="shared" si="274"/>
        <v>1.7149566894447745</v>
      </c>
      <c r="J1008" s="44">
        <f t="shared" si="274"/>
        <v>1.6641970188276412</v>
      </c>
      <c r="K1008" s="44">
        <f t="shared" si="274"/>
        <v>1.6149397442634332</v>
      </c>
      <c r="L1008">
        <f t="shared" si="275"/>
        <v>-1.6427898308310249E-2</v>
      </c>
      <c r="M1008" s="105">
        <f t="shared" si="276"/>
        <v>35.773014078896658</v>
      </c>
      <c r="N1008" s="36"/>
      <c r="Q1008" s="2"/>
      <c r="R1008" s="2"/>
      <c r="S1008" s="2"/>
      <c r="T1008" s="2"/>
      <c r="U1008" s="2"/>
      <c r="V1008" s="2"/>
      <c r="W1008" s="2"/>
      <c r="X1008" s="2"/>
      <c r="Y1008" s="2"/>
      <c r="Z1008" s="2"/>
      <c r="AA1008" s="2"/>
      <c r="AB1008" s="2"/>
    </row>
    <row r="1009" spans="1:28" ht="14.5" hidden="1" outlineLevel="1">
      <c r="A1009" s="63" t="s">
        <v>2</v>
      </c>
      <c r="B1009" s="44">
        <v>3.4757214270649013</v>
      </c>
      <c r="C1009" s="44">
        <f t="shared" si="271"/>
        <v>3.3728462490032056</v>
      </c>
      <c r="D1009" s="44">
        <f t="shared" si="272"/>
        <v>3.0517299153414541</v>
      </c>
      <c r="E1009" s="44">
        <f t="shared" si="272"/>
        <v>2.7306135816797052</v>
      </c>
      <c r="F1009" s="44">
        <f t="shared" si="272"/>
        <v>2.4094972480179422</v>
      </c>
      <c r="G1009" s="44">
        <f t="shared" si="272"/>
        <v>2.0883809143561933</v>
      </c>
      <c r="H1009" s="44">
        <f t="shared" si="273"/>
        <v>1.7672645806944476</v>
      </c>
      <c r="I1009" s="44">
        <f t="shared" si="274"/>
        <v>1.7149566894447745</v>
      </c>
      <c r="J1009" s="44">
        <f t="shared" si="274"/>
        <v>1.6641970188276412</v>
      </c>
      <c r="K1009" s="44">
        <f t="shared" si="274"/>
        <v>1.6149397442634332</v>
      </c>
      <c r="L1009">
        <f t="shared" si="275"/>
        <v>-3.211163336617516E-2</v>
      </c>
      <c r="M1009" s="105">
        <f t="shared" si="276"/>
        <v>68.238345648677026</v>
      </c>
      <c r="N1009" s="36"/>
      <c r="Q1009" s="2"/>
      <c r="R1009" s="2"/>
      <c r="S1009" s="2"/>
      <c r="T1009" s="2"/>
      <c r="U1009" s="2"/>
      <c r="V1009" s="2"/>
      <c r="W1009" s="2"/>
      <c r="X1009" s="2"/>
      <c r="Y1009" s="2"/>
      <c r="Z1009" s="2"/>
      <c r="AA1009" s="2"/>
      <c r="AB1009" s="2"/>
    </row>
    <row r="1010" spans="1:28" ht="14.5" hidden="1" outlineLevel="1">
      <c r="A1010" s="63" t="s">
        <v>3</v>
      </c>
      <c r="B1010" s="44">
        <v>3.301935355711656</v>
      </c>
      <c r="C1010" s="44">
        <f t="shared" si="271"/>
        <v>3.204203936553045</v>
      </c>
      <c r="D1010" s="44">
        <f t="shared" si="272"/>
        <v>2.9168160653813189</v>
      </c>
      <c r="E1010" s="44">
        <f t="shared" si="272"/>
        <v>2.6294281942096021</v>
      </c>
      <c r="F1010" s="44">
        <f t="shared" si="272"/>
        <v>2.3420403230378852</v>
      </c>
      <c r="G1010" s="44">
        <f t="shared" si="272"/>
        <v>2.0546524518661613</v>
      </c>
      <c r="H1010" s="44">
        <f t="shared" si="273"/>
        <v>1.7672645806944476</v>
      </c>
      <c r="I1010" s="44">
        <f t="shared" si="274"/>
        <v>1.7149566894447745</v>
      </c>
      <c r="J1010" s="44">
        <f t="shared" si="274"/>
        <v>1.6641970188276412</v>
      </c>
      <c r="K1010" s="44">
        <f t="shared" si="274"/>
        <v>1.6149397442634332</v>
      </c>
      <c r="L1010">
        <f t="shared" si="275"/>
        <v>-2.8738787117171948E-2</v>
      </c>
      <c r="M1010" s="105">
        <f t="shared" si="276"/>
        <v>61.256553913240374</v>
      </c>
      <c r="N1010" s="36"/>
      <c r="Q1010" s="2"/>
      <c r="R1010" s="2"/>
      <c r="S1010" s="2"/>
      <c r="T1010" s="2"/>
      <c r="U1010" s="2"/>
      <c r="V1010" s="2"/>
      <c r="W1010" s="2"/>
      <c r="X1010" s="2"/>
      <c r="Y1010" s="2"/>
      <c r="Z1010" s="2"/>
      <c r="AA1010" s="2"/>
      <c r="AB1010" s="2"/>
    </row>
    <row r="1011" spans="1:28" ht="14.5" hidden="1" outlineLevel="1">
      <c r="A1011" s="63" t="s">
        <v>4</v>
      </c>
      <c r="B1011" s="44">
        <v>3.4757214270649013</v>
      </c>
      <c r="C1011" s="44">
        <f t="shared" si="271"/>
        <v>3.3728462490032056</v>
      </c>
      <c r="D1011" s="44">
        <f t="shared" si="272"/>
        <v>3.0517299153414541</v>
      </c>
      <c r="E1011" s="44">
        <f t="shared" si="272"/>
        <v>2.7306135816797052</v>
      </c>
      <c r="F1011" s="44">
        <f t="shared" si="272"/>
        <v>2.4094972480179422</v>
      </c>
      <c r="G1011" s="44">
        <f t="shared" si="272"/>
        <v>2.0883809143561933</v>
      </c>
      <c r="H1011" s="44">
        <f t="shared" si="273"/>
        <v>1.7672645806944476</v>
      </c>
      <c r="I1011" s="44">
        <f t="shared" si="274"/>
        <v>1.7149566894447745</v>
      </c>
      <c r="J1011" s="44">
        <f t="shared" si="274"/>
        <v>1.6641970188276412</v>
      </c>
      <c r="K1011" s="44">
        <f t="shared" si="274"/>
        <v>1.6149397442634332</v>
      </c>
      <c r="L1011">
        <f t="shared" si="275"/>
        <v>-3.211163336617516E-2</v>
      </c>
      <c r="M1011" s="105">
        <f t="shared" si="276"/>
        <v>68.238345648677026</v>
      </c>
      <c r="N1011" s="36"/>
      <c r="Q1011" s="2"/>
      <c r="R1011" s="2"/>
      <c r="S1011" s="2"/>
      <c r="T1011" s="2"/>
      <c r="U1011" s="2"/>
      <c r="V1011" s="2"/>
      <c r="W1011" s="2"/>
      <c r="X1011" s="2"/>
      <c r="Y1011" s="2"/>
      <c r="Z1011" s="2"/>
      <c r="AA1011" s="2"/>
      <c r="AB1011" s="2"/>
    </row>
    <row r="1012" spans="1:28" ht="14.5" hidden="1" outlineLevel="1">
      <c r="A1012" s="63" t="s">
        <v>0</v>
      </c>
      <c r="B1012" s="44">
        <v>2.6936841059752985</v>
      </c>
      <c r="C1012" s="44">
        <f t="shared" si="271"/>
        <v>2.6139558429774845</v>
      </c>
      <c r="D1012" s="44">
        <f>C1012*(1-D$1004/100)^10</f>
        <v>2.5365873948913551</v>
      </c>
      <c r="E1012" s="44">
        <f>D1012*(1-E$1004/100)^10</f>
        <v>2.4615089153887952</v>
      </c>
      <c r="F1012" s="44">
        <f>E1012*(1-F$1004/100)^10</f>
        <v>2.3886526254688882</v>
      </c>
      <c r="G1012" s="44">
        <f>F1012*(1-G$1004/100)^10</f>
        <v>2.3179527522687051</v>
      </c>
      <c r="H1012" s="44">
        <v>1.7672645806944476</v>
      </c>
      <c r="I1012" s="44">
        <f t="shared" si="274"/>
        <v>1.7149566894447745</v>
      </c>
      <c r="J1012" s="44">
        <f t="shared" si="274"/>
        <v>1.6641970188276412</v>
      </c>
      <c r="K1012" s="44">
        <f t="shared" si="274"/>
        <v>1.6149397442634332</v>
      </c>
      <c r="L1012">
        <f t="shared" si="275"/>
        <v>-1.6933825245660738E-2</v>
      </c>
      <c r="M1012" s="105">
        <f t="shared" si="276"/>
        <v>36.820282839212169</v>
      </c>
      <c r="N1012" s="36"/>
      <c r="Q1012" s="2"/>
      <c r="R1012" s="2"/>
      <c r="S1012" s="2"/>
      <c r="T1012" s="2"/>
      <c r="U1012" s="2"/>
      <c r="V1012" s="2"/>
      <c r="W1012" s="2"/>
      <c r="X1012" s="2"/>
      <c r="Y1012" s="2"/>
      <c r="Z1012" s="2"/>
      <c r="AA1012" s="2"/>
      <c r="AB1012" s="2"/>
    </row>
    <row r="1013" spans="1:28" ht="14.5" hidden="1" outlineLevel="1">
      <c r="A1013" s="63" t="s">
        <v>1</v>
      </c>
      <c r="B1013" s="44">
        <v>3.9970796411246363</v>
      </c>
      <c r="C1013" s="44">
        <f t="shared" si="271"/>
        <v>3.8787731863536865</v>
      </c>
      <c r="D1013" s="44">
        <f>$L1013*D$1005+$M1013</f>
        <v>3.4564714652218385</v>
      </c>
      <c r="E1013" s="44">
        <f t="shared" si="272"/>
        <v>3.0341697440899793</v>
      </c>
      <c r="F1013" s="44">
        <f t="shared" si="272"/>
        <v>2.6118680229581344</v>
      </c>
      <c r="G1013" s="44">
        <f t="shared" si="272"/>
        <v>2.1895663018262894</v>
      </c>
      <c r="H1013" s="44">
        <f t="shared" si="273"/>
        <v>1.7672645806944476</v>
      </c>
      <c r="I1013" s="44">
        <f t="shared" si="274"/>
        <v>1.7149566894447745</v>
      </c>
      <c r="J1013" s="44">
        <f t="shared" si="274"/>
        <v>1.6641970188276412</v>
      </c>
      <c r="K1013" s="44">
        <f t="shared" si="274"/>
        <v>1.6149397442634332</v>
      </c>
      <c r="L1013">
        <f t="shared" si="275"/>
        <v>-4.2230172113184777E-2</v>
      </c>
      <c r="M1013" s="105">
        <f t="shared" si="276"/>
        <v>89.18372085498693</v>
      </c>
      <c r="N1013" s="36"/>
      <c r="Q1013" s="2"/>
      <c r="R1013" s="2"/>
      <c r="S1013" s="2"/>
      <c r="T1013" s="2"/>
      <c r="U1013" s="2"/>
      <c r="V1013" s="2"/>
      <c r="W1013" s="2"/>
      <c r="X1013" s="2"/>
      <c r="Y1013" s="2"/>
      <c r="Z1013" s="2"/>
      <c r="AA1013" s="2"/>
      <c r="AB1013" s="2"/>
    </row>
    <row r="1014" spans="1:28" ht="14.5" hidden="1" outlineLevel="1">
      <c r="A1014" s="63" t="s">
        <v>7</v>
      </c>
      <c r="B1014" s="44">
        <v>3.301935355711656</v>
      </c>
      <c r="C1014" s="44">
        <f t="shared" si="271"/>
        <v>3.204203936553045</v>
      </c>
      <c r="D1014" s="44">
        <f>$L1014*D$1005+$M1014</f>
        <v>2.9168160653813189</v>
      </c>
      <c r="E1014" s="44">
        <f t="shared" si="272"/>
        <v>2.6294281942096021</v>
      </c>
      <c r="F1014" s="44">
        <f t="shared" si="272"/>
        <v>2.3420403230378852</v>
      </c>
      <c r="G1014" s="44">
        <f t="shared" si="272"/>
        <v>2.0546524518661613</v>
      </c>
      <c r="H1014" s="44">
        <f t="shared" si="273"/>
        <v>1.7672645806944476</v>
      </c>
      <c r="I1014" s="44">
        <f t="shared" si="274"/>
        <v>1.7149566894447745</v>
      </c>
      <c r="J1014" s="44">
        <f t="shared" si="274"/>
        <v>1.6641970188276412</v>
      </c>
      <c r="K1014" s="44">
        <f t="shared" si="274"/>
        <v>1.6149397442634332</v>
      </c>
      <c r="L1014">
        <f t="shared" si="275"/>
        <v>-2.8738787117171948E-2</v>
      </c>
      <c r="M1014" s="105">
        <f t="shared" si="276"/>
        <v>61.256553913240374</v>
      </c>
      <c r="N1014" s="36"/>
      <c r="Q1014" s="2"/>
      <c r="R1014" s="2"/>
      <c r="S1014" s="2"/>
      <c r="T1014" s="2"/>
      <c r="U1014" s="2"/>
      <c r="V1014" s="2"/>
      <c r="W1014" s="2"/>
      <c r="X1014" s="2"/>
      <c r="Y1014" s="2"/>
      <c r="Z1014" s="2"/>
      <c r="AA1014" s="2"/>
      <c r="AB1014" s="2"/>
    </row>
    <row r="1015" spans="1:28" ht="14.5" hidden="1" outlineLevel="1">
      <c r="A1015" s="63" t="s">
        <v>8</v>
      </c>
      <c r="B1015" s="44">
        <v>3.9101866054480139</v>
      </c>
      <c r="C1015" s="44">
        <f t="shared" si="271"/>
        <v>3.7944520301286064</v>
      </c>
      <c r="D1015" s="44">
        <f>$L1015*D$1005+$M1015</f>
        <v>3.3890145402417744</v>
      </c>
      <c r="E1015" s="44">
        <f t="shared" si="272"/>
        <v>2.9835770503549526</v>
      </c>
      <c r="F1015" s="44">
        <f t="shared" si="272"/>
        <v>2.5781395604681165</v>
      </c>
      <c r="G1015" s="44">
        <f t="shared" si="272"/>
        <v>2.1727020705812805</v>
      </c>
      <c r="H1015" s="44">
        <f t="shared" si="273"/>
        <v>1.7672645806944476</v>
      </c>
      <c r="I1015" s="44">
        <f t="shared" si="274"/>
        <v>1.7149566894447745</v>
      </c>
      <c r="J1015" s="44">
        <f t="shared" si="274"/>
        <v>1.6641970188276412</v>
      </c>
      <c r="K1015" s="44">
        <f t="shared" si="274"/>
        <v>1.6149397442634332</v>
      </c>
      <c r="L1015">
        <f t="shared" si="275"/>
        <v>-4.0543748988683175E-2</v>
      </c>
      <c r="M1015" s="105">
        <f t="shared" si="276"/>
        <v>85.692824987268622</v>
      </c>
      <c r="N1015" s="36"/>
      <c r="Q1015" s="2"/>
      <c r="R1015" s="2"/>
      <c r="S1015" s="2"/>
      <c r="T1015" s="2"/>
      <c r="U1015" s="2"/>
      <c r="V1015" s="2"/>
      <c r="W1015" s="2"/>
      <c r="X1015" s="2"/>
      <c r="Y1015" s="2"/>
      <c r="Z1015" s="2"/>
      <c r="AA1015" s="2"/>
      <c r="AB1015" s="2"/>
    </row>
    <row r="1016" spans="1:28" collapsed="1"/>
    <row r="1017" spans="1:28">
      <c r="A1017" s="54" t="s">
        <v>80</v>
      </c>
      <c r="B1017" s="5"/>
      <c r="C1017" s="5"/>
      <c r="D1017" s="5"/>
      <c r="E1017" s="5"/>
      <c r="F1017" s="5"/>
      <c r="G1017" s="5"/>
      <c r="H1017" s="5"/>
      <c r="I1017" s="5"/>
      <c r="J1017" s="5"/>
      <c r="K1017" s="5"/>
    </row>
    <row r="1018" spans="1:28" ht="14.5">
      <c r="A1018" s="18" t="s">
        <v>41</v>
      </c>
      <c r="B1018" s="17"/>
      <c r="C1018" s="17"/>
      <c r="D1018" s="17"/>
      <c r="E1018" s="17"/>
      <c r="F1018" s="17"/>
      <c r="G1018" s="17"/>
      <c r="H1018" s="17"/>
      <c r="I1018" s="17"/>
      <c r="J1018" s="17"/>
      <c r="K1018" s="17"/>
      <c r="AB1018">
        <v>2100</v>
      </c>
    </row>
    <row r="1019" spans="1:28" ht="14.5">
      <c r="A1019" s="17"/>
      <c r="B1019" s="70">
        <v>2010</v>
      </c>
      <c r="C1019" s="70">
        <v>2020</v>
      </c>
      <c r="D1019" s="70">
        <v>2030</v>
      </c>
      <c r="E1019" s="70">
        <v>2040</v>
      </c>
      <c r="F1019" s="70">
        <v>2050</v>
      </c>
      <c r="G1019" s="70">
        <v>2060</v>
      </c>
      <c r="H1019" s="70">
        <v>2070</v>
      </c>
      <c r="I1019" s="70">
        <v>2080</v>
      </c>
      <c r="J1019" s="70">
        <v>2090</v>
      </c>
      <c r="K1019" s="70">
        <v>2100</v>
      </c>
      <c r="Q1019" s="2"/>
      <c r="R1019" s="2"/>
      <c r="S1019" s="2"/>
      <c r="T1019" s="2"/>
      <c r="U1019" s="2"/>
      <c r="V1019" s="2"/>
      <c r="W1019" s="2"/>
      <c r="X1019" s="2"/>
      <c r="Y1019" s="2"/>
      <c r="Z1019" s="2"/>
      <c r="AA1019" s="2"/>
      <c r="AB1019" s="2">
        <v>9.9461290418947375</v>
      </c>
    </row>
    <row r="1020" spans="1:28" ht="14.5">
      <c r="A1020" s="17" t="s">
        <v>5</v>
      </c>
      <c r="B1020" s="47">
        <f>B1006*B983/1000</f>
        <v>2.0482223950355727</v>
      </c>
      <c r="C1020" s="47">
        <f t="shared" ref="C1020:K1020" si="277">C1006*C983/1000</f>
        <v>2.6688674233245555</v>
      </c>
      <c r="D1020" s="47">
        <f t="shared" si="277"/>
        <v>3.0918806597646298</v>
      </c>
      <c r="E1020" s="47">
        <f t="shared" si="277"/>
        <v>3.4512031374179424</v>
      </c>
      <c r="F1020" s="47">
        <f t="shared" si="277"/>
        <v>3.7497090860162801</v>
      </c>
      <c r="G1020" s="47">
        <f t="shared" si="277"/>
        <v>3.9175067133545385</v>
      </c>
      <c r="H1020" s="47">
        <f t="shared" si="277"/>
        <v>3.8914589515938625</v>
      </c>
      <c r="I1020" s="47">
        <f t="shared" si="277"/>
        <v>4.7350519284190646</v>
      </c>
      <c r="J1020" s="47">
        <f t="shared" si="277"/>
        <v>5.7542681310610275</v>
      </c>
      <c r="K1020" s="47">
        <f t="shared" si="277"/>
        <v>6.9858767842252512</v>
      </c>
      <c r="U1020" s="2"/>
      <c r="V1020" s="2"/>
      <c r="W1020" s="2"/>
      <c r="X1020" s="2"/>
      <c r="Y1020" s="2"/>
      <c r="Z1020" s="2"/>
      <c r="AA1020" s="2"/>
      <c r="AB1020" s="2">
        <v>3.2209455026907055</v>
      </c>
    </row>
    <row r="1021" spans="1:28" ht="14.5">
      <c r="A1021" s="17" t="s">
        <v>6</v>
      </c>
      <c r="B1021" s="47">
        <f t="shared" ref="B1021:K1029" si="278">B1007*B984/1000</f>
        <v>6.1043427908813426</v>
      </c>
      <c r="C1021" s="47">
        <f t="shared" si="278"/>
        <v>8.1115279077118352</v>
      </c>
      <c r="D1021" s="47">
        <f t="shared" si="278"/>
        <v>9.4510551222125958</v>
      </c>
      <c r="E1021" s="47">
        <f>E1007*E984/1000</f>
        <v>10.015311828031157</v>
      </c>
      <c r="F1021" s="47">
        <f t="shared" si="278"/>
        <v>10.406268880838851</v>
      </c>
      <c r="G1021" s="47">
        <f t="shared" si="278"/>
        <v>10.003259985338973</v>
      </c>
      <c r="H1021" s="47">
        <f t="shared" si="278"/>
        <v>9.3719284914043168</v>
      </c>
      <c r="I1021" s="47">
        <f t="shared" si="278"/>
        <v>9.8086070734636586</v>
      </c>
      <c r="J1021" s="47">
        <f t="shared" si="278"/>
        <v>10.257258890369625</v>
      </c>
      <c r="K1021" s="47">
        <f t="shared" si="278"/>
        <v>10.71839770126523</v>
      </c>
      <c r="U1021" s="2"/>
      <c r="V1021" s="2"/>
      <c r="W1021" s="2"/>
      <c r="X1021" s="2"/>
      <c r="Y1021" s="2"/>
      <c r="Z1021" s="2"/>
      <c r="AA1021" s="2"/>
      <c r="AB1021" s="2">
        <v>1.4741149264848434</v>
      </c>
    </row>
    <row r="1022" spans="1:28" ht="14.5">
      <c r="A1022" s="17" t="s">
        <v>11</v>
      </c>
      <c r="B1022" s="47">
        <f t="shared" si="278"/>
        <v>4.0040461234169795</v>
      </c>
      <c r="C1022" s="47">
        <f t="shared" si="278"/>
        <v>4.3145499167671515</v>
      </c>
      <c r="D1022" s="47">
        <f t="shared" si="278"/>
        <v>4.4830547874698956</v>
      </c>
      <c r="E1022" s="47">
        <f t="shared" si="278"/>
        <v>4.5231602870524998</v>
      </c>
      <c r="F1022" s="47">
        <f t="shared" si="278"/>
        <v>4.541843319620261</v>
      </c>
      <c r="G1022" s="47">
        <f t="shared" si="278"/>
        <v>4.4361542583486893</v>
      </c>
      <c r="H1022" s="47">
        <f t="shared" si="278"/>
        <v>4.3004380950316587</v>
      </c>
      <c r="I1022" s="47">
        <f t="shared" si="278"/>
        <v>4.4427021316535891</v>
      </c>
      <c r="J1022" s="47">
        <f t="shared" si="278"/>
        <v>4.5885648610765033</v>
      </c>
      <c r="K1022" s="47">
        <f t="shared" si="278"/>
        <v>4.7382026777965738</v>
      </c>
      <c r="U1022" s="2"/>
      <c r="V1022" s="2"/>
      <c r="W1022" s="2"/>
      <c r="X1022" s="2"/>
      <c r="Y1022" s="2"/>
      <c r="Z1022" s="2"/>
      <c r="AA1022" s="2"/>
      <c r="AB1022" s="2">
        <v>2.664623368858984</v>
      </c>
    </row>
    <row r="1023" spans="1:28" ht="14.5">
      <c r="A1023" s="17" t="s">
        <v>2</v>
      </c>
      <c r="B1023" s="47">
        <f t="shared" si="278"/>
        <v>1.1962298740219861</v>
      </c>
      <c r="C1023" s="47">
        <f t="shared" si="278"/>
        <v>1.4151486925915484</v>
      </c>
      <c r="D1023" s="47">
        <f t="shared" si="278"/>
        <v>1.6006912262210526</v>
      </c>
      <c r="E1023" s="47">
        <f t="shared" si="278"/>
        <v>1.7458415646418999</v>
      </c>
      <c r="F1023" s="47">
        <f t="shared" si="278"/>
        <v>1.8616976091462354</v>
      </c>
      <c r="G1023" s="47">
        <f t="shared" si="278"/>
        <v>1.8536551301395798</v>
      </c>
      <c r="H1023" s="47">
        <f t="shared" si="278"/>
        <v>1.7960394342817974</v>
      </c>
      <c r="I1023" s="47">
        <f t="shared" si="278"/>
        <v>1.9050845584687834</v>
      </c>
      <c r="J1023" s="47">
        <f t="shared" si="278"/>
        <v>2.0184406965406589</v>
      </c>
      <c r="K1023" s="47">
        <f t="shared" si="278"/>
        <v>2.1363306088199518</v>
      </c>
      <c r="U1023" s="2"/>
      <c r="V1023" s="2"/>
      <c r="W1023" s="2"/>
      <c r="X1023" s="2"/>
      <c r="Y1023" s="2"/>
      <c r="Z1023" s="2"/>
      <c r="AA1023" s="2"/>
      <c r="AB1023" s="2">
        <v>8.3402417240067326</v>
      </c>
    </row>
    <row r="1024" spans="1:28" ht="14.5">
      <c r="A1024" s="17" t="s">
        <v>3</v>
      </c>
      <c r="B1024" s="47">
        <f t="shared" si="278"/>
        <v>4.5980837377877775</v>
      </c>
      <c r="C1024" s="47">
        <f t="shared" si="278"/>
        <v>5.4456456351143423</v>
      </c>
      <c r="D1024" s="47">
        <f t="shared" si="278"/>
        <v>5.8886849456992376</v>
      </c>
      <c r="E1024" s="47">
        <f t="shared" si="278"/>
        <v>6.150872233881417</v>
      </c>
      <c r="F1024" s="47">
        <f t="shared" si="278"/>
        <v>6.3361149407062829</v>
      </c>
      <c r="G1024" s="47">
        <f t="shared" si="278"/>
        <v>6.1990739603917646</v>
      </c>
      <c r="H1024" s="47">
        <f t="shared" si="278"/>
        <v>5.9414963443638156</v>
      </c>
      <c r="I1024" s="47">
        <f t="shared" si="278"/>
        <v>6.3572101828707561</v>
      </c>
      <c r="J1024" s="47">
        <f t="shared" si="278"/>
        <v>6.7983383106028725</v>
      </c>
      <c r="K1024" s="47">
        <f t="shared" si="278"/>
        <v>7.2665334576937592</v>
      </c>
      <c r="U1024" s="2"/>
      <c r="V1024" s="2"/>
      <c r="W1024" s="2"/>
      <c r="X1024" s="2"/>
      <c r="Y1024" s="2"/>
      <c r="Z1024" s="2"/>
      <c r="AA1024" s="2"/>
      <c r="AB1024" s="2">
        <v>8.4300511733911065</v>
      </c>
    </row>
    <row r="1025" spans="1:28" ht="14.5">
      <c r="A1025" s="17" t="s">
        <v>4</v>
      </c>
      <c r="B1025" s="47">
        <f t="shared" si="278"/>
        <v>3.2979810469396336</v>
      </c>
      <c r="C1025" s="47">
        <f t="shared" si="278"/>
        <v>4.134054737529655</v>
      </c>
      <c r="D1025" s="47">
        <f t="shared" si="278"/>
        <v>4.7094666133693144</v>
      </c>
      <c r="E1025" s="47">
        <f t="shared" si="278"/>
        <v>5.1390658777167531</v>
      </c>
      <c r="F1025" s="47">
        <f t="shared" si="278"/>
        <v>5.5259312414802357</v>
      </c>
      <c r="G1025" s="47">
        <f t="shared" si="278"/>
        <v>5.6503746224191831</v>
      </c>
      <c r="H1025" s="47">
        <f t="shared" si="278"/>
        <v>5.6388542500286825</v>
      </c>
      <c r="I1025" s="47">
        <f t="shared" si="278"/>
        <v>6.1622710718812677</v>
      </c>
      <c r="J1025" s="47">
        <f t="shared" si="278"/>
        <v>6.7332641528910271</v>
      </c>
      <c r="K1025" s="47">
        <f t="shared" si="278"/>
        <v>7.3561873574448065</v>
      </c>
      <c r="U1025" s="2"/>
      <c r="V1025" s="2"/>
      <c r="W1025" s="2"/>
      <c r="X1025" s="2"/>
      <c r="Y1025" s="2"/>
      <c r="Z1025" s="2"/>
      <c r="AA1025" s="2"/>
      <c r="AB1025" s="2">
        <v>9.1106042777358063</v>
      </c>
    </row>
    <row r="1026" spans="1:28" ht="14.5">
      <c r="A1026" s="17" t="s">
        <v>0</v>
      </c>
      <c r="B1026" s="47">
        <f t="shared" si="278"/>
        <v>7.1406244596847497</v>
      </c>
      <c r="C1026" s="47">
        <f t="shared" si="278"/>
        <v>8.1030603125641925</v>
      </c>
      <c r="D1026" s="47">
        <f t="shared" si="278"/>
        <v>8.9062852345381156</v>
      </c>
      <c r="E1026" s="47">
        <f t="shared" si="278"/>
        <v>9.3109350517203318</v>
      </c>
      <c r="F1026" s="47">
        <f t="shared" si="278"/>
        <v>9.7189853841740366</v>
      </c>
      <c r="G1026" s="47">
        <f t="shared" si="278"/>
        <v>10.064624142262646</v>
      </c>
      <c r="H1026" s="47">
        <f t="shared" si="278"/>
        <v>8.18006916558768</v>
      </c>
      <c r="I1026" s="47">
        <f t="shared" si="278"/>
        <v>8.4146141803364767</v>
      </c>
      <c r="J1026" s="47">
        <f t="shared" si="278"/>
        <v>8.649098122336575</v>
      </c>
      <c r="K1026" s="47">
        <f t="shared" si="278"/>
        <v>8.8836221335576369</v>
      </c>
      <c r="U1026" s="2"/>
      <c r="V1026" s="2"/>
      <c r="W1026" s="2"/>
      <c r="X1026" s="2"/>
      <c r="Y1026" s="2"/>
      <c r="Z1026" s="2"/>
      <c r="AA1026" s="2"/>
      <c r="AB1026" s="2">
        <v>15.225842416380083</v>
      </c>
    </row>
    <row r="1027" spans="1:28" ht="14.5">
      <c r="A1027" s="17" t="s">
        <v>1</v>
      </c>
      <c r="B1027" s="47">
        <f t="shared" si="278"/>
        <v>1.5036727685109073</v>
      </c>
      <c r="C1027" s="47">
        <f t="shared" si="278"/>
        <v>1.5540044500621475</v>
      </c>
      <c r="D1027" s="47">
        <f t="shared" si="278"/>
        <v>1.4504155013219699</v>
      </c>
      <c r="E1027" s="47">
        <f t="shared" si="278"/>
        <v>1.3108498523769776</v>
      </c>
      <c r="F1027" s="47">
        <f t="shared" si="278"/>
        <v>1.1616635697162681</v>
      </c>
      <c r="G1027" s="47">
        <f t="shared" si="278"/>
        <v>0.99209452402845477</v>
      </c>
      <c r="H1027" s="47">
        <f t="shared" si="278"/>
        <v>0.81573237849448699</v>
      </c>
      <c r="I1027" s="47">
        <f t="shared" si="278"/>
        <v>0.82582067808075754</v>
      </c>
      <c r="J1027" s="47">
        <f t="shared" si="278"/>
        <v>0.8358954745287801</v>
      </c>
      <c r="K1027" s="47">
        <f t="shared" si="278"/>
        <v>0.84595954179284594</v>
      </c>
      <c r="U1027" s="2"/>
      <c r="V1027" s="2"/>
      <c r="W1027" s="2"/>
      <c r="X1027" s="2"/>
      <c r="Y1027" s="2"/>
      <c r="Z1027" s="2"/>
      <c r="AA1027" s="2"/>
      <c r="AB1027" s="2">
        <v>4.5757467802784673</v>
      </c>
    </row>
    <row r="1028" spans="1:28" ht="14.5">
      <c r="A1028" s="17" t="s">
        <v>7</v>
      </c>
      <c r="B1028" s="47">
        <f t="shared" si="278"/>
        <v>2.6559611357643917</v>
      </c>
      <c r="C1028" s="47">
        <f t="shared" si="278"/>
        <v>3.3305461088157413</v>
      </c>
      <c r="D1028" s="47">
        <f t="shared" si="278"/>
        <v>3.7219943186160052</v>
      </c>
      <c r="E1028" s="47">
        <f t="shared" si="278"/>
        <v>3.879141784268322</v>
      </c>
      <c r="F1028" s="47">
        <f t="shared" si="278"/>
        <v>3.9834856251112805</v>
      </c>
      <c r="G1028" s="47">
        <f t="shared" si="278"/>
        <v>3.8304286646884615</v>
      </c>
      <c r="H1028" s="47">
        <f t="shared" si="278"/>
        <v>3.6078829004932658</v>
      </c>
      <c r="I1028" s="47">
        <f t="shared" si="278"/>
        <v>3.8590530571275439</v>
      </c>
      <c r="J1028" s="47">
        <f t="shared" si="278"/>
        <v>4.1241071585634792</v>
      </c>
      <c r="K1028" s="47">
        <f t="shared" si="278"/>
        <v>4.4039038663178349</v>
      </c>
      <c r="U1028" s="2"/>
      <c r="V1028" s="2"/>
      <c r="W1028" s="2"/>
      <c r="X1028" s="2"/>
      <c r="Y1028" s="2"/>
      <c r="Z1028" s="2"/>
      <c r="AA1028" s="2"/>
      <c r="AB1028" s="2">
        <v>8.1397797830539051</v>
      </c>
    </row>
    <row r="1029" spans="1:28" ht="14.5">
      <c r="A1029" s="17" t="s">
        <v>8</v>
      </c>
      <c r="B1029" s="47">
        <f t="shared" si="278"/>
        <v>2.939738435129243</v>
      </c>
      <c r="C1029" s="47">
        <f t="shared" si="278"/>
        <v>3.6773901013899426</v>
      </c>
      <c r="D1029" s="47">
        <f t="shared" si="278"/>
        <v>4.1507788701951531</v>
      </c>
      <c r="E1029" s="47">
        <f t="shared" si="278"/>
        <v>4.5835538424312681</v>
      </c>
      <c r="F1029" s="47">
        <f t="shared" si="278"/>
        <v>4.9351673061982453</v>
      </c>
      <c r="G1029" s="47">
        <f t="shared" si="278"/>
        <v>5.197458951573827</v>
      </c>
      <c r="H1029" s="47">
        <f t="shared" si="278"/>
        <v>5.2600750288225537</v>
      </c>
      <c r="I1029" s="47">
        <f t="shared" si="278"/>
        <v>5.9491698948442098</v>
      </c>
      <c r="J1029" s="47">
        <f t="shared" si="278"/>
        <v>6.7186309247747102</v>
      </c>
      <c r="K1029" s="47">
        <f t="shared" si="278"/>
        <v>7.57809789572054</v>
      </c>
      <c r="U1029" s="2"/>
      <c r="V1029" s="2"/>
      <c r="W1029" s="2"/>
      <c r="X1029" s="2"/>
      <c r="Y1029" s="2"/>
      <c r="Z1029" s="2"/>
    </row>
    <row r="1030" spans="1:28" ht="14.5">
      <c r="A1030" s="17" t="s">
        <v>89</v>
      </c>
      <c r="B1030" s="47">
        <f>SUM(B1020:B1029)</f>
        <v>35.488902767172576</v>
      </c>
      <c r="C1030" s="47">
        <f t="shared" ref="C1030:K1030" si="279">SUM(C1020:C1029)</f>
        <v>42.754795285871111</v>
      </c>
      <c r="D1030" s="47">
        <f t="shared" si="279"/>
        <v>47.454307279407971</v>
      </c>
      <c r="E1030" s="47">
        <f t="shared" si="279"/>
        <v>50.109935459538562</v>
      </c>
      <c r="F1030" s="47">
        <f t="shared" si="279"/>
        <v>52.220866963007978</v>
      </c>
      <c r="G1030" s="47">
        <f t="shared" si="279"/>
        <v>52.144630952546116</v>
      </c>
      <c r="H1030" s="47">
        <f t="shared" si="279"/>
        <v>48.803975040102124</v>
      </c>
      <c r="I1030" s="47">
        <f t="shared" si="279"/>
        <v>52.459584757146111</v>
      </c>
      <c r="J1030" s="47">
        <f t="shared" si="279"/>
        <v>56.477866722745254</v>
      </c>
      <c r="K1030" s="47">
        <f t="shared" si="279"/>
        <v>60.91311202463443</v>
      </c>
      <c r="U1030" s="2"/>
      <c r="V1030" s="2"/>
      <c r="W1030" s="2"/>
      <c r="X1030" s="2"/>
      <c r="Y1030" s="2"/>
      <c r="Z1030" s="2"/>
    </row>
    <row r="1032" spans="1:28">
      <c r="A1032" t="s">
        <v>284</v>
      </c>
      <c r="B1032">
        <v>80000</v>
      </c>
      <c r="C1032" s="8" t="s">
        <v>292</v>
      </c>
      <c r="E1032" s="12" t="s">
        <v>91</v>
      </c>
      <c r="H1032" s="8" t="s">
        <v>138</v>
      </c>
    </row>
    <row r="1034" spans="1:28">
      <c r="A1034" t="s">
        <v>88</v>
      </c>
    </row>
    <row r="1035" spans="1:28" ht="14.5">
      <c r="A1035" s="129"/>
      <c r="B1035" s="129">
        <v>2010</v>
      </c>
      <c r="C1035" s="129">
        <v>2020</v>
      </c>
      <c r="D1035" s="129">
        <v>2030</v>
      </c>
      <c r="E1035" s="129">
        <v>2040</v>
      </c>
      <c r="F1035" s="129">
        <v>2050</v>
      </c>
      <c r="G1035" s="129">
        <v>2060</v>
      </c>
      <c r="H1035" s="129">
        <v>2070</v>
      </c>
      <c r="I1035" s="129">
        <v>2080</v>
      </c>
      <c r="J1035" s="129">
        <v>2090</v>
      </c>
      <c r="K1035" s="129">
        <v>2100</v>
      </c>
    </row>
    <row r="1036" spans="1:28" ht="14.5">
      <c r="A1036" s="129" t="s">
        <v>5</v>
      </c>
      <c r="B1036" s="137">
        <f>B983/$B$1032</f>
        <v>5.8929417619213754E-3</v>
      </c>
      <c r="C1036" s="137">
        <f t="shared" ref="C1036:K1036" si="280">C983/$B$1032</f>
        <v>7.9128048724820994E-3</v>
      </c>
      <c r="D1036" s="137">
        <f t="shared" si="280"/>
        <v>1.0371821084200065E-2</v>
      </c>
      <c r="E1036" s="137">
        <f t="shared" si="280"/>
        <v>1.3329058902266112E-2</v>
      </c>
      <c r="F1036" s="137">
        <f t="shared" si="280"/>
        <v>1.7064101098572482E-2</v>
      </c>
      <c r="G1036" s="137">
        <f t="shared" si="280"/>
        <v>2.1696202916893212E-2</v>
      </c>
      <c r="H1036" s="137">
        <f t="shared" si="280"/>
        <v>2.7524592201021134E-2</v>
      </c>
      <c r="I1036" s="137">
        <f t="shared" si="280"/>
        <v>3.4512911882573993E-2</v>
      </c>
      <c r="J1036" s="137">
        <f t="shared" si="280"/>
        <v>4.3221055454680142E-2</v>
      </c>
      <c r="K1036" s="137">
        <f t="shared" si="280"/>
        <v>5.4072271187209822E-2</v>
      </c>
    </row>
    <row r="1037" spans="1:28" ht="14.5">
      <c r="A1037" s="129" t="s">
        <v>6</v>
      </c>
      <c r="B1037" s="137">
        <f t="shared" ref="B1037:K1045" si="281">B984/$B$1032</f>
        <v>2.1953509936627029E-2</v>
      </c>
      <c r="C1037" s="137">
        <f t="shared" si="281"/>
        <v>3.0061879896352662E-2</v>
      </c>
      <c r="D1037" s="137">
        <f t="shared" si="281"/>
        <v>3.8711875659035548E-2</v>
      </c>
      <c r="E1037" s="137">
        <f t="shared" si="281"/>
        <v>4.5847350460104075E-2</v>
      </c>
      <c r="F1037" s="137">
        <f t="shared" si="281"/>
        <v>5.3985685651846416E-2</v>
      </c>
      <c r="G1037" s="137">
        <f t="shared" si="281"/>
        <v>5.9874493660216556E-2</v>
      </c>
      <c r="H1037" s="137">
        <f t="shared" si="281"/>
        <v>6.6288380032219138E-2</v>
      </c>
      <c r="I1037" s="137">
        <f t="shared" si="281"/>
        <v>7.1493110684906283E-2</v>
      </c>
      <c r="J1037" s="137">
        <f t="shared" si="281"/>
        <v>7.7043604019879253E-2</v>
      </c>
      <c r="K1037" s="137">
        <f t="shared" si="281"/>
        <v>8.2962829877546329E-2</v>
      </c>
    </row>
    <row r="1038" spans="1:28" ht="14.5">
      <c r="A1038" s="129" t="s">
        <v>11</v>
      </c>
      <c r="B1038" s="137">
        <f t="shared" si="281"/>
        <v>1.8762285455986689E-2</v>
      </c>
      <c r="C1038" s="137">
        <f t="shared" si="281"/>
        <v>2.0833900341328822E-2</v>
      </c>
      <c r="D1038" s="137">
        <f t="shared" si="281"/>
        <v>2.3114434612168073E-2</v>
      </c>
      <c r="E1038" s="137">
        <f t="shared" si="281"/>
        <v>2.5016355610167362E-2</v>
      </c>
      <c r="F1038" s="137">
        <f t="shared" si="281"/>
        <v>2.7088668160524462E-2</v>
      </c>
      <c r="G1038" s="137">
        <f t="shared" si="281"/>
        <v>2.8708608632626722E-2</v>
      </c>
      <c r="H1038" s="137">
        <f t="shared" si="281"/>
        <v>3.0417333530654758E-2</v>
      </c>
      <c r="I1038" s="137">
        <f t="shared" si="281"/>
        <v>3.2382028646827925E-2</v>
      </c>
      <c r="J1038" s="137">
        <f t="shared" si="281"/>
        <v>3.4465306760290915E-2</v>
      </c>
      <c r="K1038" s="137">
        <f t="shared" si="281"/>
        <v>3.6674763676381367E-2</v>
      </c>
    </row>
    <row r="1039" spans="1:28" ht="14.5">
      <c r="A1039" s="129" t="s">
        <v>2</v>
      </c>
      <c r="B1039" s="137">
        <f t="shared" si="281"/>
        <v>4.3020920229219547E-3</v>
      </c>
      <c r="C1039" s="137">
        <f t="shared" si="281"/>
        <v>5.2446383118181505E-3</v>
      </c>
      <c r="D1039" s="137">
        <f t="shared" si="281"/>
        <v>6.5564911977226588E-3</v>
      </c>
      <c r="E1039" s="137">
        <f t="shared" si="281"/>
        <v>7.9919838180104452E-3</v>
      </c>
      <c r="F1039" s="137">
        <f t="shared" si="281"/>
        <v>9.6581227197793645E-3</v>
      </c>
      <c r="G1039" s="137">
        <f t="shared" si="281"/>
        <v>1.109504926398344E-2</v>
      </c>
      <c r="H1039" s="137">
        <f t="shared" si="281"/>
        <v>1.2703526780183947E-2</v>
      </c>
      <c r="I1039" s="137">
        <f t="shared" si="281"/>
        <v>1.3885806637233239E-2</v>
      </c>
      <c r="J1039" s="137">
        <f t="shared" si="281"/>
        <v>1.5160770282194173E-2</v>
      </c>
      <c r="K1039" s="137">
        <f t="shared" si="281"/>
        <v>1.6535683578974048E-2</v>
      </c>
    </row>
    <row r="1040" spans="1:28" ht="14.5">
      <c r="A1040" s="129" t="s">
        <v>3</v>
      </c>
      <c r="B1040" s="137">
        <f t="shared" si="281"/>
        <v>1.7406775278905964E-2</v>
      </c>
      <c r="C1040" s="137">
        <f t="shared" si="281"/>
        <v>2.1244144188948499E-2</v>
      </c>
      <c r="D1040" s="137">
        <f t="shared" si="281"/>
        <v>2.5235928550612099E-2</v>
      </c>
      <c r="E1040" s="137">
        <f t="shared" si="281"/>
        <v>2.9240541001588134E-2</v>
      </c>
      <c r="F1040" s="137">
        <f t="shared" si="281"/>
        <v>3.3817281444623259E-2</v>
      </c>
      <c r="G1040" s="137">
        <f t="shared" si="281"/>
        <v>3.771364078363585E-2</v>
      </c>
      <c r="H1040" s="137">
        <f t="shared" si="281"/>
        <v>4.2024666320966929E-2</v>
      </c>
      <c r="I1040" s="137">
        <f t="shared" si="281"/>
        <v>4.6336521368135354E-2</v>
      </c>
      <c r="J1040" s="137">
        <f t="shared" si="281"/>
        <v>5.106320220571018E-2</v>
      </c>
      <c r="K1040" s="137">
        <f t="shared" si="281"/>
        <v>5.6244617512091699E-2</v>
      </c>
    </row>
    <row r="1041" spans="1:20" ht="14.5">
      <c r="A1041" s="129" t="s">
        <v>4</v>
      </c>
      <c r="B1041" s="137">
        <f t="shared" si="281"/>
        <v>1.1860778820113318E-2</v>
      </c>
      <c r="C1041" s="137">
        <f t="shared" si="281"/>
        <v>1.5321090973059521E-2</v>
      </c>
      <c r="D1041" s="137">
        <f t="shared" si="281"/>
        <v>1.9290151586212612E-2</v>
      </c>
      <c r="E1041" s="137">
        <f t="shared" si="281"/>
        <v>2.3525233999584793E-2</v>
      </c>
      <c r="F1041" s="137">
        <f t="shared" si="281"/>
        <v>2.8667449433828363E-2</v>
      </c>
      <c r="G1041" s="137">
        <f t="shared" si="281"/>
        <v>3.3820306580427416E-2</v>
      </c>
      <c r="H1041" s="137">
        <f t="shared" si="281"/>
        <v>3.9884055220334433E-2</v>
      </c>
      <c r="I1041" s="137">
        <f t="shared" si="281"/>
        <v>4.4915646484025296E-2</v>
      </c>
      <c r="J1041" s="137">
        <f t="shared" si="281"/>
        <v>5.0574421753518825E-2</v>
      </c>
      <c r="K1041" s="137">
        <f t="shared" si="281"/>
        <v>5.6938559035835189E-2</v>
      </c>
    </row>
    <row r="1042" spans="1:20" ht="14.5">
      <c r="A1042" s="129" t="s">
        <v>0</v>
      </c>
      <c r="B1042" s="137">
        <f t="shared" si="281"/>
        <v>3.3135958870627084E-2</v>
      </c>
      <c r="C1042" s="137">
        <f t="shared" si="281"/>
        <v>3.8749030202315037E-2</v>
      </c>
      <c r="D1042" s="137">
        <f t="shared" si="281"/>
        <v>4.3889110880208713E-2</v>
      </c>
      <c r="E1042" s="137">
        <f t="shared" si="281"/>
        <v>4.7282659599110516E-2</v>
      </c>
      <c r="F1042" s="137">
        <f t="shared" si="281"/>
        <v>5.0860186201552741E-2</v>
      </c>
      <c r="G1042" s="137">
        <f t="shared" si="281"/>
        <v>5.4275395240540696E-2</v>
      </c>
      <c r="H1042" s="137">
        <f t="shared" si="281"/>
        <v>5.785826620803234E-2</v>
      </c>
      <c r="I1042" s="137">
        <f t="shared" si="281"/>
        <v>6.133255603572086E-2</v>
      </c>
      <c r="J1042" s="137">
        <f t="shared" si="281"/>
        <v>6.4964499579123688E-2</v>
      </c>
      <c r="K1042" s="137">
        <f t="shared" si="281"/>
        <v>6.8761250730204615E-2</v>
      </c>
    </row>
    <row r="1043" spans="1:20" ht="14.5">
      <c r="A1043" s="129" t="s">
        <v>1</v>
      </c>
      <c r="B1043" s="137">
        <f t="shared" si="281"/>
        <v>4.7024105832171609E-3</v>
      </c>
      <c r="C1043" s="137">
        <f t="shared" si="281"/>
        <v>5.00804112344546E-3</v>
      </c>
      <c r="D1043" s="137">
        <f t="shared" si="281"/>
        <v>5.2452895818600421E-3</v>
      </c>
      <c r="E1043" s="137">
        <f t="shared" si="281"/>
        <v>5.4003646917343655E-3</v>
      </c>
      <c r="F1043" s="137">
        <f t="shared" si="281"/>
        <v>5.559543780090187E-3</v>
      </c>
      <c r="G1043" s="137">
        <f t="shared" si="281"/>
        <v>5.6637616043012798E-3</v>
      </c>
      <c r="H1043" s="137">
        <f t="shared" si="281"/>
        <v>5.7697386359513332E-3</v>
      </c>
      <c r="I1043" s="137">
        <f t="shared" si="281"/>
        <v>6.0192531622192229E-3</v>
      </c>
      <c r="J1043" s="137">
        <f t="shared" si="281"/>
        <v>6.2785194982325045E-3</v>
      </c>
      <c r="K1043" s="137">
        <f t="shared" si="281"/>
        <v>6.5479187752813363E-3</v>
      </c>
    </row>
    <row r="1044" spans="1:20" ht="14.5">
      <c r="A1044" s="129" t="s">
        <v>7</v>
      </c>
      <c r="B1044" s="137">
        <f t="shared" si="281"/>
        <v>1.0054562134181912E-2</v>
      </c>
      <c r="C1044" s="137">
        <f t="shared" si="281"/>
        <v>1.2992876603535613E-2</v>
      </c>
      <c r="D1044" s="137">
        <f t="shared" si="281"/>
        <v>1.5950587195020061E-2</v>
      </c>
      <c r="E1044" s="137">
        <f t="shared" si="281"/>
        <v>1.8440995046046411E-2</v>
      </c>
      <c r="F1044" s="137">
        <f t="shared" si="281"/>
        <v>2.1260765591475061E-2</v>
      </c>
      <c r="G1044" s="137">
        <f t="shared" si="281"/>
        <v>2.3303385575072756E-2</v>
      </c>
      <c r="H1044" s="137">
        <f t="shared" si="281"/>
        <v>2.5518836708900899E-2</v>
      </c>
      <c r="I1044" s="137">
        <f t="shared" si="281"/>
        <v>2.8127919212765449E-2</v>
      </c>
      <c r="J1044" s="137">
        <f t="shared" si="281"/>
        <v>3.0976704620201339E-2</v>
      </c>
      <c r="K1044" s="137">
        <f t="shared" si="281"/>
        <v>3.4087215033574175E-2</v>
      </c>
    </row>
    <row r="1045" spans="1:20" ht="14.5">
      <c r="A1045" s="129" t="s">
        <v>8</v>
      </c>
      <c r="B1045" s="137">
        <f t="shared" si="281"/>
        <v>9.3976922707261022E-3</v>
      </c>
      <c r="C1045" s="137">
        <f t="shared" si="281"/>
        <v>1.2114364841717684E-2</v>
      </c>
      <c r="D1045" s="137">
        <f t="shared" si="281"/>
        <v>1.5309682287092792E-2</v>
      </c>
      <c r="E1045" s="137">
        <f t="shared" si="281"/>
        <v>1.9203265765693766E-2</v>
      </c>
      <c r="F1045" s="137">
        <f t="shared" si="281"/>
        <v>2.3927948771042092E-2</v>
      </c>
      <c r="G1045" s="137">
        <f t="shared" si="281"/>
        <v>2.9902045832400467E-2</v>
      </c>
      <c r="H1045" s="137">
        <f t="shared" si="281"/>
        <v>3.7204920292379227E-2</v>
      </c>
      <c r="I1045" s="137">
        <f t="shared" si="281"/>
        <v>4.3362391682106288E-2</v>
      </c>
      <c r="J1045" s="137">
        <f t="shared" si="281"/>
        <v>5.0464509676171873E-2</v>
      </c>
      <c r="K1045" s="137">
        <f t="shared" si="281"/>
        <v>5.8656196946661285E-2</v>
      </c>
    </row>
    <row r="1046" spans="1:20" ht="14.5">
      <c r="A1046" s="129" t="s">
        <v>89</v>
      </c>
      <c r="B1046" s="137">
        <f>SUM(B1036:B1045)</f>
        <v>0.13746900713522855</v>
      </c>
      <c r="C1046" s="137">
        <f t="shared" ref="C1046:K1046" si="282">SUM(C1036:C1045)</f>
        <v>0.16948277135500356</v>
      </c>
      <c r="D1046" s="137">
        <f t="shared" si="282"/>
        <v>0.20367537263413268</v>
      </c>
      <c r="E1046" s="137">
        <f t="shared" si="282"/>
        <v>0.23527780889430594</v>
      </c>
      <c r="F1046" s="137">
        <f t="shared" si="282"/>
        <v>0.27188975285333444</v>
      </c>
      <c r="G1046" s="137">
        <f t="shared" si="282"/>
        <v>0.30605289009009845</v>
      </c>
      <c r="H1046" s="137">
        <f t="shared" si="282"/>
        <v>0.34519431593064409</v>
      </c>
      <c r="I1046" s="137">
        <f t="shared" si="282"/>
        <v>0.3823681457965139</v>
      </c>
      <c r="J1046" s="137">
        <f t="shared" si="282"/>
        <v>0.42421259385000293</v>
      </c>
      <c r="K1046" s="137">
        <f t="shared" si="282"/>
        <v>0.4714813063537599</v>
      </c>
    </row>
    <row r="1049" spans="1:20" ht="14.5">
      <c r="A1049" s="34" t="s">
        <v>81</v>
      </c>
      <c r="B1049" s="35"/>
      <c r="C1049" s="35"/>
      <c r="D1049" s="35"/>
      <c r="E1049" s="35"/>
      <c r="F1049" s="35"/>
      <c r="G1049" s="35"/>
      <c r="H1049" s="35"/>
      <c r="I1049" s="35"/>
      <c r="J1049" s="35"/>
      <c r="K1049" s="35"/>
      <c r="L1049" s="35"/>
      <c r="M1049" s="35"/>
      <c r="N1049" s="35"/>
      <c r="O1049" s="35"/>
      <c r="P1049" s="35"/>
      <c r="Q1049" s="35"/>
      <c r="R1049" s="35"/>
      <c r="S1049" s="35"/>
      <c r="T1049" s="35"/>
    </row>
    <row r="1050" spans="1:20" hidden="1" outlineLevel="1"/>
    <row r="1051" spans="1:20" hidden="1" outlineLevel="1">
      <c r="A1051" t="s">
        <v>72</v>
      </c>
      <c r="B1051">
        <v>1990</v>
      </c>
      <c r="D1051" t="s">
        <v>73</v>
      </c>
      <c r="E1051">
        <v>1990</v>
      </c>
    </row>
    <row r="1052" spans="1:20" hidden="1" outlineLevel="1">
      <c r="A1052" t="s">
        <v>5</v>
      </c>
      <c r="B1052" s="3">
        <v>71</v>
      </c>
      <c r="D1052" t="s">
        <v>5</v>
      </c>
      <c r="E1052" s="2">
        <v>0</v>
      </c>
      <c r="F1052" s="8" t="s">
        <v>154</v>
      </c>
    </row>
    <row r="1053" spans="1:20" hidden="1" outlineLevel="1">
      <c r="A1053" t="s">
        <v>6</v>
      </c>
      <c r="B1053" s="3">
        <v>18</v>
      </c>
      <c r="D1053" t="s">
        <v>6</v>
      </c>
      <c r="E1053" s="2">
        <v>0</v>
      </c>
    </row>
    <row r="1054" spans="1:20" hidden="1" outlineLevel="1">
      <c r="A1054" t="s">
        <v>11</v>
      </c>
      <c r="B1054" s="3">
        <v>62.687005649717513</v>
      </c>
      <c r="C1054" s="1"/>
      <c r="D1054" t="s">
        <v>11</v>
      </c>
      <c r="E1054" s="2">
        <v>1.5008716707021792</v>
      </c>
    </row>
    <row r="1055" spans="1:20" hidden="1" outlineLevel="1">
      <c r="A1055" t="s">
        <v>2</v>
      </c>
      <c r="B1055" s="3">
        <v>11</v>
      </c>
      <c r="D1055" t="s">
        <v>2</v>
      </c>
      <c r="E1055" s="2">
        <v>0.1</v>
      </c>
    </row>
    <row r="1056" spans="1:20" hidden="1" outlineLevel="1">
      <c r="A1056" t="s">
        <v>3</v>
      </c>
      <c r="B1056" s="3">
        <v>60</v>
      </c>
      <c r="D1056" t="s">
        <v>3</v>
      </c>
      <c r="E1056" s="2">
        <v>0.4</v>
      </c>
    </row>
    <row r="1057" spans="1:39" ht="14.5" hidden="1" outlineLevel="1">
      <c r="A1057" t="s">
        <v>4</v>
      </c>
      <c r="B1057" s="3">
        <v>86</v>
      </c>
      <c r="D1057" t="s">
        <v>4</v>
      </c>
      <c r="E1057" s="2">
        <v>0.7</v>
      </c>
      <c r="N1057" s="25"/>
      <c r="O1057" s="25"/>
    </row>
    <row r="1058" spans="1:39" ht="14.5" hidden="1" outlineLevel="1">
      <c r="A1058" t="s">
        <v>0</v>
      </c>
      <c r="B1058" s="3">
        <v>32</v>
      </c>
      <c r="D1058" t="s">
        <v>0</v>
      </c>
      <c r="E1058" s="2">
        <v>0.4</v>
      </c>
      <c r="F1058" s="3"/>
      <c r="G1058" s="3"/>
      <c r="H1058" s="3"/>
      <c r="I1058" s="3"/>
      <c r="J1058" s="3"/>
      <c r="K1058" s="3"/>
      <c r="L1058" s="3"/>
      <c r="N1058" s="25"/>
      <c r="O1058" s="25"/>
    </row>
    <row r="1059" spans="1:39" ht="14.5" hidden="1" outlineLevel="1">
      <c r="A1059" t="s">
        <v>1</v>
      </c>
      <c r="B1059" s="3">
        <v>50</v>
      </c>
      <c r="D1059" t="s">
        <v>1</v>
      </c>
      <c r="E1059" s="2">
        <v>0.9</v>
      </c>
      <c r="N1059" s="25"/>
      <c r="O1059" s="25"/>
    </row>
    <row r="1060" spans="1:39" ht="14.5" hidden="1" outlineLevel="1">
      <c r="A1060" t="s">
        <v>7</v>
      </c>
      <c r="B1060" s="3">
        <v>50</v>
      </c>
      <c r="D1060" t="s">
        <v>7</v>
      </c>
      <c r="E1060" s="2">
        <v>0.3</v>
      </c>
      <c r="N1060" s="25"/>
      <c r="O1060" s="25"/>
    </row>
    <row r="1061" spans="1:39" ht="14.5" hidden="1" outlineLevel="1">
      <c r="A1061" t="s">
        <v>8</v>
      </c>
      <c r="B1061" s="3">
        <v>60</v>
      </c>
      <c r="D1061" t="s">
        <v>8</v>
      </c>
      <c r="E1061" s="2">
        <v>0.3</v>
      </c>
      <c r="F1061" s="2"/>
      <c r="G1061" s="2"/>
      <c r="H1061" s="2"/>
      <c r="I1061" s="2"/>
      <c r="J1061" s="2"/>
      <c r="K1061" s="2"/>
      <c r="N1061" s="25"/>
      <c r="O1061" s="25"/>
    </row>
    <row r="1062" spans="1:39" hidden="1" outlineLevel="1"/>
    <row r="1063" spans="1:39" ht="14.5" hidden="1" outlineLevel="1">
      <c r="A1063" s="54" t="s">
        <v>82</v>
      </c>
      <c r="B1063" s="5" t="s">
        <v>218</v>
      </c>
      <c r="C1063" s="5"/>
      <c r="D1063" s="5"/>
      <c r="E1063" s="5"/>
      <c r="F1063" s="5"/>
      <c r="G1063" s="5"/>
      <c r="H1063" s="5"/>
      <c r="I1063" s="5"/>
      <c r="J1063" s="5"/>
      <c r="K1063" s="5"/>
      <c r="M1063" t="s">
        <v>203</v>
      </c>
    </row>
    <row r="1064" spans="1:39" ht="14.5" hidden="1" outlineLevel="1">
      <c r="A1064" s="23" t="s">
        <v>63</v>
      </c>
      <c r="B1064" s="59"/>
      <c r="C1064" s="23"/>
      <c r="D1064" s="59"/>
      <c r="E1064" s="59"/>
      <c r="F1064" s="59"/>
      <c r="G1064" s="59"/>
      <c r="H1064" s="59"/>
      <c r="I1064" s="59"/>
      <c r="J1064" s="59"/>
      <c r="K1064" s="75"/>
      <c r="L1064" s="5"/>
      <c r="M1064" t="s">
        <v>202</v>
      </c>
      <c r="O1064" t="s">
        <v>63</v>
      </c>
    </row>
    <row r="1065" spans="1:39" ht="14.5" hidden="1" outlineLevel="1">
      <c r="A1065" s="23"/>
      <c r="B1065" s="69">
        <v>2010</v>
      </c>
      <c r="C1065" s="69">
        <v>2020</v>
      </c>
      <c r="D1065" s="69">
        <v>2030</v>
      </c>
      <c r="E1065" s="69">
        <v>2040</v>
      </c>
      <c r="F1065" s="69">
        <v>2050</v>
      </c>
      <c r="G1065" s="69">
        <v>2060</v>
      </c>
      <c r="H1065" s="69">
        <v>2070</v>
      </c>
      <c r="I1065" s="69">
        <v>2080</v>
      </c>
      <c r="J1065" s="69">
        <v>2090</v>
      </c>
      <c r="K1065" s="69">
        <v>2100</v>
      </c>
      <c r="L1065" s="32"/>
      <c r="M1065" s="69">
        <v>2010</v>
      </c>
      <c r="N1065" s="69">
        <v>2018</v>
      </c>
      <c r="O1065" s="69">
        <v>2010</v>
      </c>
      <c r="P1065" s="69">
        <v>2018</v>
      </c>
    </row>
    <row r="1066" spans="1:39" ht="14.5" hidden="1" outlineLevel="1">
      <c r="A1066" s="23" t="s">
        <v>5</v>
      </c>
      <c r="B1066" s="121">
        <v>2.14</v>
      </c>
      <c r="C1066" s="121">
        <f t="shared" ref="C1066:K1066" si="283">B1066+(C53-$B53)*$B$1077*0.6</f>
        <v>3.7596963523203062</v>
      </c>
      <c r="D1066" s="121">
        <f t="shared" si="283"/>
        <v>7.13085026700284</v>
      </c>
      <c r="E1066" s="121">
        <f t="shared" si="283"/>
        <v>12.604013447643801</v>
      </c>
      <c r="F1066" s="121">
        <f t="shared" si="283"/>
        <v>20.482146997299822</v>
      </c>
      <c r="G1066" s="121">
        <f t="shared" si="283"/>
        <v>30.963594890623163</v>
      </c>
      <c r="H1066" s="121">
        <f t="shared" si="283"/>
        <v>44.104451380190739</v>
      </c>
      <c r="I1066" s="121">
        <f t="shared" si="283"/>
        <v>59.917851967069218</v>
      </c>
      <c r="J1066" s="121">
        <f t="shared" si="283"/>
        <v>78.444787987662465</v>
      </c>
      <c r="K1066" s="121">
        <f t="shared" si="283"/>
        <v>99.758138832738979</v>
      </c>
      <c r="L1066" s="6"/>
      <c r="M1066">
        <v>2138.2313787628086</v>
      </c>
      <c r="N1066">
        <v>3585.901849453528</v>
      </c>
      <c r="O1066" s="2">
        <f>M1066/1000</f>
        <v>2.1382313787628084</v>
      </c>
      <c r="P1066" s="2">
        <f>N1066/1000</f>
        <v>3.5859018494535282</v>
      </c>
      <c r="Q1066" s="2"/>
      <c r="R1066" s="2"/>
      <c r="S1066" s="2"/>
      <c r="T1066" s="2"/>
      <c r="U1066" s="2"/>
      <c r="V1066" s="2"/>
      <c r="W1066" s="2"/>
      <c r="X1066" s="2"/>
      <c r="Y1066" s="2"/>
      <c r="Z1066" s="2"/>
      <c r="AB1066" s="2"/>
      <c r="AC1066" s="2"/>
      <c r="AD1066" s="2"/>
      <c r="AE1066" s="2"/>
      <c r="AF1066" s="2"/>
      <c r="AG1066" s="2"/>
      <c r="AH1066" s="2"/>
      <c r="AI1066" s="2"/>
      <c r="AJ1066" s="2"/>
      <c r="AK1066" s="2"/>
      <c r="AL1066" s="2"/>
      <c r="AM1066" s="2"/>
    </row>
    <row r="1067" spans="1:39" ht="14.5" hidden="1" outlineLevel="1">
      <c r="A1067" s="23" t="s">
        <v>6</v>
      </c>
      <c r="B1067" s="121">
        <f>O1073-B1073-B1074</f>
        <v>61.874244968818374</v>
      </c>
      <c r="C1067" s="121">
        <f t="shared" ref="C1067:K1067" si="284">B1067+(C54-$B54)*$B$1077*0.2</f>
        <v>70.467021075030331</v>
      </c>
      <c r="D1067" s="121">
        <f t="shared" si="284"/>
        <v>86.001747672764765</v>
      </c>
      <c r="E1067" s="121">
        <f t="shared" si="284"/>
        <v>105.75785847664365</v>
      </c>
      <c r="F1067" s="121">
        <f t="shared" si="284"/>
        <v>127.54769567325339</v>
      </c>
      <c r="G1067" s="121">
        <f t="shared" si="284"/>
        <v>149.85122798719183</v>
      </c>
      <c r="H1067" s="121">
        <f t="shared" si="284"/>
        <v>171.91797848976293</v>
      </c>
      <c r="I1067" s="121">
        <f t="shared" si="284"/>
        <v>193.70910990347369</v>
      </c>
      <c r="J1067" s="121">
        <f t="shared" si="284"/>
        <v>215.5639659323501</v>
      </c>
      <c r="K1067" s="121">
        <f t="shared" si="284"/>
        <v>238.03924052720379</v>
      </c>
      <c r="L1067" s="6"/>
      <c r="O1067" s="2">
        <f t="shared" ref="O1067:P1076" si="285">M1067/1000</f>
        <v>0</v>
      </c>
      <c r="P1067" s="2">
        <f t="shared" si="285"/>
        <v>0</v>
      </c>
      <c r="Q1067" s="2"/>
      <c r="R1067" s="2"/>
      <c r="S1067" s="2"/>
      <c r="T1067" s="2"/>
      <c r="U1067" s="2"/>
      <c r="V1067" s="2"/>
      <c r="W1067" s="2"/>
      <c r="X1067" s="2"/>
      <c r="Y1067" s="2"/>
      <c r="Z1067" s="2"/>
      <c r="AB1067" s="2"/>
      <c r="AC1067" s="2"/>
      <c r="AD1067" s="2"/>
      <c r="AE1067" s="2"/>
      <c r="AF1067" s="2"/>
      <c r="AG1067" s="2"/>
      <c r="AH1067" s="2"/>
      <c r="AI1067" s="2"/>
      <c r="AJ1067" s="2"/>
      <c r="AK1067" s="2"/>
      <c r="AL1067" s="2"/>
      <c r="AM1067" s="2"/>
    </row>
    <row r="1068" spans="1:39" ht="14.5" hidden="1" outlineLevel="1">
      <c r="A1068" s="23" t="s">
        <v>11</v>
      </c>
      <c r="B1068" s="64">
        <f>[9]air!D37</f>
        <v>36.260860063612135</v>
      </c>
      <c r="C1068" s="121">
        <f t="shared" ref="C1068:K1068" si="286">B1068+(C55-$B55)*$B$1077*0.6</f>
        <v>39.322570387699059</v>
      </c>
      <c r="D1068" s="121">
        <f t="shared" si="286"/>
        <v>45.541774686340297</v>
      </c>
      <c r="E1068" s="121">
        <f t="shared" si="286"/>
        <v>54.886309835107838</v>
      </c>
      <c r="F1068" s="121">
        <f t="shared" si="286"/>
        <v>66.967434747474044</v>
      </c>
      <c r="G1068" s="121">
        <f t="shared" si="286"/>
        <v>81.198437041570358</v>
      </c>
      <c r="H1068" s="121">
        <f t="shared" si="286"/>
        <v>97.27117849866697</v>
      </c>
      <c r="I1068" s="121">
        <f t="shared" si="286"/>
        <v>115.03216969101204</v>
      </c>
      <c r="J1068" s="121">
        <f t="shared" si="286"/>
        <v>134.3550931542174</v>
      </c>
      <c r="K1068" s="121">
        <f t="shared" si="286"/>
        <v>155.1752877057526</v>
      </c>
      <c r="L1068" s="6"/>
      <c r="M1068">
        <v>40845.057469514337</v>
      </c>
      <c r="N1068">
        <v>52988.060149338788</v>
      </c>
      <c r="O1068" s="2">
        <f t="shared" si="285"/>
        <v>40.845057469514337</v>
      </c>
      <c r="P1068" s="2">
        <f t="shared" si="285"/>
        <v>52.988060149338786</v>
      </c>
      <c r="Q1068" s="2" t="s">
        <v>205</v>
      </c>
      <c r="R1068" s="2"/>
      <c r="S1068" s="2"/>
      <c r="T1068" s="2"/>
      <c r="U1068" s="2"/>
      <c r="V1068" s="2"/>
      <c r="W1068" s="2"/>
      <c r="X1068" s="2"/>
      <c r="Y1068" s="2"/>
      <c r="Z1068" s="2"/>
      <c r="AB1068" s="2"/>
      <c r="AC1068" s="2"/>
      <c r="AD1068" s="2"/>
      <c r="AE1068" s="2"/>
      <c r="AF1068" s="2"/>
      <c r="AG1068" s="2"/>
      <c r="AH1068" s="2"/>
      <c r="AI1068" s="2"/>
      <c r="AJ1068" s="2"/>
      <c r="AK1068" s="2"/>
      <c r="AL1068" s="2"/>
      <c r="AM1068" s="2"/>
    </row>
    <row r="1069" spans="1:39" ht="14.5" hidden="1" outlineLevel="1">
      <c r="A1069" s="23" t="s">
        <v>2</v>
      </c>
      <c r="B1069" s="64">
        <f>[9]air!D38</f>
        <v>3.2554784118075411</v>
      </c>
      <c r="C1069" s="121">
        <f t="shared" ref="C1069:K1069" si="287">B1069+(C56-$B56)*$B$1077*0.6</f>
        <v>6.6820768605388388</v>
      </c>
      <c r="D1069" s="121">
        <f t="shared" si="287"/>
        <v>13.044288265624814</v>
      </c>
      <c r="E1069" s="121">
        <f t="shared" si="287"/>
        <v>21.201399267004657</v>
      </c>
      <c r="F1069" s="121">
        <f t="shared" si="287"/>
        <v>30.75495925881981</v>
      </c>
      <c r="G1069" s="121">
        <f t="shared" si="287"/>
        <v>41.777748932475589</v>
      </c>
      <c r="H1069" s="121">
        <f t="shared" si="287"/>
        <v>54.639781752921635</v>
      </c>
      <c r="I1069" s="121">
        <f t="shared" si="287"/>
        <v>69.822946464491707</v>
      </c>
      <c r="J1069" s="121">
        <f t="shared" si="287"/>
        <v>87.813024650956081</v>
      </c>
      <c r="K1069" s="121">
        <f t="shared" si="287"/>
        <v>109.11094694255983</v>
      </c>
      <c r="L1069" s="6"/>
      <c r="O1069" s="2">
        <f t="shared" si="285"/>
        <v>0</v>
      </c>
      <c r="P1069" s="2">
        <f t="shared" si="285"/>
        <v>0</v>
      </c>
      <c r="Q1069" s="2"/>
      <c r="R1069" s="2"/>
      <c r="S1069" s="2"/>
      <c r="T1069" s="2"/>
      <c r="U1069" s="2"/>
      <c r="V1069" s="2"/>
      <c r="W1069" s="2"/>
      <c r="X1069" s="2"/>
      <c r="Y1069" s="2"/>
      <c r="Z1069" s="2"/>
      <c r="AB1069" s="2"/>
      <c r="AC1069" s="2"/>
      <c r="AD1069" s="2"/>
      <c r="AE1069" s="2"/>
      <c r="AF1069" s="2"/>
      <c r="AG1069" s="2"/>
      <c r="AH1069" s="2"/>
      <c r="AI1069" s="2"/>
      <c r="AJ1069" s="2"/>
      <c r="AK1069" s="2"/>
      <c r="AL1069" s="2"/>
      <c r="AM1069" s="2"/>
    </row>
    <row r="1070" spans="1:39" ht="14.5" hidden="1" outlineLevel="1">
      <c r="A1070" s="23" t="s">
        <v>3</v>
      </c>
      <c r="B1070" s="64">
        <f>O1070</f>
        <v>5.1329629579027065</v>
      </c>
      <c r="C1070" s="121">
        <f t="shared" ref="C1070:K1070" si="288">B1070+(C57-$B57)*$B$1077*0.6</f>
        <v>9.0610085283810076</v>
      </c>
      <c r="D1070" s="121">
        <f t="shared" si="288"/>
        <v>16.939032296605696</v>
      </c>
      <c r="E1070" s="121">
        <f t="shared" si="288"/>
        <v>28.862384462947716</v>
      </c>
      <c r="F1070" s="121">
        <f t="shared" si="288"/>
        <v>45.165702468485506</v>
      </c>
      <c r="G1070" s="121">
        <f t="shared" si="288"/>
        <v>66.059414427625967</v>
      </c>
      <c r="H1070" s="121">
        <f t="shared" si="288"/>
        <v>91.399824053476394</v>
      </c>
      <c r="I1070" s="121">
        <f t="shared" si="288"/>
        <v>121.3461772924787</v>
      </c>
      <c r="J1070" s="121">
        <f t="shared" si="288"/>
        <v>156.2729042064494</v>
      </c>
      <c r="K1070" s="121">
        <f t="shared" si="288"/>
        <v>196.91849917309261</v>
      </c>
      <c r="L1070" s="6"/>
      <c r="M1070">
        <v>5132.9629579027069</v>
      </c>
      <c r="N1070">
        <v>6389.2783354336625</v>
      </c>
      <c r="O1070" s="2">
        <f t="shared" si="285"/>
        <v>5.1329629579027065</v>
      </c>
      <c r="P1070" s="2">
        <f t="shared" si="285"/>
        <v>6.3892783354336622</v>
      </c>
      <c r="Q1070" s="2"/>
      <c r="R1070" s="2"/>
      <c r="S1070" s="2"/>
      <c r="T1070" s="2"/>
      <c r="U1070" s="2"/>
      <c r="V1070" s="2"/>
      <c r="W1070" s="2"/>
      <c r="X1070" s="2"/>
      <c r="Y1070" s="2"/>
      <c r="Z1070" s="2"/>
      <c r="AB1070" s="2"/>
      <c r="AC1070" s="2"/>
      <c r="AD1070" s="2"/>
      <c r="AE1070" s="2"/>
      <c r="AF1070" s="2"/>
      <c r="AG1070" s="2"/>
      <c r="AH1070" s="2"/>
      <c r="AI1070" s="2"/>
      <c r="AJ1070" s="2"/>
      <c r="AK1070" s="2"/>
      <c r="AL1070" s="2"/>
      <c r="AM1070" s="2"/>
    </row>
    <row r="1071" spans="1:39" ht="14.5" hidden="1" outlineLevel="1">
      <c r="A1071" s="23" t="s">
        <v>4</v>
      </c>
      <c r="B1071" s="121">
        <f>O1071</f>
        <v>16.736950171039449</v>
      </c>
      <c r="C1071" s="121">
        <f t="shared" ref="C1071:K1071" si="289">B1071+(C58-$B58)*$B$1077*0.6</f>
        <v>19.122565846476924</v>
      </c>
      <c r="D1071" s="121">
        <f t="shared" si="289"/>
        <v>24.027595216476595</v>
      </c>
      <c r="E1071" s="121">
        <f t="shared" si="289"/>
        <v>31.891485807107671</v>
      </c>
      <c r="F1071" s="121">
        <f t="shared" si="289"/>
        <v>42.948721793351993</v>
      </c>
      <c r="G1071" s="121">
        <f t="shared" si="289"/>
        <v>57.271962732101358</v>
      </c>
      <c r="H1071" s="121">
        <f t="shared" si="289"/>
        <v>75.096205893962434</v>
      </c>
      <c r="I1071" s="121">
        <f t="shared" si="289"/>
        <v>96.665960850074782</v>
      </c>
      <c r="J1071" s="121">
        <f t="shared" si="289"/>
        <v>122.41007588419238</v>
      </c>
      <c r="K1071" s="121">
        <f t="shared" si="289"/>
        <v>152.9479711101485</v>
      </c>
      <c r="L1071" s="6"/>
      <c r="M1071">
        <v>16736.950171039451</v>
      </c>
      <c r="N1071">
        <v>33158.033962691166</v>
      </c>
      <c r="O1071" s="2">
        <f t="shared" si="285"/>
        <v>16.736950171039449</v>
      </c>
      <c r="P1071" s="2">
        <f t="shared" si="285"/>
        <v>33.158033962691164</v>
      </c>
      <c r="Q1071" s="2" t="s">
        <v>206</v>
      </c>
      <c r="R1071" s="2"/>
      <c r="S1071" s="2"/>
      <c r="T1071" s="2" t="s">
        <v>213</v>
      </c>
      <c r="U1071" s="122" t="s">
        <v>214</v>
      </c>
      <c r="V1071" s="2"/>
      <c r="W1071" s="2"/>
      <c r="X1071" s="2"/>
      <c r="Y1071" s="2"/>
      <c r="Z1071" s="2"/>
      <c r="AB1071" s="2"/>
      <c r="AC1071" s="2"/>
      <c r="AD1071" s="2"/>
      <c r="AE1071" s="2"/>
      <c r="AF1071" s="2"/>
      <c r="AG1071" s="2"/>
      <c r="AH1071" s="2"/>
      <c r="AI1071" s="2"/>
      <c r="AJ1071" s="2"/>
      <c r="AK1071" s="2"/>
      <c r="AL1071" s="2"/>
      <c r="AM1071" s="2"/>
    </row>
    <row r="1072" spans="1:39" ht="14.5" hidden="1" outlineLevel="1">
      <c r="A1072" s="23" t="s">
        <v>0</v>
      </c>
      <c r="B1072" s="121">
        <f>O1072</f>
        <v>41.310584636350015</v>
      </c>
      <c r="C1072" s="121">
        <f t="shared" ref="C1072:K1072" si="290">B1072+(C59-$B59)*$B$1077*0.6</f>
        <v>44.691103984792711</v>
      </c>
      <c r="D1072" s="121">
        <f t="shared" si="290"/>
        <v>51.850754193764885</v>
      </c>
      <c r="E1072" s="121">
        <f t="shared" si="290"/>
        <v>62.424130675908799</v>
      </c>
      <c r="F1072" s="121">
        <f t="shared" si="290"/>
        <v>76.125446526020198</v>
      </c>
      <c r="G1072" s="121">
        <f t="shared" si="290"/>
        <v>92.783780525423808</v>
      </c>
      <c r="H1072" s="121">
        <f t="shared" si="290"/>
        <v>112.30542515653677</v>
      </c>
      <c r="I1072" s="121">
        <f t="shared" si="290"/>
        <v>134.29251485539072</v>
      </c>
      <c r="J1072" s="121">
        <f t="shared" si="290"/>
        <v>158.1091491369184</v>
      </c>
      <c r="K1072" s="121">
        <f t="shared" si="290"/>
        <v>183.20271388196875</v>
      </c>
      <c r="L1072" s="6"/>
      <c r="M1072">
        <v>41310.584636350017</v>
      </c>
      <c r="N1072">
        <v>46419.368215999995</v>
      </c>
      <c r="O1072" s="2">
        <f t="shared" si="285"/>
        <v>41.310584636350015</v>
      </c>
      <c r="P1072" s="2">
        <f t="shared" si="285"/>
        <v>46.419368215999995</v>
      </c>
      <c r="Q1072" s="2"/>
      <c r="R1072" s="2"/>
      <c r="S1072" s="2"/>
      <c r="T1072" s="2" t="s">
        <v>215</v>
      </c>
      <c r="U1072" s="2" t="s">
        <v>216</v>
      </c>
      <c r="V1072" s="2"/>
      <c r="W1072" s="2"/>
      <c r="X1072" s="2"/>
      <c r="Y1072" s="2"/>
      <c r="Z1072" s="2"/>
      <c r="AB1072" s="2"/>
      <c r="AC1072" s="2"/>
      <c r="AD1072" s="2"/>
      <c r="AE1072" s="2"/>
      <c r="AF1072" s="2"/>
      <c r="AG1072" s="2"/>
      <c r="AH1072" s="2"/>
      <c r="AI1072" s="2"/>
      <c r="AJ1072" s="2"/>
      <c r="AK1072" s="2"/>
      <c r="AL1072" s="2"/>
      <c r="AM1072" s="2"/>
    </row>
    <row r="1073" spans="1:39" ht="14.5" hidden="1" outlineLevel="1">
      <c r="A1073" s="23" t="s">
        <v>1</v>
      </c>
      <c r="B1073" s="64">
        <f>[9]air!D42</f>
        <v>7.1936140336386982</v>
      </c>
      <c r="C1073" s="121">
        <f t="shared" ref="C1073:K1073" si="291">B1073+(C60-$B60)*$B$1077*0.6</f>
        <v>6.8181008696288501</v>
      </c>
      <c r="D1073" s="121">
        <f t="shared" si="291"/>
        <v>6.2544959671631677</v>
      </c>
      <c r="E1073" s="121">
        <f t="shared" si="291"/>
        <v>5.6560258961329222</v>
      </c>
      <c r="F1073" s="121">
        <f t="shared" si="291"/>
        <v>5.0208424601677537</v>
      </c>
      <c r="G1073" s="121">
        <f t="shared" si="291"/>
        <v>4.3367847235488455</v>
      </c>
      <c r="H1073" s="121">
        <f t="shared" si="291"/>
        <v>3.5335139132135995</v>
      </c>
      <c r="I1073" s="121">
        <f t="shared" si="291"/>
        <v>2.5204428621986619</v>
      </c>
      <c r="J1073" s="121">
        <f t="shared" si="291"/>
        <v>1.28523134238215</v>
      </c>
      <c r="K1073" s="121">
        <f t="shared" si="291"/>
        <v>-0.18125660009770606</v>
      </c>
      <c r="L1073" s="6"/>
      <c r="M1073">
        <v>73279.540525627366</v>
      </c>
      <c r="N1073">
        <v>74702.38641464083</v>
      </c>
      <c r="O1073" s="2">
        <f t="shared" si="285"/>
        <v>73.279540525627368</v>
      </c>
      <c r="P1073" s="2">
        <f t="shared" si="285"/>
        <v>74.702386414640827</v>
      </c>
      <c r="Q1073" s="2" t="s">
        <v>204</v>
      </c>
      <c r="R1073" s="2"/>
      <c r="S1073" s="2"/>
      <c r="T1073" s="2"/>
      <c r="U1073" s="2"/>
      <c r="V1073" s="2"/>
      <c r="W1073" s="2"/>
      <c r="X1073" s="2"/>
      <c r="Y1073" s="2"/>
      <c r="Z1073" s="2"/>
      <c r="AB1073" s="2"/>
      <c r="AC1073" s="2"/>
      <c r="AD1073" s="2"/>
      <c r="AE1073" s="2"/>
      <c r="AF1073" s="2"/>
      <c r="AG1073" s="2"/>
      <c r="AH1073" s="2"/>
      <c r="AI1073" s="2"/>
      <c r="AJ1073" s="2"/>
      <c r="AK1073" s="2"/>
      <c r="AL1073" s="2"/>
      <c r="AM1073" s="2"/>
    </row>
    <row r="1074" spans="1:39" ht="14.5" hidden="1" outlineLevel="1">
      <c r="A1074" s="23" t="s">
        <v>7</v>
      </c>
      <c r="B1074" s="64">
        <f>[9]air!D43</f>
        <v>4.2116815231702986</v>
      </c>
      <c r="C1074" s="121">
        <f t="shared" ref="C1074:K1074" si="292">B1074+(C61-$B61)*$B$1077*0.6</f>
        <v>7.4358866348084636</v>
      </c>
      <c r="D1074" s="121">
        <f t="shared" si="292"/>
        <v>14.153389611640215</v>
      </c>
      <c r="E1074" s="121">
        <f t="shared" si="292"/>
        <v>24.01407024908886</v>
      </c>
      <c r="F1074" s="121">
        <f t="shared" si="292"/>
        <v>36.734884559632917</v>
      </c>
      <c r="G1074" s="121">
        <f t="shared" si="292"/>
        <v>52.094678413665569</v>
      </c>
      <c r="H1074" s="121">
        <f t="shared" si="292"/>
        <v>69.772616290760425</v>
      </c>
      <c r="I1074" s="121">
        <f t="shared" si="292"/>
        <v>89.580468113442819</v>
      </c>
      <c r="J1074" s="121">
        <f t="shared" si="292"/>
        <v>111.57849681003357</v>
      </c>
      <c r="K1074" s="121">
        <f t="shared" si="292"/>
        <v>136.04111948460903</v>
      </c>
      <c r="L1074" s="6"/>
      <c r="O1074" s="2">
        <f t="shared" si="285"/>
        <v>0</v>
      </c>
      <c r="P1074" s="2">
        <f t="shared" si="285"/>
        <v>0</v>
      </c>
      <c r="Q1074" s="2"/>
      <c r="R1074" s="2"/>
      <c r="S1074" s="2"/>
      <c r="T1074" s="2"/>
      <c r="U1074" s="2"/>
      <c r="V1074" s="2"/>
      <c r="W1074" s="2"/>
      <c r="X1074" s="2"/>
      <c r="Y1074" s="2"/>
      <c r="Z1074" s="2"/>
      <c r="AB1074" s="2"/>
      <c r="AC1074" s="2"/>
      <c r="AD1074" s="2"/>
      <c r="AE1074" s="2"/>
      <c r="AF1074" s="2"/>
      <c r="AG1074" s="2"/>
      <c r="AH1074" s="2"/>
      <c r="AI1074" s="2"/>
      <c r="AJ1074" s="2"/>
      <c r="AK1074" s="2"/>
      <c r="AL1074" s="2"/>
      <c r="AM1074" s="2"/>
    </row>
    <row r="1075" spans="1:39" ht="14.5" hidden="1" outlineLevel="1">
      <c r="A1075" s="23" t="s">
        <v>8</v>
      </c>
      <c r="B1075" s="64">
        <f>[9]air!D44</f>
        <v>3.2514843291201081</v>
      </c>
      <c r="C1075" s="121">
        <f t="shared" ref="C1075:K1075" si="293">B1075+(C62-$B62)*$B$1077*0.2</f>
        <v>6.6498225714741679</v>
      </c>
      <c r="D1075" s="121">
        <f t="shared" si="293"/>
        <v>14.594247934217679</v>
      </c>
      <c r="E1075" s="121">
        <f t="shared" si="293"/>
        <v>26.130939638376525</v>
      </c>
      <c r="F1075" s="121">
        <f t="shared" si="293"/>
        <v>40.183459171852348</v>
      </c>
      <c r="G1075" s="121">
        <f t="shared" si="293"/>
        <v>56.171757270510206</v>
      </c>
      <c r="H1075" s="121">
        <f t="shared" si="293"/>
        <v>74.031875820064343</v>
      </c>
      <c r="I1075" s="121">
        <f t="shared" si="293"/>
        <v>93.836034852145275</v>
      </c>
      <c r="J1075" s="121">
        <f t="shared" si="293"/>
        <v>115.60625160719206</v>
      </c>
      <c r="K1075" s="121">
        <f t="shared" si="293"/>
        <v>139.42187375755179</v>
      </c>
      <c r="L1075" s="6"/>
      <c r="M1075">
        <v>2582.299938773187</v>
      </c>
      <c r="N1075">
        <v>3464.1661365498908</v>
      </c>
      <c r="O1075" s="2">
        <f t="shared" si="285"/>
        <v>2.5822999387731871</v>
      </c>
      <c r="P1075" s="2">
        <f t="shared" si="285"/>
        <v>3.4641661365498906</v>
      </c>
      <c r="Q1075" s="2"/>
      <c r="R1075" s="2"/>
      <c r="S1075" s="2"/>
      <c r="T1075" s="2"/>
      <c r="U1075" s="2"/>
      <c r="V1075" s="2"/>
      <c r="W1075" s="2"/>
      <c r="X1075" s="2"/>
      <c r="Y1075" s="2"/>
      <c r="Z1075" s="2"/>
      <c r="AB1075" s="2"/>
      <c r="AC1075" s="2"/>
      <c r="AD1075" s="2"/>
      <c r="AE1075" s="2"/>
      <c r="AF1075" s="2"/>
      <c r="AG1075" s="2"/>
      <c r="AH1075" s="2"/>
      <c r="AI1075" s="2"/>
      <c r="AJ1075" s="2"/>
      <c r="AK1075" s="2"/>
      <c r="AL1075" s="2"/>
      <c r="AM1075" s="2"/>
    </row>
    <row r="1076" spans="1:39" ht="14.5" hidden="1" outlineLevel="1">
      <c r="A1076" s="23" t="s">
        <v>89</v>
      </c>
      <c r="B1076" s="64">
        <f>SUM(B1066:B1075)</f>
        <v>181.36786109545932</v>
      </c>
      <c r="C1076" s="64">
        <f t="shared" ref="C1076:K1076" si="294">SUM(C1066:C1075)</f>
        <v>214.00985311115065</v>
      </c>
      <c r="D1076" s="64">
        <f t="shared" si="294"/>
        <v>279.53817611160093</v>
      </c>
      <c r="E1076" s="64">
        <f t="shared" si="294"/>
        <v>373.42861775596236</v>
      </c>
      <c r="F1076" s="64">
        <f t="shared" si="294"/>
        <v>491.9312936563577</v>
      </c>
      <c r="G1076" s="64">
        <f t="shared" si="294"/>
        <v>632.50938694473655</v>
      </c>
      <c r="H1076" s="64">
        <f t="shared" si="294"/>
        <v>794.07285124955627</v>
      </c>
      <c r="I1076" s="64">
        <f t="shared" si="294"/>
        <v>976.72367685177767</v>
      </c>
      <c r="J1076" s="64">
        <f t="shared" si="294"/>
        <v>1181.4389807123539</v>
      </c>
      <c r="K1076" s="64">
        <f t="shared" si="294"/>
        <v>1410.4345348155282</v>
      </c>
      <c r="L1076" s="6"/>
      <c r="M1076">
        <v>182025.6270779699</v>
      </c>
      <c r="N1076">
        <v>220707.19506410795</v>
      </c>
      <c r="O1076" s="2">
        <f t="shared" si="285"/>
        <v>182.02562707796989</v>
      </c>
      <c r="P1076" s="2">
        <f t="shared" si="285"/>
        <v>220.70719506410794</v>
      </c>
      <c r="Q1076" s="2"/>
      <c r="R1076" s="2"/>
      <c r="S1076" s="2"/>
      <c r="T1076" s="2"/>
      <c r="U1076" s="2"/>
      <c r="V1076" s="2"/>
      <c r="W1076" s="2"/>
      <c r="X1076" s="2"/>
      <c r="Y1076" s="2"/>
      <c r="Z1076" s="2"/>
      <c r="AB1076" s="2"/>
      <c r="AC1076" s="2"/>
      <c r="AD1076" s="2"/>
      <c r="AE1076" s="2"/>
      <c r="AF1076" s="2"/>
      <c r="AG1076" s="2"/>
      <c r="AH1076" s="2"/>
      <c r="AI1076" s="2"/>
      <c r="AJ1076" s="2"/>
      <c r="AK1076" s="2"/>
      <c r="AL1076" s="2"/>
      <c r="AM1076" s="2"/>
    </row>
    <row r="1077" spans="1:39" hidden="1" outlineLevel="1">
      <c r="B1077">
        <f>B1076/B63</f>
        <v>2.7895880487314919</v>
      </c>
      <c r="C1077" t="s">
        <v>217</v>
      </c>
    </row>
    <row r="1078" spans="1:39" ht="14.5" hidden="1" outlineLevel="1">
      <c r="A1078" s="8" t="s">
        <v>83</v>
      </c>
    </row>
    <row r="1079" spans="1:39" ht="14.5" hidden="1" outlineLevel="1">
      <c r="A1079" s="22" t="s">
        <v>69</v>
      </c>
      <c r="B1079" s="44"/>
      <c r="C1079" s="44"/>
      <c r="D1079" s="44"/>
      <c r="E1079" s="44"/>
      <c r="F1079" s="44"/>
      <c r="G1079" s="44"/>
      <c r="H1079" s="44"/>
      <c r="I1079" s="44"/>
      <c r="J1079" s="44"/>
      <c r="K1079" s="44"/>
      <c r="N1079" s="36"/>
      <c r="O1079" s="36"/>
      <c r="R1079" s="2"/>
      <c r="S1079" s="2"/>
      <c r="T1079" s="2"/>
      <c r="U1079" s="2"/>
      <c r="V1079" s="2"/>
      <c r="W1079" s="2"/>
      <c r="X1079" s="2"/>
      <c r="Y1079" s="2"/>
      <c r="Z1079" s="2"/>
      <c r="AA1079" s="2"/>
      <c r="AB1079" s="2"/>
      <c r="AC1079" s="2"/>
    </row>
    <row r="1080" spans="1:39" ht="14.5" hidden="1" outlineLevel="1">
      <c r="A1080" s="22"/>
      <c r="B1080" s="72">
        <v>2010</v>
      </c>
      <c r="C1080" s="72">
        <v>2020</v>
      </c>
      <c r="D1080" s="72">
        <v>2030</v>
      </c>
      <c r="E1080" s="72">
        <v>2040</v>
      </c>
      <c r="F1080" s="72">
        <v>2050</v>
      </c>
      <c r="G1080" s="72">
        <v>2060</v>
      </c>
      <c r="H1080" s="72">
        <v>2070</v>
      </c>
      <c r="I1080" s="72">
        <v>2080</v>
      </c>
      <c r="J1080" s="72">
        <v>2090</v>
      </c>
      <c r="K1080" s="72">
        <v>2100</v>
      </c>
      <c r="N1080" s="36"/>
      <c r="O1080" s="36"/>
      <c r="R1080" s="2"/>
      <c r="S1080" s="2"/>
      <c r="T1080" s="2"/>
      <c r="U1080" s="2"/>
      <c r="V1080" s="2"/>
      <c r="W1080" s="2"/>
      <c r="X1080" s="2"/>
      <c r="Y1080" s="2"/>
      <c r="Z1080" s="2"/>
      <c r="AA1080" s="2"/>
      <c r="AB1080" s="2"/>
      <c r="AC1080" s="2"/>
    </row>
    <row r="1081" spans="1:39" ht="14.5" hidden="1" outlineLevel="1">
      <c r="A1081" s="78" t="s">
        <v>5</v>
      </c>
      <c r="B1081" s="44">
        <v>5.7253485631806136</v>
      </c>
      <c r="C1081" s="44">
        <v>5.1779026137179596</v>
      </c>
      <c r="D1081" s="44">
        <v>4.8266561724967598</v>
      </c>
      <c r="E1081" s="44">
        <v>4.4992367654387166</v>
      </c>
      <c r="F1081" s="44">
        <v>4.1940280699555128</v>
      </c>
      <c r="G1081" s="44">
        <v>3.9095234077683818</v>
      </c>
      <c r="H1081" s="44">
        <v>3.6443183071140073</v>
      </c>
      <c r="I1081" s="44">
        <v>3.3971035694980891</v>
      </c>
      <c r="J1081" s="44">
        <v>3.1666588067702603</v>
      </c>
      <c r="K1081" s="44">
        <v>2.9518464166157918</v>
      </c>
      <c r="N1081" s="36"/>
      <c r="O1081" s="36"/>
      <c r="R1081" s="2"/>
      <c r="S1081" s="2"/>
      <c r="T1081" s="2"/>
      <c r="U1081" s="2"/>
      <c r="V1081" s="2"/>
      <c r="W1081" s="2"/>
      <c r="X1081" s="2"/>
      <c r="Y1081" s="2"/>
      <c r="Z1081" s="2"/>
      <c r="AA1081" s="2"/>
      <c r="AB1081" s="2"/>
      <c r="AC1081" s="2"/>
    </row>
    <row r="1082" spans="1:39" ht="14.5" hidden="1" outlineLevel="1">
      <c r="A1082" s="78" t="s">
        <v>6</v>
      </c>
      <c r="B1082" s="44">
        <v>5.1739550334297126</v>
      </c>
      <c r="C1082" s="44">
        <v>4.4482066491194461</v>
      </c>
      <c r="D1082" s="44">
        <v>4.1464596152566751</v>
      </c>
      <c r="E1082" s="44">
        <v>3.8651817905892556</v>
      </c>
      <c r="F1082" s="44">
        <v>3.6029846328017276</v>
      </c>
      <c r="G1082" s="44">
        <v>3.3585737922630394</v>
      </c>
      <c r="H1082" s="44">
        <v>3.1307427224036326</v>
      </c>
      <c r="I1082" s="44">
        <v>2.9183667235368169</v>
      </c>
      <c r="J1082" s="44">
        <v>2.7203973907214518</v>
      </c>
      <c r="K1082" s="44">
        <v>2.5358574382575263</v>
      </c>
      <c r="N1082" s="36"/>
      <c r="O1082" s="36"/>
      <c r="R1082" s="2"/>
      <c r="S1082" s="2"/>
      <c r="T1082" s="2"/>
      <c r="U1082" s="2"/>
      <c r="V1082" s="2"/>
      <c r="W1082" s="2"/>
      <c r="X1082" s="2"/>
      <c r="Y1082" s="2"/>
      <c r="Z1082" s="2"/>
      <c r="AA1082" s="2"/>
      <c r="AB1082" s="2"/>
      <c r="AC1082" s="2"/>
    </row>
    <row r="1083" spans="1:39" ht="14.5" hidden="1" outlineLevel="1">
      <c r="A1083" s="78" t="s">
        <v>11</v>
      </c>
      <c r="B1083" s="44">
        <v>2.8018499316490377</v>
      </c>
      <c r="C1083" s="44">
        <v>2.5358557796367309</v>
      </c>
      <c r="D1083" s="44">
        <v>2.3662290304082334</v>
      </c>
      <c r="E1083" s="44">
        <v>2.2096264412029156</v>
      </c>
      <c r="F1083" s="44">
        <v>2.0633552635819719</v>
      </c>
      <c r="G1083" s="44">
        <v>1.9262271243078466</v>
      </c>
      <c r="H1083" s="44">
        <v>1.7982168890288575</v>
      </c>
      <c r="I1083" s="44">
        <v>1.6770584786519391</v>
      </c>
      <c r="J1083" s="44">
        <v>1.5640809511066629</v>
      </c>
      <c r="K1083" s="44">
        <v>1.4586876109214229</v>
      </c>
      <c r="N1083" s="36"/>
      <c r="O1083" s="36"/>
      <c r="R1083" s="2"/>
      <c r="S1083" s="2"/>
      <c r="T1083" s="2"/>
      <c r="U1083" s="2"/>
      <c r="V1083" s="2"/>
      <c r="W1083" s="2"/>
      <c r="X1083" s="2"/>
      <c r="Y1083" s="2"/>
      <c r="Z1083" s="2"/>
      <c r="AA1083" s="2"/>
      <c r="AB1083" s="2"/>
      <c r="AC1083" s="2"/>
    </row>
    <row r="1084" spans="1:39" ht="14.5" hidden="1" outlineLevel="1">
      <c r="A1084" s="78" t="s">
        <v>2</v>
      </c>
      <c r="B1084" s="44">
        <v>3.33803985877547</v>
      </c>
      <c r="C1084" s="44">
        <v>2.7274215969121829</v>
      </c>
      <c r="D1084" s="44">
        <v>2.542405152785328</v>
      </c>
      <c r="E1084" s="44">
        <v>2.3699394212568112</v>
      </c>
      <c r="F1084" s="44">
        <v>2.2091730164540446</v>
      </c>
      <c r="G1084" s="44">
        <v>2.0593123068270223</v>
      </c>
      <c r="H1084" s="44">
        <v>1.9196174973457309</v>
      </c>
      <c r="I1084" s="44">
        <v>1.7893989774642829</v>
      </c>
      <c r="J1084" s="44">
        <v>1.6680139168233146</v>
      </c>
      <c r="K1084" s="44">
        <v>1.554863091885158</v>
      </c>
      <c r="N1084" s="36"/>
      <c r="O1084" s="36"/>
      <c r="R1084" s="2"/>
      <c r="S1084" s="2"/>
      <c r="T1084" s="2"/>
      <c r="U1084" s="2"/>
      <c r="V1084" s="2"/>
      <c r="W1084" s="2"/>
      <c r="X1084" s="2"/>
      <c r="Y1084" s="2"/>
      <c r="Z1084" s="2"/>
      <c r="AA1084" s="2"/>
      <c r="AB1084" s="2"/>
      <c r="AC1084" s="2"/>
    </row>
    <row r="1085" spans="1:39" ht="14.5" hidden="1" outlineLevel="1">
      <c r="A1085" s="78" t="s">
        <v>3</v>
      </c>
      <c r="B1085" s="44">
        <v>5.7253485631806136</v>
      </c>
      <c r="C1085" s="44">
        <v>5.1779026137179596</v>
      </c>
      <c r="D1085" s="44">
        <v>4.8266561724967598</v>
      </c>
      <c r="E1085" s="44">
        <v>4.4992367654387166</v>
      </c>
      <c r="F1085" s="44">
        <v>4.1940280699555128</v>
      </c>
      <c r="G1085" s="44">
        <v>3.9095234077683818</v>
      </c>
      <c r="H1085" s="44">
        <v>3.6443183071140073</v>
      </c>
      <c r="I1085" s="44">
        <v>3.3971035694980891</v>
      </c>
      <c r="J1085" s="44">
        <v>3.1666588067702603</v>
      </c>
      <c r="K1085" s="44">
        <v>2.9518464166157918</v>
      </c>
      <c r="N1085" s="36"/>
      <c r="O1085" s="36"/>
      <c r="R1085" s="2"/>
      <c r="S1085" s="2"/>
      <c r="T1085" s="2"/>
      <c r="U1085" s="2"/>
      <c r="V1085" s="2"/>
      <c r="W1085" s="2"/>
      <c r="X1085" s="2"/>
      <c r="Y1085" s="2"/>
      <c r="Z1085" s="2"/>
      <c r="AA1085" s="2"/>
      <c r="AB1085" s="2"/>
      <c r="AC1085" s="2"/>
    </row>
    <row r="1086" spans="1:39" ht="14.5" hidden="1" outlineLevel="1">
      <c r="A1086" s="78" t="s">
        <v>4</v>
      </c>
      <c r="B1086" s="44">
        <v>5.7253485631806136</v>
      </c>
      <c r="C1086" s="44">
        <v>5.1779026137179596</v>
      </c>
      <c r="D1086" s="44">
        <v>4.8266561724967598</v>
      </c>
      <c r="E1086" s="44">
        <v>4.4992367654387166</v>
      </c>
      <c r="F1086" s="44">
        <v>4.1940280699555128</v>
      </c>
      <c r="G1086" s="44">
        <v>3.9095234077683818</v>
      </c>
      <c r="H1086" s="44">
        <v>3.6443183071140073</v>
      </c>
      <c r="I1086" s="44">
        <v>3.3971035694980891</v>
      </c>
      <c r="J1086" s="44">
        <v>3.1666588067702603</v>
      </c>
      <c r="K1086" s="44">
        <v>2.9518464166157918</v>
      </c>
      <c r="N1086" s="36"/>
      <c r="O1086" s="36"/>
      <c r="R1086" s="2"/>
      <c r="S1086" s="2"/>
      <c r="T1086" s="2"/>
      <c r="U1086" s="2"/>
      <c r="V1086" s="2"/>
      <c r="W1086" s="2"/>
      <c r="X1086" s="2"/>
      <c r="Y1086" s="2"/>
      <c r="Z1086" s="2"/>
      <c r="AA1086" s="2"/>
      <c r="AB1086" s="2"/>
      <c r="AC1086" s="2"/>
    </row>
    <row r="1087" spans="1:39" ht="14.5" hidden="1" outlineLevel="1">
      <c r="A1087" s="78" t="s">
        <v>0</v>
      </c>
      <c r="B1087" s="44">
        <v>4.0895346879861529</v>
      </c>
      <c r="C1087" s="44">
        <v>3.6985018669414003</v>
      </c>
      <c r="D1087" s="44">
        <v>3.4476115517834005</v>
      </c>
      <c r="E1087" s="44">
        <v>3.2137405467419415</v>
      </c>
      <c r="F1087" s="44">
        <v>2.9957343356825099</v>
      </c>
      <c r="G1087" s="44">
        <v>2.7925167198345591</v>
      </c>
      <c r="H1087" s="44">
        <v>2.6030845050814344</v>
      </c>
      <c r="I1087" s="44">
        <v>2.4265025496414929</v>
      </c>
      <c r="J1087" s="44">
        <v>2.2618991476930441</v>
      </c>
      <c r="K1087" s="44">
        <v>2.1084617261541378</v>
      </c>
      <c r="N1087" s="36"/>
      <c r="O1087" s="36"/>
      <c r="R1087" s="2"/>
      <c r="S1087" s="2"/>
      <c r="T1087" s="2"/>
      <c r="U1087" s="2"/>
      <c r="V1087" s="2"/>
      <c r="W1087" s="2"/>
      <c r="X1087" s="2"/>
      <c r="Y1087" s="2"/>
      <c r="Z1087" s="2"/>
      <c r="AA1087" s="2"/>
      <c r="AB1087" s="2"/>
      <c r="AC1087" s="2"/>
    </row>
    <row r="1088" spans="1:39" ht="14.5" hidden="1" outlineLevel="1">
      <c r="A1088" s="78" t="s">
        <v>1</v>
      </c>
      <c r="B1088" s="44">
        <v>3.2716277503889222</v>
      </c>
      <c r="C1088" s="44">
        <v>2.9588014935531199</v>
      </c>
      <c r="D1088" s="44">
        <v>2.75808924142672</v>
      </c>
      <c r="E1088" s="44">
        <v>2.5709924373935529</v>
      </c>
      <c r="F1088" s="44">
        <v>2.3965874685460076</v>
      </c>
      <c r="G1088" s="44">
        <v>2.2340133758676468</v>
      </c>
      <c r="H1088" s="44">
        <v>2.0824676040651471</v>
      </c>
      <c r="I1088" s="44">
        <v>1.9412020397131937</v>
      </c>
      <c r="J1088" s="44">
        <v>1.8095193181544345</v>
      </c>
      <c r="K1088" s="44">
        <v>1.6867693809233095</v>
      </c>
      <c r="N1088" s="36"/>
      <c r="O1088" s="36"/>
      <c r="R1088" s="2"/>
      <c r="S1088" s="2"/>
      <c r="T1088" s="2"/>
      <c r="U1088" s="2"/>
      <c r="V1088" s="2"/>
      <c r="W1088" s="2"/>
      <c r="X1088" s="2"/>
      <c r="Y1088" s="2"/>
      <c r="Z1088" s="2"/>
      <c r="AA1088" s="2"/>
      <c r="AB1088" s="2"/>
      <c r="AC1088" s="2"/>
    </row>
    <row r="1089" spans="1:27" ht="14.5" hidden="1" outlineLevel="1">
      <c r="A1089" s="78" t="s">
        <v>7</v>
      </c>
      <c r="B1089" s="44">
        <v>5.1739550334297126</v>
      </c>
      <c r="C1089" s="44">
        <v>4.4482066491194461</v>
      </c>
      <c r="D1089" s="44">
        <v>4.1464596152566751</v>
      </c>
      <c r="E1089" s="44">
        <v>3.8651817905892556</v>
      </c>
      <c r="F1089" s="44">
        <v>3.6029846328017276</v>
      </c>
      <c r="G1089" s="44">
        <v>3.3585737922630394</v>
      </c>
      <c r="H1089" s="44">
        <v>3.1307427224036326</v>
      </c>
      <c r="I1089" s="44">
        <v>2.9183667235368169</v>
      </c>
      <c r="J1089" s="44">
        <v>2.7203973907214518</v>
      </c>
      <c r="K1089" s="44">
        <v>2.5358574382575263</v>
      </c>
      <c r="N1089" s="36"/>
      <c r="O1089" s="36"/>
      <c r="R1089" s="2"/>
      <c r="S1089" s="2"/>
      <c r="T1089" s="2"/>
      <c r="U1089" s="2"/>
      <c r="V1089" s="2"/>
      <c r="W1089" s="2"/>
      <c r="X1089" s="2"/>
      <c r="Y1089" s="2"/>
      <c r="Z1089" s="2"/>
      <c r="AA1089" s="2"/>
    </row>
    <row r="1090" spans="1:27" ht="14.5" hidden="1" outlineLevel="1">
      <c r="A1090" s="78" t="s">
        <v>8</v>
      </c>
      <c r="B1090" s="44">
        <v>5.7253485631806136</v>
      </c>
      <c r="C1090" s="44">
        <v>5.1779026137179596</v>
      </c>
      <c r="D1090" s="44">
        <v>4.8266561724967598</v>
      </c>
      <c r="E1090" s="44">
        <v>4.4992367654387166</v>
      </c>
      <c r="F1090" s="44">
        <v>4.1940280699555128</v>
      </c>
      <c r="G1090" s="44">
        <v>3.9095234077683818</v>
      </c>
      <c r="H1090" s="44">
        <v>3.6443183071140073</v>
      </c>
      <c r="I1090" s="44">
        <v>3.3971035694980891</v>
      </c>
      <c r="J1090" s="44">
        <v>3.1666588067702603</v>
      </c>
      <c r="K1090" s="44">
        <v>2.9518464166157918</v>
      </c>
      <c r="N1090" s="36"/>
      <c r="O1090" s="36"/>
      <c r="R1090" s="2"/>
      <c r="S1090" s="2"/>
      <c r="T1090" s="2"/>
      <c r="U1090" s="2"/>
      <c r="V1090" s="2"/>
      <c r="W1090" s="2"/>
      <c r="X1090" s="2"/>
      <c r="Y1090" s="2"/>
      <c r="Z1090" s="2"/>
      <c r="AA1090" s="2"/>
    </row>
    <row r="1091" spans="1:27" collapsed="1"/>
    <row r="1092" spans="1:27">
      <c r="A1092" s="54" t="s">
        <v>219</v>
      </c>
      <c r="B1092" s="5"/>
      <c r="C1092" s="5"/>
      <c r="D1092" s="5"/>
      <c r="E1092" s="5"/>
      <c r="F1092" s="5"/>
      <c r="G1092" s="5"/>
      <c r="H1092" s="5"/>
      <c r="I1092" s="5"/>
      <c r="J1092" s="5"/>
      <c r="K1092" s="5"/>
    </row>
    <row r="1093" spans="1:27" ht="14.5">
      <c r="A1093" s="18" t="s">
        <v>41</v>
      </c>
      <c r="B1093" s="17"/>
      <c r="C1093" s="17"/>
      <c r="D1093" s="17"/>
      <c r="E1093" s="17"/>
      <c r="F1093" s="17"/>
      <c r="G1093" s="17"/>
      <c r="H1093" s="17"/>
      <c r="I1093" s="17"/>
      <c r="J1093" s="17"/>
      <c r="K1093" s="17"/>
    </row>
    <row r="1094" spans="1:27" ht="14.5">
      <c r="A1094" s="17"/>
      <c r="B1094" s="70">
        <v>2010</v>
      </c>
      <c r="C1094" s="70">
        <v>2020</v>
      </c>
      <c r="D1094" s="70">
        <v>2030</v>
      </c>
      <c r="E1094" s="70">
        <v>2040</v>
      </c>
      <c r="F1094" s="70">
        <v>2050</v>
      </c>
      <c r="G1094" s="70">
        <v>2060</v>
      </c>
      <c r="H1094" s="70">
        <v>2070</v>
      </c>
      <c r="I1094" s="70">
        <v>2080</v>
      </c>
      <c r="J1094" s="70">
        <v>2090</v>
      </c>
      <c r="K1094" s="70">
        <v>2100</v>
      </c>
      <c r="N1094" s="2"/>
      <c r="O1094" s="2"/>
      <c r="P1094" s="2"/>
      <c r="Q1094" s="2"/>
      <c r="R1094" s="2"/>
      <c r="S1094" s="2"/>
      <c r="T1094" s="2"/>
      <c r="U1094" s="2"/>
      <c r="V1094" s="2"/>
      <c r="W1094" s="2"/>
      <c r="X1094" s="2"/>
      <c r="Y1094" s="2"/>
    </row>
    <row r="1095" spans="1:27" ht="14.5">
      <c r="A1095" s="17" t="s">
        <v>5</v>
      </c>
      <c r="B1095" s="47">
        <f>B1081*B1066/1000</f>
        <v>1.2252245925206514E-2</v>
      </c>
      <c r="C1095" s="47">
        <f t="shared" ref="C1095:K1095" si="295">C1081*C1066/1000</f>
        <v>1.9467341569465189E-2</v>
      </c>
      <c r="D1095" s="47">
        <f t="shared" si="295"/>
        <v>3.4418162456379429E-2</v>
      </c>
      <c r="E1095" s="47">
        <f t="shared" si="295"/>
        <v>5.6708440695722985E-2</v>
      </c>
      <c r="F1095" s="47">
        <f t="shared" si="295"/>
        <v>8.590269943963047E-2</v>
      </c>
      <c r="G1095" s="47">
        <f t="shared" si="295"/>
        <v>0.12105289901354872</v>
      </c>
      <c r="H1095" s="47">
        <f t="shared" si="295"/>
        <v>0.16073065959004876</v>
      </c>
      <c r="I1095" s="47">
        <f t="shared" si="295"/>
        <v>0.20354714879398894</v>
      </c>
      <c r="J1095" s="47">
        <f t="shared" si="295"/>
        <v>0.24840787872635728</v>
      </c>
      <c r="K1095" s="47">
        <f t="shared" si="295"/>
        <v>0.29447070464168124</v>
      </c>
      <c r="N1095" s="2"/>
      <c r="O1095" s="2"/>
      <c r="P1095" s="2"/>
      <c r="Q1095" s="2"/>
      <c r="R1095" s="2"/>
      <c r="S1095" s="2"/>
      <c r="T1095" s="2"/>
      <c r="U1095" s="2"/>
      <c r="V1095" s="2"/>
      <c r="W1095" s="2"/>
      <c r="X1095" s="2"/>
      <c r="Y1095" s="2"/>
    </row>
    <row r="1096" spans="1:27" ht="14.5">
      <c r="A1096" s="17" t="s">
        <v>6</v>
      </c>
      <c r="B1096" s="47">
        <f t="shared" ref="B1096:K1104" si="296">B1082*B1067/1000</f>
        <v>0.32013456119608086</v>
      </c>
      <c r="C1096" s="47">
        <f t="shared" si="296"/>
        <v>0.31345187168959004</v>
      </c>
      <c r="D1096" s="47">
        <f t="shared" si="296"/>
        <v>0.35660277356661385</v>
      </c>
      <c r="E1096" s="47">
        <f t="shared" si="296"/>
        <v>0.40877334879563859</v>
      </c>
      <c r="F1096" s="47">
        <f t="shared" si="296"/>
        <v>0.45955238746000332</v>
      </c>
      <c r="G1096" s="47">
        <f t="shared" si="296"/>
        <v>0.50328640705621619</v>
      </c>
      <c r="H1096" s="47">
        <f t="shared" si="296"/>
        <v>0.53823096000716952</v>
      </c>
      <c r="I1096" s="47">
        <f t="shared" si="296"/>
        <v>0.56531422038823376</v>
      </c>
      <c r="J1096" s="47">
        <f t="shared" si="296"/>
        <v>0.58641965045593314</v>
      </c>
      <c r="K1096" s="47">
        <f t="shared" si="296"/>
        <v>0.6036335786880821</v>
      </c>
      <c r="N1096" s="2"/>
      <c r="O1096" s="2"/>
      <c r="P1096" s="2"/>
      <c r="Q1096" s="2"/>
      <c r="R1096" s="2"/>
      <c r="S1096" s="2"/>
      <c r="T1096" s="2"/>
      <c r="U1096" s="2"/>
      <c r="V1096" s="2"/>
      <c r="W1096" s="2"/>
      <c r="X1096" s="2"/>
      <c r="Y1096" s="2"/>
    </row>
    <row r="1097" spans="1:27" ht="14.5">
      <c r="A1097" s="17" t="s">
        <v>11</v>
      </c>
      <c r="B1097" s="47">
        <f t="shared" si="296"/>
        <v>0.10159748829076699</v>
      </c>
      <c r="C1097" s="47">
        <f t="shared" si="296"/>
        <v>9.9716367387818819E-2</v>
      </c>
      <c r="D1097" s="47">
        <f t="shared" si="296"/>
        <v>0.10776226935912923</v>
      </c>
      <c r="E1097" s="47">
        <f t="shared" si="296"/>
        <v>0.12127824147170992</v>
      </c>
      <c r="F1097" s="47">
        <f t="shared" si="296"/>
        <v>0.13817760897478279</v>
      </c>
      <c r="G1097" s="47">
        <f t="shared" si="296"/>
        <v>0.15640663188087581</v>
      </c>
      <c r="H1097" s="47">
        <f t="shared" si="296"/>
        <v>0.17491467599204361</v>
      </c>
      <c r="I1097" s="47">
        <f t="shared" si="296"/>
        <v>0.19291567549804037</v>
      </c>
      <c r="J1097" s="47">
        <f t="shared" si="296"/>
        <v>0.21014224188667266</v>
      </c>
      <c r="K1097" s="47">
        <f t="shared" si="296"/>
        <v>0.22635226969754868</v>
      </c>
      <c r="N1097" s="2"/>
      <c r="O1097" s="2"/>
      <c r="P1097" s="2"/>
      <c r="Q1097" s="2"/>
      <c r="R1097" s="2"/>
      <c r="S1097" s="2"/>
      <c r="T1097" s="2"/>
      <c r="U1097" s="2"/>
      <c r="V1097" s="2"/>
      <c r="W1097" s="2"/>
      <c r="X1097" s="2"/>
      <c r="Y1097" s="2"/>
    </row>
    <row r="1098" spans="1:27" ht="14.5">
      <c r="A1098" s="17" t="s">
        <v>2</v>
      </c>
      <c r="B1098" s="47">
        <f t="shared" si="296"/>
        <v>1.0866916697996637E-2</v>
      </c>
      <c r="C1098" s="47">
        <f t="shared" si="296"/>
        <v>1.8224840741660784E-2</v>
      </c>
      <c r="D1098" s="47">
        <f t="shared" si="296"/>
        <v>3.3163865700941722E-2</v>
      </c>
      <c r="E1098" s="47">
        <f t="shared" si="296"/>
        <v>5.02460319086796E-2</v>
      </c>
      <c r="F1098" s="47">
        <f t="shared" si="296"/>
        <v>6.79430261167282E-2</v>
      </c>
      <c r="G1098" s="47">
        <f t="shared" si="296"/>
        <v>8.6033432528176482E-2</v>
      </c>
      <c r="H1098" s="47">
        <f t="shared" si="296"/>
        <v>0.10488748110406038</v>
      </c>
      <c r="I1098" s="47">
        <f t="shared" si="296"/>
        <v>0.12494110900710483</v>
      </c>
      <c r="J1098" s="47">
        <f t="shared" si="296"/>
        <v>0.14647334719614352</v>
      </c>
      <c r="K1098" s="47">
        <f t="shared" si="296"/>
        <v>0.16965258432162603</v>
      </c>
      <c r="N1098" s="2"/>
      <c r="O1098" s="2"/>
      <c r="P1098" s="2"/>
      <c r="Q1098" s="2"/>
      <c r="R1098" s="2"/>
      <c r="S1098" s="2"/>
      <c r="T1098" s="2"/>
      <c r="U1098" s="2"/>
      <c r="V1098" s="2"/>
      <c r="W1098" s="2"/>
      <c r="X1098" s="2"/>
      <c r="Y1098" s="2"/>
    </row>
    <row r="1099" spans="1:27" ht="14.5">
      <c r="A1099" s="17" t="s">
        <v>3</v>
      </c>
      <c r="B1099" s="47">
        <f t="shared" si="296"/>
        <v>2.9388002095887572E-2</v>
      </c>
      <c r="C1099" s="47">
        <f t="shared" si="296"/>
        <v>4.6917019742024745E-2</v>
      </c>
      <c r="D1099" s="47">
        <f t="shared" si="296"/>
        <v>8.1758884790533837E-2</v>
      </c>
      <c r="E1099" s="47">
        <f t="shared" si="296"/>
        <v>0.12985870131392155</v>
      </c>
      <c r="F1099" s="47">
        <f t="shared" si="296"/>
        <v>0.18942622395208722</v>
      </c>
      <c r="G1099" s="47">
        <f t="shared" si="296"/>
        <v>0.25826082700827607</v>
      </c>
      <c r="H1099" s="47">
        <f t="shared" si="296"/>
        <v>0.33309005206508324</v>
      </c>
      <c r="I1099" s="47">
        <f t="shared" si="296"/>
        <v>0.41222553202522738</v>
      </c>
      <c r="J1099" s="47">
        <f t="shared" si="296"/>
        <v>0.49486296836491822</v>
      </c>
      <c r="K1099" s="47">
        <f t="shared" si="296"/>
        <v>0.58127316614945324</v>
      </c>
      <c r="N1099" s="2"/>
      <c r="O1099" s="2"/>
      <c r="P1099" s="2"/>
      <c r="Q1099" s="2"/>
      <c r="R1099" s="2"/>
      <c r="S1099" s="2"/>
      <c r="T1099" s="2"/>
      <c r="U1099" s="2"/>
      <c r="V1099" s="2"/>
      <c r="W1099" s="2"/>
      <c r="X1099" s="2"/>
      <c r="Y1099" s="2"/>
    </row>
    <row r="1100" spans="1:27" ht="14.5">
      <c r="A1100" s="17" t="s">
        <v>4</v>
      </c>
      <c r="B1100" s="47">
        <f t="shared" si="296"/>
        <v>9.5824873613786235E-2</v>
      </c>
      <c r="C1100" s="47">
        <f t="shared" si="296"/>
        <v>9.9014783677466647E-2</v>
      </c>
      <c r="D1100" s="47">
        <f t="shared" si="296"/>
        <v>0.11597294076186038</v>
      </c>
      <c r="E1100" s="47">
        <f t="shared" si="296"/>
        <v>0.14348734544780586</v>
      </c>
      <c r="F1100" s="47">
        <f t="shared" si="296"/>
        <v>0.18012814477002834</v>
      </c>
      <c r="G1100" s="47">
        <f t="shared" si="296"/>
        <v>0.22390607890998865</v>
      </c>
      <c r="H1100" s="47">
        <f t="shared" si="296"/>
        <v>0.2736744779341701</v>
      </c>
      <c r="I1100" s="47">
        <f t="shared" si="296"/>
        <v>0.32838428065275155</v>
      </c>
      <c r="J1100" s="47">
        <f t="shared" si="296"/>
        <v>0.38763094483609367</v>
      </c>
      <c r="K1100" s="47">
        <f t="shared" si="296"/>
        <v>0.45147892045014748</v>
      </c>
      <c r="N1100" s="2"/>
      <c r="O1100" s="2"/>
      <c r="P1100" s="2"/>
      <c r="Q1100" s="2"/>
      <c r="R1100" s="2"/>
      <c r="S1100" s="2"/>
      <c r="T1100" s="2"/>
      <c r="U1100" s="2"/>
      <c r="V1100" s="2"/>
      <c r="W1100" s="2"/>
      <c r="X1100" s="2"/>
      <c r="Y1100" s="2"/>
    </row>
    <row r="1101" spans="1:27" ht="14.5">
      <c r="A1101" s="17" t="s">
        <v>0</v>
      </c>
      <c r="B1101" s="47">
        <f t="shared" si="296"/>
        <v>0.16894106885134122</v>
      </c>
      <c r="C1101" s="47">
        <f t="shared" si="296"/>
        <v>0.16529013152342811</v>
      </c>
      <c r="D1101" s="47">
        <f t="shared" si="296"/>
        <v>0.17876125912710542</v>
      </c>
      <c r="E1101" s="47">
        <f t="shared" si="296"/>
        <v>0.20061495984828553</v>
      </c>
      <c r="F1101" s="47">
        <f t="shared" si="296"/>
        <v>0.22805161397716153</v>
      </c>
      <c r="G1101" s="47">
        <f t="shared" si="296"/>
        <v>0.25910025844670609</v>
      </c>
      <c r="H1101" s="47">
        <f t="shared" si="296"/>
        <v>0.29234051206156358</v>
      </c>
      <c r="I1101" s="47">
        <f t="shared" si="296"/>
        <v>0.32586112969437364</v>
      </c>
      <c r="J1101" s="47">
        <f t="shared" si="296"/>
        <v>0.35762694967526815</v>
      </c>
      <c r="K1101" s="47">
        <f t="shared" si="296"/>
        <v>0.38627591034769848</v>
      </c>
      <c r="N1101" s="2"/>
      <c r="O1101" s="2"/>
      <c r="P1101" s="2"/>
      <c r="Q1101" s="2"/>
      <c r="R1101" s="2"/>
      <c r="S1101" s="2"/>
      <c r="T1101" s="2"/>
      <c r="U1101" s="2"/>
      <c r="V1101" s="2"/>
      <c r="W1101" s="2"/>
      <c r="X1101" s="2"/>
      <c r="Y1101" s="2"/>
    </row>
    <row r="1102" spans="1:27" ht="14.5">
      <c r="A1102" s="17" t="s">
        <v>1</v>
      </c>
      <c r="B1102" s="47">
        <f t="shared" si="296"/>
        <v>2.3534827298039556E-2</v>
      </c>
      <c r="C1102" s="47">
        <f t="shared" si="296"/>
        <v>2.0173407036253668E-2</v>
      </c>
      <c r="D1102" s="47">
        <f t="shared" si="296"/>
        <v>1.725045803757954E-2</v>
      </c>
      <c r="E1102" s="47">
        <f t="shared" si="296"/>
        <v>1.4541599804659836E-2</v>
      </c>
      <c r="F1102" s="47">
        <f t="shared" si="296"/>
        <v>1.2032888121581745E-2</v>
      </c>
      <c r="G1102" s="47">
        <f t="shared" si="296"/>
        <v>9.6884350806665954E-3</v>
      </c>
      <c r="H1102" s="47">
        <f t="shared" si="296"/>
        <v>7.3584282527807861E-3</v>
      </c>
      <c r="I1102" s="47">
        <f t="shared" si="296"/>
        <v>4.8926888250806029E-3</v>
      </c>
      <c r="J1102" s="47">
        <f t="shared" si="296"/>
        <v>2.3256509423380564E-3</v>
      </c>
      <c r="K1102" s="47">
        <f t="shared" si="296"/>
        <v>-3.0573808313507148E-4</v>
      </c>
      <c r="N1102" s="2"/>
      <c r="O1102" s="2"/>
      <c r="P1102" s="2"/>
      <c r="Q1102" s="2"/>
      <c r="R1102" s="2"/>
      <c r="S1102" s="2"/>
      <c r="T1102" s="2"/>
      <c r="U1102" s="2"/>
      <c r="V1102" s="2"/>
      <c r="W1102" s="2"/>
      <c r="X1102" s="2"/>
      <c r="Y1102" s="2"/>
    </row>
    <row r="1103" spans="1:27" ht="14.5">
      <c r="A1103" s="17" t="s">
        <v>7</v>
      </c>
      <c r="B1103" s="47">
        <f t="shared" si="296"/>
        <v>2.1791050816009884E-2</v>
      </c>
      <c r="C1103" s="47">
        <f t="shared" si="296"/>
        <v>3.307636037105343E-2</v>
      </c>
      <c r="D1103" s="47">
        <f t="shared" si="296"/>
        <v>5.8686458443659502E-2</v>
      </c>
      <c r="E1103" s="47">
        <f t="shared" si="296"/>
        <v>9.2818747044709451E-2</v>
      </c>
      <c r="F1103" s="47">
        <f t="shared" si="296"/>
        <v>0.13235522455610285</v>
      </c>
      <c r="G1103" s="47">
        <f t="shared" si="296"/>
        <v>0.17496382163650828</v>
      </c>
      <c r="H1103" s="47">
        <f t="shared" si="296"/>
        <v>0.21844011067535934</v>
      </c>
      <c r="I1103" s="47">
        <f t="shared" si="296"/>
        <v>0.26142865722112241</v>
      </c>
      <c r="J1103" s="47">
        <f t="shared" si="296"/>
        <v>0.30353785158263713</v>
      </c>
      <c r="K1103" s="47">
        <f t="shared" si="296"/>
        <v>0.34498088475392674</v>
      </c>
      <c r="N1103" s="2"/>
      <c r="O1103" s="2"/>
      <c r="P1103" s="2"/>
      <c r="Q1103" s="2"/>
      <c r="R1103" s="2"/>
      <c r="S1103" s="2"/>
      <c r="T1103" s="2"/>
      <c r="U1103" s="2"/>
      <c r="V1103" s="2"/>
      <c r="W1103" s="2"/>
      <c r="X1103" s="2"/>
      <c r="Y1103" s="2"/>
    </row>
    <row r="1104" spans="1:27" ht="14.5">
      <c r="A1104" s="17" t="s">
        <v>8</v>
      </c>
      <c r="B1104" s="47">
        <f t="shared" si="296"/>
        <v>1.8615881131932091E-2</v>
      </c>
      <c r="C1104" s="47">
        <f t="shared" si="296"/>
        <v>3.4432133673596779E-2</v>
      </c>
      <c r="D1104" s="47">
        <f t="shared" si="296"/>
        <v>7.0441416874639839E-2</v>
      </c>
      <c r="E1104" s="47">
        <f t="shared" si="296"/>
        <v>0.11756928433644355</v>
      </c>
      <c r="F1104" s="47">
        <f t="shared" si="296"/>
        <v>0.16853055571466008</v>
      </c>
      <c r="G1104" s="47">
        <f t="shared" si="296"/>
        <v>0.21960479990454343</v>
      </c>
      <c r="H1104" s="47">
        <f t="shared" si="296"/>
        <v>0.26979572036105126</v>
      </c>
      <c r="I1104" s="47">
        <f t="shared" si="296"/>
        <v>0.31877072894376984</v>
      </c>
      <c r="J1104" s="47">
        <f t="shared" si="296"/>
        <v>0.36608555476961335</v>
      </c>
      <c r="K1104" s="47">
        <f t="shared" si="296"/>
        <v>0.41155195844908854</v>
      </c>
      <c r="N1104" s="2"/>
      <c r="O1104" s="2"/>
      <c r="P1104" s="2"/>
      <c r="Q1104" s="2"/>
      <c r="R1104" s="2"/>
      <c r="S1104" s="2"/>
      <c r="T1104" s="2"/>
      <c r="U1104" s="2"/>
      <c r="V1104" s="2"/>
      <c r="W1104" s="2"/>
    </row>
    <row r="1105" spans="1:23" ht="14.5">
      <c r="A1105" s="17" t="s">
        <v>89</v>
      </c>
      <c r="B1105" s="47">
        <f>SUM(B1095:B1104)</f>
        <v>0.80294691591704748</v>
      </c>
      <c r="C1105" s="47">
        <f t="shared" ref="C1105:K1105" si="297">SUM(C1095:C1104)</f>
        <v>0.84976425741235817</v>
      </c>
      <c r="D1105" s="47">
        <f t="shared" si="297"/>
        <v>1.0548184891184427</v>
      </c>
      <c r="E1105" s="47">
        <f t="shared" si="297"/>
        <v>1.3358967006675768</v>
      </c>
      <c r="F1105" s="47">
        <f t="shared" si="297"/>
        <v>1.6621003730827664</v>
      </c>
      <c r="G1105" s="47">
        <f t="shared" si="297"/>
        <v>2.0123035914655065</v>
      </c>
      <c r="H1105" s="47">
        <f t="shared" si="297"/>
        <v>2.3734630780433301</v>
      </c>
      <c r="I1105" s="47">
        <f t="shared" si="297"/>
        <v>2.7382811710496933</v>
      </c>
      <c r="J1105" s="47">
        <f t="shared" si="297"/>
        <v>3.1035130384359753</v>
      </c>
      <c r="K1105" s="47">
        <f t="shared" si="297"/>
        <v>3.4693642394161177</v>
      </c>
      <c r="N1105" s="2"/>
      <c r="O1105" s="2"/>
      <c r="P1105" s="2"/>
      <c r="Q1105" s="2"/>
      <c r="R1105" s="2"/>
      <c r="S1105" s="2"/>
      <c r="T1105" s="2"/>
      <c r="U1105" s="2"/>
      <c r="V1105" s="2"/>
      <c r="W1105" s="2"/>
    </row>
    <row r="1107" spans="1:23">
      <c r="A1107" s="54" t="s">
        <v>220</v>
      </c>
    </row>
    <row r="1108" spans="1:23" ht="14.5">
      <c r="A1108" s="129" t="s">
        <v>291</v>
      </c>
      <c r="B1108" s="138"/>
      <c r="C1108" s="129"/>
      <c r="D1108" s="138"/>
      <c r="E1108" s="138"/>
      <c r="F1108" s="138"/>
      <c r="G1108" s="138"/>
      <c r="H1108" s="138"/>
      <c r="I1108" s="138"/>
      <c r="J1108" s="138"/>
      <c r="K1108" s="139"/>
      <c r="M1108" t="s">
        <v>221</v>
      </c>
    </row>
    <row r="1109" spans="1:23" ht="14.5">
      <c r="A1109" s="129"/>
      <c r="B1109" s="140">
        <v>2010</v>
      </c>
      <c r="C1109" s="140">
        <v>2020</v>
      </c>
      <c r="D1109" s="140">
        <v>2030</v>
      </c>
      <c r="E1109" s="140">
        <v>2040</v>
      </c>
      <c r="F1109" s="140">
        <v>2050</v>
      </c>
      <c r="G1109" s="140">
        <v>2060</v>
      </c>
      <c r="H1109" s="140">
        <v>2070</v>
      </c>
      <c r="I1109" s="140">
        <v>2080</v>
      </c>
      <c r="J1109" s="140">
        <v>2090</v>
      </c>
      <c r="K1109" s="140">
        <v>2100</v>
      </c>
      <c r="M1109">
        <f>C1076/'[7]Number of aircrafts'!$K$29</f>
        <v>0.11889436283952813</v>
      </c>
      <c r="N1109" t="s">
        <v>222</v>
      </c>
    </row>
    <row r="1110" spans="1:23" ht="14.5">
      <c r="A1110" s="129" t="s">
        <v>5</v>
      </c>
      <c r="B1110" s="140">
        <f>ROUND(B1066/$M$1109,0)</f>
        <v>18</v>
      </c>
      <c r="C1110" s="140">
        <f t="shared" ref="C1110:K1110" si="298">ROUND(C1066/$M$1109,0)</f>
        <v>32</v>
      </c>
      <c r="D1110" s="140">
        <f t="shared" si="298"/>
        <v>60</v>
      </c>
      <c r="E1110" s="140">
        <f t="shared" si="298"/>
        <v>106</v>
      </c>
      <c r="F1110" s="140">
        <f t="shared" si="298"/>
        <v>172</v>
      </c>
      <c r="G1110" s="140">
        <f t="shared" si="298"/>
        <v>260</v>
      </c>
      <c r="H1110" s="140">
        <f t="shared" si="298"/>
        <v>371</v>
      </c>
      <c r="I1110" s="140">
        <f t="shared" si="298"/>
        <v>504</v>
      </c>
      <c r="J1110" s="140">
        <f t="shared" si="298"/>
        <v>660</v>
      </c>
      <c r="K1110" s="140">
        <f t="shared" si="298"/>
        <v>839</v>
      </c>
      <c r="M1110" t="s">
        <v>223</v>
      </c>
    </row>
    <row r="1111" spans="1:23" ht="14.5">
      <c r="A1111" s="129" t="s">
        <v>6</v>
      </c>
      <c r="B1111" s="140">
        <f t="shared" ref="B1111:K1119" si="299">ROUND(B1067/$M$1109,0)</f>
        <v>520</v>
      </c>
      <c r="C1111" s="140">
        <f t="shared" si="299"/>
        <v>593</v>
      </c>
      <c r="D1111" s="140">
        <f t="shared" si="299"/>
        <v>723</v>
      </c>
      <c r="E1111" s="140">
        <f t="shared" si="299"/>
        <v>890</v>
      </c>
      <c r="F1111" s="140">
        <f t="shared" si="299"/>
        <v>1073</v>
      </c>
      <c r="G1111" s="140">
        <f t="shared" si="299"/>
        <v>1260</v>
      </c>
      <c r="H1111" s="140">
        <f t="shared" si="299"/>
        <v>1446</v>
      </c>
      <c r="I1111" s="140">
        <f t="shared" si="299"/>
        <v>1629</v>
      </c>
      <c r="J1111" s="140">
        <f t="shared" si="299"/>
        <v>1813</v>
      </c>
      <c r="K1111" s="140">
        <f t="shared" si="299"/>
        <v>2002</v>
      </c>
    </row>
    <row r="1112" spans="1:23" ht="14.5">
      <c r="A1112" s="129" t="s">
        <v>11</v>
      </c>
      <c r="B1112" s="140">
        <f t="shared" si="299"/>
        <v>305</v>
      </c>
      <c r="C1112" s="140">
        <f t="shared" si="299"/>
        <v>331</v>
      </c>
      <c r="D1112" s="140">
        <f t="shared" si="299"/>
        <v>383</v>
      </c>
      <c r="E1112" s="140">
        <f t="shared" si="299"/>
        <v>462</v>
      </c>
      <c r="F1112" s="140">
        <f t="shared" si="299"/>
        <v>563</v>
      </c>
      <c r="G1112" s="140">
        <f t="shared" si="299"/>
        <v>683</v>
      </c>
      <c r="H1112" s="140">
        <f t="shared" si="299"/>
        <v>818</v>
      </c>
      <c r="I1112" s="140">
        <f t="shared" si="299"/>
        <v>968</v>
      </c>
      <c r="J1112" s="140">
        <f t="shared" si="299"/>
        <v>1130</v>
      </c>
      <c r="K1112" s="140">
        <f t="shared" si="299"/>
        <v>1305</v>
      </c>
    </row>
    <row r="1113" spans="1:23" ht="14.5">
      <c r="A1113" s="129" t="s">
        <v>2</v>
      </c>
      <c r="B1113" s="140">
        <f t="shared" si="299"/>
        <v>27</v>
      </c>
      <c r="C1113" s="140">
        <f t="shared" si="299"/>
        <v>56</v>
      </c>
      <c r="D1113" s="140">
        <f t="shared" si="299"/>
        <v>110</v>
      </c>
      <c r="E1113" s="140">
        <f t="shared" si="299"/>
        <v>178</v>
      </c>
      <c r="F1113" s="140">
        <f t="shared" si="299"/>
        <v>259</v>
      </c>
      <c r="G1113" s="140">
        <f t="shared" si="299"/>
        <v>351</v>
      </c>
      <c r="H1113" s="140">
        <f t="shared" si="299"/>
        <v>460</v>
      </c>
      <c r="I1113" s="140">
        <f t="shared" si="299"/>
        <v>587</v>
      </c>
      <c r="J1113" s="140">
        <f t="shared" si="299"/>
        <v>739</v>
      </c>
      <c r="K1113" s="140">
        <f t="shared" si="299"/>
        <v>918</v>
      </c>
    </row>
    <row r="1114" spans="1:23" ht="14.5">
      <c r="A1114" s="129" t="s">
        <v>3</v>
      </c>
      <c r="B1114" s="140">
        <f t="shared" si="299"/>
        <v>43</v>
      </c>
      <c r="C1114" s="140">
        <f t="shared" si="299"/>
        <v>76</v>
      </c>
      <c r="D1114" s="140">
        <f t="shared" si="299"/>
        <v>142</v>
      </c>
      <c r="E1114" s="140">
        <f t="shared" si="299"/>
        <v>243</v>
      </c>
      <c r="F1114" s="140">
        <f t="shared" si="299"/>
        <v>380</v>
      </c>
      <c r="G1114" s="140">
        <f t="shared" si="299"/>
        <v>556</v>
      </c>
      <c r="H1114" s="140">
        <f t="shared" si="299"/>
        <v>769</v>
      </c>
      <c r="I1114" s="140">
        <f t="shared" si="299"/>
        <v>1021</v>
      </c>
      <c r="J1114" s="140">
        <f t="shared" si="299"/>
        <v>1314</v>
      </c>
      <c r="K1114" s="140">
        <f t="shared" si="299"/>
        <v>1656</v>
      </c>
    </row>
    <row r="1115" spans="1:23" ht="14.5">
      <c r="A1115" s="129" t="s">
        <v>4</v>
      </c>
      <c r="B1115" s="140">
        <f t="shared" si="299"/>
        <v>141</v>
      </c>
      <c r="C1115" s="140">
        <f t="shared" si="299"/>
        <v>161</v>
      </c>
      <c r="D1115" s="140">
        <f t="shared" si="299"/>
        <v>202</v>
      </c>
      <c r="E1115" s="140">
        <f t="shared" si="299"/>
        <v>268</v>
      </c>
      <c r="F1115" s="140">
        <f t="shared" si="299"/>
        <v>361</v>
      </c>
      <c r="G1115" s="140">
        <f t="shared" si="299"/>
        <v>482</v>
      </c>
      <c r="H1115" s="140">
        <f t="shared" si="299"/>
        <v>632</v>
      </c>
      <c r="I1115" s="140">
        <f t="shared" si="299"/>
        <v>813</v>
      </c>
      <c r="J1115" s="140">
        <f t="shared" si="299"/>
        <v>1030</v>
      </c>
      <c r="K1115" s="140">
        <f t="shared" si="299"/>
        <v>1286</v>
      </c>
    </row>
    <row r="1116" spans="1:23" ht="14.5">
      <c r="A1116" s="129" t="s">
        <v>0</v>
      </c>
      <c r="B1116" s="140">
        <f t="shared" si="299"/>
        <v>347</v>
      </c>
      <c r="C1116" s="140">
        <f t="shared" si="299"/>
        <v>376</v>
      </c>
      <c r="D1116" s="140">
        <f t="shared" si="299"/>
        <v>436</v>
      </c>
      <c r="E1116" s="140">
        <f t="shared" si="299"/>
        <v>525</v>
      </c>
      <c r="F1116" s="140">
        <f t="shared" si="299"/>
        <v>640</v>
      </c>
      <c r="G1116" s="140">
        <f t="shared" si="299"/>
        <v>780</v>
      </c>
      <c r="H1116" s="140">
        <f t="shared" si="299"/>
        <v>945</v>
      </c>
      <c r="I1116" s="140">
        <f t="shared" si="299"/>
        <v>1130</v>
      </c>
      <c r="J1116" s="140">
        <f t="shared" si="299"/>
        <v>1330</v>
      </c>
      <c r="K1116" s="140">
        <f t="shared" si="299"/>
        <v>1541</v>
      </c>
    </row>
    <row r="1117" spans="1:23" ht="14.5">
      <c r="A1117" s="129" t="s">
        <v>1</v>
      </c>
      <c r="B1117" s="140">
        <f t="shared" si="299"/>
        <v>61</v>
      </c>
      <c r="C1117" s="140">
        <f t="shared" si="299"/>
        <v>57</v>
      </c>
      <c r="D1117" s="140">
        <f t="shared" si="299"/>
        <v>53</v>
      </c>
      <c r="E1117" s="140">
        <f t="shared" si="299"/>
        <v>48</v>
      </c>
      <c r="F1117" s="140">
        <f t="shared" si="299"/>
        <v>42</v>
      </c>
      <c r="G1117" s="140">
        <f t="shared" si="299"/>
        <v>36</v>
      </c>
      <c r="H1117" s="140">
        <f t="shared" si="299"/>
        <v>30</v>
      </c>
      <c r="I1117" s="140">
        <f t="shared" si="299"/>
        <v>21</v>
      </c>
      <c r="J1117" s="140">
        <f t="shared" si="299"/>
        <v>11</v>
      </c>
      <c r="K1117" s="140">
        <f t="shared" si="299"/>
        <v>-2</v>
      </c>
    </row>
    <row r="1118" spans="1:23" ht="14.5">
      <c r="A1118" s="129" t="s">
        <v>7</v>
      </c>
      <c r="B1118" s="140">
        <f t="shared" si="299"/>
        <v>35</v>
      </c>
      <c r="C1118" s="140">
        <f t="shared" si="299"/>
        <v>63</v>
      </c>
      <c r="D1118" s="140">
        <f t="shared" si="299"/>
        <v>119</v>
      </c>
      <c r="E1118" s="140">
        <f t="shared" si="299"/>
        <v>202</v>
      </c>
      <c r="F1118" s="140">
        <f t="shared" si="299"/>
        <v>309</v>
      </c>
      <c r="G1118" s="140">
        <f t="shared" si="299"/>
        <v>438</v>
      </c>
      <c r="H1118" s="140">
        <f t="shared" si="299"/>
        <v>587</v>
      </c>
      <c r="I1118" s="140">
        <f t="shared" si="299"/>
        <v>753</v>
      </c>
      <c r="J1118" s="140">
        <f t="shared" si="299"/>
        <v>938</v>
      </c>
      <c r="K1118" s="140">
        <f t="shared" si="299"/>
        <v>1144</v>
      </c>
    </row>
    <row r="1119" spans="1:23" ht="14.5">
      <c r="A1119" s="129" t="s">
        <v>8</v>
      </c>
      <c r="B1119" s="140">
        <f t="shared" si="299"/>
        <v>27</v>
      </c>
      <c r="C1119" s="140">
        <f t="shared" si="299"/>
        <v>56</v>
      </c>
      <c r="D1119" s="140">
        <f t="shared" si="299"/>
        <v>123</v>
      </c>
      <c r="E1119" s="140">
        <f t="shared" si="299"/>
        <v>220</v>
      </c>
      <c r="F1119" s="140">
        <f t="shared" si="299"/>
        <v>338</v>
      </c>
      <c r="G1119" s="140">
        <f t="shared" si="299"/>
        <v>472</v>
      </c>
      <c r="H1119" s="140">
        <f t="shared" si="299"/>
        <v>623</v>
      </c>
      <c r="I1119" s="140">
        <f t="shared" si="299"/>
        <v>789</v>
      </c>
      <c r="J1119" s="140">
        <f t="shared" si="299"/>
        <v>972</v>
      </c>
      <c r="K1119" s="140">
        <f t="shared" si="299"/>
        <v>1173</v>
      </c>
    </row>
    <row r="1120" spans="1:23" ht="14.5">
      <c r="A1120" s="129" t="s">
        <v>89</v>
      </c>
      <c r="B1120" s="135">
        <f>SUM(B1110:B1119)</f>
        <v>1524</v>
      </c>
      <c r="C1120" s="135">
        <f t="shared" ref="C1120:K1120" si="300">SUM(C1110:C1119)</f>
        <v>1801</v>
      </c>
      <c r="D1120" s="135">
        <f t="shared" si="300"/>
        <v>2351</v>
      </c>
      <c r="E1120" s="135">
        <f t="shared" si="300"/>
        <v>3142</v>
      </c>
      <c r="F1120" s="135">
        <f t="shared" si="300"/>
        <v>4137</v>
      </c>
      <c r="G1120" s="135">
        <f t="shared" si="300"/>
        <v>5318</v>
      </c>
      <c r="H1120" s="135">
        <f t="shared" si="300"/>
        <v>6681</v>
      </c>
      <c r="I1120" s="135">
        <f t="shared" si="300"/>
        <v>8215</v>
      </c>
      <c r="J1120" s="135">
        <f t="shared" si="300"/>
        <v>9937</v>
      </c>
      <c r="K1120" s="135">
        <f t="shared" si="300"/>
        <v>11862</v>
      </c>
    </row>
    <row r="1125" spans="1:11">
      <c r="A1125" t="s">
        <v>260</v>
      </c>
      <c r="B1125">
        <v>2010</v>
      </c>
      <c r="C1125">
        <v>2020</v>
      </c>
      <c r="D1125">
        <v>2030</v>
      </c>
      <c r="E1125">
        <v>2040</v>
      </c>
      <c r="F1125">
        <v>2050</v>
      </c>
      <c r="G1125">
        <v>2060</v>
      </c>
      <c r="H1125">
        <v>2070</v>
      </c>
      <c r="I1125">
        <v>2080</v>
      </c>
      <c r="J1125">
        <v>2090</v>
      </c>
      <c r="K1125">
        <v>2100</v>
      </c>
    </row>
    <row r="1126" spans="1:11">
      <c r="A1126" s="1" t="s">
        <v>261</v>
      </c>
      <c r="B1126" s="1">
        <f>B170</f>
        <v>32.985703766599492</v>
      </c>
      <c r="C1126" s="1">
        <f t="shared" ref="C1126:K1126" si="301">C170</f>
        <v>37.71659300955266</v>
      </c>
      <c r="D1126" s="1">
        <f t="shared" si="301"/>
        <v>38.735697820231358</v>
      </c>
      <c r="E1126" s="1">
        <f t="shared" si="301"/>
        <v>40.532828989089317</v>
      </c>
      <c r="F1126" s="1">
        <f t="shared" si="301"/>
        <v>42.994784906357374</v>
      </c>
      <c r="G1126" s="1">
        <f t="shared" si="301"/>
        <v>46.342790570838282</v>
      </c>
      <c r="H1126" s="1">
        <f t="shared" si="301"/>
        <v>50.856028906036684</v>
      </c>
      <c r="I1126" s="1">
        <f t="shared" si="301"/>
        <v>63.719051070628254</v>
      </c>
      <c r="J1126" s="1">
        <f t="shared" si="301"/>
        <v>72.49455729950715</v>
      </c>
      <c r="K1126" s="1">
        <f t="shared" si="301"/>
        <v>79.569929506828743</v>
      </c>
    </row>
    <row r="1127" spans="1:11">
      <c r="A1127" t="s">
        <v>262</v>
      </c>
      <c r="B1127" s="2">
        <f>B272</f>
        <v>5.6663980693561236</v>
      </c>
      <c r="C1127" s="2">
        <f t="shared" ref="C1127:K1127" si="302">C272</f>
        <v>6.8256269467952011</v>
      </c>
      <c r="D1127" s="2">
        <f t="shared" si="302"/>
        <v>7.9901239531773225</v>
      </c>
      <c r="E1127" s="2">
        <f t="shared" si="302"/>
        <v>8.760361926646361</v>
      </c>
      <c r="F1127" s="2">
        <f t="shared" si="302"/>
        <v>9.3762610499771402</v>
      </c>
      <c r="G1127" s="2">
        <f t="shared" si="302"/>
        <v>10.063457076091941</v>
      </c>
      <c r="H1127" s="2">
        <f t="shared" si="302"/>
        <v>10.720267548260908</v>
      </c>
      <c r="I1127" s="2">
        <f t="shared" si="302"/>
        <v>11.010592422476732</v>
      </c>
      <c r="J1127" s="2">
        <f t="shared" si="302"/>
        <v>10.673373244640793</v>
      </c>
      <c r="K1127" s="2">
        <f t="shared" si="302"/>
        <v>10.274346040856766</v>
      </c>
    </row>
    <row r="1128" spans="1:11">
      <c r="A1128" t="s">
        <v>266</v>
      </c>
      <c r="B1128" s="2">
        <f>B363</f>
        <v>0.88006508144125006</v>
      </c>
      <c r="C1128" s="2">
        <f t="shared" ref="C1128:K1128" si="303">C363</f>
        <v>0.9851741745248217</v>
      </c>
      <c r="D1128" s="2">
        <f t="shared" si="303"/>
        <v>1.0847174927002936</v>
      </c>
      <c r="E1128" s="2">
        <f t="shared" si="303"/>
        <v>1.1742775581964884</v>
      </c>
      <c r="F1128" s="2">
        <f t="shared" si="303"/>
        <v>1.2628314970389507</v>
      </c>
      <c r="G1128" s="2">
        <f t="shared" si="303"/>
        <v>1.3753096960610625</v>
      </c>
      <c r="H1128" s="2">
        <f t="shared" si="303"/>
        <v>1.5108702530547973</v>
      </c>
      <c r="I1128" s="2">
        <f t="shared" si="303"/>
        <v>1.6343295085216778</v>
      </c>
      <c r="J1128" s="2">
        <f t="shared" si="303"/>
        <v>1.7808393509599405</v>
      </c>
      <c r="K1128" s="2">
        <f t="shared" si="303"/>
        <v>1.9562334838774658</v>
      </c>
    </row>
    <row r="1129" spans="1:11">
      <c r="A1129" t="s">
        <v>263</v>
      </c>
      <c r="B1129" s="2">
        <f>B559</f>
        <v>1.0584548065286032</v>
      </c>
      <c r="C1129" s="2">
        <f t="shared" ref="C1129:K1129" si="304">C559</f>
        <v>1.417161756966471</v>
      </c>
      <c r="D1129" s="2">
        <f t="shared" si="304"/>
        <v>1.7295029391914407</v>
      </c>
      <c r="E1129" s="2">
        <f t="shared" si="304"/>
        <v>2.0159124847402525</v>
      </c>
      <c r="F1129" s="2">
        <f t="shared" si="304"/>
        <v>2.2156740035721971</v>
      </c>
      <c r="G1129" s="2">
        <f t="shared" si="304"/>
        <v>2.39510339796252</v>
      </c>
      <c r="H1129" s="2">
        <f t="shared" si="304"/>
        <v>2.6995117309242591</v>
      </c>
      <c r="I1129" s="2">
        <f t="shared" si="304"/>
        <v>3.0290017424131888</v>
      </c>
      <c r="J1129" s="2">
        <f t="shared" si="304"/>
        <v>3.5166746093036583</v>
      </c>
      <c r="K1129" s="2">
        <f t="shared" si="304"/>
        <v>4.29050529782885</v>
      </c>
    </row>
    <row r="1130" spans="1:11">
      <c r="A1130" t="s">
        <v>264</v>
      </c>
      <c r="B1130" s="2">
        <f>B574</f>
        <v>7.5743500195270128</v>
      </c>
      <c r="C1130" s="2">
        <f t="shared" ref="C1130:K1130" si="305">C574</f>
        <v>10.141273028705218</v>
      </c>
      <c r="D1130" s="2">
        <f t="shared" si="305"/>
        <v>12.376400523136278</v>
      </c>
      <c r="E1130" s="2">
        <f t="shared" si="305"/>
        <v>14.425960063647224</v>
      </c>
      <c r="F1130" s="2">
        <f t="shared" si="305"/>
        <v>15.85546244271228</v>
      </c>
      <c r="G1130" s="2">
        <f t="shared" si="305"/>
        <v>17.139467228293398</v>
      </c>
      <c r="H1130" s="2">
        <f t="shared" si="305"/>
        <v>19.317826897965915</v>
      </c>
      <c r="I1130" s="2">
        <f t="shared" si="305"/>
        <v>21.675672182962202</v>
      </c>
      <c r="J1130" s="2">
        <f t="shared" si="305"/>
        <v>25.165481068585891</v>
      </c>
      <c r="K1130" s="2">
        <f t="shared" si="305"/>
        <v>30.703048147112824</v>
      </c>
    </row>
    <row r="1131" spans="1:11">
      <c r="A1131" t="s">
        <v>265</v>
      </c>
      <c r="B1131" s="2">
        <f>B589</f>
        <v>2.2436461870332072</v>
      </c>
      <c r="C1131" s="2">
        <f t="shared" ref="C1131:K1131" si="306">C589</f>
        <v>3.0040107076987219</v>
      </c>
      <c r="D1131" s="2">
        <f t="shared" si="306"/>
        <v>3.6660919777066918</v>
      </c>
      <c r="E1131" s="2">
        <f t="shared" si="306"/>
        <v>4.2732049888970653</v>
      </c>
      <c r="F1131" s="2">
        <f t="shared" si="306"/>
        <v>4.6966469415234506</v>
      </c>
      <c r="G1131" s="2">
        <f t="shared" si="306"/>
        <v>5.0769901305594081</v>
      </c>
      <c r="H1131" s="2">
        <f t="shared" si="306"/>
        <v>5.7222558436895845</v>
      </c>
      <c r="I1131" s="2">
        <f t="shared" si="306"/>
        <v>6.4206881276027721</v>
      </c>
      <c r="J1131" s="2">
        <f t="shared" si="306"/>
        <v>7.4544265182921876</v>
      </c>
      <c r="K1131" s="2">
        <f t="shared" si="306"/>
        <v>9.0947443315893111</v>
      </c>
    </row>
    <row r="1132" spans="1:11">
      <c r="A1132" t="s">
        <v>267</v>
      </c>
      <c r="B1132" s="2">
        <f>B728</f>
        <v>3.6795089574156954</v>
      </c>
      <c r="C1132" s="2">
        <f t="shared" ref="C1132:K1132" si="307">C728</f>
        <v>5.4896592792969132</v>
      </c>
      <c r="D1132" s="2">
        <f t="shared" si="307"/>
        <v>6.3329156856238376</v>
      </c>
      <c r="E1132" s="2">
        <f t="shared" si="307"/>
        <v>6.3298173684732859</v>
      </c>
      <c r="F1132" s="2">
        <f t="shared" si="307"/>
        <v>5.857332352490543</v>
      </c>
      <c r="G1132" s="2">
        <f t="shared" si="307"/>
        <v>5.2667266745810704</v>
      </c>
      <c r="H1132" s="2">
        <f t="shared" si="307"/>
        <v>4.6550998111600626</v>
      </c>
      <c r="I1132" s="2">
        <f t="shared" si="307"/>
        <v>4.1408259080193224</v>
      </c>
      <c r="J1132" s="2">
        <f t="shared" si="307"/>
        <v>3.6919589746143173</v>
      </c>
      <c r="K1132" s="2">
        <f t="shared" si="307"/>
        <v>3.3150088532625261</v>
      </c>
    </row>
    <row r="1133" spans="1:11">
      <c r="A1133" t="s">
        <v>268</v>
      </c>
      <c r="B1133" s="2">
        <f>B766</f>
        <v>2.8959128538384054</v>
      </c>
      <c r="C1133" s="2">
        <f t="shared" ref="C1133:K1133" si="308">C766</f>
        <v>4.6935740770715455</v>
      </c>
      <c r="D1133" s="2">
        <f t="shared" si="308"/>
        <v>5.4114978856197684</v>
      </c>
      <c r="E1133" s="2">
        <f t="shared" si="308"/>
        <v>5.5841821595994583</v>
      </c>
      <c r="F1133" s="2">
        <f t="shared" si="308"/>
        <v>5.414781706010988</v>
      </c>
      <c r="G1133" s="2">
        <f t="shared" si="308"/>
        <v>5.077559648637811</v>
      </c>
      <c r="H1133" s="2">
        <f t="shared" si="308"/>
        <v>4.7625842821922939</v>
      </c>
      <c r="I1133" s="2">
        <f t="shared" si="308"/>
        <v>5.0962889842059829</v>
      </c>
      <c r="J1133" s="2">
        <f t="shared" si="308"/>
        <v>4.2168562217795023</v>
      </c>
      <c r="K1133" s="2">
        <f t="shared" si="308"/>
        <v>4.0136540620666148</v>
      </c>
    </row>
    <row r="1134" spans="1:11">
      <c r="A1134" t="s">
        <v>269</v>
      </c>
      <c r="B1134" s="2">
        <f>B909</f>
        <v>6.141056700146402</v>
      </c>
      <c r="C1134" s="2">
        <f t="shared" ref="C1134:K1134" si="309">C909</f>
        <v>8.1527987718920709</v>
      </c>
      <c r="D1134" s="2">
        <f t="shared" si="309"/>
        <v>8.8161055906510359</v>
      </c>
      <c r="E1134" s="2">
        <f t="shared" si="309"/>
        <v>8.5915362901702128</v>
      </c>
      <c r="F1134" s="2">
        <f t="shared" si="309"/>
        <v>7.9795002118034484</v>
      </c>
      <c r="G1134" s="2">
        <f t="shared" si="309"/>
        <v>7.1250170227342782</v>
      </c>
      <c r="H1134" s="2">
        <f t="shared" si="309"/>
        <v>6.5434656733081438</v>
      </c>
      <c r="I1134" s="2">
        <f t="shared" si="309"/>
        <v>6.3321728371999573</v>
      </c>
      <c r="J1134" s="2">
        <f t="shared" si="309"/>
        <v>5.4618073957339046</v>
      </c>
      <c r="K1134" s="2">
        <f t="shared" si="309"/>
        <v>4.9999906998867747</v>
      </c>
    </row>
    <row r="1135" spans="1:11">
      <c r="A1135" t="s">
        <v>270</v>
      </c>
      <c r="B1135" s="2">
        <f>B962</f>
        <v>5.400180192648957</v>
      </c>
      <c r="C1135" s="2">
        <f t="shared" ref="C1135:K1135" si="310">C962</f>
        <v>7.3886833162143652</v>
      </c>
      <c r="D1135" s="2">
        <f t="shared" si="310"/>
        <v>8.5188480008299248</v>
      </c>
      <c r="E1135" s="2">
        <f t="shared" si="310"/>
        <v>8.7906897557857544</v>
      </c>
      <c r="F1135" s="2">
        <f t="shared" si="310"/>
        <v>8.5240174321715045</v>
      </c>
      <c r="G1135" s="2">
        <f t="shared" si="310"/>
        <v>7.9931582301522077</v>
      </c>
      <c r="H1135" s="2">
        <f t="shared" si="310"/>
        <v>7.4973200486599172</v>
      </c>
      <c r="I1135" s="2">
        <f t="shared" si="310"/>
        <v>7.0369526472625212</v>
      </c>
      <c r="J1135" s="2">
        <f t="shared" si="310"/>
        <v>6.6382280754747764</v>
      </c>
      <c r="K1135" s="2">
        <f t="shared" si="310"/>
        <v>6.3183446811498056</v>
      </c>
    </row>
    <row r="1136" spans="1:11">
      <c r="A1136" t="s">
        <v>271</v>
      </c>
      <c r="B1136" s="2">
        <f>B1030</f>
        <v>35.488902767172576</v>
      </c>
      <c r="C1136" s="2">
        <f t="shared" ref="C1136:K1136" si="311">C1030</f>
        <v>42.754795285871111</v>
      </c>
      <c r="D1136" s="2">
        <f t="shared" si="311"/>
        <v>47.454307279407971</v>
      </c>
      <c r="E1136" s="2">
        <f t="shared" si="311"/>
        <v>50.109935459538562</v>
      </c>
      <c r="F1136" s="2">
        <f t="shared" si="311"/>
        <v>52.220866963007978</v>
      </c>
      <c r="G1136" s="2">
        <f t="shared" si="311"/>
        <v>52.144630952546116</v>
      </c>
      <c r="H1136" s="2">
        <f t="shared" si="311"/>
        <v>48.803975040102124</v>
      </c>
      <c r="I1136" s="2">
        <f t="shared" si="311"/>
        <v>52.459584757146111</v>
      </c>
      <c r="J1136" s="2">
        <f t="shared" si="311"/>
        <v>56.477866722745254</v>
      </c>
      <c r="K1136" s="2">
        <f t="shared" si="311"/>
        <v>60.91311202463443</v>
      </c>
    </row>
    <row r="1137" spans="1:11">
      <c r="A1137" t="s">
        <v>272</v>
      </c>
      <c r="B1137" s="2">
        <f>B1105</f>
        <v>0.80294691591704748</v>
      </c>
      <c r="C1137" s="2">
        <f t="shared" ref="C1137:K1137" si="312">C1105</f>
        <v>0.84976425741235817</v>
      </c>
      <c r="D1137" s="2">
        <f t="shared" si="312"/>
        <v>1.0548184891184427</v>
      </c>
      <c r="E1137" s="2">
        <f t="shared" si="312"/>
        <v>1.3358967006675768</v>
      </c>
      <c r="F1137" s="2">
        <f t="shared" si="312"/>
        <v>1.6621003730827664</v>
      </c>
      <c r="G1137" s="2">
        <f t="shared" si="312"/>
        <v>2.0123035914655065</v>
      </c>
      <c r="H1137" s="2">
        <f t="shared" si="312"/>
        <v>2.3734630780433301</v>
      </c>
      <c r="I1137" s="2">
        <f t="shared" si="312"/>
        <v>2.7382811710496933</v>
      </c>
      <c r="J1137" s="2">
        <f t="shared" si="312"/>
        <v>3.1035130384359753</v>
      </c>
      <c r="K1137" s="2">
        <f t="shared" si="312"/>
        <v>3.4693642394161177</v>
      </c>
    </row>
    <row r="1138" spans="1:11">
      <c r="A1138" t="s">
        <v>10</v>
      </c>
      <c r="B1138" s="1">
        <f>SUM(B1126:B1137)</f>
        <v>104.81712631762477</v>
      </c>
      <c r="C1138" s="1">
        <f t="shared" ref="C1138:K1138" si="313">SUM(C1126:C1137)</f>
        <v>129.41911461200147</v>
      </c>
      <c r="D1138" s="1">
        <f t="shared" si="313"/>
        <v>143.17102763739436</v>
      </c>
      <c r="E1138" s="1">
        <f t="shared" si="313"/>
        <v>151.92460374545155</v>
      </c>
      <c r="F1138" s="1">
        <f t="shared" si="313"/>
        <v>158.06025987974866</v>
      </c>
      <c r="G1138" s="1">
        <f t="shared" si="313"/>
        <v>162.01251421992359</v>
      </c>
      <c r="H1138" s="1">
        <f t="shared" si="313"/>
        <v>165.46266911339802</v>
      </c>
      <c r="I1138" s="1">
        <f t="shared" si="313"/>
        <v>185.29344135948841</v>
      </c>
      <c r="J1138" s="1">
        <f t="shared" si="313"/>
        <v>200.67558252007336</v>
      </c>
      <c r="K1138" s="1">
        <f t="shared" si="313"/>
        <v>218.91828136851024</v>
      </c>
    </row>
    <row r="1140" spans="1:11" ht="14.5">
      <c r="A1140" s="129" t="s">
        <v>274</v>
      </c>
    </row>
    <row r="1141" spans="1:11">
      <c r="A1141" t="s">
        <v>273</v>
      </c>
      <c r="B1141">
        <v>2010</v>
      </c>
      <c r="C1141">
        <v>2020</v>
      </c>
      <c r="D1141">
        <v>2030</v>
      </c>
      <c r="E1141">
        <v>2040</v>
      </c>
      <c r="F1141">
        <v>2050</v>
      </c>
      <c r="G1141">
        <v>2060</v>
      </c>
      <c r="H1141">
        <v>2070</v>
      </c>
      <c r="I1141">
        <v>2080</v>
      </c>
      <c r="J1141">
        <v>2090</v>
      </c>
      <c r="K1141">
        <v>2100</v>
      </c>
    </row>
    <row r="1142" spans="1:11">
      <c r="A1142" s="1" t="s">
        <v>261</v>
      </c>
      <c r="B1142" s="2">
        <f>B1126-'SSP2 26 (base)'!B1126</f>
        <v>-8.058079545605068E-2</v>
      </c>
      <c r="C1142" s="2">
        <f>C1126-'SSP2 26 (base)'!C1126</f>
        <v>-0.50072762948506977</v>
      </c>
      <c r="D1142" s="2">
        <f>D1126-'SSP2 26 (base)'!D1126</f>
        <v>-4.0886894709303334</v>
      </c>
      <c r="E1142" s="2">
        <f>E1126-'SSP2 26 (base)'!E1126</f>
        <v>-7.8635474932933107</v>
      </c>
      <c r="F1142" s="2">
        <f>F1126-'SSP2 26 (base)'!F1126</f>
        <v>-11.524692771082272</v>
      </c>
      <c r="G1142" s="2">
        <f>G1126-'SSP2 26 (base)'!G1126</f>
        <v>-14.662561659790626</v>
      </c>
      <c r="H1142" s="2">
        <f>H1126-'SSP2 26 (base)'!H1126</f>
        <v>-17.069267553910791</v>
      </c>
      <c r="I1142" s="2">
        <f>I1126-'SSP2 26 (base)'!I1126</f>
        <v>-20.165461371455322</v>
      </c>
      <c r="J1142" s="2">
        <f>J1126-'SSP2 26 (base)'!J1126</f>
        <v>-22.144698015886604</v>
      </c>
      <c r="K1142" s="2">
        <f>K1126-'SSP2 26 (base)'!K1126</f>
        <v>-22.922127332262079</v>
      </c>
    </row>
    <row r="1143" spans="1:11">
      <c r="A1143" t="s">
        <v>262</v>
      </c>
      <c r="B1143" s="2">
        <f>B1127-'SSP2 26 (base)'!B1127</f>
        <v>-2.8130440289301895E-2</v>
      </c>
      <c r="C1143" s="2">
        <f>C1127-'SSP2 26 (base)'!C1127</f>
        <v>4.6746078375573319E-2</v>
      </c>
      <c r="D1143" s="2">
        <f>D1127-'SSP2 26 (base)'!D1127</f>
        <v>0.22486155507583661</v>
      </c>
      <c r="E1143" s="2">
        <f>E1127-'SSP2 26 (base)'!E1127</f>
        <v>0.45657188559774831</v>
      </c>
      <c r="F1143" s="2">
        <f>F1127-'SSP2 26 (base)'!F1127</f>
        <v>0.79637325767970957</v>
      </c>
      <c r="G1143" s="2">
        <f>G1127-'SSP2 26 (base)'!G1127</f>
        <v>1.2629244350618141</v>
      </c>
      <c r="H1143" s="2">
        <f>H1127-'SSP2 26 (base)'!H1127</f>
        <v>1.8350494141965878</v>
      </c>
      <c r="I1143" s="2">
        <f>I1127-'SSP2 26 (base)'!I1127</f>
        <v>2.4221476130499138</v>
      </c>
      <c r="J1143" s="2">
        <f>J1127-'SSP2 26 (base)'!J1127</f>
        <v>2.8849132938516542</v>
      </c>
      <c r="K1143" s="2">
        <f>K1127-'SSP2 26 (base)'!K1127</f>
        <v>3.2849400883301554</v>
      </c>
    </row>
    <row r="1144" spans="1:11">
      <c r="A1144" t="s">
        <v>266</v>
      </c>
      <c r="B1144" s="2">
        <f>B1128-'SSP2 26 (base)'!B1128</f>
        <v>1.2481542754737562E-3</v>
      </c>
      <c r="C1144" s="2">
        <f>C1128-'SSP2 26 (base)'!C1128</f>
        <v>1.2991058723167415E-3</v>
      </c>
      <c r="D1144" s="2">
        <f>D1128-'SSP2 26 (base)'!D1128</f>
        <v>1.2672093209491475E-3</v>
      </c>
      <c r="E1144" s="2">
        <f>E1128-'SSP2 26 (base)'!E1128</f>
        <v>3.1448747375411035E-3</v>
      </c>
      <c r="F1144" s="2">
        <f>F1128-'SSP2 26 (base)'!F1128</f>
        <v>1.4297747958960549E-2</v>
      </c>
      <c r="G1144" s="2">
        <f>G1128-'SSP2 26 (base)'!G1128</f>
        <v>4.3758569062570141E-2</v>
      </c>
      <c r="H1144" s="2">
        <f>H1128-'SSP2 26 (base)'!H1128</f>
        <v>9.7503356031888089E-2</v>
      </c>
      <c r="I1144" s="2">
        <f>I1128-'SSP2 26 (base)'!I1128</f>
        <v>0.17362663081039531</v>
      </c>
      <c r="J1144" s="2">
        <f>J1128-'SSP2 26 (base)'!J1128</f>
        <v>0.28106281275632883</v>
      </c>
      <c r="K1144" s="2">
        <f>K1128-'SSP2 26 (base)'!K1128</f>
        <v>0.41936629015842186</v>
      </c>
    </row>
    <row r="1145" spans="1:11">
      <c r="A1145" t="s">
        <v>263</v>
      </c>
      <c r="B1145" s="2">
        <f>B1129-'SSP2 26 (base)'!B1129</f>
        <v>-0.46758161968327072</v>
      </c>
      <c r="C1145" s="2">
        <f>C1129-'SSP2 26 (base)'!C1129</f>
        <v>-0.5611677148726133</v>
      </c>
      <c r="D1145" s="2">
        <f>D1129-'SSP2 26 (base)'!D1129</f>
        <v>-0.74110402144753396</v>
      </c>
      <c r="E1145" s="2">
        <f>E1129-'SSP2 26 (base)'!E1129</f>
        <v>-0.93050483665647921</v>
      </c>
      <c r="F1145" s="2">
        <f>F1129-'SSP2 26 (base)'!F1129</f>
        <v>-1.0771405758182131</v>
      </c>
      <c r="G1145" s="2">
        <f>G1129-'SSP2 26 (base)'!G1129</f>
        <v>-1.1211343673383105</v>
      </c>
      <c r="H1145" s="2">
        <f>H1129-'SSP2 26 (base)'!H1129</f>
        <v>-1.113476671669857</v>
      </c>
      <c r="I1145" s="2">
        <f>I1129-'SSP2 26 (base)'!I1129</f>
        <v>-1.0114388863266885</v>
      </c>
      <c r="J1145" s="2">
        <f>J1129-'SSP2 26 (base)'!J1129</f>
        <v>-0.71088243288357056</v>
      </c>
      <c r="K1145" s="2">
        <f>K1129-'SSP2 26 (base)'!K1129</f>
        <v>-0.26693105588777843</v>
      </c>
    </row>
    <row r="1146" spans="1:11">
      <c r="A1146" t="s">
        <v>264</v>
      </c>
      <c r="B1146" s="2">
        <f>B1130-'SSP2 26 (base)'!B1130</f>
        <v>-1.3439644297644877</v>
      </c>
      <c r="C1146" s="2">
        <f>C1130-'SSP2 26 (base)'!C1130</f>
        <v>-1.420288681822484</v>
      </c>
      <c r="D1146" s="2">
        <f>D1130-'SSP2 26 (base)'!D1130</f>
        <v>-2.0620816632172403</v>
      </c>
      <c r="E1146" s="2">
        <f>E1130-'SSP2 26 (base)'!E1130</f>
        <v>-2.7932070019015391</v>
      </c>
      <c r="F1146" s="2">
        <f>F1130-'SSP2 26 (base)'!F1130</f>
        <v>-3.3880859666216914</v>
      </c>
      <c r="G1146" s="2">
        <f>G1130-'SSP2 26 (base)'!G1130</f>
        <v>-3.4097893495918612</v>
      </c>
      <c r="H1146" s="2">
        <f>H1130-'SSP2 26 (base)'!H1130</f>
        <v>-2.965671045951936</v>
      </c>
      <c r="I1146" s="2">
        <f>I1130-'SSP2 26 (base)'!I1130</f>
        <v>-1.9370800566703608</v>
      </c>
      <c r="J1146" s="2">
        <f>J1130-'SSP2 26 (base)'!J1130</f>
        <v>0.45920118761808837</v>
      </c>
      <c r="K1146" s="2">
        <f>K1130-'SSP2 26 (base)'!K1130</f>
        <v>4.068919507096787</v>
      </c>
    </row>
    <row r="1147" spans="1:11">
      <c r="A1147" t="s">
        <v>265</v>
      </c>
      <c r="B1147" s="2">
        <f>B1131-'SSP2 26 (base)'!B1131</f>
        <v>-0.39810421495911585</v>
      </c>
      <c r="C1147" s="2">
        <f>C1131-'SSP2 26 (base)'!C1131</f>
        <v>-0.42071270501655889</v>
      </c>
      <c r="D1147" s="2">
        <f>D1131-'SSP2 26 (base)'!D1131</f>
        <v>-0.61082226845880117</v>
      </c>
      <c r="E1147" s="2">
        <f>E1131-'SSP2 26 (base)'!E1131</f>
        <v>-0.82739353518841074</v>
      </c>
      <c r="F1147" s="2">
        <f>F1131-'SSP2 26 (base)'!F1131</f>
        <v>-1.0036064006487768</v>
      </c>
      <c r="G1147" s="2">
        <f>G1131-'SSP2 26 (base)'!G1131</f>
        <v>-1.0100352971641451</v>
      </c>
      <c r="H1147" s="2">
        <f>H1131-'SSP2 26 (base)'!H1131</f>
        <v>-0.87848020187748777</v>
      </c>
      <c r="I1147" s="2">
        <f>I1131-'SSP2 26 (base)'!I1131</f>
        <v>-0.57379475095843535</v>
      </c>
      <c r="J1147" s="2">
        <f>J1131-'SSP2 26 (base)'!J1131</f>
        <v>0.13602289186852001</v>
      </c>
      <c r="K1147" s="2">
        <f>K1131-'SSP2 26 (base)'!K1131</f>
        <v>1.2052804153369205</v>
      </c>
    </row>
    <row r="1148" spans="1:11">
      <c r="A1148" t="s">
        <v>267</v>
      </c>
      <c r="B1148" s="2">
        <f>B1132-'SSP2 26 (base)'!B1132</f>
        <v>0</v>
      </c>
      <c r="C1148" s="2">
        <f>C1132-'SSP2 26 (base)'!C1132</f>
        <v>-0.12840042196024193</v>
      </c>
      <c r="D1148" s="2">
        <f>D1132-'SSP2 26 (base)'!D1132</f>
        <v>-0.54112234162684292</v>
      </c>
      <c r="E1148" s="2">
        <f>E1132-'SSP2 26 (base)'!E1132</f>
        <v>-0.85137704118207136</v>
      </c>
      <c r="F1148" s="2">
        <f>F1132-'SSP2 26 (base)'!F1132</f>
        <v>-1.0980047891947438</v>
      </c>
      <c r="G1148" s="2">
        <f>G1132-'SSP2 26 (base)'!G1132</f>
        <v>-1.3050222162882124</v>
      </c>
      <c r="H1148" s="2">
        <f>H1132-'SSP2 26 (base)'!H1132</f>
        <v>-1.4265738152589522</v>
      </c>
      <c r="I1148" s="2">
        <f>I1132-'SSP2 26 (base)'!I1132</f>
        <v>-1.4561992550047451</v>
      </c>
      <c r="J1148" s="2">
        <f>J1132-'SSP2 26 (base)'!J1132</f>
        <v>-1.4026376955653324</v>
      </c>
      <c r="K1148" s="2">
        <f>K1132-'SSP2 26 (base)'!K1132</f>
        <v>-1.2923454646225077</v>
      </c>
    </row>
    <row r="1149" spans="1:11">
      <c r="A1149" t="s">
        <v>268</v>
      </c>
      <c r="B1149" s="2">
        <f>B1133-'SSP2 26 (base)'!B1133</f>
        <v>0</v>
      </c>
      <c r="C1149" s="2">
        <f>C1133-'SSP2 26 (base)'!C1133</f>
        <v>-0.19604384266979569</v>
      </c>
      <c r="D1149" s="2">
        <f>D1133-'SSP2 26 (base)'!D1133</f>
        <v>-0.65213457564113231</v>
      </c>
      <c r="E1149" s="2">
        <f>E1133-'SSP2 26 (base)'!E1133</f>
        <v>-1.0614972687092425</v>
      </c>
      <c r="F1149" s="2">
        <f>F1133-'SSP2 26 (base)'!F1133</f>
        <v>-1.4116564851139506</v>
      </c>
      <c r="G1149" s="2">
        <f>G1133-'SSP2 26 (base)'!G1133</f>
        <v>-1.7212458724793649</v>
      </c>
      <c r="H1149" s="2">
        <f>H1133-'SSP2 26 (base)'!H1133</f>
        <v>-1.9610695633982163</v>
      </c>
      <c r="I1149" s="2">
        <f>I1133-'SSP2 26 (base)'!I1133</f>
        <v>-2.3910669974948098</v>
      </c>
      <c r="J1149" s="2">
        <f>J1133-'SSP2 26 (base)'!J1133</f>
        <v>-2.1557627714471463</v>
      </c>
      <c r="K1149" s="2">
        <f>K1133-'SSP2 26 (base)'!K1133</f>
        <v>-2.1438366929647774</v>
      </c>
    </row>
    <row r="1150" spans="1:11">
      <c r="A1150" t="s">
        <v>269</v>
      </c>
      <c r="B1150" s="2">
        <f>B1134-'SSP2 26 (base)'!B1134</f>
        <v>3.1446407859819558E-2</v>
      </c>
      <c r="C1150" s="2">
        <f>C1134-'SSP2 26 (base)'!C1134</f>
        <v>-2.9742980784090989E-2</v>
      </c>
      <c r="D1150" s="2">
        <f>D1134-'SSP2 26 (base)'!D1134</f>
        <v>-0.37700457501708584</v>
      </c>
      <c r="E1150" s="2">
        <f>E1134-'SSP2 26 (base)'!E1134</f>
        <v>-0.99161340679640375</v>
      </c>
      <c r="F1150" s="2">
        <f>F1134-'SSP2 26 (base)'!F1134</f>
        <v>-1.2898903622253881</v>
      </c>
      <c r="G1150" s="2">
        <f>G1134-'SSP2 26 (base)'!G1134</f>
        <v>-1.6046422591081395</v>
      </c>
      <c r="H1150" s="2">
        <f>H1134-'SSP2 26 (base)'!H1134</f>
        <v>-1.5720067056138598</v>
      </c>
      <c r="I1150" s="2">
        <f>I1134-'SSP2 26 (base)'!I1134</f>
        <v>-1.7698705096671414</v>
      </c>
      <c r="J1150" s="2">
        <f>J1134-'SSP2 26 (base)'!J1134</f>
        <v>-1.6665025695385989</v>
      </c>
      <c r="K1150" s="2">
        <f>K1134-'SSP2 26 (base)'!K1134</f>
        <v>-1.7355249131057953</v>
      </c>
    </row>
    <row r="1151" spans="1:11">
      <c r="A1151" t="s">
        <v>270</v>
      </c>
      <c r="B1151" s="2">
        <f>B1135-'SSP2 26 (base)'!B1135</f>
        <v>0</v>
      </c>
      <c r="C1151" s="2">
        <f>C1135-'SSP2 26 (base)'!C1135</f>
        <v>-0.30861468164674921</v>
      </c>
      <c r="D1151" s="2">
        <f>D1135-'SSP2 26 (base)'!D1135</f>
        <v>-1.0265984471203904</v>
      </c>
      <c r="E1151" s="2">
        <f>E1135-'SSP2 26 (base)'!E1135</f>
        <v>-1.6710223447485486</v>
      </c>
      <c r="F1151" s="2">
        <f>F1135-'SSP2 26 (base)'!F1135</f>
        <v>-2.2222473851515314</v>
      </c>
      <c r="G1151" s="2">
        <f>G1135-'SSP2 26 (base)'!G1135</f>
        <v>-2.7096068906674375</v>
      </c>
      <c r="H1151" s="2">
        <f>H1135-'SSP2 26 (base)'!H1135</f>
        <v>-3.0871403597952281</v>
      </c>
      <c r="I1151" s="2">
        <f>I1135-'SSP2 26 (base)'!I1135</f>
        <v>-3.3015838171556604</v>
      </c>
      <c r="J1151" s="2">
        <f>J1135-'SSP2 26 (base)'!J1135</f>
        <v>-3.3936288554426426</v>
      </c>
      <c r="K1151" s="2">
        <f>K1135-'SSP2 26 (base)'!K1135</f>
        <v>-3.374854672769998</v>
      </c>
    </row>
    <row r="1152" spans="1:11">
      <c r="A1152" t="s">
        <v>271</v>
      </c>
      <c r="B1152" s="2">
        <f>B1136-'SSP2 26 (base)'!B1136</f>
        <v>0</v>
      </c>
      <c r="C1152" s="2">
        <f>C1136-'SSP2 26 (base)'!C1136</f>
        <v>0</v>
      </c>
      <c r="D1152" s="2">
        <f>D1136-'SSP2 26 (base)'!D1136</f>
        <v>0</v>
      </c>
      <c r="E1152" s="2">
        <f>E1136-'SSP2 26 (base)'!E1136</f>
        <v>0</v>
      </c>
      <c r="F1152" s="2">
        <f>F1136-'SSP2 26 (base)'!F1136</f>
        <v>0</v>
      </c>
      <c r="G1152" s="2">
        <f>G1136-'SSP2 26 (base)'!G1136</f>
        <v>0</v>
      </c>
      <c r="H1152" s="2">
        <f>H1136-'SSP2 26 (base)'!H1136</f>
        <v>0</v>
      </c>
      <c r="I1152" s="2">
        <f>I1136-'SSP2 26 (base)'!I1136</f>
        <v>0</v>
      </c>
      <c r="J1152" s="2">
        <f>J1136-'SSP2 26 (base)'!J1136</f>
        <v>0</v>
      </c>
      <c r="K1152" s="2">
        <f>K1136-'SSP2 26 (base)'!K1136</f>
        <v>0</v>
      </c>
    </row>
    <row r="1153" spans="1:11">
      <c r="A1153" t="s">
        <v>272</v>
      </c>
      <c r="B1153" s="2">
        <f>B1137-'SSP2 26 (base)'!B1137</f>
        <v>0</v>
      </c>
      <c r="C1153" s="2">
        <f>C1137-'SSP2 26 (base)'!C1137</f>
        <v>-1.9676772121667296E-2</v>
      </c>
      <c r="D1153" s="2">
        <f>D1137-'SSP2 26 (base)'!D1137</f>
        <v>-8.8000500652656521E-2</v>
      </c>
      <c r="E1153" s="2">
        <f>E1137-'SSP2 26 (base)'!E1137</f>
        <v>-0.20901061089896156</v>
      </c>
      <c r="F1153" s="2">
        <f>F1137-'SSP2 26 (base)'!F1137</f>
        <v>-0.3839793781058749</v>
      </c>
      <c r="G1153" s="2">
        <f>G1137-'SSP2 26 (base)'!G1137</f>
        <v>-0.61296929003617739</v>
      </c>
      <c r="H1153" s="2">
        <f>H1137-'SSP2 26 (base)'!H1137</f>
        <v>-0.88615528313943592</v>
      </c>
      <c r="I1153" s="2">
        <f>I1137-'SSP2 26 (base)'!I1137</f>
        <v>-1.1913165217669457</v>
      </c>
      <c r="J1153" s="2">
        <f>J1137-'SSP2 26 (base)'!J1137</f>
        <v>-1.5181500216574615</v>
      </c>
      <c r="K1153" s="2">
        <f>K1137-'SSP2 26 (base)'!K1137</f>
        <v>-1.8528471600619145</v>
      </c>
    </row>
    <row r="1154" spans="1:11">
      <c r="A1154" t="s">
        <v>10</v>
      </c>
      <c r="B1154" s="2">
        <f>B1138-'SSP2 26 (base)'!B1138</f>
        <v>-2.285666938016945</v>
      </c>
      <c r="C1154" s="2">
        <f>C1138-'SSP2 26 (base)'!C1138</f>
        <v>-3.5373302461313472</v>
      </c>
      <c r="D1154" s="2">
        <f>D1138-'SSP2 26 (base)'!D1138</f>
        <v>-9.9614290997151897</v>
      </c>
      <c r="E1154" s="2">
        <f>E1138-'SSP2 26 (base)'!E1138</f>
        <v>-16.739456779039671</v>
      </c>
      <c r="F1154" s="2">
        <f>F1138-'SSP2 26 (base)'!F1138</f>
        <v>-22.588633108323762</v>
      </c>
      <c r="G1154" s="2">
        <f>G1138-'SSP2 26 (base)'!G1138</f>
        <v>-26.850324198339905</v>
      </c>
      <c r="H1154" s="2">
        <f>H1138-'SSP2 26 (base)'!H1138</f>
        <v>-29.027288430387301</v>
      </c>
      <c r="I1154" s="2">
        <f>I1138-'SSP2 26 (base)'!I1138</f>
        <v>-31.202037922639789</v>
      </c>
      <c r="J1154" s="2">
        <f>J1138-'SSP2 26 (base)'!J1138</f>
        <v>-29.231062176326731</v>
      </c>
      <c r="K1154" s="2">
        <f>K1138-'SSP2 26 (base)'!K1138</f>
        <v>-24.609960990752541</v>
      </c>
    </row>
    <row r="1156" spans="1:11" ht="13">
      <c r="A1156" s="4" t="s">
        <v>286</v>
      </c>
      <c r="B1156" s="4">
        <v>2010</v>
      </c>
      <c r="C1156" s="4">
        <v>2020</v>
      </c>
      <c r="D1156" s="4">
        <v>2030</v>
      </c>
      <c r="E1156" s="4">
        <v>2040</v>
      </c>
      <c r="F1156" s="4">
        <v>2050</v>
      </c>
      <c r="G1156" s="4">
        <v>2060</v>
      </c>
      <c r="H1156" s="4">
        <v>2070</v>
      </c>
      <c r="I1156" s="4">
        <v>2080</v>
      </c>
      <c r="J1156" s="4">
        <v>2090</v>
      </c>
      <c r="K1156" s="4">
        <v>2100</v>
      </c>
    </row>
    <row r="1157" spans="1:11" ht="13">
      <c r="A1157" s="67" t="s">
        <v>261</v>
      </c>
      <c r="B1157" s="1">
        <f>B198*10^9</f>
        <v>675871916.09563816</v>
      </c>
      <c r="C1157" s="1">
        <f t="shared" ref="C1157:K1157" si="314">C198*10^9</f>
        <v>826994321.57649958</v>
      </c>
      <c r="D1157" s="1">
        <f t="shared" si="314"/>
        <v>943852695.18159187</v>
      </c>
      <c r="E1157" s="1">
        <f t="shared" si="314"/>
        <v>1098699111.0654948</v>
      </c>
      <c r="F1157" s="1">
        <f t="shared" si="314"/>
        <v>1287184400.7481589</v>
      </c>
      <c r="G1157" s="1">
        <f t="shared" si="314"/>
        <v>1510862553.0551324</v>
      </c>
      <c r="H1157" s="1">
        <f t="shared" si="314"/>
        <v>1766735818.4730678</v>
      </c>
      <c r="I1157" s="1">
        <f t="shared" si="314"/>
        <v>2341004968.4464607</v>
      </c>
      <c r="J1157" s="1">
        <f t="shared" si="314"/>
        <v>2780768735.8246951</v>
      </c>
      <c r="K1157" s="1">
        <f t="shared" si="314"/>
        <v>3146642276.1648774</v>
      </c>
    </row>
    <row r="1158" spans="1:11" ht="13">
      <c r="A1158" s="4" t="s">
        <v>262</v>
      </c>
      <c r="B1158" s="1">
        <f>B289*10^9</f>
        <v>219492307.70467758</v>
      </c>
      <c r="C1158" s="1">
        <f t="shared" ref="C1158:K1158" si="315">C289*10^9</f>
        <v>264395934.0211955</v>
      </c>
      <c r="D1158" s="1">
        <f t="shared" si="315"/>
        <v>309503625.38306344</v>
      </c>
      <c r="E1158" s="1">
        <f t="shared" si="315"/>
        <v>339339388.45674807</v>
      </c>
      <c r="F1158" s="1">
        <f t="shared" si="315"/>
        <v>363196716.9109987</v>
      </c>
      <c r="G1158" s="1">
        <f t="shared" si="315"/>
        <v>389815785.98649001</v>
      </c>
      <c r="H1158" s="1">
        <f t="shared" si="315"/>
        <v>415257847.15063751</v>
      </c>
      <c r="I1158" s="1">
        <f t="shared" si="315"/>
        <v>426503805.49061394</v>
      </c>
      <c r="J1158" s="1">
        <f t="shared" si="315"/>
        <v>413441360.06416762</v>
      </c>
      <c r="K1158" s="1">
        <f t="shared" si="315"/>
        <v>397984732.99288028</v>
      </c>
    </row>
    <row r="1159" spans="1:11" ht="13">
      <c r="A1159" s="4" t="s">
        <v>263</v>
      </c>
      <c r="B1159" s="1">
        <f>B604</f>
        <v>1974</v>
      </c>
      <c r="C1159" s="1">
        <f t="shared" ref="C1159:K1159" si="316">C604</f>
        <v>2675</v>
      </c>
      <c r="D1159" s="1">
        <f t="shared" si="316"/>
        <v>3261</v>
      </c>
      <c r="E1159" s="1">
        <f t="shared" si="316"/>
        <v>3875</v>
      </c>
      <c r="F1159" s="1">
        <f t="shared" si="316"/>
        <v>4386</v>
      </c>
      <c r="G1159" s="1">
        <f t="shared" si="316"/>
        <v>4681</v>
      </c>
      <c r="H1159" s="1">
        <f t="shared" si="316"/>
        <v>5088</v>
      </c>
      <c r="I1159" s="1">
        <f t="shared" si="316"/>
        <v>5478</v>
      </c>
      <c r="J1159" s="1">
        <f t="shared" si="316"/>
        <v>5650</v>
      </c>
      <c r="K1159" s="1">
        <f t="shared" si="316"/>
        <v>5933</v>
      </c>
    </row>
    <row r="1160" spans="1:11" ht="13">
      <c r="A1160" s="4" t="s">
        <v>264</v>
      </c>
      <c r="B1160" s="1">
        <f>B619</f>
        <v>14136</v>
      </c>
      <c r="C1160" s="1">
        <f t="shared" ref="C1160:K1160" si="317">C619</f>
        <v>19146</v>
      </c>
      <c r="D1160" s="1">
        <f t="shared" si="317"/>
        <v>23332</v>
      </c>
      <c r="E1160" s="1">
        <f t="shared" si="317"/>
        <v>27724</v>
      </c>
      <c r="F1160" s="1">
        <f t="shared" si="317"/>
        <v>31387</v>
      </c>
      <c r="G1160" s="1">
        <f t="shared" si="317"/>
        <v>33493</v>
      </c>
      <c r="H1160" s="1">
        <f t="shared" si="317"/>
        <v>36398</v>
      </c>
      <c r="I1160" s="1">
        <f t="shared" si="317"/>
        <v>39211</v>
      </c>
      <c r="J1160" s="1">
        <f t="shared" si="317"/>
        <v>40429</v>
      </c>
      <c r="K1160" s="1">
        <f t="shared" si="317"/>
        <v>42452</v>
      </c>
    </row>
    <row r="1161" spans="1:11" ht="13">
      <c r="A1161" s="4" t="s">
        <v>265</v>
      </c>
      <c r="B1161" s="1">
        <f>B634</f>
        <v>4187</v>
      </c>
      <c r="C1161" s="1">
        <f t="shared" ref="C1161:K1161" si="318">C634</f>
        <v>5671</v>
      </c>
      <c r="D1161" s="1">
        <f t="shared" si="318"/>
        <v>6911</v>
      </c>
      <c r="E1161" s="1">
        <f t="shared" si="318"/>
        <v>8213</v>
      </c>
      <c r="F1161" s="1">
        <f t="shared" si="318"/>
        <v>9296</v>
      </c>
      <c r="G1161" s="1">
        <f t="shared" si="318"/>
        <v>9921</v>
      </c>
      <c r="H1161" s="1">
        <f t="shared" si="318"/>
        <v>10783</v>
      </c>
      <c r="I1161" s="1">
        <f t="shared" si="318"/>
        <v>11614</v>
      </c>
      <c r="J1161" s="1">
        <f t="shared" si="318"/>
        <v>11975</v>
      </c>
      <c r="K1161" s="1">
        <f t="shared" si="318"/>
        <v>12577</v>
      </c>
    </row>
    <row r="1162" spans="1:11" ht="13">
      <c r="A1162" s="4" t="s">
        <v>268</v>
      </c>
      <c r="B1162">
        <f>B780*1000</f>
        <v>4985</v>
      </c>
      <c r="C1162">
        <f t="shared" ref="C1162:K1162" si="319">C780*1000</f>
        <v>8079.4788914968012</v>
      </c>
      <c r="D1162">
        <f t="shared" si="319"/>
        <v>9315.3068898667389</v>
      </c>
      <c r="E1162">
        <f t="shared" si="319"/>
        <v>9612.5641449142313</v>
      </c>
      <c r="F1162">
        <f t="shared" si="319"/>
        <v>9320.9596306350031</v>
      </c>
      <c r="G1162">
        <f t="shared" si="319"/>
        <v>8740.4684208331855</v>
      </c>
      <c r="H1162">
        <f t="shared" si="319"/>
        <v>8198.2724774539711</v>
      </c>
      <c r="I1162">
        <f t="shared" si="319"/>
        <v>8772.7089413597569</v>
      </c>
      <c r="J1162">
        <f t="shared" si="319"/>
        <v>7258.8607898571154</v>
      </c>
      <c r="K1162">
        <f t="shared" si="319"/>
        <v>6909.0703033008267</v>
      </c>
    </row>
    <row r="1163" spans="1:11" ht="13">
      <c r="A1163" s="4" t="s">
        <v>269</v>
      </c>
      <c r="B1163">
        <f>B923*10^4</f>
        <v>23048</v>
      </c>
      <c r="C1163">
        <f t="shared" ref="C1163:K1163" si="320">C923*10^4</f>
        <v>30598.269201795323</v>
      </c>
      <c r="D1163">
        <f t="shared" si="320"/>
        <v>33087.726033938256</v>
      </c>
      <c r="E1163">
        <f t="shared" si="320"/>
        <v>32244.894988695087</v>
      </c>
      <c r="F1163">
        <f t="shared" si="320"/>
        <v>29947.862373141979</v>
      </c>
      <c r="G1163">
        <f t="shared" si="320"/>
        <v>26740.901502515801</v>
      </c>
      <c r="H1163">
        <f t="shared" si="320"/>
        <v>24558.281123639637</v>
      </c>
      <c r="I1163">
        <f t="shared" si="320"/>
        <v>23765.277977046742</v>
      </c>
      <c r="J1163">
        <f t="shared" si="320"/>
        <v>20498.709424694611</v>
      </c>
      <c r="K1163">
        <f t="shared" si="320"/>
        <v>18765.465176089823</v>
      </c>
    </row>
    <row r="1164" spans="1:11" ht="13">
      <c r="A1164" s="4" t="s">
        <v>270</v>
      </c>
      <c r="B1164">
        <f>B976*10^4</f>
        <v>78929</v>
      </c>
      <c r="C1164">
        <f t="shared" ref="C1164:K1164" si="321">C976*10^4</f>
        <v>107992.94924627597</v>
      </c>
      <c r="D1164">
        <f t="shared" si="321"/>
        <v>124511.42922467551</v>
      </c>
      <c r="E1164">
        <f t="shared" si="321"/>
        <v>128484.66661888617</v>
      </c>
      <c r="F1164">
        <f t="shared" si="321"/>
        <v>124586.98560090807</v>
      </c>
      <c r="G1164">
        <f t="shared" si="321"/>
        <v>116827.95081662107</v>
      </c>
      <c r="H1164">
        <f t="shared" si="321"/>
        <v>109580.78304983446</v>
      </c>
      <c r="I1164">
        <f t="shared" si="321"/>
        <v>102852.05598358615</v>
      </c>
      <c r="J1164">
        <f t="shared" si="321"/>
        <v>97024.300130276853</v>
      </c>
      <c r="K1164">
        <f t="shared" si="321"/>
        <v>92348.886434814456</v>
      </c>
    </row>
    <row r="1165" spans="1:11" ht="13">
      <c r="A1165" s="4" t="s">
        <v>271</v>
      </c>
      <c r="B1165" s="1">
        <f>B1046*10^9</f>
        <v>137469007.13522854</v>
      </c>
      <c r="C1165" s="1">
        <f t="shared" ref="C1165:K1165" si="322">C1046*10^9</f>
        <v>169482771.35500357</v>
      </c>
      <c r="D1165" s="1">
        <f t="shared" si="322"/>
        <v>203675372.63413268</v>
      </c>
      <c r="E1165" s="1">
        <f t="shared" si="322"/>
        <v>235277808.89430594</v>
      </c>
      <c r="F1165" s="1">
        <f t="shared" si="322"/>
        <v>271889752.85333443</v>
      </c>
      <c r="G1165" s="1">
        <f t="shared" si="322"/>
        <v>306052890.09009844</v>
      </c>
      <c r="H1165" s="1">
        <f t="shared" si="322"/>
        <v>345194315.93064409</v>
      </c>
      <c r="I1165" s="1">
        <f t="shared" si="322"/>
        <v>382368145.79651392</v>
      </c>
      <c r="J1165" s="1">
        <f t="shared" si="322"/>
        <v>424212593.85000294</v>
      </c>
      <c r="K1165" s="1">
        <f t="shared" si="322"/>
        <v>471481306.35375988</v>
      </c>
    </row>
    <row r="1166" spans="1:11" ht="13">
      <c r="A1166" s="4" t="s">
        <v>272</v>
      </c>
      <c r="B1166" s="1">
        <f>B1120</f>
        <v>1524</v>
      </c>
      <c r="C1166" s="1">
        <f t="shared" ref="C1166:K1166" si="323">C1120</f>
        <v>1801</v>
      </c>
      <c r="D1166" s="1">
        <f t="shared" si="323"/>
        <v>2351</v>
      </c>
      <c r="E1166" s="1">
        <f t="shared" si="323"/>
        <v>3142</v>
      </c>
      <c r="F1166" s="1">
        <f t="shared" si="323"/>
        <v>4137</v>
      </c>
      <c r="G1166" s="1">
        <f t="shared" si="323"/>
        <v>5318</v>
      </c>
      <c r="H1166" s="1">
        <f t="shared" si="323"/>
        <v>6681</v>
      </c>
      <c r="I1166" s="1">
        <f t="shared" si="323"/>
        <v>8215</v>
      </c>
      <c r="J1166" s="1">
        <f t="shared" si="323"/>
        <v>9937</v>
      </c>
      <c r="K1166" s="1">
        <f t="shared" si="323"/>
        <v>11862</v>
      </c>
    </row>
    <row r="1167" spans="1:11">
      <c r="A1167" t="s">
        <v>10</v>
      </c>
      <c r="B1167" s="1">
        <f>SUM(B1157:B1166)</f>
        <v>1032962013.9355443</v>
      </c>
      <c r="C1167" s="1">
        <f t="shared" ref="C1167:K1167" si="324">SUM(C1157:C1166)</f>
        <v>1261048990.6500382</v>
      </c>
      <c r="D1167" s="1">
        <f t="shared" si="324"/>
        <v>1457234462.6609364</v>
      </c>
      <c r="E1167" s="1">
        <f t="shared" si="324"/>
        <v>1673529604.5423012</v>
      </c>
      <c r="F1167" s="1">
        <f t="shared" si="324"/>
        <v>1922483932.320097</v>
      </c>
      <c r="G1167" s="1">
        <f t="shared" si="324"/>
        <v>2206936951.4524608</v>
      </c>
      <c r="H1167" s="1">
        <f t="shared" si="324"/>
        <v>2527389268.8910007</v>
      </c>
      <c r="I1167" s="1">
        <f t="shared" si="324"/>
        <v>3150076827.7764907</v>
      </c>
      <c r="J1167" s="1">
        <f t="shared" si="324"/>
        <v>3618615462.60921</v>
      </c>
      <c r="K1167" s="1">
        <f t="shared" si="324"/>
        <v>4016299162.9334321</v>
      </c>
    </row>
    <row r="1169" spans="1:11">
      <c r="A1169" t="s">
        <v>286</v>
      </c>
      <c r="B1169">
        <v>2010</v>
      </c>
      <c r="C1169">
        <v>2020</v>
      </c>
      <c r="D1169">
        <v>2030</v>
      </c>
      <c r="E1169">
        <v>2040</v>
      </c>
      <c r="F1169">
        <v>2050</v>
      </c>
      <c r="G1169">
        <v>2060</v>
      </c>
      <c r="H1169">
        <v>2070</v>
      </c>
      <c r="I1169">
        <v>2080</v>
      </c>
      <c r="J1169">
        <v>2090</v>
      </c>
      <c r="K1169">
        <v>2100</v>
      </c>
    </row>
    <row r="1170" spans="1:11">
      <c r="A1170" s="102" t="s">
        <v>303</v>
      </c>
      <c r="B1170" s="1">
        <f>B1157/10^5</f>
        <v>6758.7191609563815</v>
      </c>
      <c r="C1170" s="1">
        <f t="shared" ref="C1170:K1170" si="325">C1157/10^5</f>
        <v>8269.9432157649953</v>
      </c>
      <c r="D1170" s="1">
        <f t="shared" si="325"/>
        <v>9438.5269518159184</v>
      </c>
      <c r="E1170" s="1">
        <f t="shared" si="325"/>
        <v>10986.991110654948</v>
      </c>
      <c r="F1170" s="1">
        <f t="shared" si="325"/>
        <v>12871.84400748159</v>
      </c>
      <c r="G1170" s="1">
        <f t="shared" si="325"/>
        <v>15108.625530551324</v>
      </c>
      <c r="H1170" s="1">
        <f t="shared" si="325"/>
        <v>17667.358184730678</v>
      </c>
      <c r="I1170" s="1">
        <f t="shared" si="325"/>
        <v>23410.049684464608</v>
      </c>
      <c r="J1170" s="1">
        <f t="shared" si="325"/>
        <v>27807.687358246952</v>
      </c>
      <c r="K1170" s="1">
        <f t="shared" si="325"/>
        <v>31466.422761648773</v>
      </c>
    </row>
    <row r="1171" spans="1:11">
      <c r="A1171" s="8" t="s">
        <v>302</v>
      </c>
      <c r="B1171" s="1">
        <f>B1158/10^4</f>
        <v>21949.230770467759</v>
      </c>
      <c r="C1171" s="1">
        <f t="shared" ref="C1171:K1171" si="326">C1158/10^4</f>
        <v>26439.59340211955</v>
      </c>
      <c r="D1171" s="1">
        <f t="shared" si="326"/>
        <v>30950.362538306345</v>
      </c>
      <c r="E1171" s="1">
        <f t="shared" si="326"/>
        <v>33933.938845674806</v>
      </c>
      <c r="F1171" s="1">
        <f t="shared" si="326"/>
        <v>36319.671691099873</v>
      </c>
      <c r="G1171" s="1">
        <f t="shared" si="326"/>
        <v>38981.578598649001</v>
      </c>
      <c r="H1171" s="1">
        <f t="shared" si="326"/>
        <v>41525.784715063754</v>
      </c>
      <c r="I1171" s="1">
        <f t="shared" si="326"/>
        <v>42650.380549061396</v>
      </c>
      <c r="J1171" s="1">
        <f t="shared" si="326"/>
        <v>41344.13600641676</v>
      </c>
      <c r="K1171" s="1">
        <f t="shared" si="326"/>
        <v>39798.473299288031</v>
      </c>
    </row>
    <row r="1172" spans="1:11">
      <c r="A1172" s="8" t="s">
        <v>263</v>
      </c>
      <c r="B1172" s="1">
        <f t="shared" ref="B1172:K1179" si="327">B1159</f>
        <v>1974</v>
      </c>
      <c r="C1172" s="1">
        <f t="shared" si="327"/>
        <v>2675</v>
      </c>
      <c r="D1172" s="1">
        <f t="shared" si="327"/>
        <v>3261</v>
      </c>
      <c r="E1172" s="1">
        <f t="shared" si="327"/>
        <v>3875</v>
      </c>
      <c r="F1172" s="1">
        <f t="shared" si="327"/>
        <v>4386</v>
      </c>
      <c r="G1172" s="1">
        <f t="shared" si="327"/>
        <v>4681</v>
      </c>
      <c r="H1172" s="1">
        <f t="shared" si="327"/>
        <v>5088</v>
      </c>
      <c r="I1172" s="1">
        <f t="shared" si="327"/>
        <v>5478</v>
      </c>
      <c r="J1172" s="1">
        <f t="shared" si="327"/>
        <v>5650</v>
      </c>
      <c r="K1172" s="1">
        <f t="shared" si="327"/>
        <v>5933</v>
      </c>
    </row>
    <row r="1173" spans="1:11">
      <c r="A1173" s="8" t="s">
        <v>298</v>
      </c>
      <c r="B1173" s="1">
        <f>B1160/10</f>
        <v>1413.6</v>
      </c>
      <c r="C1173" s="1">
        <f t="shared" ref="C1173:K1173" si="328">C1160/10</f>
        <v>1914.6</v>
      </c>
      <c r="D1173" s="1">
        <f t="shared" si="328"/>
        <v>2333.1999999999998</v>
      </c>
      <c r="E1173" s="1">
        <f t="shared" si="328"/>
        <v>2772.4</v>
      </c>
      <c r="F1173" s="1">
        <f t="shared" si="328"/>
        <v>3138.7</v>
      </c>
      <c r="G1173" s="1">
        <f t="shared" si="328"/>
        <v>3349.3</v>
      </c>
      <c r="H1173" s="1">
        <f t="shared" si="328"/>
        <v>3639.8</v>
      </c>
      <c r="I1173" s="1">
        <f t="shared" si="328"/>
        <v>3921.1</v>
      </c>
      <c r="J1173" s="1">
        <f t="shared" si="328"/>
        <v>4042.9</v>
      </c>
      <c r="K1173" s="1">
        <f t="shared" si="328"/>
        <v>4245.2</v>
      </c>
    </row>
    <row r="1174" spans="1:11">
      <c r="A1174" s="8" t="s">
        <v>297</v>
      </c>
      <c r="B1174" s="1">
        <f t="shared" si="327"/>
        <v>4187</v>
      </c>
      <c r="C1174" s="1">
        <f t="shared" si="327"/>
        <v>5671</v>
      </c>
      <c r="D1174" s="1">
        <f t="shared" si="327"/>
        <v>6911</v>
      </c>
      <c r="E1174" s="1">
        <f t="shared" si="327"/>
        <v>8213</v>
      </c>
      <c r="F1174" s="1">
        <f t="shared" si="327"/>
        <v>9296</v>
      </c>
      <c r="G1174" s="1">
        <f t="shared" si="327"/>
        <v>9921</v>
      </c>
      <c r="H1174" s="1">
        <f t="shared" si="327"/>
        <v>10783</v>
      </c>
      <c r="I1174" s="1">
        <f t="shared" si="327"/>
        <v>11614</v>
      </c>
      <c r="J1174" s="1">
        <f t="shared" si="327"/>
        <v>11975</v>
      </c>
      <c r="K1174" s="1">
        <f t="shared" si="327"/>
        <v>12577</v>
      </c>
    </row>
    <row r="1175" spans="1:11">
      <c r="A1175" s="8" t="s">
        <v>300</v>
      </c>
      <c r="B1175" s="1">
        <f t="shared" si="327"/>
        <v>4985</v>
      </c>
      <c r="C1175" s="1">
        <f t="shared" si="327"/>
        <v>8079.4788914968012</v>
      </c>
      <c r="D1175" s="1">
        <f t="shared" si="327"/>
        <v>9315.3068898667389</v>
      </c>
      <c r="E1175" s="1">
        <f t="shared" si="327"/>
        <v>9612.5641449142313</v>
      </c>
      <c r="F1175" s="1">
        <f t="shared" si="327"/>
        <v>9320.9596306350031</v>
      </c>
      <c r="G1175" s="1">
        <f t="shared" si="327"/>
        <v>8740.4684208331855</v>
      </c>
      <c r="H1175" s="1">
        <f t="shared" si="327"/>
        <v>8198.2724774539711</v>
      </c>
      <c r="I1175" s="1">
        <f t="shared" si="327"/>
        <v>8772.7089413597569</v>
      </c>
      <c r="J1175" s="1">
        <f t="shared" si="327"/>
        <v>7258.8607898571154</v>
      </c>
      <c r="K1175" s="1">
        <f t="shared" si="327"/>
        <v>6909.0703033008267</v>
      </c>
    </row>
    <row r="1176" spans="1:11">
      <c r="A1176" s="8" t="s">
        <v>299</v>
      </c>
      <c r="B1176" s="1">
        <f>B1163/10</f>
        <v>2304.8000000000002</v>
      </c>
      <c r="C1176" s="1">
        <f t="shared" ref="C1176:K1177" si="329">C1163/10</f>
        <v>3059.8269201795324</v>
      </c>
      <c r="D1176" s="1">
        <f t="shared" si="329"/>
        <v>3308.7726033938256</v>
      </c>
      <c r="E1176" s="1">
        <f t="shared" si="329"/>
        <v>3224.4894988695087</v>
      </c>
      <c r="F1176" s="1">
        <f t="shared" si="329"/>
        <v>2994.7862373141979</v>
      </c>
      <c r="G1176" s="1">
        <f t="shared" si="329"/>
        <v>2674.0901502515799</v>
      </c>
      <c r="H1176" s="1">
        <f t="shared" si="329"/>
        <v>2455.8281123639636</v>
      </c>
      <c r="I1176" s="1">
        <f t="shared" si="329"/>
        <v>2376.5277977046744</v>
      </c>
      <c r="J1176" s="1">
        <f t="shared" si="329"/>
        <v>2049.8709424694612</v>
      </c>
      <c r="K1176" s="1">
        <f t="shared" si="329"/>
        <v>1876.5465176089824</v>
      </c>
    </row>
    <row r="1177" spans="1:11">
      <c r="A1177" s="8" t="s">
        <v>301</v>
      </c>
      <c r="B1177" s="1">
        <f>B1164/10</f>
        <v>7892.9</v>
      </c>
      <c r="C1177" s="1">
        <f t="shared" si="329"/>
        <v>10799.294924627597</v>
      </c>
      <c r="D1177" s="1">
        <f t="shared" si="329"/>
        <v>12451.14292246755</v>
      </c>
      <c r="E1177" s="1">
        <f t="shared" si="329"/>
        <v>12848.466661888617</v>
      </c>
      <c r="F1177" s="1">
        <f t="shared" si="329"/>
        <v>12458.698560090806</v>
      </c>
      <c r="G1177" s="1">
        <f t="shared" si="329"/>
        <v>11682.795081662107</v>
      </c>
      <c r="H1177" s="1">
        <f t="shared" si="329"/>
        <v>10958.078304983446</v>
      </c>
      <c r="I1177" s="1">
        <f t="shared" si="329"/>
        <v>10285.205598358614</v>
      </c>
      <c r="J1177" s="1">
        <f t="shared" si="329"/>
        <v>9702.4300130276861</v>
      </c>
      <c r="K1177" s="1">
        <f t="shared" si="329"/>
        <v>9234.8886434814449</v>
      </c>
    </row>
    <row r="1178" spans="1:11">
      <c r="A1178" s="8" t="s">
        <v>304</v>
      </c>
      <c r="B1178" s="1">
        <f>B1165/10^5</f>
        <v>1374.6900713522855</v>
      </c>
      <c r="C1178" s="1">
        <f t="shared" ref="C1178:K1178" si="330">C1165/10^5</f>
        <v>1694.8277135500357</v>
      </c>
      <c r="D1178" s="1">
        <f t="shared" si="330"/>
        <v>2036.7537263413269</v>
      </c>
      <c r="E1178" s="1">
        <f t="shared" si="330"/>
        <v>2352.7780889430596</v>
      </c>
      <c r="F1178" s="1">
        <f t="shared" si="330"/>
        <v>2718.8975285333445</v>
      </c>
      <c r="G1178" s="1">
        <f t="shared" si="330"/>
        <v>3060.5289009009844</v>
      </c>
      <c r="H1178" s="1">
        <f t="shared" si="330"/>
        <v>3451.943159306441</v>
      </c>
      <c r="I1178" s="1">
        <f t="shared" si="330"/>
        <v>3823.6814579651391</v>
      </c>
      <c r="J1178" s="1">
        <f t="shared" si="330"/>
        <v>4242.1259385000294</v>
      </c>
      <c r="K1178" s="1">
        <f t="shared" si="330"/>
        <v>4714.8130635375992</v>
      </c>
    </row>
    <row r="1179" spans="1:11">
      <c r="A1179" t="s">
        <v>272</v>
      </c>
      <c r="B1179" s="1">
        <f t="shared" si="327"/>
        <v>1524</v>
      </c>
      <c r="C1179" s="1">
        <f t="shared" si="327"/>
        <v>1801</v>
      </c>
      <c r="D1179" s="1">
        <f t="shared" si="327"/>
        <v>2351</v>
      </c>
      <c r="E1179" s="1">
        <f t="shared" si="327"/>
        <v>3142</v>
      </c>
      <c r="F1179" s="1">
        <f t="shared" si="327"/>
        <v>4137</v>
      </c>
      <c r="G1179" s="1">
        <f t="shared" si="327"/>
        <v>5318</v>
      </c>
      <c r="H1179" s="1">
        <f t="shared" si="327"/>
        <v>6681</v>
      </c>
      <c r="I1179" s="1">
        <f t="shared" si="327"/>
        <v>8215</v>
      </c>
      <c r="J1179" s="1">
        <f t="shared" si="327"/>
        <v>9937</v>
      </c>
      <c r="K1179" s="1">
        <f t="shared" si="327"/>
        <v>11862</v>
      </c>
    </row>
    <row r="1187" spans="1:11">
      <c r="A1187" t="s">
        <v>681</v>
      </c>
      <c r="B1187">
        <v>2010</v>
      </c>
      <c r="C1187">
        <v>2020</v>
      </c>
      <c r="D1187">
        <v>2030</v>
      </c>
      <c r="E1187">
        <v>2040</v>
      </c>
      <c r="F1187">
        <v>2050</v>
      </c>
      <c r="G1187">
        <v>2060</v>
      </c>
      <c r="H1187">
        <v>2070</v>
      </c>
      <c r="I1187">
        <v>2080</v>
      </c>
      <c r="J1187">
        <v>2090</v>
      </c>
      <c r="K1187">
        <v>2100</v>
      </c>
    </row>
    <row r="1188" spans="1:11">
      <c r="A1188" s="1" t="s">
        <v>261</v>
      </c>
      <c r="B1188" s="2">
        <f>B162</f>
        <v>10.103868696233976</v>
      </c>
      <c r="C1188" s="2">
        <f t="shared" ref="C1188:K1188" si="331">C162</f>
        <v>11.18537648424498</v>
      </c>
      <c r="D1188" s="2">
        <f t="shared" si="331"/>
        <v>10.703019822117801</v>
      </c>
      <c r="E1188" s="2">
        <f t="shared" si="331"/>
        <v>10.001862116860883</v>
      </c>
      <c r="F1188" s="2">
        <f t="shared" si="331"/>
        <v>9.097351107877433</v>
      </c>
      <c r="G1188" s="2">
        <f t="shared" si="331"/>
        <v>7.8296433534510905</v>
      </c>
      <c r="H1188" s="2">
        <f t="shared" si="331"/>
        <v>6.5147206281009558</v>
      </c>
      <c r="I1188" s="2">
        <f t="shared" si="331"/>
        <v>5.6748261206265447</v>
      </c>
      <c r="J1188" s="2">
        <f t="shared" si="331"/>
        <v>4.8272913432596125</v>
      </c>
      <c r="K1188" s="2">
        <f t="shared" si="331"/>
        <v>4.0379038600730395</v>
      </c>
    </row>
    <row r="1189" spans="1:11">
      <c r="A1189" t="s">
        <v>262</v>
      </c>
      <c r="B1189" s="2">
        <f>B264</f>
        <v>0.37091297137717427</v>
      </c>
      <c r="C1189" s="2">
        <f t="shared" ref="C1189:K1189" si="332">C264</f>
        <v>0.3830788817972427</v>
      </c>
      <c r="D1189" s="2">
        <f t="shared" si="332"/>
        <v>0.38753359888382799</v>
      </c>
      <c r="E1189" s="2">
        <f t="shared" si="332"/>
        <v>0.37031496359554106</v>
      </c>
      <c r="F1189" s="2">
        <f t="shared" si="332"/>
        <v>0.32916943901203977</v>
      </c>
      <c r="G1189" s="2">
        <f t="shared" si="332"/>
        <v>0.28517257755429082</v>
      </c>
      <c r="H1189" s="2">
        <f t="shared" si="332"/>
        <v>0.23916022711809776</v>
      </c>
      <c r="I1189" s="2">
        <f t="shared" si="332"/>
        <v>0.19563623783353029</v>
      </c>
      <c r="J1189" s="2">
        <f t="shared" si="332"/>
        <v>0.15365053751306576</v>
      </c>
      <c r="K1189" s="2">
        <f t="shared" si="332"/>
        <v>0.13341583349261854</v>
      </c>
    </row>
    <row r="1190" spans="1:11">
      <c r="A1190" t="s">
        <v>266</v>
      </c>
      <c r="B1190" s="2">
        <f>B355</f>
        <v>0.27043613833280172</v>
      </c>
      <c r="C1190" s="2">
        <f t="shared" ref="C1190:K1190" si="333">C355</f>
        <v>0.28637128257022382</v>
      </c>
      <c r="D1190" s="2">
        <f t="shared" si="333"/>
        <v>0.2966529652240415</v>
      </c>
      <c r="E1190" s="2">
        <f t="shared" si="333"/>
        <v>0.30219396363928758</v>
      </c>
      <c r="F1190" s="2">
        <f t="shared" si="333"/>
        <v>0.30379670318956931</v>
      </c>
      <c r="G1190" s="2">
        <f t="shared" si="333"/>
        <v>0.29937556865725984</v>
      </c>
      <c r="H1190" s="2">
        <f t="shared" si="333"/>
        <v>0.29232751909061483</v>
      </c>
      <c r="I1190" s="2">
        <f t="shared" si="333"/>
        <v>0.28519767486832237</v>
      </c>
      <c r="J1190" s="2">
        <f t="shared" si="333"/>
        <v>0.27895981231115785</v>
      </c>
      <c r="K1190" s="2">
        <f t="shared" si="333"/>
        <v>0.27325957634094444</v>
      </c>
    </row>
    <row r="1191" spans="1:11">
      <c r="A1191" t="s">
        <v>682</v>
      </c>
      <c r="B1191" s="2">
        <f>B551+B566+B581+B1097</f>
        <v>2.5589127440851112</v>
      </c>
      <c r="C1191" s="2">
        <f t="shared" ref="C1191:K1191" si="334">C551+C566+C581+C1097</f>
        <v>3.4740019660212735</v>
      </c>
      <c r="D1191" s="2">
        <f t="shared" si="334"/>
        <v>4.1936380868099024</v>
      </c>
      <c r="E1191" s="2">
        <f t="shared" si="334"/>
        <v>4.8314061643354167</v>
      </c>
      <c r="F1191" s="2">
        <f t="shared" si="334"/>
        <v>5.4387534506750752</v>
      </c>
      <c r="G1191" s="2">
        <f t="shared" si="334"/>
        <v>5.8686035332514974</v>
      </c>
      <c r="H1191" s="2">
        <f t="shared" si="334"/>
        <v>6.1901835332390505</v>
      </c>
      <c r="I1191" s="2">
        <f t="shared" si="334"/>
        <v>6.1128981286351198</v>
      </c>
      <c r="J1191" s="2">
        <f t="shared" si="334"/>
        <v>5.0462341920794822</v>
      </c>
      <c r="K1191" s="2">
        <f t="shared" si="334"/>
        <v>4.1751516477593791</v>
      </c>
    </row>
    <row r="1192" spans="1:11">
      <c r="A1192" t="s">
        <v>267</v>
      </c>
      <c r="B1192" s="2">
        <f>B720</f>
        <v>0.26513527838822643</v>
      </c>
      <c r="C1192" s="2">
        <f t="shared" ref="C1192:K1192" si="335">C720</f>
        <v>0.25325316755644012</v>
      </c>
      <c r="D1192" s="2">
        <f t="shared" si="335"/>
        <v>0.2359718213553742</v>
      </c>
      <c r="E1192" s="2">
        <f t="shared" si="335"/>
        <v>0.21974344287412564</v>
      </c>
      <c r="F1192" s="2">
        <f t="shared" si="335"/>
        <v>0.20108626184932948</v>
      </c>
      <c r="G1192" s="2">
        <f t="shared" si="335"/>
        <v>0.18480731457543684</v>
      </c>
      <c r="H1192" s="2">
        <f t="shared" si="335"/>
        <v>0.16811722312413135</v>
      </c>
      <c r="I1192" s="2">
        <f t="shared" si="335"/>
        <v>0.15118523407018053</v>
      </c>
      <c r="J1192" s="2">
        <f t="shared" si="335"/>
        <v>0.13539825394644175</v>
      </c>
      <c r="K1192" s="2">
        <f t="shared" si="335"/>
        <v>0.12095077867718405</v>
      </c>
    </row>
    <row r="1193" spans="1:11">
      <c r="A1193" t="s">
        <v>268</v>
      </c>
      <c r="B1193" s="2">
        <f>B758</f>
        <v>0.70072595862637566</v>
      </c>
      <c r="C1193" s="2">
        <f t="shared" ref="C1193:K1193" si="336">C758</f>
        <v>0.83080768786784887</v>
      </c>
      <c r="D1193" s="2">
        <f t="shared" si="336"/>
        <v>0.79206225071328717</v>
      </c>
      <c r="E1193" s="2">
        <f t="shared" si="336"/>
        <v>0.74715857050730383</v>
      </c>
      <c r="F1193" s="2">
        <f t="shared" si="336"/>
        <v>0.69218881642682084</v>
      </c>
      <c r="G1193" s="2">
        <f t="shared" si="336"/>
        <v>0.62875398451960629</v>
      </c>
      <c r="H1193" s="2">
        <f t="shared" si="336"/>
        <v>0.57387691489107506</v>
      </c>
      <c r="I1193" s="2">
        <f t="shared" si="336"/>
        <v>0.59694324994425674</v>
      </c>
      <c r="J1193" s="2">
        <f t="shared" si="336"/>
        <v>0.4781054789874491</v>
      </c>
      <c r="K1193" s="2">
        <f t="shared" si="336"/>
        <v>0.43765297142339232</v>
      </c>
    </row>
    <row r="1194" spans="1:11">
      <c r="A1194" t="s">
        <v>269</v>
      </c>
      <c r="B1194" s="2">
        <f>B901</f>
        <v>1.4637831605834717</v>
      </c>
      <c r="C1194" s="2">
        <f t="shared" ref="C1194:K1194" si="337">C901</f>
        <v>1.4340907918974328</v>
      </c>
      <c r="D1194" s="2">
        <f t="shared" si="337"/>
        <v>1.2859546568922364</v>
      </c>
      <c r="E1194" s="2">
        <f t="shared" si="337"/>
        <v>1.1473308490813876</v>
      </c>
      <c r="F1194" s="2">
        <f t="shared" si="337"/>
        <v>1.0184184912507683</v>
      </c>
      <c r="G1194" s="2">
        <f t="shared" si="337"/>
        <v>0.88093300228865301</v>
      </c>
      <c r="H1194" s="2">
        <f t="shared" si="337"/>
        <v>0.78739895140325755</v>
      </c>
      <c r="I1194" s="2">
        <f t="shared" si="337"/>
        <v>0.74099280999066497</v>
      </c>
      <c r="J1194" s="2">
        <f t="shared" si="337"/>
        <v>0.61891462991696777</v>
      </c>
      <c r="K1194" s="2">
        <f t="shared" si="337"/>
        <v>0.5451662520304037</v>
      </c>
    </row>
    <row r="1195" spans="1:11">
      <c r="A1195" t="s">
        <v>270</v>
      </c>
      <c r="B1195" s="2">
        <f>B954</f>
        <v>1.3066851915911484</v>
      </c>
      <c r="C1195" s="2">
        <f t="shared" ref="C1195:K1195" si="338">C954</f>
        <v>1.3078679065318679</v>
      </c>
      <c r="D1195" s="2">
        <f t="shared" si="338"/>
        <v>1.2468743522846195</v>
      </c>
      <c r="E1195" s="2">
        <f t="shared" si="338"/>
        <v>1.1761864144090166</v>
      </c>
      <c r="F1195" s="2">
        <f t="shared" si="338"/>
        <v>1.0896523364970554</v>
      </c>
      <c r="G1195" s="2">
        <f t="shared" si="338"/>
        <v>0.98979242665365197</v>
      </c>
      <c r="H1195" s="2">
        <f t="shared" si="338"/>
        <v>0.90340425377111244</v>
      </c>
      <c r="I1195" s="2">
        <f t="shared" si="338"/>
        <v>0.82425886679093119</v>
      </c>
      <c r="J1195" s="2">
        <f t="shared" si="338"/>
        <v>0.75263965540505828</v>
      </c>
      <c r="K1195" s="2">
        <f t="shared" si="338"/>
        <v>0.68895880945917554</v>
      </c>
    </row>
    <row r="1196" spans="1:11">
      <c r="A1196" t="s">
        <v>271</v>
      </c>
      <c r="B1196" s="2">
        <f>B1022</f>
        <v>4.0040461234169795</v>
      </c>
      <c r="C1196" s="2">
        <f t="shared" ref="C1196:K1196" si="339">C1022</f>
        <v>4.3145499167671515</v>
      </c>
      <c r="D1196" s="2">
        <f t="shared" si="339"/>
        <v>4.4830547874698956</v>
      </c>
      <c r="E1196" s="2">
        <f t="shared" si="339"/>
        <v>4.5231602870524998</v>
      </c>
      <c r="F1196" s="2">
        <f t="shared" si="339"/>
        <v>4.541843319620261</v>
      </c>
      <c r="G1196" s="2">
        <f t="shared" si="339"/>
        <v>4.4361542583486893</v>
      </c>
      <c r="H1196" s="2">
        <f t="shared" si="339"/>
        <v>4.3004380950316587</v>
      </c>
      <c r="I1196" s="2">
        <f t="shared" si="339"/>
        <v>4.4427021316535891</v>
      </c>
      <c r="J1196" s="2">
        <f t="shared" si="339"/>
        <v>4.5885648610765033</v>
      </c>
      <c r="K1196" s="2">
        <f t="shared" si="339"/>
        <v>4.7382026777965738</v>
      </c>
    </row>
    <row r="1197" spans="1:11">
      <c r="A1197" t="s">
        <v>10</v>
      </c>
      <c r="B1197" s="2">
        <f t="shared" ref="B1197:K1197" si="340">SUM(B1188:B1196)</f>
        <v>21.044506262635267</v>
      </c>
      <c r="C1197" s="2">
        <f t="shared" si="340"/>
        <v>23.469398085254461</v>
      </c>
      <c r="D1197" s="2">
        <f t="shared" si="340"/>
        <v>23.624762341750987</v>
      </c>
      <c r="E1197" s="2">
        <f t="shared" si="340"/>
        <v>23.319356772355462</v>
      </c>
      <c r="F1197" s="2">
        <f t="shared" si="340"/>
        <v>22.712259926398353</v>
      </c>
      <c r="G1197" s="2">
        <f t="shared" si="340"/>
        <v>21.403236019300177</v>
      </c>
      <c r="H1197" s="2">
        <f t="shared" si="340"/>
        <v>19.969627345769954</v>
      </c>
      <c r="I1197" s="2">
        <f t="shared" si="340"/>
        <v>19.024640454413138</v>
      </c>
      <c r="J1197" s="2">
        <f t="shared" si="340"/>
        <v>16.87975876449574</v>
      </c>
      <c r="K1197" s="2">
        <f t="shared" si="340"/>
        <v>15.150662407052709</v>
      </c>
    </row>
    <row r="1199" spans="1:11">
      <c r="A1199" s="210" t="s">
        <v>671</v>
      </c>
    </row>
    <row r="1200" spans="1:11">
      <c r="B1200">
        <v>2010</v>
      </c>
      <c r="C1200">
        <v>2020</v>
      </c>
      <c r="D1200">
        <v>2030</v>
      </c>
      <c r="E1200">
        <v>2040</v>
      </c>
      <c r="F1200">
        <v>2050</v>
      </c>
      <c r="G1200">
        <v>2060</v>
      </c>
      <c r="H1200">
        <v>2070</v>
      </c>
      <c r="I1200">
        <v>2080</v>
      </c>
      <c r="J1200">
        <v>2090</v>
      </c>
      <c r="K1200">
        <v>2100</v>
      </c>
    </row>
    <row r="1201" spans="1:11">
      <c r="A1201" t="s">
        <v>659</v>
      </c>
      <c r="B1201" s="209">
        <v>0.95</v>
      </c>
      <c r="C1201" s="209">
        <v>0.92</v>
      </c>
      <c r="D1201" s="209">
        <f>100%-D1202-D1203</f>
        <v>0.79500000000000004</v>
      </c>
      <c r="E1201" s="209">
        <f t="shared" ref="E1201:K1201" si="341">100%-E1202-E1203</f>
        <v>0.64999999999999991</v>
      </c>
      <c r="F1201" s="209">
        <f t="shared" si="341"/>
        <v>4.9999999999999933E-2</v>
      </c>
      <c r="G1201" s="209">
        <f t="shared" si="341"/>
        <v>0</v>
      </c>
      <c r="H1201" s="209">
        <f t="shared" si="341"/>
        <v>0</v>
      </c>
      <c r="I1201" s="209">
        <f t="shared" si="341"/>
        <v>0</v>
      </c>
      <c r="J1201" s="209">
        <f t="shared" si="341"/>
        <v>0</v>
      </c>
      <c r="K1201" s="209">
        <f t="shared" si="341"/>
        <v>0</v>
      </c>
    </row>
    <row r="1202" spans="1:11">
      <c r="A1202" t="s">
        <v>683</v>
      </c>
      <c r="B1202" s="209">
        <v>0.05</v>
      </c>
      <c r="C1202" s="209">
        <v>0.06</v>
      </c>
      <c r="D1202" s="209">
        <v>0.08</v>
      </c>
      <c r="E1202" s="209">
        <v>0.05</v>
      </c>
      <c r="F1202" s="209">
        <v>0.05</v>
      </c>
      <c r="G1202" s="209"/>
      <c r="H1202" s="209"/>
      <c r="I1202" s="209"/>
      <c r="J1202" s="209"/>
      <c r="K1202" s="209"/>
    </row>
    <row r="1203" spans="1:11">
      <c r="A1203" s="8" t="s">
        <v>660</v>
      </c>
      <c r="B1203" s="209">
        <v>0</v>
      </c>
      <c r="C1203" s="209">
        <v>0.02</v>
      </c>
      <c r="D1203" s="209">
        <v>0.125</v>
      </c>
      <c r="E1203" s="209">
        <v>0.3</v>
      </c>
      <c r="F1203" s="209">
        <v>0.9</v>
      </c>
      <c r="G1203" s="209">
        <v>1</v>
      </c>
      <c r="H1203" s="209">
        <v>1</v>
      </c>
      <c r="I1203" s="209">
        <v>1</v>
      </c>
      <c r="J1203" s="209">
        <v>1</v>
      </c>
      <c r="K1203" s="209">
        <v>1</v>
      </c>
    </row>
    <row r="1204" spans="1:11">
      <c r="A1204" t="s">
        <v>661</v>
      </c>
      <c r="B1204" s="209">
        <f>100%-B1205-B1206</f>
        <v>1</v>
      </c>
      <c r="C1204" s="209">
        <f t="shared" ref="C1204:K1204" si="342">100%-C1205-C1206</f>
        <v>0.97799999999999998</v>
      </c>
      <c r="D1204" s="209">
        <f t="shared" si="342"/>
        <v>0.86999999999999988</v>
      </c>
      <c r="E1204" s="209">
        <f t="shared" si="342"/>
        <v>0.45</v>
      </c>
      <c r="F1204" s="209">
        <f t="shared" si="342"/>
        <v>0.15000000000000002</v>
      </c>
      <c r="G1204" s="209">
        <f t="shared" si="342"/>
        <v>0</v>
      </c>
      <c r="H1204" s="209">
        <f t="shared" si="342"/>
        <v>0</v>
      </c>
      <c r="I1204" s="209">
        <f t="shared" si="342"/>
        <v>0</v>
      </c>
      <c r="J1204" s="209">
        <f t="shared" si="342"/>
        <v>0</v>
      </c>
      <c r="K1204" s="209">
        <f t="shared" si="342"/>
        <v>0</v>
      </c>
    </row>
    <row r="1205" spans="1:11">
      <c r="A1205" t="s">
        <v>663</v>
      </c>
      <c r="B1205" s="209"/>
      <c r="C1205" s="209">
        <v>0.02</v>
      </c>
      <c r="D1205" s="209">
        <v>0.06</v>
      </c>
      <c r="E1205" s="209">
        <v>0.25</v>
      </c>
      <c r="F1205" s="209">
        <v>0.35</v>
      </c>
      <c r="G1205" s="209">
        <v>0.1</v>
      </c>
      <c r="H1205" s="209"/>
      <c r="I1205" s="209"/>
      <c r="J1205" s="209"/>
      <c r="K1205" s="209"/>
    </row>
    <row r="1206" spans="1:11">
      <c r="A1206" t="s">
        <v>662</v>
      </c>
      <c r="B1206" s="209"/>
      <c r="C1206" s="209">
        <v>2E-3</v>
      </c>
      <c r="D1206" s="209">
        <v>7.0000000000000007E-2</v>
      </c>
      <c r="E1206" s="209">
        <v>0.3</v>
      </c>
      <c r="F1206" s="209">
        <v>0.5</v>
      </c>
      <c r="G1206" s="209">
        <v>0.9</v>
      </c>
      <c r="H1206" s="209">
        <v>1</v>
      </c>
      <c r="I1206" s="209">
        <v>1</v>
      </c>
      <c r="J1206" s="209">
        <v>1</v>
      </c>
      <c r="K1206" s="209">
        <v>1</v>
      </c>
    </row>
    <row r="1207" spans="1:11">
      <c r="A1207" t="s">
        <v>684</v>
      </c>
      <c r="B1207" s="209">
        <v>1</v>
      </c>
      <c r="C1207" s="209">
        <v>1</v>
      </c>
      <c r="D1207" s="209">
        <f>100%-D1208-D1209</f>
        <v>0.95</v>
      </c>
      <c r="E1207" s="209">
        <f t="shared" ref="E1207:K1207" si="343">100%-E1208-E1209</f>
        <v>0.7</v>
      </c>
      <c r="F1207" s="209">
        <f t="shared" si="343"/>
        <v>0.48</v>
      </c>
      <c r="G1207" s="209">
        <f t="shared" si="343"/>
        <v>1</v>
      </c>
      <c r="H1207" s="209">
        <f t="shared" si="343"/>
        <v>1</v>
      </c>
      <c r="I1207" s="209">
        <f t="shared" si="343"/>
        <v>1</v>
      </c>
      <c r="J1207" s="209">
        <f t="shared" si="343"/>
        <v>1</v>
      </c>
      <c r="K1207" s="209">
        <f t="shared" si="343"/>
        <v>1</v>
      </c>
    </row>
    <row r="1208" spans="1:11">
      <c r="A1208" t="s">
        <v>685</v>
      </c>
      <c r="B1208" s="209"/>
      <c r="C1208" s="209"/>
      <c r="D1208" s="209">
        <v>0.05</v>
      </c>
      <c r="E1208" s="209">
        <v>0.3</v>
      </c>
      <c r="F1208" s="209">
        <v>0.5</v>
      </c>
      <c r="G1208" s="209"/>
      <c r="H1208" s="209"/>
      <c r="I1208" s="209"/>
      <c r="J1208" s="209"/>
      <c r="K1208" s="209"/>
    </row>
    <row r="1209" spans="1:11">
      <c r="A1209" t="s">
        <v>686</v>
      </c>
      <c r="B1209" s="209"/>
      <c r="C1209" s="209"/>
      <c r="D1209" s="209">
        <v>0</v>
      </c>
      <c r="E1209" s="209">
        <v>0</v>
      </c>
      <c r="F1209" s="209">
        <v>0.02</v>
      </c>
      <c r="G1209" s="209"/>
      <c r="H1209" s="209"/>
      <c r="I1209" s="209"/>
      <c r="J1209" s="209"/>
      <c r="K1209" s="209"/>
    </row>
    <row r="1210" spans="1:11">
      <c r="A1210" t="s">
        <v>664</v>
      </c>
      <c r="B1210" s="209">
        <f>100%-B1211-B1212-B1213-B1214-B1215</f>
        <v>1</v>
      </c>
      <c r="C1210" s="209">
        <f t="shared" ref="C1210:K1210" si="344">100%-C1211-C1212-C1213-C1214-C1215</f>
        <v>0.94</v>
      </c>
      <c r="D1210" s="209">
        <f t="shared" si="344"/>
        <v>0.85</v>
      </c>
      <c r="E1210" s="209">
        <f t="shared" si="344"/>
        <v>0.52999999999999992</v>
      </c>
      <c r="F1210" s="209">
        <f t="shared" si="344"/>
        <v>4.0000000000000036E-2</v>
      </c>
      <c r="G1210" s="209">
        <f t="shared" si="344"/>
        <v>-2.0000000000000018E-2</v>
      </c>
      <c r="H1210" s="209">
        <f t="shared" si="344"/>
        <v>0</v>
      </c>
      <c r="I1210" s="209">
        <f t="shared" si="344"/>
        <v>4.9999999999999989E-2</v>
      </c>
      <c r="J1210" s="209">
        <f t="shared" si="344"/>
        <v>2.0000000000000073E-2</v>
      </c>
      <c r="K1210" s="209">
        <f t="shared" si="344"/>
        <v>0</v>
      </c>
    </row>
    <row r="1211" spans="1:11">
      <c r="A1211" t="s">
        <v>665</v>
      </c>
      <c r="B1211" s="209"/>
      <c r="C1211" s="209">
        <v>0.05</v>
      </c>
      <c r="D1211" s="209">
        <v>0.1</v>
      </c>
      <c r="E1211" s="209">
        <v>0.3</v>
      </c>
      <c r="F1211" s="209">
        <v>0.5</v>
      </c>
      <c r="G1211" s="209">
        <v>0.35</v>
      </c>
      <c r="H1211" s="209">
        <v>0.2</v>
      </c>
      <c r="I1211" s="209">
        <v>0.15</v>
      </c>
      <c r="J1211" s="209">
        <v>0.09</v>
      </c>
      <c r="K1211" s="209">
        <v>0.03</v>
      </c>
    </row>
    <row r="1212" spans="1:11">
      <c r="A1212" t="s">
        <v>666</v>
      </c>
      <c r="B1212" s="209"/>
      <c r="C1212" s="209"/>
      <c r="D1212" s="209"/>
      <c r="E1212" s="209">
        <v>0.02</v>
      </c>
      <c r="F1212" s="209">
        <v>0.1</v>
      </c>
      <c r="G1212" s="209">
        <v>0.15</v>
      </c>
      <c r="H1212" s="209">
        <v>0.25</v>
      </c>
      <c r="I1212" s="209">
        <v>0.25</v>
      </c>
      <c r="J1212" s="209">
        <v>0.3</v>
      </c>
      <c r="K1212" s="209">
        <v>0.3</v>
      </c>
    </row>
    <row r="1213" spans="1:11">
      <c r="A1213" s="8" t="s">
        <v>674</v>
      </c>
      <c r="B1213" s="209"/>
      <c r="C1213" s="209"/>
      <c r="D1213" s="209">
        <v>0.02</v>
      </c>
      <c r="E1213" s="209">
        <v>0.05</v>
      </c>
      <c r="F1213" s="209">
        <v>0.05</v>
      </c>
      <c r="G1213" s="209">
        <v>0.05</v>
      </c>
      <c r="H1213" s="209">
        <v>0.08</v>
      </c>
      <c r="I1213" s="209">
        <v>0.08</v>
      </c>
      <c r="J1213" s="209">
        <v>0.12</v>
      </c>
      <c r="K1213" s="209">
        <v>0.2</v>
      </c>
    </row>
    <row r="1214" spans="1:11">
      <c r="A1214" t="s">
        <v>667</v>
      </c>
      <c r="B1214" s="209"/>
      <c r="C1214" s="209"/>
      <c r="D1214" s="209"/>
      <c r="E1214" s="209"/>
      <c r="F1214" s="208">
        <v>0.01</v>
      </c>
      <c r="G1214" s="208">
        <v>0.02</v>
      </c>
      <c r="H1214" s="208">
        <v>0.02</v>
      </c>
      <c r="I1214" s="208">
        <v>0.02</v>
      </c>
      <c r="J1214" s="208">
        <v>0.02</v>
      </c>
      <c r="K1214" s="208">
        <v>0.02</v>
      </c>
    </row>
    <row r="1215" spans="1:11">
      <c r="A1215" t="s">
        <v>687</v>
      </c>
      <c r="B1215" s="209"/>
      <c r="C1215" s="209">
        <v>0.01</v>
      </c>
      <c r="D1215" s="209">
        <v>0.03</v>
      </c>
      <c r="E1215" s="209">
        <v>0.1</v>
      </c>
      <c r="F1215" s="209">
        <v>0.3</v>
      </c>
      <c r="G1215" s="209">
        <v>0.45</v>
      </c>
      <c r="H1215" s="209">
        <v>0.45</v>
      </c>
      <c r="I1215" s="209">
        <v>0.45</v>
      </c>
      <c r="J1215" s="209">
        <v>0.45</v>
      </c>
      <c r="K1215" s="209">
        <v>0.45</v>
      </c>
    </row>
    <row r="1216" spans="1:11">
      <c r="A1216" t="s">
        <v>668</v>
      </c>
      <c r="B1216" s="209">
        <f>100%-B1217-B1218-B1219-B1220</f>
        <v>1</v>
      </c>
      <c r="C1216" s="209">
        <f t="shared" ref="C1216:K1216" si="345">100%-C1217-C1218-C1219-C1220</f>
        <v>0.95</v>
      </c>
      <c r="D1216" s="209">
        <f t="shared" si="345"/>
        <v>0.9</v>
      </c>
      <c r="E1216" s="209">
        <f t="shared" si="345"/>
        <v>0.67999999999999994</v>
      </c>
      <c r="F1216" s="209">
        <f t="shared" si="345"/>
        <v>0.39</v>
      </c>
      <c r="G1216" s="209">
        <f t="shared" si="345"/>
        <v>0.55000000000000004</v>
      </c>
      <c r="H1216" s="209">
        <f t="shared" si="345"/>
        <v>0.4</v>
      </c>
      <c r="I1216" s="209">
        <f>100%-I1217-I1218-I1219-I1220</f>
        <v>0.32</v>
      </c>
      <c r="J1216" s="209">
        <f>100%-J1217-J1218-J1219-J1220</f>
        <v>0.27</v>
      </c>
      <c r="K1216" s="209">
        <f t="shared" si="345"/>
        <v>0.18000000000000005</v>
      </c>
    </row>
    <row r="1217" spans="1:11">
      <c r="A1217" t="s">
        <v>669</v>
      </c>
      <c r="B1217" s="209"/>
      <c r="C1217" s="209">
        <v>0.05</v>
      </c>
      <c r="D1217" s="209">
        <v>0.1</v>
      </c>
      <c r="E1217" s="209">
        <v>0.3</v>
      </c>
      <c r="F1217" s="209">
        <v>0.5</v>
      </c>
      <c r="G1217" s="209">
        <v>0.35</v>
      </c>
      <c r="H1217" s="209">
        <v>0.35</v>
      </c>
      <c r="I1217" s="209">
        <v>0.38</v>
      </c>
      <c r="J1217" s="209">
        <v>0.3</v>
      </c>
      <c r="K1217" s="209">
        <v>0.2</v>
      </c>
    </row>
    <row r="1218" spans="1:11">
      <c r="A1218" t="s">
        <v>670</v>
      </c>
      <c r="B1218" s="209"/>
      <c r="C1218" s="209"/>
      <c r="D1218" s="209"/>
      <c r="E1218" s="209">
        <v>0.02</v>
      </c>
      <c r="F1218" s="209">
        <v>0.1</v>
      </c>
      <c r="G1218" s="209"/>
      <c r="H1218" s="209"/>
      <c r="I1218" s="209"/>
      <c r="J1218" s="209">
        <v>0.08</v>
      </c>
      <c r="K1218" s="209">
        <v>0.12</v>
      </c>
    </row>
    <row r="1219" spans="1:11">
      <c r="A1219" s="8" t="s">
        <v>675</v>
      </c>
      <c r="B1219" s="209"/>
      <c r="C1219" s="209"/>
      <c r="D1219" s="209"/>
      <c r="E1219" s="209"/>
      <c r="F1219" s="209"/>
      <c r="G1219" s="209"/>
      <c r="H1219" s="209"/>
      <c r="I1219" s="209"/>
      <c r="J1219" s="209"/>
      <c r="K1219" s="209"/>
    </row>
    <row r="1220" spans="1:11">
      <c r="A1220" s="8" t="s">
        <v>673</v>
      </c>
      <c r="B1220" s="209"/>
      <c r="C1220" s="209"/>
      <c r="D1220" s="209"/>
      <c r="E1220" s="209"/>
      <c r="F1220" s="209">
        <v>0.01</v>
      </c>
      <c r="G1220" s="209">
        <v>0.1</v>
      </c>
      <c r="H1220" s="209">
        <v>0.25</v>
      </c>
      <c r="I1220" s="209">
        <v>0.3</v>
      </c>
      <c r="J1220" s="209">
        <v>0.35</v>
      </c>
      <c r="K1220" s="209">
        <v>0.5</v>
      </c>
    </row>
    <row r="1221" spans="1:11">
      <c r="A1221" s="8" t="s">
        <v>677</v>
      </c>
      <c r="B1221" s="209">
        <f>100%-B1222-B1223-B1224</f>
        <v>1</v>
      </c>
      <c r="C1221" s="209">
        <f t="shared" ref="C1221:K1221" si="346">100%-C1222-C1223-C1224</f>
        <v>0.97799999999999998</v>
      </c>
      <c r="D1221" s="209">
        <f t="shared" si="346"/>
        <v>0.90999999999999992</v>
      </c>
      <c r="E1221" s="209">
        <f t="shared" si="346"/>
        <v>0.6</v>
      </c>
      <c r="F1221" s="209">
        <f t="shared" si="346"/>
        <v>0.29000000000000004</v>
      </c>
      <c r="G1221" s="209">
        <f t="shared" si="346"/>
        <v>0.2</v>
      </c>
      <c r="H1221" s="209">
        <f t="shared" si="346"/>
        <v>0</v>
      </c>
      <c r="I1221" s="209">
        <f t="shared" si="346"/>
        <v>0</v>
      </c>
      <c r="J1221" s="209">
        <f t="shared" si="346"/>
        <v>0</v>
      </c>
      <c r="K1221" s="209">
        <f t="shared" si="346"/>
        <v>0</v>
      </c>
    </row>
    <row r="1222" spans="1:11">
      <c r="A1222" s="8" t="s">
        <v>678</v>
      </c>
      <c r="B1222" s="209"/>
      <c r="C1222" s="209">
        <v>0.02</v>
      </c>
      <c r="D1222" s="209">
        <v>0.06</v>
      </c>
      <c r="E1222" s="209">
        <v>0.25</v>
      </c>
      <c r="F1222" s="209">
        <v>0.35</v>
      </c>
      <c r="G1222" s="209">
        <v>0.35</v>
      </c>
      <c r="H1222" s="209">
        <v>0.28000000000000003</v>
      </c>
      <c r="I1222" s="209">
        <v>0.15</v>
      </c>
      <c r="J1222" s="209">
        <v>0.15</v>
      </c>
      <c r="K1222" s="209">
        <v>0.15</v>
      </c>
    </row>
    <row r="1223" spans="1:11">
      <c r="A1223" s="8" t="s">
        <v>679</v>
      </c>
      <c r="B1223" s="209"/>
      <c r="C1223" s="209">
        <v>2E-3</v>
      </c>
      <c r="D1223" s="209">
        <v>0.03</v>
      </c>
      <c r="E1223" s="209">
        <v>0.15</v>
      </c>
      <c r="F1223" s="209">
        <v>0.35</v>
      </c>
      <c r="G1223" s="209">
        <v>0.4</v>
      </c>
      <c r="H1223" s="209">
        <v>0.6</v>
      </c>
      <c r="I1223" s="209">
        <v>0.6</v>
      </c>
      <c r="J1223" s="209">
        <v>0.6</v>
      </c>
      <c r="K1223" s="209">
        <v>0.6</v>
      </c>
    </row>
    <row r="1224" spans="1:11">
      <c r="A1224" s="8" t="s">
        <v>680</v>
      </c>
      <c r="F1224" s="209">
        <v>0.01</v>
      </c>
      <c r="G1224" s="209">
        <v>0.05</v>
      </c>
      <c r="H1224" s="208">
        <v>0.12</v>
      </c>
      <c r="I1224" s="208">
        <v>0.25</v>
      </c>
      <c r="J1224" s="208">
        <v>0.25</v>
      </c>
      <c r="K1224" s="208">
        <v>0.25</v>
      </c>
    </row>
    <row r="1227" spans="1:11">
      <c r="A1227" t="s">
        <v>681</v>
      </c>
      <c r="B1227">
        <v>2010</v>
      </c>
      <c r="C1227">
        <v>2020</v>
      </c>
      <c r="D1227">
        <v>2030</v>
      </c>
      <c r="E1227">
        <v>2040</v>
      </c>
      <c r="F1227">
        <v>2050</v>
      </c>
      <c r="G1227">
        <v>2060</v>
      </c>
      <c r="H1227">
        <v>2070</v>
      </c>
      <c r="I1227">
        <v>2080</v>
      </c>
      <c r="J1227">
        <v>2090</v>
      </c>
      <c r="K1227">
        <v>2100</v>
      </c>
    </row>
    <row r="1228" spans="1:11">
      <c r="A1228" s="1" t="s">
        <v>688</v>
      </c>
      <c r="B1228" s="1">
        <f t="shared" ref="B1228:K1228" si="347">B1188*B1201+B1189*B1204+B1191*B1207+(B1193+B1194)*B1216+B1195*B1210+B1196*B1221</f>
        <v>20.003741411102535</v>
      </c>
      <c r="C1228" s="1">
        <f t="shared" si="347"/>
        <v>21.739878684439606</v>
      </c>
      <c r="D1228" s="1">
        <f t="shared" si="347"/>
        <v>19.83964944496649</v>
      </c>
      <c r="E1228" s="1">
        <f t="shared" si="347"/>
        <v>14.675364201800948</v>
      </c>
      <c r="F1228" s="1">
        <f t="shared" si="347"/>
        <v>5.1427021337137306</v>
      </c>
      <c r="G1228" s="1">
        <f t="shared" si="347"/>
        <v>7.5663663791327052</v>
      </c>
      <c r="H1228" s="1">
        <f t="shared" si="347"/>
        <v>6.7346938797567839</v>
      </c>
      <c r="I1228" s="1">
        <f t="shared" si="347"/>
        <v>6.5822506111538415</v>
      </c>
      <c r="J1228" s="1">
        <f t="shared" si="347"/>
        <v>5.3574824145917752</v>
      </c>
      <c r="K1228" s="1">
        <f t="shared" si="347"/>
        <v>4.352059107981062</v>
      </c>
    </row>
    <row r="1229" spans="1:11">
      <c r="A1229" t="s">
        <v>689</v>
      </c>
      <c r="B1229" s="3">
        <f t="shared" ref="B1229:K1229" si="348">B1211*B1195+(B1193+B1194)*B1217</f>
        <v>0</v>
      </c>
      <c r="C1229" s="3">
        <f t="shared" si="348"/>
        <v>0.17863831931485749</v>
      </c>
      <c r="D1229" s="3">
        <f t="shared" si="348"/>
        <v>0.33248912598901431</v>
      </c>
      <c r="E1229" s="3">
        <f t="shared" si="348"/>
        <v>0.92120275019931241</v>
      </c>
      <c r="F1229" s="3">
        <f t="shared" si="348"/>
        <v>1.4001298220873224</v>
      </c>
      <c r="G1229" s="3">
        <f t="shared" si="348"/>
        <v>0.87481779471166887</v>
      </c>
      <c r="H1229" s="3">
        <f t="shared" si="348"/>
        <v>0.6571274039572389</v>
      </c>
      <c r="I1229" s="3">
        <f t="shared" si="348"/>
        <v>0.63205453279391</v>
      </c>
      <c r="J1229" s="3">
        <f t="shared" si="348"/>
        <v>0.39684360165778032</v>
      </c>
      <c r="K1229" s="3">
        <f t="shared" si="348"/>
        <v>0.21723260897453447</v>
      </c>
    </row>
    <row r="1230" spans="1:11">
      <c r="A1230" t="s">
        <v>690</v>
      </c>
      <c r="B1230" s="3">
        <f t="shared" ref="B1230:K1230" si="349">B1202*B1188+B1205*B1189+B1208*B1191+B1212*B1195+B1218*(B1193+B1194)+B1222*B1196</f>
        <v>0.50519343481169876</v>
      </c>
      <c r="C1230" s="3">
        <f t="shared" si="349"/>
        <v>0.76507516502598671</v>
      </c>
      <c r="D1230" s="3">
        <f t="shared" si="349"/>
        <v>1.3581587932911425</v>
      </c>
      <c r="E1230" s="3">
        <f t="shared" si="349"/>
        <v>3.2342972844856339</v>
      </c>
      <c r="F1230" s="3">
        <f t="shared" si="349"/>
        <v>5.159124710670179</v>
      </c>
      <c r="G1230" s="3">
        <f t="shared" si="349"/>
        <v>1.7296401121755181</v>
      </c>
      <c r="H1230" s="3">
        <f t="shared" si="349"/>
        <v>1.4299737300516426</v>
      </c>
      <c r="I1230" s="3">
        <f t="shared" si="349"/>
        <v>0.87247003644577115</v>
      </c>
      <c r="J1230" s="3">
        <f t="shared" si="349"/>
        <v>1.0018382344953463</v>
      </c>
      <c r="K1230" s="3">
        <f t="shared" si="349"/>
        <v>1.0353563513216941</v>
      </c>
    </row>
    <row r="1231" spans="1:11">
      <c r="A1231" t="s">
        <v>691</v>
      </c>
      <c r="B1231" s="2">
        <f t="shared" ref="B1231:K1231" si="350">B1224*B1196/1.5+B1209*B1191+(B1212+B1214)*B1195/1.2+(B1220+B1218)*(B1193+B1194)/1.2</f>
        <v>0</v>
      </c>
      <c r="C1231" s="2">
        <f t="shared" si="350"/>
        <v>0</v>
      </c>
      <c r="D1231" s="2">
        <f t="shared" si="350"/>
        <v>0</v>
      </c>
      <c r="E1231" s="2">
        <f t="shared" si="350"/>
        <v>5.1177930566628477E-2</v>
      </c>
      <c r="F1231" s="2">
        <f t="shared" si="350"/>
        <v>0.39574449186031235</v>
      </c>
      <c r="G1231" s="2">
        <f t="shared" si="350"/>
        <v>0.41389965128824535</v>
      </c>
      <c r="H1231" s="2">
        <f t="shared" si="350"/>
        <v>0.8309001435123522</v>
      </c>
      <c r="I1231" s="2">
        <f t="shared" si="350"/>
        <v>1.2603926152872882</v>
      </c>
      <c r="J1231" s="2">
        <f t="shared" si="350"/>
        <v>1.3585635906448488</v>
      </c>
      <c r="K1231" s="2">
        <f t="shared" si="350"/>
        <v>1.4812127276063372</v>
      </c>
    </row>
    <row r="1232" spans="1:11">
      <c r="A1232" t="s">
        <v>692</v>
      </c>
      <c r="B1232">
        <f t="shared" ref="B1232:K1232" si="351">B1203*B1188/2+B1206*B1189/2+B1215*B1195/2+B1223*B1196/2</f>
        <v>0</v>
      </c>
      <c r="C1232">
        <f t="shared" si="351"/>
        <v>0.12309073317367353</v>
      </c>
      <c r="D1232">
        <f t="shared" si="351"/>
        <v>0.76845135193961422</v>
      </c>
      <c r="E1232">
        <f t="shared" si="351"/>
        <v>1.953872904317852</v>
      </c>
      <c r="F1232">
        <f t="shared" si="351"/>
        <v>5.1343707897059589</v>
      </c>
      <c r="G1232">
        <f t="shared" si="351"/>
        <v>5.1530834842917859</v>
      </c>
      <c r="H1232">
        <f t="shared" si="351"/>
        <v>4.8703378132175246</v>
      </c>
      <c r="I1232">
        <f t="shared" si="351"/>
        <v>4.4535000637540731</v>
      </c>
      <c r="J1232">
        <f t="shared" si="351"/>
        <v>4.0363843211754284</v>
      </c>
      <c r="K1232">
        <f t="shared" si="351"/>
        <v>3.6621363822501154</v>
      </c>
    </row>
  </sheetData>
  <mergeCells count="3">
    <mergeCell ref="N23:AB23"/>
    <mergeCell ref="N51:AB51"/>
    <mergeCell ref="A926:O926"/>
  </mergeCells>
  <conditionalFormatting sqref="B1142:K1154">
    <cfRule type="dataBar" priority="1">
      <dataBar>
        <cfvo type="min"/>
        <cfvo type="max"/>
        <color rgb="FF63C384"/>
      </dataBar>
      <extLst>
        <ext xmlns:x14="http://schemas.microsoft.com/office/spreadsheetml/2009/9/main" uri="{B025F937-C7B1-47D3-B67F-A62EFF666E3E}">
          <x14:id>{98BD1EE3-8952-4D9C-A725-0E04DA9C166A}</x14:id>
        </ext>
      </extLst>
    </cfRule>
  </conditionalFormatting>
  <pageMargins left="0.7" right="0.7" top="0.75" bottom="0.75" header="0.3" footer="0.3"/>
  <pageSetup orientation="portrait" horizontalDpi="1200" verticalDpi="1200" r:id="rId1"/>
  <drawing r:id="rId2"/>
  <extLst>
    <ext xmlns:x14="http://schemas.microsoft.com/office/spreadsheetml/2009/9/main" uri="{78C0D931-6437-407d-A8EE-F0AAD7539E65}">
      <x14:conditionalFormattings>
        <x14:conditionalFormatting xmlns:xm="http://schemas.microsoft.com/office/excel/2006/main">
          <x14:cfRule type="dataBar" id="{98BD1EE3-8952-4D9C-A725-0E04DA9C166A}">
            <x14:dataBar minLength="0" maxLength="100" border="1" negativeBarBorderColorSameAsPositive="0">
              <x14:cfvo type="autoMin"/>
              <x14:cfvo type="autoMax"/>
              <x14:borderColor rgb="FF63C384"/>
              <x14:negativeFillColor rgb="FFFF0000"/>
              <x14:negativeBorderColor rgb="FFFF0000"/>
              <x14:axisColor rgb="FF000000"/>
            </x14:dataBar>
          </x14:cfRule>
          <xm:sqref>B1142:K1154</xm:sqref>
        </x14:conditionalFormatting>
      </x14:conditionalFormatting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E3A86E-E6E1-4CE0-B374-2B9997BBA8D8}">
  <dimension ref="A1:AM1232"/>
  <sheetViews>
    <sheetView topLeftCell="A1163" zoomScaleNormal="100" workbookViewId="0">
      <selection activeCell="A1187" sqref="A1187:K1232"/>
    </sheetView>
  </sheetViews>
  <sheetFormatPr defaultRowHeight="12.5" outlineLevelRow="1"/>
  <cols>
    <col min="1" max="1" width="41.1796875" customWidth="1"/>
    <col min="2" max="2" width="13.7265625" bestFit="1" customWidth="1"/>
    <col min="3" max="5" width="14.7265625" bestFit="1" customWidth="1"/>
    <col min="6" max="6" width="15.26953125" customWidth="1"/>
    <col min="7" max="8" width="14.7265625" bestFit="1" customWidth="1"/>
    <col min="9" max="9" width="12" bestFit="1" customWidth="1"/>
    <col min="10" max="10" width="12.453125" customWidth="1"/>
    <col min="11" max="11" width="12" bestFit="1" customWidth="1"/>
    <col min="13" max="13" width="9.54296875" bestFit="1" customWidth="1"/>
    <col min="14" max="14" width="9.7265625" bestFit="1" customWidth="1"/>
    <col min="15" max="15" width="7.1796875" customWidth="1"/>
    <col min="16" max="16" width="10" customWidth="1"/>
    <col min="17" max="17" width="9.1796875" customWidth="1"/>
    <col min="18" max="18" width="9.26953125" customWidth="1"/>
    <col min="19" max="19" width="8.54296875" customWidth="1"/>
    <col min="20" max="20" width="9.54296875" customWidth="1"/>
    <col min="21" max="21" width="9.81640625" customWidth="1"/>
    <col min="22" max="22" width="9.453125" customWidth="1"/>
    <col min="23" max="23" width="10.453125" customWidth="1"/>
    <col min="24" max="24" width="9" customWidth="1"/>
    <col min="25" max="25" width="7.81640625" customWidth="1"/>
    <col min="26" max="26" width="9.26953125" customWidth="1"/>
    <col min="27" max="32" width="12.54296875" bestFit="1" customWidth="1"/>
    <col min="33" max="33" width="9" bestFit="1" customWidth="1"/>
  </cols>
  <sheetData>
    <row r="1" spans="1:28" ht="14.5">
      <c r="A1" s="17" t="s">
        <v>278</v>
      </c>
      <c r="B1" s="18"/>
      <c r="C1" s="18"/>
      <c r="D1" s="18"/>
      <c r="E1" s="18"/>
      <c r="F1" s="18"/>
      <c r="G1" s="18"/>
      <c r="H1" s="18"/>
    </row>
    <row r="2" spans="1:28" ht="14.5">
      <c r="A2" s="132" t="s">
        <v>279</v>
      </c>
      <c r="B2" s="131"/>
      <c r="C2" s="131"/>
      <c r="D2" s="131"/>
      <c r="E2" s="131"/>
      <c r="F2" s="131"/>
      <c r="G2" s="131"/>
      <c r="H2" s="131"/>
    </row>
    <row r="3" spans="1:28" ht="14.5">
      <c r="A3" s="19" t="s">
        <v>12</v>
      </c>
      <c r="B3" s="20"/>
      <c r="C3" s="20"/>
      <c r="D3" s="20"/>
      <c r="E3" s="20"/>
      <c r="F3" s="20"/>
      <c r="G3" s="20"/>
      <c r="H3" s="20"/>
    </row>
    <row r="4" spans="1:28" ht="14.5">
      <c r="A4" s="21" t="s">
        <v>13</v>
      </c>
      <c r="B4" s="22"/>
      <c r="C4" s="22"/>
      <c r="D4" s="22"/>
      <c r="E4" s="22"/>
      <c r="F4" s="22"/>
      <c r="G4" s="22"/>
      <c r="H4" s="22"/>
    </row>
    <row r="5" spans="1:28" ht="14.5">
      <c r="A5" s="23" t="s">
        <v>14</v>
      </c>
      <c r="B5" s="24"/>
      <c r="C5" s="24"/>
      <c r="D5" s="24"/>
      <c r="E5" s="24"/>
      <c r="F5" s="24"/>
      <c r="G5" s="24"/>
      <c r="H5" s="24"/>
    </row>
    <row r="6" spans="1:28">
      <c r="O6" s="5"/>
      <c r="P6" s="5"/>
      <c r="Q6" s="5"/>
      <c r="R6" s="5"/>
      <c r="S6" s="5"/>
      <c r="T6" s="5"/>
      <c r="U6" s="5"/>
      <c r="V6" s="5"/>
      <c r="W6" s="5"/>
      <c r="X6" s="5"/>
      <c r="Y6" s="5"/>
      <c r="Z6" s="5"/>
      <c r="AA6" s="5"/>
      <c r="AB6" s="5"/>
    </row>
    <row r="7" spans="1:28">
      <c r="A7" t="str">
        <f>'[6] Summary population'!$A$17</f>
        <v>Table 2. Population (from IIASA-WiC POP SSP2 scenario)</v>
      </c>
      <c r="O7" s="5"/>
      <c r="P7" s="5"/>
      <c r="Q7" s="5"/>
      <c r="R7" s="5"/>
      <c r="S7" s="5"/>
      <c r="T7" s="5"/>
      <c r="U7" s="5"/>
      <c r="V7" s="5"/>
      <c r="W7" s="5"/>
      <c r="X7" s="5"/>
      <c r="Y7" s="5"/>
      <c r="Z7" s="5"/>
      <c r="AA7" s="5"/>
      <c r="AB7" s="5"/>
    </row>
    <row r="8" spans="1:28">
      <c r="A8" t="s">
        <v>86</v>
      </c>
      <c r="O8" s="5"/>
      <c r="P8" s="5"/>
      <c r="Q8" s="5"/>
      <c r="R8" s="5"/>
      <c r="S8" s="5"/>
      <c r="T8" s="5"/>
      <c r="U8" s="5"/>
      <c r="V8" s="5"/>
      <c r="W8" s="5"/>
      <c r="X8" s="5"/>
      <c r="Y8" s="5"/>
      <c r="Z8" s="5"/>
      <c r="AA8" s="5"/>
      <c r="AB8" s="5"/>
    </row>
    <row r="9" spans="1:28" ht="14.5">
      <c r="A9" s="18"/>
      <c r="B9" s="17">
        <v>2010</v>
      </c>
      <c r="C9" s="17">
        <v>2020</v>
      </c>
      <c r="D9" s="17">
        <v>2030</v>
      </c>
      <c r="E9" s="17">
        <v>2040</v>
      </c>
      <c r="F9" s="17">
        <v>2050</v>
      </c>
      <c r="G9" s="17">
        <v>2060</v>
      </c>
      <c r="H9" s="17">
        <v>2070</v>
      </c>
      <c r="I9" s="17">
        <v>2080</v>
      </c>
      <c r="J9" s="17">
        <v>2090</v>
      </c>
      <c r="K9" s="17">
        <v>2100</v>
      </c>
      <c r="N9" t="s">
        <v>155</v>
      </c>
      <c r="O9" s="5"/>
      <c r="P9" s="32"/>
      <c r="Q9" s="32"/>
      <c r="R9" s="32"/>
      <c r="S9" s="32"/>
      <c r="T9" s="32"/>
      <c r="U9" s="32"/>
      <c r="V9" s="32"/>
      <c r="W9" s="32"/>
      <c r="X9" s="32"/>
      <c r="Y9" s="32"/>
      <c r="Z9" s="32"/>
      <c r="AA9" s="32"/>
      <c r="AB9" s="5"/>
    </row>
    <row r="10" spans="1:28" ht="14.5">
      <c r="A10" s="28" t="s">
        <v>5</v>
      </c>
      <c r="B10" s="47">
        <f>'[6] Summary population'!B65/1000</f>
        <v>0.85623592500000012</v>
      </c>
      <c r="C10" s="47">
        <f>'[6] Summary population'!C65/1000</f>
        <v>1.04986564041</v>
      </c>
      <c r="D10" s="47">
        <f>'[6] Summary population'!D65/1000</f>
        <v>1.23353871037</v>
      </c>
      <c r="E10" s="47">
        <f>'[6] Summary population'!E65/1000</f>
        <v>1.39899896151</v>
      </c>
      <c r="F10" s="47">
        <f>'[6] Summary population'!F65/1000</f>
        <v>1.5295519902200001</v>
      </c>
      <c r="G10" s="47">
        <f>'[6] Summary population'!G65/1000</f>
        <v>1.6207255227299999</v>
      </c>
      <c r="H10" s="47">
        <f>'[6] Summary population'!H65/1000</f>
        <v>1.6772589287000002</v>
      </c>
      <c r="I10" s="47">
        <f>'[6] Summary population'!I65/1000</f>
        <v>1.6984634723200001</v>
      </c>
      <c r="J10" s="47">
        <f>'[6] Summary population'!J65/1000</f>
        <v>1.68692737975</v>
      </c>
      <c r="K10" s="47">
        <f>'[6] Summary population'!K65/1000</f>
        <v>1.6466260450800001</v>
      </c>
      <c r="L10" s="5"/>
      <c r="M10" s="5"/>
      <c r="O10" s="65"/>
      <c r="P10" s="5"/>
      <c r="Q10" s="5"/>
      <c r="R10" s="5"/>
      <c r="S10" s="5"/>
      <c r="T10" s="5"/>
      <c r="U10" s="5"/>
      <c r="V10" s="5"/>
      <c r="W10" s="5"/>
      <c r="X10" s="5"/>
      <c r="Y10" s="5"/>
      <c r="Z10" s="5"/>
      <c r="AA10" s="5"/>
      <c r="AB10" s="5"/>
    </row>
    <row r="11" spans="1:28" ht="14.5">
      <c r="A11" s="28" t="s">
        <v>6</v>
      </c>
      <c r="B11" s="47">
        <f>'[6] Summary population'!B66/1000</f>
        <v>1.4598755919999999</v>
      </c>
      <c r="C11" s="47">
        <f>'[6] Summary population'!C66/1000</f>
        <v>1.4996579022000001</v>
      </c>
      <c r="D11" s="47">
        <f>'[6] Summary population'!D66/1000</f>
        <v>1.4929138986999999</v>
      </c>
      <c r="E11" s="47">
        <f>'[6] Summary population'!E66/1000</f>
        <v>1.4438053695000002</v>
      </c>
      <c r="F11" s="47">
        <f>'[6] Summary population'!F66/1000</f>
        <v>1.3571940135</v>
      </c>
      <c r="G11" s="47">
        <f>'[6] Summary population'!G66/1000</f>
        <v>1.2443058118999999</v>
      </c>
      <c r="H11" s="47">
        <f>'[6] Summary population'!H66/1000</f>
        <v>1.1182572007</v>
      </c>
      <c r="I11" s="47">
        <f>'[6] Summary population'!I66/1000</f>
        <v>0.98964078801000011</v>
      </c>
      <c r="J11" s="47">
        <f>'[6] Summary population'!J66/1000</f>
        <v>0.85948455372999999</v>
      </c>
      <c r="K11" s="47">
        <f>'[6] Summary population'!K66/1000</f>
        <v>0.72906997444999999</v>
      </c>
      <c r="L11" s="5"/>
      <c r="M11" s="5"/>
      <c r="O11" s="65"/>
      <c r="P11" s="5"/>
      <c r="Q11" s="5"/>
      <c r="R11" s="5"/>
      <c r="S11" s="5"/>
      <c r="T11" s="5"/>
      <c r="U11" s="5"/>
      <c r="V11" s="5"/>
      <c r="W11" s="5"/>
      <c r="X11" s="5"/>
      <c r="Y11" s="5"/>
      <c r="Z11" s="5"/>
      <c r="AA11" s="5"/>
      <c r="AB11" s="5"/>
    </row>
    <row r="12" spans="1:28" ht="14.5">
      <c r="A12" s="28" t="s">
        <v>11</v>
      </c>
      <c r="B12" s="47">
        <f>'[6] Summary population'!B67/1000</f>
        <v>0.60997688298000008</v>
      </c>
      <c r="C12" s="47">
        <f>'[6] Summary population'!C67/1000</f>
        <v>0.64150003694000002</v>
      </c>
      <c r="D12" s="47">
        <f>'[6] Summary population'!D67/1000</f>
        <v>0.67660690785000011</v>
      </c>
      <c r="E12" s="47">
        <f>'[6] Summary population'!E67/1000</f>
        <v>0.71210788840999995</v>
      </c>
      <c r="F12" s="47">
        <f>'[6] Summary population'!F67/1000</f>
        <v>0.74882986645000005</v>
      </c>
      <c r="G12" s="47">
        <f>'[6] Summary population'!G67/1000</f>
        <v>0.78436046271999982</v>
      </c>
      <c r="H12" s="47">
        <f>'[6] Summary population'!H67/1000</f>
        <v>0.81267343822999993</v>
      </c>
      <c r="I12" s="47">
        <f>'[6] Summary population'!I67/1000</f>
        <v>0.83279523152000001</v>
      </c>
      <c r="J12" s="47">
        <f>'[6] Summary population'!J67/1000</f>
        <v>0.84369098609000004</v>
      </c>
      <c r="K12" s="47">
        <f>'[6] Summary population'!K67/1000</f>
        <v>0.84681681589000002</v>
      </c>
      <c r="L12" s="5"/>
      <c r="M12" s="5"/>
      <c r="O12" s="65"/>
      <c r="P12" s="5"/>
      <c r="Q12" s="5"/>
      <c r="R12" s="5"/>
      <c r="S12" s="5"/>
      <c r="T12" s="5"/>
      <c r="U12" s="5"/>
      <c r="V12" s="5"/>
      <c r="W12" s="5"/>
      <c r="X12" s="5"/>
      <c r="Y12" s="5"/>
      <c r="Z12" s="5"/>
      <c r="AA12" s="5"/>
      <c r="AB12" s="5"/>
    </row>
    <row r="13" spans="1:28" ht="14.5">
      <c r="A13" s="28" t="s">
        <v>2</v>
      </c>
      <c r="B13" s="47">
        <f>'[6] Summary population'!B68/1000</f>
        <v>0.27893282198999997</v>
      </c>
      <c r="C13" s="47">
        <f>'[6] Summary population'!C68/1000</f>
        <v>0.27937324795000001</v>
      </c>
      <c r="D13" s="47">
        <f>'[6] Summary population'!D68/1000</f>
        <v>0.27633440110000002</v>
      </c>
      <c r="E13" s="47">
        <f>'[6] Summary population'!E68/1000</f>
        <v>0.27251218375999997</v>
      </c>
      <c r="F13" s="47">
        <f>'[6] Summary population'!F68/1000</f>
        <v>0.26560918577000003</v>
      </c>
      <c r="G13" s="47">
        <f>'[6] Summary population'!G68/1000</f>
        <v>0.25536963985</v>
      </c>
      <c r="H13" s="47">
        <f>'[6] Summary population'!H68/1000</f>
        <v>0.24215097765999999</v>
      </c>
      <c r="I13" s="47">
        <f>'[6] Summary population'!I68/1000</f>
        <v>0.22525265411000001</v>
      </c>
      <c r="J13" s="47">
        <f>'[6] Summary population'!J68/1000</f>
        <v>0.20607135957000003</v>
      </c>
      <c r="K13" s="47">
        <f>'[6] Summary population'!K68/1000</f>
        <v>0.18614101634999999</v>
      </c>
      <c r="L13" s="5"/>
      <c r="M13" s="5"/>
      <c r="O13" s="65"/>
      <c r="P13" s="5"/>
      <c r="Q13" s="5"/>
      <c r="R13" s="5"/>
      <c r="S13" s="5"/>
      <c r="T13" s="5"/>
      <c r="U13" s="5"/>
      <c r="V13" s="5"/>
      <c r="W13" s="5"/>
      <c r="X13" s="5"/>
      <c r="Y13" s="5"/>
      <c r="Z13" s="5"/>
      <c r="AA13" s="5"/>
      <c r="AB13" s="5"/>
    </row>
    <row r="14" spans="1:28" ht="14.5">
      <c r="A14" s="28" t="s">
        <v>3</v>
      </c>
      <c r="B14" s="47">
        <f>'[6] Summary population'!B69/1000</f>
        <v>0.58576546299999999</v>
      </c>
      <c r="C14" s="47">
        <f>'[6] Summary population'!C69/1000</f>
        <v>0.63249250535000001</v>
      </c>
      <c r="D14" s="47">
        <f>'[6] Summary population'!D69/1000</f>
        <v>0.65647976646999995</v>
      </c>
      <c r="E14" s="47">
        <f>'[6] Summary population'!E69/1000</f>
        <v>0.66298850628999995</v>
      </c>
      <c r="F14" s="47">
        <f>'[6] Summary population'!F69/1000</f>
        <v>0.65237852670999996</v>
      </c>
      <c r="G14" s="47">
        <f>'[6] Summary population'!G69/1000</f>
        <v>0.62727339146999994</v>
      </c>
      <c r="H14" s="47">
        <f>'[6] Summary population'!H69/1000</f>
        <v>0.59333385012999995</v>
      </c>
      <c r="I14" s="47">
        <f>'[6] Summary population'!I69/1000</f>
        <v>0.55324672971</v>
      </c>
      <c r="J14" s="47">
        <f>'[6] Summary population'!J69/1000</f>
        <v>0.50613849910999997</v>
      </c>
      <c r="K14" s="47">
        <f>'[6] Summary population'!K69/1000</f>
        <v>0.45189112460000003</v>
      </c>
      <c r="L14" s="5"/>
      <c r="M14" s="5"/>
      <c r="O14" s="65"/>
      <c r="P14" s="5"/>
      <c r="Q14" s="5"/>
      <c r="R14" s="5"/>
      <c r="S14" s="5"/>
      <c r="T14" s="5"/>
      <c r="U14" s="5"/>
      <c r="V14" s="5"/>
      <c r="W14" s="5"/>
      <c r="X14" s="5"/>
      <c r="Y14" s="5"/>
      <c r="Z14" s="5"/>
      <c r="AA14" s="5"/>
      <c r="AB14" s="5"/>
    </row>
    <row r="15" spans="1:28" ht="14.5">
      <c r="A15" s="28" t="s">
        <v>4</v>
      </c>
      <c r="B15" s="47">
        <f>'[6] Summary population'!B70/1000</f>
        <v>0.38085707099999999</v>
      </c>
      <c r="C15" s="47">
        <f>'[6] Summary population'!C70/1000</f>
        <v>0.44534804628000002</v>
      </c>
      <c r="D15" s="47">
        <f>'[6] Summary population'!D70/1000</f>
        <v>0.49433808304999999</v>
      </c>
      <c r="E15" s="47">
        <f>'[6] Summary population'!E70/1000</f>
        <v>0.53230842231999997</v>
      </c>
      <c r="F15" s="47">
        <f>'[6] Summary population'!F70/1000</f>
        <v>0.55606007599999996</v>
      </c>
      <c r="G15" s="47">
        <f>'[6] Summary population'!G70/1000</f>
        <v>0.56429375679999993</v>
      </c>
      <c r="H15" s="47">
        <f>'[6] Summary population'!H70/1000</f>
        <v>0.55979420419999992</v>
      </c>
      <c r="I15" s="47">
        <f>'[6] Summary population'!I70/1000</f>
        <v>0.54359534099999995</v>
      </c>
      <c r="J15" s="47">
        <f>'[6] Summary population'!J70/1000</f>
        <v>0.51761750010000007</v>
      </c>
      <c r="K15" s="47">
        <f>'[6] Summary population'!K70/1000</f>
        <v>0.48381989320000002</v>
      </c>
      <c r="L15" s="5"/>
      <c r="M15" s="5"/>
      <c r="O15" s="65"/>
      <c r="P15" s="5"/>
      <c r="Q15" s="5"/>
      <c r="R15" s="5"/>
      <c r="S15" s="5"/>
      <c r="T15" s="5"/>
      <c r="U15" s="5"/>
      <c r="V15" s="5"/>
      <c r="W15" s="5"/>
      <c r="X15" s="5"/>
      <c r="Y15" s="5"/>
      <c r="Z15" s="5"/>
      <c r="AA15" s="5"/>
      <c r="AB15" s="5"/>
    </row>
    <row r="16" spans="1:28" ht="14.5">
      <c r="A16" s="28" t="s">
        <v>0</v>
      </c>
      <c r="B16" s="47">
        <f>'[6] Summary population'!B71/1000</f>
        <v>0.34825860599999997</v>
      </c>
      <c r="C16" s="47">
        <f>'[6] Summary population'!C71/1000</f>
        <v>0.38548144225999997</v>
      </c>
      <c r="D16" s="47">
        <f>'[6] Summary population'!D71/1000</f>
        <v>0.43324693432</v>
      </c>
      <c r="E16" s="47">
        <f>'[6] Summary population'!E71/1000</f>
        <v>0.48320856393</v>
      </c>
      <c r="F16" s="47">
        <f>'[6] Summary population'!F71/1000</f>
        <v>0.5370542291</v>
      </c>
      <c r="G16" s="47">
        <f>'[6] Summary population'!G71/1000</f>
        <v>0.59648630295999994</v>
      </c>
      <c r="H16" s="47">
        <f>'[6] Summary population'!H71/1000</f>
        <v>0.65681704468000002</v>
      </c>
      <c r="I16" s="47">
        <f>'[6] Summary population'!I71/1000</f>
        <v>0.71421391644999999</v>
      </c>
      <c r="J16" s="47">
        <f>'[6] Summary population'!J71/1000</f>
        <v>0.76356076065</v>
      </c>
      <c r="K16" s="47">
        <f>'[6] Summary population'!K71/1000</f>
        <v>0.80217352100999995</v>
      </c>
      <c r="L16" s="5"/>
      <c r="M16" s="5"/>
      <c r="O16" s="65"/>
      <c r="P16" s="5"/>
      <c r="Q16" s="5"/>
      <c r="R16" s="5"/>
      <c r="S16" s="5"/>
      <c r="T16" s="5"/>
      <c r="U16" s="5"/>
      <c r="V16" s="5"/>
      <c r="W16" s="5"/>
      <c r="X16" s="5"/>
      <c r="Y16" s="5"/>
      <c r="Z16" s="5"/>
      <c r="AA16" s="5"/>
      <c r="AB16" s="5"/>
    </row>
    <row r="17" spans="1:28" ht="14.5">
      <c r="A17" s="28" t="s">
        <v>1</v>
      </c>
      <c r="B17" s="47">
        <f>'[6] Summary population'!B72/1000</f>
        <v>0.12653592</v>
      </c>
      <c r="C17" s="47">
        <f>'[6] Summary population'!C72/1000</f>
        <v>0.1264258868</v>
      </c>
      <c r="D17" s="47">
        <f>'[6] Summary population'!D72/1000</f>
        <v>0.12536924729999999</v>
      </c>
      <c r="E17" s="47">
        <f>'[6] Summary population'!E72/1000</f>
        <v>0.12378347890000001</v>
      </c>
      <c r="F17" s="47">
        <f>'[6] Summary population'!F72/1000</f>
        <v>0.1223101652</v>
      </c>
      <c r="G17" s="47">
        <f>'[6] Summary population'!G72/1000</f>
        <v>0.12093919040000001</v>
      </c>
      <c r="H17" s="47">
        <f>'[6] Summary population'!H72/1000</f>
        <v>0.11797431229999999</v>
      </c>
      <c r="I17" s="47">
        <f>'[6] Summary population'!I72/1000</f>
        <v>0.11404613770000001</v>
      </c>
      <c r="J17" s="47">
        <f>'[6] Summary population'!J72/1000</f>
        <v>0.1096084648</v>
      </c>
      <c r="K17" s="47">
        <f>'[6] Summary population'!K72/1000</f>
        <v>0.1053420831</v>
      </c>
      <c r="L17" s="5"/>
      <c r="M17" s="5"/>
      <c r="O17" s="65"/>
      <c r="P17" s="5"/>
      <c r="Q17" s="5"/>
      <c r="R17" s="5"/>
      <c r="S17" s="5"/>
      <c r="T17" s="5"/>
      <c r="U17" s="5"/>
      <c r="V17" s="5"/>
      <c r="W17" s="5"/>
      <c r="X17" s="5"/>
      <c r="Y17" s="5"/>
      <c r="Z17" s="5"/>
      <c r="AA17" s="5"/>
      <c r="AB17" s="5"/>
    </row>
    <row r="18" spans="1:28" ht="14.5">
      <c r="A18" s="28" t="s">
        <v>7</v>
      </c>
      <c r="B18" s="47">
        <f>'[6] Summary population'!B73/1000</f>
        <v>0.76790719399999996</v>
      </c>
      <c r="C18" s="47">
        <f>'[6] Summary population'!C73/1000</f>
        <v>0.83506440584999997</v>
      </c>
      <c r="D18" s="47">
        <f>'[6] Summary population'!D73/1000</f>
        <v>0.87717793273</v>
      </c>
      <c r="E18" s="47">
        <f>'[6] Summary population'!E73/1000</f>
        <v>0.89532486326000005</v>
      </c>
      <c r="F18" s="47">
        <f>'[6] Summary population'!F73/1000</f>
        <v>0.88867982422000003</v>
      </c>
      <c r="G18" s="47">
        <f>'[6] Summary population'!G73/1000</f>
        <v>0.86101741326000003</v>
      </c>
      <c r="H18" s="47">
        <f>'[6] Summary population'!H73/1000</f>
        <v>0.8183986393099999</v>
      </c>
      <c r="I18" s="47">
        <f>'[6] Summary population'!I73/1000</f>
        <v>0.76442358146</v>
      </c>
      <c r="J18" s="47">
        <f>'[6] Summary population'!J73/1000</f>
        <v>0.70279636747999996</v>
      </c>
      <c r="K18" s="47">
        <f>'[6] Summary population'!K73/1000</f>
        <v>0.63666449474999998</v>
      </c>
      <c r="L18" s="5"/>
      <c r="M18" s="5"/>
      <c r="O18" s="65"/>
      <c r="P18" s="5"/>
      <c r="Q18" s="5"/>
      <c r="R18" s="5"/>
      <c r="S18" s="5"/>
      <c r="T18" s="5"/>
      <c r="U18" s="5"/>
      <c r="V18" s="5"/>
      <c r="W18" s="5"/>
      <c r="X18" s="5"/>
      <c r="Y18" s="5"/>
      <c r="Z18" s="5"/>
      <c r="AA18" s="5"/>
      <c r="AB18" s="5"/>
    </row>
    <row r="19" spans="1:28" ht="14.5">
      <c r="A19" s="28" t="s">
        <v>8</v>
      </c>
      <c r="B19" s="47">
        <f>'[6] Summary population'!B74/1000</f>
        <v>1.4296194528999999</v>
      </c>
      <c r="C19" s="47">
        <f>'[6] Summary population'!C74/1000</f>
        <v>1.6014503722000002</v>
      </c>
      <c r="D19" s="47">
        <f>'[6] Summary population'!D74/1000</f>
        <v>1.7268360697</v>
      </c>
      <c r="E19" s="47">
        <f>'[6] Summary population'!E74/1000</f>
        <v>1.8118545930999999</v>
      </c>
      <c r="F19" s="47">
        <f>'[6] Summary population'!F74/1000</f>
        <v>1.8501508954000001</v>
      </c>
      <c r="G19" s="47">
        <f>'[6] Summary population'!G74/1000</f>
        <v>1.8387235269</v>
      </c>
      <c r="H19" s="47">
        <f>'[6] Summary population'!H74/1000</f>
        <v>1.7802559140999998</v>
      </c>
      <c r="I19" s="47">
        <f>'[6] Summary population'!I74/1000</f>
        <v>1.6804325238000002</v>
      </c>
      <c r="J19" s="47">
        <f>'[6] Summary population'!J74/1000</f>
        <v>1.5485484310000002</v>
      </c>
      <c r="K19" s="47">
        <f>'[6] Summary population'!K74/1000</f>
        <v>1.3984520069999999</v>
      </c>
      <c r="L19" s="5"/>
      <c r="M19" s="5"/>
      <c r="O19" s="65"/>
      <c r="P19" s="5"/>
      <c r="Q19" s="5"/>
      <c r="R19" s="5"/>
      <c r="S19" s="5"/>
      <c r="T19" s="5"/>
      <c r="U19" s="5"/>
      <c r="V19" s="5"/>
      <c r="W19" s="5"/>
      <c r="X19" s="5"/>
      <c r="Y19" s="5"/>
      <c r="Z19" s="5"/>
      <c r="AA19" s="5"/>
      <c r="AB19" s="5"/>
    </row>
    <row r="20" spans="1:28" ht="13">
      <c r="A20" s="85" t="s">
        <v>89</v>
      </c>
      <c r="B20" s="47">
        <f>'[6] Summary population'!B75/1000</f>
        <v>6.8693236930000001</v>
      </c>
      <c r="C20" s="47">
        <f>'[6] Summary population'!C75/1000</f>
        <v>7.5271231420000007</v>
      </c>
      <c r="D20" s="47">
        <f>'[6] Summary population'!D75/1000</f>
        <v>8.0294375640000002</v>
      </c>
      <c r="E20" s="47">
        <f>'[6] Summary population'!E75/1000</f>
        <v>8.3798283530000006</v>
      </c>
      <c r="F20" s="47">
        <f>'[6] Summary population'!F75/1000</f>
        <v>8.5576624809999995</v>
      </c>
      <c r="G20" s="47">
        <f>'[6] Summary population'!G75/1000</f>
        <v>8.5705274449999997</v>
      </c>
      <c r="H20" s="47">
        <f>'[6] Summary population'!H75/1000</f>
        <v>8.4404662420000012</v>
      </c>
      <c r="I20" s="47">
        <f>'[6] Summary population'!I75/1000</f>
        <v>8.1851459280000007</v>
      </c>
      <c r="J20" s="47">
        <f>'[6] Summary population'!J75/1000</f>
        <v>7.8173826250000005</v>
      </c>
      <c r="K20" s="47">
        <f>'[6] Summary population'!K75/1000</f>
        <v>7.3623899600000007</v>
      </c>
      <c r="L20" s="55"/>
      <c r="M20" s="55"/>
      <c r="O20" s="66"/>
      <c r="P20" s="55"/>
      <c r="Q20" s="55"/>
      <c r="R20" s="55"/>
      <c r="S20" s="55"/>
      <c r="T20" s="55"/>
      <c r="U20" s="55"/>
      <c r="V20" s="55"/>
      <c r="W20" s="55"/>
      <c r="X20" s="55"/>
      <c r="Y20" s="55"/>
      <c r="Z20" s="55"/>
      <c r="AA20" s="55"/>
      <c r="AB20" s="5"/>
    </row>
    <row r="22" spans="1:28">
      <c r="A22" s="8" t="s">
        <v>172</v>
      </c>
      <c r="E22" s="12" t="s">
        <v>85</v>
      </c>
      <c r="F22" s="13"/>
      <c r="G22" s="13"/>
      <c r="H22" s="12" t="s">
        <v>94</v>
      </c>
    </row>
    <row r="23" spans="1:28" ht="14.5">
      <c r="A23" s="8" t="s">
        <v>84</v>
      </c>
      <c r="B23" s="16"/>
      <c r="C23" s="16"/>
      <c r="D23" s="16"/>
      <c r="E23" s="16"/>
      <c r="F23" s="16"/>
      <c r="G23" s="16"/>
      <c r="H23" s="16"/>
      <c r="I23" s="16"/>
      <c r="J23" s="16"/>
      <c r="K23" s="16"/>
      <c r="N23" s="213"/>
      <c r="O23" s="213"/>
      <c r="P23" s="213"/>
      <c r="Q23" s="213"/>
      <c r="R23" s="213"/>
      <c r="S23" s="213"/>
      <c r="T23" s="213"/>
      <c r="U23" s="213"/>
      <c r="V23" s="213"/>
      <c r="W23" s="213"/>
      <c r="X23" s="213"/>
      <c r="Y23" s="213"/>
      <c r="Z23" s="213"/>
      <c r="AA23" s="213"/>
      <c r="AB23" s="213"/>
    </row>
    <row r="24" spans="1:28" ht="14.5">
      <c r="A24" s="20"/>
      <c r="B24" s="19">
        <v>2010</v>
      </c>
      <c r="C24" s="19">
        <v>2020</v>
      </c>
      <c r="D24" s="19">
        <v>2030</v>
      </c>
      <c r="E24" s="19">
        <v>2040</v>
      </c>
      <c r="F24" s="19">
        <v>2050</v>
      </c>
      <c r="G24" s="19">
        <v>2060</v>
      </c>
      <c r="H24" s="19">
        <v>2070</v>
      </c>
      <c r="I24" s="19">
        <v>2080</v>
      </c>
      <c r="J24" s="19">
        <v>2090</v>
      </c>
      <c r="K24" s="19">
        <v>2100</v>
      </c>
      <c r="L24" s="32"/>
    </row>
    <row r="25" spans="1:28" ht="14.5">
      <c r="A25" s="19" t="s">
        <v>5</v>
      </c>
      <c r="B25" s="33">
        <f>B53/B10*1000</f>
        <v>1581.9916487503135</v>
      </c>
      <c r="C25" s="33">
        <f t="shared" ref="C25:K25" si="0">C53/C10*1000</f>
        <v>2471.4096974225404</v>
      </c>
      <c r="D25" s="33">
        <f t="shared" si="0"/>
        <v>3956.6257158123949</v>
      </c>
      <c r="E25" s="33">
        <f t="shared" si="0"/>
        <v>6430.3367244034207</v>
      </c>
      <c r="F25" s="33">
        <f t="shared" si="0"/>
        <v>10101.560581133077</v>
      </c>
      <c r="G25" s="33">
        <f t="shared" si="0"/>
        <v>15089.380470177328</v>
      </c>
      <c r="H25" s="33">
        <f t="shared" si="0"/>
        <v>21278.615557028032</v>
      </c>
      <c r="I25" s="33">
        <f t="shared" si="0"/>
        <v>28559.652722846968</v>
      </c>
      <c r="J25" s="33">
        <f t="shared" si="0"/>
        <v>37544.673512730682</v>
      </c>
      <c r="K25" s="33">
        <f t="shared" si="0"/>
        <v>49263.445469343897</v>
      </c>
      <c r="L25" s="6"/>
      <c r="O25" s="1"/>
      <c r="P25" s="1"/>
      <c r="Q25" s="1"/>
      <c r="R25" s="1"/>
      <c r="S25" s="1"/>
      <c r="T25" s="1"/>
      <c r="U25" s="1"/>
      <c r="V25" s="1"/>
      <c r="W25" s="1"/>
      <c r="X25" s="1"/>
      <c r="Y25" s="1"/>
      <c r="Z25" s="1"/>
    </row>
    <row r="26" spans="1:28" ht="14.5">
      <c r="A26" s="19" t="s">
        <v>6</v>
      </c>
      <c r="B26" s="33">
        <f t="shared" ref="B26:K35" si="1">B54/B11*1000</f>
        <v>6625.3578789883622</v>
      </c>
      <c r="C26" s="33">
        <f t="shared" si="1"/>
        <v>17029.212253698483</v>
      </c>
      <c r="D26" s="33">
        <f t="shared" si="1"/>
        <v>28377.431838427292</v>
      </c>
      <c r="E26" s="33">
        <f t="shared" si="1"/>
        <v>38316.615587292283</v>
      </c>
      <c r="F26" s="33">
        <f t="shared" si="1"/>
        <v>48312.806664174102</v>
      </c>
      <c r="G26" s="33">
        <f t="shared" si="1"/>
        <v>59349.531778073026</v>
      </c>
      <c r="H26" s="33">
        <f t="shared" si="1"/>
        <v>71375.156913845392</v>
      </c>
      <c r="I26" s="33">
        <f t="shared" si="1"/>
        <v>84429.93474836013</v>
      </c>
      <c r="J26" s="33">
        <f t="shared" si="1"/>
        <v>98751.363607010062</v>
      </c>
      <c r="K26" s="33">
        <f t="shared" si="1"/>
        <v>113336.5684526168</v>
      </c>
      <c r="L26" s="6"/>
      <c r="O26" s="1"/>
      <c r="P26" s="1"/>
      <c r="Q26" s="1"/>
      <c r="R26" s="1"/>
      <c r="S26" s="1"/>
      <c r="T26" s="1"/>
      <c r="U26" s="1"/>
      <c r="V26" s="1"/>
      <c r="W26" s="1"/>
      <c r="X26" s="1"/>
      <c r="Y26" s="1"/>
      <c r="Z26" s="1"/>
    </row>
    <row r="27" spans="1:28" ht="14.5">
      <c r="A27" s="19" t="s">
        <v>11</v>
      </c>
      <c r="B27" s="33">
        <f t="shared" si="1"/>
        <v>25397.825782371419</v>
      </c>
      <c r="C27" s="33">
        <f t="shared" si="1"/>
        <v>31124.81059945362</v>
      </c>
      <c r="D27" s="33">
        <f t="shared" si="1"/>
        <v>41412.787966113865</v>
      </c>
      <c r="E27" s="33">
        <f t="shared" si="1"/>
        <v>53355.795825595633</v>
      </c>
      <c r="F27" s="33">
        <f t="shared" si="1"/>
        <v>65850.294962150147</v>
      </c>
      <c r="G27" s="33">
        <f t="shared" si="1"/>
        <v>79451.604499277862</v>
      </c>
      <c r="H27" s="33">
        <f t="shared" si="1"/>
        <v>94887.159631979928</v>
      </c>
      <c r="I27" s="33">
        <f t="shared" si="1"/>
        <v>112061.06249391843</v>
      </c>
      <c r="J27" s="33">
        <f t="shared" si="1"/>
        <v>131711.18802275075</v>
      </c>
      <c r="K27" s="33">
        <f t="shared" si="1"/>
        <v>154367.94288693069</v>
      </c>
      <c r="L27" s="6"/>
      <c r="O27" s="1"/>
      <c r="P27" s="1"/>
      <c r="Q27" s="1"/>
      <c r="R27" s="1"/>
      <c r="S27" s="1"/>
      <c r="T27" s="1"/>
      <c r="U27" s="1"/>
      <c r="V27" s="1"/>
      <c r="W27" s="1"/>
      <c r="X27" s="1"/>
      <c r="Y27" s="1"/>
      <c r="Z27" s="1"/>
    </row>
    <row r="28" spans="1:28" ht="14.5">
      <c r="A28" s="19" t="s">
        <v>2</v>
      </c>
      <c r="B28" s="33">
        <f t="shared" si="1"/>
        <v>10414.617784938004</v>
      </c>
      <c r="C28" s="33">
        <f t="shared" si="1"/>
        <v>17829.552775903143</v>
      </c>
      <c r="D28" s="33">
        <f t="shared" si="1"/>
        <v>26162.419645260736</v>
      </c>
      <c r="E28" s="33">
        <f t="shared" si="1"/>
        <v>32632.074648198846</v>
      </c>
      <c r="F28" s="33">
        <f t="shared" si="1"/>
        <v>38554.96905844078</v>
      </c>
      <c r="G28" s="33">
        <f t="shared" si="1"/>
        <v>46550.319912666782</v>
      </c>
      <c r="H28" s="33">
        <f t="shared" si="1"/>
        <v>57455.824083167579</v>
      </c>
      <c r="I28" s="33">
        <f t="shared" si="1"/>
        <v>71145.190236799739</v>
      </c>
      <c r="J28" s="33">
        <f t="shared" si="1"/>
        <v>87490.994870034949</v>
      </c>
      <c r="K28" s="33">
        <f t="shared" si="1"/>
        <v>106624.8434610527</v>
      </c>
      <c r="L28" s="6"/>
      <c r="O28" s="1"/>
      <c r="P28" s="1"/>
      <c r="Q28" s="1"/>
      <c r="R28" s="1"/>
      <c r="S28" s="1"/>
      <c r="T28" s="1"/>
      <c r="U28" s="1"/>
      <c r="V28" s="1"/>
      <c r="W28" s="1"/>
      <c r="X28" s="1"/>
      <c r="Y28" s="1"/>
      <c r="Z28" s="1"/>
    </row>
    <row r="29" spans="1:28" ht="14.5">
      <c r="A29" s="19" t="s">
        <v>3</v>
      </c>
      <c r="B29" s="33">
        <f t="shared" si="1"/>
        <v>9205.015469817823</v>
      </c>
      <c r="C29" s="33">
        <f t="shared" si="1"/>
        <v>12540.754941927313</v>
      </c>
      <c r="D29" s="33">
        <f t="shared" si="1"/>
        <v>17018.646827115212</v>
      </c>
      <c r="E29" s="33">
        <f t="shared" si="1"/>
        <v>22966.931214701319</v>
      </c>
      <c r="F29" s="33">
        <f t="shared" si="1"/>
        <v>30507.346453552316</v>
      </c>
      <c r="G29" s="33">
        <f t="shared" si="1"/>
        <v>39132.376387710952</v>
      </c>
      <c r="H29" s="33">
        <f t="shared" si="1"/>
        <v>49545.855564382575</v>
      </c>
      <c r="I29" s="33">
        <f t="shared" si="1"/>
        <v>62478.134468356759</v>
      </c>
      <c r="J29" s="33">
        <f t="shared" si="1"/>
        <v>78132.957655934748</v>
      </c>
      <c r="K29" s="33">
        <f t="shared" si="1"/>
        <v>96431.971186804745</v>
      </c>
      <c r="L29" s="6"/>
      <c r="O29" s="1"/>
      <c r="P29" s="1"/>
      <c r="Q29" s="1"/>
      <c r="R29" s="1"/>
      <c r="S29" s="1"/>
      <c r="T29" s="1"/>
      <c r="U29" s="1"/>
      <c r="V29" s="1"/>
      <c r="W29" s="1"/>
      <c r="X29" s="1"/>
      <c r="Y29" s="1"/>
      <c r="Z29" s="1"/>
    </row>
    <row r="30" spans="1:28" ht="14.5">
      <c r="A30" s="19" t="s">
        <v>4</v>
      </c>
      <c r="B30" s="33">
        <f t="shared" si="1"/>
        <v>7849.0044111587467</v>
      </c>
      <c r="C30" s="33">
        <f t="shared" si="1"/>
        <v>10216.191410300846</v>
      </c>
      <c r="D30" s="33">
        <f t="shared" si="1"/>
        <v>14063.165386950051</v>
      </c>
      <c r="E30" s="33">
        <f t="shared" si="1"/>
        <v>19274.080468770597</v>
      </c>
      <c r="F30" s="33">
        <f t="shared" si="1"/>
        <v>25249.240596442323</v>
      </c>
      <c r="G30" s="33">
        <f t="shared" si="1"/>
        <v>32050.559454284583</v>
      </c>
      <c r="H30" s="33">
        <f t="shared" si="1"/>
        <v>40287.956761235808</v>
      </c>
      <c r="I30" s="33">
        <f t="shared" si="1"/>
        <v>50954.673708286995</v>
      </c>
      <c r="J30" s="33">
        <f t="shared" si="1"/>
        <v>64690.534571437296</v>
      </c>
      <c r="K30" s="33">
        <f t="shared" si="1"/>
        <v>81634.540710530666</v>
      </c>
      <c r="L30" s="6"/>
      <c r="O30" s="1"/>
      <c r="P30" s="1"/>
      <c r="Q30" s="1"/>
      <c r="R30" s="1"/>
      <c r="S30" s="1"/>
      <c r="T30" s="1"/>
      <c r="U30" s="1"/>
      <c r="V30" s="1"/>
      <c r="W30" s="1"/>
      <c r="X30" s="1"/>
      <c r="Y30" s="1"/>
      <c r="Z30" s="1"/>
    </row>
    <row r="31" spans="1:28" ht="14.5">
      <c r="A31" s="19" t="s">
        <v>0</v>
      </c>
      <c r="B31" s="33">
        <f t="shared" si="1"/>
        <v>40026.205999917205</v>
      </c>
      <c r="C31" s="33">
        <f t="shared" si="1"/>
        <v>44096.739919155036</v>
      </c>
      <c r="D31" s="33">
        <f t="shared" si="1"/>
        <v>52443.754201427313</v>
      </c>
      <c r="E31" s="33">
        <f t="shared" si="1"/>
        <v>63130.561637601968</v>
      </c>
      <c r="F31" s="33">
        <f t="shared" si="1"/>
        <v>74930.981801293849</v>
      </c>
      <c r="G31" s="33">
        <f t="shared" si="1"/>
        <v>87608.597432461669</v>
      </c>
      <c r="H31" s="33">
        <f t="shared" si="1"/>
        <v>102192.18216345389</v>
      </c>
      <c r="I31" s="33">
        <f t="shared" si="1"/>
        <v>118832.45487690187</v>
      </c>
      <c r="J31" s="33">
        <f t="shared" si="1"/>
        <v>137709.39626401034</v>
      </c>
      <c r="K31" s="33">
        <f t="shared" si="1"/>
        <v>159187.4604003641</v>
      </c>
      <c r="L31" s="6"/>
      <c r="O31" s="1"/>
      <c r="P31" s="1"/>
      <c r="Q31" s="1"/>
      <c r="R31" s="1"/>
      <c r="S31" s="1"/>
      <c r="T31" s="1"/>
      <c r="U31" s="1"/>
      <c r="V31" s="1"/>
      <c r="W31" s="1"/>
      <c r="X31" s="1"/>
      <c r="Y31" s="1"/>
      <c r="Z31" s="1"/>
    </row>
    <row r="32" spans="1:28" ht="14.5">
      <c r="A32" s="19" t="s">
        <v>1</v>
      </c>
      <c r="B32" s="33">
        <f t="shared" si="1"/>
        <v>32118.347525350899</v>
      </c>
      <c r="C32" s="33">
        <f t="shared" si="1"/>
        <v>33062.77048791878</v>
      </c>
      <c r="D32" s="33">
        <f t="shared" si="1"/>
        <v>37824.310013226022</v>
      </c>
      <c r="E32" s="33">
        <f t="shared" si="1"/>
        <v>45318.588876726099</v>
      </c>
      <c r="F32" s="33">
        <f t="shared" si="1"/>
        <v>54413.604111459419</v>
      </c>
      <c r="G32" s="33">
        <f t="shared" si="1"/>
        <v>65100.180181130097</v>
      </c>
      <c r="H32" s="33">
        <f t="shared" si="1"/>
        <v>78393.534394859962</v>
      </c>
      <c r="I32" s="33">
        <f t="shared" si="1"/>
        <v>93661.24987150704</v>
      </c>
      <c r="J32" s="33">
        <f t="shared" si="1"/>
        <v>111868.04899031849</v>
      </c>
      <c r="K32" s="33">
        <f t="shared" si="1"/>
        <v>134111.22548800253</v>
      </c>
      <c r="L32" s="6"/>
      <c r="O32" s="1"/>
      <c r="P32" s="1"/>
      <c r="Q32" s="1"/>
      <c r="R32" s="1"/>
      <c r="S32" s="1"/>
      <c r="T32" s="1"/>
      <c r="U32" s="1"/>
      <c r="V32" s="1"/>
      <c r="W32" s="1"/>
      <c r="X32" s="1"/>
      <c r="Y32" s="1"/>
      <c r="Z32" s="1"/>
    </row>
    <row r="33" spans="1:26" ht="14.5">
      <c r="A33" s="19" t="s">
        <v>7</v>
      </c>
      <c r="B33" s="33">
        <f t="shared" si="1"/>
        <v>5083.3142341937746</v>
      </c>
      <c r="C33" s="33">
        <f t="shared" si="1"/>
        <v>7230.0295052744768</v>
      </c>
      <c r="D33" s="33">
        <f t="shared" si="1"/>
        <v>10608.692754089549</v>
      </c>
      <c r="E33" s="33">
        <f t="shared" si="1"/>
        <v>15097.969593718884</v>
      </c>
      <c r="F33" s="33">
        <f t="shared" si="1"/>
        <v>21119.037507656765</v>
      </c>
      <c r="G33" s="33">
        <f t="shared" si="1"/>
        <v>28146.021729391014</v>
      </c>
      <c r="H33" s="33">
        <f t="shared" si="1"/>
        <v>36718.895729513977</v>
      </c>
      <c r="I33" s="33">
        <f t="shared" si="1"/>
        <v>46941.889765442407</v>
      </c>
      <c r="J33" s="33">
        <f t="shared" si="1"/>
        <v>58879.311373472039</v>
      </c>
      <c r="K33" s="33">
        <f t="shared" si="1"/>
        <v>73556.220571698519</v>
      </c>
      <c r="L33" s="6"/>
      <c r="O33" s="1"/>
      <c r="P33" s="1"/>
      <c r="Q33" s="1"/>
      <c r="R33" s="1"/>
      <c r="S33" s="1"/>
      <c r="T33" s="1"/>
      <c r="U33" s="1"/>
      <c r="V33" s="1"/>
      <c r="W33" s="1"/>
      <c r="X33" s="1"/>
      <c r="Y33" s="1"/>
      <c r="Z33" s="1"/>
    </row>
    <row r="34" spans="1:26" ht="14.5">
      <c r="A34" s="19" t="s">
        <v>8</v>
      </c>
      <c r="B34" s="33">
        <f t="shared" si="1"/>
        <v>3016.4588564126411</v>
      </c>
      <c r="C34" s="33">
        <f t="shared" si="1"/>
        <v>7008.2215047862592</v>
      </c>
      <c r="D34" s="33">
        <f t="shared" si="1"/>
        <v>13565.077704839419</v>
      </c>
      <c r="E34" s="33">
        <f t="shared" si="1"/>
        <v>20279.953560805425</v>
      </c>
      <c r="F34" s="33">
        <f t="shared" si="1"/>
        <v>27043.996311004892</v>
      </c>
      <c r="G34" s="33">
        <f t="shared" si="1"/>
        <v>34430.424571623509</v>
      </c>
      <c r="H34" s="33">
        <f t="shared" si="1"/>
        <v>43836.645102484035</v>
      </c>
      <c r="I34" s="33">
        <f t="shared" si="1"/>
        <v>55617.275532524407</v>
      </c>
      <c r="J34" s="33">
        <f t="shared" si="1"/>
        <v>69624.355668602264</v>
      </c>
      <c r="K34" s="33">
        <f t="shared" si="1"/>
        <v>85569.029384645881</v>
      </c>
      <c r="L34" s="6"/>
      <c r="O34" s="1"/>
      <c r="P34" s="1"/>
      <c r="Q34" s="1"/>
      <c r="R34" s="1"/>
      <c r="S34" s="1"/>
      <c r="T34" s="1"/>
      <c r="U34" s="1"/>
      <c r="V34" s="1"/>
      <c r="W34" s="1"/>
      <c r="X34" s="1"/>
      <c r="Y34" s="1"/>
      <c r="Z34" s="1"/>
    </row>
    <row r="35" spans="1:26" ht="14.5">
      <c r="A35" s="19" t="s">
        <v>89</v>
      </c>
      <c r="B35" s="33">
        <f t="shared" si="1"/>
        <v>9464.6874314938468</v>
      </c>
      <c r="C35" s="33">
        <f t="shared" si="1"/>
        <v>14023.750616088962</v>
      </c>
      <c r="D35" s="33">
        <f t="shared" si="1"/>
        <v>20323.747111709901</v>
      </c>
      <c r="E35" s="33">
        <f t="shared" si="1"/>
        <v>27025.512022441777</v>
      </c>
      <c r="F35" s="33">
        <f t="shared" si="1"/>
        <v>34449.632952286105</v>
      </c>
      <c r="G35" s="33">
        <f t="shared" si="1"/>
        <v>43030.099065274044</v>
      </c>
      <c r="H35" s="33">
        <f t="shared" si="1"/>
        <v>53372.903650551671</v>
      </c>
      <c r="I35" s="33">
        <f t="shared" si="1"/>
        <v>65705.032351379225</v>
      </c>
      <c r="J35" s="33">
        <f t="shared" si="1"/>
        <v>80327.938777334697</v>
      </c>
      <c r="K35" s="33">
        <f t="shared" si="1"/>
        <v>97578.421898749832</v>
      </c>
      <c r="L35" s="6"/>
      <c r="M35" s="12" t="s">
        <v>96</v>
      </c>
      <c r="N35" s="13"/>
      <c r="O35" s="74"/>
      <c r="P35" s="74"/>
      <c r="Q35" s="74"/>
      <c r="R35" s="74"/>
      <c r="S35" s="74"/>
      <c r="T35" s="74"/>
      <c r="U35" s="74"/>
      <c r="V35" s="1"/>
      <c r="W35" s="1"/>
      <c r="X35" s="1"/>
      <c r="Y35" s="1"/>
      <c r="Z35" s="1"/>
    </row>
    <row r="36" spans="1:26" ht="14.5">
      <c r="A36" s="16"/>
      <c r="B36" s="1"/>
      <c r="C36" s="1"/>
      <c r="D36" s="1"/>
      <c r="E36" s="1"/>
      <c r="F36" s="1"/>
      <c r="G36" s="1"/>
      <c r="H36" s="1"/>
      <c r="I36" s="1"/>
      <c r="J36" s="1"/>
      <c r="K36" s="1"/>
      <c r="L36" s="1"/>
    </row>
    <row r="37" spans="1:26">
      <c r="A37" t="s">
        <v>16</v>
      </c>
    </row>
    <row r="38" spans="1:26">
      <c r="A38" t="s">
        <v>17</v>
      </c>
    </row>
    <row r="39" spans="1:26">
      <c r="A39" t="s">
        <v>18</v>
      </c>
    </row>
    <row r="41" spans="1:26">
      <c r="A41" t="s">
        <v>19</v>
      </c>
    </row>
    <row r="42" spans="1:26">
      <c r="A42" t="s">
        <v>20</v>
      </c>
    </row>
    <row r="43" spans="1:26">
      <c r="A43" s="106" t="s">
        <v>150</v>
      </c>
      <c r="B43" s="107"/>
      <c r="C43" s="107"/>
      <c r="D43" s="107"/>
      <c r="E43" s="107"/>
      <c r="F43" s="107"/>
      <c r="G43" s="107"/>
      <c r="H43" s="107"/>
      <c r="I43" s="107"/>
      <c r="J43" s="107"/>
    </row>
    <row r="45" spans="1:26">
      <c r="A45" t="s">
        <v>21</v>
      </c>
    </row>
    <row r="47" spans="1:26">
      <c r="A47" t="s">
        <v>22</v>
      </c>
    </row>
    <row r="48" spans="1:26">
      <c r="A48" t="s">
        <v>23</v>
      </c>
    </row>
    <row r="50" spans="1:28">
      <c r="A50" t="s">
        <v>173</v>
      </c>
      <c r="F50" s="13"/>
      <c r="G50" s="13"/>
      <c r="H50" s="12" t="s">
        <v>94</v>
      </c>
    </row>
    <row r="51" spans="1:28" ht="14.5">
      <c r="A51" s="8" t="s">
        <v>153</v>
      </c>
      <c r="B51" s="16"/>
      <c r="C51" s="16"/>
      <c r="D51" s="16"/>
      <c r="E51" s="16"/>
      <c r="F51" s="16"/>
      <c r="G51" s="16"/>
      <c r="H51" s="16"/>
      <c r="I51" s="16"/>
      <c r="J51" s="16"/>
      <c r="K51" s="16"/>
      <c r="N51" s="213"/>
      <c r="O51" s="213"/>
      <c r="P51" s="213"/>
      <c r="Q51" s="213"/>
      <c r="R51" s="213"/>
      <c r="S51" s="213"/>
      <c r="T51" s="213"/>
      <c r="U51" s="213"/>
      <c r="V51" s="213"/>
      <c r="W51" s="213"/>
      <c r="X51" s="213"/>
      <c r="Y51" s="213"/>
      <c r="Z51" s="213"/>
      <c r="AA51" s="213"/>
      <c r="AB51" s="213"/>
    </row>
    <row r="52" spans="1:28" ht="14.5">
      <c r="A52" s="20"/>
      <c r="B52" s="19">
        <v>2010</v>
      </c>
      <c r="C52" s="19">
        <v>2020</v>
      </c>
      <c r="D52" s="19">
        <v>2030</v>
      </c>
      <c r="E52" s="19">
        <v>2040</v>
      </c>
      <c r="F52" s="19">
        <v>2050</v>
      </c>
      <c r="G52" s="19">
        <v>2060</v>
      </c>
      <c r="H52" s="19">
        <v>2070</v>
      </c>
      <c r="I52" s="19">
        <v>2080</v>
      </c>
      <c r="J52" s="19">
        <v>2090</v>
      </c>
      <c r="K52" s="19">
        <v>2100</v>
      </c>
      <c r="L52" s="32"/>
    </row>
    <row r="53" spans="1:28" ht="14.5">
      <c r="A53" s="19" t="s">
        <v>5</v>
      </c>
      <c r="B53" s="33">
        <f>'[6] Summary GDP'!B65/1000</f>
        <v>1.3545580827100001</v>
      </c>
      <c r="C53" s="33">
        <f>'[6] Summary GDP'!C65/1000</f>
        <v>2.5946481246999999</v>
      </c>
      <c r="D53" s="33">
        <f>'[6] Summary GDP'!D65/1000</f>
        <v>4.8806509828999998</v>
      </c>
      <c r="E53" s="33">
        <f>'[6] Summary GDP'!E65/1000</f>
        <v>8.996034399600001</v>
      </c>
      <c r="F53" s="33">
        <f>'[6] Summary GDP'!F65/1000</f>
        <v>15.450862091199999</v>
      </c>
      <c r="G53" s="33">
        <f>'[6] Summary GDP'!G65/1000</f>
        <v>24.455744050200003</v>
      </c>
      <c r="H53" s="33">
        <f>'[6] Summary GDP'!H65/1000</f>
        <v>35.689747933399993</v>
      </c>
      <c r="I53" s="33">
        <f>'[6] Summary GDP'!I65/1000</f>
        <v>48.507526931900003</v>
      </c>
      <c r="J53" s="33">
        <f>'[6] Summary GDP'!J65/1000</f>
        <v>63.335137712399998</v>
      </c>
      <c r="K53" s="33">
        <f>'[6] Summary GDP'!K65/1000</f>
        <v>81.118472380199989</v>
      </c>
      <c r="L53" s="6"/>
      <c r="O53" s="1"/>
      <c r="P53" s="1"/>
      <c r="Q53" s="1"/>
      <c r="R53" s="1"/>
      <c r="S53" s="1"/>
      <c r="T53" s="1"/>
      <c r="U53" s="1"/>
      <c r="V53" s="1"/>
      <c r="W53" s="1"/>
      <c r="X53" s="1"/>
      <c r="Y53" s="1"/>
      <c r="Z53" s="1"/>
    </row>
    <row r="54" spans="1:28" ht="14.5">
      <c r="A54" s="19" t="s">
        <v>6</v>
      </c>
      <c r="B54" s="33">
        <f>'[6] Summary GDP'!B66/1000</f>
        <v>9.6721982557999997</v>
      </c>
      <c r="C54" s="33">
        <f>'[6] Summary GDP'!C66/1000</f>
        <v>25.5379927245</v>
      </c>
      <c r="D54" s="33">
        <f>'[6] Summary GDP'!D66/1000</f>
        <v>42.365062400999996</v>
      </c>
      <c r="E54" s="33">
        <f>'[6] Summary GDP'!E66/1000</f>
        <v>55.321735325999995</v>
      </c>
      <c r="F54" s="33">
        <f>'[6] Summary GDP'!F66/1000</f>
        <v>65.569851979999996</v>
      </c>
      <c r="G54" s="33">
        <f>'[6] Summary GDP'!G66/1000</f>
        <v>73.848967325000004</v>
      </c>
      <c r="H54" s="33">
        <f>'[6] Summary GDP'!H66/1000</f>
        <v>79.815783169999989</v>
      </c>
      <c r="I54" s="33">
        <f>'[6] Summary GDP'!I66/1000</f>
        <v>83.555307155999998</v>
      </c>
      <c r="J54" s="33">
        <f>'[6] Summary GDP'!J66/1000</f>
        <v>84.875271680000012</v>
      </c>
      <c r="K54" s="33">
        <f>'[6] Summary GDP'!K66/1000</f>
        <v>82.630289066000003</v>
      </c>
      <c r="L54" s="6"/>
      <c r="O54" s="1"/>
      <c r="P54" s="1"/>
      <c r="Q54" s="1"/>
      <c r="R54" s="1"/>
      <c r="S54" s="1"/>
      <c r="T54" s="1"/>
      <c r="U54" s="1"/>
      <c r="V54" s="1"/>
      <c r="W54" s="1"/>
      <c r="X54" s="1"/>
      <c r="Y54" s="1"/>
      <c r="Z54" s="1"/>
    </row>
    <row r="55" spans="1:28" ht="14.5">
      <c r="A55" s="19" t="s">
        <v>11</v>
      </c>
      <c r="B55" s="33">
        <f>'[6] Summary GDP'!B67/1000</f>
        <v>15.492086605200001</v>
      </c>
      <c r="C55" s="33">
        <f>'[6] Summary GDP'!C67/1000</f>
        <v>19.966567149300001</v>
      </c>
      <c r="D55" s="33">
        <f>'[6] Summary GDP'!D67/1000</f>
        <v>28.0201784112</v>
      </c>
      <c r="E55" s="33">
        <f>'[6] Summary GDP'!E67/1000</f>
        <v>37.995083099799999</v>
      </c>
      <c r="F55" s="33">
        <f>'[6] Summary GDP'!F67/1000</f>
        <v>49.310667582200004</v>
      </c>
      <c r="G55" s="33">
        <f>'[6] Summary GDP'!G67/1000</f>
        <v>62.318697268900003</v>
      </c>
      <c r="H55" s="33">
        <f>'[6] Summary GDP'!H67/1000</f>
        <v>77.112274261999985</v>
      </c>
      <c r="I55" s="33">
        <f>'[6] Summary GDP'!I67/1000</f>
        <v>93.323918483999989</v>
      </c>
      <c r="J55" s="33">
        <f>'[6] Summary GDP'!J67/1000</f>
        <v>111.12354210199999</v>
      </c>
      <c r="K55" s="33">
        <f>'[6] Summary GDP'!K67/1000</f>
        <v>130.72136987100001</v>
      </c>
      <c r="L55" s="6"/>
      <c r="O55" s="1"/>
      <c r="P55" s="1"/>
      <c r="Q55" s="1"/>
      <c r="R55" s="1"/>
      <c r="S55" s="1"/>
      <c r="T55" s="1"/>
      <c r="U55" s="1"/>
      <c r="V55" s="1"/>
      <c r="W55" s="1"/>
      <c r="X55" s="1"/>
      <c r="Y55" s="1"/>
      <c r="Z55" s="1"/>
    </row>
    <row r="56" spans="1:28" ht="14.5">
      <c r="A56" s="19" t="s">
        <v>2</v>
      </c>
      <c r="B56" s="33">
        <f>'[6] Summary GDP'!B68/1000</f>
        <v>2.9049787287000002</v>
      </c>
      <c r="C56" s="33">
        <f>'[6] Summary GDP'!C68/1000</f>
        <v>4.9811000685</v>
      </c>
      <c r="D56" s="33">
        <f>'[6] Summary GDP'!D68/1000</f>
        <v>7.2295765640000011</v>
      </c>
      <c r="E56" s="33">
        <f>'[6] Summary GDP'!E68/1000</f>
        <v>8.8926379230000006</v>
      </c>
      <c r="F56" s="33">
        <f>'[6] Summary GDP'!F68/1000</f>
        <v>10.240553939000002</v>
      </c>
      <c r="G56" s="33">
        <f>'[6] Summary GDP'!G68/1000</f>
        <v>11.887538430999999</v>
      </c>
      <c r="H56" s="33">
        <f>'[6] Summary GDP'!H68/1000</f>
        <v>13.912983974000001</v>
      </c>
      <c r="I56" s="33">
        <f>'[6] Summary GDP'!I68/1000</f>
        <v>16.025642928</v>
      </c>
      <c r="J56" s="33">
        <f>'[6] Summary GDP'!J68/1000</f>
        <v>18.029388263000001</v>
      </c>
      <c r="K56" s="33">
        <f>'[6] Summary GDP'!K68/1000</f>
        <v>19.847256730000002</v>
      </c>
      <c r="L56" s="6"/>
      <c r="O56" s="1"/>
      <c r="P56" s="1"/>
      <c r="Q56" s="1"/>
      <c r="R56" s="1"/>
      <c r="S56" s="1"/>
      <c r="T56" s="1"/>
      <c r="U56" s="1"/>
      <c r="V56" s="1"/>
      <c r="W56" s="1"/>
      <c r="X56" s="1"/>
      <c r="Y56" s="1"/>
      <c r="Z56" s="1"/>
    </row>
    <row r="57" spans="1:28" ht="14.5">
      <c r="A57" s="19" t="s">
        <v>3</v>
      </c>
      <c r="B57" s="33">
        <f>'[6] Summary GDP'!B69/1000</f>
        <v>5.3919801486000001</v>
      </c>
      <c r="C57" s="33">
        <f>'[6] Summary GDP'!C69/1000</f>
        <v>7.9319335121999996</v>
      </c>
      <c r="D57" s="33">
        <f>'[6] Summary GDP'!D69/1000</f>
        <v>11.1723972947</v>
      </c>
      <c r="E57" s="33">
        <f>'[6] Summary GDP'!E69/1000</f>
        <v>15.226811420100001</v>
      </c>
      <c r="F57" s="33">
        <f>'[6] Summary GDP'!F69/1000</f>
        <v>19.902337733200003</v>
      </c>
      <c r="G57" s="33">
        <f>'[6] Summary GDP'!G69/1000</f>
        <v>24.546698452999998</v>
      </c>
      <c r="H57" s="33">
        <f>'[6] Summary GDP'!H69/1000</f>
        <v>29.397233239999998</v>
      </c>
      <c r="I57" s="33">
        <f>'[6] Summary GDP'!I69/1000</f>
        <v>34.565823573000003</v>
      </c>
      <c r="J57" s="33">
        <f>'[6] Summary GDP'!J69/1000</f>
        <v>39.546097918999997</v>
      </c>
      <c r="K57" s="33">
        <f>'[6] Summary GDP'!K69/1000</f>
        <v>43.576751906999995</v>
      </c>
      <c r="L57" s="6"/>
      <c r="O57" s="1"/>
      <c r="P57" s="1"/>
      <c r="Q57" s="1"/>
      <c r="R57" s="1"/>
      <c r="S57" s="1"/>
      <c r="T57" s="1"/>
      <c r="U57" s="1"/>
      <c r="V57" s="1"/>
      <c r="W57" s="1"/>
      <c r="X57" s="1"/>
      <c r="Y57" s="1"/>
      <c r="Z57" s="1"/>
    </row>
    <row r="58" spans="1:28" ht="14.5">
      <c r="A58" s="19" t="s">
        <v>4</v>
      </c>
      <c r="B58" s="33">
        <f>'[6] Summary GDP'!B70/1000</f>
        <v>2.9893488303</v>
      </c>
      <c r="C58" s="33">
        <f>'[6] Summary GDP'!C70/1000</f>
        <v>4.5497608849999995</v>
      </c>
      <c r="D58" s="33">
        <f>'[6] Summary GDP'!D70/1000</f>
        <v>6.9519582189999998</v>
      </c>
      <c r="E58" s="33">
        <f>'[6] Summary GDP'!E70/1000</f>
        <v>10.259755366</v>
      </c>
      <c r="F58" s="33">
        <f>'[6] Summary GDP'!F70/1000</f>
        <v>14.040094645000002</v>
      </c>
      <c r="G58" s="33">
        <f>'[6] Summary GDP'!G70/1000</f>
        <v>18.085930602000001</v>
      </c>
      <c r="H58" s="33">
        <f>'[6] Summary GDP'!H70/1000</f>
        <v>22.552964694000003</v>
      </c>
      <c r="I58" s="33">
        <f>'[6] Summary GDP'!I70/1000</f>
        <v>27.698723230000002</v>
      </c>
      <c r="J58" s="33">
        <f>'[6] Summary GDP'!J70/1000</f>
        <v>33.484952785000004</v>
      </c>
      <c r="K58" s="33">
        <f>'[6] Summary GDP'!K70/1000</f>
        <v>39.496414768000001</v>
      </c>
      <c r="L58" s="6"/>
      <c r="O58" s="1"/>
      <c r="P58" s="1"/>
      <c r="Q58" s="1"/>
      <c r="R58" s="1"/>
      <c r="S58" s="1"/>
      <c r="T58" s="1"/>
      <c r="U58" s="1"/>
      <c r="V58" s="1"/>
      <c r="W58" s="1"/>
      <c r="X58" s="1"/>
      <c r="Y58" s="1"/>
      <c r="Z58" s="1"/>
    </row>
    <row r="59" spans="1:28" ht="14.5">
      <c r="A59" s="19" t="s">
        <v>0</v>
      </c>
      <c r="B59" s="33">
        <f>'[6] Summary GDP'!B71/1000</f>
        <v>13.939470705</v>
      </c>
      <c r="C59" s="33">
        <f>'[6] Summary GDP'!C71/1000</f>
        <v>16.998474902999998</v>
      </c>
      <c r="D59" s="33">
        <f>'[6] Summary GDP'!D71/1000</f>
        <v>22.721095732000002</v>
      </c>
      <c r="E59" s="33">
        <f>'[6] Summary GDP'!E71/1000</f>
        <v>30.505228028999998</v>
      </c>
      <c r="F59" s="33">
        <f>'[6] Summary GDP'!F71/1000</f>
        <v>40.242000666999999</v>
      </c>
      <c r="G59" s="33">
        <f>'[6] Summary GDP'!G71/1000</f>
        <v>52.257328390000005</v>
      </c>
      <c r="H59" s="33">
        <f>'[6] Summary GDP'!H71/1000</f>
        <v>67.121567077999998</v>
      </c>
      <c r="I59" s="33">
        <f>'[6] Summary GDP'!I71/1000</f>
        <v>84.871792998999993</v>
      </c>
      <c r="J59" s="33">
        <f>'[6] Summary GDP'!J71/1000</f>
        <v>105.14949136</v>
      </c>
      <c r="K59" s="33">
        <f>'[6] Summary GDP'!K71/1000</f>
        <v>127.69596561</v>
      </c>
      <c r="L59" s="6"/>
      <c r="O59" s="1"/>
      <c r="P59" s="1"/>
      <c r="Q59" s="1"/>
      <c r="R59" s="1"/>
      <c r="S59" s="1"/>
      <c r="T59" s="1"/>
      <c r="U59" s="1"/>
      <c r="V59" s="1"/>
      <c r="W59" s="1"/>
      <c r="X59" s="1"/>
      <c r="Y59" s="1"/>
      <c r="Z59" s="1"/>
    </row>
    <row r="60" spans="1:28" ht="14.5">
      <c r="A60" s="19" t="s">
        <v>1</v>
      </c>
      <c r="B60" s="33">
        <f>'[6] Summary GDP'!B72/1000</f>
        <v>4.0641246529999995</v>
      </c>
      <c r="C60" s="33">
        <f>'[6] Summary GDP'!C72/1000</f>
        <v>4.1799900790000004</v>
      </c>
      <c r="D60" s="33">
        <f>'[6] Summary GDP'!D72/1000</f>
        <v>4.7420052759999995</v>
      </c>
      <c r="E60" s="33">
        <f>'[6] Summary GDP'!E72/1000</f>
        <v>5.6096925899999999</v>
      </c>
      <c r="F60" s="33">
        <f>'[6] Summary GDP'!F72/1000</f>
        <v>6.6553369080000007</v>
      </c>
      <c r="G60" s="33">
        <f>'[6] Summary GDP'!G72/1000</f>
        <v>7.8731630859999999</v>
      </c>
      <c r="H60" s="33">
        <f>'[6] Summary GDP'!H72/1000</f>
        <v>9.2484233089999996</v>
      </c>
      <c r="I60" s="33">
        <f>'[6] Summary GDP'!I72/1000</f>
        <v>10.681703799999999</v>
      </c>
      <c r="J60" s="33">
        <f>'[6] Summary GDP'!J72/1000</f>
        <v>12.26168511</v>
      </c>
      <c r="K60" s="33">
        <f>'[6] Summary GDP'!K72/1000</f>
        <v>14.127555860000001</v>
      </c>
      <c r="L60" s="6"/>
      <c r="O60" s="1"/>
      <c r="P60" s="1"/>
      <c r="Q60" s="1"/>
      <c r="R60" s="1"/>
      <c r="S60" s="1"/>
      <c r="T60" s="1"/>
      <c r="U60" s="1"/>
      <c r="V60" s="1"/>
      <c r="W60" s="1"/>
      <c r="X60" s="1"/>
      <c r="Y60" s="1"/>
      <c r="Z60" s="1"/>
    </row>
    <row r="61" spans="1:28" ht="14.5">
      <c r="A61" s="19" t="s">
        <v>7</v>
      </c>
      <c r="B61" s="33">
        <f>'[6] Summary GDP'!B73/1000</f>
        <v>3.9035135697999999</v>
      </c>
      <c r="C61" s="33">
        <f>'[6] Summary GDP'!C73/1000</f>
        <v>6.0375402931000002</v>
      </c>
      <c r="D61" s="33">
        <f>'[6] Summary GDP'!D73/1000</f>
        <v>9.3057111789999993</v>
      </c>
      <c r="E61" s="33">
        <f>'[6] Summary GDP'!E73/1000</f>
        <v>13.517587561999999</v>
      </c>
      <c r="F61" s="33">
        <f>'[6] Summary GDP'!F73/1000</f>
        <v>18.768062540000003</v>
      </c>
      <c r="G61" s="33">
        <f>'[6] Summary GDP'!G73/1000</f>
        <v>24.234214823000002</v>
      </c>
      <c r="H61" s="33">
        <f>'[6] Summary GDP'!H73/1000</f>
        <v>30.050694302</v>
      </c>
      <c r="I61" s="33">
        <f>'[6] Summary GDP'!I73/1000</f>
        <v>35.883487495000004</v>
      </c>
      <c r="J61" s="33">
        <f>'[6] Summary GDP'!J73/1000</f>
        <v>41.380166152999998</v>
      </c>
      <c r="K61" s="33">
        <f>'[6] Summary GDP'!K73/1000</f>
        <v>46.83063400599999</v>
      </c>
      <c r="L61" s="6"/>
      <c r="O61" s="1"/>
      <c r="P61" s="1"/>
      <c r="Q61" s="1"/>
      <c r="R61" s="1"/>
      <c r="S61" s="1"/>
      <c r="T61" s="1"/>
      <c r="U61" s="1"/>
      <c r="V61" s="1"/>
      <c r="W61" s="1"/>
      <c r="X61" s="1"/>
      <c r="Y61" s="1"/>
      <c r="Z61" s="1"/>
    </row>
    <row r="62" spans="1:28" ht="14.5">
      <c r="A62" s="19" t="s">
        <v>8</v>
      </c>
      <c r="B62" s="33">
        <f>'[6] Summary GDP'!B74/1000</f>
        <v>4.3123882599999996</v>
      </c>
      <c r="C62" s="33">
        <f>'[6] Summary GDP'!C74/1000</f>
        <v>11.2233189373</v>
      </c>
      <c r="D62" s="33">
        <f>'[6] Summary GDP'!D74/1000</f>
        <v>23.424665469000001</v>
      </c>
      <c r="E62" s="33">
        <f>'[6] Summary GDP'!E74/1000</f>
        <v>36.744327007000003</v>
      </c>
      <c r="F62" s="33">
        <f>'[6] Summary GDP'!F74/1000</f>
        <v>50.03547399</v>
      </c>
      <c r="G62" s="33">
        <f>'[6] Summary GDP'!G74/1000</f>
        <v>63.308031700999997</v>
      </c>
      <c r="H62" s="33">
        <f>'[6] Summary GDP'!H74/1000</f>
        <v>78.040446697999997</v>
      </c>
      <c r="I62" s="33">
        <f>'[6] Summary GDP'!I74/1000</f>
        <v>93.461078689999994</v>
      </c>
      <c r="J62" s="33">
        <f>'[6] Summary GDP'!J74/1000</f>
        <v>107.81668673</v>
      </c>
      <c r="K62" s="33">
        <f>'[6] Summary GDP'!K74/1000</f>
        <v>119.66418088</v>
      </c>
      <c r="L62" s="6"/>
      <c r="O62" s="1"/>
      <c r="P62" s="1"/>
      <c r="Q62" s="1"/>
      <c r="R62" s="1"/>
      <c r="S62" s="1"/>
      <c r="T62" s="1"/>
      <c r="U62" s="1"/>
      <c r="V62" s="1"/>
      <c r="W62" s="1"/>
      <c r="X62" s="1"/>
      <c r="Y62" s="1"/>
      <c r="Z62" s="1"/>
    </row>
    <row r="63" spans="1:28" ht="14.5">
      <c r="A63" s="19" t="s">
        <v>89</v>
      </c>
      <c r="B63" s="33">
        <f>'[6] Summary GDP'!B75/1000</f>
        <v>65.016001619999997</v>
      </c>
      <c r="C63" s="33">
        <f>'[6] Summary GDP'!C75/1000</f>
        <v>105.5584978</v>
      </c>
      <c r="D63" s="33">
        <f>'[6] Summary GDP'!D75/1000</f>
        <v>163.18825849999999</v>
      </c>
      <c r="E63" s="33">
        <f>'[6] Summary GDP'!E75/1000</f>
        <v>226.46915189999999</v>
      </c>
      <c r="F63" s="33">
        <f>'[6] Summary GDP'!F75/1000</f>
        <v>294.80833140000004</v>
      </c>
      <c r="G63" s="33">
        <f>'[6] Summary GDP'!G75/1000</f>
        <v>368.79064500000004</v>
      </c>
      <c r="H63" s="33">
        <f>'[6] Summary GDP'!H75/1000</f>
        <v>450.49219149999999</v>
      </c>
      <c r="I63" s="33">
        <f>'[6] Summary GDP'!I75/1000</f>
        <v>537.80527800000004</v>
      </c>
      <c r="J63" s="33">
        <f>'[6] Summary GDP'!J75/1000</f>
        <v>627.95423289999997</v>
      </c>
      <c r="K63" s="33">
        <f>'[6] Summary GDP'!K75/1000</f>
        <v>718.41039369999999</v>
      </c>
      <c r="L63" s="6"/>
      <c r="M63" s="12" t="s">
        <v>96</v>
      </c>
      <c r="N63" s="13"/>
      <c r="O63" s="74"/>
      <c r="P63" s="74"/>
      <c r="Q63" s="74"/>
      <c r="R63" s="74"/>
      <c r="S63" s="74"/>
      <c r="T63" s="74"/>
      <c r="U63" s="74"/>
      <c r="V63" s="1"/>
      <c r="W63" s="1"/>
      <c r="X63" s="1"/>
      <c r="Y63" s="1"/>
      <c r="Z63" s="1"/>
    </row>
    <row r="64" spans="1:28" ht="14.5">
      <c r="A64" s="16"/>
      <c r="B64" s="1"/>
      <c r="C64" s="1"/>
      <c r="D64" s="1"/>
      <c r="E64" s="1"/>
      <c r="F64" s="1"/>
      <c r="G64" s="1"/>
      <c r="H64" s="1"/>
      <c r="I64" s="1"/>
      <c r="J64" s="1"/>
      <c r="K64" s="1"/>
      <c r="L64" s="1"/>
    </row>
    <row r="66" spans="1:28" ht="14.5">
      <c r="A66" s="34" t="s">
        <v>24</v>
      </c>
      <c r="B66" s="35"/>
      <c r="C66" s="35"/>
      <c r="D66" s="35"/>
      <c r="E66" s="35"/>
      <c r="F66" s="35"/>
      <c r="G66" s="35"/>
      <c r="H66" s="35"/>
      <c r="I66" s="35"/>
      <c r="J66" s="35"/>
      <c r="K66" s="35"/>
      <c r="L66" s="35"/>
      <c r="M66" s="35"/>
      <c r="N66" s="35"/>
      <c r="O66" s="35"/>
      <c r="P66" s="35"/>
      <c r="Q66" s="35"/>
      <c r="R66" s="35"/>
      <c r="S66" s="35"/>
      <c r="T66" s="35"/>
      <c r="U66" s="35"/>
    </row>
    <row r="67" spans="1:28" hidden="1" outlineLevel="1"/>
    <row r="68" spans="1:28" hidden="1" outlineLevel="1">
      <c r="A68" t="s">
        <v>25</v>
      </c>
      <c r="F68" s="10"/>
      <c r="G68" s="5"/>
      <c r="H68" s="5"/>
      <c r="I68" s="5"/>
      <c r="J68" s="5"/>
    </row>
    <row r="69" spans="1:28" ht="14.5" hidden="1" outlineLevel="1">
      <c r="A69" t="s">
        <v>26</v>
      </c>
      <c r="B69" s="16"/>
      <c r="C69" s="16"/>
      <c r="D69" s="16"/>
      <c r="E69" s="16"/>
      <c r="F69" s="16"/>
      <c r="G69" s="16"/>
      <c r="H69" s="16"/>
      <c r="I69" s="16"/>
      <c r="J69" s="16"/>
      <c r="K69" s="16"/>
      <c r="M69" s="25"/>
      <c r="N69" s="25"/>
    </row>
    <row r="70" spans="1:28" ht="14.5" hidden="1" outlineLevel="1">
      <c r="B70" s="67">
        <v>2010</v>
      </c>
      <c r="C70" s="67">
        <v>2020</v>
      </c>
      <c r="D70" s="67">
        <v>2030</v>
      </c>
      <c r="E70" s="67">
        <v>2040</v>
      </c>
      <c r="F70" s="67">
        <v>2050</v>
      </c>
      <c r="G70" s="67">
        <v>2060</v>
      </c>
      <c r="H70" s="67">
        <v>2070</v>
      </c>
      <c r="I70" s="67">
        <v>2080</v>
      </c>
      <c r="J70" s="67">
        <v>2090</v>
      </c>
      <c r="K70" s="67">
        <v>2100</v>
      </c>
      <c r="M70" s="29"/>
      <c r="N70" s="29"/>
      <c r="Q70" s="1"/>
      <c r="R70" s="1"/>
      <c r="S70" s="1"/>
      <c r="T70" s="1"/>
      <c r="U70" s="1"/>
      <c r="V70" s="1"/>
      <c r="W70" s="1"/>
      <c r="X70" s="1"/>
      <c r="Y70" s="1"/>
      <c r="Z70" s="1"/>
      <c r="AA70" s="1"/>
      <c r="AB70" s="1"/>
    </row>
    <row r="71" spans="1:28" ht="14.5" hidden="1" outlineLevel="1">
      <c r="A71" s="4" t="s">
        <v>5</v>
      </c>
      <c r="B71" s="1">
        <v>701.03119376197026</v>
      </c>
      <c r="C71" s="1">
        <v>757.74960795740287</v>
      </c>
      <c r="D71" s="1">
        <v>871.88973824959203</v>
      </c>
      <c r="E71" s="1">
        <v>1119.6323462511823</v>
      </c>
      <c r="F71" s="1">
        <v>1404.7104569647217</v>
      </c>
      <c r="G71" s="1">
        <v>1856.6520674742062</v>
      </c>
      <c r="H71" s="1">
        <v>2553.5689500434846</v>
      </c>
      <c r="I71" s="1">
        <v>4148.1445316325644</v>
      </c>
      <c r="J71" s="1">
        <v>6596.3226087350404</v>
      </c>
      <c r="K71" s="1">
        <v>9851.7586926286585</v>
      </c>
      <c r="M71" s="29"/>
      <c r="N71" s="29"/>
      <c r="Q71" s="1"/>
      <c r="R71" s="1"/>
      <c r="S71" s="1"/>
      <c r="T71" s="1"/>
      <c r="U71" s="1"/>
      <c r="V71" s="1"/>
      <c r="W71" s="1"/>
      <c r="X71" s="1"/>
      <c r="Y71" s="1"/>
      <c r="Z71" s="1"/>
      <c r="AA71" s="1"/>
      <c r="AB71" s="1"/>
    </row>
    <row r="72" spans="1:28" ht="14.5" hidden="1" outlineLevel="1">
      <c r="A72" s="4" t="s">
        <v>6</v>
      </c>
      <c r="B72" s="1">
        <v>155.20120563263774</v>
      </c>
      <c r="C72" s="1">
        <v>377.32775788215878</v>
      </c>
      <c r="D72" s="1">
        <v>828.64656177034499</v>
      </c>
      <c r="E72" s="1">
        <v>1518.5299217295958</v>
      </c>
      <c r="F72" s="1">
        <v>2542.6730863994221</v>
      </c>
      <c r="G72" s="1">
        <v>3427.5336361978934</v>
      </c>
      <c r="H72" s="1">
        <v>4440.66022104272</v>
      </c>
      <c r="I72" s="1">
        <v>5356.7953901005567</v>
      </c>
      <c r="J72" s="1">
        <v>6151.6745696716316</v>
      </c>
      <c r="K72" s="1">
        <v>6903.7898166194118</v>
      </c>
      <c r="M72" s="29"/>
      <c r="N72" s="29"/>
      <c r="Q72" s="1"/>
      <c r="R72" s="1"/>
      <c r="S72" s="1"/>
      <c r="T72" s="1"/>
      <c r="U72" s="1"/>
      <c r="V72" s="1"/>
      <c r="W72" s="1"/>
      <c r="X72" s="1"/>
      <c r="Y72" s="1"/>
      <c r="Z72" s="1"/>
      <c r="AA72" s="1"/>
      <c r="AB72" s="1"/>
    </row>
    <row r="73" spans="1:28" ht="14.5" hidden="1" outlineLevel="1">
      <c r="A73" s="4" t="s">
        <v>11</v>
      </c>
      <c r="B73" s="1">
        <v>8760.3528281340114</v>
      </c>
      <c r="C73" s="1">
        <v>9732.1484638998154</v>
      </c>
      <c r="D73" s="1">
        <v>10627.462458964954</v>
      </c>
      <c r="E73" s="1">
        <v>11402.094656661682</v>
      </c>
      <c r="F73" s="1">
        <v>12107.576639891822</v>
      </c>
      <c r="G73" s="1">
        <v>12383.805431723385</v>
      </c>
      <c r="H73" s="1">
        <v>12417.84919005439</v>
      </c>
      <c r="I73" s="1">
        <v>12299.297315235244</v>
      </c>
      <c r="J73" s="1">
        <v>12056.655069212711</v>
      </c>
      <c r="K73" s="1">
        <v>11627.304388940436</v>
      </c>
      <c r="M73" s="29"/>
      <c r="N73" s="29"/>
      <c r="Q73" s="1"/>
      <c r="R73" s="1"/>
      <c r="S73" s="1"/>
      <c r="T73" s="1"/>
      <c r="U73" s="1"/>
      <c r="V73" s="1"/>
      <c r="W73" s="1"/>
      <c r="X73" s="1"/>
      <c r="Y73" s="1"/>
      <c r="Z73" s="1"/>
      <c r="AA73" s="1"/>
      <c r="AB73" s="1"/>
    </row>
    <row r="74" spans="1:28" ht="14.5" hidden="1" outlineLevel="1">
      <c r="A74" s="4" t="s">
        <v>2</v>
      </c>
      <c r="B74" s="1">
        <v>374.52243069527373</v>
      </c>
      <c r="C74" s="1">
        <v>565.35124987876407</v>
      </c>
      <c r="D74" s="1">
        <v>994.73542090464855</v>
      </c>
      <c r="E74" s="1">
        <v>1728.4062786448967</v>
      </c>
      <c r="F74" s="1">
        <v>2881.9927033166105</v>
      </c>
      <c r="G74" s="1">
        <v>4235.168084429386</v>
      </c>
      <c r="H74" s="1">
        <v>6056.3077667065618</v>
      </c>
      <c r="I74" s="1">
        <v>7669.9950355426481</v>
      </c>
      <c r="J74" s="1">
        <v>9558.3042364003741</v>
      </c>
      <c r="K74" s="1">
        <v>11658.47277795558</v>
      </c>
      <c r="M74" s="29"/>
      <c r="N74" s="29"/>
      <c r="Q74" s="1"/>
      <c r="R74" s="1"/>
      <c r="S74" s="1"/>
      <c r="T74" s="1"/>
      <c r="U74" s="1"/>
      <c r="V74" s="1"/>
      <c r="W74" s="1"/>
      <c r="X74" s="1"/>
      <c r="Y74" s="1"/>
      <c r="Z74" s="1"/>
      <c r="AA74" s="1"/>
      <c r="AB74" s="1"/>
    </row>
    <row r="75" spans="1:28" ht="14.5" hidden="1" outlineLevel="1">
      <c r="A75" s="4" t="s">
        <v>3</v>
      </c>
      <c r="B75" s="1">
        <v>3608.2342050819943</v>
      </c>
      <c r="C75" s="1">
        <v>4267.3858756290147</v>
      </c>
      <c r="D75" s="1">
        <v>5048.3045741732731</v>
      </c>
      <c r="E75" s="1">
        <v>6085.6303694129547</v>
      </c>
      <c r="F75" s="1">
        <v>7209.8021902362179</v>
      </c>
      <c r="G75" s="1">
        <v>8660.7897149180681</v>
      </c>
      <c r="H75" s="1">
        <v>9876.93455992696</v>
      </c>
      <c r="I75" s="1">
        <v>11223.597738799648</v>
      </c>
      <c r="J75" s="1">
        <v>12469.167178519463</v>
      </c>
      <c r="K75" s="1">
        <v>13485.661863498462</v>
      </c>
      <c r="M75" s="29"/>
      <c r="N75" s="29"/>
      <c r="Q75" s="1"/>
      <c r="R75" s="1"/>
      <c r="S75" s="1"/>
      <c r="T75" s="1"/>
      <c r="U75" s="1"/>
      <c r="V75" s="1"/>
      <c r="W75" s="1"/>
      <c r="X75" s="1"/>
      <c r="Y75" s="1"/>
      <c r="Z75" s="1"/>
      <c r="AA75" s="1"/>
      <c r="AB75" s="1"/>
    </row>
    <row r="76" spans="1:28" ht="14.5" hidden="1" outlineLevel="1">
      <c r="A76" s="4" t="s">
        <v>4</v>
      </c>
      <c r="B76" s="1">
        <v>1862.5768914168536</v>
      </c>
      <c r="C76" s="1">
        <v>2134.9476874115999</v>
      </c>
      <c r="D76" s="1">
        <v>2570.7334003290857</v>
      </c>
      <c r="E76" s="1">
        <v>3405.5446559181005</v>
      </c>
      <c r="F76" s="1">
        <v>4353.3449438582702</v>
      </c>
      <c r="G76" s="1">
        <v>5255.2614816941714</v>
      </c>
      <c r="H76" s="1">
        <v>6096.6197568664847</v>
      </c>
      <c r="I76" s="1">
        <v>7062.3478861835274</v>
      </c>
      <c r="J76" s="1">
        <v>8204.4669187169511</v>
      </c>
      <c r="K76" s="1">
        <v>9564.0777739391597</v>
      </c>
      <c r="M76" s="29"/>
      <c r="N76" s="29"/>
      <c r="Q76" s="1"/>
      <c r="R76" s="1"/>
      <c r="S76" s="1"/>
      <c r="T76" s="1"/>
      <c r="U76" s="1"/>
      <c r="V76" s="1"/>
      <c r="W76" s="1"/>
      <c r="X76" s="1"/>
      <c r="Y76" s="1"/>
      <c r="Z76" s="1"/>
      <c r="AA76" s="1"/>
      <c r="AB76" s="1"/>
    </row>
    <row r="77" spans="1:28" ht="14.5" hidden="1" outlineLevel="1">
      <c r="A77" s="4" t="s">
        <v>0</v>
      </c>
      <c r="B77" s="1">
        <v>20436.579247338024</v>
      </c>
      <c r="C77" s="1">
        <v>21206.887598146295</v>
      </c>
      <c r="D77" s="1">
        <v>21690.072065238655</v>
      </c>
      <c r="E77" s="1">
        <v>21840.361712748967</v>
      </c>
      <c r="F77" s="1">
        <v>21641.204706317654</v>
      </c>
      <c r="G77" s="1">
        <v>21105.243512531943</v>
      </c>
      <c r="H77" s="1">
        <v>20220.840896617156</v>
      </c>
      <c r="I77" s="1">
        <v>19076.631175751507</v>
      </c>
      <c r="J77" s="1">
        <v>17662.472665223591</v>
      </c>
      <c r="K77" s="1">
        <v>16025.096715161411</v>
      </c>
      <c r="L77" s="13" t="s">
        <v>95</v>
      </c>
      <c r="M77" s="29"/>
      <c r="N77" s="29"/>
      <c r="P77" s="8">
        <f>13476 *1.609344</f>
        <v>21687.519744000001</v>
      </c>
      <c r="Q77" s="102" t="s">
        <v>147</v>
      </c>
      <c r="R77" s="1"/>
      <c r="S77" s="1" t="s">
        <v>146</v>
      </c>
      <c r="T77" s="1"/>
      <c r="U77" s="1"/>
      <c r="V77" s="1"/>
      <c r="W77" s="1"/>
      <c r="X77" s="1"/>
      <c r="Y77" s="1"/>
      <c r="Z77" s="1"/>
      <c r="AA77" s="1"/>
      <c r="AB77" s="1"/>
    </row>
    <row r="78" spans="1:28" ht="14.5" hidden="1" outlineLevel="1">
      <c r="A78" s="4" t="s">
        <v>1</v>
      </c>
      <c r="B78" s="1">
        <v>7017.6688984149941</v>
      </c>
      <c r="C78" s="1">
        <v>7637.6727440434152</v>
      </c>
      <c r="D78" s="1">
        <v>8187.8985536531009</v>
      </c>
      <c r="E78" s="1">
        <v>8613.5165495719975</v>
      </c>
      <c r="F78" s="1">
        <v>8950.9754024541435</v>
      </c>
      <c r="G78" s="1">
        <v>9147.2600487878681</v>
      </c>
      <c r="H78" s="1">
        <v>9242.0456537587415</v>
      </c>
      <c r="I78" s="1">
        <v>9222.0303650571641</v>
      </c>
      <c r="J78" s="1">
        <v>9083.5565406026908</v>
      </c>
      <c r="K78" s="1">
        <v>8817.4869184918862</v>
      </c>
      <c r="L78" s="13"/>
      <c r="M78" s="29"/>
      <c r="N78" s="29"/>
      <c r="Q78" s="1"/>
      <c r="R78" s="1"/>
      <c r="S78" s="1"/>
      <c r="T78" s="1"/>
      <c r="U78" s="1"/>
      <c r="V78" s="1"/>
      <c r="W78" s="1"/>
      <c r="X78" s="1"/>
      <c r="Y78" s="1"/>
      <c r="Z78" s="1"/>
      <c r="AA78" s="1"/>
      <c r="AB78" s="1"/>
    </row>
    <row r="79" spans="1:28" ht="14.5" hidden="1" outlineLevel="1">
      <c r="A79" s="4" t="s">
        <v>7</v>
      </c>
      <c r="B79" s="1">
        <v>2030.4253315218809</v>
      </c>
      <c r="C79" s="1">
        <v>2827.7293538914651</v>
      </c>
      <c r="D79" s="1">
        <v>3542.7865382618779</v>
      </c>
      <c r="E79" s="1">
        <v>4124.8055087544853</v>
      </c>
      <c r="F79" s="1">
        <v>4702.4824938036054</v>
      </c>
      <c r="G79" s="1">
        <v>5229.7623055207696</v>
      </c>
      <c r="H79" s="1">
        <v>5831.0545012007969</v>
      </c>
      <c r="I79" s="1">
        <v>6746.8556906989434</v>
      </c>
      <c r="J79" s="1">
        <v>7826.5110246968052</v>
      </c>
      <c r="K79" s="1">
        <v>9095.5798591935854</v>
      </c>
      <c r="M79" s="29"/>
      <c r="N79" s="29"/>
      <c r="Q79" s="1"/>
      <c r="R79" s="1"/>
      <c r="S79" s="1"/>
      <c r="T79" s="1"/>
      <c r="U79" s="1"/>
      <c r="V79" s="1"/>
      <c r="W79" s="1"/>
      <c r="X79" s="1"/>
      <c r="Y79" s="1"/>
      <c r="Z79" s="1"/>
      <c r="AA79" s="1"/>
      <c r="AB79" s="1"/>
    </row>
    <row r="80" spans="1:28" ht="14.5" hidden="1" outlineLevel="1">
      <c r="A80" s="4" t="s">
        <v>8</v>
      </c>
      <c r="B80" s="1">
        <v>209.53984510304136</v>
      </c>
      <c r="C80" s="1">
        <v>345.13244526998835</v>
      </c>
      <c r="D80" s="1">
        <v>679.58155773701185</v>
      </c>
      <c r="E80" s="1">
        <v>1419.1387085801293</v>
      </c>
      <c r="F80" s="1">
        <v>2384.4351302984951</v>
      </c>
      <c r="G80" s="1">
        <v>3826.6487628465716</v>
      </c>
      <c r="H80" s="1">
        <v>5601.1673155833114</v>
      </c>
      <c r="I80" s="1">
        <v>7053.7620638340741</v>
      </c>
      <c r="J80" s="1">
        <v>8337.2019527158336</v>
      </c>
      <c r="K80" s="1">
        <v>9193.7602853010721</v>
      </c>
      <c r="M80" s="29"/>
      <c r="N80" s="29"/>
      <c r="Q80" s="1"/>
      <c r="R80" s="1"/>
      <c r="S80" s="1"/>
      <c r="T80" s="1"/>
      <c r="U80" s="1"/>
      <c r="V80" s="1"/>
      <c r="W80" s="1"/>
      <c r="X80" s="1"/>
      <c r="Y80" s="1"/>
      <c r="Z80" s="1"/>
    </row>
    <row r="81" spans="1:28" hidden="1" outlineLevel="1">
      <c r="H81" s="1">
        <f>AVERAGE(H71:H80)</f>
        <v>8233.7048811800596</v>
      </c>
    </row>
    <row r="82" spans="1:28" hidden="1" outlineLevel="1">
      <c r="A82" t="s">
        <v>27</v>
      </c>
    </row>
    <row r="83" spans="1:28" ht="14.5" hidden="1" outlineLevel="1">
      <c r="A83" t="s">
        <v>28</v>
      </c>
      <c r="B83" s="16"/>
      <c r="C83" s="16"/>
      <c r="D83" s="16"/>
      <c r="E83" s="16"/>
      <c r="F83" s="16"/>
      <c r="G83" s="16"/>
      <c r="H83" s="16"/>
      <c r="I83" s="16"/>
      <c r="J83" s="16"/>
      <c r="K83" s="16"/>
      <c r="M83" s="25"/>
      <c r="N83" s="25"/>
    </row>
    <row r="84" spans="1:28" ht="14.5" hidden="1" outlineLevel="1">
      <c r="A84" s="16"/>
      <c r="B84" s="67">
        <v>2010</v>
      </c>
      <c r="C84" s="67">
        <v>2020</v>
      </c>
      <c r="D84" s="67">
        <v>2030</v>
      </c>
      <c r="E84" s="67">
        <v>2040</v>
      </c>
      <c r="F84" s="67">
        <v>2050</v>
      </c>
      <c r="G84" s="67">
        <v>2060</v>
      </c>
      <c r="H84" s="67">
        <v>2070</v>
      </c>
      <c r="I84" s="67">
        <v>2080</v>
      </c>
      <c r="J84" s="67">
        <v>2090</v>
      </c>
      <c r="K84" s="67">
        <v>2100</v>
      </c>
      <c r="M84" s="36"/>
      <c r="N84" s="36"/>
      <c r="Q84" s="3"/>
      <c r="R84" s="3"/>
      <c r="S84" s="3"/>
      <c r="T84" s="3"/>
      <c r="U84" s="3"/>
      <c r="V84" s="3"/>
      <c r="W84" s="3"/>
      <c r="X84" s="3"/>
      <c r="Y84" s="3"/>
      <c r="Z84" s="3"/>
      <c r="AA84" s="3"/>
      <c r="AB84" s="3"/>
    </row>
    <row r="85" spans="1:28" ht="14.5" hidden="1" outlineLevel="1">
      <c r="A85" s="16" t="s">
        <v>5</v>
      </c>
      <c r="B85" s="2">
        <f>'SSP2 26 (base)'!B85</f>
        <v>2.4038655635663071</v>
      </c>
      <c r="C85" s="2">
        <f>'SSP2 26 (base)'!C85*'Transport demand all'!$B$200</f>
        <v>1.7668487590120954</v>
      </c>
      <c r="D85" s="2">
        <f>'SSP2 26 (base)'!D85*'Transport demand all'!$B$200</f>
        <v>1.7307983453494606</v>
      </c>
      <c r="E85" s="2">
        <f>'SSP2 26 (base)'!E85*'Transport demand all'!$B$200</f>
        <v>1.6947479316868259</v>
      </c>
      <c r="F85" s="2">
        <f>'SSP2 26 (base)'!F85*'Transport demand all'!$B$200</f>
        <v>1.658697518024191</v>
      </c>
      <c r="G85" s="2">
        <f>'SSP2 26 (base)'!G85*'Transport demand all'!$B$200</f>
        <v>1.622647104361556</v>
      </c>
      <c r="H85" s="2">
        <f>'SSP2 26 (base)'!H85*'Transport demand all'!$B$200</f>
        <v>1.5865966906989213</v>
      </c>
      <c r="I85" s="2">
        <f>'SSP2 26 (base)'!I85*'Transport demand all'!$B$200</f>
        <v>1.5505462770362866</v>
      </c>
      <c r="J85" s="2">
        <f>'SSP2 26 (base)'!J85*'Transport demand all'!$B$200</f>
        <v>1.5144958633736516</v>
      </c>
      <c r="K85" s="2">
        <f>'SSP2 26 (base)'!K85*'Transport demand all'!$B$200</f>
        <v>1.4784454497110167</v>
      </c>
      <c r="M85" s="36"/>
      <c r="N85" s="36"/>
      <c r="Q85" s="3"/>
      <c r="R85" s="3"/>
      <c r="S85" s="3"/>
      <c r="T85" s="3"/>
      <c r="U85" s="3"/>
      <c r="V85" s="3"/>
      <c r="W85" s="3"/>
      <c r="X85" s="3"/>
      <c r="Y85" s="3"/>
      <c r="Z85" s="3"/>
      <c r="AA85" s="3"/>
      <c r="AB85" s="3"/>
    </row>
    <row r="86" spans="1:28" ht="14.5" hidden="1" outlineLevel="1">
      <c r="A86" s="16" t="s">
        <v>6</v>
      </c>
      <c r="B86" s="2">
        <f>'SSP2 26 (base)'!B86</f>
        <v>2.4261944016164243</v>
      </c>
      <c r="C86" s="2">
        <f>'SSP2 26 (base)'!C86*'Transport demand all'!$B$200</f>
        <v>1.7919687018184773</v>
      </c>
      <c r="D86" s="2">
        <f>'SSP2 26 (base)'!D86*'Transport demand all'!$B$200</f>
        <v>1.7642916024246365</v>
      </c>
      <c r="E86" s="2">
        <f>'SSP2 26 (base)'!E86*'Transport demand all'!$B$200</f>
        <v>1.7366145030307956</v>
      </c>
      <c r="F86" s="2">
        <f>'SSP2 26 (base)'!F86*'Transport demand all'!$B$200</f>
        <v>1.7089374036369547</v>
      </c>
      <c r="G86" s="2">
        <f>'SSP2 26 (base)'!G86*'Transport demand all'!$B$200</f>
        <v>1.6812603042431138</v>
      </c>
      <c r="H86" s="2">
        <f>'SSP2 26 (base)'!H86*'Transport demand all'!$B$200</f>
        <v>1.6535832048492729</v>
      </c>
      <c r="I86" s="2">
        <f>'SSP2 26 (base)'!I86*'Transport demand all'!$B$200</f>
        <v>1.625906105455432</v>
      </c>
      <c r="J86" s="2">
        <f>'SSP2 26 (base)'!J86*'Transport demand all'!$B$200</f>
        <v>1.125</v>
      </c>
      <c r="K86" s="2">
        <f>'SSP2 26 (base)'!K86*'Transport demand all'!$B$200</f>
        <v>1.125</v>
      </c>
      <c r="M86" s="36"/>
      <c r="N86" s="36"/>
      <c r="Q86" s="3"/>
      <c r="R86" s="3"/>
      <c r="S86" s="3"/>
      <c r="T86" s="3"/>
      <c r="U86" s="3"/>
      <c r="V86" s="3"/>
      <c r="W86" s="3"/>
      <c r="X86" s="3"/>
      <c r="Y86" s="3"/>
      <c r="Z86" s="3"/>
      <c r="AA86" s="3"/>
      <c r="AB86" s="3"/>
    </row>
    <row r="87" spans="1:28" ht="14.5" hidden="1" outlineLevel="1">
      <c r="A87" s="16" t="s">
        <v>11</v>
      </c>
      <c r="B87" s="2">
        <f>'SSP2 26 (base)'!B87</f>
        <v>1.6064085358781917</v>
      </c>
      <c r="C87" s="2">
        <f>'SSP2 26 (base)'!C87*'Transport demand all'!$B$200</f>
        <v>1.205291291971275</v>
      </c>
      <c r="D87" s="2">
        <f>'SSP2 26 (base)'!D87*'Transport demand all'!$B$200</f>
        <v>1.2059424768243403</v>
      </c>
      <c r="E87" s="2">
        <f>'SSP2 26 (base)'!E87*'Transport demand all'!$B$200</f>
        <v>1.1906669640249148</v>
      </c>
      <c r="F87" s="2">
        <f>'SSP2 26 (base)'!F87*'Transport demand all'!$B$200</f>
        <v>1.1749299940219617</v>
      </c>
      <c r="G87" s="2">
        <f>'SSP2 26 (base)'!G87*'Transport demand all'!$B$200</f>
        <v>1.1586681635547154</v>
      </c>
      <c r="H87" s="2">
        <f>'SSP2 26 (base)'!H87*'Transport demand all'!$B$200</f>
        <v>1.1420254403131116</v>
      </c>
      <c r="I87" s="2">
        <f>'SSP2 26 (base)'!I87*'Transport demand all'!$B$200</f>
        <v>1.1250000000000002</v>
      </c>
      <c r="J87" s="2">
        <f>'SSP2 26 (base)'!J87*'Transport demand all'!$B$200</f>
        <v>1.125</v>
      </c>
      <c r="K87" s="2">
        <f>'SSP2 26 (base)'!K87*'Transport demand all'!$B$200</f>
        <v>1.125</v>
      </c>
      <c r="M87" s="36"/>
      <c r="N87" s="36"/>
      <c r="Q87" s="3"/>
      <c r="R87" s="3"/>
      <c r="S87" s="3"/>
      <c r="T87" s="3"/>
      <c r="U87" s="3"/>
      <c r="V87" s="3"/>
      <c r="W87" s="3"/>
      <c r="X87" s="3"/>
      <c r="Y87" s="3"/>
      <c r="Z87" s="3"/>
      <c r="AA87" s="3"/>
      <c r="AB87" s="3"/>
    </row>
    <row r="88" spans="1:28" ht="14.5" hidden="1" outlineLevel="1">
      <c r="A88" s="16" t="s">
        <v>2</v>
      </c>
      <c r="B88" s="2">
        <f>'SSP2 26 (base)'!B88</f>
        <v>2</v>
      </c>
      <c r="C88" s="2">
        <f>'SSP2 26 (base)'!C88*'Transport demand all'!$B$200</f>
        <v>1.5</v>
      </c>
      <c r="D88" s="2">
        <f>'SSP2 26 (base)'!D88*'Transport demand all'!$B$200</f>
        <v>1.5</v>
      </c>
      <c r="E88" s="2">
        <f>'SSP2 26 (base)'!E88*'Transport demand all'!$B$200</f>
        <v>1.5</v>
      </c>
      <c r="F88" s="2">
        <f>'SSP2 26 (base)'!F88*'Transport demand all'!$B$200</f>
        <v>1.5</v>
      </c>
      <c r="G88" s="2">
        <f>'SSP2 26 (base)'!G88*'Transport demand all'!$B$200</f>
        <v>1.4249999999999998</v>
      </c>
      <c r="H88" s="2">
        <f>'SSP2 26 (base)'!H88*'Transport demand all'!$B$200</f>
        <v>1.35</v>
      </c>
      <c r="I88" s="2">
        <f>'SSP2 26 (base)'!I88*'Transport demand all'!$B$200</f>
        <v>1.2749999999999999</v>
      </c>
      <c r="J88" s="2">
        <f>'SSP2 26 (base)'!J88*'Transport demand all'!$B$200</f>
        <v>1.2000000000000002</v>
      </c>
      <c r="K88" s="2">
        <f>'SSP2 26 (base)'!K88*'Transport demand all'!$B$200</f>
        <v>1.125</v>
      </c>
      <c r="M88" s="36"/>
      <c r="N88" s="36"/>
      <c r="Q88" s="3"/>
      <c r="R88" s="3"/>
      <c r="S88" s="3"/>
      <c r="T88" s="3"/>
      <c r="U88" s="3"/>
      <c r="V88" s="3"/>
      <c r="W88" s="3"/>
      <c r="X88" s="3"/>
      <c r="Y88" s="3"/>
      <c r="Z88" s="3"/>
      <c r="AA88" s="3"/>
      <c r="AB88" s="3"/>
    </row>
    <row r="89" spans="1:28" ht="14.5" hidden="1" outlineLevel="1">
      <c r="A89" s="16" t="s">
        <v>3</v>
      </c>
      <c r="B89" s="2">
        <f>'SSP2 26 (base)'!B89</f>
        <v>1.873182310852409</v>
      </c>
      <c r="C89" s="2">
        <f>'SSP2 26 (base)'!C89*'Transport demand all'!$B$200</f>
        <v>1.3573300997089601</v>
      </c>
      <c r="D89" s="2">
        <f>'SSP2 26 (base)'!D89*'Transport demand all'!$B$200</f>
        <v>1.3097734662786136</v>
      </c>
      <c r="E89" s="2">
        <f>'SSP2 26 (base)'!E89*'Transport demand all'!$B$200</f>
        <v>1.262216832848267</v>
      </c>
      <c r="F89" s="2">
        <f>'SSP2 26 (base)'!F89*'Transport demand all'!$B$200</f>
        <v>1.2146601994179202</v>
      </c>
      <c r="G89" s="2">
        <f>'SSP2 26 (base)'!G89*'Transport demand all'!$B$200</f>
        <v>1.1671035659875737</v>
      </c>
      <c r="H89" s="2">
        <f>'SSP2 26 (base)'!H89*'Transport demand all'!$B$200</f>
        <v>1.1195469325572271</v>
      </c>
      <c r="I89" s="2">
        <f>'SSP2 26 (base)'!I89*'Transport demand all'!$B$200</f>
        <v>1.125</v>
      </c>
      <c r="J89" s="2">
        <f>'SSP2 26 (base)'!J89*'Transport demand all'!$B$200</f>
        <v>1.125</v>
      </c>
      <c r="K89" s="2">
        <f>'SSP2 26 (base)'!K89*'Transport demand all'!$B$200</f>
        <v>1.125</v>
      </c>
      <c r="M89" s="36"/>
      <c r="N89" s="36"/>
      <c r="Q89" s="3"/>
      <c r="R89" s="3"/>
      <c r="S89" s="3"/>
      <c r="T89" s="3"/>
      <c r="U89" s="3"/>
      <c r="V89" s="3"/>
      <c r="W89" s="3"/>
      <c r="X89" s="3"/>
      <c r="Y89" s="3"/>
      <c r="Z89" s="3"/>
      <c r="AA89" s="3"/>
      <c r="AB89" s="3"/>
    </row>
    <row r="90" spans="1:28" ht="14.5" hidden="1" outlineLevel="1">
      <c r="A90" s="16" t="s">
        <v>4</v>
      </c>
      <c r="B90" s="2">
        <f>'SSP2 26 (base)'!B90</f>
        <v>2.423092450853046</v>
      </c>
      <c r="C90" s="2">
        <f>'SSP2 26 (base)'!C90*'Transport demand all'!$B$200</f>
        <v>1.7884790072096768</v>
      </c>
      <c r="D90" s="2">
        <f>'SSP2 26 (base)'!D90*'Transport demand all'!$B$200</f>
        <v>1.759638676279569</v>
      </c>
      <c r="E90" s="2">
        <f>'SSP2 26 (base)'!E90*'Transport demand all'!$B$200</f>
        <v>1.7307983453494613</v>
      </c>
      <c r="F90" s="2">
        <f>'SSP2 26 (base)'!F90*'Transport demand all'!$B$200</f>
        <v>1.7019580144193536</v>
      </c>
      <c r="G90" s="2">
        <f>'SSP2 26 (base)'!G90*'Transport demand all'!$B$200</f>
        <v>1.6731176834892458</v>
      </c>
      <c r="H90" s="2">
        <f>'SSP2 26 (base)'!H90*'Transport demand all'!$B$200</f>
        <v>1.6442773525591381</v>
      </c>
      <c r="I90" s="2">
        <f>'SSP2 26 (base)'!I90*'Transport demand all'!$B$200</f>
        <v>1.6154370216290304</v>
      </c>
      <c r="J90" s="2">
        <f>'SSP2 26 (base)'!J90*'Transport demand all'!$B$200</f>
        <v>1.5865966906989226</v>
      </c>
      <c r="K90" s="2">
        <f>'SSP2 26 (base)'!K90*'Transport demand all'!$B$200</f>
        <v>1.5577563597688149</v>
      </c>
      <c r="L90" s="12" t="s">
        <v>92</v>
      </c>
      <c r="M90" s="36"/>
      <c r="N90" s="36"/>
      <c r="Q90" s="3"/>
      <c r="R90" s="3"/>
      <c r="S90" s="3"/>
      <c r="T90" s="3"/>
      <c r="U90" s="3"/>
      <c r="V90" s="3"/>
      <c r="W90" s="3"/>
      <c r="X90" s="3"/>
      <c r="Y90" s="3"/>
      <c r="Z90" s="3"/>
      <c r="AA90" s="3"/>
      <c r="AB90" s="3"/>
    </row>
    <row r="91" spans="1:28" ht="14.5" hidden="1" outlineLevel="1">
      <c r="A91" s="16" t="s">
        <v>0</v>
      </c>
      <c r="B91" s="2">
        <f>'SSP2 26 (base)'!B91</f>
        <v>1.5</v>
      </c>
      <c r="C91" s="2">
        <f>'SSP2 26 (base)'!C91*'Transport demand all'!$B$200</f>
        <v>1.125</v>
      </c>
      <c r="D91" s="2">
        <f>'SSP2 26 (base)'!D91*'Transport demand all'!$B$200</f>
        <v>1.125</v>
      </c>
      <c r="E91" s="2">
        <f>'SSP2 26 (base)'!E91*'Transport demand all'!$B$200</f>
        <v>1.125</v>
      </c>
      <c r="F91" s="2">
        <f>'SSP2 26 (base)'!F91*'Transport demand all'!$B$200</f>
        <v>1.125</v>
      </c>
      <c r="G91" s="2">
        <f>'SSP2 26 (base)'!G91*'Transport demand all'!$B$200</f>
        <v>1.125</v>
      </c>
      <c r="H91" s="2">
        <f>'SSP2 26 (base)'!H91*'Transport demand all'!$B$200</f>
        <v>1.125</v>
      </c>
      <c r="I91" s="2">
        <f>'SSP2 26 (base)'!I91*'Transport demand all'!$B$200</f>
        <v>1.125</v>
      </c>
      <c r="J91" s="2">
        <f>'SSP2 26 (base)'!J91*'Transport demand all'!$B$200</f>
        <v>1.125</v>
      </c>
      <c r="K91" s="2">
        <f>'SSP2 26 (base)'!K91*'Transport demand all'!$B$200</f>
        <v>1.125</v>
      </c>
      <c r="M91" s="36"/>
      <c r="N91" s="36"/>
      <c r="Q91" s="3"/>
      <c r="R91" s="3"/>
      <c r="S91" s="3"/>
      <c r="T91" s="3"/>
      <c r="U91" s="3"/>
      <c r="V91" s="3"/>
      <c r="W91" s="3"/>
      <c r="X91" s="3"/>
      <c r="Y91" s="3"/>
      <c r="Z91" s="3"/>
      <c r="AA91" s="3"/>
      <c r="AB91" s="3"/>
    </row>
    <row r="92" spans="1:28" ht="14.5" hidden="1" outlineLevel="1">
      <c r="A92" s="16" t="s">
        <v>1</v>
      </c>
      <c r="B92" s="2">
        <f>'SSP2 26 (base)'!B92</f>
        <v>1.5</v>
      </c>
      <c r="C92" s="2">
        <f>'SSP2 26 (base)'!C92*'Transport demand all'!$B$200</f>
        <v>1.125</v>
      </c>
      <c r="D92" s="2">
        <f>'SSP2 26 (base)'!D92*'Transport demand all'!$B$200</f>
        <v>1.125</v>
      </c>
      <c r="E92" s="2">
        <f>'SSP2 26 (base)'!E92*'Transport demand all'!$B$200</f>
        <v>1.125</v>
      </c>
      <c r="F92" s="2">
        <f>'SSP2 26 (base)'!F92*'Transport demand all'!$B$200</f>
        <v>1.125</v>
      </c>
      <c r="G92" s="2">
        <f>'SSP2 26 (base)'!G92*'Transport demand all'!$B$200</f>
        <v>1.125</v>
      </c>
      <c r="H92" s="2">
        <f>'SSP2 26 (base)'!H92*'Transport demand all'!$B$200</f>
        <v>1.125</v>
      </c>
      <c r="I92" s="2">
        <f>'SSP2 26 (base)'!I92*'Transport demand all'!$B$200</f>
        <v>1.125</v>
      </c>
      <c r="J92" s="2">
        <f>'SSP2 26 (base)'!J92*'Transport demand all'!$B$200</f>
        <v>1.125</v>
      </c>
      <c r="K92" s="2">
        <f>'SSP2 26 (base)'!K92*'Transport demand all'!$B$200</f>
        <v>1.125</v>
      </c>
      <c r="M92" s="36"/>
      <c r="N92" s="36"/>
      <c r="Q92" s="3"/>
      <c r="R92" s="3"/>
      <c r="S92" s="3"/>
      <c r="T92" s="3"/>
      <c r="U92" s="3"/>
      <c r="V92" s="3"/>
      <c r="W92" s="3"/>
      <c r="X92" s="3"/>
      <c r="Y92" s="3"/>
      <c r="Z92" s="3"/>
      <c r="AA92" s="3"/>
      <c r="AB92" s="3"/>
    </row>
    <row r="93" spans="1:28" ht="14.5" hidden="1" outlineLevel="1">
      <c r="A93" s="16" t="s">
        <v>7</v>
      </c>
      <c r="B93" s="2">
        <f>'SSP2 26 (base)'!B93</f>
        <v>2.2153309191649067</v>
      </c>
      <c r="C93" s="2">
        <f>'SSP2 26 (base)'!C93*'Transport demand all'!$B$200</f>
        <v>1.6297472840605201</v>
      </c>
      <c r="D93" s="2">
        <f>'SSP2 26 (base)'!D93*'Transport demand all'!$B$200</f>
        <v>1.5979963787473601</v>
      </c>
      <c r="E93" s="2">
        <f>'SSP2 26 (base)'!E93*'Transport demand all'!$B$200</f>
        <v>1.5662454734342002</v>
      </c>
      <c r="F93" s="2">
        <f>'SSP2 26 (base)'!F93*'Transport demand all'!$B$200</f>
        <v>1.5344945681210402</v>
      </c>
      <c r="G93" s="2">
        <f>'SSP2 26 (base)'!G93*'Transport demand all'!$B$200</f>
        <v>1.5027436628078803</v>
      </c>
      <c r="H93" s="2">
        <f>'SSP2 26 (base)'!H93*'Transport demand all'!$B$200</f>
        <v>1.4709927574947204</v>
      </c>
      <c r="I93" s="2">
        <f>'SSP2 26 (base)'!I93*'Transport demand all'!$B$200</f>
        <v>1.125</v>
      </c>
      <c r="J93" s="2">
        <f>'SSP2 26 (base)'!J93*'Transport demand all'!$B$200</f>
        <v>1.125</v>
      </c>
      <c r="K93" s="2">
        <f>'SSP2 26 (base)'!K93*'Transport demand all'!$B$200</f>
        <v>1.125</v>
      </c>
      <c r="M93" s="36"/>
      <c r="N93" s="36"/>
      <c r="Q93" s="3"/>
      <c r="R93" s="3"/>
      <c r="S93" s="3"/>
      <c r="T93" s="3"/>
      <c r="U93" s="3"/>
      <c r="V93" s="3"/>
      <c r="W93" s="3"/>
      <c r="X93" s="3"/>
      <c r="Y93" s="3"/>
      <c r="Z93" s="3"/>
      <c r="AA93" s="3"/>
      <c r="AB93" s="3"/>
    </row>
    <row r="94" spans="1:28" ht="14.5" hidden="1" outlineLevel="1">
      <c r="A94" s="16" t="s">
        <v>8</v>
      </c>
      <c r="B94" s="2">
        <f>'SSP2 26 (base)'!B94</f>
        <v>2.4386325888010845</v>
      </c>
      <c r="C94" s="2">
        <f>'SSP2 26 (base)'!C94*'Transport demand all'!$B$200</f>
        <v>1.80596166240122</v>
      </c>
      <c r="D94" s="2">
        <f>'SSP2 26 (base)'!D94*'Transport demand all'!$B$200</f>
        <v>1.7829488832016267</v>
      </c>
      <c r="E94" s="2">
        <f>'SSP2 26 (base)'!E94*'Transport demand all'!$B$200</f>
        <v>1.7599361040020334</v>
      </c>
      <c r="F94" s="2">
        <f>'SSP2 26 (base)'!F94*'Transport demand all'!$B$200</f>
        <v>1.73692332480244</v>
      </c>
      <c r="G94" s="2">
        <f>'SSP2 26 (base)'!G94*'Transport demand all'!$B$200</f>
        <v>1.7139105456028467</v>
      </c>
      <c r="H94" s="2">
        <f>'SSP2 26 (base)'!H94*'Transport demand all'!$B$200</f>
        <v>1.6908977664032534</v>
      </c>
      <c r="I94" s="2">
        <f>'SSP2 26 (base)'!I94*'Transport demand all'!$B$200</f>
        <v>1.125</v>
      </c>
      <c r="J94" s="2">
        <f>'SSP2 26 (base)'!J94*'Transport demand all'!$B$200</f>
        <v>1.125</v>
      </c>
      <c r="K94" s="2">
        <f>'SSP2 26 (base)'!K94*'Transport demand all'!$B$200</f>
        <v>1.125</v>
      </c>
      <c r="M94" s="36"/>
      <c r="N94" s="36"/>
      <c r="Q94" s="3"/>
      <c r="R94" s="3"/>
      <c r="S94" s="3"/>
      <c r="T94" s="3"/>
      <c r="U94" s="3"/>
      <c r="V94" s="3"/>
      <c r="W94" s="3"/>
      <c r="X94" s="3"/>
      <c r="Y94" s="3"/>
      <c r="Z94" s="3"/>
    </row>
    <row r="95" spans="1:28" hidden="1" outlineLevel="1"/>
    <row r="96" spans="1:28" hidden="1" outlineLevel="1">
      <c r="A96" t="s">
        <v>29</v>
      </c>
    </row>
    <row r="97" spans="1:29" ht="14.5" hidden="1" outlineLevel="1">
      <c r="A97" s="16"/>
      <c r="B97" s="67">
        <v>2010</v>
      </c>
      <c r="C97" s="67">
        <v>2020</v>
      </c>
      <c r="D97" s="67">
        <v>2030</v>
      </c>
      <c r="E97" s="67">
        <v>2040</v>
      </c>
      <c r="F97" s="67">
        <v>2050</v>
      </c>
      <c r="G97" s="67">
        <v>2060</v>
      </c>
      <c r="H97" s="67">
        <v>2070</v>
      </c>
      <c r="I97" s="67">
        <v>2080</v>
      </c>
      <c r="J97" s="67">
        <v>2090</v>
      </c>
      <c r="K97" s="67">
        <v>2100</v>
      </c>
      <c r="T97" s="2"/>
      <c r="U97" s="2"/>
      <c r="V97" s="2"/>
      <c r="W97" s="2"/>
      <c r="X97" s="2"/>
      <c r="Y97" s="2"/>
      <c r="Z97" s="2"/>
      <c r="AA97" s="2"/>
      <c r="AB97" s="2"/>
      <c r="AC97" s="2"/>
    </row>
    <row r="98" spans="1:29" ht="14.5" hidden="1" outlineLevel="1">
      <c r="A98" s="16" t="s">
        <v>5</v>
      </c>
      <c r="B98" s="2">
        <f>B71/B85</f>
        <v>291.6266218822737</v>
      </c>
      <c r="C98" s="2">
        <f t="shared" ref="C98:K98" si="2">C71/C85</f>
        <v>428.87066824049288</v>
      </c>
      <c r="D98" s="2">
        <f t="shared" si="2"/>
        <v>503.75004147207642</v>
      </c>
      <c r="E98" s="2">
        <f t="shared" si="2"/>
        <v>660.64830369008541</v>
      </c>
      <c r="F98" s="2">
        <f t="shared" si="2"/>
        <v>846.87560070505572</v>
      </c>
      <c r="G98" s="2">
        <f t="shared" si="2"/>
        <v>1144.2118637402193</v>
      </c>
      <c r="H98" s="2">
        <f t="shared" si="2"/>
        <v>1609.4631767564047</v>
      </c>
      <c r="I98" s="2">
        <f t="shared" si="2"/>
        <v>2675.2794115641141</v>
      </c>
      <c r="J98" s="2">
        <f t="shared" si="2"/>
        <v>4355.4576597134073</v>
      </c>
      <c r="K98" s="2">
        <f t="shared" si="2"/>
        <v>6663.5929614814841</v>
      </c>
      <c r="N98" s="1"/>
      <c r="O98" s="1"/>
      <c r="P98" s="1"/>
      <c r="Q98" s="1"/>
      <c r="R98" s="1"/>
      <c r="T98" s="2"/>
      <c r="U98" s="2"/>
      <c r="V98" s="2"/>
      <c r="W98" s="2"/>
      <c r="X98" s="2"/>
      <c r="Y98" s="2"/>
      <c r="Z98" s="2"/>
      <c r="AA98" s="2"/>
      <c r="AB98" s="2"/>
      <c r="AC98" s="2"/>
    </row>
    <row r="99" spans="1:29" ht="14.5" hidden="1" outlineLevel="1">
      <c r="A99" s="16" t="s">
        <v>6</v>
      </c>
      <c r="B99" s="2">
        <f t="shared" ref="B99:K107" si="3">B72/B86</f>
        <v>63.968990089679835</v>
      </c>
      <c r="C99" s="2">
        <f t="shared" si="3"/>
        <v>210.5660425314623</v>
      </c>
      <c r="D99" s="2">
        <f t="shared" si="3"/>
        <v>469.67664564721042</v>
      </c>
      <c r="E99" s="2">
        <f t="shared" si="3"/>
        <v>874.41969365072589</v>
      </c>
      <c r="F99" s="2">
        <f t="shared" si="3"/>
        <v>1487.8678885418003</v>
      </c>
      <c r="G99" s="2">
        <f t="shared" si="3"/>
        <v>2038.6692218614737</v>
      </c>
      <c r="H99" s="2">
        <f t="shared" si="3"/>
        <v>2685.4773367436892</v>
      </c>
      <c r="I99" s="2">
        <f t="shared" si="3"/>
        <v>3294.6523616135055</v>
      </c>
      <c r="J99" s="2">
        <f t="shared" si="3"/>
        <v>5468.1551730414503</v>
      </c>
      <c r="K99" s="2">
        <f t="shared" si="3"/>
        <v>6136.7020592172548</v>
      </c>
      <c r="N99" s="1"/>
      <c r="O99" s="1"/>
      <c r="P99" s="1"/>
      <c r="Q99" s="1"/>
      <c r="R99" s="1"/>
      <c r="T99" s="2"/>
      <c r="U99" s="2"/>
      <c r="V99" s="2"/>
      <c r="W99" s="2"/>
      <c r="X99" s="2"/>
      <c r="Y99" s="2"/>
      <c r="Z99" s="2"/>
      <c r="AA99" s="2"/>
      <c r="AB99" s="2"/>
      <c r="AC99" s="2"/>
    </row>
    <row r="100" spans="1:29" ht="14.5" hidden="1" outlineLevel="1">
      <c r="A100" s="16" t="s">
        <v>11</v>
      </c>
      <c r="B100" s="2">
        <f t="shared" si="3"/>
        <v>5453.3779125774508</v>
      </c>
      <c r="C100" s="2">
        <f t="shared" si="3"/>
        <v>8074.5198515312559</v>
      </c>
      <c r="D100" s="2">
        <f t="shared" si="3"/>
        <v>8812.5782640567595</v>
      </c>
      <c r="E100" s="2">
        <f t="shared" si="3"/>
        <v>9576.2249236496773</v>
      </c>
      <c r="F100" s="2">
        <f t="shared" si="3"/>
        <v>10304.934508009086</v>
      </c>
      <c r="G100" s="2">
        <f t="shared" si="3"/>
        <v>10687.965563609438</v>
      </c>
      <c r="H100" s="2">
        <f t="shared" si="3"/>
        <v>10873.531141871727</v>
      </c>
      <c r="I100" s="2">
        <f t="shared" si="3"/>
        <v>10932.708724653548</v>
      </c>
      <c r="J100" s="2">
        <f t="shared" si="3"/>
        <v>10717.026728189077</v>
      </c>
      <c r="K100" s="2">
        <f t="shared" si="3"/>
        <v>10335.381679058166</v>
      </c>
      <c r="N100" s="1"/>
      <c r="O100" s="1"/>
      <c r="P100" s="1"/>
      <c r="Q100" s="1"/>
      <c r="R100" s="1"/>
      <c r="T100" s="2"/>
      <c r="U100" s="2"/>
      <c r="V100" s="2"/>
      <c r="W100" s="2"/>
      <c r="X100" s="2"/>
      <c r="Y100" s="2"/>
      <c r="Z100" s="2"/>
      <c r="AA100" s="2"/>
      <c r="AB100" s="2"/>
      <c r="AC100" s="2"/>
    </row>
    <row r="101" spans="1:29" ht="14.5" hidden="1" outlineLevel="1">
      <c r="A101" s="16" t="s">
        <v>2</v>
      </c>
      <c r="B101" s="2">
        <f t="shared" si="3"/>
        <v>187.26121534763686</v>
      </c>
      <c r="C101" s="2">
        <f t="shared" si="3"/>
        <v>376.90083325250936</v>
      </c>
      <c r="D101" s="2">
        <f t="shared" si="3"/>
        <v>663.15694726976574</v>
      </c>
      <c r="E101" s="2">
        <f t="shared" si="3"/>
        <v>1152.2708524299312</v>
      </c>
      <c r="F101" s="2">
        <f t="shared" si="3"/>
        <v>1921.3284688777403</v>
      </c>
      <c r="G101" s="2">
        <f t="shared" si="3"/>
        <v>2972.0477785469379</v>
      </c>
      <c r="H101" s="2">
        <f t="shared" si="3"/>
        <v>4486.1539012641197</v>
      </c>
      <c r="I101" s="2">
        <f t="shared" si="3"/>
        <v>6015.6823808177633</v>
      </c>
      <c r="J101" s="2">
        <f t="shared" si="3"/>
        <v>7965.2535303336435</v>
      </c>
      <c r="K101" s="2">
        <f t="shared" si="3"/>
        <v>10363.086913738292</v>
      </c>
      <c r="N101" s="1"/>
      <c r="O101" s="1"/>
      <c r="P101" s="1"/>
      <c r="Q101" s="1"/>
      <c r="R101" s="1"/>
      <c r="T101" s="2"/>
      <c r="U101" s="2"/>
      <c r="V101" s="2"/>
      <c r="W101" s="2"/>
      <c r="X101" s="2"/>
      <c r="Y101" s="2"/>
      <c r="Z101" s="2"/>
      <c r="AA101" s="2"/>
      <c r="AB101" s="2"/>
      <c r="AC101" s="2"/>
    </row>
    <row r="102" spans="1:29" ht="14.5" hidden="1" outlineLevel="1">
      <c r="A102" s="16" t="s">
        <v>3</v>
      </c>
      <c r="B102" s="2">
        <f t="shared" si="3"/>
        <v>1926.2589573782777</v>
      </c>
      <c r="C102" s="2">
        <f t="shared" si="3"/>
        <v>3143.9558266217123</v>
      </c>
      <c r="D102" s="2">
        <f t="shared" si="3"/>
        <v>3854.3341304025189</v>
      </c>
      <c r="E102" s="2">
        <f t="shared" si="3"/>
        <v>4821.3826745444121</v>
      </c>
      <c r="F102" s="2">
        <f t="shared" si="3"/>
        <v>5935.6536039389794</v>
      </c>
      <c r="G102" s="2">
        <f t="shared" si="3"/>
        <v>7420.7550789115494</v>
      </c>
      <c r="H102" s="2">
        <f t="shared" si="3"/>
        <v>8822.2603918590848</v>
      </c>
      <c r="I102" s="2">
        <f t="shared" si="3"/>
        <v>9976.531323377465</v>
      </c>
      <c r="J102" s="2">
        <f t="shared" si="3"/>
        <v>11083.704158683968</v>
      </c>
      <c r="K102" s="2">
        <f t="shared" si="3"/>
        <v>11987.254989776411</v>
      </c>
      <c r="N102" s="1"/>
      <c r="O102" s="1"/>
      <c r="P102" s="1"/>
      <c r="Q102" s="1"/>
      <c r="R102" s="1"/>
      <c r="T102" s="2"/>
      <c r="U102" s="2"/>
      <c r="V102" s="2"/>
      <c r="W102" s="2"/>
      <c r="X102" s="2"/>
      <c r="Y102" s="2"/>
      <c r="Z102" s="2"/>
      <c r="AA102" s="2"/>
      <c r="AB102" s="2"/>
      <c r="AC102" s="2"/>
    </row>
    <row r="103" spans="1:29" ht="14.5" hidden="1" outlineLevel="1">
      <c r="A103" s="16" t="s">
        <v>4</v>
      </c>
      <c r="B103" s="2">
        <f t="shared" si="3"/>
        <v>768.67760070860538</v>
      </c>
      <c r="C103" s="2">
        <f t="shared" si="3"/>
        <v>1193.7225311592958</v>
      </c>
      <c r="D103" s="2">
        <f t="shared" si="3"/>
        <v>1460.943905691154</v>
      </c>
      <c r="E103" s="2">
        <f t="shared" si="3"/>
        <v>1967.6149246782966</v>
      </c>
      <c r="F103" s="2">
        <f t="shared" si="3"/>
        <v>2557.8450860572339</v>
      </c>
      <c r="G103" s="2">
        <f t="shared" si="3"/>
        <v>3140.9993054011911</v>
      </c>
      <c r="H103" s="2">
        <f t="shared" si="3"/>
        <v>3707.7806535361947</v>
      </c>
      <c r="I103" s="2">
        <f t="shared" si="3"/>
        <v>4371.7878144588713</v>
      </c>
      <c r="J103" s="2">
        <f t="shared" si="3"/>
        <v>5171.1105707038532</v>
      </c>
      <c r="K103" s="2">
        <f t="shared" si="3"/>
        <v>6139.6493193316546</v>
      </c>
      <c r="N103" s="1"/>
      <c r="O103" s="1"/>
      <c r="P103" s="1"/>
      <c r="Q103" s="1"/>
      <c r="R103" s="1"/>
      <c r="T103" s="2"/>
      <c r="U103" s="2"/>
      <c r="V103" s="2"/>
      <c r="W103" s="2"/>
      <c r="X103" s="2"/>
      <c r="Y103" s="2"/>
      <c r="Z103" s="2"/>
      <c r="AA103" s="2"/>
      <c r="AB103" s="2"/>
      <c r="AC103" s="2"/>
    </row>
    <row r="104" spans="1:29" ht="14.5" hidden="1" outlineLevel="1">
      <c r="A104" s="16" t="s">
        <v>0</v>
      </c>
      <c r="B104" s="2">
        <f t="shared" si="3"/>
        <v>13624.386164892016</v>
      </c>
      <c r="C104" s="2">
        <f t="shared" si="3"/>
        <v>18850.566753907817</v>
      </c>
      <c r="D104" s="2">
        <f t="shared" si="3"/>
        <v>19280.064057989915</v>
      </c>
      <c r="E104" s="2">
        <f t="shared" si="3"/>
        <v>19413.654855776858</v>
      </c>
      <c r="F104" s="2">
        <f t="shared" si="3"/>
        <v>19236.626405615694</v>
      </c>
      <c r="G104" s="2">
        <f t="shared" si="3"/>
        <v>18760.216455583948</v>
      </c>
      <c r="H104" s="2">
        <f t="shared" si="3"/>
        <v>17974.080796993028</v>
      </c>
      <c r="I104" s="2">
        <f t="shared" si="3"/>
        <v>16957.005489556894</v>
      </c>
      <c r="J104" s="2">
        <f t="shared" si="3"/>
        <v>15699.97570242097</v>
      </c>
      <c r="K104" s="2">
        <f t="shared" si="3"/>
        <v>14244.53041347681</v>
      </c>
      <c r="N104" s="1"/>
      <c r="O104" s="1"/>
      <c r="P104" s="1"/>
      <c r="Q104" s="1"/>
      <c r="R104" s="1"/>
      <c r="T104" s="2"/>
      <c r="U104" s="2"/>
      <c r="V104" s="2"/>
      <c r="W104" s="2"/>
      <c r="X104" s="2"/>
      <c r="Y104" s="2"/>
      <c r="Z104" s="2"/>
      <c r="AA104" s="2"/>
      <c r="AB104" s="2"/>
      <c r="AC104" s="2"/>
    </row>
    <row r="105" spans="1:29" ht="14.5" hidden="1" outlineLevel="1">
      <c r="A105" s="16" t="s">
        <v>1</v>
      </c>
      <c r="B105" s="2">
        <f t="shared" si="3"/>
        <v>4678.4459322766625</v>
      </c>
      <c r="C105" s="2">
        <f t="shared" si="3"/>
        <v>6789.0424391497027</v>
      </c>
      <c r="D105" s="2">
        <f t="shared" si="3"/>
        <v>7278.1320476916453</v>
      </c>
      <c r="E105" s="2">
        <f t="shared" si="3"/>
        <v>7656.4591551751091</v>
      </c>
      <c r="F105" s="2">
        <f t="shared" si="3"/>
        <v>7956.4225799592386</v>
      </c>
      <c r="G105" s="2">
        <f t="shared" si="3"/>
        <v>8130.897821144772</v>
      </c>
      <c r="H105" s="2">
        <f t="shared" si="3"/>
        <v>8215.1516922299925</v>
      </c>
      <c r="I105" s="2">
        <f t="shared" si="3"/>
        <v>8197.3603244952574</v>
      </c>
      <c r="J105" s="2">
        <f t="shared" si="3"/>
        <v>8074.2724805357248</v>
      </c>
      <c r="K105" s="2">
        <f t="shared" si="3"/>
        <v>7837.7661497705658</v>
      </c>
      <c r="N105" s="1"/>
      <c r="O105" s="1"/>
      <c r="P105" s="1"/>
      <c r="Q105" s="1"/>
      <c r="R105" s="1"/>
      <c r="T105" s="2"/>
      <c r="U105" s="2"/>
      <c r="V105" s="2"/>
      <c r="W105" s="2"/>
      <c r="X105" s="2"/>
      <c r="Y105" s="2"/>
      <c r="Z105" s="2"/>
      <c r="AA105" s="2"/>
      <c r="AB105" s="2"/>
      <c r="AC105" s="2"/>
    </row>
    <row r="106" spans="1:29" ht="14.5" hidden="1" outlineLevel="1">
      <c r="A106" s="16" t="s">
        <v>7</v>
      </c>
      <c r="B106" s="2">
        <f t="shared" si="3"/>
        <v>916.53364919732724</v>
      </c>
      <c r="C106" s="2">
        <f t="shared" si="3"/>
        <v>1735.072290991134</v>
      </c>
      <c r="D106" s="2">
        <f t="shared" si="3"/>
        <v>2217.0178764979451</v>
      </c>
      <c r="E106" s="2">
        <f t="shared" si="3"/>
        <v>2633.5626047878077</v>
      </c>
      <c r="F106" s="2">
        <f t="shared" si="3"/>
        <v>3064.5155685117261</v>
      </c>
      <c r="G106" s="2">
        <f t="shared" si="3"/>
        <v>3480.1426450529466</v>
      </c>
      <c r="H106" s="2">
        <f t="shared" si="3"/>
        <v>3964.0266558020262</v>
      </c>
      <c r="I106" s="2">
        <f t="shared" si="3"/>
        <v>5997.2050583990604</v>
      </c>
      <c r="J106" s="2">
        <f t="shared" si="3"/>
        <v>6956.8986886193825</v>
      </c>
      <c r="K106" s="2">
        <f t="shared" si="3"/>
        <v>8084.9598748387425</v>
      </c>
      <c r="N106" s="1"/>
      <c r="O106" s="1"/>
      <c r="P106" s="1"/>
      <c r="Q106" s="1"/>
      <c r="R106" s="1"/>
      <c r="T106" s="2"/>
      <c r="U106" s="2"/>
      <c r="V106" s="2"/>
      <c r="W106" s="2"/>
      <c r="X106" s="2"/>
      <c r="Y106" s="2"/>
      <c r="Z106" s="2"/>
      <c r="AA106" s="2"/>
      <c r="AB106" s="2"/>
      <c r="AC106" s="2"/>
    </row>
    <row r="107" spans="1:29" ht="14.5" hidden="1" outlineLevel="1">
      <c r="A107" s="16" t="s">
        <v>8</v>
      </c>
      <c r="B107" s="2">
        <f t="shared" si="3"/>
        <v>85.925139385617058</v>
      </c>
      <c r="C107" s="2">
        <f t="shared" si="3"/>
        <v>191.10729339132132</v>
      </c>
      <c r="D107" s="2">
        <f t="shared" si="3"/>
        <v>381.15594010563711</v>
      </c>
      <c r="E107" s="2">
        <f t="shared" si="3"/>
        <v>806.35808615611518</v>
      </c>
      <c r="F107" s="2">
        <f t="shared" si="3"/>
        <v>1372.7923946036615</v>
      </c>
      <c r="G107" s="2">
        <f t="shared" si="3"/>
        <v>2232.7004012339485</v>
      </c>
      <c r="H107" s="2">
        <f t="shared" si="3"/>
        <v>3312.5404899538544</v>
      </c>
      <c r="I107" s="2">
        <f t="shared" si="3"/>
        <v>6270.010723408066</v>
      </c>
      <c r="J107" s="2">
        <f t="shared" si="3"/>
        <v>7410.846180191852</v>
      </c>
      <c r="K107" s="2">
        <f t="shared" si="3"/>
        <v>8172.2313647120645</v>
      </c>
      <c r="N107" s="1"/>
      <c r="O107" s="1"/>
      <c r="P107" s="1"/>
      <c r="Q107" s="1"/>
      <c r="R107" s="1"/>
      <c r="S107" s="1"/>
      <c r="T107" s="1"/>
      <c r="U107" s="1"/>
      <c r="V107" s="1"/>
      <c r="W107" s="1"/>
      <c r="X107" s="1"/>
      <c r="Y107" s="1"/>
    </row>
    <row r="108" spans="1:29" hidden="1" outlineLevel="1"/>
    <row r="109" spans="1:29" hidden="1" outlineLevel="1">
      <c r="A109" s="8" t="s">
        <v>30</v>
      </c>
    </row>
    <row r="110" spans="1:29" hidden="1" outlineLevel="1">
      <c r="A110" t="s">
        <v>31</v>
      </c>
    </row>
    <row r="111" spans="1:29" hidden="1" outlineLevel="1">
      <c r="A111" t="s">
        <v>32</v>
      </c>
    </row>
    <row r="112" spans="1:29" ht="14.5" hidden="1" outlineLevel="1">
      <c r="A112" s="21" t="s">
        <v>148</v>
      </c>
    </row>
    <row r="113" spans="1:11" ht="14.5" hidden="1" outlineLevel="1">
      <c r="A113" s="21" t="s">
        <v>151</v>
      </c>
    </row>
    <row r="114" spans="1:11" ht="14.5" hidden="1" outlineLevel="1">
      <c r="A114" s="21" t="s">
        <v>33</v>
      </c>
      <c r="B114" s="21"/>
      <c r="C114" s="21"/>
      <c r="D114" s="21"/>
      <c r="E114" s="8" t="s">
        <v>35</v>
      </c>
    </row>
    <row r="115" spans="1:11" hidden="1" outlineLevel="1">
      <c r="A115" s="37" t="s">
        <v>34</v>
      </c>
      <c r="B115" s="37">
        <v>0.3</v>
      </c>
      <c r="C115" s="37">
        <v>0.3</v>
      </c>
      <c r="D115" s="37">
        <v>0.3</v>
      </c>
      <c r="E115" s="37">
        <v>0.3</v>
      </c>
      <c r="F115" s="37">
        <v>0.3</v>
      </c>
      <c r="G115" s="37">
        <v>0.3</v>
      </c>
      <c r="H115" s="37">
        <v>0.3</v>
      </c>
      <c r="I115" s="37">
        <v>0.3</v>
      </c>
      <c r="J115" s="37">
        <v>0.3</v>
      </c>
      <c r="K115" s="37">
        <v>0.3</v>
      </c>
    </row>
    <row r="116" spans="1:11" ht="14.5" hidden="1" outlineLevel="1">
      <c r="A116" s="40"/>
      <c r="B116" s="42">
        <v>2010</v>
      </c>
      <c r="C116" s="42">
        <v>2020</v>
      </c>
      <c r="D116" s="42">
        <v>2030</v>
      </c>
      <c r="E116" s="42">
        <v>2040</v>
      </c>
      <c r="F116" s="42">
        <v>2050</v>
      </c>
      <c r="G116" s="42">
        <v>2060</v>
      </c>
      <c r="H116" s="42">
        <v>2070</v>
      </c>
      <c r="I116" s="42">
        <v>2080</v>
      </c>
      <c r="J116" s="42">
        <v>2090</v>
      </c>
      <c r="K116" s="42">
        <v>2100</v>
      </c>
    </row>
    <row r="117" spans="1:11" ht="14.5" hidden="1" outlineLevel="1">
      <c r="A117" s="42" t="s">
        <v>5</v>
      </c>
      <c r="B117" s="43">
        <f>'SSP2 26 (base)'!B117</f>
        <v>2.1378200572916701</v>
      </c>
      <c r="C117" s="43">
        <f>'Transport demand all'!$B$192*'SSP2 26 (base)'!C117</f>
        <v>2.1782716015125159</v>
      </c>
      <c r="D117" s="43">
        <f>'Transport demand all'!$B$192*'SSP2 26 (base)'!D117</f>
        <v>2.1676915388392826</v>
      </c>
      <c r="E117" s="43">
        <f>'Transport demand all'!$B$192*'SSP2 26 (base)'!E117</f>
        <v>2.1571114761660488</v>
      </c>
      <c r="F117" s="43">
        <f>'Transport demand all'!$B$192*'SSP2 26 (base)'!F117</f>
        <v>2.1465314134928151</v>
      </c>
      <c r="G117" s="43">
        <f>'Transport demand all'!$B$192*'SSP2 26 (base)'!G117</f>
        <v>2.1359513508195813</v>
      </c>
      <c r="H117" s="43">
        <f>'Transport demand all'!$B$192*'SSP2 26 (base)'!H117</f>
        <v>2.1253712881463471</v>
      </c>
      <c r="I117" s="43">
        <f>'Transport demand all'!$B$192*'SSP2 26 (base)'!I117</f>
        <v>2.0624640746934237</v>
      </c>
      <c r="J117" s="43">
        <f>'Transport demand all'!$B$192*'SSP2 26 (base)'!J117</f>
        <v>2.0014188029758024</v>
      </c>
      <c r="K117" s="43">
        <f>'Transport demand all'!$B$192*'SSP2 26 (base)'!K117</f>
        <v>1.9421803628266929</v>
      </c>
    </row>
    <row r="118" spans="1:11" ht="14.5" hidden="1" outlineLevel="1">
      <c r="A118" s="42" t="s">
        <v>6</v>
      </c>
      <c r="B118" s="43">
        <f>'SSP2 26 (base)'!B118</f>
        <v>1.9927996227424347</v>
      </c>
      <c r="C118" s="43">
        <f>'Transport demand all'!$B$192*'SSP2 26 (base)'!C118</f>
        <v>2.0305071097630099</v>
      </c>
      <c r="D118" s="43">
        <f>'Transport demand all'!$B$192*'SSP2 26 (base)'!D118</f>
        <v>2.049479945439677</v>
      </c>
      <c r="E118" s="43">
        <f>'Transport demand all'!$B$192*'SSP2 26 (base)'!E118</f>
        <v>2.0684527811163442</v>
      </c>
      <c r="F118" s="43">
        <f>'Transport demand all'!$B$192*'SSP2 26 (base)'!F118</f>
        <v>2.0874256167930119</v>
      </c>
      <c r="G118" s="43">
        <f>'Transport demand all'!$B$192*'SSP2 26 (base)'!G118</f>
        <v>2.1063984524696795</v>
      </c>
      <c r="H118" s="43">
        <f>'Transport demand all'!$B$192*'SSP2 26 (base)'!H118</f>
        <v>2.1253712881463471</v>
      </c>
      <c r="I118" s="43">
        <f>'Transport demand all'!$B$192*'SSP2 26 (base)'!I118</f>
        <v>2.0624640746934237</v>
      </c>
      <c r="J118" s="43">
        <f>'Transport demand all'!$B$192*'SSP2 26 (base)'!J118</f>
        <v>2.0014188029758024</v>
      </c>
      <c r="K118" s="43">
        <f>'Transport demand all'!$B$192*'SSP2 26 (base)'!K118</f>
        <v>1.9421803628266929</v>
      </c>
    </row>
    <row r="119" spans="1:11" ht="14.5" hidden="1" outlineLevel="1">
      <c r="A119" s="42" t="s">
        <v>11</v>
      </c>
      <c r="B119" s="43">
        <f>'SSP2 26 (base)'!B119</f>
        <v>3.0374470969511083</v>
      </c>
      <c r="C119" s="43">
        <f>'Transport demand all'!$B$192*'SSP2 26 (base)'!C119</f>
        <v>3.0949212632831689</v>
      </c>
      <c r="D119" s="43">
        <f>'Transport demand all'!$B$192*'SSP2 26 (base)'!D119</f>
        <v>2.9010112682558087</v>
      </c>
      <c r="E119" s="43">
        <f>'Transport demand all'!$B$192*'SSP2 26 (base)'!E119</f>
        <v>2.7071012732284476</v>
      </c>
      <c r="F119" s="43">
        <f>'Transport demand all'!$B$192*'SSP2 26 (base)'!F119</f>
        <v>2.5131912782010795</v>
      </c>
      <c r="G119" s="43">
        <f>'Transport demand all'!$B$192*'SSP2 26 (base)'!G119</f>
        <v>2.3192812831737188</v>
      </c>
      <c r="H119" s="43">
        <f>'Transport demand all'!$B$192*'SSP2 26 (base)'!H119</f>
        <v>2.1253712881463471</v>
      </c>
      <c r="I119" s="43">
        <f>'Transport demand all'!$B$192*'SSP2 26 (base)'!I119</f>
        <v>2.0624640746934237</v>
      </c>
      <c r="J119" s="43">
        <f>'Transport demand all'!$B$192*'SSP2 26 (base)'!J119</f>
        <v>2.0014188029758024</v>
      </c>
      <c r="K119" s="43">
        <f>'Transport demand all'!$B$192*'SSP2 26 (base)'!K119</f>
        <v>1.9421803628266929</v>
      </c>
    </row>
    <row r="120" spans="1:11" ht="14.5" hidden="1" outlineLevel="1">
      <c r="A120" s="42" t="s">
        <v>2</v>
      </c>
      <c r="B120" s="43">
        <f>'SSP2 26 (base)'!B120</f>
        <v>2.639329989612262</v>
      </c>
      <c r="C120" s="43">
        <f>'Transport demand all'!$B$192*'SSP2 26 (base)'!C120</f>
        <v>2.6892710374680209</v>
      </c>
      <c r="D120" s="43">
        <f>'Transport demand all'!$B$192*'SSP2 26 (base)'!D120</f>
        <v>2.5764910876036846</v>
      </c>
      <c r="E120" s="43">
        <f>'Transport demand all'!$B$192*'SSP2 26 (base)'!E120</f>
        <v>2.4637111377393501</v>
      </c>
      <c r="F120" s="43">
        <f>'Transport demand all'!$B$192*'SSP2 26 (base)'!F120</f>
        <v>2.3509311878750156</v>
      </c>
      <c r="G120" s="43">
        <f>'Transport demand all'!$B$192*'SSP2 26 (base)'!G120</f>
        <v>2.2381512380106812</v>
      </c>
      <c r="H120" s="43">
        <f>'Transport demand all'!$B$192*'SSP2 26 (base)'!H120</f>
        <v>2.1253712881463471</v>
      </c>
      <c r="I120" s="43">
        <f>'Transport demand all'!$B$192*'SSP2 26 (base)'!I120</f>
        <v>2.0624640746934237</v>
      </c>
      <c r="J120" s="43">
        <f>'Transport demand all'!$B$192*'SSP2 26 (base)'!J120</f>
        <v>2.0014188029758024</v>
      </c>
      <c r="K120" s="43">
        <f>'Transport demand all'!$B$192*'SSP2 26 (base)'!K120</f>
        <v>1.9421803628266929</v>
      </c>
    </row>
    <row r="121" spans="1:11" ht="14.5" hidden="1" outlineLevel="1">
      <c r="A121" s="42" t="s">
        <v>3</v>
      </c>
      <c r="B121" s="43">
        <f>'SSP2 26 (base)'!B121</f>
        <v>2.4602892978071242</v>
      </c>
      <c r="C121" s="43">
        <f>'Transport demand all'!$B$192*'SSP2 26 (base)'!C121</f>
        <v>2.5068425617204584</v>
      </c>
      <c r="D121" s="43">
        <f>'Transport demand all'!$B$192*'SSP2 26 (base)'!D121</f>
        <v>2.4305483070056368</v>
      </c>
      <c r="E121" s="43">
        <f>'Transport demand all'!$B$192*'SSP2 26 (base)'!E121</f>
        <v>2.354254052290814</v>
      </c>
      <c r="F121" s="43">
        <f>'Transport demand all'!$B$192*'SSP2 26 (base)'!F121</f>
        <v>2.2779597975759929</v>
      </c>
      <c r="G121" s="43">
        <f>'Transport demand all'!$B$192*'SSP2 26 (base)'!G121</f>
        <v>2.2016655428611696</v>
      </c>
      <c r="H121" s="43">
        <f>'Transport demand all'!$B$192*'SSP2 26 (base)'!H121</f>
        <v>2.1253712881463471</v>
      </c>
      <c r="I121" s="43">
        <f>'Transport demand all'!$B$192*'SSP2 26 (base)'!I121</f>
        <v>2.0624640746934237</v>
      </c>
      <c r="J121" s="43">
        <f>'Transport demand all'!$B$192*'SSP2 26 (base)'!J121</f>
        <v>2.0014188029758024</v>
      </c>
      <c r="K121" s="43">
        <f>'Transport demand all'!$B$192*'SSP2 26 (base)'!K121</f>
        <v>1.9421803628266929</v>
      </c>
    </row>
    <row r="122" spans="1:11" ht="14.5" hidden="1" outlineLevel="1">
      <c r="A122" s="42" t="s">
        <v>4</v>
      </c>
      <c r="B122" s="43">
        <f>'SSP2 26 (base)'!B122</f>
        <v>2.2933939494975801</v>
      </c>
      <c r="C122" s="43">
        <f>'Transport demand all'!$B$192*'SSP2 26 (base)'!C122</f>
        <v>2.3367892420281637</v>
      </c>
      <c r="D122" s="43">
        <f>'Transport demand all'!$B$192*'SSP2 26 (base)'!D122</f>
        <v>2.2945056512518001</v>
      </c>
      <c r="E122" s="43">
        <f>'Transport demand all'!$B$192*'SSP2 26 (base)'!E122</f>
        <v>2.2522220604754368</v>
      </c>
      <c r="F122" s="43">
        <f>'Transport demand all'!$B$192*'SSP2 26 (base)'!F122</f>
        <v>2.2099384696990731</v>
      </c>
      <c r="G122" s="43">
        <f>'Transport demand all'!$B$192*'SSP2 26 (base)'!G122</f>
        <v>2.1676548789227099</v>
      </c>
      <c r="H122" s="43">
        <f>'Transport demand all'!$B$192*'SSP2 26 (base)'!H122</f>
        <v>2.1253712881463471</v>
      </c>
      <c r="I122" s="43">
        <f>'Transport demand all'!$B$192*'SSP2 26 (base)'!I122</f>
        <v>2.0624640746934237</v>
      </c>
      <c r="J122" s="43">
        <f>'Transport demand all'!$B$192*'SSP2 26 (base)'!J122</f>
        <v>2.0014188029758024</v>
      </c>
      <c r="K122" s="43">
        <f>'Transport demand all'!$B$192*'SSP2 26 (base)'!K122</f>
        <v>1.9421803628266929</v>
      </c>
    </row>
    <row r="123" spans="1:11" ht="14.5" hidden="1" outlineLevel="1">
      <c r="A123" s="42" t="s">
        <v>0</v>
      </c>
      <c r="B123" s="43">
        <f>'SSP2 26 (base)'!B123</f>
        <v>3.2584888378733448</v>
      </c>
      <c r="C123" s="43">
        <f>'Transport demand all'!$B$192*'SSP2 26 (base)'!C123</f>
        <v>3.3201455263625306</v>
      </c>
      <c r="D123" s="43">
        <f>'Transport demand all'!$B$192*'SSP2 26 (base)'!D123</f>
        <v>3.081190678719294</v>
      </c>
      <c r="E123" s="43">
        <f>'Transport demand all'!$B$192*'SSP2 26 (base)'!E123</f>
        <v>2.842235831076056</v>
      </c>
      <c r="F123" s="43">
        <f>'Transport demand all'!$B$192*'SSP2 26 (base)'!F123</f>
        <v>2.6032809834328261</v>
      </c>
      <c r="G123" s="43">
        <f>'Transport demand all'!$B$192*'SSP2 26 (base)'!G123</f>
        <v>2.3643261357895882</v>
      </c>
      <c r="H123" s="43">
        <f>'Transport demand all'!$B$192*'SSP2 26 (base)'!H123</f>
        <v>2.1253712881463471</v>
      </c>
      <c r="I123" s="43">
        <f>'Transport demand all'!$B$192*'SSP2 26 (base)'!I123</f>
        <v>2.0624640746934237</v>
      </c>
      <c r="J123" s="43">
        <f>'Transport demand all'!$B$192*'SSP2 26 (base)'!J123</f>
        <v>2.0014188029758024</v>
      </c>
      <c r="K123" s="43">
        <f>'Transport demand all'!$B$192*'SSP2 26 (base)'!K123</f>
        <v>1.9421803628266929</v>
      </c>
    </row>
    <row r="124" spans="1:11" ht="14.5" hidden="1" outlineLevel="1">
      <c r="A124" s="42" t="s">
        <v>1</v>
      </c>
      <c r="B124" s="43">
        <f>'SSP2 26 (base)'!B124</f>
        <v>2.8313998684120483</v>
      </c>
      <c r="C124" s="43">
        <f>'Transport demand all'!$B$192*'SSP2 26 (base)'!C124</f>
        <v>2.8849752367379802</v>
      </c>
      <c r="D124" s="43">
        <f>'Transport demand all'!$B$192*'SSP2 26 (base)'!D124</f>
        <v>2.7330544470196529</v>
      </c>
      <c r="E124" s="43">
        <f>'Transport demand all'!$B$192*'SSP2 26 (base)'!E124</f>
        <v>2.5811336573013279</v>
      </c>
      <c r="F124" s="43">
        <f>'Transport demand all'!$B$192*'SSP2 26 (base)'!F124</f>
        <v>2.4292128675829998</v>
      </c>
      <c r="G124" s="43">
        <f>'Transport demand all'!$B$192*'SSP2 26 (base)'!G124</f>
        <v>2.2772920778646752</v>
      </c>
      <c r="H124" s="43">
        <f>'Transport demand all'!$B$192*'SSP2 26 (base)'!H124</f>
        <v>2.1253712881463471</v>
      </c>
      <c r="I124" s="43">
        <f>'Transport demand all'!$B$192*'SSP2 26 (base)'!I124</f>
        <v>2.0624640746934237</v>
      </c>
      <c r="J124" s="43">
        <f>'Transport demand all'!$B$192*'SSP2 26 (base)'!J124</f>
        <v>2.0014188029758024</v>
      </c>
      <c r="K124" s="43">
        <f>'Transport demand all'!$B$192*'SSP2 26 (base)'!K124</f>
        <v>1.9421803628266929</v>
      </c>
    </row>
    <row r="125" spans="1:11" ht="14.5" hidden="1" outlineLevel="1">
      <c r="A125" s="42" t="s">
        <v>7</v>
      </c>
      <c r="B125" s="43">
        <f>'SSP2 26 (base)'!B125</f>
        <v>1.8576167450844432</v>
      </c>
      <c r="C125" s="43">
        <f>'Transport demand all'!$B$192*'SSP2 26 (base)'!C125</f>
        <v>1.8927663198360074</v>
      </c>
      <c r="D125" s="43">
        <f>'Transport demand all'!$B$192*'SSP2 26 (base)'!D125</f>
        <v>1.9392873134980757</v>
      </c>
      <c r="E125" s="43">
        <f>'Transport demand all'!$B$192*'SSP2 26 (base)'!E125</f>
        <v>1.9858083071601433</v>
      </c>
      <c r="F125" s="43">
        <f>'Transport demand all'!$B$192*'SSP2 26 (base)'!F125</f>
        <v>2.032329300822211</v>
      </c>
      <c r="G125" s="43">
        <f>'Transport demand all'!$B$192*'SSP2 26 (base)'!G125</f>
        <v>2.0788502944842788</v>
      </c>
      <c r="H125" s="43">
        <f>'Transport demand all'!$B$192*'SSP2 26 (base)'!H125</f>
        <v>2.1253712881463471</v>
      </c>
      <c r="I125" s="43">
        <f>'Transport demand all'!$B$192*'SSP2 26 (base)'!I125</f>
        <v>2.0624640746934237</v>
      </c>
      <c r="J125" s="43">
        <f>'Transport demand all'!$B$192*'SSP2 26 (base)'!J125</f>
        <v>2.0014188029758024</v>
      </c>
      <c r="K125" s="43">
        <f>'Transport demand all'!$B$192*'SSP2 26 (base)'!K125</f>
        <v>1.9421803628266929</v>
      </c>
    </row>
    <row r="126" spans="1:11" ht="14.5" hidden="1" outlineLevel="1">
      <c r="A126" s="42" t="s">
        <v>8</v>
      </c>
      <c r="B126" s="43">
        <f>'SSP2 26 (base)'!B126</f>
        <v>1.731604087153183</v>
      </c>
      <c r="C126" s="43">
        <f>'Transport demand all'!$B$192*'SSP2 26 (base)'!C126</f>
        <v>1.7643692673027289</v>
      </c>
      <c r="D126" s="43">
        <f>'Transport demand all'!$B$192*'SSP2 26 (base)'!D126</f>
        <v>1.8365696714714526</v>
      </c>
      <c r="E126" s="43">
        <f>'Transport demand all'!$B$192*'SSP2 26 (base)'!E126</f>
        <v>1.9087700756401755</v>
      </c>
      <c r="F126" s="43">
        <f>'Transport demand all'!$B$192*'SSP2 26 (base)'!F126</f>
        <v>1.9809704798088987</v>
      </c>
      <c r="G126" s="43">
        <f>'Transport demand all'!$B$192*'SSP2 26 (base)'!G126</f>
        <v>2.0531708839776237</v>
      </c>
      <c r="H126" s="43">
        <f>'Transport demand all'!$B$192*'SSP2 26 (base)'!H126</f>
        <v>2.1253712881463471</v>
      </c>
      <c r="I126" s="43">
        <f>'Transport demand all'!$B$192*'SSP2 26 (base)'!I126</f>
        <v>2.0624640746934237</v>
      </c>
      <c r="J126" s="43">
        <f>'Transport demand all'!$B$192*'SSP2 26 (base)'!J126</f>
        <v>2.0014188029758024</v>
      </c>
      <c r="K126" s="43">
        <f>'Transport demand all'!$B$192*'SSP2 26 (base)'!K126</f>
        <v>1.9421803628266929</v>
      </c>
    </row>
    <row r="127" spans="1:11" hidden="1" outlineLevel="1">
      <c r="H127" s="108"/>
      <c r="I127" s="108"/>
      <c r="J127" s="108"/>
      <c r="K127" s="108"/>
    </row>
    <row r="128" spans="1:11" ht="14.5" hidden="1" outlineLevel="1">
      <c r="A128" t="s">
        <v>36</v>
      </c>
    </row>
    <row r="129" spans="1:26" ht="14.5" hidden="1" outlineLevel="1">
      <c r="A129" s="5" t="s">
        <v>37</v>
      </c>
      <c r="B129" s="32"/>
      <c r="C129" s="32"/>
      <c r="D129" s="32"/>
      <c r="E129" s="32"/>
      <c r="F129" s="32"/>
      <c r="G129" s="32"/>
      <c r="H129" s="32"/>
      <c r="I129" s="32"/>
      <c r="J129" s="32"/>
      <c r="K129" s="32"/>
      <c r="L129" s="5"/>
    </row>
    <row r="130" spans="1:26" ht="14.5" hidden="1" outlineLevel="1">
      <c r="A130" s="32"/>
      <c r="B130" s="68">
        <v>2010</v>
      </c>
      <c r="C130" s="68">
        <v>2020</v>
      </c>
      <c r="D130" s="68">
        <v>2030</v>
      </c>
      <c r="E130" s="68">
        <v>2040</v>
      </c>
      <c r="F130" s="68">
        <v>2050</v>
      </c>
      <c r="G130" s="68">
        <v>2060</v>
      </c>
      <c r="H130" s="68">
        <v>2070</v>
      </c>
      <c r="I130" s="68">
        <v>2080</v>
      </c>
      <c r="J130" s="68">
        <v>2090</v>
      </c>
      <c r="K130" s="68">
        <v>2100</v>
      </c>
      <c r="L130" s="5"/>
      <c r="N130" s="1"/>
      <c r="O130" s="1"/>
      <c r="P130" s="1"/>
      <c r="Q130" s="1"/>
      <c r="R130" s="1"/>
      <c r="S130" s="1"/>
      <c r="T130" s="1"/>
      <c r="U130" s="1"/>
      <c r="V130" s="1"/>
      <c r="W130" s="1"/>
      <c r="X130" s="1"/>
      <c r="Y130" s="1"/>
    </row>
    <row r="131" spans="1:26" ht="14.5" hidden="1" outlineLevel="1">
      <c r="A131" s="32" t="s">
        <v>5</v>
      </c>
      <c r="B131" s="6">
        <f>B98*B10</f>
        <v>249.70119034199391</v>
      </c>
      <c r="C131" s="6">
        <f t="shared" ref="C131:K131" si="4">C98*C10</f>
        <v>450.25657876536968</v>
      </c>
      <c r="D131" s="6">
        <f t="shared" si="4"/>
        <v>621.39517650629909</v>
      </c>
      <c r="E131" s="6">
        <f t="shared" si="4"/>
        <v>924.24629078577266</v>
      </c>
      <c r="F131" s="6">
        <f t="shared" si="4"/>
        <v>1295.340260527176</v>
      </c>
      <c r="G131" s="6">
        <f t="shared" si="4"/>
        <v>1854.4533709742343</v>
      </c>
      <c r="H131" s="6">
        <f t="shared" si="4"/>
        <v>2699.4864836285465</v>
      </c>
      <c r="I131" s="6">
        <f t="shared" si="4"/>
        <v>4543.8643587913921</v>
      </c>
      <c r="J131" s="6">
        <f t="shared" si="4"/>
        <v>7347.3407775124051</v>
      </c>
      <c r="K131" s="6">
        <f t="shared" si="4"/>
        <v>10972.445724187182</v>
      </c>
      <c r="L131" s="5"/>
      <c r="N131" s="1"/>
      <c r="O131" s="1"/>
      <c r="P131" s="1"/>
      <c r="Q131" s="1"/>
      <c r="R131" s="1"/>
      <c r="S131" s="1"/>
      <c r="T131" s="1"/>
      <c r="U131" s="1"/>
      <c r="V131" s="1"/>
      <c r="W131" s="1"/>
      <c r="X131" s="1"/>
      <c r="Y131" s="1"/>
    </row>
    <row r="132" spans="1:26" ht="14.5" hidden="1" outlineLevel="1">
      <c r="A132" s="32" t="s">
        <v>6</v>
      </c>
      <c r="B132" s="6">
        <f t="shared" ref="B132:K140" si="5">B99*B11</f>
        <v>93.386767276813472</v>
      </c>
      <c r="C132" s="6">
        <f t="shared" si="5"/>
        <v>315.77702961728875</v>
      </c>
      <c r="D132" s="6">
        <f t="shared" si="5"/>
        <v>701.18679218151522</v>
      </c>
      <c r="E132" s="6">
        <f t="shared" si="5"/>
        <v>1262.4918488894632</v>
      </c>
      <c r="F132" s="6">
        <f t="shared" si="5"/>
        <v>2019.3253912078167</v>
      </c>
      <c r="G132" s="6">
        <f t="shared" si="5"/>
        <v>2536.7279613038822</v>
      </c>
      <c r="H132" s="6">
        <f t="shared" si="5"/>
        <v>3003.0543691302892</v>
      </c>
      <c r="I132" s="6">
        <f t="shared" si="5"/>
        <v>3260.5223593661972</v>
      </c>
      <c r="J132" s="6">
        <f t="shared" si="5"/>
        <v>4699.7949086279214</v>
      </c>
      <c r="K132" s="6">
        <f t="shared" si="5"/>
        <v>4474.0852135207861</v>
      </c>
      <c r="L132" s="5"/>
      <c r="N132" s="1"/>
      <c r="O132" s="1"/>
      <c r="P132" s="1"/>
      <c r="Q132" s="1"/>
      <c r="R132" s="1"/>
      <c r="S132" s="1"/>
      <c r="T132" s="1"/>
      <c r="U132" s="1"/>
      <c r="V132" s="1"/>
      <c r="W132" s="1"/>
      <c r="X132" s="1"/>
      <c r="Y132" s="1"/>
    </row>
    <row r="133" spans="1:26" ht="14.5" hidden="1" outlineLevel="1">
      <c r="A133" s="32" t="s">
        <v>11</v>
      </c>
      <c r="B133" s="6">
        <f t="shared" si="5"/>
        <v>3326.434460825973</v>
      </c>
      <c r="C133" s="6">
        <f t="shared" si="5"/>
        <v>5179.8047830300638</v>
      </c>
      <c r="D133" s="6">
        <f t="shared" si="5"/>
        <v>5962.6513294295655</v>
      </c>
      <c r="E133" s="6">
        <f t="shared" si="5"/>
        <v>6819.3053093193848</v>
      </c>
      <c r="F133" s="6">
        <f t="shared" si="5"/>
        <v>7716.6427314084413</v>
      </c>
      <c r="G133" s="6">
        <f t="shared" si="5"/>
        <v>8383.2176150081214</v>
      </c>
      <c r="H133" s="6">
        <f t="shared" si="5"/>
        <v>8836.6299387658728</v>
      </c>
      <c r="I133" s="6">
        <f t="shared" si="5"/>
        <v>9104.7076934885754</v>
      </c>
      <c r="J133" s="6">
        <f t="shared" si="5"/>
        <v>9041.8588482587293</v>
      </c>
      <c r="K133" s="6">
        <f t="shared" si="5"/>
        <v>8752.1750044678774</v>
      </c>
      <c r="L133" s="5"/>
      <c r="N133" s="1"/>
      <c r="O133" s="1"/>
      <c r="P133" s="1"/>
      <c r="Q133" s="1"/>
      <c r="R133" s="1"/>
      <c r="S133" s="1"/>
      <c r="T133" s="1"/>
      <c r="U133" s="1"/>
      <c r="V133" s="1"/>
      <c r="W133" s="1"/>
      <c r="X133" s="1"/>
      <c r="Y133" s="1"/>
    </row>
    <row r="134" spans="1:26" ht="14.5" hidden="1" outlineLevel="1">
      <c r="A134" s="32" t="s">
        <v>2</v>
      </c>
      <c r="B134" s="6">
        <f t="shared" si="5"/>
        <v>52.233299246193447</v>
      </c>
      <c r="C134" s="6">
        <f t="shared" si="5"/>
        <v>105.29600994081491</v>
      </c>
      <c r="D134" s="6">
        <f t="shared" si="5"/>
        <v>183.25307785909501</v>
      </c>
      <c r="E134" s="6">
        <f t="shared" si="5"/>
        <v>314.00784627867722</v>
      </c>
      <c r="F134" s="6">
        <f t="shared" si="5"/>
        <v>510.32249021533744</v>
      </c>
      <c r="G134" s="6">
        <f t="shared" si="5"/>
        <v>758.97077082452404</v>
      </c>
      <c r="H134" s="6">
        <f t="shared" si="5"/>
        <v>1086.3265531243296</v>
      </c>
      <c r="I134" s="6">
        <f t="shared" si="5"/>
        <v>1355.048422561965</v>
      </c>
      <c r="J134" s="6">
        <f t="shared" si="5"/>
        <v>1641.4106243155964</v>
      </c>
      <c r="K134" s="6">
        <f t="shared" si="5"/>
        <v>1928.9955306466304</v>
      </c>
      <c r="L134" s="5"/>
      <c r="N134" s="1"/>
      <c r="O134" s="1"/>
      <c r="P134" s="1"/>
      <c r="Q134" s="1"/>
      <c r="R134" s="1"/>
      <c r="S134" s="1"/>
      <c r="T134" s="1"/>
      <c r="U134" s="1"/>
      <c r="V134" s="1"/>
      <c r="W134" s="1"/>
      <c r="X134" s="1"/>
      <c r="Y134" s="1"/>
    </row>
    <row r="135" spans="1:26" ht="14.5" hidden="1" outlineLevel="1">
      <c r="A135" s="32" t="s">
        <v>3</v>
      </c>
      <c r="B135" s="6">
        <f t="shared" si="5"/>
        <v>1128.3359700265842</v>
      </c>
      <c r="C135" s="6">
        <f t="shared" si="5"/>
        <v>1988.528497489697</v>
      </c>
      <c r="D135" s="6">
        <f t="shared" si="5"/>
        <v>2530.2923698239961</v>
      </c>
      <c r="E135" s="6">
        <f t="shared" si="5"/>
        <v>3196.5212976486846</v>
      </c>
      <c r="F135" s="6">
        <f t="shared" si="5"/>
        <v>3872.2929531986128</v>
      </c>
      <c r="G135" s="6">
        <f t="shared" si="5"/>
        <v>4654.8422056170748</v>
      </c>
      <c r="H135" s="6">
        <f t="shared" si="5"/>
        <v>5234.5457251511525</v>
      </c>
      <c r="I135" s="6">
        <f t="shared" si="5"/>
        <v>5519.4833285079612</v>
      </c>
      <c r="J135" s="6">
        <f t="shared" si="5"/>
        <v>5609.8893874555688</v>
      </c>
      <c r="K135" s="6">
        <f t="shared" si="5"/>
        <v>5416.9341381970244</v>
      </c>
      <c r="L135" s="5"/>
      <c r="N135" s="1"/>
      <c r="O135" s="1"/>
      <c r="P135" s="1"/>
      <c r="Q135" s="1"/>
      <c r="R135" s="1"/>
      <c r="S135" s="1"/>
      <c r="T135" s="1"/>
      <c r="U135" s="1"/>
      <c r="V135" s="1"/>
      <c r="W135" s="1"/>
      <c r="X135" s="1"/>
      <c r="Y135" s="1"/>
    </row>
    <row r="136" spans="1:26" ht="14.5" hidden="1" outlineLevel="1">
      <c r="A136" s="32" t="s">
        <v>4</v>
      </c>
      <c r="B136" s="6">
        <f t="shared" si="5"/>
        <v>292.75629954918696</v>
      </c>
      <c r="C136" s="6">
        <f t="shared" si="5"/>
        <v>531.62199705220883</v>
      </c>
      <c r="D136" s="6">
        <f t="shared" si="5"/>
        <v>722.20020978294508</v>
      </c>
      <c r="E136" s="6">
        <f t="shared" si="5"/>
        <v>1047.3779962887897</v>
      </c>
      <c r="F136" s="6">
        <f t="shared" si="5"/>
        <v>1422.315532949212</v>
      </c>
      <c r="G136" s="6">
        <f t="shared" si="5"/>
        <v>1772.4462981510285</v>
      </c>
      <c r="H136" s="6">
        <f t="shared" si="5"/>
        <v>2075.5941202944496</v>
      </c>
      <c r="I136" s="6">
        <f t="shared" si="5"/>
        <v>2376.4834877804146</v>
      </c>
      <c r="J136" s="6">
        <f t="shared" si="5"/>
        <v>2676.6573263484133</v>
      </c>
      <c r="K136" s="6">
        <f t="shared" si="5"/>
        <v>2970.4844779644941</v>
      </c>
      <c r="L136" s="5"/>
      <c r="N136" s="1"/>
      <c r="O136" s="1"/>
      <c r="P136" s="1"/>
      <c r="Q136" s="1"/>
      <c r="R136" s="1"/>
      <c r="S136" s="1"/>
      <c r="T136" s="1"/>
      <c r="U136" s="1"/>
      <c r="V136" s="1"/>
      <c r="W136" s="1"/>
      <c r="X136" s="1"/>
      <c r="Y136" s="1"/>
    </row>
    <row r="137" spans="1:26" ht="14.5" hidden="1" outlineLevel="1">
      <c r="A137" s="32" t="s">
        <v>0</v>
      </c>
      <c r="B137" s="6">
        <f t="shared" si="5"/>
        <v>4744.8097333909791</v>
      </c>
      <c r="C137" s="6">
        <f t="shared" si="5"/>
        <v>7266.5436597147909</v>
      </c>
      <c r="D137" s="6">
        <f t="shared" si="5"/>
        <v>8353.0286466173493</v>
      </c>
      <c r="E137" s="6">
        <f t="shared" si="5"/>
        <v>9380.8442834926063</v>
      </c>
      <c r="F137" s="6">
        <f t="shared" si="5"/>
        <v>10331.11156475264</v>
      </c>
      <c r="G137" s="6">
        <f t="shared" si="5"/>
        <v>11190.212156320624</v>
      </c>
      <c r="H137" s="6">
        <f t="shared" si="5"/>
        <v>11805.6826299205</v>
      </c>
      <c r="I137" s="6">
        <f t="shared" si="5"/>
        <v>12110.929301960578</v>
      </c>
      <c r="J137" s="6">
        <f t="shared" si="5"/>
        <v>11987.885389527075</v>
      </c>
      <c r="K137" s="6">
        <f t="shared" si="5"/>
        <v>11426.585116912724</v>
      </c>
      <c r="L137" s="5"/>
      <c r="N137" s="1"/>
      <c r="O137" s="1"/>
      <c r="P137" s="1"/>
      <c r="Q137" s="1"/>
      <c r="R137" s="1"/>
      <c r="S137" s="1"/>
      <c r="T137" s="1"/>
      <c r="U137" s="1"/>
      <c r="V137" s="1"/>
      <c r="W137" s="1"/>
      <c r="X137" s="1"/>
      <c r="Y137" s="1"/>
    </row>
    <row r="138" spans="1:26" ht="14.5" hidden="1" outlineLevel="1">
      <c r="A138" s="32" t="s">
        <v>1</v>
      </c>
      <c r="B138" s="6">
        <f t="shared" si="5"/>
        <v>591.99146021088518</v>
      </c>
      <c r="C138" s="6">
        <f t="shared" si="5"/>
        <v>858.31071089233615</v>
      </c>
      <c r="D138" s="6">
        <f t="shared" si="5"/>
        <v>912.45393656910915</v>
      </c>
      <c r="E138" s="6">
        <f t="shared" si="5"/>
        <v>947.74315028333001</v>
      </c>
      <c r="F138" s="6">
        <f t="shared" si="5"/>
        <v>973.1513601558247</v>
      </c>
      <c r="G138" s="6">
        <f t="shared" si="5"/>
        <v>983.34419971437273</v>
      </c>
      <c r="H138" s="6">
        <f t="shared" si="5"/>
        <v>969.17687133101458</v>
      </c>
      <c r="I138" s="6">
        <f t="shared" si="5"/>
        <v>934.87728434390283</v>
      </c>
      <c r="J138" s="6">
        <f t="shared" si="5"/>
        <v>885.00861096840868</v>
      </c>
      <c r="K138" s="6">
        <f t="shared" si="5"/>
        <v>825.64661306749792</v>
      </c>
      <c r="L138" s="5"/>
      <c r="N138" s="1"/>
      <c r="O138" s="1"/>
      <c r="P138" s="1"/>
      <c r="Q138" s="1"/>
      <c r="R138" s="1"/>
      <c r="S138" s="1"/>
      <c r="T138" s="1"/>
      <c r="U138" s="1"/>
      <c r="V138" s="1"/>
      <c r="W138" s="1"/>
      <c r="X138" s="1"/>
      <c r="Y138" s="1"/>
    </row>
    <row r="139" spans="1:26" ht="14.5" hidden="1" outlineLevel="1">
      <c r="A139" s="32" t="s">
        <v>7</v>
      </c>
      <c r="B139" s="6">
        <f t="shared" si="5"/>
        <v>703.81278276169985</v>
      </c>
      <c r="C139" s="6">
        <f t="shared" si="5"/>
        <v>1448.8971117833096</v>
      </c>
      <c r="D139" s="6">
        <f t="shared" si="5"/>
        <v>1944.719157731922</v>
      </c>
      <c r="E139" s="6">
        <f t="shared" si="5"/>
        <v>2357.8940790182933</v>
      </c>
      <c r="F139" s="6">
        <f t="shared" si="5"/>
        <v>2723.3731567444543</v>
      </c>
      <c r="G139" s="6">
        <f t="shared" si="5"/>
        <v>2996.4634180193025</v>
      </c>
      <c r="H139" s="6">
        <f t="shared" si="5"/>
        <v>3244.1540212969476</v>
      </c>
      <c r="I139" s="6">
        <f t="shared" si="5"/>
        <v>4584.4049694914384</v>
      </c>
      <c r="J139" s="6">
        <f t="shared" si="5"/>
        <v>4889.2831272880776</v>
      </c>
      <c r="K139" s="6">
        <f t="shared" si="5"/>
        <v>5147.4068937882312</v>
      </c>
      <c r="L139" s="5"/>
      <c r="N139" s="1"/>
      <c r="O139" s="1"/>
      <c r="P139" s="1"/>
      <c r="Q139" s="1"/>
      <c r="R139" s="1"/>
      <c r="S139" s="1"/>
      <c r="T139" s="1"/>
      <c r="U139" s="1"/>
      <c r="V139" s="1"/>
      <c r="W139" s="1"/>
      <c r="X139" s="1"/>
      <c r="Y139" s="1"/>
    </row>
    <row r="140" spans="1:26" ht="14.5" hidden="1" outlineLevel="1">
      <c r="A140" s="32" t="s">
        <v>8</v>
      </c>
      <c r="B140" s="6">
        <f t="shared" si="5"/>
        <v>122.84025075882209</v>
      </c>
      <c r="C140" s="6">
        <f t="shared" si="5"/>
        <v>306.04884613166615</v>
      </c>
      <c r="D140" s="6">
        <f t="shared" si="5"/>
        <v>658.19382555482696</v>
      </c>
      <c r="E140" s="6">
        <f t="shared" si="5"/>
        <v>1461.0036020852826</v>
      </c>
      <c r="F140" s="6">
        <f t="shared" si="5"/>
        <v>2539.8730780742744</v>
      </c>
      <c r="G140" s="6">
        <f t="shared" si="5"/>
        <v>4105.3187562679304</v>
      </c>
      <c r="H140" s="6">
        <f t="shared" si="5"/>
        <v>5897.1697979360606</v>
      </c>
      <c r="I140" s="6">
        <f t="shared" si="5"/>
        <v>10536.329944189682</v>
      </c>
      <c r="J140" s="6">
        <f t="shared" si="5"/>
        <v>11476.054224718437</v>
      </c>
      <c r="K140" s="6">
        <f t="shared" si="5"/>
        <v>11428.473353649935</v>
      </c>
      <c r="L140" s="5"/>
      <c r="N140" s="1"/>
      <c r="O140" s="1"/>
      <c r="P140" s="1"/>
      <c r="Q140" s="1"/>
      <c r="R140" s="1"/>
      <c r="S140" s="1"/>
      <c r="T140" s="1"/>
      <c r="U140" s="1"/>
      <c r="V140" s="1"/>
      <c r="W140" s="1"/>
    </row>
    <row r="141" spans="1:26" ht="14.5" hidden="1" outlineLevel="1">
      <c r="A141" s="32"/>
      <c r="B141" s="6"/>
      <c r="C141" s="6"/>
      <c r="D141" s="6"/>
      <c r="E141" s="6"/>
      <c r="F141" s="6"/>
      <c r="G141" s="6"/>
      <c r="H141" s="6"/>
      <c r="I141" s="6"/>
      <c r="J141" s="6"/>
      <c r="K141" s="6"/>
      <c r="L141" s="5"/>
    </row>
    <row r="142" spans="1:26" ht="14.5" hidden="1" outlineLevel="1">
      <c r="A142" t="s">
        <v>38</v>
      </c>
    </row>
    <row r="143" spans="1:26" ht="14.5" hidden="1" outlineLevel="1">
      <c r="A143" s="24" t="s">
        <v>39</v>
      </c>
      <c r="B143" s="23"/>
      <c r="C143" s="23"/>
      <c r="D143" s="23"/>
      <c r="E143" s="23"/>
      <c r="F143" s="23"/>
      <c r="G143" s="23"/>
      <c r="H143" s="23"/>
      <c r="I143" s="23"/>
      <c r="J143" s="23"/>
      <c r="K143" s="23"/>
      <c r="L143" s="32"/>
    </row>
    <row r="144" spans="1:26" ht="14.5" hidden="1" outlineLevel="1">
      <c r="A144" s="23"/>
      <c r="B144" s="69">
        <v>2010</v>
      </c>
      <c r="C144" s="69">
        <v>2020</v>
      </c>
      <c r="D144" s="69">
        <v>2030</v>
      </c>
      <c r="E144" s="69">
        <v>2040</v>
      </c>
      <c r="F144" s="69">
        <v>2050</v>
      </c>
      <c r="G144" s="69">
        <v>2060</v>
      </c>
      <c r="H144" s="69">
        <v>2070</v>
      </c>
      <c r="I144" s="69">
        <v>2080</v>
      </c>
      <c r="J144" s="69">
        <v>2090</v>
      </c>
      <c r="K144" s="69">
        <v>2100</v>
      </c>
      <c r="L144" s="6"/>
      <c r="O144" s="1"/>
      <c r="P144" s="1"/>
      <c r="Q144" s="1"/>
      <c r="R144" s="1"/>
      <c r="S144" s="1"/>
      <c r="T144" s="1"/>
      <c r="U144" s="1"/>
      <c r="V144" s="1"/>
      <c r="W144" s="1"/>
      <c r="X144" s="1"/>
      <c r="Y144" s="1"/>
      <c r="Z144" s="1"/>
    </row>
    <row r="145" spans="1:26" ht="14.5" hidden="1" outlineLevel="1">
      <c r="A145" s="23" t="s">
        <v>5</v>
      </c>
      <c r="B145" s="46">
        <f>B71*B10</f>
        <v>600.24809264463488</v>
      </c>
      <c r="C145" s="46">
        <f t="shared" ref="C145:K145" si="6">C71*C10</f>
        <v>795.53527742862514</v>
      </c>
      <c r="D145" s="46">
        <f t="shared" si="6"/>
        <v>1075.5097433052385</v>
      </c>
      <c r="E145" s="46">
        <f t="shared" si="6"/>
        <v>1566.3644896784087</v>
      </c>
      <c r="F145" s="46">
        <f t="shared" si="6"/>
        <v>2148.577675133236</v>
      </c>
      <c r="G145" s="46">
        <f t="shared" si="6"/>
        <v>3009.1233925848678</v>
      </c>
      <c r="H145" s="46">
        <f t="shared" si="6"/>
        <v>4282.9963215115195</v>
      </c>
      <c r="I145" s="46">
        <f t="shared" si="6"/>
        <v>7045.4719648818655</v>
      </c>
      <c r="J145" s="46">
        <f t="shared" si="6"/>
        <v>11127.517214339086</v>
      </c>
      <c r="K145" s="46">
        <f t="shared" si="6"/>
        <v>16222.16245312564</v>
      </c>
      <c r="L145" s="6"/>
      <c r="O145" s="1"/>
      <c r="P145" s="1"/>
      <c r="Q145" s="1"/>
      <c r="R145" s="1"/>
      <c r="S145" s="1"/>
      <c r="T145" s="1"/>
      <c r="U145" s="1"/>
      <c r="V145" s="1"/>
      <c r="W145" s="1"/>
      <c r="X145" s="1"/>
      <c r="Y145" s="1"/>
      <c r="Z145" s="1"/>
    </row>
    <row r="146" spans="1:26" ht="14.5" hidden="1" outlineLevel="1">
      <c r="A146" s="23" t="s">
        <v>6</v>
      </c>
      <c r="B146" s="46">
        <f t="shared" ref="B146:K154" si="7">B72*B11</f>
        <v>226.57445195206074</v>
      </c>
      <c r="C146" s="46">
        <f t="shared" si="7"/>
        <v>565.86255382738773</v>
      </c>
      <c r="D146" s="46">
        <f t="shared" si="7"/>
        <v>1237.097969176916</v>
      </c>
      <c r="E146" s="46">
        <f t="shared" si="7"/>
        <v>2192.4616547396054</v>
      </c>
      <c r="F146" s="46">
        <f t="shared" si="7"/>
        <v>3450.9006911488641</v>
      </c>
      <c r="G146" s="46">
        <f t="shared" si="7"/>
        <v>4264.9000240037785</v>
      </c>
      <c r="H146" s="46">
        <f t="shared" si="7"/>
        <v>4965.8002680430754</v>
      </c>
      <c r="I146" s="46">
        <f t="shared" si="7"/>
        <v>5301.3032110674512</v>
      </c>
      <c r="J146" s="46">
        <f t="shared" si="7"/>
        <v>5287.2692722064121</v>
      </c>
      <c r="K146" s="46">
        <f t="shared" si="7"/>
        <v>5033.3458652108848</v>
      </c>
      <c r="L146" s="6"/>
      <c r="O146" s="1"/>
      <c r="P146" s="1"/>
      <c r="Q146" s="1"/>
      <c r="R146" s="1"/>
      <c r="S146" s="1"/>
      <c r="T146" s="1"/>
      <c r="U146" s="1"/>
      <c r="V146" s="1"/>
      <c r="W146" s="1"/>
      <c r="X146" s="1"/>
      <c r="Y146" s="1"/>
      <c r="Z146" s="1"/>
    </row>
    <row r="147" spans="1:26" ht="14.5" hidden="1" outlineLevel="1">
      <c r="A147" s="23" t="s">
        <v>11</v>
      </c>
      <c r="B147" s="46">
        <f t="shared" si="7"/>
        <v>5343.612711910213</v>
      </c>
      <c r="C147" s="46">
        <f t="shared" si="7"/>
        <v>6243.1735990972957</v>
      </c>
      <c r="D147" s="46">
        <f t="shared" si="7"/>
        <v>7190.614512652236</v>
      </c>
      <c r="E147" s="46">
        <f t="shared" si="7"/>
        <v>8119.5215494062941</v>
      </c>
      <c r="F147" s="46">
        <f t="shared" si="7"/>
        <v>9066.5149982833336</v>
      </c>
      <c r="G147" s="46">
        <f t="shared" si="7"/>
        <v>9713.3673586610021</v>
      </c>
      <c r="H147" s="46">
        <f t="shared" si="7"/>
        <v>10091.656196703121</v>
      </c>
      <c r="I147" s="46">
        <f t="shared" si="7"/>
        <v>10242.79615517465</v>
      </c>
      <c r="J147" s="46">
        <f t="shared" si="7"/>
        <v>10172.09120429107</v>
      </c>
      <c r="K147" s="46">
        <f t="shared" si="7"/>
        <v>9846.1968800263621</v>
      </c>
      <c r="L147" s="6"/>
      <c r="O147" s="1"/>
      <c r="P147" s="1"/>
      <c r="Q147" s="1"/>
      <c r="R147" s="1"/>
      <c r="S147" s="1"/>
      <c r="T147" s="1"/>
      <c r="U147" s="1"/>
      <c r="V147" s="1"/>
      <c r="W147" s="1"/>
      <c r="X147" s="1"/>
      <c r="Y147" s="1"/>
      <c r="Z147" s="1"/>
    </row>
    <row r="148" spans="1:26" ht="14.5" hidden="1" outlineLevel="1">
      <c r="A148" s="23" t="s">
        <v>2</v>
      </c>
      <c r="B148" s="46">
        <f t="shared" si="7"/>
        <v>104.46659849238689</v>
      </c>
      <c r="C148" s="46">
        <f t="shared" si="7"/>
        <v>157.94401491122238</v>
      </c>
      <c r="D148" s="46">
        <f t="shared" si="7"/>
        <v>274.87961678864247</v>
      </c>
      <c r="E148" s="46">
        <f t="shared" si="7"/>
        <v>471.01176941801583</v>
      </c>
      <c r="F148" s="46">
        <f t="shared" si="7"/>
        <v>765.48373532300616</v>
      </c>
      <c r="G148" s="46">
        <f t="shared" si="7"/>
        <v>1081.5333484249468</v>
      </c>
      <c r="H148" s="46">
        <f t="shared" si="7"/>
        <v>1466.5408467178452</v>
      </c>
      <c r="I148" s="46">
        <f t="shared" si="7"/>
        <v>1727.6867387665054</v>
      </c>
      <c r="J148" s="46">
        <f t="shared" si="7"/>
        <v>1969.692749178716</v>
      </c>
      <c r="K148" s="46">
        <f t="shared" si="7"/>
        <v>2170.1199719774595</v>
      </c>
      <c r="L148" s="6"/>
      <c r="O148" s="1"/>
      <c r="P148" s="1"/>
      <c r="Q148" s="1"/>
      <c r="R148" s="1"/>
      <c r="S148" s="1"/>
      <c r="T148" s="1"/>
      <c r="U148" s="1"/>
      <c r="V148" s="1"/>
      <c r="W148" s="1"/>
      <c r="X148" s="1"/>
      <c r="Y148" s="1"/>
      <c r="Z148" s="1"/>
    </row>
    <row r="149" spans="1:26" ht="14.5" hidden="1" outlineLevel="1">
      <c r="A149" s="23" t="s">
        <v>3</v>
      </c>
      <c r="B149" s="46">
        <f t="shared" si="7"/>
        <v>2113.5789797522912</v>
      </c>
      <c r="C149" s="46">
        <f t="shared" si="7"/>
        <v>2699.089583771799</v>
      </c>
      <c r="D149" s="46">
        <f t="shared" si="7"/>
        <v>3314.1098079227027</v>
      </c>
      <c r="E149" s="46">
        <f t="shared" si="7"/>
        <v>4034.7029884501553</v>
      </c>
      <c r="F149" s="46">
        <f t="shared" si="7"/>
        <v>4703.5201307368343</v>
      </c>
      <c r="G149" s="46">
        <f t="shared" si="7"/>
        <v>5432.6829372851507</v>
      </c>
      <c r="H149" s="46">
        <f t="shared" si="7"/>
        <v>5860.3196099235201</v>
      </c>
      <c r="I149" s="46">
        <f t="shared" si="7"/>
        <v>6209.418744571456</v>
      </c>
      <c r="J149" s="46">
        <f t="shared" si="7"/>
        <v>6311.1255608875144</v>
      </c>
      <c r="K149" s="46">
        <f t="shared" si="7"/>
        <v>6094.0509054716522</v>
      </c>
      <c r="L149" s="6"/>
      <c r="O149" s="1"/>
      <c r="P149" s="1"/>
      <c r="Q149" s="1"/>
      <c r="R149" s="1"/>
      <c r="S149" s="1"/>
      <c r="T149" s="1"/>
      <c r="U149" s="1"/>
      <c r="V149" s="1"/>
      <c r="W149" s="1"/>
      <c r="X149" s="1"/>
      <c r="Y149" s="1"/>
      <c r="Z149" s="1"/>
    </row>
    <row r="150" spans="1:26" ht="14.5" hidden="1" outlineLevel="1">
      <c r="A150" s="23" t="s">
        <v>4</v>
      </c>
      <c r="B150" s="46">
        <f t="shared" si="7"/>
        <v>709.37557937730787</v>
      </c>
      <c r="C150" s="46">
        <f t="shared" si="7"/>
        <v>950.79478149876024</v>
      </c>
      <c r="D150" s="46">
        <f t="shared" si="7"/>
        <v>1270.8114211512884</v>
      </c>
      <c r="E150" s="46">
        <f t="shared" si="7"/>
        <v>1812.8001029320712</v>
      </c>
      <c r="F150" s="46">
        <f t="shared" si="7"/>
        <v>2420.7213203360452</v>
      </c>
      <c r="G150" s="46">
        <f t="shared" si="7"/>
        <v>2965.5112444715382</v>
      </c>
      <c r="H150" s="46">
        <f t="shared" si="7"/>
        <v>3412.8524051050708</v>
      </c>
      <c r="I150" s="46">
        <f t="shared" si="7"/>
        <v>3839.0594074505634</v>
      </c>
      <c r="J150" s="46">
        <f t="shared" si="7"/>
        <v>4246.7756561194183</v>
      </c>
      <c r="K150" s="46">
        <f t="shared" si="7"/>
        <v>4627.291087143738</v>
      </c>
      <c r="L150" s="6"/>
      <c r="O150" s="1"/>
      <c r="P150" s="1"/>
      <c r="Q150" s="1"/>
      <c r="R150" s="1"/>
      <c r="S150" s="1"/>
      <c r="T150" s="1"/>
      <c r="U150" s="1"/>
      <c r="V150" s="1"/>
      <c r="W150" s="1"/>
      <c r="X150" s="1"/>
      <c r="Y150" s="1"/>
      <c r="Z150" s="1"/>
    </row>
    <row r="151" spans="1:26" ht="14.5" hidden="1" outlineLevel="1">
      <c r="A151" s="23" t="s">
        <v>0</v>
      </c>
      <c r="B151" s="46">
        <f t="shared" si="7"/>
        <v>7117.2146000864686</v>
      </c>
      <c r="C151" s="46">
        <f t="shared" si="7"/>
        <v>8174.8616171791409</v>
      </c>
      <c r="D151" s="46">
        <f t="shared" si="7"/>
        <v>9397.1572274445189</v>
      </c>
      <c r="E151" s="46">
        <f t="shared" si="7"/>
        <v>10553.449818929184</v>
      </c>
      <c r="F151" s="46">
        <f t="shared" si="7"/>
        <v>11622.500510346719</v>
      </c>
      <c r="G151" s="46">
        <f t="shared" si="7"/>
        <v>12588.988675860701</v>
      </c>
      <c r="H151" s="46">
        <f t="shared" si="7"/>
        <v>13281.392958660563</v>
      </c>
      <c r="I151" s="46">
        <f t="shared" si="7"/>
        <v>13624.795464705652</v>
      </c>
      <c r="J151" s="46">
        <f t="shared" si="7"/>
        <v>13486.371063217959</v>
      </c>
      <c r="K151" s="46">
        <f t="shared" si="7"/>
        <v>12854.908256526813</v>
      </c>
      <c r="L151" s="6"/>
      <c r="O151" s="1"/>
      <c r="P151" s="1"/>
      <c r="Q151" s="1"/>
      <c r="R151" s="1"/>
      <c r="S151" s="1"/>
      <c r="T151" s="1"/>
      <c r="U151" s="1"/>
      <c r="V151" s="1"/>
      <c r="W151" s="1"/>
      <c r="X151" s="1"/>
      <c r="Y151" s="1"/>
      <c r="Z151" s="1"/>
    </row>
    <row r="152" spans="1:26" ht="14.5" hidden="1" outlineLevel="1">
      <c r="A152" s="23" t="s">
        <v>1</v>
      </c>
      <c r="B152" s="46">
        <f t="shared" si="7"/>
        <v>887.98719031632777</v>
      </c>
      <c r="C152" s="46">
        <f t="shared" si="7"/>
        <v>965.59954975387814</v>
      </c>
      <c r="D152" s="46">
        <f t="shared" si="7"/>
        <v>1026.5106786402478</v>
      </c>
      <c r="E152" s="46">
        <f t="shared" si="7"/>
        <v>1066.2110440687463</v>
      </c>
      <c r="F152" s="46">
        <f t="shared" si="7"/>
        <v>1094.7952801753029</v>
      </c>
      <c r="G152" s="46">
        <f t="shared" si="7"/>
        <v>1106.2622246786693</v>
      </c>
      <c r="H152" s="46">
        <f t="shared" si="7"/>
        <v>1090.3239802473913</v>
      </c>
      <c r="I152" s="46">
        <f t="shared" si="7"/>
        <v>1051.7369448868906</v>
      </c>
      <c r="J152" s="46">
        <f t="shared" si="7"/>
        <v>995.63468733945979</v>
      </c>
      <c r="K152" s="46">
        <f t="shared" si="7"/>
        <v>928.85243970093518</v>
      </c>
      <c r="L152" s="6"/>
      <c r="O152" s="1"/>
      <c r="P152" s="1"/>
      <c r="Q152" s="1"/>
      <c r="R152" s="1"/>
      <c r="S152" s="1"/>
      <c r="T152" s="1"/>
      <c r="U152" s="1"/>
      <c r="V152" s="1"/>
      <c r="W152" s="1"/>
      <c r="X152" s="1"/>
      <c r="Y152" s="1"/>
      <c r="Z152" s="1"/>
    </row>
    <row r="153" spans="1:26" ht="14.5" hidden="1" outlineLevel="1">
      <c r="A153" s="23" t="s">
        <v>7</v>
      </c>
      <c r="B153" s="46">
        <f t="shared" si="7"/>
        <v>1559.1782189554872</v>
      </c>
      <c r="C153" s="46">
        <f t="shared" si="7"/>
        <v>2361.3361328119804</v>
      </c>
      <c r="D153" s="46">
        <f t="shared" si="7"/>
        <v>3107.654171736227</v>
      </c>
      <c r="E153" s="46">
        <f t="shared" si="7"/>
        <v>3693.0409280997046</v>
      </c>
      <c r="F153" s="46">
        <f t="shared" si="7"/>
        <v>4179.001315991015</v>
      </c>
      <c r="G153" s="46">
        <f t="shared" si="7"/>
        <v>4502.9164122641469</v>
      </c>
      <c r="H153" s="46">
        <f t="shared" si="7"/>
        <v>4772.1270695251824</v>
      </c>
      <c r="I153" s="46">
        <f t="shared" si="7"/>
        <v>5157.4555906778687</v>
      </c>
      <c r="J153" s="46">
        <f t="shared" si="7"/>
        <v>5500.4435181990866</v>
      </c>
      <c r="K153" s="46">
        <f t="shared" si="7"/>
        <v>5790.8327555117603</v>
      </c>
      <c r="L153" s="6"/>
      <c r="O153" s="1"/>
      <c r="P153" s="1"/>
      <c r="Q153" s="1"/>
      <c r="R153" s="1"/>
      <c r="S153" s="1"/>
      <c r="T153" s="1"/>
      <c r="U153" s="1"/>
      <c r="V153" s="1"/>
      <c r="W153" s="1"/>
      <c r="X153" s="1"/>
      <c r="Y153" s="1"/>
      <c r="Z153" s="1"/>
    </row>
    <row r="154" spans="1:26" ht="14.5" hidden="1" outlineLevel="1">
      <c r="A154" s="23" t="s">
        <v>8</v>
      </c>
      <c r="B154" s="46">
        <f t="shared" si="7"/>
        <v>299.56223871696074</v>
      </c>
      <c r="C154" s="46">
        <f t="shared" si="7"/>
        <v>552.71248293591907</v>
      </c>
      <c r="D154" s="46">
        <f t="shared" si="7"/>
        <v>1173.5259462031852</v>
      </c>
      <c r="E154" s="46">
        <f t="shared" si="7"/>
        <v>2571.2729873869093</v>
      </c>
      <c r="F154" s="46">
        <f t="shared" si="7"/>
        <v>4411.5647913449766</v>
      </c>
      <c r="G154" s="46">
        <f t="shared" si="7"/>
        <v>7036.1491094287694</v>
      </c>
      <c r="H154" s="46">
        <f t="shared" si="7"/>
        <v>9971.5112394308107</v>
      </c>
      <c r="I154" s="46">
        <f t="shared" si="7"/>
        <v>11853.371187213392</v>
      </c>
      <c r="J154" s="46">
        <f t="shared" si="7"/>
        <v>12910.561002808241</v>
      </c>
      <c r="K154" s="46">
        <f t="shared" si="7"/>
        <v>12857.032522856176</v>
      </c>
      <c r="L154" s="6"/>
      <c r="O154" s="1"/>
      <c r="P154" s="1"/>
      <c r="Q154" s="1"/>
      <c r="R154" s="1"/>
      <c r="S154" s="1"/>
      <c r="T154" s="1"/>
      <c r="U154" s="1"/>
      <c r="V154" s="1"/>
      <c r="W154" s="1"/>
      <c r="X154" s="1"/>
      <c r="Y154" s="1"/>
      <c r="Z154" s="1"/>
    </row>
    <row r="155" spans="1:26" ht="14.5" hidden="1" outlineLevel="1">
      <c r="A155" s="23" t="s">
        <v>89</v>
      </c>
      <c r="B155" s="46">
        <f>SUM(B145:B154)</f>
        <v>18961.798662204139</v>
      </c>
      <c r="C155" s="46">
        <f t="shared" ref="C155:K155" si="8">SUM(C145:C154)</f>
        <v>23466.909593216009</v>
      </c>
      <c r="D155" s="46">
        <f t="shared" si="8"/>
        <v>29067.871095021201</v>
      </c>
      <c r="E155" s="46">
        <f t="shared" si="8"/>
        <v>36080.837333109099</v>
      </c>
      <c r="F155" s="46">
        <f t="shared" si="8"/>
        <v>43863.580448819339</v>
      </c>
      <c r="G155" s="46">
        <f t="shared" si="8"/>
        <v>51701.434727663567</v>
      </c>
      <c r="H155" s="46">
        <f t="shared" si="8"/>
        <v>59195.520895868096</v>
      </c>
      <c r="I155" s="46">
        <f t="shared" si="8"/>
        <v>66053.095409396294</v>
      </c>
      <c r="J155" s="46">
        <f t="shared" si="8"/>
        <v>72007.48192858696</v>
      </c>
      <c r="K155" s="46">
        <f t="shared" si="8"/>
        <v>76424.793137551416</v>
      </c>
      <c r="L155" s="6"/>
      <c r="O155" s="1"/>
      <c r="P155" s="1"/>
      <c r="Q155" s="1"/>
      <c r="R155" s="1"/>
      <c r="S155" s="1"/>
      <c r="T155" s="1"/>
      <c r="U155" s="1"/>
      <c r="V155" s="1"/>
      <c r="W155" s="1"/>
      <c r="X155" s="1"/>
      <c r="Y155" s="1"/>
    </row>
    <row r="156" spans="1:26" hidden="1" outlineLevel="1">
      <c r="B156" s="1"/>
      <c r="C156" s="1"/>
      <c r="D156" s="1"/>
      <c r="E156" s="1"/>
      <c r="F156" s="1"/>
      <c r="G156" s="1"/>
      <c r="H156" s="1"/>
      <c r="I156" s="1"/>
      <c r="J156" s="1"/>
      <c r="K156" s="1"/>
    </row>
    <row r="157" spans="1:26" collapsed="1">
      <c r="A157" t="s">
        <v>40</v>
      </c>
      <c r="B157" s="1"/>
      <c r="C157" s="1"/>
      <c r="D157" s="1"/>
      <c r="E157" s="1"/>
      <c r="F157" s="1"/>
      <c r="G157" s="1"/>
      <c r="H157" s="1"/>
      <c r="I157" s="1"/>
      <c r="J157" s="1"/>
      <c r="K157" s="1"/>
    </row>
    <row r="158" spans="1:26" ht="14.5">
      <c r="A158" s="18" t="s">
        <v>41</v>
      </c>
      <c r="B158" s="17"/>
      <c r="C158" s="17"/>
      <c r="D158" s="17"/>
      <c r="E158" s="17"/>
      <c r="F158" s="17"/>
      <c r="G158" s="17"/>
      <c r="H158" s="17"/>
      <c r="I158" s="17"/>
      <c r="J158" s="17"/>
      <c r="K158" s="17"/>
      <c r="L158" s="32"/>
    </row>
    <row r="159" spans="1:26" ht="14.5">
      <c r="A159" s="17"/>
      <c r="B159" s="70">
        <v>2010</v>
      </c>
      <c r="C159" s="70">
        <v>2020</v>
      </c>
      <c r="D159" s="70">
        <v>2030</v>
      </c>
      <c r="E159" s="70">
        <v>2040</v>
      </c>
      <c r="F159" s="70">
        <v>2050</v>
      </c>
      <c r="G159" s="70">
        <v>2060</v>
      </c>
      <c r="H159" s="70">
        <v>2070</v>
      </c>
      <c r="I159" s="70">
        <v>2080</v>
      </c>
      <c r="J159" s="70">
        <v>2090</v>
      </c>
      <c r="K159" s="70">
        <v>2100</v>
      </c>
      <c r="L159" s="2"/>
      <c r="O159" s="2"/>
      <c r="P159" s="2"/>
      <c r="Q159" s="2"/>
      <c r="R159" s="2"/>
      <c r="S159" s="2"/>
      <c r="T159" s="2"/>
      <c r="U159" s="2"/>
      <c r="V159" s="2"/>
      <c r="W159" s="2"/>
      <c r="X159" s="2"/>
      <c r="Y159" s="2"/>
      <c r="Z159" s="2"/>
    </row>
    <row r="160" spans="1:26" ht="14.5">
      <c r="A160" s="17" t="s">
        <v>5</v>
      </c>
      <c r="B160" s="47">
        <f>B117*B131/1000</f>
        <v>0.53381621304271965</v>
      </c>
      <c r="C160" s="47">
        <f t="shared" ref="C160:J160" si="9">C117*C131/1000</f>
        <v>0.98078111891878805</v>
      </c>
      <c r="D160" s="47">
        <f t="shared" si="9"/>
        <v>1.3469930663882472</v>
      </c>
      <c r="E160" s="47">
        <f t="shared" si="9"/>
        <v>1.9937022806578932</v>
      </c>
      <c r="F160" s="47">
        <f t="shared" si="9"/>
        <v>2.7804885603835503</v>
      </c>
      <c r="G160" s="47">
        <f t="shared" si="9"/>
        <v>3.9610221827643417</v>
      </c>
      <c r="H160" s="47">
        <f t="shared" si="9"/>
        <v>5.7374110650432568</v>
      </c>
      <c r="I160" s="47">
        <f t="shared" si="9"/>
        <v>9.3715570002871154</v>
      </c>
      <c r="J160" s="47">
        <f t="shared" si="9"/>
        <v>14.705105983984181</v>
      </c>
      <c r="K160" s="47">
        <f>K117*K131/1000</f>
        <v>21.310468617698056</v>
      </c>
      <c r="L160" s="2"/>
      <c r="M160" s="109">
        <f>K160/B160</f>
        <v>39.920984220823293</v>
      </c>
      <c r="O160" s="2"/>
      <c r="P160" s="2"/>
      <c r="Q160" s="2"/>
      <c r="R160" s="2"/>
      <c r="S160" s="2"/>
      <c r="T160" s="2"/>
      <c r="U160" s="2"/>
      <c r="V160" s="2"/>
      <c r="W160" s="2"/>
      <c r="X160" s="2"/>
      <c r="Y160" s="2"/>
      <c r="Z160" s="2"/>
    </row>
    <row r="161" spans="1:26" ht="14.5">
      <c r="A161" s="17" t="s">
        <v>6</v>
      </c>
      <c r="B161" s="47">
        <f t="shared" ref="B161:K169" si="10">B118*B132/1000</f>
        <v>0.18610111459836942</v>
      </c>
      <c r="C161" s="47">
        <f t="shared" si="10"/>
        <v>0.64118750373774935</v>
      </c>
      <c r="D161" s="47">
        <f t="shared" si="10"/>
        <v>1.4370682685831939</v>
      </c>
      <c r="E161" s="47">
        <f t="shared" si="10"/>
        <v>2.6114047759721255</v>
      </c>
      <c r="F161" s="47">
        <f t="shared" si="10"/>
        <v>4.2151915502477673</v>
      </c>
      <c r="G161" s="47">
        <f t="shared" si="10"/>
        <v>5.3433598520270627</v>
      </c>
      <c r="H161" s="47">
        <f t="shared" si="10"/>
        <v>6.382605532891958</v>
      </c>
      <c r="I161" s="47">
        <f t="shared" si="10"/>
        <v>6.724710230927422</v>
      </c>
      <c r="J161" s="47">
        <f t="shared" si="10"/>
        <v>9.4062579002578666</v>
      </c>
      <c r="K161" s="47">
        <f t="shared" si="10"/>
        <v>8.6894804433133412</v>
      </c>
      <c r="L161" s="2"/>
      <c r="M161" s="109">
        <f t="shared" ref="M161:M170" si="11">K161/B161</f>
        <v>46.692253628176154</v>
      </c>
      <c r="O161" s="2"/>
      <c r="P161" s="2"/>
      <c r="Q161" s="2"/>
      <c r="R161" s="2"/>
      <c r="S161" s="2"/>
      <c r="T161" s="2"/>
      <c r="U161" s="2"/>
      <c r="V161" s="2"/>
      <c r="W161" s="2"/>
      <c r="X161" s="2"/>
      <c r="Y161" s="2"/>
      <c r="Z161" s="2"/>
    </row>
    <row r="162" spans="1:26" ht="14.5">
      <c r="A162" s="17" t="s">
        <v>11</v>
      </c>
      <c r="B162" s="47">
        <f t="shared" si="10"/>
        <v>10.103868696233976</v>
      </c>
      <c r="C162" s="47">
        <f t="shared" si="10"/>
        <v>16.031087962655604</v>
      </c>
      <c r="D162" s="47">
        <f t="shared" si="10"/>
        <v>17.297718695355648</v>
      </c>
      <c r="E162" s="47">
        <f t="shared" si="10"/>
        <v>18.460550085392022</v>
      </c>
      <c r="F162" s="47">
        <f t="shared" si="10"/>
        <v>19.393399209569449</v>
      </c>
      <c r="G162" s="47">
        <f t="shared" si="10"/>
        <v>19.44303970726056</v>
      </c>
      <c r="H162" s="47">
        <f t="shared" si="10"/>
        <v>18.781119555827402</v>
      </c>
      <c r="I162" s="47">
        <f t="shared" si="10"/>
        <v>18.77813252840501</v>
      </c>
      <c r="J162" s="47">
        <f t="shared" si="10"/>
        <v>18.096546312758154</v>
      </c>
      <c r="K162" s="47">
        <f t="shared" si="10"/>
        <v>16.998302425700135</v>
      </c>
      <c r="L162" s="2"/>
      <c r="M162" s="109">
        <f t="shared" si="11"/>
        <v>1.6823558318840712</v>
      </c>
      <c r="O162" s="2"/>
      <c r="P162" s="2"/>
      <c r="Q162" s="2"/>
      <c r="R162" s="2"/>
      <c r="S162" s="2"/>
      <c r="T162" s="2"/>
      <c r="U162" s="2"/>
      <c r="V162" s="2"/>
      <c r="W162" s="2"/>
      <c r="X162" s="2"/>
      <c r="Y162" s="2"/>
      <c r="Z162" s="2"/>
    </row>
    <row r="163" spans="1:26" ht="14.5">
      <c r="A163" s="17" t="s">
        <v>2</v>
      </c>
      <c r="B163" s="47">
        <f t="shared" si="10"/>
        <v>0.13786091315686991</v>
      </c>
      <c r="C163" s="47">
        <f t="shared" si="10"/>
        <v>0.28316950989477835</v>
      </c>
      <c r="D163" s="47">
        <f t="shared" si="10"/>
        <v>0.4721499218799024</v>
      </c>
      <c r="E163" s="47">
        <f t="shared" si="10"/>
        <v>0.77362462821432276</v>
      </c>
      <c r="F163" s="47">
        <f t="shared" si="10"/>
        <v>1.1997330581212793</v>
      </c>
      <c r="G163" s="47">
        <f t="shared" si="10"/>
        <v>1.6986913703348294</v>
      </c>
      <c r="H163" s="47">
        <f t="shared" si="10"/>
        <v>2.3088472655614378</v>
      </c>
      <c r="I163" s="47">
        <f t="shared" si="10"/>
        <v>2.7947386910040466</v>
      </c>
      <c r="J163" s="47">
        <f t="shared" si="10"/>
        <v>3.2851500869094852</v>
      </c>
      <c r="K163" s="47">
        <f t="shared" si="10"/>
        <v>3.7464572396023419</v>
      </c>
      <c r="L163" s="2"/>
      <c r="M163" s="109">
        <f t="shared" si="11"/>
        <v>27.175630523637277</v>
      </c>
      <c r="O163" s="2"/>
      <c r="P163" s="2"/>
      <c r="Q163" s="2"/>
      <c r="R163" s="2"/>
      <c r="S163" s="2"/>
      <c r="T163" s="2"/>
      <c r="U163" s="2"/>
      <c r="V163" s="2"/>
      <c r="W163" s="2"/>
      <c r="X163" s="2"/>
      <c r="Y163" s="2"/>
      <c r="Z163" s="2"/>
    </row>
    <row r="164" spans="1:26" ht="14.5">
      <c r="A164" s="17" t="s">
        <v>3</v>
      </c>
      <c r="B164" s="47">
        <f t="shared" si="10"/>
        <v>2.7760329113872255</v>
      </c>
      <c r="C164" s="47">
        <f t="shared" si="10"/>
        <v>4.9849278727012063</v>
      </c>
      <c r="D164" s="47">
        <f t="shared" si="10"/>
        <v>6.149997835704994</v>
      </c>
      <c r="E164" s="47">
        <f t="shared" si="10"/>
        <v>7.525423218223307</v>
      </c>
      <c r="F164" s="47">
        <f t="shared" si="10"/>
        <v>8.8209276718232559</v>
      </c>
      <c r="G164" s="47">
        <f t="shared" si="10"/>
        <v>10.248405691563001</v>
      </c>
      <c r="H164" s="47">
        <f t="shared" si="10"/>
        <v>11.125353190725461</v>
      </c>
      <c r="I164" s="47">
        <f t="shared" si="10"/>
        <v>11.383736075916952</v>
      </c>
      <c r="J164" s="47">
        <f t="shared" si="10"/>
        <v>11.227738102667981</v>
      </c>
      <c r="K164" s="47">
        <f t="shared" si="10"/>
        <v>10.520663109931796</v>
      </c>
      <c r="L164" s="2"/>
      <c r="M164" s="109">
        <f t="shared" si="11"/>
        <v>3.789819301772781</v>
      </c>
      <c r="O164" s="2"/>
      <c r="P164" s="2"/>
      <c r="Q164" s="2"/>
      <c r="R164" s="2"/>
      <c r="S164" s="2"/>
      <c r="T164" s="2"/>
      <c r="U164" s="2"/>
      <c r="V164" s="2"/>
      <c r="W164" s="2"/>
      <c r="X164" s="2"/>
      <c r="Y164" s="2"/>
      <c r="Z164" s="2"/>
    </row>
    <row r="165" spans="1:26" ht="14.5">
      <c r="A165" s="17" t="s">
        <v>4</v>
      </c>
      <c r="B165" s="47">
        <f t="shared" si="10"/>
        <v>0.67140552606340653</v>
      </c>
      <c r="C165" s="47">
        <f t="shared" si="10"/>
        <v>1.2422885635371297</v>
      </c>
      <c r="D165" s="47">
        <f t="shared" si="10"/>
        <v>1.657092462682203</v>
      </c>
      <c r="E165" s="47">
        <f t="shared" si="10"/>
        <v>2.3589278288981723</v>
      </c>
      <c r="F165" s="47">
        <f t="shared" si="10"/>
        <v>3.1432298123150031</v>
      </c>
      <c r="G165" s="47">
        <f t="shared" si="10"/>
        <v>3.8420518658155731</v>
      </c>
      <c r="H165" s="47">
        <f t="shared" si="10"/>
        <v>4.4114081491191985</v>
      </c>
      <c r="I165" s="47">
        <f t="shared" si="10"/>
        <v>4.9014118176492332</v>
      </c>
      <c r="J165" s="47">
        <f t="shared" si="10"/>
        <v>5.3571123020766533</v>
      </c>
      <c r="K165" s="47">
        <f t="shared" si="10"/>
        <v>5.7692166211841407</v>
      </c>
      <c r="L165" s="2"/>
      <c r="M165" s="109">
        <f t="shared" si="11"/>
        <v>8.5927452146697174</v>
      </c>
      <c r="O165" s="2"/>
      <c r="P165" s="2"/>
      <c r="Q165" s="2"/>
      <c r="R165" s="2"/>
      <c r="S165" s="2"/>
      <c r="T165" s="2"/>
      <c r="U165" s="2"/>
      <c r="V165" s="2"/>
      <c r="W165" s="2"/>
      <c r="X165" s="2"/>
      <c r="Y165" s="2"/>
      <c r="Z165" s="2"/>
    </row>
    <row r="166" spans="1:26" ht="14.5">
      <c r="A166" s="17" t="s">
        <v>0</v>
      </c>
      <c r="B166" s="47">
        <f t="shared" si="10"/>
        <v>15.460909554087307</v>
      </c>
      <c r="C166" s="47">
        <f t="shared" si="10"/>
        <v>24.125982423920075</v>
      </c>
      <c r="D166" s="47">
        <f t="shared" si="10"/>
        <v>25.737274005032617</v>
      </c>
      <c r="E166" s="47">
        <f t="shared" si="10"/>
        <v>26.662571748287679</v>
      </c>
      <c r="F166" s="47">
        <f t="shared" si="10"/>
        <v>26.894786274243497</v>
      </c>
      <c r="G166" s="47">
        <f t="shared" si="10"/>
        <v>26.457311066219216</v>
      </c>
      <c r="H166" s="47">
        <f t="shared" si="10"/>
        <v>25.09145889860109</v>
      </c>
      <c r="I166" s="47">
        <f t="shared" si="10"/>
        <v>24.978356596445597</v>
      </c>
      <c r="J166" s="47">
        <f t="shared" si="10"/>
        <v>23.99277922651839</v>
      </c>
      <c r="K166" s="47">
        <f t="shared" si="10"/>
        <v>22.19248922823564</v>
      </c>
      <c r="L166" s="2"/>
      <c r="M166" s="109">
        <f t="shared" si="11"/>
        <v>1.435393509715523</v>
      </c>
      <c r="O166" s="2"/>
      <c r="P166" s="2"/>
      <c r="Q166" s="2"/>
      <c r="R166" s="2"/>
      <c r="S166" s="2"/>
      <c r="T166" s="2"/>
      <c r="U166" s="2"/>
      <c r="V166" s="2"/>
      <c r="W166" s="2"/>
      <c r="X166" s="2"/>
      <c r="Y166" s="2"/>
      <c r="Z166" s="2"/>
    </row>
    <row r="167" spans="1:26" ht="14.5">
      <c r="A167" s="17" t="s">
        <v>1</v>
      </c>
      <c r="B167" s="47">
        <f t="shared" si="10"/>
        <v>1.6761645425421565</v>
      </c>
      <c r="C167" s="47">
        <f t="shared" si="10"/>
        <v>2.4762051463513619</v>
      </c>
      <c r="D167" s="47">
        <f t="shared" si="10"/>
        <v>2.4937862890407918</v>
      </c>
      <c r="E167" s="47">
        <f t="shared" si="10"/>
        <v>2.4462517436730935</v>
      </c>
      <c r="F167" s="47">
        <f t="shared" si="10"/>
        <v>2.3639918061964278</v>
      </c>
      <c r="G167" s="47">
        <f t="shared" si="10"/>
        <v>2.2393619558237203</v>
      </c>
      <c r="H167" s="47">
        <f t="shared" si="10"/>
        <v>2.059860695462445</v>
      </c>
      <c r="I167" s="47">
        <f t="shared" si="10"/>
        <v>1.9281508132062484</v>
      </c>
      <c r="J167" s="47">
        <f t="shared" si="10"/>
        <v>1.7712728747876703</v>
      </c>
      <c r="K167" s="47">
        <f t="shared" si="10"/>
        <v>1.6035546385340633</v>
      </c>
      <c r="L167" s="2"/>
      <c r="M167" s="109">
        <f t="shared" si="11"/>
        <v>0.95668092113560088</v>
      </c>
      <c r="O167" s="2"/>
      <c r="P167" s="2"/>
      <c r="Q167" s="2"/>
      <c r="R167" s="2"/>
      <c r="S167" s="2"/>
      <c r="T167" s="2"/>
      <c r="U167" s="2"/>
      <c r="V167" s="2"/>
      <c r="W167" s="2"/>
      <c r="X167" s="2"/>
      <c r="Y167" s="2"/>
      <c r="Z167" s="2"/>
    </row>
    <row r="168" spans="1:26" ht="14.5">
      <c r="A168" s="17" t="s">
        <v>7</v>
      </c>
      <c r="B168" s="47">
        <f t="shared" si="10"/>
        <v>1.3074144106626131</v>
      </c>
      <c r="C168" s="47">
        <f t="shared" si="10"/>
        <v>2.7424236540911151</v>
      </c>
      <c r="D168" s="47">
        <f t="shared" si="10"/>
        <v>3.7713691909061793</v>
      </c>
      <c r="E168" s="47">
        <f t="shared" si="10"/>
        <v>4.6823256495182424</v>
      </c>
      <c r="F168" s="47">
        <f t="shared" si="10"/>
        <v>5.534791063524434</v>
      </c>
      <c r="G168" s="47">
        <f t="shared" si="10"/>
        <v>6.2291988589607952</v>
      </c>
      <c r="H168" s="47">
        <f t="shared" si="10"/>
        <v>6.8950318111890452</v>
      </c>
      <c r="I168" s="47">
        <f t="shared" si="10"/>
        <v>9.4551705534220929</v>
      </c>
      <c r="J168" s="47">
        <f t="shared" si="10"/>
        <v>9.7855031840266928</v>
      </c>
      <c r="K168" s="47">
        <f t="shared" si="10"/>
        <v>9.9971925885942472</v>
      </c>
      <c r="L168" s="2"/>
      <c r="M168" s="109">
        <f t="shared" si="11"/>
        <v>7.6465369412040909</v>
      </c>
      <c r="O168" s="2"/>
      <c r="P168" s="2"/>
      <c r="Q168" s="2"/>
      <c r="R168" s="2"/>
      <c r="S168" s="2"/>
      <c r="T168" s="2"/>
      <c r="U168" s="2"/>
      <c r="V168" s="2"/>
      <c r="W168" s="2"/>
      <c r="X168" s="2"/>
      <c r="Y168" s="2"/>
      <c r="Z168" s="2"/>
    </row>
    <row r="169" spans="1:26" ht="14.5">
      <c r="A169" s="17" t="s">
        <v>8</v>
      </c>
      <c r="B169" s="47">
        <f t="shared" si="10"/>
        <v>0.21271068028089823</v>
      </c>
      <c r="C169" s="47">
        <f t="shared" si="10"/>
        <v>0.53998317840817345</v>
      </c>
      <c r="D169" s="47">
        <f t="shared" si="10"/>
        <v>1.2088188179637671</v>
      </c>
      <c r="E169" s="47">
        <f t="shared" si="10"/>
        <v>2.7887199560628937</v>
      </c>
      <c r="F169" s="47">
        <f t="shared" si="10"/>
        <v>5.0314135901265002</v>
      </c>
      <c r="G169" s="47">
        <f t="shared" si="10"/>
        <v>8.4289209398165461</v>
      </c>
      <c r="H169" s="47">
        <f t="shared" si="10"/>
        <v>12.533675369857098</v>
      </c>
      <c r="I169" s="47">
        <f t="shared" si="10"/>
        <v>21.730801989007784</v>
      </c>
      <c r="J169" s="47">
        <f t="shared" si="10"/>
        <v>22.968390709321376</v>
      </c>
      <c r="K169" s="47">
        <f t="shared" si="10"/>
        <v>22.196156524547021</v>
      </c>
      <c r="L169" s="2"/>
      <c r="M169" s="109">
        <f t="shared" si="11"/>
        <v>104.34904582710919</v>
      </c>
      <c r="O169" s="2"/>
      <c r="P169" s="2"/>
      <c r="Q169" s="2"/>
      <c r="R169" s="2"/>
      <c r="S169" s="2"/>
      <c r="T169" s="2"/>
      <c r="U169" s="2"/>
      <c r="V169" s="2"/>
      <c r="W169" s="2"/>
      <c r="X169" s="2"/>
      <c r="Y169" s="2"/>
      <c r="Z169" s="2"/>
    </row>
    <row r="170" spans="1:26" ht="14.5">
      <c r="A170" s="17" t="s">
        <v>89</v>
      </c>
      <c r="B170" s="71">
        <f>SUM(B160:B169)</f>
        <v>33.066284562055543</v>
      </c>
      <c r="C170" s="71">
        <f t="shared" ref="C170:K170" si="12">SUM(C160:C169)</f>
        <v>54.048036934215979</v>
      </c>
      <c r="D170" s="71">
        <f t="shared" si="12"/>
        <v>61.572268553537548</v>
      </c>
      <c r="E170" s="71">
        <f t="shared" si="12"/>
        <v>70.303501914899741</v>
      </c>
      <c r="F170" s="71">
        <f t="shared" si="12"/>
        <v>79.377952596551168</v>
      </c>
      <c r="G170" s="71">
        <f t="shared" si="12"/>
        <v>87.891363490585647</v>
      </c>
      <c r="H170" s="71">
        <f t="shared" si="12"/>
        <v>95.326771534278393</v>
      </c>
      <c r="I170" s="71">
        <f t="shared" si="12"/>
        <v>112.0467662962715</v>
      </c>
      <c r="J170" s="71">
        <f t="shared" si="12"/>
        <v>120.59585668330845</v>
      </c>
      <c r="K170" s="71">
        <f t="shared" si="12"/>
        <v>123.02398143734079</v>
      </c>
      <c r="L170" s="2"/>
      <c r="M170" s="109">
        <f t="shared" si="11"/>
        <v>3.7205263024474831</v>
      </c>
      <c r="O170" s="2"/>
      <c r="P170" s="2"/>
      <c r="Q170" s="2"/>
      <c r="R170" s="2"/>
      <c r="S170" s="2"/>
      <c r="T170" s="2"/>
      <c r="U170" s="2"/>
      <c r="V170" s="2"/>
      <c r="W170" s="2"/>
      <c r="X170" s="2"/>
      <c r="Y170" s="2"/>
    </row>
    <row r="171" spans="1:26" hidden="1" outlineLevel="1"/>
    <row r="172" spans="1:26" ht="14.5" hidden="1" outlineLevel="1">
      <c r="A172" s="134" t="s">
        <v>282</v>
      </c>
      <c r="B172" s="136" t="s">
        <v>283</v>
      </c>
    </row>
    <row r="173" spans="1:26" hidden="1" outlineLevel="1">
      <c r="A173" t="s">
        <v>90</v>
      </c>
    </row>
    <row r="174" spans="1:26" ht="13" hidden="1" outlineLevel="1">
      <c r="B174" s="4">
        <v>2010</v>
      </c>
      <c r="C174" s="4">
        <v>2020</v>
      </c>
      <c r="D174" s="4">
        <v>2030</v>
      </c>
      <c r="E174" s="4">
        <v>2040</v>
      </c>
      <c r="F174" s="4">
        <v>2050</v>
      </c>
      <c r="G174" s="4">
        <v>2060</v>
      </c>
      <c r="H174" s="4">
        <v>2070</v>
      </c>
      <c r="I174" s="4">
        <v>2080</v>
      </c>
      <c r="J174" s="4">
        <v>2090</v>
      </c>
      <c r="K174" s="4">
        <v>2100</v>
      </c>
    </row>
    <row r="175" spans="1:26" ht="13" hidden="1" outlineLevel="1">
      <c r="A175" s="67" t="s">
        <v>5</v>
      </c>
      <c r="B175" s="1">
        <v>17901.95892504718</v>
      </c>
      <c r="C175" s="1">
        <v>17474.188482229034</v>
      </c>
      <c r="D175" s="1">
        <v>17099.047019929796</v>
      </c>
      <c r="E175" s="1">
        <v>16667.810972341336</v>
      </c>
      <c r="F175" s="1">
        <v>16279.957229048539</v>
      </c>
      <c r="G175" s="1">
        <v>14638.070808505965</v>
      </c>
      <c r="H175" s="1">
        <v>14153.980200118771</v>
      </c>
      <c r="I175" s="1">
        <v>15473.497266318098</v>
      </c>
      <c r="J175" s="1">
        <v>15034.682814675438</v>
      </c>
      <c r="K175" s="1">
        <v>15000.101311096132</v>
      </c>
    </row>
    <row r="176" spans="1:26" ht="13" hidden="1" outlineLevel="1">
      <c r="A176" s="67" t="s">
        <v>6</v>
      </c>
      <c r="B176" s="1">
        <v>12782.315351467614</v>
      </c>
      <c r="C176" s="1">
        <v>12031.916825385739</v>
      </c>
      <c r="D176" s="1">
        <v>12016.726439845206</v>
      </c>
      <c r="E176" s="1">
        <v>11995.184370908852</v>
      </c>
      <c r="F176" s="1">
        <v>12003.380136823118</v>
      </c>
      <c r="G176" s="1">
        <v>11999.347419251486</v>
      </c>
      <c r="H176" s="1">
        <v>11997.771333018862</v>
      </c>
      <c r="I176" s="1">
        <v>12002.198778607262</v>
      </c>
      <c r="J176" s="1">
        <v>12003.881893797448</v>
      </c>
      <c r="K176" s="1">
        <v>11999.181001557263</v>
      </c>
    </row>
    <row r="177" spans="1:11" ht="13" hidden="1" outlineLevel="1">
      <c r="A177" s="67" t="s">
        <v>11</v>
      </c>
      <c r="B177" s="1">
        <v>14605.951398093352</v>
      </c>
      <c r="C177" s="1">
        <v>14805.032712642465</v>
      </c>
      <c r="D177" s="1">
        <v>14940.22186478153</v>
      </c>
      <c r="E177" s="1">
        <v>15250.470959746262</v>
      </c>
      <c r="F177" s="1">
        <v>15218.403882324201</v>
      </c>
      <c r="G177" s="1">
        <v>15242.425418590972</v>
      </c>
      <c r="H177" s="1">
        <v>15221.646125499061</v>
      </c>
      <c r="I177" s="1">
        <v>15242.032731807423</v>
      </c>
      <c r="J177" s="1">
        <v>15227.560911459617</v>
      </c>
      <c r="K177" s="1">
        <v>15234.631063518696</v>
      </c>
    </row>
    <row r="178" spans="1:11" ht="13" hidden="1" outlineLevel="1">
      <c r="A178" s="67" t="s">
        <v>2</v>
      </c>
      <c r="B178" s="1">
        <v>11593.649589554363</v>
      </c>
      <c r="C178" s="1">
        <v>12044.774669617042</v>
      </c>
      <c r="D178" s="1">
        <v>12744.196426113862</v>
      </c>
      <c r="E178" s="1">
        <v>13658.535635153874</v>
      </c>
      <c r="F178" s="1">
        <v>14338.306450786034</v>
      </c>
      <c r="G178" s="1">
        <v>14987.333207193791</v>
      </c>
      <c r="H178" s="1">
        <v>14980.74811376897</v>
      </c>
      <c r="I178" s="1">
        <v>14993.544455295805</v>
      </c>
      <c r="J178" s="1">
        <v>15009.400628324718</v>
      </c>
      <c r="K178" s="1">
        <v>14995.835954291188</v>
      </c>
    </row>
    <row r="179" spans="1:11" ht="13" hidden="1" outlineLevel="1">
      <c r="A179" s="67" t="s">
        <v>3</v>
      </c>
      <c r="B179" s="1">
        <v>14983.015734575763</v>
      </c>
      <c r="C179" s="1">
        <v>14999.023127265236</v>
      </c>
      <c r="D179" s="1">
        <v>15003.320307602649</v>
      </c>
      <c r="E179" s="1">
        <v>15004.703646805387</v>
      </c>
      <c r="F179" s="1">
        <v>14994.168271829556</v>
      </c>
      <c r="G179" s="1">
        <v>15000.167985059112</v>
      </c>
      <c r="H179" s="1">
        <v>15001.939711707919</v>
      </c>
      <c r="I179" s="1">
        <v>15001.423483441802</v>
      </c>
      <c r="J179" s="1">
        <v>14996.326553099938</v>
      </c>
      <c r="K179" s="1">
        <v>15000.252818735347</v>
      </c>
    </row>
    <row r="180" spans="1:11" ht="13" hidden="1" outlineLevel="1">
      <c r="A180" s="67" t="s">
        <v>4</v>
      </c>
      <c r="B180" s="1">
        <v>16367.505302900277</v>
      </c>
      <c r="C180" s="1">
        <v>15979.87064355041</v>
      </c>
      <c r="D180" s="1">
        <v>15439.296388792698</v>
      </c>
      <c r="E180" s="1">
        <v>14992.123437943221</v>
      </c>
      <c r="F180" s="1">
        <v>15003.419195764083</v>
      </c>
      <c r="G180" s="1">
        <v>14989.438016930873</v>
      </c>
      <c r="H180" s="1">
        <v>14992.99729456519</v>
      </c>
      <c r="I180" s="1">
        <v>15002.465313271969</v>
      </c>
      <c r="J180" s="1">
        <v>15001.808084328566</v>
      </c>
      <c r="K180" s="1">
        <v>14996.718729933948</v>
      </c>
    </row>
    <row r="181" spans="1:11" ht="13" hidden="1" outlineLevel="1">
      <c r="A181" s="67" t="s">
        <v>0</v>
      </c>
      <c r="B181" s="1">
        <v>22406.422478479421</v>
      </c>
      <c r="C181" s="1">
        <v>22397.518895765344</v>
      </c>
      <c r="D181" s="1">
        <v>22402.890940508489</v>
      </c>
      <c r="E181" s="1">
        <v>22393.018051996874</v>
      </c>
      <c r="F181" s="1">
        <v>22395.148132563208</v>
      </c>
      <c r="G181" s="1">
        <v>22402.322222810912</v>
      </c>
      <c r="H181" s="1">
        <v>22400.072344876753</v>
      </c>
      <c r="I181" s="1">
        <v>22404.231229994279</v>
      </c>
      <c r="J181" s="1">
        <v>22395.398455331753</v>
      </c>
      <c r="K181" s="1">
        <v>22398.180774672757</v>
      </c>
    </row>
    <row r="182" spans="1:11" ht="13" hidden="1" outlineLevel="1">
      <c r="A182" s="67" t="s">
        <v>1</v>
      </c>
      <c r="B182" s="1">
        <v>11387.053952894074</v>
      </c>
      <c r="C182" s="1">
        <v>11404.148723239294</v>
      </c>
      <c r="D182" s="1">
        <v>11381.185060694108</v>
      </c>
      <c r="E182" s="1">
        <v>11405.898600712213</v>
      </c>
      <c r="F182" s="1">
        <v>11385.543249017775</v>
      </c>
      <c r="G182" s="1">
        <v>11416.188739642352</v>
      </c>
      <c r="H182" s="1">
        <v>11406.491699240793</v>
      </c>
      <c r="I182" s="1">
        <v>11392.753328953055</v>
      </c>
      <c r="J182" s="1">
        <v>11386.501906754949</v>
      </c>
      <c r="K182" s="1">
        <v>11360.640283474177</v>
      </c>
    </row>
    <row r="183" spans="1:11" ht="13" hidden="1" outlineLevel="1">
      <c r="A183" s="67" t="s">
        <v>7</v>
      </c>
      <c r="B183" s="1">
        <v>11987.918923022664</v>
      </c>
      <c r="C183" s="1">
        <v>12025.815302081537</v>
      </c>
      <c r="D183" s="1">
        <v>11990.965985046896</v>
      </c>
      <c r="E183" s="1">
        <v>11997.994487729344</v>
      </c>
      <c r="F183" s="1">
        <v>12010.599556681118</v>
      </c>
      <c r="G183" s="1">
        <v>12008.975594439618</v>
      </c>
      <c r="H183" s="1">
        <v>11990.517476135974</v>
      </c>
      <c r="I183" s="1">
        <v>11994.975268307377</v>
      </c>
      <c r="J183" s="1">
        <v>11996.851071744295</v>
      </c>
      <c r="K183" s="1">
        <v>12000.346959644618</v>
      </c>
    </row>
    <row r="184" spans="1:11" ht="13" hidden="1" outlineLevel="1">
      <c r="A184" s="67" t="s">
        <v>8</v>
      </c>
      <c r="B184" s="1">
        <v>11920.548800149478</v>
      </c>
      <c r="C184" s="1">
        <v>11997.139967533814</v>
      </c>
      <c r="D184" s="1">
        <v>12032.910633319136</v>
      </c>
      <c r="E184" s="1">
        <v>12004.826502812246</v>
      </c>
      <c r="F184" s="1">
        <v>11998.102458723371</v>
      </c>
      <c r="G184" s="1">
        <v>11999.143365160569</v>
      </c>
      <c r="H184" s="1">
        <v>11998.367010760103</v>
      </c>
      <c r="I184" s="1">
        <v>12002.045682326607</v>
      </c>
      <c r="J184" s="1">
        <v>12000.482554725288</v>
      </c>
      <c r="K184" s="1">
        <v>11999.366392939739</v>
      </c>
    </row>
    <row r="185" spans="1:11" collapsed="1"/>
    <row r="186" spans="1:11">
      <c r="A186" s="5" t="s">
        <v>87</v>
      </c>
      <c r="B186" s="5"/>
    </row>
    <row r="187" spans="1:11" ht="14.5">
      <c r="A187" s="129"/>
      <c r="B187" s="129">
        <v>2010</v>
      </c>
      <c r="C187" s="129">
        <v>2020</v>
      </c>
      <c r="D187" s="129">
        <v>2030</v>
      </c>
      <c r="E187" s="129">
        <v>2040</v>
      </c>
      <c r="F187" s="129">
        <v>2050</v>
      </c>
      <c r="G187" s="129">
        <v>2060</v>
      </c>
      <c r="H187" s="129">
        <v>2070</v>
      </c>
      <c r="I187" s="129">
        <v>2080</v>
      </c>
      <c r="J187" s="129">
        <v>2090</v>
      </c>
      <c r="K187" s="129">
        <v>2100</v>
      </c>
    </row>
    <row r="188" spans="1:11" ht="14.5">
      <c r="A188" s="129" t="s">
        <v>5</v>
      </c>
      <c r="B188" s="135">
        <f>B131/B175</f>
        <v>1.3948260711995564E-2</v>
      </c>
      <c r="C188" s="135">
        <f t="shared" ref="C188:K188" si="13">C131/C175</f>
        <v>2.5766952166234976E-2</v>
      </c>
      <c r="D188" s="135">
        <f t="shared" si="13"/>
        <v>3.6340924484389796E-2</v>
      </c>
      <c r="E188" s="135">
        <f t="shared" si="13"/>
        <v>5.5450970275549225E-2</v>
      </c>
      <c r="F188" s="135">
        <f t="shared" si="13"/>
        <v>7.9566564107176121E-2</v>
      </c>
      <c r="G188" s="135">
        <f t="shared" si="13"/>
        <v>0.12668700645283387</v>
      </c>
      <c r="H188" s="135">
        <f t="shared" si="13"/>
        <v>0.19072278224650152</v>
      </c>
      <c r="I188" s="135">
        <f t="shared" si="13"/>
        <v>0.29365464578471467</v>
      </c>
      <c r="J188" s="135">
        <f t="shared" si="13"/>
        <v>0.48869276911785758</v>
      </c>
      <c r="K188" s="135">
        <f t="shared" si="13"/>
        <v>0.73149144106583175</v>
      </c>
    </row>
    <row r="189" spans="1:11" ht="14.5">
      <c r="A189" s="129" t="s">
        <v>6</v>
      </c>
      <c r="B189" s="135">
        <f t="shared" ref="B189:K197" si="14">B132/B176</f>
        <v>7.305935169725818E-3</v>
      </c>
      <c r="C189" s="135">
        <f t="shared" si="14"/>
        <v>2.624494784995865E-2</v>
      </c>
      <c r="D189" s="135">
        <f t="shared" si="14"/>
        <v>5.8350899114796489E-2</v>
      </c>
      <c r="E189" s="135">
        <f t="shared" si="14"/>
        <v>0.10524989111057796</v>
      </c>
      <c r="F189" s="135">
        <f t="shared" si="14"/>
        <v>0.16822972930875307</v>
      </c>
      <c r="G189" s="135">
        <f t="shared" si="14"/>
        <v>0.21140549337158221</v>
      </c>
      <c r="H189" s="135">
        <f t="shared" si="14"/>
        <v>0.25030101722856096</v>
      </c>
      <c r="I189" s="135">
        <f t="shared" si="14"/>
        <v>0.2716604198538819</v>
      </c>
      <c r="J189" s="135">
        <f t="shared" si="14"/>
        <v>0.39152292151894319</v>
      </c>
      <c r="K189" s="135">
        <f t="shared" si="14"/>
        <v>0.37286588250815916</v>
      </c>
    </row>
    <row r="190" spans="1:11" ht="14.5">
      <c r="A190" s="129" t="s">
        <v>11</v>
      </c>
      <c r="B190" s="135">
        <f t="shared" si="14"/>
        <v>0.22774514101561388</v>
      </c>
      <c r="C190" s="135">
        <f t="shared" si="14"/>
        <v>0.34986783775269015</v>
      </c>
      <c r="D190" s="135">
        <f t="shared" si="14"/>
        <v>0.39910058788921188</v>
      </c>
      <c r="E190" s="135">
        <f t="shared" si="14"/>
        <v>0.447153751993561</v>
      </c>
      <c r="F190" s="135">
        <f t="shared" si="14"/>
        <v>0.50705992501428687</v>
      </c>
      <c r="G190" s="135">
        <f t="shared" si="14"/>
        <v>0.549992365702064</v>
      </c>
      <c r="H190" s="135">
        <f t="shared" si="14"/>
        <v>0.58053050674742002</v>
      </c>
      <c r="I190" s="135">
        <f t="shared" si="14"/>
        <v>0.59734209036886943</v>
      </c>
      <c r="J190" s="135">
        <f t="shared" si="14"/>
        <v>0.59378247776071669</v>
      </c>
      <c r="K190" s="135">
        <f t="shared" si="14"/>
        <v>0.57449208766375037</v>
      </c>
    </row>
    <row r="191" spans="1:11" ht="14.5">
      <c r="A191" s="129" t="s">
        <v>2</v>
      </c>
      <c r="B191" s="135">
        <f t="shared" si="14"/>
        <v>4.5053370677387529E-3</v>
      </c>
      <c r="C191" s="135">
        <f t="shared" si="14"/>
        <v>8.7420489655505324E-3</v>
      </c>
      <c r="D191" s="135">
        <f t="shared" si="14"/>
        <v>1.4379335638894817E-2</v>
      </c>
      <c r="E191" s="135">
        <f t="shared" si="14"/>
        <v>2.2989861773358378E-2</v>
      </c>
      <c r="F191" s="135">
        <f t="shared" si="14"/>
        <v>3.5591545763576649E-2</v>
      </c>
      <c r="G191" s="135">
        <f t="shared" si="14"/>
        <v>5.0640815169187309E-2</v>
      </c>
      <c r="H191" s="135">
        <f t="shared" si="14"/>
        <v>7.251484003832058E-2</v>
      </c>
      <c r="I191" s="135">
        <f t="shared" si="14"/>
        <v>9.0375456357376135E-2</v>
      </c>
      <c r="J191" s="135">
        <f t="shared" si="14"/>
        <v>0.10935883883451269</v>
      </c>
      <c r="K191" s="135">
        <f t="shared" si="14"/>
        <v>0.12863541162536068</v>
      </c>
    </row>
    <row r="192" spans="1:11" ht="14.5">
      <c r="A192" s="129" t="s">
        <v>3</v>
      </c>
      <c r="B192" s="135">
        <f t="shared" si="14"/>
        <v>7.5307667696214456E-2</v>
      </c>
      <c r="C192" s="135">
        <f t="shared" si="14"/>
        <v>0.13257720056947897</v>
      </c>
      <c r="D192" s="135">
        <f t="shared" si="14"/>
        <v>0.16864882692278577</v>
      </c>
      <c r="E192" s="135">
        <f t="shared" si="14"/>
        <v>0.21303461720346925</v>
      </c>
      <c r="F192" s="135">
        <f t="shared" si="14"/>
        <v>0.25825326773701229</v>
      </c>
      <c r="G192" s="135">
        <f t="shared" si="14"/>
        <v>0.3103193384403109</v>
      </c>
      <c r="H192" s="135">
        <f t="shared" si="14"/>
        <v>0.34892459413538179</v>
      </c>
      <c r="I192" s="135">
        <f t="shared" si="14"/>
        <v>0.36793063902237211</v>
      </c>
      <c r="J192" s="135">
        <f t="shared" si="14"/>
        <v>0.37408423773593613</v>
      </c>
      <c r="K192" s="135">
        <f t="shared" si="14"/>
        <v>0.36112285597155153</v>
      </c>
    </row>
    <row r="193" spans="1:28" ht="14.5">
      <c r="A193" s="129" t="s">
        <v>4</v>
      </c>
      <c r="B193" s="135">
        <f t="shared" si="14"/>
        <v>1.7886433768089956E-2</v>
      </c>
      <c r="C193" s="135">
        <f t="shared" si="14"/>
        <v>3.3268229068348261E-2</v>
      </c>
      <c r="D193" s="135">
        <f t="shared" si="14"/>
        <v>4.6776756634271645E-2</v>
      </c>
      <c r="E193" s="135">
        <f t="shared" si="14"/>
        <v>6.9861884517172859E-2</v>
      </c>
      <c r="F193" s="135">
        <f t="shared" si="14"/>
        <v>9.4799426343481388E-2</v>
      </c>
      <c r="G193" s="135">
        <f t="shared" si="14"/>
        <v>0.11824634760482779</v>
      </c>
      <c r="H193" s="135">
        <f t="shared" si="14"/>
        <v>0.13843757052146147</v>
      </c>
      <c r="I193" s="135">
        <f t="shared" si="14"/>
        <v>0.15840619779190906</v>
      </c>
      <c r="J193" s="135">
        <f t="shared" si="14"/>
        <v>0.17842231491712968</v>
      </c>
      <c r="K193" s="135">
        <f t="shared" si="14"/>
        <v>0.19807562783952923</v>
      </c>
    </row>
    <row r="194" spans="1:28" ht="14.5">
      <c r="A194" s="129" t="s">
        <v>0</v>
      </c>
      <c r="B194" s="135">
        <f t="shared" si="14"/>
        <v>0.21176114740977511</v>
      </c>
      <c r="C194" s="135">
        <f t="shared" si="14"/>
        <v>0.3244352061285084</v>
      </c>
      <c r="D194" s="135">
        <f t="shared" si="14"/>
        <v>0.37285494398017888</v>
      </c>
      <c r="E194" s="135">
        <f t="shared" si="14"/>
        <v>0.41891826558216344</v>
      </c>
      <c r="F194" s="135">
        <f t="shared" si="14"/>
        <v>0.46131025807911036</v>
      </c>
      <c r="G194" s="135">
        <f t="shared" si="14"/>
        <v>0.4995112580304874</v>
      </c>
      <c r="H194" s="135">
        <f t="shared" si="14"/>
        <v>0.52703770095727587</v>
      </c>
      <c r="I194" s="135">
        <f t="shared" si="14"/>
        <v>0.54056437722115358</v>
      </c>
      <c r="J194" s="135">
        <f t="shared" si="14"/>
        <v>0.53528341607483554</v>
      </c>
      <c r="K194" s="135">
        <f t="shared" si="14"/>
        <v>0.51015683960518743</v>
      </c>
    </row>
    <row r="195" spans="1:28" ht="14.5">
      <c r="A195" s="129" t="s">
        <v>1</v>
      </c>
      <c r="B195" s="135">
        <f t="shared" si="14"/>
        <v>5.19881141039494E-2</v>
      </c>
      <c r="C195" s="135">
        <f t="shared" si="14"/>
        <v>7.5263023284085781E-2</v>
      </c>
      <c r="D195" s="135">
        <f t="shared" si="14"/>
        <v>8.0172137760974163E-2</v>
      </c>
      <c r="E195" s="135">
        <f t="shared" si="14"/>
        <v>8.3092370313037026E-2</v>
      </c>
      <c r="F195" s="135">
        <f t="shared" si="14"/>
        <v>8.547254521559855E-2</v>
      </c>
      <c r="G195" s="135">
        <f t="shared" si="14"/>
        <v>8.6135944503067066E-2</v>
      </c>
      <c r="H195" s="135">
        <f t="shared" si="14"/>
        <v>8.4967130725700904E-2</v>
      </c>
      <c r="I195" s="135">
        <f t="shared" si="14"/>
        <v>8.2058941973934055E-2</v>
      </c>
      <c r="J195" s="135">
        <f t="shared" si="14"/>
        <v>7.7724363304535568E-2</v>
      </c>
      <c r="K195" s="135">
        <f t="shared" si="14"/>
        <v>7.2676063361369669E-2</v>
      </c>
    </row>
    <row r="196" spans="1:28" ht="14.5">
      <c r="A196" s="129" t="s">
        <v>7</v>
      </c>
      <c r="B196" s="135">
        <f t="shared" si="14"/>
        <v>5.8710172072488354E-2</v>
      </c>
      <c r="C196" s="135">
        <f t="shared" si="14"/>
        <v>0.1204822355397826</v>
      </c>
      <c r="D196" s="135">
        <f t="shared" si="14"/>
        <v>0.16218202604836396</v>
      </c>
      <c r="E196" s="135">
        <f t="shared" si="14"/>
        <v>0.19652401752891052</v>
      </c>
      <c r="F196" s="135">
        <f t="shared" si="14"/>
        <v>0.22674747783340488</v>
      </c>
      <c r="G196" s="135">
        <f t="shared" si="14"/>
        <v>0.24951865331516881</v>
      </c>
      <c r="H196" s="135">
        <f t="shared" si="14"/>
        <v>0.27055996772062568</v>
      </c>
      <c r="I196" s="135">
        <f t="shared" si="14"/>
        <v>0.38219378255861536</v>
      </c>
      <c r="J196" s="135">
        <f t="shared" si="14"/>
        <v>0.40754720534987809</v>
      </c>
      <c r="K196" s="135">
        <f t="shared" si="14"/>
        <v>0.42893817246269589</v>
      </c>
    </row>
    <row r="197" spans="1:28" ht="14.5">
      <c r="A197" s="129" t="s">
        <v>8</v>
      </c>
      <c r="B197" s="135">
        <f t="shared" si="14"/>
        <v>1.0304915723115175E-2</v>
      </c>
      <c r="C197" s="135">
        <f t="shared" si="14"/>
        <v>2.5510150499192592E-2</v>
      </c>
      <c r="D197" s="135">
        <f t="shared" si="14"/>
        <v>5.4699469281545891E-2</v>
      </c>
      <c r="E197" s="135">
        <f t="shared" si="14"/>
        <v>0.12170135084776348</v>
      </c>
      <c r="F197" s="135">
        <f t="shared" si="14"/>
        <v>0.21168956397997982</v>
      </c>
      <c r="G197" s="135">
        <f t="shared" si="14"/>
        <v>0.34213432003718658</v>
      </c>
      <c r="H197" s="135">
        <f t="shared" si="14"/>
        <v>0.49149770069939475</v>
      </c>
      <c r="I197" s="135">
        <f t="shared" si="14"/>
        <v>0.87787784041721839</v>
      </c>
      <c r="J197" s="135">
        <f t="shared" si="14"/>
        <v>0.95629939649382245</v>
      </c>
      <c r="K197" s="135">
        <f t="shared" si="14"/>
        <v>0.95242306796917964</v>
      </c>
    </row>
    <row r="198" spans="1:28" ht="14.5">
      <c r="A198" s="143" t="s">
        <v>89</v>
      </c>
      <c r="B198" s="135">
        <f>SUM(B188:B197)</f>
        <v>0.67946312473870663</v>
      </c>
      <c r="C198" s="135">
        <f t="shared" ref="C198:K198" si="15">SUM(C188:C197)</f>
        <v>1.1221578318238308</v>
      </c>
      <c r="D198" s="135">
        <f t="shared" si="15"/>
        <v>1.3935059077554133</v>
      </c>
      <c r="E198" s="135">
        <f t="shared" si="15"/>
        <v>1.7339769811455632</v>
      </c>
      <c r="F198" s="135">
        <f t="shared" si="15"/>
        <v>2.1287203033823801</v>
      </c>
      <c r="G198" s="135">
        <f t="shared" si="15"/>
        <v>2.5445915426267165</v>
      </c>
      <c r="H198" s="135">
        <f t="shared" si="15"/>
        <v>2.9554938110206437</v>
      </c>
      <c r="I198" s="135">
        <f t="shared" si="15"/>
        <v>3.6620643913500444</v>
      </c>
      <c r="J198" s="135">
        <f t="shared" si="15"/>
        <v>4.1127179411081682</v>
      </c>
      <c r="K198" s="135">
        <f t="shared" si="15"/>
        <v>4.3308774500726148</v>
      </c>
    </row>
    <row r="200" spans="1:28" ht="14.5">
      <c r="A200" s="34" t="s">
        <v>42</v>
      </c>
      <c r="B200" s="35"/>
      <c r="C200" s="35"/>
      <c r="D200" s="35"/>
      <c r="E200" s="35"/>
      <c r="F200" s="35"/>
      <c r="G200" s="35"/>
      <c r="H200" s="35"/>
      <c r="I200" s="35"/>
      <c r="J200" s="35"/>
      <c r="K200" s="35"/>
      <c r="L200" s="35"/>
      <c r="M200" s="35"/>
      <c r="N200" s="35"/>
      <c r="O200" s="35"/>
      <c r="P200" s="35"/>
      <c r="Q200" s="35"/>
      <c r="R200" s="35"/>
      <c r="S200" s="35"/>
      <c r="T200" s="35"/>
      <c r="U200" s="35"/>
    </row>
    <row r="201" spans="1:28" hidden="1" outlineLevel="1"/>
    <row r="202" spans="1:28" hidden="1" outlineLevel="1">
      <c r="A202" t="s">
        <v>43</v>
      </c>
      <c r="P202" s="48"/>
    </row>
    <row r="203" spans="1:28" ht="14.5" hidden="1" outlineLevel="1">
      <c r="A203" s="38" t="s">
        <v>26</v>
      </c>
      <c r="B203" s="16"/>
      <c r="C203" s="16"/>
      <c r="D203" s="16"/>
      <c r="E203" s="16"/>
      <c r="F203" s="16"/>
      <c r="G203" s="16"/>
      <c r="H203" s="16"/>
      <c r="I203" s="16"/>
      <c r="J203" s="16"/>
      <c r="K203" s="16"/>
      <c r="L203" s="38"/>
      <c r="M203" s="25"/>
      <c r="N203" s="25"/>
      <c r="O203" s="49"/>
    </row>
    <row r="204" spans="1:28" ht="14.5" hidden="1" outlineLevel="1">
      <c r="B204" s="4">
        <v>2010</v>
      </c>
      <c r="C204" s="4">
        <v>2020</v>
      </c>
      <c r="D204" s="4">
        <v>2030</v>
      </c>
      <c r="E204" s="4">
        <v>2040</v>
      </c>
      <c r="F204" s="4">
        <v>2050</v>
      </c>
      <c r="G204" s="4">
        <v>2060</v>
      </c>
      <c r="H204" s="4">
        <v>2070</v>
      </c>
      <c r="I204" s="4">
        <v>2080</v>
      </c>
      <c r="J204" s="4">
        <v>2090</v>
      </c>
      <c r="K204" s="4">
        <v>2100</v>
      </c>
      <c r="L204" s="38"/>
      <c r="M204" s="29"/>
      <c r="N204" s="29"/>
      <c r="O204" s="51"/>
      <c r="AA204" s="1"/>
      <c r="AB204" s="1"/>
    </row>
    <row r="205" spans="1:28" ht="14.5" hidden="1" outlineLevel="1">
      <c r="A205" s="4" t="s">
        <v>5</v>
      </c>
      <c r="B205" s="1">
        <v>815.06040503764143</v>
      </c>
      <c r="C205" s="1">
        <v>842.55771518152039</v>
      </c>
      <c r="D205" s="1">
        <v>892.16051144284154</v>
      </c>
      <c r="E205" s="1">
        <v>983.88372063998963</v>
      </c>
      <c r="F205" s="1">
        <v>1114.8893064025042</v>
      </c>
      <c r="G205" s="1">
        <v>1400</v>
      </c>
      <c r="H205" s="1">
        <v>1700</v>
      </c>
      <c r="I205" s="1">
        <v>1900</v>
      </c>
      <c r="J205" s="1">
        <v>1754.0916813050587</v>
      </c>
      <c r="K205" s="1">
        <v>1665.3255746547352</v>
      </c>
      <c r="L205" s="38"/>
      <c r="M205" s="29"/>
      <c r="N205" s="29"/>
      <c r="O205" s="51"/>
      <c r="AA205" s="1"/>
      <c r="AB205" s="1"/>
    </row>
    <row r="206" spans="1:28" ht="14.5" hidden="1" outlineLevel="1">
      <c r="A206" s="4" t="s">
        <v>6</v>
      </c>
      <c r="B206" s="1">
        <v>1182.934522050637</v>
      </c>
      <c r="C206" s="1">
        <v>1646.7234024101631</v>
      </c>
      <c r="D206" s="1">
        <v>2021.1199593079564</v>
      </c>
      <c r="E206" s="1">
        <v>2163.6888897068075</v>
      </c>
      <c r="F206" s="1">
        <v>2247.3785973197473</v>
      </c>
      <c r="G206" s="1">
        <v>2281.5725785517334</v>
      </c>
      <c r="H206" s="1">
        <v>2292.569762692362</v>
      </c>
      <c r="I206" s="1">
        <v>2284.8045707989718</v>
      </c>
      <c r="J206" s="1">
        <v>2262.2448161851871</v>
      </c>
      <c r="K206" s="1">
        <v>2224.5143742222904</v>
      </c>
      <c r="L206" s="38"/>
      <c r="M206" s="29"/>
      <c r="N206" s="29"/>
      <c r="O206" s="51"/>
      <c r="AA206" s="1"/>
      <c r="AB206" s="1"/>
    </row>
    <row r="207" spans="1:28" ht="14.5" hidden="1" outlineLevel="1">
      <c r="A207" s="4" t="s">
        <v>11</v>
      </c>
      <c r="B207" s="1">
        <v>999.71368057150994</v>
      </c>
      <c r="C207" s="1">
        <v>1035.717435414706</v>
      </c>
      <c r="D207" s="1">
        <v>1082.3827866165639</v>
      </c>
      <c r="E207" s="1">
        <v>1085.8847163768719</v>
      </c>
      <c r="F207" s="1">
        <v>1027.22311398383</v>
      </c>
      <c r="G207" s="1">
        <v>960.45053257234474</v>
      </c>
      <c r="H207" s="1">
        <v>877.33143481486889</v>
      </c>
      <c r="I207" s="1">
        <v>772.17712712459456</v>
      </c>
      <c r="J207" s="1">
        <v>651.46304370711846</v>
      </c>
      <c r="K207" s="1">
        <v>607.93241520160802</v>
      </c>
      <c r="L207" s="38"/>
      <c r="M207" s="29"/>
      <c r="N207" s="29"/>
      <c r="O207" s="51"/>
      <c r="AA207" s="1"/>
      <c r="AB207" s="1"/>
    </row>
    <row r="208" spans="1:28" ht="14.5" hidden="1" outlineLevel="1">
      <c r="A208" s="4" t="s">
        <v>2</v>
      </c>
      <c r="B208" s="1">
        <v>1068.4849815682257</v>
      </c>
      <c r="C208" s="1">
        <v>1276.7199700226834</v>
      </c>
      <c r="D208" s="1">
        <v>1582.8868509265749</v>
      </c>
      <c r="E208" s="1">
        <v>1856.1166224841131</v>
      </c>
      <c r="F208" s="1">
        <v>1990.2124307257084</v>
      </c>
      <c r="G208" s="1">
        <v>1920.118627464909</v>
      </c>
      <c r="H208" s="1">
        <v>1625.7140265828625</v>
      </c>
      <c r="I208" s="1">
        <v>1264.9891244430262</v>
      </c>
      <c r="J208" s="1">
        <v>834.76024845222685</v>
      </c>
      <c r="K208" s="1">
        <v>341.51541657559255</v>
      </c>
      <c r="L208" s="38"/>
      <c r="M208" s="29"/>
      <c r="N208" s="29"/>
      <c r="O208" s="51"/>
      <c r="AA208" s="1"/>
      <c r="AB208" s="1"/>
    </row>
    <row r="209" spans="1:28" ht="14.5" hidden="1" outlineLevel="1">
      <c r="A209" s="4" t="s">
        <v>3</v>
      </c>
      <c r="B209" s="1">
        <v>2034.6839001561279</v>
      </c>
      <c r="C209" s="1">
        <v>1982.7574920343204</v>
      </c>
      <c r="D209" s="1">
        <v>1906.5592742659449</v>
      </c>
      <c r="E209" s="1">
        <v>1800.8578712000278</v>
      </c>
      <c r="F209" s="1">
        <v>1705.2138157545362</v>
      </c>
      <c r="G209" s="1">
        <v>1599.8962752218501</v>
      </c>
      <c r="H209" s="1">
        <v>1596.48963859731</v>
      </c>
      <c r="I209" s="1">
        <v>1593.0645393947193</v>
      </c>
      <c r="J209" s="1">
        <v>1594.9608569673755</v>
      </c>
      <c r="K209" s="1">
        <v>1569.9449682094082</v>
      </c>
      <c r="L209" s="38"/>
      <c r="M209" s="29"/>
      <c r="N209" s="29"/>
      <c r="O209" s="51"/>
      <c r="AA209" s="1"/>
      <c r="AB209" s="1"/>
    </row>
    <row r="210" spans="1:28" ht="14.5" hidden="1" outlineLevel="1">
      <c r="A210" s="4" t="s">
        <v>4</v>
      </c>
      <c r="B210" s="1">
        <v>2593.3258747916093</v>
      </c>
      <c r="C210" s="1">
        <v>2550.6481703828031</v>
      </c>
      <c r="D210" s="1">
        <v>2409.8137449197843</v>
      </c>
      <c r="E210" s="1">
        <v>2032.5105409999405</v>
      </c>
      <c r="F210" s="1">
        <v>1578.9018920145043</v>
      </c>
      <c r="G210" s="1">
        <v>1460.4746649872186</v>
      </c>
      <c r="H210" s="1">
        <v>1487.6796322550506</v>
      </c>
      <c r="I210" s="1">
        <v>1507.7990994363349</v>
      </c>
      <c r="J210" s="1">
        <v>1510.8963805374583</v>
      </c>
      <c r="K210" s="1">
        <v>1481.6335524070132</v>
      </c>
      <c r="L210" s="38"/>
      <c r="M210" s="29"/>
      <c r="N210" s="29"/>
      <c r="O210" s="51"/>
      <c r="AA210" s="1"/>
      <c r="AB210" s="1"/>
    </row>
    <row r="211" spans="1:28" ht="14.5" hidden="1" outlineLevel="1">
      <c r="A211" s="4" t="s">
        <v>0</v>
      </c>
      <c r="B211" s="1">
        <v>788.61619933507666</v>
      </c>
      <c r="C211" s="1">
        <v>791.31805112626478</v>
      </c>
      <c r="D211" s="1">
        <v>791.51779066193967</v>
      </c>
      <c r="E211" s="1">
        <v>789.52371000610344</v>
      </c>
      <c r="F211" s="1">
        <v>785.41067567453297</v>
      </c>
      <c r="G211" s="1">
        <v>779.58585487058747</v>
      </c>
      <c r="H211" s="1">
        <v>771.85091777037621</v>
      </c>
      <c r="I211" s="1">
        <v>762.75571562123787</v>
      </c>
      <c r="J211" s="1">
        <v>751.8862630669397</v>
      </c>
      <c r="K211" s="1">
        <v>739.1880324217434</v>
      </c>
      <c r="L211" s="38"/>
      <c r="M211" s="29"/>
      <c r="N211" s="29"/>
      <c r="O211" s="51"/>
      <c r="AA211" s="1"/>
      <c r="AB211" s="1"/>
    </row>
    <row r="212" spans="1:28" ht="14.5" hidden="1" outlineLevel="1">
      <c r="A212" s="4" t="s">
        <v>1</v>
      </c>
      <c r="B212" s="1">
        <v>1317.0185954048943</v>
      </c>
      <c r="C212" s="1">
        <v>1396.4365933877227</v>
      </c>
      <c r="D212" s="1">
        <v>1472.7260939191017</v>
      </c>
      <c r="E212" s="1">
        <v>1539.578837119454</v>
      </c>
      <c r="F212" s="1">
        <v>1604.2495402967947</v>
      </c>
      <c r="G212" s="1">
        <v>1656.9922728619999</v>
      </c>
      <c r="H212" s="1">
        <v>1706.9486530026631</v>
      </c>
      <c r="I212" s="1">
        <v>1751.1054501178244</v>
      </c>
      <c r="J212" s="1">
        <v>1791.7600706639728</v>
      </c>
      <c r="K212" s="1">
        <v>1828.4376010140591</v>
      </c>
      <c r="L212" s="38"/>
      <c r="M212" s="29"/>
      <c r="N212" s="29"/>
      <c r="O212" s="51"/>
      <c r="AA212" s="1"/>
      <c r="AB212" s="1"/>
    </row>
    <row r="213" spans="1:28" ht="14.5" hidden="1" outlineLevel="1">
      <c r="A213" s="4" t="s">
        <v>7</v>
      </c>
      <c r="B213" s="1">
        <v>2773.2061932572728</v>
      </c>
      <c r="C213" s="1">
        <v>2848.7177157390406</v>
      </c>
      <c r="D213" s="1">
        <v>2890.9318794391738</v>
      </c>
      <c r="E213" s="1">
        <v>2911.4056567278521</v>
      </c>
      <c r="F213" s="1">
        <v>2919.863751036326</v>
      </c>
      <c r="G213" s="1">
        <v>2916.7391073797953</v>
      </c>
      <c r="H213" s="1">
        <v>2904.171488998948</v>
      </c>
      <c r="I213" s="1">
        <v>2872.6288363084022</v>
      </c>
      <c r="J213" s="1">
        <v>2822.8989808747556</v>
      </c>
      <c r="K213" s="1">
        <v>2753.4187816489466</v>
      </c>
      <c r="L213" s="38"/>
      <c r="M213" s="29"/>
      <c r="N213" s="29"/>
      <c r="O213" s="51"/>
      <c r="AA213" s="1"/>
      <c r="AB213" s="1"/>
    </row>
    <row r="214" spans="1:28" ht="14.5" hidden="1" outlineLevel="1">
      <c r="A214" s="4" t="s">
        <v>8</v>
      </c>
      <c r="B214" s="1">
        <v>1732.8111677348386</v>
      </c>
      <c r="C214" s="1">
        <v>2002.8379355734598</v>
      </c>
      <c r="D214" s="1">
        <v>2217.6185411932684</v>
      </c>
      <c r="E214" s="1">
        <v>2358.9649653586471</v>
      </c>
      <c r="F214" s="1">
        <v>2469.0310552044753</v>
      </c>
      <c r="G214" s="1">
        <v>2509.2898762299419</v>
      </c>
      <c r="H214" s="1">
        <v>2475.0749848419619</v>
      </c>
      <c r="I214" s="1">
        <v>2423.2978970350664</v>
      </c>
      <c r="J214" s="1">
        <v>2324.3224399193723</v>
      </c>
      <c r="K214" s="1">
        <v>2183.0093602822608</v>
      </c>
      <c r="L214" s="38"/>
      <c r="M214" s="29"/>
      <c r="N214" s="29"/>
      <c r="O214" s="51"/>
      <c r="Q214" s="1"/>
      <c r="R214" s="1"/>
      <c r="S214" s="1"/>
      <c r="T214" s="1"/>
      <c r="U214" s="1"/>
      <c r="V214" s="1"/>
      <c r="W214" s="1"/>
      <c r="X214" s="1"/>
      <c r="Y214" s="1"/>
      <c r="Z214" s="1"/>
    </row>
    <row r="215" spans="1:28" hidden="1" outlineLevel="1"/>
    <row r="216" spans="1:28" ht="14.5" hidden="1" outlineLevel="1">
      <c r="A216" t="s">
        <v>44</v>
      </c>
      <c r="O216" t="s">
        <v>44</v>
      </c>
    </row>
    <row r="217" spans="1:28" ht="14.5" hidden="1" outlineLevel="1">
      <c r="A217" t="s">
        <v>34</v>
      </c>
      <c r="B217">
        <v>0.3</v>
      </c>
      <c r="C217">
        <v>0.3</v>
      </c>
      <c r="D217">
        <v>0.3</v>
      </c>
      <c r="E217">
        <v>0.3</v>
      </c>
      <c r="F217">
        <v>0.3</v>
      </c>
      <c r="G217">
        <v>0.3</v>
      </c>
      <c r="H217">
        <v>0.3</v>
      </c>
      <c r="I217">
        <v>0.3</v>
      </c>
      <c r="J217">
        <v>0.3</v>
      </c>
      <c r="K217">
        <v>0.3</v>
      </c>
      <c r="L217" s="8" t="s">
        <v>144</v>
      </c>
      <c r="M217" s="103" t="s">
        <v>145</v>
      </c>
      <c r="N217" s="26"/>
      <c r="O217" t="s">
        <v>34</v>
      </c>
      <c r="P217">
        <v>0.3</v>
      </c>
      <c r="Q217">
        <v>0.3</v>
      </c>
      <c r="R217">
        <v>0.3</v>
      </c>
      <c r="S217">
        <v>0.3</v>
      </c>
      <c r="T217">
        <v>0.3</v>
      </c>
      <c r="U217">
        <v>0.3</v>
      </c>
      <c r="V217">
        <v>0.3</v>
      </c>
      <c r="W217">
        <v>0.3</v>
      </c>
      <c r="X217">
        <v>0.3</v>
      </c>
      <c r="Y217">
        <v>0.3</v>
      </c>
      <c r="Z217" s="8"/>
      <c r="AA217" s="103"/>
    </row>
    <row r="218" spans="1:28" ht="14.5" hidden="1" outlineLevel="1">
      <c r="A218" s="21"/>
      <c r="B218" s="72">
        <v>2010</v>
      </c>
      <c r="C218" s="72">
        <v>2020</v>
      </c>
      <c r="D218" s="72">
        <v>2030</v>
      </c>
      <c r="E218" s="72">
        <v>2040</v>
      </c>
      <c r="F218" s="72">
        <v>2050</v>
      </c>
      <c r="G218" s="72">
        <v>2060</v>
      </c>
      <c r="H218" s="72">
        <v>2070</v>
      </c>
      <c r="I218" s="72">
        <v>2080</v>
      </c>
      <c r="J218" s="72">
        <v>2090</v>
      </c>
      <c r="K218" s="72">
        <v>2100</v>
      </c>
      <c r="M218" s="104"/>
      <c r="N218" s="36"/>
      <c r="O218" s="21"/>
      <c r="P218" s="72">
        <v>2010</v>
      </c>
      <c r="Q218" s="72">
        <v>2020</v>
      </c>
      <c r="R218" s="72">
        <v>2030</v>
      </c>
      <c r="S218" s="72">
        <v>2040</v>
      </c>
      <c r="T218" s="72">
        <v>2050</v>
      </c>
      <c r="U218" s="72">
        <v>2060</v>
      </c>
      <c r="V218" s="72">
        <v>2070</v>
      </c>
      <c r="W218" s="72">
        <v>2080</v>
      </c>
      <c r="X218" s="72">
        <v>2090</v>
      </c>
      <c r="Y218" s="72">
        <v>2100</v>
      </c>
      <c r="AA218" s="104"/>
    </row>
    <row r="219" spans="1:28" ht="14.5" hidden="1" outlineLevel="1">
      <c r="A219" s="21" t="s">
        <v>5</v>
      </c>
      <c r="B219" s="44">
        <v>0.52135821405973515</v>
      </c>
      <c r="C219" s="44">
        <f t="shared" ref="C219:C228" si="16">B219*(1-C$217/100)^10</f>
        <v>0.50592693735048078</v>
      </c>
      <c r="D219" s="44">
        <f t="shared" ref="D219:G228" si="17">$L219*D$1005+$M219</f>
        <v>0.50197132179580861</v>
      </c>
      <c r="E219" s="44">
        <f t="shared" si="17"/>
        <v>0.49801570624113656</v>
      </c>
      <c r="F219" s="44">
        <f t="shared" si="17"/>
        <v>0.49406009068646439</v>
      </c>
      <c r="G219" s="44">
        <f t="shared" si="17"/>
        <v>0.49010447513179223</v>
      </c>
      <c r="H219" s="44">
        <f>$V$229</f>
        <v>0.48614885957712017</v>
      </c>
      <c r="I219" s="44">
        <f t="shared" ref="I219:K228" si="18">H219*(1-I$217/100)^10</f>
        <v>0.47175971719532689</v>
      </c>
      <c r="J219" s="44">
        <f t="shared" si="18"/>
        <v>0.45779646785926376</v>
      </c>
      <c r="K219" s="44">
        <f t="shared" si="18"/>
        <v>0.44424650589156728</v>
      </c>
      <c r="L219">
        <f t="shared" ref="L219:L228" si="19">(H219-C219)/(H$1005-C$1005)</f>
        <v>-3.9556155546721205E-4</v>
      </c>
      <c r="M219" s="105">
        <f t="shared" ref="M219:M228" si="20">H219-L219*H$1005</f>
        <v>1.3049612793942491</v>
      </c>
      <c r="N219" s="36"/>
      <c r="O219" s="21" t="s">
        <v>5</v>
      </c>
      <c r="P219" s="44">
        <v>0.52135821405973515</v>
      </c>
      <c r="Q219" s="44">
        <f>P219*(1-Q$217/100)^10</f>
        <v>0.50592693735048078</v>
      </c>
      <c r="R219" s="44">
        <f t="shared" ref="R219:Y219" si="21">Q219*(1-R$217/100)^10</f>
        <v>0.49095239901122995</v>
      </c>
      <c r="S219" s="44">
        <f t="shared" si="21"/>
        <v>0.47642108039783121</v>
      </c>
      <c r="T219" s="44">
        <f t="shared" si="21"/>
        <v>0.4623198629939782</v>
      </c>
      <c r="U219" s="44">
        <f t="shared" si="21"/>
        <v>0.44863601656813629</v>
      </c>
      <c r="V219" s="44">
        <f t="shared" si="21"/>
        <v>0.43535718768100318</v>
      </c>
      <c r="W219" s="44">
        <f t="shared" si="21"/>
        <v>0.4224713885331286</v>
      </c>
      <c r="X219" s="44">
        <f t="shared" si="21"/>
        <v>0.40996698614262428</v>
      </c>
      <c r="Y219" s="44">
        <f t="shared" si="21"/>
        <v>0.39783269184319459</v>
      </c>
      <c r="AA219" s="105"/>
    </row>
    <row r="220" spans="1:28" ht="14.5" hidden="1" outlineLevel="1">
      <c r="A220" s="21" t="s">
        <v>6</v>
      </c>
      <c r="B220" s="44">
        <v>0.52135821405973515</v>
      </c>
      <c r="C220" s="44">
        <f t="shared" si="16"/>
        <v>0.50592693735048078</v>
      </c>
      <c r="D220" s="44">
        <f t="shared" si="17"/>
        <v>0.50197132179580861</v>
      </c>
      <c r="E220" s="44">
        <f t="shared" si="17"/>
        <v>0.49801570624113656</v>
      </c>
      <c r="F220" s="44">
        <f t="shared" si="17"/>
        <v>0.49406009068646439</v>
      </c>
      <c r="G220" s="44">
        <f t="shared" si="17"/>
        <v>0.49010447513179223</v>
      </c>
      <c r="H220" s="44">
        <f t="shared" ref="H220:H228" si="22">$V$229</f>
        <v>0.48614885957712017</v>
      </c>
      <c r="I220" s="44">
        <f t="shared" si="18"/>
        <v>0.47175971719532689</v>
      </c>
      <c r="J220" s="44">
        <f t="shared" si="18"/>
        <v>0.45779646785926376</v>
      </c>
      <c r="K220" s="44">
        <f t="shared" si="18"/>
        <v>0.44424650589156728</v>
      </c>
      <c r="L220">
        <f t="shared" si="19"/>
        <v>-3.9556155546721205E-4</v>
      </c>
      <c r="M220" s="105">
        <f t="shared" si="20"/>
        <v>1.3049612793942491</v>
      </c>
      <c r="N220" s="36"/>
      <c r="O220" s="21" t="s">
        <v>6</v>
      </c>
      <c r="P220" s="44">
        <v>0.52135821405973515</v>
      </c>
      <c r="Q220" s="44">
        <f t="shared" ref="Q220:Y228" si="23">P220*(1-Q$217/100)^10</f>
        <v>0.50592693735048078</v>
      </c>
      <c r="R220" s="44">
        <f t="shared" si="23"/>
        <v>0.49095239901122995</v>
      </c>
      <c r="S220" s="44">
        <f t="shared" si="23"/>
        <v>0.47642108039783121</v>
      </c>
      <c r="T220" s="44">
        <f t="shared" si="23"/>
        <v>0.4623198629939782</v>
      </c>
      <c r="U220" s="44">
        <f t="shared" si="23"/>
        <v>0.44863601656813629</v>
      </c>
      <c r="V220" s="44">
        <f t="shared" si="23"/>
        <v>0.43535718768100318</v>
      </c>
      <c r="W220" s="44">
        <f t="shared" si="23"/>
        <v>0.4224713885331286</v>
      </c>
      <c r="X220" s="44">
        <f t="shared" si="23"/>
        <v>0.40996698614262428</v>
      </c>
      <c r="Y220" s="44">
        <f t="shared" si="23"/>
        <v>0.39783269184319459</v>
      </c>
      <c r="AA220" s="105"/>
    </row>
    <row r="221" spans="1:28" ht="14.5" hidden="1" outlineLevel="1">
      <c r="A221" s="21" t="s">
        <v>11</v>
      </c>
      <c r="B221" s="44">
        <v>0.60825124973635769</v>
      </c>
      <c r="C221" s="44">
        <f t="shared" si="16"/>
        <v>0.59024809357556096</v>
      </c>
      <c r="D221" s="44">
        <f t="shared" si="17"/>
        <v>0.56942824677587289</v>
      </c>
      <c r="E221" s="44">
        <f t="shared" si="17"/>
        <v>0.54860839997618438</v>
      </c>
      <c r="F221" s="44">
        <f t="shared" si="17"/>
        <v>0.52778855317649676</v>
      </c>
      <c r="G221" s="44">
        <f t="shared" si="17"/>
        <v>0.50696870637680824</v>
      </c>
      <c r="H221" s="44">
        <f t="shared" si="22"/>
        <v>0.48614885957712017</v>
      </c>
      <c r="I221" s="44">
        <f t="shared" si="18"/>
        <v>0.47175971719532689</v>
      </c>
      <c r="J221" s="44">
        <f t="shared" si="18"/>
        <v>0.45779646785926376</v>
      </c>
      <c r="K221" s="44">
        <f t="shared" si="18"/>
        <v>0.44424650589156728</v>
      </c>
      <c r="L221">
        <f t="shared" si="19"/>
        <v>-2.0819846799688159E-3</v>
      </c>
      <c r="M221" s="105">
        <f t="shared" si="20"/>
        <v>4.7958571471125691</v>
      </c>
      <c r="N221" s="36"/>
      <c r="O221" s="21" t="s">
        <v>11</v>
      </c>
      <c r="P221" s="44">
        <v>0.60825124973635769</v>
      </c>
      <c r="Q221" s="44">
        <f t="shared" si="23"/>
        <v>0.59024809357556096</v>
      </c>
      <c r="R221" s="44">
        <f t="shared" si="23"/>
        <v>0.57277779884643498</v>
      </c>
      <c r="S221" s="44">
        <f t="shared" si="23"/>
        <v>0.55582459379746985</v>
      </c>
      <c r="T221" s="44">
        <f t="shared" si="23"/>
        <v>0.53937317349297464</v>
      </c>
      <c r="U221" s="44">
        <f t="shared" si="23"/>
        <v>0.52340868599615908</v>
      </c>
      <c r="V221" s="44">
        <f t="shared" si="23"/>
        <v>0.50791671896117052</v>
      </c>
      <c r="W221" s="44">
        <f t="shared" si="23"/>
        <v>0.49288328662198355</v>
      </c>
      <c r="X221" s="44">
        <f t="shared" si="23"/>
        <v>0.47829481716639516</v>
      </c>
      <c r="Y221" s="44">
        <f t="shared" si="23"/>
        <v>0.4641381404837272</v>
      </c>
      <c r="AA221" s="105"/>
    </row>
    <row r="222" spans="1:28" ht="14.5" hidden="1" outlineLevel="1">
      <c r="A222" s="21" t="s">
        <v>2</v>
      </c>
      <c r="B222" s="44">
        <v>0.60825124973635769</v>
      </c>
      <c r="C222" s="44">
        <f t="shared" si="16"/>
        <v>0.59024809357556096</v>
      </c>
      <c r="D222" s="44">
        <f t="shared" si="17"/>
        <v>0.56942824677587289</v>
      </c>
      <c r="E222" s="44">
        <f t="shared" si="17"/>
        <v>0.54860839997618438</v>
      </c>
      <c r="F222" s="44">
        <f t="shared" si="17"/>
        <v>0.52778855317649676</v>
      </c>
      <c r="G222" s="44">
        <f t="shared" si="17"/>
        <v>0.50696870637680824</v>
      </c>
      <c r="H222" s="44">
        <f t="shared" si="22"/>
        <v>0.48614885957712017</v>
      </c>
      <c r="I222" s="44">
        <f t="shared" si="18"/>
        <v>0.47175971719532689</v>
      </c>
      <c r="J222" s="44">
        <f t="shared" si="18"/>
        <v>0.45779646785926376</v>
      </c>
      <c r="K222" s="44">
        <f t="shared" si="18"/>
        <v>0.44424650589156728</v>
      </c>
      <c r="L222">
        <f t="shared" si="19"/>
        <v>-2.0819846799688159E-3</v>
      </c>
      <c r="M222" s="105">
        <f t="shared" si="20"/>
        <v>4.7958571471125691</v>
      </c>
      <c r="N222" s="36"/>
      <c r="O222" s="21" t="s">
        <v>2</v>
      </c>
      <c r="P222" s="44">
        <v>0.60825124973635769</v>
      </c>
      <c r="Q222" s="44">
        <f t="shared" si="23"/>
        <v>0.59024809357556096</v>
      </c>
      <c r="R222" s="44">
        <f t="shared" si="23"/>
        <v>0.57277779884643498</v>
      </c>
      <c r="S222" s="44">
        <f t="shared" si="23"/>
        <v>0.55582459379746985</v>
      </c>
      <c r="T222" s="44">
        <f t="shared" si="23"/>
        <v>0.53937317349297464</v>
      </c>
      <c r="U222" s="44">
        <f t="shared" si="23"/>
        <v>0.52340868599615908</v>
      </c>
      <c r="V222" s="44">
        <f t="shared" si="23"/>
        <v>0.50791671896117052</v>
      </c>
      <c r="W222" s="44">
        <f t="shared" si="23"/>
        <v>0.49288328662198355</v>
      </c>
      <c r="X222" s="44">
        <f t="shared" si="23"/>
        <v>0.47829481716639516</v>
      </c>
      <c r="Y222" s="44">
        <f t="shared" si="23"/>
        <v>0.4641381404837272</v>
      </c>
      <c r="AA222" s="105"/>
    </row>
    <row r="223" spans="1:28" ht="14.5" hidden="1" outlineLevel="1">
      <c r="A223" s="21" t="s">
        <v>3</v>
      </c>
      <c r="B223" s="44">
        <v>0.52135821405973515</v>
      </c>
      <c r="C223" s="44">
        <f t="shared" si="16"/>
        <v>0.50592693735048078</v>
      </c>
      <c r="D223" s="44">
        <f t="shared" si="17"/>
        <v>0.50197132179580861</v>
      </c>
      <c r="E223" s="44">
        <f t="shared" si="17"/>
        <v>0.49801570624113656</v>
      </c>
      <c r="F223" s="44">
        <f t="shared" si="17"/>
        <v>0.49406009068646439</v>
      </c>
      <c r="G223" s="44">
        <f t="shared" si="17"/>
        <v>0.49010447513179223</v>
      </c>
      <c r="H223" s="44">
        <f t="shared" si="22"/>
        <v>0.48614885957712017</v>
      </c>
      <c r="I223" s="44">
        <f t="shared" si="18"/>
        <v>0.47175971719532689</v>
      </c>
      <c r="J223" s="44">
        <f t="shared" si="18"/>
        <v>0.45779646785926376</v>
      </c>
      <c r="K223" s="44">
        <f t="shared" si="18"/>
        <v>0.44424650589156728</v>
      </c>
      <c r="L223">
        <f t="shared" si="19"/>
        <v>-3.9556155546721205E-4</v>
      </c>
      <c r="M223" s="105">
        <f t="shared" si="20"/>
        <v>1.3049612793942491</v>
      </c>
      <c r="N223" s="36"/>
      <c r="O223" s="21" t="s">
        <v>3</v>
      </c>
      <c r="P223" s="44">
        <v>0.52135821405973515</v>
      </c>
      <c r="Q223" s="44">
        <f t="shared" si="23"/>
        <v>0.50592693735048078</v>
      </c>
      <c r="R223" s="44">
        <f t="shared" si="23"/>
        <v>0.49095239901122995</v>
      </c>
      <c r="S223" s="44">
        <f t="shared" si="23"/>
        <v>0.47642108039783121</v>
      </c>
      <c r="T223" s="44">
        <f t="shared" si="23"/>
        <v>0.4623198629939782</v>
      </c>
      <c r="U223" s="44">
        <f t="shared" si="23"/>
        <v>0.44863601656813629</v>
      </c>
      <c r="V223" s="44">
        <f t="shared" si="23"/>
        <v>0.43535718768100318</v>
      </c>
      <c r="W223" s="44">
        <f t="shared" si="23"/>
        <v>0.4224713885331286</v>
      </c>
      <c r="X223" s="44">
        <f t="shared" si="23"/>
        <v>0.40996698614262428</v>
      </c>
      <c r="Y223" s="44">
        <f t="shared" si="23"/>
        <v>0.39783269184319459</v>
      </c>
      <c r="AA223" s="105"/>
    </row>
    <row r="224" spans="1:28" ht="14.5" hidden="1" outlineLevel="1">
      <c r="A224" s="21" t="s">
        <v>4</v>
      </c>
      <c r="B224" s="44">
        <v>0.52135821405973515</v>
      </c>
      <c r="C224" s="44">
        <f t="shared" si="16"/>
        <v>0.50592693735048078</v>
      </c>
      <c r="D224" s="44">
        <f t="shared" si="17"/>
        <v>0.50197132179580861</v>
      </c>
      <c r="E224" s="44">
        <f t="shared" si="17"/>
        <v>0.49801570624113656</v>
      </c>
      <c r="F224" s="44">
        <f t="shared" si="17"/>
        <v>0.49406009068646439</v>
      </c>
      <c r="G224" s="44">
        <f t="shared" si="17"/>
        <v>0.49010447513179223</v>
      </c>
      <c r="H224" s="44">
        <f t="shared" si="22"/>
        <v>0.48614885957712017</v>
      </c>
      <c r="I224" s="44">
        <f t="shared" si="18"/>
        <v>0.47175971719532689</v>
      </c>
      <c r="J224" s="44">
        <f t="shared" si="18"/>
        <v>0.45779646785926376</v>
      </c>
      <c r="K224" s="44">
        <f t="shared" si="18"/>
        <v>0.44424650589156728</v>
      </c>
      <c r="L224">
        <f t="shared" si="19"/>
        <v>-3.9556155546721205E-4</v>
      </c>
      <c r="M224" s="105">
        <f t="shared" si="20"/>
        <v>1.3049612793942491</v>
      </c>
      <c r="N224" s="36"/>
      <c r="O224" s="21" t="s">
        <v>4</v>
      </c>
      <c r="P224" s="44">
        <v>0.52135821405973515</v>
      </c>
      <c r="Q224" s="44">
        <f t="shared" si="23"/>
        <v>0.50592693735048078</v>
      </c>
      <c r="R224" s="44">
        <f t="shared" si="23"/>
        <v>0.49095239901122995</v>
      </c>
      <c r="S224" s="44">
        <f t="shared" si="23"/>
        <v>0.47642108039783121</v>
      </c>
      <c r="T224" s="44">
        <f t="shared" si="23"/>
        <v>0.4623198629939782</v>
      </c>
      <c r="U224" s="44">
        <f t="shared" si="23"/>
        <v>0.44863601656813629</v>
      </c>
      <c r="V224" s="44">
        <f t="shared" si="23"/>
        <v>0.43535718768100318</v>
      </c>
      <c r="W224" s="44">
        <f t="shared" si="23"/>
        <v>0.4224713885331286</v>
      </c>
      <c r="X224" s="44">
        <f t="shared" si="23"/>
        <v>0.40996698614262428</v>
      </c>
      <c r="Y224" s="44">
        <f t="shared" si="23"/>
        <v>0.39783269184319459</v>
      </c>
      <c r="AA224" s="105"/>
    </row>
    <row r="225" spans="1:27" ht="14.5" hidden="1" outlineLevel="1">
      <c r="A225" s="21" t="s">
        <v>0</v>
      </c>
      <c r="B225" s="44">
        <v>0.86893035676622532</v>
      </c>
      <c r="C225" s="44">
        <f t="shared" si="16"/>
        <v>0.84321156225080141</v>
      </c>
      <c r="D225" s="44">
        <f t="shared" si="17"/>
        <v>0.77179902171606507</v>
      </c>
      <c r="E225" s="44">
        <f t="shared" si="17"/>
        <v>0.7003864811813294</v>
      </c>
      <c r="F225" s="44">
        <f t="shared" si="17"/>
        <v>0.62897394064659373</v>
      </c>
      <c r="G225" s="44">
        <f t="shared" si="17"/>
        <v>0.55756140011185629</v>
      </c>
      <c r="H225" s="44">
        <f t="shared" si="22"/>
        <v>0.48614885957712017</v>
      </c>
      <c r="I225" s="44">
        <f t="shared" si="18"/>
        <v>0.47175971719532689</v>
      </c>
      <c r="J225" s="44">
        <f t="shared" si="18"/>
        <v>0.45779646785926376</v>
      </c>
      <c r="K225" s="44">
        <f t="shared" si="18"/>
        <v>0.44424650589156728</v>
      </c>
      <c r="L225">
        <f t="shared" si="19"/>
        <v>-7.1412540534736245E-3</v>
      </c>
      <c r="M225" s="105">
        <f t="shared" si="20"/>
        <v>15.268544750267523</v>
      </c>
      <c r="N225" s="36"/>
      <c r="O225" s="21" t="s">
        <v>0</v>
      </c>
      <c r="P225" s="44">
        <v>0.86893035676622532</v>
      </c>
      <c r="Q225" s="44">
        <f t="shared" si="23"/>
        <v>0.84321156225080141</v>
      </c>
      <c r="R225" s="44">
        <f t="shared" si="23"/>
        <v>0.81825399835204993</v>
      </c>
      <c r="S225" s="44">
        <f t="shared" si="23"/>
        <v>0.79403513399638537</v>
      </c>
      <c r="T225" s="44">
        <f t="shared" si="23"/>
        <v>0.77053310498996375</v>
      </c>
      <c r="U225" s="44">
        <f t="shared" si="23"/>
        <v>0.7477266942802272</v>
      </c>
      <c r="V225" s="44">
        <f t="shared" si="23"/>
        <v>0.725595312801672</v>
      </c>
      <c r="W225" s="44">
        <f t="shared" si="23"/>
        <v>0.70411898088854774</v>
      </c>
      <c r="X225" s="44">
        <f t="shared" si="23"/>
        <v>0.68327831023770724</v>
      </c>
      <c r="Y225" s="44">
        <f t="shared" si="23"/>
        <v>0.66305448640532449</v>
      </c>
      <c r="AA225" s="105"/>
    </row>
    <row r="226" spans="1:27" ht="14.5" hidden="1" outlineLevel="1">
      <c r="A226" s="21" t="s">
        <v>1</v>
      </c>
      <c r="B226" s="44">
        <v>0.60825124973635769</v>
      </c>
      <c r="C226" s="44">
        <f t="shared" si="16"/>
        <v>0.59024809357556096</v>
      </c>
      <c r="D226" s="44">
        <f t="shared" si="17"/>
        <v>0.56942824677587289</v>
      </c>
      <c r="E226" s="44">
        <f t="shared" si="17"/>
        <v>0.54860839997618438</v>
      </c>
      <c r="F226" s="44">
        <f t="shared" si="17"/>
        <v>0.52778855317649676</v>
      </c>
      <c r="G226" s="44">
        <f t="shared" si="17"/>
        <v>0.50696870637680824</v>
      </c>
      <c r="H226" s="44">
        <f t="shared" si="22"/>
        <v>0.48614885957712017</v>
      </c>
      <c r="I226" s="44">
        <f t="shared" si="18"/>
        <v>0.47175971719532689</v>
      </c>
      <c r="J226" s="44">
        <f t="shared" si="18"/>
        <v>0.45779646785926376</v>
      </c>
      <c r="K226" s="44">
        <f t="shared" si="18"/>
        <v>0.44424650589156728</v>
      </c>
      <c r="L226">
        <f t="shared" si="19"/>
        <v>-2.0819846799688159E-3</v>
      </c>
      <c r="M226" s="105">
        <f t="shared" si="20"/>
        <v>4.7958571471125691</v>
      </c>
      <c r="N226" s="36"/>
      <c r="O226" s="21" t="s">
        <v>1</v>
      </c>
      <c r="P226" s="44">
        <v>0.60825124973635769</v>
      </c>
      <c r="Q226" s="44">
        <f t="shared" si="23"/>
        <v>0.59024809357556096</v>
      </c>
      <c r="R226" s="44">
        <f t="shared" si="23"/>
        <v>0.57277779884643498</v>
      </c>
      <c r="S226" s="44">
        <f t="shared" si="23"/>
        <v>0.55582459379746985</v>
      </c>
      <c r="T226" s="44">
        <f t="shared" si="23"/>
        <v>0.53937317349297464</v>
      </c>
      <c r="U226" s="44">
        <f t="shared" si="23"/>
        <v>0.52340868599615908</v>
      </c>
      <c r="V226" s="44">
        <f t="shared" si="23"/>
        <v>0.50791671896117052</v>
      </c>
      <c r="W226" s="44">
        <f t="shared" si="23"/>
        <v>0.49288328662198355</v>
      </c>
      <c r="X226" s="44">
        <f t="shared" si="23"/>
        <v>0.47829481716639516</v>
      </c>
      <c r="Y226" s="44">
        <f t="shared" si="23"/>
        <v>0.4641381404837272</v>
      </c>
      <c r="AA226" s="105"/>
    </row>
    <row r="227" spans="1:27" ht="14.5" hidden="1" outlineLevel="1">
      <c r="A227" s="21" t="s">
        <v>7</v>
      </c>
      <c r="B227" s="44">
        <v>0.52135821405973515</v>
      </c>
      <c r="C227" s="44">
        <f t="shared" si="16"/>
        <v>0.50592693735048078</v>
      </c>
      <c r="D227" s="44">
        <f t="shared" si="17"/>
        <v>0.50197132179580861</v>
      </c>
      <c r="E227" s="44">
        <f t="shared" si="17"/>
        <v>0.49801570624113656</v>
      </c>
      <c r="F227" s="44">
        <f t="shared" si="17"/>
        <v>0.49406009068646439</v>
      </c>
      <c r="G227" s="44">
        <f t="shared" si="17"/>
        <v>0.49010447513179223</v>
      </c>
      <c r="H227" s="44">
        <f t="shared" si="22"/>
        <v>0.48614885957712017</v>
      </c>
      <c r="I227" s="44">
        <f t="shared" si="18"/>
        <v>0.47175971719532689</v>
      </c>
      <c r="J227" s="44">
        <f t="shared" si="18"/>
        <v>0.45779646785926376</v>
      </c>
      <c r="K227" s="44">
        <f t="shared" si="18"/>
        <v>0.44424650589156728</v>
      </c>
      <c r="L227">
        <f t="shared" si="19"/>
        <v>-3.9556155546721205E-4</v>
      </c>
      <c r="M227" s="105">
        <f t="shared" si="20"/>
        <v>1.3049612793942491</v>
      </c>
      <c r="N227" s="36"/>
      <c r="O227" s="21" t="s">
        <v>7</v>
      </c>
      <c r="P227" s="44">
        <v>0.52135821405973515</v>
      </c>
      <c r="Q227" s="44">
        <f t="shared" si="23"/>
        <v>0.50592693735048078</v>
      </c>
      <c r="R227" s="44">
        <f t="shared" si="23"/>
        <v>0.49095239901122995</v>
      </c>
      <c r="S227" s="44">
        <f t="shared" si="23"/>
        <v>0.47642108039783121</v>
      </c>
      <c r="T227" s="44">
        <f t="shared" si="23"/>
        <v>0.4623198629939782</v>
      </c>
      <c r="U227" s="44">
        <f t="shared" si="23"/>
        <v>0.44863601656813629</v>
      </c>
      <c r="V227" s="44">
        <f t="shared" si="23"/>
        <v>0.43535718768100318</v>
      </c>
      <c r="W227" s="44">
        <f t="shared" si="23"/>
        <v>0.4224713885331286</v>
      </c>
      <c r="X227" s="44">
        <f t="shared" si="23"/>
        <v>0.40996698614262428</v>
      </c>
      <c r="Y227" s="44">
        <f t="shared" si="23"/>
        <v>0.39783269184319459</v>
      </c>
      <c r="AA227" s="105"/>
    </row>
    <row r="228" spans="1:27" ht="14.5" hidden="1" outlineLevel="1">
      <c r="A228" s="21" t="s">
        <v>8</v>
      </c>
      <c r="B228" s="44">
        <v>0.52135821405973515</v>
      </c>
      <c r="C228" s="44">
        <f t="shared" si="16"/>
        <v>0.50592693735048078</v>
      </c>
      <c r="D228" s="44">
        <f t="shared" si="17"/>
        <v>0.50197132179580861</v>
      </c>
      <c r="E228" s="44">
        <f t="shared" si="17"/>
        <v>0.49801570624113656</v>
      </c>
      <c r="F228" s="44">
        <f t="shared" si="17"/>
        <v>0.49406009068646439</v>
      </c>
      <c r="G228" s="44">
        <f t="shared" si="17"/>
        <v>0.49010447513179223</v>
      </c>
      <c r="H228" s="44">
        <f t="shared" si="22"/>
        <v>0.48614885957712017</v>
      </c>
      <c r="I228" s="44">
        <f t="shared" si="18"/>
        <v>0.47175971719532689</v>
      </c>
      <c r="J228" s="44">
        <f t="shared" si="18"/>
        <v>0.45779646785926376</v>
      </c>
      <c r="K228" s="44">
        <f t="shared" si="18"/>
        <v>0.44424650589156728</v>
      </c>
      <c r="L228">
        <f t="shared" si="19"/>
        <v>-3.9556155546721205E-4</v>
      </c>
      <c r="M228" s="105">
        <f t="shared" si="20"/>
        <v>1.3049612793942491</v>
      </c>
      <c r="N228" s="36"/>
      <c r="O228" s="21" t="s">
        <v>8</v>
      </c>
      <c r="P228" s="44">
        <v>0.52135821405973515</v>
      </c>
      <c r="Q228" s="44">
        <f t="shared" si="23"/>
        <v>0.50592693735048078</v>
      </c>
      <c r="R228" s="44">
        <f t="shared" si="23"/>
        <v>0.49095239901122995</v>
      </c>
      <c r="S228" s="44">
        <f t="shared" si="23"/>
        <v>0.47642108039783121</v>
      </c>
      <c r="T228" s="44">
        <f t="shared" si="23"/>
        <v>0.4623198629939782</v>
      </c>
      <c r="U228" s="44">
        <f t="shared" si="23"/>
        <v>0.44863601656813629</v>
      </c>
      <c r="V228" s="44">
        <f t="shared" si="23"/>
        <v>0.43535718768100318</v>
      </c>
      <c r="W228" s="44">
        <f t="shared" si="23"/>
        <v>0.4224713885331286</v>
      </c>
      <c r="X228" s="44">
        <f t="shared" si="23"/>
        <v>0.40996698614262428</v>
      </c>
      <c r="Y228" s="44">
        <f t="shared" si="23"/>
        <v>0.39783269184319459</v>
      </c>
      <c r="AA228" s="105"/>
    </row>
    <row r="229" spans="1:27" ht="13" hidden="1" outlineLevel="1">
      <c r="V229" s="110">
        <f>AVERAGE(V219:V228)</f>
        <v>0.48614885957712017</v>
      </c>
      <c r="W229" s="15"/>
      <c r="X229" s="15"/>
      <c r="Y229" s="15"/>
    </row>
    <row r="230" spans="1:27" hidden="1" outlineLevel="1">
      <c r="A230" t="s">
        <v>46</v>
      </c>
    </row>
    <row r="231" spans="1:27" ht="14.5" hidden="1" outlineLevel="1">
      <c r="A231" t="s">
        <v>47</v>
      </c>
      <c r="B231" s="16"/>
      <c r="C231" s="16"/>
      <c r="D231" s="16"/>
      <c r="E231" s="16"/>
      <c r="F231" s="16"/>
      <c r="G231" s="16"/>
      <c r="H231" s="16"/>
      <c r="I231" s="16"/>
      <c r="J231" s="16"/>
      <c r="K231" s="16"/>
    </row>
    <row r="232" spans="1:27" ht="13" hidden="1" outlineLevel="1">
      <c r="B232" s="4">
        <v>2010</v>
      </c>
      <c r="C232" s="4">
        <v>2020</v>
      </c>
      <c r="D232" s="4">
        <v>2030</v>
      </c>
      <c r="E232" s="4">
        <v>2040</v>
      </c>
      <c r="F232" s="4">
        <v>2050</v>
      </c>
      <c r="G232" s="4">
        <v>2060</v>
      </c>
      <c r="H232" s="4">
        <v>2070</v>
      </c>
      <c r="I232" s="4">
        <v>2080</v>
      </c>
      <c r="J232" s="4">
        <v>2090</v>
      </c>
      <c r="K232" s="4">
        <v>2100</v>
      </c>
      <c r="N232" s="1"/>
      <c r="O232" s="1"/>
      <c r="P232" s="1"/>
      <c r="Q232" s="1"/>
      <c r="R232" s="1"/>
      <c r="S232" s="1"/>
      <c r="T232" s="1"/>
      <c r="U232" s="1"/>
      <c r="V232" s="1"/>
      <c r="W232" s="1"/>
      <c r="X232" s="1"/>
      <c r="Y232" s="1"/>
    </row>
    <row r="233" spans="1:27" ht="13" hidden="1" outlineLevel="1">
      <c r="A233" s="4" t="s">
        <v>5</v>
      </c>
      <c r="B233" s="1">
        <f>B205*B219</f>
        <v>424.93843712122907</v>
      </c>
      <c r="C233" s="1">
        <f t="shared" ref="C233:K233" si="24">C205*C219</f>
        <v>426.27264438280531</v>
      </c>
      <c r="D233" s="1">
        <f t="shared" si="24"/>
        <v>447.8389911829878</v>
      </c>
      <c r="E233" s="1">
        <f t="shared" si="24"/>
        <v>489.98954599368153</v>
      </c>
      <c r="F233" s="1">
        <f t="shared" si="24"/>
        <v>550.82231182659064</v>
      </c>
      <c r="G233" s="1">
        <f t="shared" si="24"/>
        <v>686.14626518450916</v>
      </c>
      <c r="H233" s="1">
        <f t="shared" si="24"/>
        <v>826.45306128110428</v>
      </c>
      <c r="I233" s="1">
        <f t="shared" si="24"/>
        <v>896.34346267112107</v>
      </c>
      <c r="J233" s="1">
        <f t="shared" si="24"/>
        <v>803.01697600277328</v>
      </c>
      <c r="K233" s="1">
        <f t="shared" si="24"/>
        <v>739.81506771223246</v>
      </c>
      <c r="N233" s="1"/>
      <c r="O233" s="1"/>
      <c r="P233" s="1"/>
      <c r="Q233" s="1"/>
      <c r="R233" s="1"/>
      <c r="S233" s="1"/>
      <c r="T233" s="1"/>
      <c r="U233" s="1"/>
      <c r="V233" s="1"/>
      <c r="W233" s="1"/>
      <c r="X233" s="1"/>
      <c r="Y233" s="1"/>
    </row>
    <row r="234" spans="1:27" ht="13" hidden="1" outlineLevel="1">
      <c r="A234" s="4" t="s">
        <v>6</v>
      </c>
      <c r="B234" s="1">
        <f t="shared" ref="B234:K242" si="25">B206*B220</f>
        <v>616.7326297659265</v>
      </c>
      <c r="C234" s="1">
        <f t="shared" si="25"/>
        <v>833.12172764473712</v>
      </c>
      <c r="D234" s="1">
        <f t="shared" si="25"/>
        <v>1014.5442574817058</v>
      </c>
      <c r="E234" s="1">
        <f t="shared" si="25"/>
        <v>1077.5510504934364</v>
      </c>
      <c r="F234" s="1">
        <f t="shared" si="25"/>
        <v>1110.3400735986136</v>
      </c>
      <c r="G234" s="1">
        <f t="shared" si="25"/>
        <v>1118.208931086187</v>
      </c>
      <c r="H234" s="1">
        <f t="shared" si="25"/>
        <v>1114.5301756338808</v>
      </c>
      <c r="I234" s="1">
        <f t="shared" si="25"/>
        <v>1077.8787581667132</v>
      </c>
      <c r="J234" s="1">
        <f t="shared" si="25"/>
        <v>1035.6476862825079</v>
      </c>
      <c r="K234" s="1">
        <f t="shared" si="25"/>
        <v>988.23273805381882</v>
      </c>
      <c r="N234" s="1"/>
      <c r="O234" s="1"/>
      <c r="P234" s="1"/>
      <c r="Q234" s="1"/>
      <c r="R234" s="1"/>
      <c r="S234" s="1"/>
      <c r="T234" s="1"/>
      <c r="U234" s="1"/>
      <c r="V234" s="1"/>
      <c r="W234" s="1"/>
      <c r="X234" s="1"/>
      <c r="Y234" s="1"/>
    </row>
    <row r="235" spans="1:27" ht="13" hidden="1" outlineLevel="1">
      <c r="A235" s="4" t="s">
        <v>11</v>
      </c>
      <c r="B235" s="1">
        <f t="shared" si="25"/>
        <v>608.07709558615477</v>
      </c>
      <c r="C235" s="1">
        <f t="shared" si="25"/>
        <v>611.33024173649937</v>
      </c>
      <c r="D235" s="1">
        <f t="shared" si="25"/>
        <v>616.33933252345366</v>
      </c>
      <c r="E235" s="1">
        <f t="shared" si="25"/>
        <v>595.72547681010849</v>
      </c>
      <c r="F235" s="1">
        <f t="shared" si="25"/>
        <v>542.15660111898126</v>
      </c>
      <c r="G235" s="1">
        <f t="shared" si="25"/>
        <v>486.91836403711812</v>
      </c>
      <c r="H235" s="1">
        <f t="shared" si="25"/>
        <v>426.51367650640708</v>
      </c>
      <c r="I235" s="1">
        <f t="shared" si="25"/>
        <v>364.2820631169987</v>
      </c>
      <c r="J235" s="1">
        <f t="shared" si="25"/>
        <v>298.23748034996402</v>
      </c>
      <c r="K235" s="1">
        <f t="shared" si="25"/>
        <v>270.07185127153588</v>
      </c>
      <c r="N235" s="1"/>
      <c r="O235" s="1"/>
      <c r="P235" s="1"/>
      <c r="Q235" s="1"/>
      <c r="R235" s="1"/>
      <c r="S235" s="1"/>
      <c r="T235" s="1"/>
      <c r="U235" s="1"/>
      <c r="V235" s="1"/>
      <c r="W235" s="1"/>
      <c r="X235" s="1"/>
      <c r="Y235" s="1"/>
    </row>
    <row r="236" spans="1:27" ht="13" hidden="1" outlineLevel="1">
      <c r="A236" s="4" t="s">
        <v>2</v>
      </c>
      <c r="B236" s="1">
        <f t="shared" si="25"/>
        <v>649.90732536340238</v>
      </c>
      <c r="C236" s="1">
        <f t="shared" si="25"/>
        <v>753.58152833573615</v>
      </c>
      <c r="D236" s="1">
        <f t="shared" si="25"/>
        <v>901.34048436770206</v>
      </c>
      <c r="E236" s="1">
        <f t="shared" si="25"/>
        <v>1018.2811704302087</v>
      </c>
      <c r="F236" s="1">
        <f t="shared" si="25"/>
        <v>1050.4113393266005</v>
      </c>
      <c r="G236" s="1">
        <f t="shared" si="25"/>
        <v>973.44005665589748</v>
      </c>
      <c r="H236" s="1">
        <f t="shared" si="25"/>
        <v>790.33902002178661</v>
      </c>
      <c r="I236" s="1">
        <f t="shared" si="25"/>
        <v>596.77091160240616</v>
      </c>
      <c r="J236" s="1">
        <f t="shared" si="25"/>
        <v>382.15029325075091</v>
      </c>
      <c r="K236" s="1">
        <f t="shared" si="25"/>
        <v>151.71703052181002</v>
      </c>
      <c r="N236" s="1"/>
      <c r="O236" s="1"/>
      <c r="P236" s="1"/>
      <c r="Q236" s="1"/>
      <c r="R236" s="1"/>
      <c r="S236" s="1"/>
      <c r="T236" s="1"/>
      <c r="U236" s="1"/>
      <c r="V236" s="1"/>
      <c r="W236" s="1"/>
      <c r="X236" s="1"/>
      <c r="Y236" s="1"/>
    </row>
    <row r="237" spans="1:27" ht="13" hidden="1" outlineLevel="1">
      <c r="A237" s="4" t="s">
        <v>3</v>
      </c>
      <c r="B237" s="1">
        <f t="shared" si="25"/>
        <v>1060.7991643614953</v>
      </c>
      <c r="C237" s="1">
        <f t="shared" si="25"/>
        <v>1003.130425453644</v>
      </c>
      <c r="D237" s="1">
        <f t="shared" si="25"/>
        <v>957.03807898533398</v>
      </c>
      <c r="E237" s="1">
        <f t="shared" si="25"/>
        <v>896.85550456559156</v>
      </c>
      <c r="F237" s="1">
        <f t="shared" si="25"/>
        <v>842.47809245149813</v>
      </c>
      <c r="G237" s="1">
        <f t="shared" si="25"/>
        <v>784.11632423291428</v>
      </c>
      <c r="H237" s="1">
        <f t="shared" si="25"/>
        <v>776.13161713077102</v>
      </c>
      <c r="I237" s="1">
        <f t="shared" si="25"/>
        <v>751.5436765787565</v>
      </c>
      <c r="J237" s="1">
        <f t="shared" si="25"/>
        <v>730.16744669344894</v>
      </c>
      <c r="K237" s="1">
        <f t="shared" si="25"/>
        <v>697.44256656907726</v>
      </c>
      <c r="N237" s="1"/>
      <c r="O237" s="1"/>
      <c r="P237" s="1"/>
      <c r="Q237" s="1"/>
      <c r="R237" s="1"/>
      <c r="S237" s="1"/>
      <c r="T237" s="1"/>
      <c r="U237" s="1"/>
      <c r="V237" s="1"/>
      <c r="W237" s="1"/>
      <c r="X237" s="1"/>
      <c r="Y237" s="1"/>
    </row>
    <row r="238" spans="1:27" ht="13" hidden="1" outlineLevel="1">
      <c r="A238" s="4" t="s">
        <v>4</v>
      </c>
      <c r="B238" s="1">
        <f t="shared" si="25"/>
        <v>1352.0517465562536</v>
      </c>
      <c r="C238" s="1">
        <f t="shared" si="25"/>
        <v>1290.4416171003788</v>
      </c>
      <c r="D238" s="1">
        <f t="shared" si="25"/>
        <v>1209.6573908190917</v>
      </c>
      <c r="E238" s="1">
        <f t="shared" si="25"/>
        <v>1012.2221725186399</v>
      </c>
      <c r="F238" s="1">
        <f t="shared" si="25"/>
        <v>780.07241195371614</v>
      </c>
      <c r="G238" s="1">
        <f t="shared" si="25"/>
        <v>715.78516912684086</v>
      </c>
      <c r="H238" s="1">
        <f t="shared" si="25"/>
        <v>723.2337566369024</v>
      </c>
      <c r="I238" s="1">
        <f t="shared" si="25"/>
        <v>711.31887673745393</v>
      </c>
      <c r="J238" s="1">
        <f t="shared" si="25"/>
        <v>691.68302631139443</v>
      </c>
      <c r="K238" s="1">
        <f t="shared" si="25"/>
        <v>658.21052866852597</v>
      </c>
      <c r="N238" s="1"/>
      <c r="O238" s="1"/>
      <c r="P238" s="1"/>
      <c r="Q238" s="1"/>
      <c r="R238" s="1"/>
      <c r="S238" s="1"/>
      <c r="T238" s="1"/>
      <c r="U238" s="1"/>
      <c r="V238" s="1"/>
      <c r="W238" s="1"/>
      <c r="X238" s="1"/>
      <c r="Y238" s="1"/>
    </row>
    <row r="239" spans="1:27" ht="13" hidden="1" outlineLevel="1">
      <c r="A239" s="4" t="s">
        <v>0</v>
      </c>
      <c r="B239" s="1">
        <f t="shared" si="25"/>
        <v>685.25255543985281</v>
      </c>
      <c r="C239" s="1">
        <f t="shared" si="25"/>
        <v>667.24853012743722</v>
      </c>
      <c r="D239" s="1">
        <f t="shared" si="25"/>
        <v>610.89265650374625</v>
      </c>
      <c r="E239" s="1">
        <f t="shared" si="25"/>
        <v>552.97173306040315</v>
      </c>
      <c r="F239" s="1">
        <f t="shared" si="25"/>
        <v>494.00284770491476</v>
      </c>
      <c r="G239" s="1">
        <f t="shared" si="25"/>
        <v>434.66698074904315</v>
      </c>
      <c r="H239" s="1">
        <f t="shared" si="25"/>
        <v>375.23444343762196</v>
      </c>
      <c r="I239" s="1">
        <f t="shared" si="25"/>
        <v>359.83742069059434</v>
      </c>
      <c r="J239" s="1">
        <f t="shared" si="25"/>
        <v>344.21087546394619</v>
      </c>
      <c r="K239" s="1">
        <f t="shared" si="25"/>
        <v>328.38170060022208</v>
      </c>
      <c r="N239" s="1"/>
      <c r="O239" s="1"/>
      <c r="P239" s="1"/>
      <c r="Q239" s="1"/>
      <c r="R239" s="1"/>
      <c r="S239" s="1"/>
      <c r="T239" s="1"/>
      <c r="U239" s="1"/>
      <c r="V239" s="1"/>
      <c r="W239" s="1"/>
      <c r="X239" s="1"/>
      <c r="Y239" s="1"/>
    </row>
    <row r="240" spans="1:27" ht="13" hidden="1" outlineLevel="1">
      <c r="A240" s="4" t="s">
        <v>1</v>
      </c>
      <c r="B240" s="1">
        <f t="shared" si="25"/>
        <v>801.07820658104936</v>
      </c>
      <c r="C240" s="1">
        <f t="shared" si="25"/>
        <v>824.24403704625411</v>
      </c>
      <c r="D240" s="1">
        <f t="shared" si="25"/>
        <v>838.61183764143357</v>
      </c>
      <c r="E240" s="1">
        <f t="shared" si="25"/>
        <v>844.62588246929818</v>
      </c>
      <c r="F240" s="1">
        <f t="shared" si="25"/>
        <v>846.7045438073053</v>
      </c>
      <c r="G240" s="1">
        <f t="shared" si="25"/>
        <v>840.04322904921537</v>
      </c>
      <c r="H240" s="1">
        <f t="shared" si="25"/>
        <v>829.83114101394608</v>
      </c>
      <c r="I240" s="1">
        <f t="shared" si="25"/>
        <v>826.10101192678042</v>
      </c>
      <c r="J240" s="1">
        <f t="shared" si="25"/>
        <v>820.26143160123161</v>
      </c>
      <c r="K240" s="1">
        <f t="shared" si="25"/>
        <v>812.27701549125527</v>
      </c>
      <c r="N240" s="1"/>
      <c r="O240" s="1"/>
      <c r="P240" s="1"/>
      <c r="Q240" s="1"/>
      <c r="R240" s="1"/>
      <c r="S240" s="1"/>
      <c r="T240" s="1"/>
      <c r="U240" s="1"/>
      <c r="V240" s="1"/>
      <c r="W240" s="1"/>
      <c r="X240" s="1"/>
      <c r="Y240" s="1"/>
    </row>
    <row r="241" spans="1:26" ht="13" hidden="1" outlineLevel="1">
      <c r="A241" s="4" t="s">
        <v>7</v>
      </c>
      <c r="B241" s="1">
        <f t="shared" si="25"/>
        <v>1445.8338281360086</v>
      </c>
      <c r="C241" s="1">
        <f t="shared" si="25"/>
        <v>1441.2430292999104</v>
      </c>
      <c r="D241" s="1">
        <f t="shared" si="25"/>
        <v>1451.1648967437234</v>
      </c>
      <c r="E241" s="1">
        <f t="shared" si="25"/>
        <v>1449.9257442897613</v>
      </c>
      <c r="F241" s="1">
        <f t="shared" si="25"/>
        <v>1442.5881496291272</v>
      </c>
      <c r="G241" s="1">
        <f t="shared" si="25"/>
        <v>1429.5068893187467</v>
      </c>
      <c r="H241" s="1">
        <f t="shared" si="25"/>
        <v>1411.8596573932257</v>
      </c>
      <c r="I241" s="1">
        <f t="shared" si="25"/>
        <v>1355.1905674239929</v>
      </c>
      <c r="J241" s="1">
        <f t="shared" si="25"/>
        <v>1292.3131825679784</v>
      </c>
      <c r="K241" s="1">
        <f t="shared" si="25"/>
        <v>1223.1966730037607</v>
      </c>
      <c r="N241" s="1"/>
      <c r="O241" s="1"/>
      <c r="P241" s="1"/>
      <c r="Q241" s="1"/>
      <c r="R241" s="1"/>
      <c r="S241" s="1"/>
      <c r="T241" s="1"/>
      <c r="U241" s="1"/>
      <c r="V241" s="1"/>
      <c r="W241" s="1"/>
      <c r="X241" s="1"/>
      <c r="Y241" s="1"/>
    </row>
    <row r="242" spans="1:26" ht="13" hidden="1" outlineLevel="1">
      <c r="A242" s="4" t="s">
        <v>8</v>
      </c>
      <c r="B242" s="1">
        <f t="shared" si="25"/>
        <v>903.41533571299965</v>
      </c>
      <c r="C242" s="1">
        <f t="shared" si="25"/>
        <v>1013.28966275404</v>
      </c>
      <c r="D242" s="1">
        <f t="shared" si="25"/>
        <v>1113.1809103616777</v>
      </c>
      <c r="E242" s="1">
        <f t="shared" si="25"/>
        <v>1174.8016032211849</v>
      </c>
      <c r="F242" s="1">
        <f t="shared" si="25"/>
        <v>1219.8497070420199</v>
      </c>
      <c r="G242" s="1">
        <f t="shared" si="25"/>
        <v>1229.8141977431956</v>
      </c>
      <c r="H242" s="1">
        <f t="shared" si="25"/>
        <v>1203.2548812487778</v>
      </c>
      <c r="I242" s="1">
        <f t="shared" si="25"/>
        <v>1143.2143305852933</v>
      </c>
      <c r="J242" s="1">
        <f t="shared" si="25"/>
        <v>1064.0666031611145</v>
      </c>
      <c r="K242" s="1">
        <f t="shared" si="25"/>
        <v>969.79428063397984</v>
      </c>
      <c r="N242" s="1"/>
      <c r="O242" s="1"/>
      <c r="P242" s="1"/>
      <c r="Q242" s="1"/>
      <c r="R242" s="1"/>
      <c r="S242" s="1"/>
      <c r="T242" s="1"/>
      <c r="U242" s="1"/>
      <c r="V242" s="1"/>
      <c r="W242" s="1"/>
    </row>
    <row r="243" spans="1:26" ht="14.5" hidden="1" outlineLevel="1">
      <c r="A243" s="16"/>
      <c r="B243" s="3"/>
      <c r="C243" s="3"/>
      <c r="D243" s="3"/>
      <c r="E243" s="3"/>
      <c r="F243" s="3"/>
      <c r="G243" s="3"/>
      <c r="H243" s="3"/>
      <c r="I243" s="3"/>
      <c r="J243" s="3"/>
      <c r="K243" s="3"/>
    </row>
    <row r="244" spans="1:26" ht="14.5" hidden="1" outlineLevel="1">
      <c r="A244" s="16" t="s">
        <v>48</v>
      </c>
      <c r="B244" s="3"/>
      <c r="C244" s="3"/>
      <c r="D244" s="3"/>
      <c r="E244" s="3"/>
      <c r="F244" s="3"/>
      <c r="G244" s="3"/>
      <c r="H244" s="3"/>
      <c r="I244" s="3"/>
      <c r="J244" s="3"/>
      <c r="K244" s="3"/>
    </row>
    <row r="245" spans="1:26" ht="14.5" hidden="1" outlineLevel="1">
      <c r="A245" s="24" t="s">
        <v>39</v>
      </c>
      <c r="B245" s="23"/>
      <c r="C245" s="23"/>
      <c r="D245" s="23"/>
      <c r="E245" s="23"/>
      <c r="F245" s="23"/>
      <c r="G245" s="23"/>
      <c r="H245" s="23"/>
      <c r="I245" s="23"/>
      <c r="J245" s="23"/>
      <c r="K245" s="23"/>
      <c r="L245" s="32"/>
    </row>
    <row r="246" spans="1:26" ht="14.5" hidden="1" outlineLevel="1">
      <c r="A246" s="23"/>
      <c r="B246" s="69">
        <v>2010</v>
      </c>
      <c r="C246" s="69">
        <v>2020</v>
      </c>
      <c r="D246" s="69">
        <v>2030</v>
      </c>
      <c r="E246" s="69">
        <v>2040</v>
      </c>
      <c r="F246" s="69">
        <v>2050</v>
      </c>
      <c r="G246" s="69">
        <v>2060</v>
      </c>
      <c r="H246" s="69">
        <v>2070</v>
      </c>
      <c r="I246" s="69">
        <v>2080</v>
      </c>
      <c r="J246" s="69">
        <v>2090</v>
      </c>
      <c r="K246" s="69">
        <v>2100</v>
      </c>
      <c r="L246" s="6"/>
      <c r="O246" s="1"/>
      <c r="P246" s="1"/>
      <c r="Q246" s="1"/>
      <c r="R246" s="1"/>
      <c r="S246" s="1"/>
      <c r="T246" s="1"/>
      <c r="U246" s="1"/>
      <c r="V246" s="1"/>
      <c r="W246" s="1"/>
      <c r="X246" s="1"/>
      <c r="Y246" s="1"/>
      <c r="Z246" s="1"/>
    </row>
    <row r="247" spans="1:26" ht="14.5" hidden="1" outlineLevel="1">
      <c r="A247" s="23" t="s">
        <v>5</v>
      </c>
      <c r="B247" s="46">
        <f t="shared" ref="B247:K247" si="26">B205*B10</f>
        <v>697.88399983827969</v>
      </c>
      <c r="C247" s="46">
        <f t="shared" si="26"/>
        <v>884.57239523143323</v>
      </c>
      <c r="D247" s="46">
        <f t="shared" si="26"/>
        <v>1100.5145267282423</v>
      </c>
      <c r="E247" s="46">
        <f t="shared" si="26"/>
        <v>1376.4523034219405</v>
      </c>
      <c r="F247" s="46">
        <f t="shared" si="26"/>
        <v>1705.2811574829457</v>
      </c>
      <c r="G247" s="46">
        <f t="shared" si="26"/>
        <v>2269.0157318219999</v>
      </c>
      <c r="H247" s="46">
        <f t="shared" si="26"/>
        <v>2851.3401787900002</v>
      </c>
      <c r="I247" s="46">
        <f t="shared" si="26"/>
        <v>3227.0805974079999</v>
      </c>
      <c r="J247" s="46">
        <f t="shared" si="26"/>
        <v>2959.0252837852149</v>
      </c>
      <c r="K247" s="46">
        <f t="shared" si="26"/>
        <v>2742.1684647643051</v>
      </c>
      <c r="L247" s="6"/>
      <c r="O247" s="1"/>
      <c r="P247" s="1"/>
      <c r="Q247" s="1"/>
      <c r="R247" s="1"/>
      <c r="S247" s="1"/>
      <c r="T247" s="1"/>
      <c r="U247" s="1"/>
      <c r="V247" s="1"/>
      <c r="W247" s="1"/>
      <c r="X247" s="1"/>
      <c r="Y247" s="1"/>
      <c r="Z247" s="1"/>
    </row>
    <row r="248" spans="1:26" ht="14.5" hidden="1" outlineLevel="1">
      <c r="A248" s="23" t="s">
        <v>6</v>
      </c>
      <c r="B248" s="46">
        <f t="shared" ref="B248:K248" si="27">B206*B11</f>
        <v>1726.9372356759106</v>
      </c>
      <c r="C248" s="46">
        <f t="shared" si="27"/>
        <v>2469.5217631620717</v>
      </c>
      <c r="D248" s="46">
        <f t="shared" si="27"/>
        <v>3017.3580781908263</v>
      </c>
      <c r="E248" s="46">
        <f t="shared" si="27"/>
        <v>3123.9456368861825</v>
      </c>
      <c r="F248" s="46">
        <f t="shared" si="27"/>
        <v>3050.1287783503881</v>
      </c>
      <c r="G248" s="46">
        <f t="shared" si="27"/>
        <v>2838.9740197635911</v>
      </c>
      <c r="H248" s="46">
        <f t="shared" si="27"/>
        <v>2563.6826452378241</v>
      </c>
      <c r="I248" s="46">
        <f t="shared" si="27"/>
        <v>2261.1357958943445</v>
      </c>
      <c r="J248" s="46">
        <f t="shared" si="27"/>
        <v>1944.3644762669314</v>
      </c>
      <c r="K248" s="46">
        <f t="shared" si="27"/>
        <v>1621.8266379779029</v>
      </c>
      <c r="L248" s="6"/>
      <c r="O248" s="1"/>
      <c r="P248" s="1"/>
      <c r="Q248" s="1"/>
      <c r="R248" s="1"/>
      <c r="S248" s="1"/>
      <c r="T248" s="1"/>
      <c r="U248" s="1"/>
      <c r="V248" s="1"/>
      <c r="W248" s="1"/>
      <c r="X248" s="1"/>
      <c r="Y248" s="1"/>
      <c r="Z248" s="1"/>
    </row>
    <row r="249" spans="1:26" ht="14.5" hidden="1" outlineLevel="1">
      <c r="A249" s="23" t="s">
        <v>11</v>
      </c>
      <c r="B249" s="46">
        <f t="shared" ref="B249:K249" si="28">B207*B12</f>
        <v>609.80223474747311</v>
      </c>
      <c r="C249" s="46">
        <f t="shared" si="28"/>
        <v>664.41277307793598</v>
      </c>
      <c r="D249" s="46">
        <f t="shared" si="28"/>
        <v>732.34767036269977</v>
      </c>
      <c r="E249" s="46">
        <f t="shared" si="28"/>
        <v>773.26707243582598</v>
      </c>
      <c r="F249" s="46">
        <f t="shared" si="28"/>
        <v>769.21534725886454</v>
      </c>
      <c r="G249" s="46">
        <f t="shared" si="28"/>
        <v>753.33942414811463</v>
      </c>
      <c r="H249" s="46">
        <f t="shared" si="28"/>
        <v>712.98395359825861</v>
      </c>
      <c r="I249" s="46">
        <f t="shared" si="28"/>
        <v>643.06542935817527</v>
      </c>
      <c r="J249" s="46">
        <f t="shared" si="28"/>
        <v>549.63349774645155</v>
      </c>
      <c r="K249" s="46">
        <f t="shared" si="28"/>
        <v>514.80739211734317</v>
      </c>
      <c r="L249" s="6"/>
      <c r="O249" s="1"/>
      <c r="P249" s="1"/>
      <c r="Q249" s="1"/>
      <c r="R249" s="1"/>
      <c r="S249" s="1"/>
      <c r="T249" s="1"/>
      <c r="U249" s="1"/>
      <c r="V249" s="1"/>
      <c r="W249" s="1"/>
      <c r="X249" s="1"/>
      <c r="Y249" s="1"/>
      <c r="Z249" s="1"/>
    </row>
    <row r="250" spans="1:26" ht="14.5" hidden="1" outlineLevel="1">
      <c r="A250" s="23" t="s">
        <v>2</v>
      </c>
      <c r="B250" s="46">
        <f t="shared" ref="B250:K250" si="29">B208*B13</f>
        <v>298.03553116275833</v>
      </c>
      <c r="C250" s="46">
        <f t="shared" si="29"/>
        <v>356.68140474786372</v>
      </c>
      <c r="D250" s="46">
        <f t="shared" si="29"/>
        <v>437.40608995986008</v>
      </c>
      <c r="E250" s="46">
        <f t="shared" si="29"/>
        <v>505.81439410638114</v>
      </c>
      <c r="F250" s="46">
        <f t="shared" si="29"/>
        <v>528.61870323438802</v>
      </c>
      <c r="G250" s="46">
        <f t="shared" si="29"/>
        <v>490.34000236499014</v>
      </c>
      <c r="H250" s="46">
        <f t="shared" si="29"/>
        <v>393.66824093261539</v>
      </c>
      <c r="I250" s="46">
        <f t="shared" si="29"/>
        <v>284.94215770107672</v>
      </c>
      <c r="J250" s="46">
        <f t="shared" si="29"/>
        <v>172.02017931354141</v>
      </c>
      <c r="K250" s="46">
        <f t="shared" si="29"/>
        <v>63.570026740574434</v>
      </c>
      <c r="L250" s="6"/>
      <c r="O250" s="1"/>
      <c r="P250" s="1"/>
      <c r="Q250" s="1"/>
      <c r="R250" s="1"/>
      <c r="S250" s="1"/>
      <c r="T250" s="1"/>
      <c r="U250" s="1"/>
      <c r="V250" s="1"/>
      <c r="W250" s="1"/>
      <c r="X250" s="1"/>
      <c r="Y250" s="1"/>
      <c r="Z250" s="1"/>
    </row>
    <row r="251" spans="1:26" ht="14.5" hidden="1" outlineLevel="1">
      <c r="A251" s="23" t="s">
        <v>3</v>
      </c>
      <c r="B251" s="46">
        <f t="shared" ref="B251:K251" si="30">B209*B14</f>
        <v>1191.8475568336</v>
      </c>
      <c r="C251" s="46">
        <f t="shared" si="30"/>
        <v>1254.0792536382701</v>
      </c>
      <c r="D251" s="46">
        <f t="shared" si="30"/>
        <v>1251.6175871313201</v>
      </c>
      <c r="E251" s="46">
        <f t="shared" si="30"/>
        <v>1193.9480700674956</v>
      </c>
      <c r="F251" s="46">
        <f t="shared" si="30"/>
        <v>1112.4448768474817</v>
      </c>
      <c r="G251" s="46">
        <f t="shared" si="30"/>
        <v>1003.5723625586304</v>
      </c>
      <c r="H251" s="46">
        <f t="shared" si="30"/>
        <v>947.2513439615941</v>
      </c>
      <c r="I251" s="46">
        <f t="shared" si="30"/>
        <v>881.35774663709594</v>
      </c>
      <c r="J251" s="46">
        <f t="shared" si="30"/>
        <v>807.27109428466679</v>
      </c>
      <c r="K251" s="46">
        <f t="shared" si="30"/>
        <v>709.44419724426075</v>
      </c>
      <c r="L251" s="6"/>
      <c r="O251" s="1"/>
      <c r="P251" s="1"/>
      <c r="Q251" s="1"/>
      <c r="R251" s="1"/>
      <c r="S251" s="1"/>
      <c r="T251" s="1"/>
      <c r="U251" s="1"/>
      <c r="V251" s="1"/>
      <c r="W251" s="1"/>
      <c r="X251" s="1"/>
      <c r="Y251" s="1"/>
      <c r="Z251" s="1"/>
    </row>
    <row r="252" spans="1:26" ht="14.5" hidden="1" outlineLevel="1">
      <c r="A252" s="23" t="s">
        <v>4</v>
      </c>
      <c r="B252" s="46">
        <f t="shared" ref="B252:K252" si="31">B210*B15</f>
        <v>987.68649682164505</v>
      </c>
      <c r="C252" s="46">
        <f t="shared" si="31"/>
        <v>1135.9261794276379</v>
      </c>
      <c r="D252" s="46">
        <f t="shared" si="31"/>
        <v>1191.2627071711879</v>
      </c>
      <c r="E252" s="46">
        <f t="shared" si="31"/>
        <v>1081.922479428448</v>
      </c>
      <c r="F252" s="46">
        <f t="shared" si="31"/>
        <v>877.96430607012894</v>
      </c>
      <c r="G252" s="46">
        <f t="shared" si="31"/>
        <v>824.13673541685887</v>
      </c>
      <c r="H252" s="46">
        <f t="shared" si="31"/>
        <v>832.79443584276453</v>
      </c>
      <c r="I252" s="46">
        <f t="shared" si="31"/>
        <v>819.63256561758737</v>
      </c>
      <c r="J252" s="46">
        <f t="shared" si="31"/>
        <v>782.06640740393755</v>
      </c>
      <c r="K252" s="46">
        <f t="shared" si="31"/>
        <v>716.84378708709778</v>
      </c>
      <c r="L252" s="6"/>
      <c r="O252" s="1"/>
      <c r="P252" s="1"/>
      <c r="Q252" s="1"/>
      <c r="R252" s="1"/>
      <c r="S252" s="1"/>
      <c r="T252" s="1"/>
      <c r="U252" s="1"/>
      <c r="V252" s="1"/>
      <c r="W252" s="1"/>
      <c r="X252" s="1"/>
      <c r="Y252" s="1"/>
      <c r="Z252" s="1"/>
    </row>
    <row r="253" spans="1:26" ht="14.5" hidden="1" outlineLevel="1">
      <c r="A253" s="23" t="s">
        <v>0</v>
      </c>
      <c r="B253" s="46">
        <f t="shared" ref="B253:K253" si="32">B211*B16</f>
        <v>274.64237824945189</v>
      </c>
      <c r="C253" s="46">
        <f t="shared" si="32"/>
        <v>305.03842363452492</v>
      </c>
      <c r="D253" s="46">
        <f t="shared" si="32"/>
        <v>342.92265626402491</v>
      </c>
      <c r="E253" s="46">
        <f t="shared" si="32"/>
        <v>381.504618100735</v>
      </c>
      <c r="F253" s="46">
        <f t="shared" si="32"/>
        <v>421.80812495129641</v>
      </c>
      <c r="G253" s="46">
        <f t="shared" si="32"/>
        <v>465.01228441166779</v>
      </c>
      <c r="H253" s="46">
        <f t="shared" si="32"/>
        <v>506.96483874348422</v>
      </c>
      <c r="I253" s="46">
        <f t="shared" si="32"/>
        <v>544.77074694846669</v>
      </c>
      <c r="J253" s="46">
        <f t="shared" si="32"/>
        <v>574.11084694967849</v>
      </c>
      <c r="K253" s="46">
        <f t="shared" si="32"/>
        <v>592.95706665620389</v>
      </c>
      <c r="L253" s="6"/>
      <c r="O253" s="1"/>
      <c r="P253" s="1"/>
      <c r="Q253" s="1"/>
      <c r="R253" s="1"/>
      <c r="S253" s="1"/>
      <c r="T253" s="1"/>
      <c r="U253" s="1"/>
      <c r="V253" s="1"/>
      <c r="W253" s="1"/>
      <c r="X253" s="1"/>
      <c r="Y253" s="1"/>
      <c r="Z253" s="1"/>
    </row>
    <row r="254" spans="1:26" ht="14.5" hidden="1" outlineLevel="1">
      <c r="A254" s="23" t="s">
        <v>1</v>
      </c>
      <c r="B254" s="46">
        <f t="shared" ref="B254:K254" si="33">B212*B17</f>
        <v>166.65015962666607</v>
      </c>
      <c r="C254" s="46">
        <f t="shared" si="33"/>
        <v>176.54573467901386</v>
      </c>
      <c r="D254" s="46">
        <f t="shared" si="33"/>
        <v>184.63456187370687</v>
      </c>
      <c r="E254" s="46">
        <f t="shared" si="33"/>
        <v>190.57442449946248</v>
      </c>
      <c r="F254" s="46">
        <f t="shared" si="33"/>
        <v>196.21602629572502</v>
      </c>
      <c r="G254" s="46">
        <f t="shared" si="33"/>
        <v>200.39530397898616</v>
      </c>
      <c r="H254" s="46">
        <f t="shared" si="33"/>
        <v>201.3760934694005</v>
      </c>
      <c r="I254" s="46">
        <f t="shared" si="33"/>
        <v>199.70681329135789</v>
      </c>
      <c r="J254" s="46">
        <f t="shared" si="33"/>
        <v>196.39207063541758</v>
      </c>
      <c r="K254" s="46">
        <f t="shared" si="33"/>
        <v>192.61142570918764</v>
      </c>
      <c r="L254" s="6"/>
      <c r="O254" s="1"/>
      <c r="P254" s="1"/>
      <c r="Q254" s="1"/>
      <c r="R254" s="1"/>
      <c r="S254" s="1"/>
      <c r="T254" s="1"/>
      <c r="U254" s="1"/>
      <c r="V254" s="1"/>
      <c r="W254" s="1"/>
      <c r="X254" s="1"/>
      <c r="Y254" s="1"/>
      <c r="Z254" s="1"/>
    </row>
    <row r="255" spans="1:26" ht="14.5" hidden="1" outlineLevel="1">
      <c r="A255" s="23" t="s">
        <v>7</v>
      </c>
      <c r="B255" s="46">
        <f t="shared" ref="B255:K255" si="34">B213*B18</f>
        <v>2129.5649862476139</v>
      </c>
      <c r="C255" s="46">
        <f t="shared" si="34"/>
        <v>2378.8627667279911</v>
      </c>
      <c r="D255" s="46">
        <f t="shared" si="34"/>
        <v>2535.8616496697082</v>
      </c>
      <c r="E255" s="46">
        <f t="shared" si="34"/>
        <v>2606.6538715042548</v>
      </c>
      <c r="F255" s="46">
        <f t="shared" si="34"/>
        <v>2594.8240050173122</v>
      </c>
      <c r="G255" s="46">
        <f t="shared" si="34"/>
        <v>2511.3631613904327</v>
      </c>
      <c r="H255" s="46">
        <f t="shared" si="34"/>
        <v>2376.7699949196353</v>
      </c>
      <c r="I255" s="46">
        <f t="shared" si="34"/>
        <v>2195.9052232561407</v>
      </c>
      <c r="J255" s="46">
        <f t="shared" si="34"/>
        <v>1983.9231495217721</v>
      </c>
      <c r="K255" s="46">
        <f t="shared" si="34"/>
        <v>1753.0039774536872</v>
      </c>
      <c r="L255" s="6"/>
      <c r="O255" s="1"/>
      <c r="P255" s="1"/>
      <c r="Q255" s="1"/>
      <c r="R255" s="1"/>
      <c r="S255" s="1"/>
      <c r="T255" s="1"/>
      <c r="U255" s="1"/>
      <c r="V255" s="1"/>
      <c r="W255" s="1"/>
      <c r="X255" s="1"/>
      <c r="Y255" s="1"/>
      <c r="Z255" s="1"/>
    </row>
    <row r="256" spans="1:26" ht="14.5" hidden="1" outlineLevel="1">
      <c r="A256" s="23" t="s">
        <v>8</v>
      </c>
      <c r="B256" s="46">
        <f t="shared" ref="B256:K256" si="35">B214*B19</f>
        <v>2477.2605535960897</v>
      </c>
      <c r="C256" s="46">
        <f t="shared" si="35"/>
        <v>3207.4455573803971</v>
      </c>
      <c r="D256" s="46">
        <f t="shared" si="35"/>
        <v>3829.4636857680312</v>
      </c>
      <c r="E256" s="46">
        <f t="shared" si="35"/>
        <v>4274.101507447047</v>
      </c>
      <c r="F256" s="46">
        <f t="shared" si="35"/>
        <v>4568.0800175569666</v>
      </c>
      <c r="G256" s="46">
        <f t="shared" si="35"/>
        <v>4613.8903312359835</v>
      </c>
      <c r="H256" s="46">
        <f t="shared" si="35"/>
        <v>4406.2668796058697</v>
      </c>
      <c r="I256" s="46">
        <f t="shared" si="35"/>
        <v>4072.1886010338694</v>
      </c>
      <c r="J256" s="46">
        <f t="shared" si="35"/>
        <v>3599.325867475236</v>
      </c>
      <c r="K256" s="46">
        <f t="shared" si="35"/>
        <v>3052.8338211865134</v>
      </c>
      <c r="L256" s="6"/>
      <c r="O256" s="1"/>
      <c r="P256" s="1"/>
      <c r="Q256" s="1"/>
      <c r="R256" s="1"/>
      <c r="S256" s="1"/>
      <c r="T256" s="1"/>
      <c r="U256" s="1"/>
      <c r="V256" s="1"/>
      <c r="W256" s="1"/>
      <c r="X256" s="1"/>
      <c r="Y256" s="1"/>
      <c r="Z256" s="1"/>
    </row>
    <row r="257" spans="1:26" ht="14.5" hidden="1" outlineLevel="1">
      <c r="A257" s="23" t="s">
        <v>89</v>
      </c>
      <c r="B257" s="46">
        <f>SUM(B247:B256)</f>
        <v>10560.311132799488</v>
      </c>
      <c r="C257" s="46">
        <f t="shared" ref="C257:K257" si="36">SUM(C247:C256)</f>
        <v>12833.08625170714</v>
      </c>
      <c r="D257" s="46">
        <f t="shared" si="36"/>
        <v>14623.389213119608</v>
      </c>
      <c r="E257" s="46">
        <f t="shared" si="36"/>
        <v>15508.184377897773</v>
      </c>
      <c r="F257" s="46">
        <f t="shared" si="36"/>
        <v>15824.581343065496</v>
      </c>
      <c r="G257" s="46">
        <f t="shared" si="36"/>
        <v>15970.039357091257</v>
      </c>
      <c r="H257" s="46">
        <f t="shared" si="36"/>
        <v>15793.098605101448</v>
      </c>
      <c r="I257" s="46">
        <f t="shared" si="36"/>
        <v>15129.785677146116</v>
      </c>
      <c r="J257" s="46">
        <f t="shared" si="36"/>
        <v>13568.132873382849</v>
      </c>
      <c r="K257" s="46">
        <f t="shared" si="36"/>
        <v>11960.066796937079</v>
      </c>
      <c r="L257" s="6"/>
      <c r="O257" s="1"/>
      <c r="P257" s="1"/>
      <c r="Q257" s="1"/>
      <c r="R257" s="1"/>
      <c r="S257" s="1"/>
      <c r="T257" s="1"/>
      <c r="U257" s="1"/>
      <c r="V257" s="1"/>
      <c r="W257" s="1"/>
      <c r="X257" s="1"/>
      <c r="Y257" s="1"/>
    </row>
    <row r="258" spans="1:26" hidden="1" outlineLevel="1"/>
    <row r="259" spans="1:26" collapsed="1">
      <c r="A259" t="s">
        <v>49</v>
      </c>
    </row>
    <row r="260" spans="1:26" ht="14.5">
      <c r="A260" s="18" t="s">
        <v>41</v>
      </c>
      <c r="B260" s="17"/>
      <c r="C260" s="17"/>
      <c r="D260" s="17"/>
      <c r="E260" s="17"/>
      <c r="F260" s="17"/>
      <c r="G260" s="17"/>
      <c r="H260" s="17"/>
      <c r="I260" s="17"/>
      <c r="J260" s="17"/>
      <c r="K260" s="17"/>
      <c r="L260" s="32"/>
    </row>
    <row r="261" spans="1:26" ht="14.5">
      <c r="A261" s="17"/>
      <c r="B261" s="70">
        <v>2010</v>
      </c>
      <c r="C261" s="70">
        <v>2020</v>
      </c>
      <c r="D261" s="70">
        <v>2030</v>
      </c>
      <c r="E261" s="70">
        <v>2040</v>
      </c>
      <c r="F261" s="70">
        <v>2050</v>
      </c>
      <c r="G261" s="70">
        <v>2060</v>
      </c>
      <c r="H261" s="70">
        <v>2070</v>
      </c>
      <c r="I261" s="70">
        <v>2080</v>
      </c>
      <c r="J261" s="70">
        <v>2090</v>
      </c>
      <c r="K261" s="70">
        <v>2100</v>
      </c>
      <c r="L261" s="2"/>
      <c r="O261" s="2"/>
      <c r="P261" s="2"/>
      <c r="Q261" s="2"/>
      <c r="R261" s="2"/>
      <c r="S261" s="2"/>
      <c r="T261" s="2"/>
      <c r="U261" s="2"/>
      <c r="V261" s="2"/>
      <c r="W261" s="2"/>
      <c r="X261" s="2"/>
      <c r="Y261" s="2"/>
      <c r="Z261" s="2"/>
    </row>
    <row r="262" spans="1:26" ht="14.5">
      <c r="A262" s="17" t="s">
        <v>5</v>
      </c>
      <c r="B262" s="47">
        <f t="shared" ref="B262:K262" si="37">B233*B10/1000</f>
        <v>0.36384755577654992</v>
      </c>
      <c r="C262" s="47">
        <f t="shared" si="37"/>
        <v>0.44752900278421803</v>
      </c>
      <c r="D262" s="47">
        <f t="shared" si="37"/>
        <v>0.55242673163726452</v>
      </c>
      <c r="E262" s="47">
        <f t="shared" si="37"/>
        <v>0.6854948659959168</v>
      </c>
      <c r="F262" s="47">
        <f t="shared" si="37"/>
        <v>0.84251136331194321</v>
      </c>
      <c r="G262" s="47">
        <f t="shared" si="37"/>
        <v>1.1120547643104008</v>
      </c>
      <c r="H262" s="47">
        <f t="shared" si="37"/>
        <v>1.3861757761851805</v>
      </c>
      <c r="I262" s="47">
        <f t="shared" si="37"/>
        <v>1.5224066299997245</v>
      </c>
      <c r="J262" s="47">
        <f t="shared" si="37"/>
        <v>1.3546313232231268</v>
      </c>
      <c r="K262" s="47">
        <f t="shared" si="37"/>
        <v>1.2181987590375858</v>
      </c>
      <c r="L262" s="2"/>
      <c r="M262" s="109">
        <f>K262/B262</f>
        <v>3.3481020820316281</v>
      </c>
      <c r="O262" s="2"/>
      <c r="P262" s="2"/>
      <c r="Q262" s="2"/>
      <c r="R262" s="2"/>
      <c r="S262" s="2"/>
      <c r="T262" s="2"/>
      <c r="U262" s="2"/>
      <c r="V262" s="2"/>
      <c r="W262" s="2"/>
      <c r="X262" s="2"/>
      <c r="Y262" s="2"/>
      <c r="Z262" s="2"/>
    </row>
    <row r="263" spans="1:26" ht="14.5">
      <c r="A263" s="17" t="s">
        <v>6</v>
      </c>
      <c r="B263" s="47">
        <f t="shared" ref="B263:K263" si="38">B234*B11/1000</f>
        <v>0.90035291298524878</v>
      </c>
      <c r="C263" s="47">
        <f t="shared" si="38"/>
        <v>1.2493975823569463</v>
      </c>
      <c r="D263" s="47">
        <f t="shared" si="38"/>
        <v>1.5146272228407098</v>
      </c>
      <c r="E263" s="47">
        <f t="shared" si="38"/>
        <v>1.5557739926127891</v>
      </c>
      <c r="F263" s="47">
        <f t="shared" si="38"/>
        <v>1.5069469008371876</v>
      </c>
      <c r="G263" s="47">
        <f t="shared" si="38"/>
        <v>1.3913938718690291</v>
      </c>
      <c r="H263" s="47">
        <f t="shared" si="38"/>
        <v>1.2463313943000229</v>
      </c>
      <c r="I263" s="47">
        <f t="shared" si="38"/>
        <v>1.0667127836113464</v>
      </c>
      <c r="J263" s="47">
        <f t="shared" si="38"/>
        <v>0.89012318946602842</v>
      </c>
      <c r="K263" s="47">
        <f t="shared" si="38"/>
        <v>0.72049081708355123</v>
      </c>
      <c r="L263" s="2"/>
      <c r="M263" s="109">
        <f t="shared" ref="M263:M272" si="39">K263/B263</f>
        <v>0.80023156108271032</v>
      </c>
      <c r="O263" s="2"/>
      <c r="P263" s="2"/>
      <c r="Q263" s="2"/>
      <c r="R263" s="2"/>
      <c r="S263" s="2"/>
      <c r="T263" s="2"/>
      <c r="U263" s="2"/>
      <c r="V263" s="2"/>
      <c r="W263" s="2"/>
      <c r="X263" s="2"/>
      <c r="Y263" s="2"/>
      <c r="Z263" s="2"/>
    </row>
    <row r="264" spans="1:26" ht="14.5">
      <c r="A264" s="17" t="s">
        <v>11</v>
      </c>
      <c r="B264" s="47">
        <f t="shared" ref="B264:K264" si="40">B235*B12/1000</f>
        <v>0.37091297137717427</v>
      </c>
      <c r="C264" s="47">
        <f t="shared" si="40"/>
        <v>0.39216837265650351</v>
      </c>
      <c r="D264" s="47">
        <f t="shared" si="40"/>
        <v>0.41701944996502699</v>
      </c>
      <c r="E264" s="47">
        <f t="shared" si="40"/>
        <v>0.42422081136328676</v>
      </c>
      <c r="F264" s="47">
        <f t="shared" si="40"/>
        <v>0.40598305521091266</v>
      </c>
      <c r="G264" s="47">
        <f t="shared" si="40"/>
        <v>0.38191951332301932</v>
      </c>
      <c r="H264" s="47">
        <f t="shared" si="40"/>
        <v>0.34661633593857977</v>
      </c>
      <c r="I264" s="47">
        <f t="shared" si="40"/>
        <v>0.30337236509210419</v>
      </c>
      <c r="J264" s="47">
        <f t="shared" si="40"/>
        <v>0.25162027388545816</v>
      </c>
      <c r="K264" s="47">
        <f t="shared" si="40"/>
        <v>0.22870138515527966</v>
      </c>
      <c r="L264" s="2"/>
      <c r="M264" s="109">
        <f t="shared" si="39"/>
        <v>0.61659042094464156</v>
      </c>
      <c r="O264" s="2"/>
      <c r="P264" s="2"/>
      <c r="Q264" s="2"/>
      <c r="R264" s="2"/>
      <c r="S264" s="2"/>
      <c r="T264" s="2"/>
      <c r="U264" s="2"/>
      <c r="V264" s="2"/>
      <c r="W264" s="2"/>
      <c r="X264" s="2"/>
      <c r="Y264" s="2"/>
      <c r="Z264" s="2"/>
    </row>
    <row r="265" spans="1:26" ht="14.5">
      <c r="A265" s="17" t="s">
        <v>2</v>
      </c>
      <c r="B265" s="47">
        <f t="shared" ref="B265:K265" si="41">B236*B13/1000</f>
        <v>0.18128048429558691</v>
      </c>
      <c r="C265" s="47">
        <f t="shared" si="41"/>
        <v>0.2105305191662796</v>
      </c>
      <c r="D265" s="47">
        <f t="shared" si="41"/>
        <v>0.24907138293493286</v>
      </c>
      <c r="E265" s="47">
        <f t="shared" si="41"/>
        <v>0.2774940254356249</v>
      </c>
      <c r="F265" s="47">
        <f t="shared" si="41"/>
        <v>0.27899890056211357</v>
      </c>
      <c r="G265" s="47">
        <f t="shared" si="41"/>
        <v>0.24858703668378013</v>
      </c>
      <c r="H265" s="47">
        <f t="shared" si="41"/>
        <v>0.19138136638112191</v>
      </c>
      <c r="I265" s="47">
        <f t="shared" si="41"/>
        <v>0.13442423173408619</v>
      </c>
      <c r="J265" s="47">
        <f t="shared" si="41"/>
        <v>7.8750230490256437E-2</v>
      </c>
      <c r="K265" s="47">
        <f t="shared" si="41"/>
        <v>2.8240762258933686E-2</v>
      </c>
      <c r="L265" s="2"/>
      <c r="M265" s="109">
        <f t="shared" si="39"/>
        <v>0.15578490077776772</v>
      </c>
      <c r="O265" s="2"/>
      <c r="P265" s="2"/>
      <c r="Q265" s="2"/>
      <c r="R265" s="2"/>
      <c r="S265" s="2"/>
      <c r="T265" s="2"/>
      <c r="U265" s="2"/>
      <c r="V265" s="2"/>
      <c r="W265" s="2"/>
      <c r="X265" s="2"/>
      <c r="Y265" s="2"/>
      <c r="Z265" s="2"/>
    </row>
    <row r="266" spans="1:26" ht="14.5">
      <c r="A266" s="17" t="s">
        <v>3</v>
      </c>
      <c r="B266" s="47">
        <f t="shared" ref="B266:K266" si="42">B237*B14/1000</f>
        <v>0.62137951366222433</v>
      </c>
      <c r="C266" s="47">
        <f t="shared" si="42"/>
        <v>0.63447247598798673</v>
      </c>
      <c r="D266" s="47">
        <f t="shared" si="42"/>
        <v>0.62827613459518938</v>
      </c>
      <c r="E266" s="47">
        <f t="shared" si="42"/>
        <v>0.59460489132990579</v>
      </c>
      <c r="F266" s="47">
        <f t="shared" si="42"/>
        <v>0.5496146167389595</v>
      </c>
      <c r="G266" s="47">
        <f t="shared" si="42"/>
        <v>0.49185530600857025</v>
      </c>
      <c r="H266" s="47">
        <f t="shared" si="42"/>
        <v>0.46050516059982338</v>
      </c>
      <c r="I266" s="47">
        <f t="shared" si="42"/>
        <v>0.41578908130142694</v>
      </c>
      <c r="J266" s="47">
        <f t="shared" si="42"/>
        <v>0.36956585556840316</v>
      </c>
      <c r="K266" s="47">
        <f t="shared" si="42"/>
        <v>0.31516810575081072</v>
      </c>
      <c r="L266" s="2"/>
      <c r="M266" s="109">
        <f t="shared" si="39"/>
        <v>0.50720710744598663</v>
      </c>
      <c r="O266" s="2"/>
      <c r="P266" s="2"/>
      <c r="Q266" s="2"/>
      <c r="R266" s="2"/>
      <c r="S266" s="2"/>
      <c r="T266" s="2"/>
      <c r="U266" s="2"/>
      <c r="V266" s="2"/>
      <c r="W266" s="2"/>
      <c r="X266" s="2"/>
      <c r="Y266" s="2"/>
      <c r="Z266" s="2"/>
    </row>
    <row r="267" spans="1:26" ht="14.5">
      <c r="A267" s="17" t="s">
        <v>4</v>
      </c>
      <c r="B267" s="47">
        <f t="shared" ref="B267:K267" si="43">B238*B15/1000</f>
        <v>0.51493846803384902</v>
      </c>
      <c r="C267" s="47">
        <f t="shared" si="43"/>
        <v>0.57469565301405756</v>
      </c>
      <c r="D267" s="47">
        <f t="shared" si="43"/>
        <v>0.59797971572477449</v>
      </c>
      <c r="E267" s="47">
        <f t="shared" si="43"/>
        <v>0.5388143876907201</v>
      </c>
      <c r="F267" s="47">
        <f t="shared" si="43"/>
        <v>0.43376712467648665</v>
      </c>
      <c r="G267" s="47">
        <f t="shared" si="43"/>
        <v>0.40391310214830839</v>
      </c>
      <c r="H267" s="47">
        <f t="shared" si="43"/>
        <v>0.4048620652471312</v>
      </c>
      <c r="I267" s="47">
        <f t="shared" si="43"/>
        <v>0.38666962735983323</v>
      </c>
      <c r="J267" s="47">
        <f t="shared" si="43"/>
        <v>0.35802723894090654</v>
      </c>
      <c r="K267" s="47">
        <f t="shared" si="43"/>
        <v>0.31845534768352179</v>
      </c>
      <c r="L267" s="2"/>
      <c r="M267" s="109">
        <f t="shared" si="39"/>
        <v>0.61843378860285192</v>
      </c>
      <c r="O267" s="2"/>
      <c r="P267" s="2"/>
      <c r="Q267" s="2"/>
      <c r="R267" s="2"/>
      <c r="S267" s="2"/>
      <c r="T267" s="2"/>
      <c r="U267" s="2"/>
      <c r="V267" s="2"/>
      <c r="W267" s="2"/>
      <c r="X267" s="2"/>
      <c r="Y267" s="2"/>
      <c r="Z267" s="2"/>
    </row>
    <row r="268" spans="1:26" ht="14.5">
      <c r="A268" s="17" t="s">
        <v>0</v>
      </c>
      <c r="B268" s="47">
        <f t="shared" ref="B268:K268" si="44">B239*B16/1000</f>
        <v>0.23864509971542083</v>
      </c>
      <c r="C268" s="47">
        <f t="shared" si="44"/>
        <v>0.2572119257393895</v>
      </c>
      <c r="D268" s="47">
        <f t="shared" si="44"/>
        <v>0.26466737062884887</v>
      </c>
      <c r="E268" s="47">
        <f t="shared" si="44"/>
        <v>0.26720067702600075</v>
      </c>
      <c r="F268" s="47">
        <f t="shared" si="44"/>
        <v>0.26530631854736769</v>
      </c>
      <c r="G268" s="47">
        <f t="shared" si="44"/>
        <v>0.25927290036578221</v>
      </c>
      <c r="H268" s="47">
        <f t="shared" si="44"/>
        <v>0.24646037820084349</v>
      </c>
      <c r="I268" s="47">
        <f t="shared" si="44"/>
        <v>0.25700089351669569</v>
      </c>
      <c r="J268" s="47">
        <f t="shared" si="44"/>
        <v>0.26282591789325316</v>
      </c>
      <c r="K268" s="47">
        <f t="shared" si="44"/>
        <v>0.26341910500573174</v>
      </c>
      <c r="L268" s="2"/>
      <c r="M268" s="109">
        <f t="shared" si="39"/>
        <v>1.1038110789614091</v>
      </c>
      <c r="O268" s="2"/>
      <c r="P268" s="2"/>
      <c r="Q268" s="2"/>
      <c r="R268" s="2"/>
      <c r="S268" s="2"/>
      <c r="T268" s="2"/>
      <c r="U268" s="2"/>
      <c r="V268" s="2"/>
      <c r="W268" s="2"/>
      <c r="X268" s="2"/>
      <c r="Y268" s="2"/>
      <c r="Z268" s="2"/>
    </row>
    <row r="269" spans="1:26" ht="14.5">
      <c r="A269" s="17" t="s">
        <v>1</v>
      </c>
      <c r="B269" s="47">
        <f t="shared" ref="B269:K269" si="45">B240*B17/1000</f>
        <v>0.10136516786168313</v>
      </c>
      <c r="C269" s="47">
        <f t="shared" si="45"/>
        <v>0.10420578332318474</v>
      </c>
      <c r="D269" s="47">
        <f t="shared" si="45"/>
        <v>0.10513613486197632</v>
      </c>
      <c r="E269" s="47">
        <f t="shared" si="45"/>
        <v>0.10455073010103226</v>
      </c>
      <c r="F269" s="47">
        <f t="shared" si="45"/>
        <v>0.10356057262866214</v>
      </c>
      <c r="G269" s="47">
        <f t="shared" si="45"/>
        <v>0.10159414802221388</v>
      </c>
      <c r="H269" s="47">
        <f t="shared" si="45"/>
        <v>9.7898758186244605E-2</v>
      </c>
      <c r="I269" s="47">
        <f t="shared" si="45"/>
        <v>9.4213629760310946E-2</v>
      </c>
      <c r="J269" s="47">
        <f t="shared" si="45"/>
        <v>8.9907596252461197E-2</v>
      </c>
      <c r="K269" s="47">
        <f t="shared" si="45"/>
        <v>8.5566952866099791E-2</v>
      </c>
      <c r="L269" s="2"/>
      <c r="M269" s="109">
        <f t="shared" si="39"/>
        <v>0.84414552524452335</v>
      </c>
      <c r="O269" s="2"/>
      <c r="P269" s="2"/>
      <c r="Q269" s="2"/>
      <c r="R269" s="2"/>
      <c r="S269" s="2"/>
      <c r="T269" s="2"/>
      <c r="U269" s="2"/>
      <c r="V269" s="2"/>
      <c r="W269" s="2"/>
      <c r="X269" s="2"/>
      <c r="Y269" s="2"/>
      <c r="Z269" s="2"/>
    </row>
    <row r="270" spans="1:26" ht="14.5">
      <c r="A270" s="17" t="s">
        <v>7</v>
      </c>
      <c r="B270" s="47">
        <f t="shared" ref="B270:K270" si="46">B241*B18/1000</f>
        <v>1.1102661979542006</v>
      </c>
      <c r="C270" s="47">
        <f t="shared" si="46"/>
        <v>1.2035307539477837</v>
      </c>
      <c r="D270" s="47">
        <f t="shared" si="46"/>
        <v>1.2729298241760032</v>
      </c>
      <c r="E270" s="47">
        <f t="shared" si="46"/>
        <v>1.2981545687433842</v>
      </c>
      <c r="F270" s="47">
        <f t="shared" si="46"/>
        <v>1.2819989832342678</v>
      </c>
      <c r="G270" s="47">
        <f t="shared" si="46"/>
        <v>1.2308303240785765</v>
      </c>
      <c r="H270" s="47">
        <f t="shared" si="46"/>
        <v>1.1554640225072985</v>
      </c>
      <c r="I270" s="47">
        <f t="shared" si="46"/>
        <v>1.0359396271110581</v>
      </c>
      <c r="J270" s="47">
        <f t="shared" si="46"/>
        <v>0.90823301035529325</v>
      </c>
      <c r="K270" s="47">
        <f t="shared" si="46"/>
        <v>0.7787658917978203</v>
      </c>
      <c r="L270" s="2"/>
      <c r="M270" s="109">
        <f t="shared" si="39"/>
        <v>0.70142267974364203</v>
      </c>
      <c r="O270" s="2"/>
      <c r="P270" s="2"/>
      <c r="Q270" s="2"/>
      <c r="R270" s="2"/>
      <c r="S270" s="2"/>
      <c r="T270" s="2"/>
      <c r="U270" s="2"/>
      <c r="V270" s="2"/>
      <c r="W270" s="2"/>
      <c r="X270" s="2"/>
      <c r="Y270" s="2"/>
      <c r="Z270" s="2"/>
    </row>
    <row r="271" spans="1:26" ht="14.5">
      <c r="A271" s="17" t="s">
        <v>8</v>
      </c>
      <c r="B271" s="47">
        <f t="shared" ref="B271:K271" si="47">B242*B19/1000</f>
        <v>1.2915401379834883</v>
      </c>
      <c r="C271" s="47">
        <f t="shared" si="47"/>
        <v>1.6227331075638702</v>
      </c>
      <c r="D271" s="47">
        <f t="shared" si="47"/>
        <v>1.9222809481140275</v>
      </c>
      <c r="E271" s="47">
        <f t="shared" si="47"/>
        <v>2.1285696807775474</v>
      </c>
      <c r="F271" s="47">
        <f t="shared" si="47"/>
        <v>2.2569060277372208</v>
      </c>
      <c r="G271" s="47">
        <f t="shared" si="47"/>
        <v>2.2612882991060625</v>
      </c>
      <c r="H271" s="47">
        <f t="shared" si="47"/>
        <v>2.1421016185128297</v>
      </c>
      <c r="I271" s="47">
        <f t="shared" si="47"/>
        <v>1.9210945427897721</v>
      </c>
      <c r="J271" s="47">
        <f t="shared" si="47"/>
        <v>1.6477586688046435</v>
      </c>
      <c r="K271" s="47">
        <f t="shared" si="47"/>
        <v>1.3562107581297103</v>
      </c>
      <c r="L271" s="2"/>
      <c r="M271" s="109">
        <f t="shared" si="39"/>
        <v>1.0500724818720646</v>
      </c>
      <c r="O271" s="2"/>
      <c r="P271" s="2"/>
      <c r="Q271" s="2"/>
      <c r="R271" s="2"/>
      <c r="S271" s="2"/>
      <c r="T271" s="2"/>
      <c r="U271" s="2"/>
      <c r="V271" s="2"/>
      <c r="W271" s="2"/>
      <c r="X271" s="2"/>
      <c r="Y271" s="2"/>
      <c r="Z271" s="2"/>
    </row>
    <row r="272" spans="1:26" ht="14.5">
      <c r="A272" s="17" t="s">
        <v>89</v>
      </c>
      <c r="B272" s="47">
        <f>SUM(B262:B271)</f>
        <v>5.6945285096454255</v>
      </c>
      <c r="C272" s="47">
        <f t="shared" ref="C272:K272" si="48">SUM(C262:C271)</f>
        <v>6.6964751765402202</v>
      </c>
      <c r="D272" s="47">
        <f t="shared" si="48"/>
        <v>7.5244149154787543</v>
      </c>
      <c r="E272" s="47">
        <f t="shared" si="48"/>
        <v>7.8748786310762089</v>
      </c>
      <c r="F272" s="47">
        <f t="shared" si="48"/>
        <v>7.9255938634851208</v>
      </c>
      <c r="G272" s="47">
        <f t="shared" si="48"/>
        <v>7.8827092659157429</v>
      </c>
      <c r="H272" s="47">
        <f t="shared" si="48"/>
        <v>7.6777968760590758</v>
      </c>
      <c r="I272" s="47">
        <f t="shared" si="48"/>
        <v>7.1376234122763593</v>
      </c>
      <c r="J272" s="47">
        <f t="shared" si="48"/>
        <v>6.2114433048798317</v>
      </c>
      <c r="K272" s="47">
        <f t="shared" si="48"/>
        <v>5.3132178847690446</v>
      </c>
      <c r="L272" s="2"/>
      <c r="M272" s="109">
        <f t="shared" si="39"/>
        <v>0.93303912268934741</v>
      </c>
      <c r="N272" s="31"/>
      <c r="O272" s="2"/>
      <c r="P272" s="2"/>
      <c r="Q272" s="2"/>
      <c r="R272" s="2"/>
      <c r="S272" s="2"/>
      <c r="T272" s="2"/>
      <c r="U272" s="2"/>
      <c r="V272" s="2"/>
      <c r="W272" s="2"/>
      <c r="X272" s="2"/>
      <c r="Y272" s="2"/>
    </row>
    <row r="273" spans="1:14" ht="14.5">
      <c r="A273" s="16"/>
      <c r="B273" s="2"/>
      <c r="C273" s="2"/>
      <c r="D273" s="2"/>
      <c r="E273" s="2"/>
      <c r="F273" s="2"/>
      <c r="G273" s="2"/>
      <c r="H273" s="2"/>
      <c r="I273" s="2"/>
      <c r="J273" s="2"/>
      <c r="K273" s="2"/>
      <c r="L273" s="38"/>
      <c r="M273" s="45"/>
      <c r="N273" s="45"/>
    </row>
    <row r="274" spans="1:14" ht="14.5">
      <c r="A274" s="16"/>
      <c r="B274" s="2"/>
      <c r="C274" s="2"/>
      <c r="D274" s="2"/>
      <c r="E274" s="2"/>
      <c r="F274" s="2"/>
      <c r="G274" s="2"/>
      <c r="H274" s="2"/>
      <c r="I274" s="2"/>
      <c r="J274" s="2"/>
      <c r="K274" s="2"/>
      <c r="L274" s="38"/>
      <c r="M274" s="45"/>
      <c r="N274" s="45"/>
    </row>
    <row r="275" spans="1:14" ht="14.5">
      <c r="A275" s="141" t="s">
        <v>287</v>
      </c>
      <c r="B275" s="142">
        <f>'SSP2 26 (base)'!B275</f>
        <v>25.815930082525476</v>
      </c>
      <c r="C275" s="141" t="s">
        <v>288</v>
      </c>
      <c r="D275" s="2" t="s">
        <v>290</v>
      </c>
      <c r="E275" s="2"/>
      <c r="F275" s="2"/>
      <c r="G275" s="2"/>
      <c r="H275" s="2"/>
      <c r="I275" s="2"/>
      <c r="J275" s="2"/>
      <c r="K275" s="2"/>
      <c r="L275" s="38"/>
      <c r="M275" s="45"/>
      <c r="N275" s="45"/>
    </row>
    <row r="276" spans="1:14" ht="14.5">
      <c r="A276" s="16"/>
      <c r="B276" s="2"/>
      <c r="C276" s="2"/>
      <c r="D276" s="2"/>
      <c r="E276" s="2"/>
      <c r="F276" s="2"/>
      <c r="G276" s="2"/>
      <c r="H276" s="2"/>
      <c r="I276" s="2"/>
      <c r="J276" s="2"/>
      <c r="K276" s="2"/>
      <c r="L276" s="38"/>
      <c r="M276" s="45"/>
      <c r="N276" s="45"/>
    </row>
    <row r="277" spans="1:14" ht="14.5">
      <c r="A277" s="8" t="s">
        <v>289</v>
      </c>
      <c r="L277" s="38"/>
      <c r="M277" s="45"/>
      <c r="N277" s="45"/>
    </row>
    <row r="278" spans="1:14" ht="14.5">
      <c r="A278" s="129"/>
      <c r="B278" s="129">
        <v>2010</v>
      </c>
      <c r="C278" s="129">
        <v>2020</v>
      </c>
      <c r="D278" s="129">
        <v>2030</v>
      </c>
      <c r="E278" s="129">
        <v>2040</v>
      </c>
      <c r="F278" s="129">
        <v>2050</v>
      </c>
      <c r="G278" s="129">
        <v>2060</v>
      </c>
      <c r="H278" s="129">
        <v>2070</v>
      </c>
      <c r="I278" s="129">
        <v>2080</v>
      </c>
      <c r="J278" s="129">
        <v>2090</v>
      </c>
      <c r="K278" s="129">
        <v>2100</v>
      </c>
      <c r="L278" s="38"/>
      <c r="M278" s="45"/>
      <c r="N278" s="45"/>
    </row>
    <row r="279" spans="1:14" ht="14.5">
      <c r="A279" s="129" t="s">
        <v>5</v>
      </c>
      <c r="B279" s="137">
        <f>B262/$B$275</f>
        <v>1.4093916222016514E-2</v>
      </c>
      <c r="C279" s="137">
        <f t="shared" ref="C279:K279" si="49">C262/$B$275</f>
        <v>1.733538173343387E-2</v>
      </c>
      <c r="D279" s="137">
        <f t="shared" si="49"/>
        <v>2.1398676316186502E-2</v>
      </c>
      <c r="E279" s="137">
        <f t="shared" si="49"/>
        <v>2.6553173323781227E-2</v>
      </c>
      <c r="F279" s="137">
        <f t="shared" si="49"/>
        <v>3.2635328675693541E-2</v>
      </c>
      <c r="G279" s="137">
        <f t="shared" si="49"/>
        <v>4.3076300592522085E-2</v>
      </c>
      <c r="H279" s="137">
        <f t="shared" si="49"/>
        <v>5.3694589803815279E-2</v>
      </c>
      <c r="I279" s="137">
        <f t="shared" si="49"/>
        <v>5.8971597193402114E-2</v>
      </c>
      <c r="J279" s="137">
        <f t="shared" si="49"/>
        <v>5.2472691043584062E-2</v>
      </c>
      <c r="K279" s="137">
        <f t="shared" si="49"/>
        <v>4.718787024691283E-2</v>
      </c>
      <c r="L279" s="38"/>
      <c r="M279" s="45"/>
      <c r="N279" s="45"/>
    </row>
    <row r="280" spans="1:14" ht="14.5">
      <c r="A280" s="129" t="s">
        <v>6</v>
      </c>
      <c r="B280" s="137">
        <f t="shared" ref="B280:K288" si="50">B263/$B$275</f>
        <v>3.4875865797091225E-2</v>
      </c>
      <c r="C280" s="137">
        <f t="shared" si="50"/>
        <v>4.8396380775862495E-2</v>
      </c>
      <c r="D280" s="137">
        <f t="shared" si="50"/>
        <v>5.8670255845864126E-2</v>
      </c>
      <c r="E280" s="137">
        <f t="shared" si="50"/>
        <v>6.0264107767547592E-2</v>
      </c>
      <c r="F280" s="137">
        <f t="shared" si="50"/>
        <v>5.8372752638388328E-2</v>
      </c>
      <c r="G280" s="137">
        <f t="shared" si="50"/>
        <v>5.3896716772209134E-2</v>
      </c>
      <c r="H280" s="137">
        <f t="shared" si="50"/>
        <v>4.8277609612200303E-2</v>
      </c>
      <c r="I280" s="137">
        <f t="shared" si="50"/>
        <v>4.1319943933896562E-2</v>
      </c>
      <c r="J280" s="137">
        <f t="shared" si="50"/>
        <v>3.4479609551954248E-2</v>
      </c>
      <c r="K280" s="137">
        <f t="shared" si="50"/>
        <v>2.7908768530917415E-2</v>
      </c>
      <c r="L280" s="38"/>
      <c r="M280" s="45"/>
      <c r="N280" s="45"/>
    </row>
    <row r="281" spans="1:14" ht="14.5">
      <c r="A281" s="129" t="s">
        <v>11</v>
      </c>
      <c r="B281" s="137">
        <f t="shared" si="50"/>
        <v>1.4367600554831115E-2</v>
      </c>
      <c r="C281" s="137">
        <f t="shared" si="50"/>
        <v>1.5190944947668495E-2</v>
      </c>
      <c r="D281" s="137">
        <f t="shared" si="50"/>
        <v>1.6153570629915168E-2</v>
      </c>
      <c r="E281" s="137">
        <f t="shared" si="50"/>
        <v>1.6432520928247991E-2</v>
      </c>
      <c r="F281" s="137">
        <f t="shared" si="50"/>
        <v>1.5726067351170825E-2</v>
      </c>
      <c r="G281" s="137">
        <f t="shared" si="50"/>
        <v>1.4793947461979552E-2</v>
      </c>
      <c r="H281" s="137">
        <f t="shared" si="50"/>
        <v>1.3426451606839477E-2</v>
      </c>
      <c r="I281" s="137">
        <f t="shared" si="50"/>
        <v>1.1751362981008911E-2</v>
      </c>
      <c r="J281" s="137">
        <f t="shared" si="50"/>
        <v>9.7467057387088749E-3</v>
      </c>
      <c r="K281" s="137">
        <f t="shared" si="50"/>
        <v>8.8589248740677824E-3</v>
      </c>
      <c r="L281" s="38"/>
      <c r="M281" s="45"/>
      <c r="N281" s="45"/>
    </row>
    <row r="282" spans="1:14" ht="14.5">
      <c r="A282" s="129" t="s">
        <v>2</v>
      </c>
      <c r="B282" s="137">
        <f t="shared" si="50"/>
        <v>7.0220396366154443E-3</v>
      </c>
      <c r="C282" s="137">
        <f t="shared" si="50"/>
        <v>8.1550623391556769E-3</v>
      </c>
      <c r="D282" s="137">
        <f t="shared" si="50"/>
        <v>9.6479724781841809E-3</v>
      </c>
      <c r="E282" s="137">
        <f t="shared" si="50"/>
        <v>1.0748945497937245E-2</v>
      </c>
      <c r="F282" s="137">
        <f t="shared" si="50"/>
        <v>1.080723799879536E-2</v>
      </c>
      <c r="G282" s="137">
        <f t="shared" si="50"/>
        <v>9.6292109518860986E-3</v>
      </c>
      <c r="H282" s="137">
        <f t="shared" si="50"/>
        <v>7.4133051092614283E-3</v>
      </c>
      <c r="I282" s="137">
        <f t="shared" si="50"/>
        <v>5.2070264873035309E-3</v>
      </c>
      <c r="J282" s="137">
        <f t="shared" si="50"/>
        <v>3.0504510292101239E-3</v>
      </c>
      <c r="K282" s="137">
        <f t="shared" si="50"/>
        <v>1.0939277480476891E-3</v>
      </c>
      <c r="L282" s="38"/>
      <c r="M282" s="45"/>
      <c r="N282" s="45"/>
    </row>
    <row r="283" spans="1:14" ht="14.5">
      <c r="A283" s="129" t="s">
        <v>3</v>
      </c>
      <c r="B283" s="137">
        <f>B266/$B$275</f>
        <v>2.4069615608497071E-2</v>
      </c>
      <c r="C283" s="137">
        <f t="shared" si="50"/>
        <v>2.4576781621261607E-2</v>
      </c>
      <c r="D283" s="137">
        <f t="shared" si="50"/>
        <v>2.4336761549430392E-2</v>
      </c>
      <c r="E283" s="137">
        <f t="shared" si="50"/>
        <v>2.3032479923409285E-2</v>
      </c>
      <c r="F283" s="137">
        <f t="shared" si="50"/>
        <v>2.1289746872648518E-2</v>
      </c>
      <c r="G283" s="137">
        <f t="shared" si="50"/>
        <v>1.9052395340251629E-2</v>
      </c>
      <c r="H283" s="137">
        <f t="shared" si="50"/>
        <v>1.7838023233241337E-2</v>
      </c>
      <c r="I283" s="137">
        <f t="shared" si="50"/>
        <v>1.6105911349011209E-2</v>
      </c>
      <c r="J283" s="137">
        <f t="shared" si="50"/>
        <v>1.4315418983047149E-2</v>
      </c>
      <c r="K283" s="137">
        <f t="shared" si="50"/>
        <v>1.2208280110122571E-2</v>
      </c>
      <c r="L283" s="38"/>
      <c r="M283" s="45"/>
      <c r="N283" s="45"/>
    </row>
    <row r="284" spans="1:14" ht="14.5">
      <c r="A284" s="129" t="s">
        <v>4</v>
      </c>
      <c r="B284" s="137">
        <f t="shared" si="50"/>
        <v>1.9946539457914216E-2</v>
      </c>
      <c r="C284" s="137">
        <f t="shared" si="50"/>
        <v>2.226128019315728E-2</v>
      </c>
      <c r="D284" s="137">
        <f t="shared" si="50"/>
        <v>2.3163206354108484E-2</v>
      </c>
      <c r="E284" s="137">
        <f t="shared" si="50"/>
        <v>2.0871391655009081E-2</v>
      </c>
      <c r="F284" s="137">
        <f t="shared" si="50"/>
        <v>1.6802304750976178E-2</v>
      </c>
      <c r="G284" s="137">
        <f t="shared" si="50"/>
        <v>1.5645886119815329E-2</v>
      </c>
      <c r="H284" s="137">
        <f t="shared" si="50"/>
        <v>1.5682644938722467E-2</v>
      </c>
      <c r="I284" s="137">
        <f t="shared" si="50"/>
        <v>1.4977946799660947E-2</v>
      </c>
      <c r="J284" s="137">
        <f t="shared" si="50"/>
        <v>1.3868461751964975E-2</v>
      </c>
      <c r="K284" s="137">
        <f t="shared" si="50"/>
        <v>1.2335613966474165E-2</v>
      </c>
      <c r="L284" s="38"/>
      <c r="M284" s="45"/>
      <c r="N284" s="45"/>
    </row>
    <row r="285" spans="1:14" ht="14.5">
      <c r="A285" s="129" t="s">
        <v>0</v>
      </c>
      <c r="B285" s="137">
        <f t="shared" si="50"/>
        <v>9.2441023411725578E-3</v>
      </c>
      <c r="C285" s="137">
        <f t="shared" si="50"/>
        <v>9.963302694001851E-3</v>
      </c>
      <c r="D285" s="137">
        <f t="shared" si="50"/>
        <v>1.0252095112699401E-2</v>
      </c>
      <c r="E285" s="137">
        <f t="shared" si="50"/>
        <v>1.0350224693506821E-2</v>
      </c>
      <c r="F285" s="137">
        <f t="shared" si="50"/>
        <v>1.0276845254045317E-2</v>
      </c>
      <c r="G285" s="137">
        <f t="shared" si="50"/>
        <v>1.0043136138692956E-2</v>
      </c>
      <c r="H285" s="137">
        <f t="shared" si="50"/>
        <v>9.5468331922571262E-3</v>
      </c>
      <c r="I285" s="137">
        <f t="shared" si="50"/>
        <v>9.9551281977888848E-3</v>
      </c>
      <c r="J285" s="137">
        <f t="shared" si="50"/>
        <v>1.01807650180753E-2</v>
      </c>
      <c r="K285" s="137">
        <f t="shared" si="50"/>
        <v>1.020374257923937E-2</v>
      </c>
      <c r="L285" s="38"/>
      <c r="M285" s="45"/>
      <c r="N285" s="45"/>
    </row>
    <row r="286" spans="1:14" ht="14.5">
      <c r="A286" s="129" t="s">
        <v>1</v>
      </c>
      <c r="B286" s="137">
        <f t="shared" si="50"/>
        <v>3.9264581031034059E-3</v>
      </c>
      <c r="C286" s="137">
        <f t="shared" si="50"/>
        <v>4.0364915379795096E-3</v>
      </c>
      <c r="D286" s="137">
        <f t="shared" si="50"/>
        <v>4.0725294237274768E-3</v>
      </c>
      <c r="E286" s="137">
        <f t="shared" si="50"/>
        <v>4.0498533179636059E-3</v>
      </c>
      <c r="F286" s="137">
        <f t="shared" si="50"/>
        <v>4.0114988031657696E-3</v>
      </c>
      <c r="G286" s="137">
        <f t="shared" si="50"/>
        <v>3.9353278265570552E-3</v>
      </c>
      <c r="H286" s="137">
        <f t="shared" si="50"/>
        <v>3.7921840457923774E-3</v>
      </c>
      <c r="I286" s="137">
        <f t="shared" si="50"/>
        <v>3.649437748674534E-3</v>
      </c>
      <c r="J286" s="137">
        <f t="shared" si="50"/>
        <v>3.4826402134284784E-3</v>
      </c>
      <c r="K286" s="137">
        <f t="shared" si="50"/>
        <v>3.3145020377948397E-3</v>
      </c>
      <c r="L286" s="38"/>
      <c r="M286" s="45"/>
      <c r="N286" s="45"/>
    </row>
    <row r="287" spans="1:14" ht="14.5">
      <c r="A287" s="129" t="s">
        <v>7</v>
      </c>
      <c r="B287" s="137">
        <f t="shared" si="50"/>
        <v>4.3007019092669754E-2</v>
      </c>
      <c r="C287" s="137">
        <f t="shared" si="50"/>
        <v>4.6619693735630338E-2</v>
      </c>
      <c r="D287" s="137">
        <f t="shared" si="50"/>
        <v>4.9307920346345978E-2</v>
      </c>
      <c r="E287" s="137">
        <f t="shared" si="50"/>
        <v>5.0285020318601305E-2</v>
      </c>
      <c r="F287" s="137">
        <f t="shared" si="50"/>
        <v>4.9659221230306902E-2</v>
      </c>
      <c r="G287" s="137">
        <f t="shared" si="50"/>
        <v>4.7677163679324973E-2</v>
      </c>
      <c r="H287" s="137">
        <f t="shared" si="50"/>
        <v>4.4757791751590607E-2</v>
      </c>
      <c r="I287" s="137">
        <f t="shared" si="50"/>
        <v>4.0127921938101101E-2</v>
      </c>
      <c r="J287" s="137">
        <f t="shared" si="50"/>
        <v>3.518110745775789E-2</v>
      </c>
      <c r="K287" s="137">
        <f t="shared" si="50"/>
        <v>3.0166098579766393E-2</v>
      </c>
      <c r="L287" s="38"/>
      <c r="M287" s="45"/>
      <c r="N287" s="45"/>
    </row>
    <row r="288" spans="1:14" ht="14.5">
      <c r="A288" s="129" t="s">
        <v>8</v>
      </c>
      <c r="B288" s="137">
        <f t="shared" si="50"/>
        <v>5.0028805232073273E-2</v>
      </c>
      <c r="C288" s="137">
        <f t="shared" si="50"/>
        <v>6.2857820825222982E-2</v>
      </c>
      <c r="D288" s="137">
        <f t="shared" si="50"/>
        <v>7.4461037892847359E-2</v>
      </c>
      <c r="E288" s="137">
        <f t="shared" si="50"/>
        <v>8.2451791354143503E-2</v>
      </c>
      <c r="F288" s="137">
        <f t="shared" si="50"/>
        <v>8.7422998920534581E-2</v>
      </c>
      <c r="G288" s="137">
        <f t="shared" si="50"/>
        <v>8.7592749588235985E-2</v>
      </c>
      <c r="H288" s="137">
        <f t="shared" si="50"/>
        <v>8.2975961418596922E-2</v>
      </c>
      <c r="I288" s="137">
        <f t="shared" si="50"/>
        <v>7.4415081565863864E-2</v>
      </c>
      <c r="J288" s="137">
        <f t="shared" si="50"/>
        <v>6.3827205277410995E-2</v>
      </c>
      <c r="K288" s="137">
        <f t="shared" si="50"/>
        <v>5.253387167513731E-2</v>
      </c>
      <c r="L288" s="38"/>
      <c r="M288" s="45"/>
      <c r="N288" s="45"/>
    </row>
    <row r="289" spans="1:21" ht="14.5">
      <c r="A289" s="129" t="s">
        <v>89</v>
      </c>
      <c r="B289" s="137">
        <f>SUM(B279:B288)</f>
        <v>0.22058196204598457</v>
      </c>
      <c r="C289" s="137">
        <f t="shared" ref="C289:K289" si="51">SUM(C279:C288)</f>
        <v>0.25939314040337413</v>
      </c>
      <c r="D289" s="137">
        <f t="shared" si="51"/>
        <v>0.29146402594930909</v>
      </c>
      <c r="E289" s="137">
        <f t="shared" si="51"/>
        <v>0.30503950878014768</v>
      </c>
      <c r="F289" s="137">
        <f t="shared" si="51"/>
        <v>0.30700400249572529</v>
      </c>
      <c r="G289" s="137">
        <f t="shared" si="51"/>
        <v>0.30534283447147481</v>
      </c>
      <c r="H289" s="137">
        <f t="shared" si="51"/>
        <v>0.29740539471231731</v>
      </c>
      <c r="I289" s="137">
        <f t="shared" si="51"/>
        <v>0.2764813581947117</v>
      </c>
      <c r="J289" s="137">
        <f t="shared" si="51"/>
        <v>0.2406050560651421</v>
      </c>
      <c r="K289" s="137">
        <f t="shared" si="51"/>
        <v>0.20581160034848034</v>
      </c>
      <c r="L289" s="38"/>
      <c r="M289" s="45"/>
      <c r="N289" s="45"/>
    </row>
    <row r="290" spans="1:21" ht="14.5">
      <c r="A290" s="16"/>
      <c r="B290" s="2"/>
      <c r="C290" s="2"/>
      <c r="D290" s="2"/>
      <c r="E290" s="2"/>
      <c r="F290" s="2"/>
      <c r="G290" s="2"/>
      <c r="H290" s="2"/>
      <c r="I290" s="2"/>
      <c r="J290" s="2"/>
      <c r="K290" s="2"/>
      <c r="L290" s="38"/>
      <c r="M290" s="45"/>
      <c r="N290" s="45"/>
    </row>
    <row r="291" spans="1:21" ht="14.5">
      <c r="A291" s="34" t="s">
        <v>50</v>
      </c>
      <c r="B291" s="35"/>
      <c r="C291" s="35"/>
      <c r="D291" s="35"/>
      <c r="E291" s="35"/>
      <c r="F291" s="35"/>
      <c r="G291" s="35"/>
      <c r="H291" s="35"/>
      <c r="I291" s="35"/>
      <c r="J291" s="35"/>
      <c r="K291" s="35"/>
      <c r="L291" s="35"/>
      <c r="M291" s="35"/>
      <c r="N291" s="35"/>
      <c r="O291" s="35"/>
      <c r="P291" s="35"/>
      <c r="Q291" s="35"/>
      <c r="R291" s="35"/>
      <c r="S291" s="35"/>
      <c r="T291" s="35"/>
      <c r="U291" s="35"/>
    </row>
    <row r="292" spans="1:21" hidden="1" outlineLevel="1"/>
    <row r="293" spans="1:21" hidden="1" outlineLevel="1">
      <c r="A293" t="s">
        <v>51</v>
      </c>
      <c r="P293" s="48"/>
    </row>
    <row r="294" spans="1:21" ht="14.5" hidden="1" outlineLevel="1">
      <c r="A294" s="38" t="s">
        <v>26</v>
      </c>
      <c r="B294" s="16"/>
      <c r="C294" s="16"/>
      <c r="D294" s="16"/>
      <c r="E294" s="16"/>
      <c r="F294" s="16"/>
      <c r="G294" s="16"/>
      <c r="H294" s="16"/>
      <c r="I294" s="16"/>
      <c r="J294" s="16"/>
      <c r="K294" s="16"/>
      <c r="L294" s="38"/>
      <c r="M294" s="25"/>
      <c r="N294" s="25"/>
      <c r="O294" s="49"/>
    </row>
    <row r="295" spans="1:21" ht="14.5" hidden="1" outlineLevel="1">
      <c r="B295" s="4">
        <v>2010</v>
      </c>
      <c r="C295" s="4">
        <v>2020</v>
      </c>
      <c r="D295" s="4">
        <v>2030</v>
      </c>
      <c r="E295" s="4">
        <v>2040</v>
      </c>
      <c r="F295" s="4">
        <v>2050</v>
      </c>
      <c r="G295" s="4">
        <v>2060</v>
      </c>
      <c r="H295" s="4">
        <v>2070</v>
      </c>
      <c r="I295" s="4">
        <v>2080</v>
      </c>
      <c r="J295" s="4">
        <v>2090</v>
      </c>
      <c r="K295" s="4">
        <v>2100</v>
      </c>
      <c r="L295" s="50"/>
      <c r="M295" s="29"/>
      <c r="N295" s="29"/>
      <c r="O295" s="51"/>
    </row>
    <row r="296" spans="1:21" ht="14.5" hidden="1" outlineLevel="1">
      <c r="A296" s="4" t="s">
        <v>5</v>
      </c>
      <c r="B296" s="1">
        <v>84.996518901684482</v>
      </c>
      <c r="C296" s="1">
        <v>86.158876369621652</v>
      </c>
      <c r="D296" s="1">
        <v>88.046893345397251</v>
      </c>
      <c r="E296" s="1">
        <v>90.713879293054987</v>
      </c>
      <c r="F296" s="1">
        <v>98.016623734507931</v>
      </c>
      <c r="G296" s="1">
        <v>95.112099086483994</v>
      </c>
      <c r="H296" s="1">
        <v>98.686540729244655</v>
      </c>
      <c r="I296" s="1">
        <v>105.01307519812801</v>
      </c>
      <c r="J296" s="1">
        <v>114.10093808592875</v>
      </c>
      <c r="K296" s="1">
        <v>127.15536026187289</v>
      </c>
      <c r="L296" s="50"/>
      <c r="M296" s="29"/>
      <c r="N296" s="29"/>
      <c r="O296" s="51"/>
    </row>
    <row r="297" spans="1:21" ht="14.5" hidden="1" outlineLevel="1">
      <c r="A297" s="4" t="s">
        <v>6</v>
      </c>
      <c r="B297" s="1">
        <v>486.5285216142276</v>
      </c>
      <c r="C297" s="1">
        <v>583.98821885755854</v>
      </c>
      <c r="D297" s="1">
        <v>662.95337877208351</v>
      </c>
      <c r="E297" s="1">
        <v>718.64872425049657</v>
      </c>
      <c r="F297" s="1">
        <v>771.21040679824887</v>
      </c>
      <c r="G297" s="1">
        <v>816.41782449946936</v>
      </c>
      <c r="H297" s="1">
        <v>868.43741142326257</v>
      </c>
      <c r="I297" s="1">
        <v>916.15480212273303</v>
      </c>
      <c r="J297" s="1">
        <v>969.60417727995241</v>
      </c>
      <c r="K297" s="1">
        <v>1029.4740834676113</v>
      </c>
      <c r="L297" s="50"/>
      <c r="M297" s="29"/>
      <c r="N297" s="29"/>
      <c r="O297" s="51"/>
    </row>
    <row r="298" spans="1:21" ht="14.5" hidden="1" outlineLevel="1">
      <c r="A298" s="4" t="s">
        <v>11</v>
      </c>
      <c r="B298" s="1">
        <v>926.12866490374768</v>
      </c>
      <c r="C298" s="1">
        <v>954.89238846185162</v>
      </c>
      <c r="D298" s="1">
        <v>986.17529771602256</v>
      </c>
      <c r="E298" s="1">
        <v>1016.7916022037329</v>
      </c>
      <c r="F298" s="1">
        <v>1047.2107022161188</v>
      </c>
      <c r="G298" s="1">
        <v>1070.389289068861</v>
      </c>
      <c r="H298" s="1">
        <v>1092.2518908666548</v>
      </c>
      <c r="I298" s="1">
        <v>1112.8096822669702</v>
      </c>
      <c r="J298" s="1">
        <v>1134.8419006721647</v>
      </c>
      <c r="K298" s="1">
        <v>1159.5493701524313</v>
      </c>
      <c r="L298" s="50"/>
      <c r="M298" s="29"/>
      <c r="N298" s="29"/>
      <c r="O298" s="51"/>
    </row>
    <row r="299" spans="1:21" ht="14.5" hidden="1" outlineLevel="1">
      <c r="A299" s="4" t="s">
        <v>2</v>
      </c>
      <c r="B299" s="1">
        <v>1442.3829621440693</v>
      </c>
      <c r="C299" s="1">
        <v>1535.2370683443469</v>
      </c>
      <c r="D299" s="1">
        <v>1681.5017322285444</v>
      </c>
      <c r="E299" s="1">
        <v>1847.5995226197049</v>
      </c>
      <c r="F299" s="1">
        <v>2023.1979387906179</v>
      </c>
      <c r="G299" s="1">
        <v>2170.7361392555968</v>
      </c>
      <c r="H299" s="1">
        <v>2321.3326585289924</v>
      </c>
      <c r="I299" s="1">
        <v>2430.6544649831703</v>
      </c>
      <c r="J299" s="1">
        <v>2525.048548821037</v>
      </c>
      <c r="K299" s="1">
        <v>2627.406466458719</v>
      </c>
      <c r="L299" s="50"/>
      <c r="M299" s="29"/>
      <c r="N299" s="29"/>
      <c r="O299" s="51"/>
    </row>
    <row r="300" spans="1:21" ht="14.5" hidden="1" outlineLevel="1">
      <c r="A300" s="4" t="s">
        <v>3</v>
      </c>
      <c r="B300" s="1">
        <v>125.79160176349841</v>
      </c>
      <c r="C300" s="1">
        <v>125.8713451391849</v>
      </c>
      <c r="D300" s="1">
        <v>126.27764696512152</v>
      </c>
      <c r="E300" s="1">
        <v>127.10730618179609</v>
      </c>
      <c r="F300" s="1">
        <v>128.21934171092605</v>
      </c>
      <c r="G300" s="1">
        <v>129.57617319555814</v>
      </c>
      <c r="H300" s="1">
        <v>131.15088018006517</v>
      </c>
      <c r="I300" s="1">
        <v>133.17520089072897</v>
      </c>
      <c r="J300" s="1">
        <v>135.55936778823755</v>
      </c>
      <c r="K300" s="1">
        <v>138.36734765290623</v>
      </c>
      <c r="L300" s="50"/>
      <c r="M300" s="29"/>
      <c r="N300" s="29"/>
      <c r="O300" s="51"/>
    </row>
    <row r="301" spans="1:21" ht="14.5" hidden="1" outlineLevel="1">
      <c r="A301" s="4" t="s">
        <v>4</v>
      </c>
      <c r="B301" s="1">
        <v>138.75924206447436</v>
      </c>
      <c r="C301" s="1">
        <v>143.59378572861786</v>
      </c>
      <c r="D301" s="1">
        <v>149.7274592103177</v>
      </c>
      <c r="E301" s="1">
        <v>159.08512054058835</v>
      </c>
      <c r="F301" s="1">
        <v>168.99946064484681</v>
      </c>
      <c r="G301" s="1">
        <v>184.35885221833459</v>
      </c>
      <c r="H301" s="1">
        <v>200.95829766541667</v>
      </c>
      <c r="I301" s="1">
        <v>219.616503878668</v>
      </c>
      <c r="J301" s="1">
        <v>241.29093125919789</v>
      </c>
      <c r="K301" s="1">
        <v>266.46917170228073</v>
      </c>
      <c r="L301" s="50"/>
      <c r="M301" s="29"/>
      <c r="N301" s="29"/>
      <c r="O301" s="51"/>
    </row>
    <row r="302" spans="1:21" ht="14.5" hidden="1" outlineLevel="1">
      <c r="A302" s="4" t="s">
        <v>0</v>
      </c>
      <c r="B302" s="1">
        <v>290.08396316761088</v>
      </c>
      <c r="C302" s="1">
        <v>278.83435047069861</v>
      </c>
      <c r="D302" s="1">
        <v>268.66733178222341</v>
      </c>
      <c r="E302" s="1">
        <v>259.63884965104683</v>
      </c>
      <c r="F302" s="1">
        <v>251.0505570700164</v>
      </c>
      <c r="G302" s="1">
        <v>243.21816019112148</v>
      </c>
      <c r="H302" s="1">
        <v>235.56614699931004</v>
      </c>
      <c r="I302" s="1">
        <v>228.41608787085525</v>
      </c>
      <c r="J302" s="1">
        <v>221.28461817668853</v>
      </c>
      <c r="K302" s="1">
        <v>214.11393647493065</v>
      </c>
      <c r="L302" s="50"/>
      <c r="M302" s="29"/>
      <c r="N302" s="29"/>
      <c r="O302" s="51"/>
    </row>
    <row r="303" spans="1:21" ht="14.5" hidden="1" outlineLevel="1">
      <c r="A303" s="4" t="s">
        <v>1</v>
      </c>
      <c r="B303" s="1">
        <v>1939.6901357631123</v>
      </c>
      <c r="C303" s="1">
        <v>1871.7433103723263</v>
      </c>
      <c r="D303" s="1">
        <v>1800.5681997651029</v>
      </c>
      <c r="E303" s="1">
        <v>1733.0799241845691</v>
      </c>
      <c r="F303" s="1">
        <v>1662.6652118277443</v>
      </c>
      <c r="G303" s="1">
        <v>1600.7206755616808</v>
      </c>
      <c r="H303" s="1">
        <v>1537.4599059455322</v>
      </c>
      <c r="I303" s="1">
        <v>1476.7008469042614</v>
      </c>
      <c r="J303" s="1">
        <v>1415.3677689423125</v>
      </c>
      <c r="K303" s="1">
        <v>1353.7133808765582</v>
      </c>
      <c r="L303" s="50"/>
      <c r="M303" s="29"/>
      <c r="N303" s="29"/>
      <c r="O303" s="51"/>
    </row>
    <row r="304" spans="1:21" ht="14.5" hidden="1" outlineLevel="1">
      <c r="A304" s="4" t="s">
        <v>7</v>
      </c>
      <c r="B304" s="1">
        <v>221.10804734228461</v>
      </c>
      <c r="C304" s="1">
        <v>249.79332154166522</v>
      </c>
      <c r="D304" s="1">
        <v>275.63054861033436</v>
      </c>
      <c r="E304" s="1">
        <v>297.57161435682445</v>
      </c>
      <c r="F304" s="1">
        <v>320.74819336499843</v>
      </c>
      <c r="G304" s="1">
        <v>341.76259855275589</v>
      </c>
      <c r="H304" s="1">
        <v>365.36571756259303</v>
      </c>
      <c r="I304" s="1">
        <v>400.81737065219659</v>
      </c>
      <c r="J304" s="1">
        <v>442.10909615367996</v>
      </c>
      <c r="K304" s="1">
        <v>490.2029492267784</v>
      </c>
      <c r="L304" s="50"/>
      <c r="M304" s="29"/>
      <c r="N304" s="29"/>
      <c r="O304" s="51"/>
    </row>
    <row r="305" spans="1:27" ht="14.5" hidden="1" outlineLevel="1">
      <c r="A305" s="4" t="s">
        <v>8</v>
      </c>
      <c r="B305" s="1">
        <v>341.44423004171301</v>
      </c>
      <c r="C305" s="1">
        <v>366.64066987655019</v>
      </c>
      <c r="D305" s="1">
        <v>396.71234063163246</v>
      </c>
      <c r="E305" s="1">
        <v>437.87916798570296</v>
      </c>
      <c r="F305" s="1">
        <v>480.35231301658393</v>
      </c>
      <c r="G305" s="1">
        <v>597.52885120806866</v>
      </c>
      <c r="H305" s="1">
        <v>738.02442065491323</v>
      </c>
      <c r="I305" s="1">
        <v>841.16346435156584</v>
      </c>
      <c r="J305" s="1">
        <v>956.2456315422387</v>
      </c>
      <c r="K305" s="1">
        <v>1084.7350522789191</v>
      </c>
      <c r="L305" s="50"/>
      <c r="M305" s="29"/>
      <c r="N305" s="29"/>
      <c r="O305" s="51"/>
      <c r="Q305" s="1"/>
      <c r="R305" s="1"/>
      <c r="S305" s="1"/>
      <c r="T305" s="1"/>
      <c r="U305" s="1"/>
      <c r="V305" s="1"/>
      <c r="W305" s="1"/>
      <c r="X305" s="1"/>
      <c r="Y305" s="1"/>
      <c r="Z305" s="1"/>
    </row>
    <row r="306" spans="1:27" hidden="1" outlineLevel="1"/>
    <row r="307" spans="1:27" ht="14.5" hidden="1" outlineLevel="1">
      <c r="A307" t="s">
        <v>52</v>
      </c>
    </row>
    <row r="308" spans="1:27" ht="14.5" hidden="1" outlineLevel="1">
      <c r="A308" s="22" t="s">
        <v>45</v>
      </c>
      <c r="B308" s="21"/>
      <c r="C308" s="21"/>
      <c r="D308" s="21"/>
      <c r="E308" s="21"/>
      <c r="F308" s="21"/>
      <c r="G308" s="21"/>
      <c r="H308" s="21"/>
      <c r="I308" s="21"/>
      <c r="J308" s="21"/>
      <c r="K308" s="21"/>
      <c r="M308" s="26"/>
      <c r="N308" s="26"/>
    </row>
    <row r="309" spans="1:27" ht="14.5" hidden="1" outlineLevel="1">
      <c r="A309" s="21"/>
      <c r="B309" s="72">
        <v>2010</v>
      </c>
      <c r="C309" s="72">
        <v>2020</v>
      </c>
      <c r="D309" s="72">
        <v>2030</v>
      </c>
      <c r="E309" s="72">
        <v>2040</v>
      </c>
      <c r="F309" s="72">
        <v>2050</v>
      </c>
      <c r="G309" s="72">
        <v>2060</v>
      </c>
      <c r="H309" s="72">
        <v>2070</v>
      </c>
      <c r="I309" s="72">
        <v>2080</v>
      </c>
      <c r="J309" s="72">
        <v>2090</v>
      </c>
      <c r="K309" s="72">
        <v>2100</v>
      </c>
      <c r="L309" s="2"/>
      <c r="M309" s="36"/>
      <c r="N309" s="36"/>
      <c r="R309" s="2"/>
      <c r="S309" s="2"/>
      <c r="T309" s="2"/>
      <c r="U309" s="2"/>
      <c r="V309" s="2"/>
      <c r="W309" s="2"/>
      <c r="X309" s="2"/>
      <c r="Y309" s="2"/>
      <c r="Z309" s="2"/>
      <c r="AA309" s="2"/>
    </row>
    <row r="310" spans="1:27" ht="14.5" hidden="1" outlineLevel="1">
      <c r="A310" s="21" t="s">
        <v>5</v>
      </c>
      <c r="B310" s="44">
        <v>0.2</v>
      </c>
      <c r="C310" s="44">
        <v>0.2</v>
      </c>
      <c r="D310" s="44">
        <v>0.2</v>
      </c>
      <c r="E310" s="44">
        <v>0.2</v>
      </c>
      <c r="F310" s="44">
        <v>0.2</v>
      </c>
      <c r="G310" s="44">
        <v>0.2</v>
      </c>
      <c r="H310" s="44">
        <v>0.2</v>
      </c>
      <c r="I310" s="44">
        <v>0.2</v>
      </c>
      <c r="J310" s="44">
        <v>0.2</v>
      </c>
      <c r="K310" s="44">
        <v>0.2</v>
      </c>
      <c r="L310" s="2"/>
      <c r="M310" s="36"/>
      <c r="N310" s="36"/>
      <c r="R310" s="2"/>
      <c r="S310" s="2"/>
      <c r="T310" s="2"/>
      <c r="U310" s="2"/>
      <c r="V310" s="2"/>
      <c r="W310" s="2"/>
      <c r="X310" s="2"/>
      <c r="Y310" s="2"/>
      <c r="Z310" s="2"/>
      <c r="AA310" s="2"/>
    </row>
    <row r="311" spans="1:27" ht="14.5" hidden="1" outlineLevel="1">
      <c r="A311" s="21" t="s">
        <v>6</v>
      </c>
      <c r="B311" s="44">
        <v>0.2</v>
      </c>
      <c r="C311" s="44">
        <v>0.2</v>
      </c>
      <c r="D311" s="44">
        <v>0.2</v>
      </c>
      <c r="E311" s="44">
        <v>0.2</v>
      </c>
      <c r="F311" s="44">
        <v>0.2</v>
      </c>
      <c r="G311" s="44">
        <v>0.2</v>
      </c>
      <c r="H311" s="44">
        <v>0.2</v>
      </c>
      <c r="I311" s="44">
        <v>0.2</v>
      </c>
      <c r="J311" s="44">
        <v>0.2</v>
      </c>
      <c r="K311" s="44">
        <v>0.2</v>
      </c>
      <c r="L311" s="2"/>
      <c r="M311" s="36"/>
      <c r="N311" s="36"/>
      <c r="R311" s="2"/>
      <c r="S311" s="2"/>
      <c r="T311" s="2"/>
      <c r="U311" s="2"/>
      <c r="V311" s="2"/>
      <c r="W311" s="2"/>
      <c r="X311" s="2"/>
      <c r="Y311" s="2"/>
      <c r="Z311" s="2"/>
      <c r="AA311" s="2"/>
    </row>
    <row r="312" spans="1:27" ht="14.5" hidden="1" outlineLevel="1">
      <c r="A312" s="21" t="s">
        <v>11</v>
      </c>
      <c r="B312" s="44">
        <v>0.47871829282436174</v>
      </c>
      <c r="C312" s="44">
        <v>0.47858898880765999</v>
      </c>
      <c r="D312" s="44">
        <v>0.47841533951350923</v>
      </c>
      <c r="E312" s="44">
        <v>0.47811101199169503</v>
      </c>
      <c r="F312" s="44">
        <v>0.47780889154579492</v>
      </c>
      <c r="G312" s="44">
        <v>0.47755455763018989</v>
      </c>
      <c r="H312" s="44">
        <v>0.47729941291585126</v>
      </c>
      <c r="I312" s="44">
        <v>0.47721443267185948</v>
      </c>
      <c r="J312" s="44">
        <v>0.47712746579551296</v>
      </c>
      <c r="K312" s="44">
        <v>0.47704362227360791</v>
      </c>
      <c r="L312" s="2"/>
      <c r="M312" s="36"/>
      <c r="N312" s="36"/>
      <c r="R312" s="2"/>
      <c r="S312" s="2"/>
      <c r="T312" s="2"/>
      <c r="U312" s="2"/>
      <c r="V312" s="2"/>
      <c r="W312" s="2"/>
      <c r="X312" s="2"/>
      <c r="Y312" s="2"/>
      <c r="Z312" s="2"/>
      <c r="AA312" s="2"/>
    </row>
    <row r="313" spans="1:27" ht="14.5" hidden="1" outlineLevel="1">
      <c r="A313" s="21" t="s">
        <v>2</v>
      </c>
      <c r="B313" s="44">
        <v>0.4</v>
      </c>
      <c r="C313" s="44">
        <v>0.4</v>
      </c>
      <c r="D313" s="44">
        <v>0.4</v>
      </c>
      <c r="E313" s="44">
        <v>0.4</v>
      </c>
      <c r="F313" s="44">
        <v>0.4</v>
      </c>
      <c r="G313" s="44">
        <v>0.4</v>
      </c>
      <c r="H313" s="44">
        <v>0.4</v>
      </c>
      <c r="I313" s="44">
        <v>0.4</v>
      </c>
      <c r="J313" s="44">
        <v>0.4</v>
      </c>
      <c r="K313" s="44">
        <v>0.4</v>
      </c>
      <c r="L313" s="2"/>
      <c r="M313" s="36"/>
      <c r="N313" s="36"/>
      <c r="R313" s="2"/>
      <c r="S313" s="2"/>
      <c r="T313" s="2"/>
      <c r="U313" s="2"/>
      <c r="V313" s="2"/>
      <c r="W313" s="2"/>
      <c r="X313" s="2"/>
      <c r="Y313" s="2"/>
      <c r="Z313" s="2"/>
      <c r="AA313" s="2"/>
    </row>
    <row r="314" spans="1:27" ht="14.5" hidden="1" outlineLevel="1">
      <c r="A314" s="21" t="s">
        <v>3</v>
      </c>
      <c r="B314" s="44">
        <v>0.2</v>
      </c>
      <c r="C314" s="44">
        <v>0.2</v>
      </c>
      <c r="D314" s="44">
        <v>0.2</v>
      </c>
      <c r="E314" s="44">
        <v>0.2</v>
      </c>
      <c r="F314" s="44">
        <v>0.2</v>
      </c>
      <c r="G314" s="44">
        <v>0.2</v>
      </c>
      <c r="H314" s="44">
        <v>0.2</v>
      </c>
      <c r="I314" s="44">
        <v>0.2</v>
      </c>
      <c r="J314" s="44">
        <v>0.2</v>
      </c>
      <c r="K314" s="44">
        <v>0.2</v>
      </c>
      <c r="L314" s="2"/>
      <c r="M314" s="36"/>
      <c r="N314" s="36"/>
      <c r="R314" s="2"/>
      <c r="S314" s="2"/>
      <c r="T314" s="2"/>
      <c r="U314" s="2"/>
      <c r="V314" s="2"/>
      <c r="W314" s="2"/>
      <c r="X314" s="2"/>
      <c r="Y314" s="2"/>
      <c r="Z314" s="2"/>
      <c r="AA314" s="2"/>
    </row>
    <row r="315" spans="1:27" ht="14.5" hidden="1" outlineLevel="1">
      <c r="A315" s="21" t="s">
        <v>4</v>
      </c>
      <c r="B315" s="44">
        <v>0.2</v>
      </c>
      <c r="C315" s="44">
        <v>0.2</v>
      </c>
      <c r="D315" s="44">
        <v>0.2</v>
      </c>
      <c r="E315" s="44">
        <v>0.2</v>
      </c>
      <c r="F315" s="44">
        <v>0.2</v>
      </c>
      <c r="G315" s="44">
        <v>0.2</v>
      </c>
      <c r="H315" s="44">
        <v>0.2</v>
      </c>
      <c r="I315" s="44">
        <v>0.2</v>
      </c>
      <c r="J315" s="44">
        <v>0.2</v>
      </c>
      <c r="K315" s="44">
        <v>0.2</v>
      </c>
      <c r="L315" s="2"/>
      <c r="M315" s="36"/>
      <c r="N315" s="36"/>
      <c r="R315" s="2"/>
      <c r="S315" s="2"/>
      <c r="T315" s="2"/>
      <c r="U315" s="2"/>
      <c r="V315" s="2"/>
      <c r="W315" s="2"/>
      <c r="X315" s="2"/>
      <c r="Y315" s="2"/>
      <c r="Z315" s="2"/>
      <c r="AA315" s="2"/>
    </row>
    <row r="316" spans="1:27" ht="14.5" hidden="1" outlineLevel="1">
      <c r="A316" s="21" t="s">
        <v>0</v>
      </c>
      <c r="B316" s="44">
        <v>0.84</v>
      </c>
      <c r="C316" s="44">
        <v>0.84</v>
      </c>
      <c r="D316" s="44">
        <v>0.84</v>
      </c>
      <c r="E316" s="44">
        <v>0.84</v>
      </c>
      <c r="F316" s="44">
        <v>0.84</v>
      </c>
      <c r="G316" s="44">
        <v>0.84</v>
      </c>
      <c r="H316" s="44">
        <v>0.84</v>
      </c>
      <c r="I316" s="44">
        <v>0.84</v>
      </c>
      <c r="J316" s="44">
        <v>0.84</v>
      </c>
      <c r="K316" s="44">
        <v>0.84</v>
      </c>
      <c r="L316" s="2"/>
      <c r="M316" s="36"/>
      <c r="N316" s="36"/>
      <c r="R316" s="2"/>
      <c r="S316" s="2"/>
      <c r="T316" s="2"/>
      <c r="U316" s="2"/>
      <c r="V316" s="2"/>
      <c r="W316" s="2"/>
      <c r="X316" s="2"/>
      <c r="Y316" s="2"/>
      <c r="Z316" s="2"/>
      <c r="AA316" s="2"/>
    </row>
    <row r="317" spans="1:27" ht="14.5" hidden="1" outlineLevel="1">
      <c r="A317" s="21" t="s">
        <v>1</v>
      </c>
      <c r="B317" s="44">
        <v>0.2</v>
      </c>
      <c r="C317" s="44">
        <v>0.2</v>
      </c>
      <c r="D317" s="44">
        <v>0.2</v>
      </c>
      <c r="E317" s="44">
        <v>0.2</v>
      </c>
      <c r="F317" s="44">
        <v>0.2</v>
      </c>
      <c r="G317" s="44">
        <v>0.2</v>
      </c>
      <c r="H317" s="44">
        <v>0.2</v>
      </c>
      <c r="I317" s="44">
        <v>0.2</v>
      </c>
      <c r="J317" s="44">
        <v>0.2</v>
      </c>
      <c r="K317" s="44">
        <v>0.2</v>
      </c>
      <c r="L317" s="2"/>
      <c r="M317" s="36"/>
      <c r="N317" s="36"/>
      <c r="R317" s="2"/>
      <c r="S317" s="2"/>
      <c r="T317" s="2"/>
      <c r="U317" s="2"/>
      <c r="V317" s="2"/>
      <c r="W317" s="2"/>
      <c r="X317" s="2"/>
      <c r="Y317" s="2"/>
      <c r="Z317" s="2"/>
      <c r="AA317" s="2"/>
    </row>
    <row r="318" spans="1:27" ht="14.5" hidden="1" outlineLevel="1">
      <c r="A318" s="21" t="s">
        <v>7</v>
      </c>
      <c r="B318" s="44">
        <v>0.2</v>
      </c>
      <c r="C318" s="44">
        <v>0.2</v>
      </c>
      <c r="D318" s="44">
        <v>0.2</v>
      </c>
      <c r="E318" s="44">
        <v>0.2</v>
      </c>
      <c r="F318" s="44">
        <v>0.2</v>
      </c>
      <c r="G318" s="44">
        <v>0.2</v>
      </c>
      <c r="H318" s="44">
        <v>0.2</v>
      </c>
      <c r="I318" s="44">
        <v>0.2</v>
      </c>
      <c r="J318" s="44">
        <v>0.2</v>
      </c>
      <c r="K318" s="44">
        <v>0.2</v>
      </c>
      <c r="L318" s="2"/>
      <c r="M318" s="36"/>
      <c r="N318" s="36"/>
      <c r="R318" s="2"/>
      <c r="S318" s="2"/>
      <c r="T318" s="2"/>
      <c r="U318" s="2"/>
      <c r="V318" s="2"/>
      <c r="W318" s="2"/>
      <c r="X318" s="2"/>
      <c r="Y318" s="2"/>
      <c r="Z318" s="2"/>
      <c r="AA318" s="2"/>
    </row>
    <row r="319" spans="1:27" ht="14.5" hidden="1" outlineLevel="1">
      <c r="A319" s="21" t="s">
        <v>8</v>
      </c>
      <c r="B319" s="44">
        <v>0.2</v>
      </c>
      <c r="C319" s="44">
        <v>0.2</v>
      </c>
      <c r="D319" s="44">
        <v>0.2</v>
      </c>
      <c r="E319" s="44">
        <v>0.2</v>
      </c>
      <c r="F319" s="44">
        <v>0.2</v>
      </c>
      <c r="G319" s="44">
        <v>0.2</v>
      </c>
      <c r="H319" s="44">
        <v>0.2</v>
      </c>
      <c r="I319" s="44">
        <v>0.2</v>
      </c>
      <c r="J319" s="44">
        <v>0.2</v>
      </c>
      <c r="K319" s="44">
        <v>0.2</v>
      </c>
      <c r="L319" s="2"/>
      <c r="M319" s="36"/>
      <c r="N319" s="36"/>
      <c r="Q319" s="2"/>
      <c r="R319" s="2"/>
      <c r="S319" s="2"/>
      <c r="T319" s="2"/>
      <c r="U319" s="2"/>
      <c r="V319" s="2"/>
      <c r="W319" s="2"/>
      <c r="X319" s="2"/>
      <c r="Y319" s="2"/>
      <c r="Z319" s="2"/>
    </row>
    <row r="320" spans="1:27" hidden="1" outlineLevel="1"/>
    <row r="321" spans="1:25" hidden="1" outlineLevel="1">
      <c r="A321" t="s">
        <v>53</v>
      </c>
    </row>
    <row r="322" spans="1:25" ht="14.5" hidden="1" outlineLevel="1">
      <c r="A322" t="s">
        <v>47</v>
      </c>
      <c r="B322" s="16"/>
      <c r="C322" s="16"/>
      <c r="D322" s="16"/>
      <c r="E322" s="16"/>
      <c r="F322" s="16"/>
      <c r="G322" s="16"/>
      <c r="H322" s="16"/>
      <c r="I322" s="16"/>
      <c r="J322" s="16"/>
      <c r="K322" s="16"/>
    </row>
    <row r="323" spans="1:25" ht="13" hidden="1" outlineLevel="1">
      <c r="B323" s="4">
        <v>2010</v>
      </c>
      <c r="C323" s="4">
        <v>2020</v>
      </c>
      <c r="D323" s="4">
        <v>2030</v>
      </c>
      <c r="E323" s="4">
        <v>2040</v>
      </c>
      <c r="F323" s="4">
        <v>2050</v>
      </c>
      <c r="G323" s="4">
        <v>2060</v>
      </c>
      <c r="H323" s="4">
        <v>2070</v>
      </c>
      <c r="I323" s="4">
        <v>2080</v>
      </c>
      <c r="J323" s="4">
        <v>2090</v>
      </c>
      <c r="K323" s="4">
        <v>2100</v>
      </c>
      <c r="N323" s="1"/>
      <c r="O323" s="1"/>
      <c r="P323" s="1"/>
      <c r="Q323" s="1"/>
      <c r="R323" s="1"/>
      <c r="S323" s="1"/>
      <c r="T323" s="1"/>
      <c r="U323" s="1"/>
      <c r="V323" s="1"/>
      <c r="W323" s="1"/>
      <c r="X323" s="1"/>
      <c r="Y323" s="1"/>
    </row>
    <row r="324" spans="1:25" ht="13" hidden="1" outlineLevel="1">
      <c r="A324" s="4" t="s">
        <v>5</v>
      </c>
      <c r="B324" s="1">
        <f>B310*B296</f>
        <v>16.999303780336898</v>
      </c>
      <c r="C324" s="1">
        <f t="shared" ref="C324:K324" si="52">C310*C296</f>
        <v>17.231775273924331</v>
      </c>
      <c r="D324" s="1">
        <f t="shared" si="52"/>
        <v>17.609378669079451</v>
      </c>
      <c r="E324" s="1">
        <f t="shared" si="52"/>
        <v>18.142775858611</v>
      </c>
      <c r="F324" s="1">
        <f t="shared" si="52"/>
        <v>19.603324746901588</v>
      </c>
      <c r="G324" s="1">
        <f t="shared" si="52"/>
        <v>19.0224198172968</v>
      </c>
      <c r="H324" s="1">
        <f t="shared" si="52"/>
        <v>19.737308145848932</v>
      </c>
      <c r="I324" s="1">
        <f t="shared" si="52"/>
        <v>21.002615039625603</v>
      </c>
      <c r="J324" s="1">
        <f t="shared" si="52"/>
        <v>22.820187617185752</v>
      </c>
      <c r="K324" s="1">
        <f t="shared" si="52"/>
        <v>25.431072052374578</v>
      </c>
      <c r="N324" s="1"/>
      <c r="O324" s="1"/>
      <c r="P324" s="1"/>
      <c r="Q324" s="1"/>
      <c r="R324" s="1"/>
      <c r="S324" s="1"/>
      <c r="T324" s="1"/>
      <c r="U324" s="1"/>
      <c r="V324" s="1"/>
      <c r="W324" s="1"/>
      <c r="X324" s="1"/>
      <c r="Y324" s="1"/>
    </row>
    <row r="325" spans="1:25" ht="13" hidden="1" outlineLevel="1">
      <c r="A325" s="4" t="s">
        <v>6</v>
      </c>
      <c r="B325" s="1">
        <f t="shared" ref="B325:K333" si="53">B311*B297</f>
        <v>97.305704322845529</v>
      </c>
      <c r="C325" s="1">
        <f t="shared" si="53"/>
        <v>116.79764377151172</v>
      </c>
      <c r="D325" s="1">
        <f t="shared" si="53"/>
        <v>132.59067575441671</v>
      </c>
      <c r="E325" s="1">
        <f t="shared" si="53"/>
        <v>143.72974485009931</v>
      </c>
      <c r="F325" s="1">
        <f t="shared" si="53"/>
        <v>154.24208135964977</v>
      </c>
      <c r="G325" s="1">
        <f t="shared" si="53"/>
        <v>163.28356489989389</v>
      </c>
      <c r="H325" s="1">
        <f t="shared" si="53"/>
        <v>173.68748228465253</v>
      </c>
      <c r="I325" s="1">
        <f t="shared" si="53"/>
        <v>183.23096042454662</v>
      </c>
      <c r="J325" s="1">
        <f t="shared" si="53"/>
        <v>193.9208354559905</v>
      </c>
      <c r="K325" s="1">
        <f t="shared" si="53"/>
        <v>205.89481669352227</v>
      </c>
      <c r="N325" s="1"/>
      <c r="O325" s="1"/>
      <c r="P325" s="1"/>
      <c r="Q325" s="1"/>
      <c r="R325" s="1"/>
      <c r="S325" s="1"/>
      <c r="T325" s="1"/>
      <c r="U325" s="1"/>
      <c r="V325" s="1"/>
      <c r="W325" s="1"/>
      <c r="X325" s="1"/>
      <c r="Y325" s="1"/>
    </row>
    <row r="326" spans="1:25" ht="13" hidden="1" outlineLevel="1">
      <c r="A326" s="4" t="s">
        <v>11</v>
      </c>
      <c r="B326" s="1">
        <f t="shared" si="53"/>
        <v>443.35473339842747</v>
      </c>
      <c r="C326" s="1">
        <f t="shared" si="53"/>
        <v>457.0009826140888</v>
      </c>
      <c r="D326" s="1">
        <f t="shared" si="53"/>
        <v>471.80138987664697</v>
      </c>
      <c r="E326" s="1">
        <f t="shared" si="53"/>
        <v>486.13926191428374</v>
      </c>
      <c r="F326" s="1">
        <f t="shared" si="53"/>
        <v>500.36658484077725</v>
      </c>
      <c r="G326" s="1">
        <f t="shared" si="53"/>
        <v>511.16928343337338</v>
      </c>
      <c r="H326" s="1">
        <f t="shared" si="53"/>
        <v>521.33118626688281</v>
      </c>
      <c r="I326" s="1">
        <f t="shared" si="53"/>
        <v>531.04884119478436</v>
      </c>
      <c r="J326" s="1">
        <f t="shared" si="53"/>
        <v>541.46424014627314</v>
      </c>
      <c r="K326" s="1">
        <f t="shared" si="53"/>
        <v>553.15563174259637</v>
      </c>
      <c r="N326" s="1"/>
      <c r="O326" s="1"/>
      <c r="P326" s="1"/>
      <c r="Q326" s="1"/>
      <c r="R326" s="1"/>
      <c r="S326" s="1"/>
      <c r="T326" s="1"/>
      <c r="U326" s="1"/>
      <c r="V326" s="1"/>
      <c r="W326" s="1"/>
      <c r="X326" s="1"/>
      <c r="Y326" s="1"/>
    </row>
    <row r="327" spans="1:25" ht="13" hidden="1" outlineLevel="1">
      <c r="A327" s="4" t="s">
        <v>2</v>
      </c>
      <c r="B327" s="1">
        <f t="shared" si="53"/>
        <v>576.95318485762778</v>
      </c>
      <c r="C327" s="1">
        <f t="shared" si="53"/>
        <v>614.09482733773882</v>
      </c>
      <c r="D327" s="1">
        <f t="shared" si="53"/>
        <v>672.60069289141779</v>
      </c>
      <c r="E327" s="1">
        <f t="shared" si="53"/>
        <v>739.03980904788204</v>
      </c>
      <c r="F327" s="1">
        <f t="shared" si="53"/>
        <v>809.27917551624716</v>
      </c>
      <c r="G327" s="1">
        <f t="shared" si="53"/>
        <v>868.29445570223879</v>
      </c>
      <c r="H327" s="1">
        <f t="shared" si="53"/>
        <v>928.53306341159703</v>
      </c>
      <c r="I327" s="1">
        <f t="shared" si="53"/>
        <v>972.26178599326818</v>
      </c>
      <c r="J327" s="1">
        <f t="shared" si="53"/>
        <v>1010.0194195284148</v>
      </c>
      <c r="K327" s="1">
        <f t="shared" si="53"/>
        <v>1050.9625865834876</v>
      </c>
      <c r="N327" s="1"/>
      <c r="O327" s="1"/>
      <c r="P327" s="1"/>
      <c r="Q327" s="1"/>
      <c r="R327" s="1"/>
      <c r="S327" s="1"/>
      <c r="T327" s="1"/>
      <c r="U327" s="1"/>
      <c r="V327" s="1"/>
      <c r="W327" s="1"/>
      <c r="X327" s="1"/>
      <c r="Y327" s="1"/>
    </row>
    <row r="328" spans="1:25" ht="13" hidden="1" outlineLevel="1">
      <c r="A328" s="4" t="s">
        <v>3</v>
      </c>
      <c r="B328" s="1">
        <f t="shared" si="53"/>
        <v>25.158320352699683</v>
      </c>
      <c r="C328" s="1">
        <f t="shared" si="53"/>
        <v>25.174269027836981</v>
      </c>
      <c r="D328" s="1">
        <f t="shared" si="53"/>
        <v>25.255529393024304</v>
      </c>
      <c r="E328" s="1">
        <f t="shared" si="53"/>
        <v>25.421461236359221</v>
      </c>
      <c r="F328" s="1">
        <f t="shared" si="53"/>
        <v>25.643868342185211</v>
      </c>
      <c r="G328" s="1">
        <f t="shared" si="53"/>
        <v>25.915234639111631</v>
      </c>
      <c r="H328" s="1">
        <f t="shared" si="53"/>
        <v>26.230176036013034</v>
      </c>
      <c r="I328" s="1">
        <f t="shared" si="53"/>
        <v>26.635040178145797</v>
      </c>
      <c r="J328" s="1">
        <f t="shared" si="53"/>
        <v>27.111873557647513</v>
      </c>
      <c r="K328" s="1">
        <f t="shared" si="53"/>
        <v>27.673469530581247</v>
      </c>
      <c r="N328" s="1"/>
      <c r="O328" s="1"/>
      <c r="P328" s="1"/>
      <c r="Q328" s="1"/>
      <c r="R328" s="1"/>
      <c r="S328" s="1"/>
      <c r="T328" s="1"/>
      <c r="U328" s="1"/>
      <c r="V328" s="1"/>
      <c r="W328" s="1"/>
      <c r="X328" s="1"/>
      <c r="Y328" s="1"/>
    </row>
    <row r="329" spans="1:25" ht="13" hidden="1" outlineLevel="1">
      <c r="A329" s="4" t="s">
        <v>4</v>
      </c>
      <c r="B329" s="1">
        <f t="shared" si="53"/>
        <v>27.751848412894873</v>
      </c>
      <c r="C329" s="1">
        <f t="shared" si="53"/>
        <v>28.718757145723572</v>
      </c>
      <c r="D329" s="1">
        <f t="shared" si="53"/>
        <v>29.945491842063543</v>
      </c>
      <c r="E329" s="1">
        <f t="shared" si="53"/>
        <v>31.817024108117671</v>
      </c>
      <c r="F329" s="1">
        <f t="shared" si="53"/>
        <v>33.799892128969361</v>
      </c>
      <c r="G329" s="1">
        <f t="shared" si="53"/>
        <v>36.871770443666918</v>
      </c>
      <c r="H329" s="1">
        <f t="shared" si="53"/>
        <v>40.191659533083339</v>
      </c>
      <c r="I329" s="1">
        <f t="shared" si="53"/>
        <v>43.923300775733601</v>
      </c>
      <c r="J329" s="1">
        <f t="shared" si="53"/>
        <v>48.258186251839582</v>
      </c>
      <c r="K329" s="1">
        <f t="shared" si="53"/>
        <v>53.293834340456151</v>
      </c>
      <c r="N329" s="1"/>
      <c r="O329" s="1"/>
      <c r="P329" s="1"/>
      <c r="Q329" s="1"/>
      <c r="R329" s="1"/>
      <c r="S329" s="1"/>
      <c r="T329" s="1"/>
      <c r="U329" s="1"/>
      <c r="V329" s="1"/>
      <c r="W329" s="1"/>
      <c r="X329" s="1"/>
      <c r="Y329" s="1"/>
    </row>
    <row r="330" spans="1:25" ht="13" hidden="1" outlineLevel="1">
      <c r="A330" s="4" t="s">
        <v>0</v>
      </c>
      <c r="B330" s="1">
        <f t="shared" si="53"/>
        <v>243.67052906079311</v>
      </c>
      <c r="C330" s="1">
        <f t="shared" si="53"/>
        <v>234.22085439538682</v>
      </c>
      <c r="D330" s="1">
        <f t="shared" si="53"/>
        <v>225.68055869706765</v>
      </c>
      <c r="E330" s="1">
        <f t="shared" si="53"/>
        <v>218.09663370687932</v>
      </c>
      <c r="F330" s="1">
        <f t="shared" si="53"/>
        <v>210.88246793881376</v>
      </c>
      <c r="G330" s="1">
        <f t="shared" si="53"/>
        <v>204.30325456054203</v>
      </c>
      <c r="H330" s="1">
        <f t="shared" si="53"/>
        <v>197.87556347942044</v>
      </c>
      <c r="I330" s="1">
        <f t="shared" si="53"/>
        <v>191.8695138115184</v>
      </c>
      <c r="J330" s="1">
        <f t="shared" si="53"/>
        <v>185.87907926841837</v>
      </c>
      <c r="K330" s="1">
        <f t="shared" si="53"/>
        <v>179.85570663894174</v>
      </c>
      <c r="N330" s="1"/>
      <c r="O330" s="1"/>
      <c r="P330" s="1"/>
      <c r="Q330" s="1"/>
      <c r="R330" s="1"/>
      <c r="S330" s="1"/>
      <c r="T330" s="1"/>
      <c r="U330" s="1"/>
      <c r="V330" s="1"/>
      <c r="W330" s="1"/>
      <c r="X330" s="1"/>
      <c r="Y330" s="1"/>
    </row>
    <row r="331" spans="1:25" ht="13" hidden="1" outlineLevel="1">
      <c r="A331" s="4" t="s">
        <v>1</v>
      </c>
      <c r="B331" s="1">
        <f t="shared" si="53"/>
        <v>387.93802715262245</v>
      </c>
      <c r="C331" s="1">
        <f t="shared" si="53"/>
        <v>374.34866207446527</v>
      </c>
      <c r="D331" s="1">
        <f t="shared" si="53"/>
        <v>360.11363995302059</v>
      </c>
      <c r="E331" s="1">
        <f t="shared" si="53"/>
        <v>346.61598483691387</v>
      </c>
      <c r="F331" s="1">
        <f t="shared" si="53"/>
        <v>332.53304236554891</v>
      </c>
      <c r="G331" s="1">
        <f t="shared" si="53"/>
        <v>320.14413511233619</v>
      </c>
      <c r="H331" s="1">
        <f t="shared" si="53"/>
        <v>307.49198118910647</v>
      </c>
      <c r="I331" s="1">
        <f t="shared" si="53"/>
        <v>295.34016938085227</v>
      </c>
      <c r="J331" s="1">
        <f t="shared" si="53"/>
        <v>283.0735537884625</v>
      </c>
      <c r="K331" s="1">
        <f t="shared" si="53"/>
        <v>270.74267617531166</v>
      </c>
      <c r="N331" s="1"/>
      <c r="O331" s="1"/>
      <c r="P331" s="1"/>
      <c r="Q331" s="1"/>
      <c r="R331" s="1"/>
      <c r="S331" s="1"/>
      <c r="T331" s="1"/>
      <c r="U331" s="1"/>
      <c r="V331" s="1"/>
      <c r="W331" s="1"/>
      <c r="X331" s="1"/>
      <c r="Y331" s="1"/>
    </row>
    <row r="332" spans="1:25" ht="13" hidden="1" outlineLevel="1">
      <c r="A332" s="4" t="s">
        <v>7</v>
      </c>
      <c r="B332" s="1">
        <f t="shared" si="53"/>
        <v>44.221609468456926</v>
      </c>
      <c r="C332" s="1">
        <f t="shared" si="53"/>
        <v>49.958664308333049</v>
      </c>
      <c r="D332" s="1">
        <f t="shared" si="53"/>
        <v>55.126109722066872</v>
      </c>
      <c r="E332" s="1">
        <f t="shared" si="53"/>
        <v>59.514322871364897</v>
      </c>
      <c r="F332" s="1">
        <f t="shared" si="53"/>
        <v>64.149638672999686</v>
      </c>
      <c r="G332" s="1">
        <f t="shared" si="53"/>
        <v>68.352519710551178</v>
      </c>
      <c r="H332" s="1">
        <f t="shared" si="53"/>
        <v>73.073143512518612</v>
      </c>
      <c r="I332" s="1">
        <f t="shared" si="53"/>
        <v>80.163474130439326</v>
      </c>
      <c r="J332" s="1">
        <f t="shared" si="53"/>
        <v>88.421819230735991</v>
      </c>
      <c r="K332" s="1">
        <f t="shared" si="53"/>
        <v>98.040589845355683</v>
      </c>
      <c r="N332" s="1"/>
      <c r="O332" s="1"/>
      <c r="P332" s="1"/>
      <c r="Q332" s="1"/>
      <c r="R332" s="1"/>
      <c r="S332" s="1"/>
      <c r="T332" s="1"/>
      <c r="U332" s="1"/>
      <c r="V332" s="1"/>
      <c r="W332" s="1"/>
      <c r="X332" s="1"/>
      <c r="Y332" s="1"/>
    </row>
    <row r="333" spans="1:25" ht="13" hidden="1" outlineLevel="1">
      <c r="A333" s="4" t="s">
        <v>8</v>
      </c>
      <c r="B333" s="1">
        <f t="shared" si="53"/>
        <v>68.288846008342603</v>
      </c>
      <c r="C333" s="1">
        <f t="shared" si="53"/>
        <v>73.328133975310038</v>
      </c>
      <c r="D333" s="1">
        <f t="shared" si="53"/>
        <v>79.342468126326494</v>
      </c>
      <c r="E333" s="1">
        <f t="shared" si="53"/>
        <v>87.575833597140601</v>
      </c>
      <c r="F333" s="1">
        <f t="shared" si="53"/>
        <v>96.070462603316798</v>
      </c>
      <c r="G333" s="1">
        <f t="shared" si="53"/>
        <v>119.50577024161373</v>
      </c>
      <c r="H333" s="1">
        <f t="shared" si="53"/>
        <v>147.60488413098264</v>
      </c>
      <c r="I333" s="1">
        <f t="shared" si="53"/>
        <v>168.23269287031317</v>
      </c>
      <c r="J333" s="1">
        <f t="shared" si="53"/>
        <v>191.24912630844776</v>
      </c>
      <c r="K333" s="1">
        <f t="shared" si="53"/>
        <v>216.94701045578381</v>
      </c>
      <c r="N333" s="1"/>
      <c r="O333" s="1"/>
      <c r="P333" s="1"/>
      <c r="Q333" s="1"/>
      <c r="R333" s="1"/>
      <c r="S333" s="1"/>
      <c r="T333" s="1"/>
      <c r="U333" s="1"/>
      <c r="V333" s="1"/>
      <c r="W333" s="1"/>
    </row>
    <row r="334" spans="1:25" ht="14.5" hidden="1" outlineLevel="1">
      <c r="A334" s="16"/>
      <c r="B334" s="3"/>
      <c r="C334" s="3"/>
      <c r="D334" s="3"/>
      <c r="E334" s="3"/>
      <c r="F334" s="3"/>
      <c r="G334" s="3"/>
      <c r="H334" s="3"/>
      <c r="I334" s="3"/>
      <c r="J334" s="3"/>
      <c r="K334" s="3"/>
    </row>
    <row r="335" spans="1:25" ht="14.5" hidden="1" outlineLevel="1">
      <c r="A335" s="16" t="s">
        <v>54</v>
      </c>
      <c r="B335" s="3"/>
      <c r="C335" s="3"/>
      <c r="D335" s="3"/>
      <c r="E335" s="3"/>
      <c r="F335" s="3"/>
      <c r="G335" s="3"/>
      <c r="H335" s="3"/>
      <c r="I335" s="3"/>
      <c r="J335" s="3"/>
      <c r="K335" s="3"/>
    </row>
    <row r="336" spans="1:25" ht="14.5" hidden="1" outlineLevel="1">
      <c r="A336" s="24" t="s">
        <v>39</v>
      </c>
      <c r="B336" s="23"/>
      <c r="C336" s="23"/>
      <c r="D336" s="23"/>
      <c r="E336" s="23"/>
      <c r="F336" s="23"/>
      <c r="G336" s="23"/>
      <c r="H336" s="23"/>
      <c r="I336" s="23"/>
      <c r="J336" s="23"/>
      <c r="K336" s="23"/>
      <c r="L336" s="32"/>
    </row>
    <row r="337" spans="1:26" ht="14.5" hidden="1" outlineLevel="1">
      <c r="A337" s="23"/>
      <c r="B337" s="69">
        <v>2010</v>
      </c>
      <c r="C337" s="69">
        <v>2020</v>
      </c>
      <c r="D337" s="69">
        <v>2030</v>
      </c>
      <c r="E337" s="69">
        <v>2040</v>
      </c>
      <c r="F337" s="69">
        <v>2050</v>
      </c>
      <c r="G337" s="69">
        <v>2060</v>
      </c>
      <c r="H337" s="69">
        <v>2070</v>
      </c>
      <c r="I337" s="69">
        <v>2080</v>
      </c>
      <c r="J337" s="69">
        <v>2090</v>
      </c>
      <c r="K337" s="69">
        <v>2100</v>
      </c>
      <c r="L337" s="6"/>
      <c r="O337" s="1"/>
      <c r="P337" s="1"/>
      <c r="Q337" s="1"/>
      <c r="R337" s="1"/>
      <c r="S337" s="1"/>
      <c r="T337" s="1"/>
      <c r="U337" s="1"/>
      <c r="V337" s="1"/>
      <c r="W337" s="1"/>
      <c r="X337" s="1"/>
      <c r="Y337" s="1"/>
      <c r="Z337" s="1"/>
    </row>
    <row r="338" spans="1:26" ht="14.5" hidden="1" outlineLevel="1">
      <c r="A338" s="23" t="s">
        <v>5</v>
      </c>
      <c r="B338" s="46">
        <f t="shared" ref="B338:K338" si="54">B296*B10</f>
        <v>72.777072983563812</v>
      </c>
      <c r="C338" s="46">
        <f t="shared" si="54"/>
        <v>90.45524391679885</v>
      </c>
      <c r="D338" s="46">
        <f t="shared" si="54"/>
        <v>108.60925126936625</v>
      </c>
      <c r="E338" s="46">
        <f t="shared" si="54"/>
        <v>126.90862292552742</v>
      </c>
      <c r="F338" s="46">
        <f t="shared" si="54"/>
        <v>149.9215219077615</v>
      </c>
      <c r="G338" s="46">
        <f t="shared" si="54"/>
        <v>154.15060650988931</v>
      </c>
      <c r="H338" s="46">
        <f t="shared" si="54"/>
        <v>165.52288158064181</v>
      </c>
      <c r="I338" s="46">
        <f t="shared" si="54"/>
        <v>178.36087234001377</v>
      </c>
      <c r="J338" s="46">
        <f t="shared" si="54"/>
        <v>192.47999651231277</v>
      </c>
      <c r="K338" s="46">
        <f t="shared" si="54"/>
        <v>209.37732797873036</v>
      </c>
      <c r="L338" s="6"/>
      <c r="O338" s="1"/>
      <c r="P338" s="1"/>
      <c r="Q338" s="1"/>
      <c r="R338" s="1"/>
      <c r="S338" s="1"/>
      <c r="T338" s="1"/>
      <c r="U338" s="1"/>
      <c r="V338" s="1"/>
      <c r="W338" s="1"/>
      <c r="X338" s="1"/>
      <c r="Y338" s="1"/>
      <c r="Z338" s="1"/>
    </row>
    <row r="339" spans="1:26" ht="14.5" hidden="1" outlineLevel="1">
      <c r="A339" s="23" t="s">
        <v>6</v>
      </c>
      <c r="B339" s="46">
        <f t="shared" ref="B339:K339" si="55">B297*B11</f>
        <v>710.27111351645533</v>
      </c>
      <c r="C339" s="46">
        <f t="shared" si="55"/>
        <v>875.78254720144071</v>
      </c>
      <c r="D339" s="46">
        <f t="shared" si="55"/>
        <v>989.73231335896901</v>
      </c>
      <c r="E339" s="46">
        <f t="shared" si="55"/>
        <v>1037.5888868571919</v>
      </c>
      <c r="F339" s="46">
        <f t="shared" si="55"/>
        <v>1046.6821472554832</v>
      </c>
      <c r="G339" s="46">
        <f t="shared" si="55"/>
        <v>1015.8734439634438</v>
      </c>
      <c r="H339" s="46">
        <f t="shared" si="55"/>
        <v>971.13638868133182</v>
      </c>
      <c r="I339" s="46">
        <f t="shared" si="55"/>
        <v>906.66416031188726</v>
      </c>
      <c r="J339" s="46">
        <f t="shared" si="55"/>
        <v>833.35981360420374</v>
      </c>
      <c r="K339" s="46">
        <f t="shared" si="55"/>
        <v>750.55864373066856</v>
      </c>
      <c r="L339" s="6"/>
      <c r="O339" s="1"/>
      <c r="P339" s="1"/>
      <c r="Q339" s="1"/>
      <c r="R339" s="1"/>
      <c r="S339" s="1"/>
      <c r="T339" s="1"/>
      <c r="U339" s="1"/>
      <c r="V339" s="1"/>
      <c r="W339" s="1"/>
      <c r="X339" s="1"/>
      <c r="Y339" s="1"/>
      <c r="Z339" s="1"/>
    </row>
    <row r="340" spans="1:26" ht="14.5" hidden="1" outlineLevel="1">
      <c r="A340" s="23" t="s">
        <v>11</v>
      </c>
      <c r="B340" s="46">
        <f t="shared" ref="B340:K340" si="56">B298*B12</f>
        <v>564.91707625641698</v>
      </c>
      <c r="C340" s="46">
        <f t="shared" si="56"/>
        <v>612.56350247200271</v>
      </c>
      <c r="D340" s="46">
        <f t="shared" si="56"/>
        <v>667.25301878569132</v>
      </c>
      <c r="E340" s="46">
        <f t="shared" si="56"/>
        <v>724.06532079832084</v>
      </c>
      <c r="F340" s="46">
        <f t="shared" si="56"/>
        <v>784.18265028550695</v>
      </c>
      <c r="G340" s="46">
        <f t="shared" si="56"/>
        <v>839.57103806458349</v>
      </c>
      <c r="H340" s="46">
        <f t="shared" si="56"/>
        <v>887.64409956382303</v>
      </c>
      <c r="I340" s="46">
        <f t="shared" si="56"/>
        <v>926.74259698121909</v>
      </c>
      <c r="J340" s="46">
        <f t="shared" si="56"/>
        <v>957.45588223434845</v>
      </c>
      <c r="K340" s="46">
        <f t="shared" si="56"/>
        <v>981.92590549973681</v>
      </c>
      <c r="L340" s="6"/>
      <c r="O340" s="1"/>
      <c r="P340" s="1"/>
      <c r="Q340" s="1"/>
      <c r="R340" s="1"/>
      <c r="S340" s="1"/>
      <c r="T340" s="1"/>
      <c r="U340" s="1"/>
      <c r="V340" s="1"/>
      <c r="W340" s="1"/>
      <c r="X340" s="1"/>
      <c r="Y340" s="1"/>
      <c r="Z340" s="1"/>
    </row>
    <row r="341" spans="1:26" ht="14.5" hidden="1" outlineLevel="1">
      <c r="A341" s="23" t="s">
        <v>2</v>
      </c>
      <c r="B341" s="46">
        <f t="shared" ref="B341:K341" si="57">B299*B13</f>
        <v>402.32795002114057</v>
      </c>
      <c r="C341" s="46">
        <f t="shared" si="57"/>
        <v>428.90416615659632</v>
      </c>
      <c r="D341" s="46">
        <f t="shared" si="57"/>
        <v>464.65677412398742</v>
      </c>
      <c r="E341" s="46">
        <f t="shared" si="57"/>
        <v>503.49338062302922</v>
      </c>
      <c r="F341" s="46">
        <f t="shared" si="57"/>
        <v>537.37995717371837</v>
      </c>
      <c r="G341" s="46">
        <f t="shared" si="57"/>
        <v>554.34010609108122</v>
      </c>
      <c r="H341" s="46">
        <f t="shared" si="57"/>
        <v>562.1129727368824</v>
      </c>
      <c r="I341" s="46">
        <f t="shared" si="57"/>
        <v>547.51136946178121</v>
      </c>
      <c r="J341" s="46">
        <f t="shared" si="57"/>
        <v>520.34018743580668</v>
      </c>
      <c r="K341" s="46">
        <f t="shared" si="57"/>
        <v>489.06811003118816</v>
      </c>
      <c r="L341" s="6"/>
      <c r="O341" s="1"/>
      <c r="P341" s="1"/>
      <c r="Q341" s="1"/>
      <c r="R341" s="1"/>
      <c r="S341" s="1"/>
      <c r="T341" s="1"/>
      <c r="U341" s="1"/>
      <c r="V341" s="1"/>
      <c r="W341" s="1"/>
      <c r="X341" s="1"/>
      <c r="Y341" s="1"/>
      <c r="Z341" s="1"/>
    </row>
    <row r="342" spans="1:26" ht="14.5" hidden="1" outlineLevel="1">
      <c r="A342" s="23" t="s">
        <v>3</v>
      </c>
      <c r="B342" s="46">
        <f t="shared" ref="B342:K342" si="58">B300*B14</f>
        <v>73.684375848507258</v>
      </c>
      <c r="C342" s="46">
        <f t="shared" si="58"/>
        <v>79.612682438857604</v>
      </c>
      <c r="D342" s="46">
        <f t="shared" si="58"/>
        <v>82.898720190044074</v>
      </c>
      <c r="E342" s="46">
        <f t="shared" si="58"/>
        <v>84.270683064014662</v>
      </c>
      <c r="F342" s="46">
        <f t="shared" si="58"/>
        <v>83.647545241099976</v>
      </c>
      <c r="G342" s="46">
        <f t="shared" si="58"/>
        <v>81.279685614081856</v>
      </c>
      <c r="H342" s="46">
        <f t="shared" si="58"/>
        <v>77.81625668517637</v>
      </c>
      <c r="I342" s="46">
        <f t="shared" si="58"/>
        <v>73.678744371268081</v>
      </c>
      <c r="J342" s="46">
        <f t="shared" si="58"/>
        <v>68.611814952639037</v>
      </c>
      <c r="K342" s="46">
        <f t="shared" si="58"/>
        <v>62.526976338790973</v>
      </c>
      <c r="L342" s="6"/>
      <c r="O342" s="1"/>
      <c r="P342" s="1"/>
      <c r="Q342" s="1"/>
      <c r="R342" s="1"/>
      <c r="S342" s="1"/>
      <c r="T342" s="1"/>
      <c r="U342" s="1"/>
      <c r="V342" s="1"/>
      <c r="W342" s="1"/>
      <c r="X342" s="1"/>
      <c r="Y342" s="1"/>
      <c r="Z342" s="1"/>
    </row>
    <row r="343" spans="1:26" ht="14.5" hidden="1" outlineLevel="1">
      <c r="A343" s="23" t="s">
        <v>4</v>
      </c>
      <c r="B343" s="46">
        <f t="shared" ref="B343:K343" si="59">B301*B15</f>
        <v>52.847438506855696</v>
      </c>
      <c r="C343" s="46">
        <f t="shared" si="59"/>
        <v>63.949211932188916</v>
      </c>
      <c r="D343" s="46">
        <f t="shared" si="59"/>
        <v>74.015985165975522</v>
      </c>
      <c r="E343" s="46">
        <f t="shared" si="59"/>
        <v>84.682349529547608</v>
      </c>
      <c r="F343" s="46">
        <f t="shared" si="59"/>
        <v>93.973852930132523</v>
      </c>
      <c r="G343" s="46">
        <f t="shared" si="59"/>
        <v>104.03254931762002</v>
      </c>
      <c r="H343" s="46">
        <f t="shared" si="59"/>
        <v>112.49529031899863</v>
      </c>
      <c r="I343" s="46">
        <f t="shared" si="59"/>
        <v>119.38250831515235</v>
      </c>
      <c r="J343" s="46">
        <f t="shared" si="59"/>
        <v>124.89640863518697</v>
      </c>
      <c r="K343" s="46">
        <f t="shared" si="59"/>
        <v>128.92308619408993</v>
      </c>
      <c r="L343" s="6"/>
      <c r="O343" s="1"/>
      <c r="P343" s="1"/>
      <c r="Q343" s="1"/>
      <c r="R343" s="1"/>
      <c r="S343" s="1"/>
      <c r="T343" s="1"/>
      <c r="U343" s="1"/>
      <c r="V343" s="1"/>
      <c r="W343" s="1"/>
      <c r="X343" s="1"/>
      <c r="Y343" s="1"/>
      <c r="Z343" s="1"/>
    </row>
    <row r="344" spans="1:26" ht="14.5" hidden="1" outlineLevel="1">
      <c r="A344" s="23" t="s">
        <v>0</v>
      </c>
      <c r="B344" s="46">
        <f t="shared" ref="B344:K344" si="60">B302*B16</f>
        <v>101.0242366357075</v>
      </c>
      <c r="C344" s="46">
        <f t="shared" si="60"/>
        <v>107.4854675710752</v>
      </c>
      <c r="D344" s="46">
        <f t="shared" si="60"/>
        <v>116.3992978465826</v>
      </c>
      <c r="E344" s="46">
        <f t="shared" si="60"/>
        <v>125.45971568031952</v>
      </c>
      <c r="F344" s="46">
        <f t="shared" si="60"/>
        <v>134.82776339236321</v>
      </c>
      <c r="G344" s="46">
        <f t="shared" si="60"/>
        <v>145.07630118513509</v>
      </c>
      <c r="H344" s="46">
        <f t="shared" si="60"/>
        <v>154.72386049874126</v>
      </c>
      <c r="I344" s="46">
        <f t="shared" si="60"/>
        <v>163.13794869843088</v>
      </c>
      <c r="J344" s="46">
        <f t="shared" si="60"/>
        <v>168.96425137513711</v>
      </c>
      <c r="K344" s="46">
        <f t="shared" si="60"/>
        <v>171.75653031940658</v>
      </c>
      <c r="L344" s="6"/>
      <c r="O344" s="1"/>
      <c r="P344" s="1"/>
      <c r="Q344" s="1"/>
      <c r="R344" s="1"/>
      <c r="S344" s="1"/>
      <c r="T344" s="1"/>
      <c r="U344" s="1"/>
      <c r="V344" s="1"/>
      <c r="W344" s="1"/>
      <c r="X344" s="1"/>
      <c r="Y344" s="1"/>
      <c r="Z344" s="1"/>
    </row>
    <row r="345" spans="1:26" ht="14.5" hidden="1" outlineLevel="1">
      <c r="A345" s="23" t="s">
        <v>1</v>
      </c>
      <c r="B345" s="46">
        <f t="shared" ref="B345:K345" si="61">B303*B17</f>
        <v>245.44047584371032</v>
      </c>
      <c r="C345" s="46">
        <f t="shared" si="61"/>
        <v>236.63680787578897</v>
      </c>
      <c r="D345" s="46">
        <f t="shared" si="61"/>
        <v>225.73587991686696</v>
      </c>
      <c r="E345" s="46">
        <f t="shared" si="61"/>
        <v>214.52666222731423</v>
      </c>
      <c r="F345" s="46">
        <f t="shared" si="61"/>
        <v>203.36085673094439</v>
      </c>
      <c r="G345" s="46">
        <f t="shared" si="61"/>
        <v>193.58986255897074</v>
      </c>
      <c r="H345" s="46">
        <f t="shared" si="61"/>
        <v>181.38077509274683</v>
      </c>
      <c r="I345" s="46">
        <f t="shared" si="61"/>
        <v>168.41202812775003</v>
      </c>
      <c r="J345" s="46">
        <f t="shared" si="61"/>
        <v>155.13628828116799</v>
      </c>
      <c r="K345" s="46">
        <f t="shared" si="61"/>
        <v>142.60298746188033</v>
      </c>
      <c r="L345" s="6"/>
      <c r="O345" s="1"/>
      <c r="P345" s="1"/>
      <c r="Q345" s="1"/>
      <c r="R345" s="1"/>
      <c r="S345" s="1"/>
      <c r="T345" s="1"/>
      <c r="U345" s="1"/>
      <c r="V345" s="1"/>
      <c r="W345" s="1"/>
      <c r="X345" s="1"/>
      <c r="Y345" s="1"/>
      <c r="Z345" s="1"/>
    </row>
    <row r="346" spans="1:26" ht="14.5" hidden="1" outlineLevel="1">
      <c r="A346" s="23" t="s">
        <v>7</v>
      </c>
      <c r="B346" s="46">
        <f t="shared" ref="B346:K346" si="62">B304*B18</f>
        <v>169.79046020543291</v>
      </c>
      <c r="C346" s="46">
        <f t="shared" si="62"/>
        <v>208.59351163848868</v>
      </c>
      <c r="D346" s="46">
        <f t="shared" si="62"/>
        <v>241.77703482724885</v>
      </c>
      <c r="E346" s="46">
        <f t="shared" si="62"/>
        <v>266.42326493408132</v>
      </c>
      <c r="F346" s="46">
        <f t="shared" si="62"/>
        <v>285.04244809848939</v>
      </c>
      <c r="G346" s="46">
        <f t="shared" si="62"/>
        <v>294.26354855490973</v>
      </c>
      <c r="H346" s="46">
        <f t="shared" si="62"/>
        <v>299.01480610374784</v>
      </c>
      <c r="I346" s="46">
        <f t="shared" si="62"/>
        <v>306.39424998533241</v>
      </c>
      <c r="J346" s="46">
        <f t="shared" si="62"/>
        <v>310.7126668066723</v>
      </c>
      <c r="K346" s="46">
        <f t="shared" si="62"/>
        <v>312.09481299442677</v>
      </c>
      <c r="L346" s="6"/>
      <c r="O346" s="1"/>
      <c r="P346" s="1"/>
      <c r="Q346" s="1"/>
      <c r="R346" s="1"/>
      <c r="S346" s="1"/>
      <c r="T346" s="1"/>
      <c r="U346" s="1"/>
      <c r="V346" s="1"/>
      <c r="W346" s="1"/>
      <c r="X346" s="1"/>
      <c r="Y346" s="1"/>
      <c r="Z346" s="1"/>
    </row>
    <row r="347" spans="1:26" ht="14.5" hidden="1" outlineLevel="1">
      <c r="A347" s="23" t="s">
        <v>8</v>
      </c>
      <c r="B347" s="46">
        <f t="shared" ref="B347:K347" si="63">B305*B19</f>
        <v>488.13531334809545</v>
      </c>
      <c r="C347" s="46">
        <f t="shared" si="63"/>
        <v>587.15683723745872</v>
      </c>
      <c r="D347" s="46">
        <f t="shared" si="63"/>
        <v>685.05717909781583</v>
      </c>
      <c r="E347" s="46">
        <f t="shared" si="63"/>
        <v>793.37338173770229</v>
      </c>
      <c r="F347" s="46">
        <f t="shared" si="63"/>
        <v>888.72426203509394</v>
      </c>
      <c r="G347" s="46">
        <f t="shared" si="63"/>
        <v>1098.6903567178053</v>
      </c>
      <c r="H347" s="46">
        <f t="shared" si="63"/>
        <v>1313.8723396211353</v>
      </c>
      <c r="I347" s="46">
        <f t="shared" si="63"/>
        <v>1413.5184433286533</v>
      </c>
      <c r="J347" s="46">
        <f t="shared" si="63"/>
        <v>1480.792672375338</v>
      </c>
      <c r="K347" s="46">
        <f t="shared" si="63"/>
        <v>1516.9499109227042</v>
      </c>
      <c r="L347" s="6"/>
      <c r="O347" s="1"/>
      <c r="P347" s="1"/>
      <c r="Q347" s="1"/>
      <c r="R347" s="1"/>
      <c r="S347" s="1"/>
      <c r="T347" s="1"/>
      <c r="U347" s="1"/>
      <c r="V347" s="1"/>
      <c r="W347" s="1"/>
      <c r="X347" s="1"/>
      <c r="Y347" s="1"/>
      <c r="Z347" s="1"/>
    </row>
    <row r="348" spans="1:26" ht="14.5" hidden="1" outlineLevel="1">
      <c r="A348" s="23" t="s">
        <v>89</v>
      </c>
      <c r="B348" s="46">
        <f>SUM(B338:B347)</f>
        <v>2881.2155131658856</v>
      </c>
      <c r="C348" s="46">
        <f t="shared" ref="C348:K348" si="64">SUM(C338:C347)</f>
        <v>3291.1399784406967</v>
      </c>
      <c r="D348" s="46">
        <f t="shared" si="64"/>
        <v>3656.1354545825479</v>
      </c>
      <c r="E348" s="46">
        <f t="shared" si="64"/>
        <v>3960.7922683770494</v>
      </c>
      <c r="F348" s="46">
        <f t="shared" si="64"/>
        <v>4207.7430050505936</v>
      </c>
      <c r="G348" s="46">
        <f t="shared" si="64"/>
        <v>4480.8674985775206</v>
      </c>
      <c r="H348" s="46">
        <f t="shared" si="64"/>
        <v>4725.7196708832253</v>
      </c>
      <c r="I348" s="46">
        <f t="shared" si="64"/>
        <v>4803.8029219214886</v>
      </c>
      <c r="J348" s="46">
        <f t="shared" si="64"/>
        <v>4812.7499822128129</v>
      </c>
      <c r="K348" s="46">
        <f t="shared" si="64"/>
        <v>4765.784291471623</v>
      </c>
      <c r="L348" s="6"/>
      <c r="O348" s="1"/>
      <c r="P348" s="1"/>
      <c r="Q348" s="1"/>
      <c r="R348" s="1"/>
      <c r="S348" s="1"/>
      <c r="T348" s="1"/>
      <c r="U348" s="1"/>
      <c r="V348" s="1"/>
      <c r="W348" s="1"/>
      <c r="X348" s="1"/>
      <c r="Y348" s="1"/>
    </row>
    <row r="349" spans="1:26" hidden="1" outlineLevel="1"/>
    <row r="350" spans="1:26" collapsed="1">
      <c r="A350" t="s">
        <v>55</v>
      </c>
    </row>
    <row r="351" spans="1:26" ht="14.5">
      <c r="A351" s="18" t="s">
        <v>41</v>
      </c>
      <c r="B351" s="17"/>
      <c r="C351" s="17"/>
      <c r="D351" s="17"/>
      <c r="E351" s="17"/>
      <c r="F351" s="17"/>
      <c r="G351" s="17"/>
      <c r="H351" s="17"/>
      <c r="I351" s="17"/>
      <c r="J351" s="17"/>
      <c r="K351" s="17"/>
    </row>
    <row r="352" spans="1:26" ht="14.5">
      <c r="A352" s="17"/>
      <c r="B352" s="70">
        <v>2010</v>
      </c>
      <c r="C352" s="70">
        <v>2020</v>
      </c>
      <c r="D352" s="70">
        <v>2030</v>
      </c>
      <c r="E352" s="70">
        <v>2040</v>
      </c>
      <c r="F352" s="70">
        <v>2050</v>
      </c>
      <c r="G352" s="70">
        <v>2060</v>
      </c>
      <c r="H352" s="70">
        <v>2070</v>
      </c>
      <c r="I352" s="70">
        <v>2080</v>
      </c>
      <c r="J352" s="70">
        <v>2090</v>
      </c>
      <c r="K352" s="70">
        <v>2100</v>
      </c>
      <c r="O352" s="7"/>
      <c r="P352" s="52"/>
      <c r="Q352" s="52"/>
      <c r="R352" s="52"/>
      <c r="S352" s="52"/>
      <c r="T352" s="52"/>
      <c r="U352" s="52"/>
      <c r="V352" s="52"/>
      <c r="W352" s="52"/>
      <c r="X352" s="52"/>
      <c r="Y352" s="52"/>
      <c r="Z352" s="52"/>
    </row>
    <row r="353" spans="1:26" ht="14.5">
      <c r="A353" s="17" t="s">
        <v>5</v>
      </c>
      <c r="B353" s="47">
        <f t="shared" ref="B353:K353" si="65">B324*B10/1000</f>
        <v>1.4555414596712763E-2</v>
      </c>
      <c r="C353" s="47">
        <f t="shared" si="65"/>
        <v>1.8091048783359771E-2</v>
      </c>
      <c r="D353" s="47">
        <f t="shared" si="65"/>
        <v>2.1721850253873253E-2</v>
      </c>
      <c r="E353" s="47">
        <f t="shared" si="65"/>
        <v>2.5381724585105486E-2</v>
      </c>
      <c r="F353" s="47">
        <f t="shared" si="65"/>
        <v>2.9984304381552303E-2</v>
      </c>
      <c r="G353" s="47">
        <f t="shared" si="65"/>
        <v>3.0830121301977865E-2</v>
      </c>
      <c r="H353" s="47">
        <f t="shared" si="65"/>
        <v>3.3104576316128363E-2</v>
      </c>
      <c r="I353" s="47">
        <f t="shared" si="65"/>
        <v>3.5672174468002756E-2</v>
      </c>
      <c r="J353" s="47">
        <f t="shared" si="65"/>
        <v>3.8495999302462558E-2</v>
      </c>
      <c r="K353" s="47">
        <f t="shared" si="65"/>
        <v>4.1875465595746071E-2</v>
      </c>
      <c r="L353" s="38"/>
      <c r="O353" s="7"/>
      <c r="P353" s="7"/>
      <c r="Q353" s="7"/>
      <c r="R353" s="7"/>
      <c r="S353" s="7"/>
      <c r="T353" s="7"/>
      <c r="U353" s="7"/>
      <c r="V353" s="7"/>
      <c r="W353" s="7"/>
      <c r="X353" s="7"/>
      <c r="Y353" s="7"/>
      <c r="Z353" s="7"/>
    </row>
    <row r="354" spans="1:26" ht="14.5">
      <c r="A354" s="17" t="s">
        <v>6</v>
      </c>
      <c r="B354" s="47">
        <f t="shared" ref="B354:K354" si="66">B325*B11/1000</f>
        <v>0.14205422270329107</v>
      </c>
      <c r="C354" s="47">
        <f t="shared" si="66"/>
        <v>0.17515650944028818</v>
      </c>
      <c r="D354" s="47">
        <f t="shared" si="66"/>
        <v>0.1979464626717938</v>
      </c>
      <c r="E354" s="47">
        <f t="shared" si="66"/>
        <v>0.20751777737143837</v>
      </c>
      <c r="F354" s="47">
        <f t="shared" si="66"/>
        <v>0.20933642945109662</v>
      </c>
      <c r="G354" s="47">
        <f t="shared" si="66"/>
        <v>0.2031746887926888</v>
      </c>
      <c r="H354" s="47">
        <f t="shared" si="66"/>
        <v>0.19422727773626638</v>
      </c>
      <c r="I354" s="47">
        <f t="shared" si="66"/>
        <v>0.18133283206237746</v>
      </c>
      <c r="J354" s="47">
        <f t="shared" si="66"/>
        <v>0.16667196272084076</v>
      </c>
      <c r="K354" s="47">
        <f t="shared" si="66"/>
        <v>0.15011172874613371</v>
      </c>
      <c r="L354" s="38"/>
      <c r="O354" s="7"/>
      <c r="P354" s="7"/>
      <c r="Q354" s="7"/>
      <c r="R354" s="7"/>
      <c r="S354" s="7"/>
      <c r="T354" s="7"/>
      <c r="U354" s="7"/>
      <c r="V354" s="7"/>
      <c r="W354" s="7"/>
      <c r="X354" s="7"/>
      <c r="Y354" s="7"/>
      <c r="Z354" s="7"/>
    </row>
    <row r="355" spans="1:26" ht="14.5">
      <c r="A355" s="17" t="s">
        <v>11</v>
      </c>
      <c r="B355" s="47">
        <f t="shared" ref="B355:K355" si="67">B326*B12/1000</f>
        <v>0.27043613833280172</v>
      </c>
      <c r="C355" s="47">
        <f t="shared" si="67"/>
        <v>0.29316614722855427</v>
      </c>
      <c r="D355" s="47">
        <f t="shared" si="67"/>
        <v>0.31922407952377047</v>
      </c>
      <c r="E355" s="47">
        <f t="shared" si="67"/>
        <v>0.34618360327497649</v>
      </c>
      <c r="F355" s="47">
        <f t="shared" si="67"/>
        <v>0.37468944290236184</v>
      </c>
      <c r="G355" s="47">
        <f t="shared" si="67"/>
        <v>0.4009409756820515</v>
      </c>
      <c r="H355" s="47">
        <f t="shared" si="67"/>
        <v>0.42367200760003221</v>
      </c>
      <c r="I355" s="47">
        <f t="shared" si="67"/>
        <v>0.44225494265123816</v>
      </c>
      <c r="J355" s="47">
        <f t="shared" si="67"/>
        <v>0.45682849870148173</v>
      </c>
      <c r="K355" s="47">
        <f t="shared" si="67"/>
        <v>0.46842149076388689</v>
      </c>
      <c r="L355" s="38"/>
      <c r="O355" s="7"/>
      <c r="P355" s="7"/>
      <c r="Q355" s="7"/>
      <c r="R355" s="7"/>
      <c r="S355" s="7"/>
      <c r="T355" s="7"/>
      <c r="U355" s="7"/>
      <c r="V355" s="7"/>
      <c r="W355" s="7"/>
      <c r="X355" s="7"/>
      <c r="Y355" s="7"/>
      <c r="Z355" s="7"/>
    </row>
    <row r="356" spans="1:26" ht="14.5">
      <c r="A356" s="17" t="s">
        <v>2</v>
      </c>
      <c r="B356" s="47">
        <f t="shared" ref="B356:K356" si="68">B327*B13/1000</f>
        <v>0.16093118000845624</v>
      </c>
      <c r="C356" s="47">
        <f t="shared" si="68"/>
        <v>0.17156166646263857</v>
      </c>
      <c r="D356" s="47">
        <f t="shared" si="68"/>
        <v>0.18586270964959495</v>
      </c>
      <c r="E356" s="47">
        <f t="shared" si="68"/>
        <v>0.20139735224921171</v>
      </c>
      <c r="F356" s="47">
        <f t="shared" si="68"/>
        <v>0.21495198286948736</v>
      </c>
      <c r="G356" s="47">
        <f t="shared" si="68"/>
        <v>0.2217360424364325</v>
      </c>
      <c r="H356" s="47">
        <f t="shared" si="68"/>
        <v>0.22484518909475298</v>
      </c>
      <c r="I356" s="47">
        <f t="shared" si="68"/>
        <v>0.21900454778471248</v>
      </c>
      <c r="J356" s="47">
        <f t="shared" si="68"/>
        <v>0.20813607497432265</v>
      </c>
      <c r="K356" s="47">
        <f t="shared" si="68"/>
        <v>0.19562724401247525</v>
      </c>
      <c r="L356" s="38"/>
      <c r="O356" s="7"/>
      <c r="P356" s="7"/>
      <c r="Q356" s="7"/>
      <c r="R356" s="7"/>
      <c r="S356" s="7"/>
      <c r="T356" s="7"/>
      <c r="U356" s="7"/>
      <c r="V356" s="7"/>
      <c r="W356" s="7"/>
      <c r="X356" s="7"/>
      <c r="Y356" s="7"/>
      <c r="Z356" s="7"/>
    </row>
    <row r="357" spans="1:26" ht="14.5">
      <c r="A357" s="17" t="s">
        <v>3</v>
      </c>
      <c r="B357" s="47">
        <f t="shared" ref="B357:K357" si="69">B328*B14/1000</f>
        <v>1.4736875169701453E-2</v>
      </c>
      <c r="C357" s="47">
        <f t="shared" si="69"/>
        <v>1.5922536487771522E-2</v>
      </c>
      <c r="D357" s="47">
        <f t="shared" si="69"/>
        <v>1.6579744038008815E-2</v>
      </c>
      <c r="E357" s="47">
        <f t="shared" si="69"/>
        <v>1.6854136612802936E-2</v>
      </c>
      <c r="F357" s="47">
        <f t="shared" si="69"/>
        <v>1.6729509048219997E-2</v>
      </c>
      <c r="G357" s="47">
        <f t="shared" si="69"/>
        <v>1.6255937122816373E-2</v>
      </c>
      <c r="H357" s="47">
        <f t="shared" si="69"/>
        <v>1.5563251337035273E-2</v>
      </c>
      <c r="I357" s="47">
        <f t="shared" si="69"/>
        <v>1.4735748874253617E-2</v>
      </c>
      <c r="J357" s="47">
        <f t="shared" si="69"/>
        <v>1.3722362990527807E-2</v>
      </c>
      <c r="K357" s="47">
        <f t="shared" si="69"/>
        <v>1.2505395267758195E-2</v>
      </c>
      <c r="L357" s="38"/>
      <c r="O357" s="7"/>
      <c r="P357" s="7"/>
      <c r="Q357" s="7"/>
      <c r="R357" s="7"/>
      <c r="S357" s="7"/>
      <c r="T357" s="7"/>
      <c r="U357" s="7"/>
      <c r="V357" s="7"/>
      <c r="W357" s="7"/>
      <c r="X357" s="7"/>
      <c r="Y357" s="7"/>
      <c r="Z357" s="7"/>
    </row>
    <row r="358" spans="1:26" ht="14.5">
      <c r="A358" s="17" t="s">
        <v>4</v>
      </c>
      <c r="B358" s="47">
        <f t="shared" ref="B358:K358" si="70">B329*B15/1000</f>
        <v>1.0569487701371139E-2</v>
      </c>
      <c r="C358" s="47">
        <f t="shared" si="70"/>
        <v>1.2789842386437784E-2</v>
      </c>
      <c r="D358" s="47">
        <f t="shared" si="70"/>
        <v>1.4803197033195105E-2</v>
      </c>
      <c r="E358" s="47">
        <f t="shared" si="70"/>
        <v>1.6936469905909524E-2</v>
      </c>
      <c r="F358" s="47">
        <f t="shared" si="70"/>
        <v>1.87947705860265E-2</v>
      </c>
      <c r="G358" s="47">
        <f t="shared" si="70"/>
        <v>2.0806509863524007E-2</v>
      </c>
      <c r="H358" s="47">
        <f t="shared" si="70"/>
        <v>2.2499058063799728E-2</v>
      </c>
      <c r="I358" s="47">
        <f t="shared" si="70"/>
        <v>2.3876501663030472E-2</v>
      </c>
      <c r="J358" s="47">
        <f t="shared" si="70"/>
        <v>2.4979281727037395E-2</v>
      </c>
      <c r="K358" s="47">
        <f t="shared" si="70"/>
        <v>2.5784617238817985E-2</v>
      </c>
      <c r="L358" s="38"/>
      <c r="O358" s="7"/>
      <c r="P358" s="7"/>
      <c r="Q358" s="7"/>
      <c r="R358" s="7"/>
      <c r="S358" s="7"/>
      <c r="T358" s="7"/>
      <c r="U358" s="7"/>
      <c r="V358" s="7"/>
      <c r="W358" s="7"/>
      <c r="X358" s="7"/>
      <c r="Y358" s="7"/>
      <c r="Z358" s="7"/>
    </row>
    <row r="359" spans="1:26" ht="14.5">
      <c r="A359" s="17" t="s">
        <v>0</v>
      </c>
      <c r="B359" s="47">
        <f t="shared" ref="B359:K359" si="71">B330*B16/1000</f>
        <v>8.4860358773994296E-2</v>
      </c>
      <c r="C359" s="47">
        <f t="shared" si="71"/>
        <v>9.0287792759703167E-2</v>
      </c>
      <c r="D359" s="47">
        <f t="shared" si="71"/>
        <v>9.7775410191129369E-2</v>
      </c>
      <c r="E359" s="47">
        <f t="shared" si="71"/>
        <v>0.10538616117146839</v>
      </c>
      <c r="F359" s="47">
        <f t="shared" si="71"/>
        <v>0.11325532124958509</v>
      </c>
      <c r="G359" s="47">
        <f t="shared" si="71"/>
        <v>0.12186409299551346</v>
      </c>
      <c r="H359" s="47">
        <f t="shared" si="71"/>
        <v>0.12996804281894267</v>
      </c>
      <c r="I359" s="47">
        <f t="shared" si="71"/>
        <v>0.13703587690668192</v>
      </c>
      <c r="J359" s="47">
        <f t="shared" si="71"/>
        <v>0.14192997115511516</v>
      </c>
      <c r="K359" s="47">
        <f t="shared" si="71"/>
        <v>0.14427548546830152</v>
      </c>
      <c r="L359" s="38"/>
      <c r="O359" s="7"/>
      <c r="P359" s="7"/>
      <c r="Q359" s="7"/>
      <c r="R359" s="7"/>
      <c r="S359" s="7"/>
      <c r="T359" s="7"/>
      <c r="U359" s="7"/>
      <c r="V359" s="7"/>
      <c r="W359" s="7"/>
      <c r="X359" s="7"/>
      <c r="Y359" s="7"/>
      <c r="Z359" s="7"/>
    </row>
    <row r="360" spans="1:26" ht="14.5">
      <c r="A360" s="17" t="s">
        <v>1</v>
      </c>
      <c r="B360" s="47">
        <f t="shared" ref="B360:K360" si="72">B331*B17/1000</f>
        <v>4.908809516874206E-2</v>
      </c>
      <c r="C360" s="47">
        <f t="shared" si="72"/>
        <v>4.7327361575157795E-2</v>
      </c>
      <c r="D360" s="47">
        <f t="shared" si="72"/>
        <v>4.5147175983373394E-2</v>
      </c>
      <c r="E360" s="47">
        <f t="shared" si="72"/>
        <v>4.2905332445462852E-2</v>
      </c>
      <c r="F360" s="47">
        <f t="shared" si="72"/>
        <v>4.067217134618889E-2</v>
      </c>
      <c r="G360" s="47">
        <f t="shared" si="72"/>
        <v>3.8717972511794152E-2</v>
      </c>
      <c r="H360" s="47">
        <f t="shared" si="72"/>
        <v>3.6276155018549368E-2</v>
      </c>
      <c r="I360" s="47">
        <f t="shared" si="72"/>
        <v>3.3682405625550006E-2</v>
      </c>
      <c r="J360" s="47">
        <f t="shared" si="72"/>
        <v>3.1027257656233598E-2</v>
      </c>
      <c r="K360" s="47">
        <f t="shared" si="72"/>
        <v>2.8520597492376069E-2</v>
      </c>
      <c r="L360" s="38"/>
      <c r="O360" s="7"/>
      <c r="P360" s="7"/>
      <c r="Q360" s="7"/>
      <c r="R360" s="7"/>
      <c r="S360" s="7"/>
      <c r="T360" s="7"/>
      <c r="U360" s="7"/>
      <c r="V360" s="7"/>
      <c r="W360" s="7"/>
      <c r="X360" s="7"/>
      <c r="Y360" s="7"/>
      <c r="Z360" s="7"/>
    </row>
    <row r="361" spans="1:26" ht="14.5">
      <c r="A361" s="17" t="s">
        <v>7</v>
      </c>
      <c r="B361" s="47">
        <f t="shared" ref="B361:K361" si="73">B332*B18/1000</f>
        <v>3.3958092041086588E-2</v>
      </c>
      <c r="C361" s="47">
        <f t="shared" si="73"/>
        <v>4.1718702327697733E-2</v>
      </c>
      <c r="D361" s="47">
        <f t="shared" si="73"/>
        <v>4.8355406965449772E-2</v>
      </c>
      <c r="E361" s="47">
        <f t="shared" si="73"/>
        <v>5.3284652986816269E-2</v>
      </c>
      <c r="F361" s="47">
        <f t="shared" si="73"/>
        <v>5.7008489619697879E-2</v>
      </c>
      <c r="G361" s="47">
        <f t="shared" si="73"/>
        <v>5.8852709710981943E-2</v>
      </c>
      <c r="H361" s="47">
        <f t="shared" si="73"/>
        <v>5.980296122074958E-2</v>
      </c>
      <c r="I361" s="47">
        <f t="shared" si="73"/>
        <v>6.1278849997066488E-2</v>
      </c>
      <c r="J361" s="47">
        <f t="shared" si="73"/>
        <v>6.2142533361334455E-2</v>
      </c>
      <c r="K361" s="47">
        <f t="shared" si="73"/>
        <v>6.2418962598885352E-2</v>
      </c>
      <c r="L361" s="38"/>
      <c r="O361" s="7"/>
      <c r="P361" s="7"/>
      <c r="Q361" s="7"/>
      <c r="R361" s="7"/>
      <c r="S361" s="7"/>
      <c r="T361" s="7"/>
      <c r="U361" s="7"/>
      <c r="V361" s="7"/>
      <c r="W361" s="7"/>
      <c r="X361" s="7"/>
      <c r="Y361" s="7"/>
      <c r="Z361" s="7"/>
    </row>
    <row r="362" spans="1:26" ht="14.5">
      <c r="A362" s="17" t="s">
        <v>8</v>
      </c>
      <c r="B362" s="47">
        <f t="shared" ref="B362:K362" si="74">B333*B19/1000</f>
        <v>9.7627062669619097E-2</v>
      </c>
      <c r="C362" s="47">
        <f t="shared" si="74"/>
        <v>0.11743136744749173</v>
      </c>
      <c r="D362" s="47">
        <f t="shared" si="74"/>
        <v>0.13701143581956315</v>
      </c>
      <c r="E362" s="47">
        <f t="shared" si="74"/>
        <v>0.15867467634754046</v>
      </c>
      <c r="F362" s="47">
        <f t="shared" si="74"/>
        <v>0.17774485240701882</v>
      </c>
      <c r="G362" s="47">
        <f t="shared" si="74"/>
        <v>0.21973807134356108</v>
      </c>
      <c r="H362" s="47">
        <f t="shared" si="74"/>
        <v>0.26277446792422704</v>
      </c>
      <c r="I362" s="47">
        <f t="shared" si="74"/>
        <v>0.2827036886657307</v>
      </c>
      <c r="J362" s="47">
        <f t="shared" si="74"/>
        <v>0.29615853447506768</v>
      </c>
      <c r="K362" s="47">
        <f t="shared" si="74"/>
        <v>0.30338998218454083</v>
      </c>
      <c r="L362" s="38"/>
      <c r="M362" s="45"/>
      <c r="N362" s="53"/>
      <c r="O362" s="7"/>
      <c r="P362" s="7"/>
      <c r="Q362" s="7"/>
      <c r="R362" s="7"/>
      <c r="S362" s="7"/>
      <c r="T362" s="7"/>
      <c r="U362" s="7"/>
      <c r="V362" s="7"/>
      <c r="W362" s="7"/>
    </row>
    <row r="363" spans="1:26" ht="14.5">
      <c r="A363" s="17" t="s">
        <v>89</v>
      </c>
      <c r="B363" s="47">
        <f>SUM(B353:B362)</f>
        <v>0.87881692716577631</v>
      </c>
      <c r="C363" s="47">
        <f t="shared" ref="C363:K363" si="75">SUM(C353:C362)</f>
        <v>0.98345297489910055</v>
      </c>
      <c r="D363" s="47">
        <f t="shared" si="75"/>
        <v>1.084427472129752</v>
      </c>
      <c r="E363" s="47">
        <f t="shared" si="75"/>
        <v>1.1745218869507326</v>
      </c>
      <c r="F363" s="47">
        <f t="shared" si="75"/>
        <v>1.2531672738612354</v>
      </c>
      <c r="G363" s="47">
        <f t="shared" si="75"/>
        <v>1.3329171217613416</v>
      </c>
      <c r="H363" s="47">
        <f t="shared" si="75"/>
        <v>1.4027329871304834</v>
      </c>
      <c r="I363" s="47">
        <f t="shared" si="75"/>
        <v>1.4315775686986441</v>
      </c>
      <c r="J363" s="47">
        <f t="shared" si="75"/>
        <v>1.4400924770644237</v>
      </c>
      <c r="K363" s="47">
        <f t="shared" si="75"/>
        <v>1.4329309693689218</v>
      </c>
      <c r="L363" s="38"/>
      <c r="M363" s="45"/>
      <c r="N363" s="53"/>
      <c r="O363" s="7"/>
      <c r="P363" s="7"/>
      <c r="Q363" s="7"/>
      <c r="R363" s="7"/>
      <c r="S363" s="7"/>
      <c r="T363" s="7"/>
      <c r="U363" s="7"/>
      <c r="V363" s="7"/>
      <c r="W363" s="7"/>
    </row>
    <row r="364" spans="1:26" ht="14.5">
      <c r="A364" s="16"/>
      <c r="B364" s="2"/>
      <c r="C364" s="2"/>
      <c r="D364" s="2"/>
      <c r="E364" s="2"/>
      <c r="F364" s="2"/>
      <c r="G364" s="2"/>
      <c r="H364" s="2"/>
      <c r="I364" s="2"/>
      <c r="J364" s="2"/>
      <c r="K364" s="2"/>
      <c r="L364" s="38"/>
      <c r="M364" s="45"/>
      <c r="N364" s="45"/>
    </row>
    <row r="365" spans="1:26" ht="14.5">
      <c r="A365" s="34" t="s">
        <v>56</v>
      </c>
      <c r="B365" s="35"/>
      <c r="C365" s="35"/>
      <c r="D365" s="35"/>
      <c r="E365" s="35"/>
      <c r="F365" s="35"/>
      <c r="G365" s="35"/>
      <c r="H365" s="35"/>
      <c r="I365" s="35"/>
      <c r="J365" s="35"/>
      <c r="K365" s="35"/>
      <c r="L365" s="35"/>
      <c r="M365" s="35"/>
      <c r="N365" s="35"/>
      <c r="O365" s="35"/>
      <c r="P365" s="35"/>
      <c r="Q365" s="35"/>
      <c r="R365" s="35"/>
      <c r="S365" s="35"/>
      <c r="T365" s="35"/>
    </row>
    <row r="366" spans="1:26" outlineLevel="1"/>
    <row r="367" spans="1:26" outlineLevel="1">
      <c r="A367" t="s">
        <v>236</v>
      </c>
    </row>
    <row r="368" spans="1:26" ht="14.5" outlineLevel="1">
      <c r="A368" t="s">
        <v>26</v>
      </c>
      <c r="K368" s="16"/>
      <c r="L368" s="38"/>
      <c r="M368" s="25" t="s">
        <v>224</v>
      </c>
      <c r="N368" s="25"/>
      <c r="O368" s="49"/>
    </row>
    <row r="369" spans="1:26" ht="13" outlineLevel="1">
      <c r="B369" s="4">
        <v>2010</v>
      </c>
      <c r="C369" s="4">
        <v>2020</v>
      </c>
      <c r="D369" s="4">
        <v>2030</v>
      </c>
      <c r="E369" s="4">
        <v>2040</v>
      </c>
      <c r="F369" s="4">
        <v>2050</v>
      </c>
      <c r="G369" s="4">
        <v>2060</v>
      </c>
      <c r="H369" s="4">
        <v>2070</v>
      </c>
      <c r="I369" s="4">
        <v>2080</v>
      </c>
      <c r="J369" s="4">
        <v>2090</v>
      </c>
      <c r="K369" s="4">
        <v>2100</v>
      </c>
      <c r="L369" s="50"/>
      <c r="N369" s="4">
        <v>2010</v>
      </c>
      <c r="O369" s="4">
        <v>2020</v>
      </c>
      <c r="P369" s="4">
        <v>2030</v>
      </c>
      <c r="Q369" s="4">
        <v>2040</v>
      </c>
      <c r="R369" s="4">
        <v>2050</v>
      </c>
      <c r="S369" s="4">
        <v>2060</v>
      </c>
      <c r="T369" s="4">
        <v>2070</v>
      </c>
      <c r="U369" s="4">
        <v>2080</v>
      </c>
      <c r="V369" s="4">
        <v>2090</v>
      </c>
      <c r="W369" s="4">
        <v>2100</v>
      </c>
      <c r="Y369" t="s">
        <v>225</v>
      </c>
    </row>
    <row r="370" spans="1:26" ht="14.5" outlineLevel="1">
      <c r="A370" s="4" t="s">
        <v>5</v>
      </c>
      <c r="B370" s="1">
        <v>56.883845778816735</v>
      </c>
      <c r="C370" s="1">
        <v>62.02343761264008</v>
      </c>
      <c r="D370" s="1">
        <v>72.623349836111302</v>
      </c>
      <c r="E370" s="1">
        <v>97.197029627817685</v>
      </c>
      <c r="F370" s="1">
        <v>126.20951584271597</v>
      </c>
      <c r="G370" s="1">
        <v>194.60943335173897</v>
      </c>
      <c r="H370" s="1">
        <v>279.64530790725314</v>
      </c>
      <c r="I370" s="1">
        <v>400.05732319686751</v>
      </c>
      <c r="J370" s="1">
        <v>848.6055359659448</v>
      </c>
      <c r="K370" s="1">
        <v>1633.3969273925702</v>
      </c>
      <c r="L370" s="50"/>
      <c r="M370" s="4" t="s">
        <v>5</v>
      </c>
      <c r="N370" s="29">
        <f t="shared" ref="N370:N379" si="76">B370*B10</f>
        <v>48.705992307982498</v>
      </c>
      <c r="O370" s="29">
        <f t="shared" ref="O370:O379" si="77">C370*C10</f>
        <v>65.116276049624062</v>
      </c>
      <c r="P370" s="29">
        <f t="shared" ref="P370:P379" si="78">D370*D10</f>
        <v>89.58371329958608</v>
      </c>
      <c r="Q370" s="29">
        <f t="shared" ref="Q370:Q379" si="79">E370*E10</f>
        <v>135.97854351117365</v>
      </c>
      <c r="R370" s="29">
        <f t="shared" ref="R370:R379" si="80">F370*F10</f>
        <v>193.04401614192884</v>
      </c>
      <c r="S370" s="29">
        <f t="shared" ref="S370:S379" si="81">G370*G10</f>
        <v>315.40847559718623</v>
      </c>
      <c r="T370" s="29">
        <f t="shared" ref="T370:T379" si="82">H370*H10</f>
        <v>469.03758955650108</v>
      </c>
      <c r="U370" s="29">
        <f t="shared" ref="U370:U379" si="83">I370*I10</f>
        <v>679.4827502839961</v>
      </c>
      <c r="V370" s="29">
        <f t="shared" ref="V370:V379" si="84">J370*J10</f>
        <v>1431.5359132283756</v>
      </c>
      <c r="W370" s="29">
        <f t="shared" ref="W370:W379" si="85">K370*K10</f>
        <v>2689.593922598252</v>
      </c>
      <c r="Y370" t="s">
        <v>226</v>
      </c>
    </row>
    <row r="371" spans="1:26" ht="14.5" outlineLevel="1">
      <c r="A371" s="4" t="s">
        <v>6</v>
      </c>
      <c r="B371" s="1">
        <v>104.57796593719888</v>
      </c>
      <c r="C371" s="1">
        <v>215.8912637712186</v>
      </c>
      <c r="D371" s="1">
        <v>402.80124339868718</v>
      </c>
      <c r="E371" s="1">
        <v>655.94949222955859</v>
      </c>
      <c r="F371" s="1">
        <v>905.91646274577204</v>
      </c>
      <c r="G371" s="1">
        <v>1166.6161467361924</v>
      </c>
      <c r="H371" s="1">
        <v>1500.0201919380295</v>
      </c>
      <c r="I371" s="1">
        <v>1836.9058756820466</v>
      </c>
      <c r="J371" s="1">
        <v>2459.4266968257666</v>
      </c>
      <c r="K371" s="1">
        <v>3307.4353610853805</v>
      </c>
      <c r="L371" s="50"/>
      <c r="M371" s="4" t="s">
        <v>6</v>
      </c>
      <c r="N371" s="29">
        <f t="shared" si="76"/>
        <v>152.67081993272404</v>
      </c>
      <c r="O371" s="29">
        <f t="shared" si="77"/>
        <v>323.76303973045259</v>
      </c>
      <c r="P371" s="29">
        <f t="shared" si="78"/>
        <v>601.34757468354167</v>
      </c>
      <c r="Q371" s="29">
        <f t="shared" si="79"/>
        <v>947.06339900183536</v>
      </c>
      <c r="R371" s="29">
        <f t="shared" si="80"/>
        <v>1229.5043999696577</v>
      </c>
      <c r="S371" s="29">
        <f t="shared" si="81"/>
        <v>1451.6272516402273</v>
      </c>
      <c r="T371" s="29">
        <f t="shared" si="82"/>
        <v>1677.4083808300975</v>
      </c>
      <c r="U371" s="29">
        <f t="shared" si="83"/>
        <v>1817.87697831018</v>
      </c>
      <c r="V371" s="29">
        <f t="shared" si="84"/>
        <v>2113.8392569529419</v>
      </c>
      <c r="W371" s="29">
        <f t="shared" si="85"/>
        <v>2411.351814201545</v>
      </c>
    </row>
    <row r="372" spans="1:26" ht="14.5" outlineLevel="1">
      <c r="A372" s="4" t="s">
        <v>11</v>
      </c>
      <c r="B372" s="1">
        <v>1889.6980274360933</v>
      </c>
      <c r="C372" s="1">
        <v>2793.0912655820762</v>
      </c>
      <c r="D372" s="1">
        <v>3958.336417986879</v>
      </c>
      <c r="E372" s="1">
        <v>5420.6196174258594</v>
      </c>
      <c r="F372" s="1">
        <v>7334.8887989156492</v>
      </c>
      <c r="G372" s="1">
        <v>9623.4845082044812</v>
      </c>
      <c r="H372" s="1">
        <v>12430.698531557642</v>
      </c>
      <c r="I372" s="1">
        <v>15613.560211297532</v>
      </c>
      <c r="J372" s="1">
        <v>19252.222428293302</v>
      </c>
      <c r="K372" s="1">
        <v>23360.002597772364</v>
      </c>
      <c r="L372" s="50"/>
      <c r="M372" s="4" t="s">
        <v>11</v>
      </c>
      <c r="N372" s="29">
        <f t="shared" si="76"/>
        <v>1152.6721125489228</v>
      </c>
      <c r="O372" s="29">
        <f t="shared" si="77"/>
        <v>1791.7681500476933</v>
      </c>
      <c r="P372" s="29">
        <f t="shared" si="78"/>
        <v>2678.2377640041477</v>
      </c>
      <c r="Q372" s="29">
        <f t="shared" si="79"/>
        <v>3860.0659896389507</v>
      </c>
      <c r="R372" s="29">
        <f t="shared" si="80"/>
        <v>5492.5837997176068</v>
      </c>
      <c r="S372" s="29">
        <f t="shared" si="81"/>
        <v>7548.2807618340166</v>
      </c>
      <c r="T372" s="29">
        <f t="shared" si="82"/>
        <v>10102.09851524156</v>
      </c>
      <c r="U372" s="29">
        <f t="shared" si="83"/>
        <v>13002.898491018988</v>
      </c>
      <c r="V372" s="29">
        <f t="shared" si="84"/>
        <v>16242.926524950792</v>
      </c>
      <c r="W372" s="29">
        <f t="shared" si="85"/>
        <v>19781.643019027721</v>
      </c>
    </row>
    <row r="373" spans="1:26" ht="14.5" outlineLevel="1">
      <c r="A373" s="4" t="s">
        <v>2</v>
      </c>
      <c r="B373" s="1">
        <v>352.53291269352979</v>
      </c>
      <c r="C373" s="1">
        <v>436.68238054536874</v>
      </c>
      <c r="D373" s="1">
        <v>606.91723261229788</v>
      </c>
      <c r="E373" s="1">
        <v>873.60919869589043</v>
      </c>
      <c r="F373" s="1">
        <v>1275.9786682022702</v>
      </c>
      <c r="G373" s="1">
        <v>1751.6013583352637</v>
      </c>
      <c r="H373" s="1">
        <v>2425.2333590334647</v>
      </c>
      <c r="I373" s="1">
        <v>3067.1391227035256</v>
      </c>
      <c r="J373" s="1">
        <v>3817.4670086208253</v>
      </c>
      <c r="K373" s="1">
        <v>4748.2809072968757</v>
      </c>
      <c r="L373" s="50"/>
      <c r="M373" s="4" t="s">
        <v>2</v>
      </c>
      <c r="N373" s="29">
        <f t="shared" si="76"/>
        <v>98.333000181960543</v>
      </c>
      <c r="O373" s="29">
        <f t="shared" si="77"/>
        <v>121.99737497549756</v>
      </c>
      <c r="P373" s="29">
        <f t="shared" si="78"/>
        <v>167.71210999118873</v>
      </c>
      <c r="Q373" s="29">
        <f t="shared" si="79"/>
        <v>238.06915048944083</v>
      </c>
      <c r="R373" s="29">
        <f t="shared" si="80"/>
        <v>338.91165512109404</v>
      </c>
      <c r="S373" s="29">
        <f t="shared" si="81"/>
        <v>447.30580803884709</v>
      </c>
      <c r="T373" s="29">
        <f t="shared" si="82"/>
        <v>587.27262894359922</v>
      </c>
      <c r="U373" s="29">
        <f t="shared" si="83"/>
        <v>690.88122791358614</v>
      </c>
      <c r="V373" s="29">
        <f t="shared" si="84"/>
        <v>786.67061658011448</v>
      </c>
      <c r="W373" s="29">
        <f t="shared" si="85"/>
        <v>883.84983399954058</v>
      </c>
    </row>
    <row r="374" spans="1:26" ht="14.5" outlineLevel="1">
      <c r="A374" s="4" t="s">
        <v>3</v>
      </c>
      <c r="B374" s="1">
        <v>325.27953980584402</v>
      </c>
      <c r="C374" s="1">
        <v>411.73096221948401</v>
      </c>
      <c r="D374" s="1">
        <v>529.13770780954223</v>
      </c>
      <c r="E374" s="1">
        <v>715.7970127395472</v>
      </c>
      <c r="F374" s="1">
        <v>969.82197128736948</v>
      </c>
      <c r="G374" s="1">
        <v>1139.5541594472452</v>
      </c>
      <c r="H374" s="1">
        <v>1684.9673734293187</v>
      </c>
      <c r="I374" s="1">
        <v>2601.8718928558787</v>
      </c>
      <c r="J374" s="1">
        <v>4016.3149625734823</v>
      </c>
      <c r="K374" s="1">
        <v>6159.929768918154</v>
      </c>
      <c r="L374" s="50"/>
      <c r="M374" s="4" t="s">
        <v>3</v>
      </c>
      <c r="N374" s="29">
        <f t="shared" si="76"/>
        <v>190.53752023879716</v>
      </c>
      <c r="O374" s="29">
        <f t="shared" si="77"/>
        <v>260.41674782436763</v>
      </c>
      <c r="P374" s="29">
        <f t="shared" si="78"/>
        <v>347.36819885327935</v>
      </c>
      <c r="Q374" s="29">
        <f t="shared" si="79"/>
        <v>474.56519228303648</v>
      </c>
      <c r="R374" s="29">
        <f t="shared" si="80"/>
        <v>632.69102879944194</v>
      </c>
      <c r="S374" s="29">
        <f t="shared" si="81"/>
        <v>714.81200236021857</v>
      </c>
      <c r="T374" s="29">
        <f t="shared" si="82"/>
        <v>999.74817902025109</v>
      </c>
      <c r="U374" s="29">
        <f t="shared" si="83"/>
        <v>1439.4771158468825</v>
      </c>
      <c r="V374" s="29">
        <f t="shared" si="84"/>
        <v>2032.811627109978</v>
      </c>
      <c r="W374" s="29">
        <f t="shared" si="85"/>
        <v>2783.6175907334427</v>
      </c>
    </row>
    <row r="375" spans="1:26" ht="14.5" outlineLevel="1">
      <c r="A375" s="4" t="s">
        <v>4</v>
      </c>
      <c r="B375" s="1">
        <v>346.82524271807068</v>
      </c>
      <c r="C375" s="1">
        <v>384.07082219637203</v>
      </c>
      <c r="D375" s="1">
        <v>435.14751992565562</v>
      </c>
      <c r="E375" s="1">
        <v>521.98838622952769</v>
      </c>
      <c r="F375" s="1">
        <v>626.67373580088395</v>
      </c>
      <c r="G375" s="1">
        <v>817.44814894407659</v>
      </c>
      <c r="H375" s="1">
        <v>1067.5511132647146</v>
      </c>
      <c r="I375" s="1">
        <v>1200</v>
      </c>
      <c r="J375" s="1">
        <v>1400</v>
      </c>
      <c r="K375" s="1">
        <v>1740.7388413721969</v>
      </c>
      <c r="L375" s="50"/>
      <c r="M375" s="4" t="s">
        <v>4</v>
      </c>
      <c r="N375" s="29">
        <f t="shared" si="76"/>
        <v>132.09084609046849</v>
      </c>
      <c r="O375" s="29">
        <f t="shared" si="77"/>
        <v>171.04519029830755</v>
      </c>
      <c r="P375" s="29">
        <f t="shared" si="78"/>
        <v>215.10999084401027</v>
      </c>
      <c r="Q375" s="29">
        <f t="shared" si="79"/>
        <v>277.85881434320271</v>
      </c>
      <c r="R375" s="29">
        <f t="shared" si="80"/>
        <v>348.46824515664343</v>
      </c>
      <c r="S375" s="29">
        <f t="shared" si="81"/>
        <v>461.28088695685886</v>
      </c>
      <c r="T375" s="29">
        <f t="shared" si="82"/>
        <v>597.60892589284492</v>
      </c>
      <c r="U375" s="29">
        <f t="shared" si="83"/>
        <v>652.3144092</v>
      </c>
      <c r="V375" s="29">
        <f t="shared" si="84"/>
        <v>724.66450014000009</v>
      </c>
      <c r="W375" s="29">
        <f t="shared" si="85"/>
        <v>842.20408032178807</v>
      </c>
    </row>
    <row r="376" spans="1:26" ht="14.5" outlineLevel="1">
      <c r="A376" s="4" t="s">
        <v>0</v>
      </c>
      <c r="B376" s="1">
        <v>5873.3445662835575</v>
      </c>
      <c r="C376" s="1">
        <v>7820.3766800359754</v>
      </c>
      <c r="D376" s="1">
        <v>10256.652380684538</v>
      </c>
      <c r="E376" s="1">
        <v>13120.391347632642</v>
      </c>
      <c r="F376" s="1">
        <v>16596.113333454337</v>
      </c>
      <c r="G376" s="1">
        <v>20488.850296618206</v>
      </c>
      <c r="H376" s="1">
        <v>25004.728983053603</v>
      </c>
      <c r="I376" s="1">
        <v>29855.580864331936</v>
      </c>
      <c r="J376" s="1">
        <v>35261.927564424288</v>
      </c>
      <c r="K376" s="1">
        <v>41198.508889834098</v>
      </c>
      <c r="L376" s="50"/>
      <c r="M376" s="4" t="s">
        <v>0</v>
      </c>
      <c r="N376" s="29">
        <f t="shared" si="76"/>
        <v>2045.4427912115862</v>
      </c>
      <c r="O376" s="29">
        <f t="shared" si="77"/>
        <v>3014.610081636738</v>
      </c>
      <c r="P376" s="29">
        <f t="shared" si="78"/>
        <v>4443.6632003175055</v>
      </c>
      <c r="Q376" s="29">
        <f t="shared" si="79"/>
        <v>6339.8854612891664</v>
      </c>
      <c r="R376" s="29">
        <f t="shared" si="80"/>
        <v>8913.01285235455</v>
      </c>
      <c r="S376" s="29">
        <f t="shared" si="81"/>
        <v>12221.318565330692</v>
      </c>
      <c r="T376" s="29">
        <f t="shared" si="82"/>
        <v>16423.532193673611</v>
      </c>
      <c r="U376" s="29">
        <f t="shared" si="83"/>
        <v>21323.271337004189</v>
      </c>
      <c r="V376" s="29">
        <f t="shared" si="84"/>
        <v>26924.624233077011</v>
      </c>
      <c r="W376" s="29">
        <f t="shared" si="85"/>
        <v>33048.352936520001</v>
      </c>
    </row>
    <row r="377" spans="1:26" ht="14.5" outlineLevel="1">
      <c r="A377" s="4" t="s">
        <v>1</v>
      </c>
      <c r="B377" s="1">
        <v>3458.6525295500383</v>
      </c>
      <c r="C377" s="1">
        <v>4446.4943515349878</v>
      </c>
      <c r="D377" s="1">
        <v>5653.7798408731305</v>
      </c>
      <c r="E377" s="1">
        <v>6990.0317577321075</v>
      </c>
      <c r="F377" s="1">
        <v>8612.9532941242633</v>
      </c>
      <c r="G377" s="1">
        <v>10265.629792665766</v>
      </c>
      <c r="H377" s="1">
        <v>12196.885493269998</v>
      </c>
      <c r="I377" s="1">
        <v>14314.576674036609</v>
      </c>
      <c r="J377" s="1">
        <v>16741.172648126449</v>
      </c>
      <c r="K377" s="1">
        <v>19503.367297925306</v>
      </c>
      <c r="L377" s="50"/>
      <c r="M377" s="4" t="s">
        <v>1</v>
      </c>
      <c r="N377" s="29">
        <f t="shared" si="76"/>
        <v>437.64377978694125</v>
      </c>
      <c r="O377" s="29">
        <f t="shared" si="77"/>
        <v>562.15199154400182</v>
      </c>
      <c r="P377" s="29">
        <f t="shared" si="78"/>
        <v>708.81012305017805</v>
      </c>
      <c r="Q377" s="29">
        <f t="shared" si="79"/>
        <v>865.25044859356228</v>
      </c>
      <c r="R377" s="29">
        <f t="shared" si="80"/>
        <v>1053.4517402642227</v>
      </c>
      <c r="S377" s="29">
        <f t="shared" si="81"/>
        <v>1241.5169560711176</v>
      </c>
      <c r="T377" s="29">
        <f t="shared" si="82"/>
        <v>1438.9191782703742</v>
      </c>
      <c r="U377" s="29">
        <f t="shared" si="83"/>
        <v>1632.5221824843873</v>
      </c>
      <c r="V377" s="29">
        <f t="shared" si="84"/>
        <v>1834.9742329128906</v>
      </c>
      <c r="W377" s="29">
        <f t="shared" si="85"/>
        <v>2054.52533862787</v>
      </c>
    </row>
    <row r="378" spans="1:26" ht="14.5" outlineLevel="1">
      <c r="A378" s="4" t="s">
        <v>7</v>
      </c>
      <c r="B378" s="1">
        <v>1137.1303557131846</v>
      </c>
      <c r="C378" s="1">
        <v>1774.7306248807022</v>
      </c>
      <c r="D378" s="1">
        <v>2548.033064622688</v>
      </c>
      <c r="E378" s="1">
        <v>3385.1056842961643</v>
      </c>
      <c r="F378" s="1">
        <v>4451.6654298902677</v>
      </c>
      <c r="G378" s="1">
        <v>5443.5518134335598</v>
      </c>
      <c r="H378" s="1">
        <v>6557.6262850083431</v>
      </c>
      <c r="I378" s="1">
        <v>8230.9552067407567</v>
      </c>
      <c r="J378" s="1">
        <v>10179.937341233392</v>
      </c>
      <c r="K378" s="1">
        <v>12449.981987709001</v>
      </c>
      <c r="L378" s="50"/>
      <c r="M378" s="4" t="s">
        <v>7</v>
      </c>
      <c r="N378" s="29">
        <f t="shared" si="76"/>
        <v>873.21058066793341</v>
      </c>
      <c r="O378" s="29">
        <f t="shared" si="77"/>
        <v>1482.0143748098028</v>
      </c>
      <c r="P378" s="29">
        <f t="shared" si="78"/>
        <v>2235.0783761534158</v>
      </c>
      <c r="Q378" s="29">
        <f t="shared" si="79"/>
        <v>3030.7692839131123</v>
      </c>
      <c r="R378" s="29">
        <f t="shared" si="80"/>
        <v>3956.1052517211338</v>
      </c>
      <c r="S378" s="29">
        <f t="shared" si="81"/>
        <v>4686.9929013493456</v>
      </c>
      <c r="T378" s="29">
        <f t="shared" si="82"/>
        <v>5366.7524287543174</v>
      </c>
      <c r="U378" s="29">
        <f t="shared" si="83"/>
        <v>6291.9362579736044</v>
      </c>
      <c r="V378" s="29">
        <f t="shared" si="84"/>
        <v>7154.4229845928367</v>
      </c>
      <c r="W378" s="29">
        <f t="shared" si="85"/>
        <v>7926.4614918513516</v>
      </c>
    </row>
    <row r="379" spans="1:26" ht="14.5" outlineLevel="1">
      <c r="A379" s="4" t="s">
        <v>8</v>
      </c>
      <c r="B379" s="1">
        <v>66.986485407885539</v>
      </c>
      <c r="C379" s="1">
        <v>91.203629885464636</v>
      </c>
      <c r="D379" s="1">
        <v>130.20619249693846</v>
      </c>
      <c r="E379" s="1">
        <v>209.36459926241491</v>
      </c>
      <c r="F379" s="1">
        <v>335.83138887345433</v>
      </c>
      <c r="G379" s="1">
        <v>902.86266471918725</v>
      </c>
      <c r="H379" s="1">
        <v>1940.031327577577</v>
      </c>
      <c r="I379" s="1">
        <v>3300.9022509411811</v>
      </c>
      <c r="J379" s="1">
        <v>5584.8969235521254</v>
      </c>
      <c r="K379" s="1">
        <v>9220.9017831154706</v>
      </c>
      <c r="L379" s="50"/>
      <c r="M379" s="4" t="s">
        <v>8</v>
      </c>
      <c r="N379" s="29">
        <f t="shared" si="76"/>
        <v>95.765182620515148</v>
      </c>
      <c r="O379" s="29">
        <f t="shared" si="77"/>
        <v>146.05808702606839</v>
      </c>
      <c r="P379" s="29">
        <f t="shared" si="78"/>
        <v>224.84474970201484</v>
      </c>
      <c r="Q379" s="29">
        <f t="shared" si="79"/>
        <v>379.33821080614729</v>
      </c>
      <c r="R379" s="29">
        <f t="shared" si="80"/>
        <v>621.33874482764713</v>
      </c>
      <c r="S379" s="29">
        <f t="shared" si="81"/>
        <v>1660.1148231787961</v>
      </c>
      <c r="T379" s="29">
        <f t="shared" si="82"/>
        <v>3453.7522444592555</v>
      </c>
      <c r="U379" s="29">
        <f t="shared" si="83"/>
        <v>5546.9435003661902</v>
      </c>
      <c r="V379" s="29">
        <f t="shared" si="84"/>
        <v>8648.4833682633725</v>
      </c>
      <c r="W379" s="29">
        <f t="shared" si="85"/>
        <v>12894.988604947708</v>
      </c>
      <c r="X379" s="1"/>
      <c r="Y379" s="1"/>
      <c r="Z379" s="1"/>
    </row>
    <row r="380" spans="1:26" ht="13" outlineLevel="1">
      <c r="M380" s="4" t="s">
        <v>10</v>
      </c>
      <c r="N380" s="1">
        <f>SUM(N370:N379)</f>
        <v>5227.0726255878326</v>
      </c>
      <c r="O380" s="1">
        <f t="shared" ref="O380:W380" si="86">SUM(O370:O379)</f>
        <v>7938.9413139425542</v>
      </c>
      <c r="P380" s="1">
        <f t="shared" si="86"/>
        <v>11711.755800898869</v>
      </c>
      <c r="Q380" s="1">
        <f t="shared" si="86"/>
        <v>16548.844493869627</v>
      </c>
      <c r="R380" s="1">
        <f t="shared" si="86"/>
        <v>22779.111734073929</v>
      </c>
      <c r="S380" s="1">
        <f t="shared" si="86"/>
        <v>30748.658432357308</v>
      </c>
      <c r="T380" s="1">
        <f t="shared" si="86"/>
        <v>41116.130264642408</v>
      </c>
      <c r="U380" s="1">
        <f t="shared" si="86"/>
        <v>53077.604250402008</v>
      </c>
      <c r="V380" s="1">
        <f t="shared" si="86"/>
        <v>67894.953257808316</v>
      </c>
      <c r="W380" s="1">
        <f t="shared" si="86"/>
        <v>85316.588632829225</v>
      </c>
    </row>
    <row r="381" spans="1:26" ht="13" outlineLevel="1">
      <c r="A381" t="s">
        <v>227</v>
      </c>
      <c r="M381" s="4"/>
      <c r="N381" s="1"/>
      <c r="O381" s="1"/>
      <c r="P381" s="1"/>
      <c r="Q381" s="1"/>
      <c r="R381" s="1"/>
      <c r="S381" s="1"/>
      <c r="T381" s="1"/>
      <c r="U381" s="1"/>
      <c r="V381" s="1"/>
      <c r="W381" s="1"/>
    </row>
    <row r="382" spans="1:26" ht="14.5" outlineLevel="1">
      <c r="A382" t="s">
        <v>26</v>
      </c>
      <c r="K382" s="16"/>
      <c r="M382" s="4"/>
      <c r="N382" s="1"/>
      <c r="O382" s="1"/>
      <c r="P382" s="1"/>
      <c r="Q382" s="1"/>
      <c r="R382" s="1"/>
      <c r="S382" s="1"/>
      <c r="T382" s="1"/>
      <c r="U382" s="1"/>
      <c r="V382" s="1"/>
      <c r="W382" s="1"/>
    </row>
    <row r="383" spans="1:26" ht="14.5" outlineLevel="1">
      <c r="B383" s="4">
        <v>2010</v>
      </c>
      <c r="C383" s="4">
        <v>2020</v>
      </c>
      <c r="D383" s="4">
        <v>2030</v>
      </c>
      <c r="E383" s="4">
        <v>2040</v>
      </c>
      <c r="F383" s="4">
        <v>2050</v>
      </c>
      <c r="G383" s="4">
        <v>2060</v>
      </c>
      <c r="H383" s="4">
        <v>2070</v>
      </c>
      <c r="I383" s="4">
        <v>2080</v>
      </c>
      <c r="J383" s="4">
        <v>2090</v>
      </c>
      <c r="K383" s="4">
        <v>2100</v>
      </c>
      <c r="M383" s="25" t="s">
        <v>237</v>
      </c>
      <c r="N383" s="1"/>
      <c r="O383" s="1"/>
      <c r="P383" s="1"/>
      <c r="Q383" s="1"/>
      <c r="R383" s="1"/>
      <c r="S383" s="1"/>
      <c r="T383" s="1"/>
      <c r="U383" s="1"/>
      <c r="V383" s="1"/>
      <c r="W383" s="1"/>
    </row>
    <row r="384" spans="1:26" ht="14.5" outlineLevel="1">
      <c r="A384" s="4" t="s">
        <v>5</v>
      </c>
      <c r="B384" s="1">
        <v>56.883845778816735</v>
      </c>
      <c r="C384" s="1">
        <v>62.02343761264008</v>
      </c>
      <c r="D384" s="1">
        <v>72.623349836111302</v>
      </c>
      <c r="E384" s="1">
        <v>97.197029627817685</v>
      </c>
      <c r="F384" s="1">
        <v>126.20951584271597</v>
      </c>
      <c r="G384" s="1">
        <v>194.60943335173897</v>
      </c>
      <c r="H384" s="1">
        <v>279.64530790725314</v>
      </c>
      <c r="I384" s="1">
        <v>400.05732319686751</v>
      </c>
      <c r="J384" s="1">
        <v>848.6055359659448</v>
      </c>
      <c r="K384" s="1">
        <v>1633.3969273925702</v>
      </c>
      <c r="M384" s="25" t="s">
        <v>238</v>
      </c>
      <c r="N384" s="1"/>
      <c r="O384" s="1"/>
      <c r="P384" s="1"/>
      <c r="Q384" s="1"/>
      <c r="R384" s="1"/>
      <c r="S384" s="1"/>
      <c r="T384" s="1"/>
      <c r="U384" s="1"/>
      <c r="V384" s="1"/>
      <c r="W384" s="1"/>
    </row>
    <row r="385" spans="1:26" ht="13" outlineLevel="1">
      <c r="A385" s="4" t="s">
        <v>6</v>
      </c>
      <c r="B385" s="1">
        <v>104.57796593719888</v>
      </c>
      <c r="C385" s="1">
        <v>215.8912637712186</v>
      </c>
      <c r="D385" s="1">
        <v>402.80124339868718</v>
      </c>
      <c r="E385" s="1">
        <v>655.94949222955859</v>
      </c>
      <c r="F385" s="1">
        <v>905.91646274577204</v>
      </c>
      <c r="G385" s="1">
        <v>1166.6161467361924</v>
      </c>
      <c r="H385" s="1">
        <v>1500.0201919380295</v>
      </c>
      <c r="I385" s="1">
        <v>1836.9058756820466</v>
      </c>
      <c r="J385" s="1">
        <v>2459.4266968257666</v>
      </c>
      <c r="K385" s="1">
        <v>3307.4353610853805</v>
      </c>
      <c r="M385" s="4"/>
      <c r="N385" s="1"/>
      <c r="O385" s="1"/>
      <c r="P385" s="1"/>
      <c r="Q385" s="1"/>
      <c r="R385" s="1"/>
      <c r="S385" s="1"/>
      <c r="T385" s="1"/>
      <c r="U385" s="1"/>
      <c r="V385" s="1"/>
      <c r="W385" s="1"/>
    </row>
    <row r="386" spans="1:26" ht="13" outlineLevel="1">
      <c r="A386" s="4" t="s">
        <v>11</v>
      </c>
      <c r="B386" s="1">
        <v>1889.6980274360933</v>
      </c>
      <c r="C386" s="1">
        <v>2793.0912655820762</v>
      </c>
      <c r="D386" s="1">
        <v>3958.336417986879</v>
      </c>
      <c r="E386" s="1">
        <v>5420.6196174258594</v>
      </c>
      <c r="F386" s="1">
        <v>7334.8887989156492</v>
      </c>
      <c r="G386" s="1">
        <v>9623.4845082044812</v>
      </c>
      <c r="H386" s="1">
        <v>12430.698531557642</v>
      </c>
      <c r="I386" s="74">
        <v>15000</v>
      </c>
      <c r="J386" s="74">
        <v>15000</v>
      </c>
      <c r="K386" s="74">
        <v>15000</v>
      </c>
      <c r="M386" s="4"/>
      <c r="N386" s="1"/>
      <c r="O386" s="1"/>
      <c r="P386" s="1"/>
      <c r="Q386" s="1"/>
      <c r="R386" s="1"/>
      <c r="S386" s="1"/>
      <c r="T386" s="1"/>
      <c r="U386" s="1"/>
      <c r="V386" s="1"/>
      <c r="W386" s="1"/>
    </row>
    <row r="387" spans="1:26" ht="13" outlineLevel="1">
      <c r="A387" s="4" t="s">
        <v>2</v>
      </c>
      <c r="B387" s="1">
        <v>352.53291269352979</v>
      </c>
      <c r="C387" s="1">
        <v>436.68238054536874</v>
      </c>
      <c r="D387" s="1">
        <v>606.91723261229788</v>
      </c>
      <c r="E387" s="1">
        <v>873.60919869589043</v>
      </c>
      <c r="F387" s="1">
        <v>1275.9786682022702</v>
      </c>
      <c r="G387" s="1">
        <v>1751.6013583352637</v>
      </c>
      <c r="H387" s="1">
        <v>2425.2333590334647</v>
      </c>
      <c r="I387" s="1">
        <v>3067.1391227035256</v>
      </c>
      <c r="J387" s="1">
        <v>3817.4670086208253</v>
      </c>
      <c r="K387" s="1">
        <v>4748.2809072968757</v>
      </c>
      <c r="M387" s="4"/>
      <c r="N387" s="1"/>
      <c r="O387" s="1"/>
      <c r="P387" s="1"/>
      <c r="Q387" s="1"/>
      <c r="R387" s="1"/>
      <c r="S387" s="1"/>
      <c r="T387" s="1"/>
      <c r="U387" s="1"/>
      <c r="V387" s="1"/>
      <c r="W387" s="1"/>
    </row>
    <row r="388" spans="1:26" ht="13" outlineLevel="1">
      <c r="A388" s="4" t="s">
        <v>3</v>
      </c>
      <c r="B388" s="1">
        <v>325.27953980584402</v>
      </c>
      <c r="C388" s="1">
        <v>411.73096221948401</v>
      </c>
      <c r="D388" s="1">
        <v>529.13770780954223</v>
      </c>
      <c r="E388" s="1">
        <v>715.7970127395472</v>
      </c>
      <c r="F388" s="1">
        <v>969.82197128736948</v>
      </c>
      <c r="G388" s="1">
        <v>1139.5541594472452</v>
      </c>
      <c r="H388" s="1">
        <v>1684.9673734293187</v>
      </c>
      <c r="I388" s="1">
        <v>2601.8718928558787</v>
      </c>
      <c r="J388" s="1">
        <v>4016.3149625734823</v>
      </c>
      <c r="K388" s="1">
        <v>6159.929768918154</v>
      </c>
      <c r="M388" s="4"/>
      <c r="N388" s="1"/>
      <c r="O388" s="1"/>
      <c r="P388" s="1"/>
      <c r="Q388" s="1"/>
      <c r="R388" s="1"/>
      <c r="S388" s="1"/>
      <c r="T388" s="1"/>
      <c r="U388" s="1"/>
      <c r="V388" s="1"/>
      <c r="W388" s="1"/>
    </row>
    <row r="389" spans="1:26" ht="13" outlineLevel="1">
      <c r="A389" s="4" t="s">
        <v>4</v>
      </c>
      <c r="B389" s="1">
        <v>346.82524271807068</v>
      </c>
      <c r="C389" s="1">
        <v>384.07082219637203</v>
      </c>
      <c r="D389" s="1">
        <v>435.14751992565562</v>
      </c>
      <c r="E389" s="1">
        <v>521.98838622952769</v>
      </c>
      <c r="F389" s="1">
        <v>626.67373580088395</v>
      </c>
      <c r="G389" s="1">
        <v>817.44814894407659</v>
      </c>
      <c r="H389" s="1">
        <v>1067.5511132647146</v>
      </c>
      <c r="I389" s="1">
        <v>1200</v>
      </c>
      <c r="J389" s="1">
        <v>1400</v>
      </c>
      <c r="K389" s="1">
        <v>1740.7388413721969</v>
      </c>
      <c r="M389" s="4"/>
      <c r="N389" s="1"/>
      <c r="O389" s="1"/>
      <c r="P389" s="1"/>
      <c r="Q389" s="1"/>
      <c r="R389" s="1"/>
      <c r="S389" s="1"/>
      <c r="T389" s="1"/>
      <c r="U389" s="1"/>
      <c r="V389" s="1"/>
      <c r="W389" s="1"/>
    </row>
    <row r="390" spans="1:26" ht="13" outlineLevel="1">
      <c r="A390" s="4" t="s">
        <v>0</v>
      </c>
      <c r="B390" s="1">
        <v>5873.3445662835575</v>
      </c>
      <c r="C390" s="1">
        <v>7820.3766800359754</v>
      </c>
      <c r="D390" s="1">
        <v>10256.652380684538</v>
      </c>
      <c r="E390" s="1">
        <v>13120.391347632642</v>
      </c>
      <c r="F390" s="74">
        <v>15000</v>
      </c>
      <c r="G390" s="74">
        <v>15000</v>
      </c>
      <c r="H390" s="74">
        <v>15000</v>
      </c>
      <c r="I390" s="74">
        <v>15000</v>
      </c>
      <c r="J390" s="74">
        <v>15000</v>
      </c>
      <c r="K390" s="74">
        <v>15000</v>
      </c>
      <c r="M390" s="4"/>
      <c r="N390" s="1"/>
      <c r="O390" s="1"/>
      <c r="P390" s="1"/>
      <c r="Q390" s="1"/>
      <c r="R390" s="1"/>
      <c r="S390" s="1"/>
      <c r="T390" s="1"/>
      <c r="U390" s="1"/>
      <c r="V390" s="1"/>
      <c r="W390" s="1"/>
    </row>
    <row r="391" spans="1:26" ht="13" outlineLevel="1">
      <c r="A391" s="4" t="s">
        <v>1</v>
      </c>
      <c r="B391" s="1">
        <v>3458.6525295500383</v>
      </c>
      <c r="C391" s="1">
        <v>4446.4943515349878</v>
      </c>
      <c r="D391" s="1">
        <v>5653.7798408731305</v>
      </c>
      <c r="E391" s="1">
        <v>6990.0317577321075</v>
      </c>
      <c r="F391" s="1">
        <v>8612.9532941242633</v>
      </c>
      <c r="G391" s="1">
        <v>10265.629792665766</v>
      </c>
      <c r="H391" s="1">
        <v>12196.885493269998</v>
      </c>
      <c r="I391" s="1">
        <v>14314.576674036609</v>
      </c>
      <c r="J391" s="74">
        <v>15000</v>
      </c>
      <c r="K391" s="74">
        <v>15000</v>
      </c>
      <c r="M391" s="4"/>
      <c r="N391" s="1"/>
      <c r="O391" s="1"/>
      <c r="P391" s="1"/>
      <c r="Q391" s="1"/>
      <c r="R391" s="1"/>
      <c r="S391" s="1"/>
      <c r="T391" s="1"/>
      <c r="U391" s="1"/>
      <c r="V391" s="1"/>
      <c r="W391" s="1"/>
    </row>
    <row r="392" spans="1:26" ht="13" outlineLevel="1">
      <c r="A392" s="4" t="s">
        <v>7</v>
      </c>
      <c r="B392" s="1">
        <v>1137.1303557131846</v>
      </c>
      <c r="C392" s="1">
        <v>1774.7306248807022</v>
      </c>
      <c r="D392" s="1">
        <v>2548.033064622688</v>
      </c>
      <c r="E392" s="1">
        <v>3385.1056842961643</v>
      </c>
      <c r="F392" s="1">
        <v>4451.6654298902677</v>
      </c>
      <c r="G392" s="1">
        <v>5443.5518134335598</v>
      </c>
      <c r="H392" s="1">
        <v>6557.6262850083431</v>
      </c>
      <c r="I392" s="1">
        <v>8230.9552067407567</v>
      </c>
      <c r="J392" s="1">
        <v>10179.937341233392</v>
      </c>
      <c r="K392" s="1">
        <v>12449.981987709001</v>
      </c>
      <c r="M392" s="4"/>
      <c r="N392" s="1"/>
      <c r="O392" s="1"/>
      <c r="P392" s="1"/>
      <c r="Q392" s="1"/>
      <c r="R392" s="1"/>
      <c r="S392" s="1"/>
      <c r="T392" s="1"/>
      <c r="U392" s="1"/>
      <c r="V392" s="1"/>
      <c r="W392" s="1"/>
    </row>
    <row r="393" spans="1:26" ht="13" outlineLevel="1">
      <c r="A393" s="4" t="s">
        <v>8</v>
      </c>
      <c r="B393" s="1">
        <v>66.986485407885539</v>
      </c>
      <c r="C393" s="1">
        <v>91.203629885464636</v>
      </c>
      <c r="D393" s="1">
        <v>130.20619249693846</v>
      </c>
      <c r="E393" s="1">
        <v>209.36459926241491</v>
      </c>
      <c r="F393" s="1">
        <v>335.83138887345433</v>
      </c>
      <c r="G393" s="1">
        <v>902.86266471918725</v>
      </c>
      <c r="H393" s="1">
        <v>1940.031327577577</v>
      </c>
      <c r="I393" s="1">
        <v>3300.9022509411811</v>
      </c>
      <c r="J393" s="1">
        <v>5584.8969235521254</v>
      </c>
      <c r="K393" s="1">
        <v>9220.9017831154706</v>
      </c>
      <c r="M393" s="4"/>
      <c r="N393" s="1"/>
      <c r="O393" s="1"/>
      <c r="P393" s="1"/>
      <c r="Q393" s="1"/>
      <c r="R393" s="1"/>
      <c r="S393" s="1"/>
      <c r="T393" s="1"/>
      <c r="U393" s="1"/>
      <c r="V393" s="1"/>
      <c r="W393" s="1"/>
    </row>
    <row r="394" spans="1:26" ht="13" outlineLevel="1">
      <c r="M394" s="4"/>
      <c r="N394" s="1"/>
      <c r="O394" s="1"/>
      <c r="P394" s="1"/>
      <c r="Q394" s="1"/>
      <c r="R394" s="1"/>
      <c r="S394" s="1"/>
      <c r="T394" s="1"/>
      <c r="U394" s="1"/>
      <c r="V394" s="1"/>
      <c r="W394" s="1"/>
    </row>
    <row r="395" spans="1:26" ht="14.5" outlineLevel="1">
      <c r="A395" t="s">
        <v>207</v>
      </c>
    </row>
    <row r="396" spans="1:26" ht="14.5" outlineLevel="1">
      <c r="A396" s="22" t="s">
        <v>45</v>
      </c>
      <c r="B396" s="21"/>
      <c r="C396" s="21"/>
      <c r="D396" s="21"/>
      <c r="E396" s="21"/>
      <c r="F396" s="21"/>
      <c r="G396" s="21"/>
      <c r="H396" s="21"/>
      <c r="I396" s="21"/>
      <c r="J396" s="21"/>
      <c r="K396" s="21"/>
      <c r="M396" s="26"/>
      <c r="N396" s="26"/>
    </row>
    <row r="397" spans="1:26" ht="14.5" outlineLevel="1">
      <c r="A397" s="21"/>
      <c r="B397" s="72">
        <v>2010</v>
      </c>
      <c r="C397" s="72">
        <v>2020</v>
      </c>
      <c r="D397" s="72">
        <v>2030</v>
      </c>
      <c r="E397" s="72">
        <v>2040</v>
      </c>
      <c r="F397" s="72">
        <v>2050</v>
      </c>
      <c r="G397" s="72">
        <v>2060</v>
      </c>
      <c r="H397" s="72">
        <v>2070</v>
      </c>
      <c r="I397" s="72">
        <v>2080</v>
      </c>
      <c r="J397" s="72">
        <v>2090</v>
      </c>
      <c r="K397" s="72">
        <v>2100</v>
      </c>
      <c r="L397" s="2"/>
      <c r="M397" s="36"/>
      <c r="N397" s="36"/>
      <c r="Q397" s="2"/>
      <c r="R397" s="2"/>
      <c r="S397" s="2"/>
      <c r="T397" s="2"/>
      <c r="U397" s="2"/>
      <c r="V397" s="2"/>
      <c r="W397" s="2"/>
      <c r="X397" s="2"/>
      <c r="Y397" s="2"/>
      <c r="Z397" s="2"/>
    </row>
    <row r="398" spans="1:26" ht="14.5" outlineLevel="1">
      <c r="A398" s="21" t="s">
        <v>5</v>
      </c>
      <c r="B398" s="44">
        <v>2.4081633929956068</v>
      </c>
      <c r="C398" s="44">
        <v>2.1778998063176096</v>
      </c>
      <c r="D398" s="44">
        <v>2.030160535540535</v>
      </c>
      <c r="E398" s="44">
        <v>1.8924432557046535</v>
      </c>
      <c r="F398" s="44">
        <v>1.764068118439948</v>
      </c>
      <c r="G398" s="44">
        <v>1.6444013933392816</v>
      </c>
      <c r="H398" s="44">
        <v>1.5328523395159479</v>
      </c>
      <c r="I398" s="44">
        <v>1.42887028938118</v>
      </c>
      <c r="J398" s="44">
        <v>1.3319419302455358</v>
      </c>
      <c r="K398" s="44">
        <v>1.2415887703246482</v>
      </c>
      <c r="L398" s="2"/>
      <c r="M398" s="36"/>
      <c r="N398" s="36"/>
      <c r="Q398" s="2"/>
      <c r="R398" s="2"/>
      <c r="S398" s="2"/>
      <c r="T398" s="2"/>
      <c r="U398" s="2"/>
      <c r="V398" s="2"/>
      <c r="W398" s="2"/>
      <c r="X398" s="2"/>
      <c r="Y398" s="2"/>
      <c r="Z398" s="2"/>
    </row>
    <row r="399" spans="1:26" ht="14.5" outlineLevel="1">
      <c r="A399" s="21" t="s">
        <v>6</v>
      </c>
      <c r="B399" s="44">
        <v>2.2320375102165686</v>
      </c>
      <c r="C399" s="44">
        <v>1.9189505957974871</v>
      </c>
      <c r="D399" s="44">
        <v>1.7887773156227196</v>
      </c>
      <c r="E399" s="44">
        <v>1.6674344258230709</v>
      </c>
      <c r="F399" s="44">
        <v>1.5543229110393804</v>
      </c>
      <c r="G399" s="44">
        <v>1.4488843905147268</v>
      </c>
      <c r="H399" s="44">
        <v>1.3505983616193666</v>
      </c>
      <c r="I399" s="44">
        <v>1.2589796303629766</v>
      </c>
      <c r="J399" s="44">
        <v>1.1735759162097956</v>
      </c>
      <c r="K399" s="44">
        <v>1.0939656193727116</v>
      </c>
      <c r="L399" s="2"/>
      <c r="M399" s="36"/>
      <c r="N399" s="36"/>
      <c r="Q399" s="2"/>
      <c r="R399" s="2"/>
      <c r="S399" s="2"/>
      <c r="T399" s="2"/>
      <c r="U399" s="2"/>
      <c r="V399" s="2"/>
      <c r="W399" s="2"/>
      <c r="X399" s="2"/>
      <c r="Y399" s="2"/>
      <c r="Z399" s="2"/>
    </row>
    <row r="400" spans="1:26" ht="14.5" outlineLevel="1">
      <c r="A400" s="21" t="s">
        <v>11</v>
      </c>
      <c r="B400" s="44">
        <v>2.1318423765457832</v>
      </c>
      <c r="C400" s="44">
        <v>1.9278994566661294</v>
      </c>
      <c r="D400" s="44">
        <v>1.7969932189137936</v>
      </c>
      <c r="E400" s="44">
        <v>1.6748873112611131</v>
      </c>
      <c r="F400" s="44">
        <v>1.5610798818439153</v>
      </c>
      <c r="G400" s="44">
        <v>1.4550336309432754</v>
      </c>
      <c r="H400" s="44">
        <v>1.3561907859891236</v>
      </c>
      <c r="I400" s="44">
        <v>1.2641493225968123</v>
      </c>
      <c r="J400" s="44">
        <v>1.1783535493771096</v>
      </c>
      <c r="K400" s="44">
        <v>1.0983819803640003</v>
      </c>
      <c r="L400" s="2"/>
      <c r="M400" s="36"/>
      <c r="N400" s="36" t="s">
        <v>9</v>
      </c>
      <c r="Q400" s="2"/>
      <c r="R400" s="2"/>
      <c r="S400" s="2"/>
      <c r="T400" s="2"/>
      <c r="U400" s="2"/>
      <c r="V400" s="2"/>
      <c r="W400" s="2"/>
      <c r="X400" s="2"/>
      <c r="Y400" s="2"/>
      <c r="Z400" s="2"/>
    </row>
    <row r="401" spans="1:26" ht="14.5" outlineLevel="1">
      <c r="A401" s="21" t="s">
        <v>2</v>
      </c>
      <c r="B401" s="44">
        <v>2.4372780387298314</v>
      </c>
      <c r="C401" s="44">
        <v>1.9914336082703579</v>
      </c>
      <c r="D401" s="44">
        <v>1.8563433951056503</v>
      </c>
      <c r="E401" s="44">
        <v>1.7304171157106134</v>
      </c>
      <c r="F401" s="44">
        <v>1.6130331285897785</v>
      </c>
      <c r="G401" s="44">
        <v>1.5036119617088057</v>
      </c>
      <c r="H401" s="44">
        <v>1.4016134519012566</v>
      </c>
      <c r="I401" s="44">
        <v>1.3065340783255963</v>
      </c>
      <c r="J401" s="44">
        <v>1.2179044768088994</v>
      </c>
      <c r="K401" s="44">
        <v>1.1352871228066916</v>
      </c>
      <c r="L401" s="2"/>
      <c r="M401" s="36"/>
      <c r="N401" s="36"/>
      <c r="Q401" s="2"/>
      <c r="R401" s="2"/>
      <c r="S401" s="2"/>
      <c r="T401" s="2"/>
      <c r="U401" s="2"/>
      <c r="V401" s="2"/>
      <c r="W401" s="2"/>
      <c r="X401" s="2"/>
      <c r="Y401" s="2"/>
      <c r="Z401" s="2"/>
    </row>
    <row r="402" spans="1:26" ht="14.5" outlineLevel="1">
      <c r="A402" s="21" t="s">
        <v>3</v>
      </c>
      <c r="B402" s="44">
        <v>2.1501458866032204</v>
      </c>
      <c r="C402" s="44">
        <v>1.9445533984978656</v>
      </c>
      <c r="D402" s="44">
        <v>1.8126433353040488</v>
      </c>
      <c r="E402" s="44">
        <v>1.6896814783077261</v>
      </c>
      <c r="F402" s="44">
        <v>1.5750608200356675</v>
      </c>
      <c r="G402" s="44">
        <v>1.4682155297672153</v>
      </c>
      <c r="H402" s="44">
        <v>1.3686181602820959</v>
      </c>
      <c r="I402" s="44">
        <v>1.2757770440903389</v>
      </c>
      <c r="J402" s="44">
        <v>1.1892338662906565</v>
      </c>
      <c r="K402" s="44">
        <v>1.1085614020755785</v>
      </c>
      <c r="L402" s="2"/>
      <c r="M402" s="36"/>
      <c r="N402" s="36"/>
      <c r="Q402" s="2"/>
      <c r="R402" s="2"/>
      <c r="S402" s="2"/>
      <c r="T402" s="2"/>
      <c r="U402" s="2"/>
      <c r="V402" s="2"/>
      <c r="W402" s="2"/>
      <c r="X402" s="2"/>
      <c r="Y402" s="2"/>
      <c r="Z402" s="2"/>
    </row>
    <row r="403" spans="1:26" ht="14.5" outlineLevel="1">
      <c r="A403" s="21" t="s">
        <v>4</v>
      </c>
      <c r="B403" s="44">
        <v>2.4081633929956068</v>
      </c>
      <c r="C403" s="44">
        <v>2.1778998063176096</v>
      </c>
      <c r="D403" s="44">
        <v>2.030160535540535</v>
      </c>
      <c r="E403" s="44">
        <v>1.8924432557046535</v>
      </c>
      <c r="F403" s="44">
        <v>1.764068118439948</v>
      </c>
      <c r="G403" s="44">
        <v>1.6444013933392816</v>
      </c>
      <c r="H403" s="44">
        <v>1.5328523395159479</v>
      </c>
      <c r="I403" s="44">
        <v>1.42887028938118</v>
      </c>
      <c r="J403" s="44">
        <v>1.3319419302455358</v>
      </c>
      <c r="K403" s="44">
        <v>1.2415887703246482</v>
      </c>
      <c r="L403" s="2"/>
      <c r="M403" s="36"/>
      <c r="N403" s="36"/>
      <c r="Q403" s="2"/>
      <c r="R403" s="2"/>
      <c r="S403" s="2"/>
      <c r="T403" s="2"/>
      <c r="U403" s="2"/>
      <c r="V403" s="2"/>
      <c r="W403" s="2"/>
      <c r="X403" s="2"/>
      <c r="Y403" s="2"/>
      <c r="Z403" s="2"/>
    </row>
    <row r="404" spans="1:26" ht="14.5" outlineLevel="1">
      <c r="A404" s="21" t="s">
        <v>0</v>
      </c>
      <c r="B404" s="44">
        <v>2.0641400511390917</v>
      </c>
      <c r="C404" s="44">
        <v>1.8667712625579511</v>
      </c>
      <c r="D404" s="44">
        <v>1.740137601891887</v>
      </c>
      <c r="E404" s="44">
        <v>1.6220942191754173</v>
      </c>
      <c r="F404" s="44">
        <v>1.5120583872342412</v>
      </c>
      <c r="G404" s="44">
        <v>1.4094869085765271</v>
      </c>
      <c r="H404" s="44">
        <v>1.3138734338708125</v>
      </c>
      <c r="I404" s="44">
        <v>1.2247459623267256</v>
      </c>
      <c r="J404" s="44">
        <v>1.1416645116390305</v>
      </c>
      <c r="K404" s="44">
        <v>1.0642189459925555</v>
      </c>
      <c r="L404" s="2"/>
      <c r="M404" s="36"/>
      <c r="N404" s="36"/>
      <c r="Q404" s="2"/>
      <c r="R404" s="2"/>
      <c r="S404" s="2"/>
      <c r="T404" s="2"/>
      <c r="U404" s="2"/>
      <c r="V404" s="2"/>
      <c r="W404" s="2"/>
      <c r="X404" s="2"/>
      <c r="Y404" s="2"/>
      <c r="Z404" s="2"/>
    </row>
    <row r="405" spans="1:26" ht="14.5" outlineLevel="1">
      <c r="A405" s="21" t="s">
        <v>1</v>
      </c>
      <c r="B405" s="44">
        <v>1.6341108738184476</v>
      </c>
      <c r="C405" s="44">
        <v>1.477860582858378</v>
      </c>
      <c r="D405" s="44">
        <v>1.3776089348310772</v>
      </c>
      <c r="E405" s="44">
        <v>1.284157923513872</v>
      </c>
      <c r="F405" s="44">
        <v>1.1970462232271075</v>
      </c>
      <c r="G405" s="44">
        <v>1.1158438026230839</v>
      </c>
      <c r="H405" s="44">
        <v>1.0401498018143931</v>
      </c>
      <c r="I405" s="44">
        <v>0.96959055350865775</v>
      </c>
      <c r="J405" s="44">
        <v>0.90381773838089918</v>
      </c>
      <c r="K405" s="44">
        <v>0.84250666557743981</v>
      </c>
      <c r="L405" s="2"/>
      <c r="M405" s="36"/>
      <c r="N405" s="36"/>
      <c r="Q405" s="2"/>
      <c r="R405" s="2"/>
      <c r="S405" s="2"/>
      <c r="T405" s="2"/>
      <c r="U405" s="2"/>
      <c r="V405" s="2"/>
      <c r="W405" s="2"/>
      <c r="X405" s="2"/>
      <c r="Y405" s="2"/>
      <c r="Z405" s="2"/>
    </row>
    <row r="406" spans="1:26" ht="14.5" outlineLevel="1">
      <c r="A406" s="21" t="s">
        <v>7</v>
      </c>
      <c r="B406" s="44">
        <v>2.2320375102165686</v>
      </c>
      <c r="C406" s="44">
        <v>1.9189505957974871</v>
      </c>
      <c r="D406" s="44">
        <v>1.7887773156227196</v>
      </c>
      <c r="E406" s="44">
        <v>1.6674344258230709</v>
      </c>
      <c r="F406" s="44">
        <v>1.5543229110393804</v>
      </c>
      <c r="G406" s="44">
        <v>1.4488843905147268</v>
      </c>
      <c r="H406" s="44">
        <v>1.3505983616193666</v>
      </c>
      <c r="I406" s="44">
        <v>1.2589796303629766</v>
      </c>
      <c r="J406" s="44">
        <v>1.1735759162097956</v>
      </c>
      <c r="K406" s="44">
        <v>1.0939656193727116</v>
      </c>
      <c r="L406" s="2"/>
      <c r="M406" s="36"/>
      <c r="N406" s="36"/>
      <c r="Q406" s="2"/>
      <c r="R406" s="2"/>
      <c r="S406" s="2"/>
      <c r="T406" s="2"/>
      <c r="U406" s="2"/>
      <c r="V406" s="2"/>
      <c r="W406" s="2"/>
      <c r="X406" s="2"/>
      <c r="Y406" s="2"/>
      <c r="Z406" s="2"/>
    </row>
    <row r="407" spans="1:26" ht="14.5" outlineLevel="1">
      <c r="A407" s="21" t="s">
        <v>8</v>
      </c>
      <c r="B407" s="44">
        <v>2.4081633929956068</v>
      </c>
      <c r="C407" s="44">
        <v>2.1778998063176096</v>
      </c>
      <c r="D407" s="44">
        <v>2.030160535540535</v>
      </c>
      <c r="E407" s="44">
        <v>1.8924432557046535</v>
      </c>
      <c r="F407" s="44">
        <v>1.764068118439948</v>
      </c>
      <c r="G407" s="44">
        <v>1.6444013933392816</v>
      </c>
      <c r="H407" s="44">
        <v>1.5328523395159479</v>
      </c>
      <c r="I407" s="44">
        <v>1.42887028938118</v>
      </c>
      <c r="J407" s="44">
        <v>1.3319419302455358</v>
      </c>
      <c r="K407" s="44">
        <v>1.2415887703246482</v>
      </c>
      <c r="L407" s="2"/>
      <c r="M407" s="36"/>
      <c r="N407" s="36"/>
      <c r="Q407" s="2"/>
      <c r="R407" s="2"/>
      <c r="S407" s="2"/>
      <c r="T407" s="2"/>
      <c r="U407" s="2"/>
      <c r="V407" s="2"/>
      <c r="W407" s="2"/>
      <c r="X407" s="2"/>
      <c r="Y407" s="2"/>
      <c r="Z407" s="2"/>
    </row>
    <row r="408" spans="1:26" outlineLevel="1"/>
    <row r="409" spans="1:26" outlineLevel="1">
      <c r="A409" t="s">
        <v>57</v>
      </c>
    </row>
    <row r="410" spans="1:26" ht="14.5" outlineLevel="1">
      <c r="A410" s="8" t="s">
        <v>47</v>
      </c>
      <c r="K410" s="16"/>
    </row>
    <row r="411" spans="1:26" ht="13" outlineLevel="1">
      <c r="B411" s="4">
        <v>2010</v>
      </c>
      <c r="C411" s="4">
        <v>2020</v>
      </c>
      <c r="D411" s="4">
        <v>2030</v>
      </c>
      <c r="E411" s="4">
        <v>2040</v>
      </c>
      <c r="F411" s="4">
        <v>2050</v>
      </c>
      <c r="G411" s="4">
        <v>2060</v>
      </c>
      <c r="H411" s="4">
        <v>2070</v>
      </c>
      <c r="I411" s="4">
        <v>2080</v>
      </c>
      <c r="J411" s="4">
        <v>2090</v>
      </c>
      <c r="K411" s="4">
        <v>2100</v>
      </c>
      <c r="N411" s="1"/>
      <c r="O411" s="1"/>
      <c r="P411" s="1"/>
      <c r="Q411" s="1"/>
      <c r="R411" s="1"/>
      <c r="S411" s="1"/>
      <c r="T411" s="1"/>
      <c r="U411" s="1"/>
      <c r="V411" s="1"/>
      <c r="W411" s="1"/>
      <c r="X411" s="1"/>
      <c r="Y411" s="1"/>
    </row>
    <row r="412" spans="1:26" ht="13" outlineLevel="1">
      <c r="A412" s="4" t="s">
        <v>5</v>
      </c>
      <c r="B412" s="1">
        <f t="shared" ref="B412:K421" si="87">B398*B370</f>
        <v>136.98559505735412</v>
      </c>
      <c r="C412" s="1">
        <f t="shared" si="87"/>
        <v>135.08083276372116</v>
      </c>
      <c r="D412" s="1">
        <f t="shared" si="87"/>
        <v>147.43705879602734</v>
      </c>
      <c r="E412" s="1">
        <f t="shared" si="87"/>
        <v>183.93986319368898</v>
      </c>
      <c r="F412" s="1">
        <f t="shared" si="87"/>
        <v>222.64218314187679</v>
      </c>
      <c r="G412" s="1">
        <f t="shared" si="87"/>
        <v>320.0160233605676</v>
      </c>
      <c r="H412" s="1">
        <f t="shared" si="87"/>
        <v>428.65496446029056</v>
      </c>
      <c r="I412" s="1">
        <f t="shared" si="87"/>
        <v>571.63002316536836</v>
      </c>
      <c r="J412" s="1">
        <f t="shared" si="87"/>
        <v>1130.293295591528</v>
      </c>
      <c r="K412" s="1">
        <f t="shared" si="87"/>
        <v>2028.0072825334</v>
      </c>
      <c r="N412" s="1"/>
      <c r="O412" s="1"/>
      <c r="P412" s="1"/>
      <c r="Q412" s="1"/>
      <c r="R412" s="1"/>
      <c r="S412" s="1"/>
      <c r="T412" s="1"/>
      <c r="U412" s="1"/>
      <c r="V412" s="1"/>
      <c r="W412" s="1"/>
      <c r="X412" s="1"/>
      <c r="Y412" s="1"/>
    </row>
    <row r="413" spans="1:26" ht="13" outlineLevel="1">
      <c r="A413" s="4" t="s">
        <v>6</v>
      </c>
      <c r="B413" s="1">
        <f t="shared" si="87"/>
        <v>233.42194271397852</v>
      </c>
      <c r="C413" s="1">
        <f t="shared" si="87"/>
        <v>414.28466924125235</v>
      </c>
      <c r="D413" s="1">
        <f t="shared" si="87"/>
        <v>720.52172689619738</v>
      </c>
      <c r="E413" s="1">
        <f t="shared" si="87"/>
        <v>1093.7527649447288</v>
      </c>
      <c r="F413" s="1">
        <f t="shared" si="87"/>
        <v>1408.0867135335068</v>
      </c>
      <c r="G413" s="1">
        <f t="shared" si="87"/>
        <v>1690.2919247285072</v>
      </c>
      <c r="H413" s="1">
        <f t="shared" si="87"/>
        <v>2025.9248136274705</v>
      </c>
      <c r="I413" s="1">
        <f t="shared" si="87"/>
        <v>2312.6270803777629</v>
      </c>
      <c r="J413" s="1">
        <f t="shared" si="87"/>
        <v>2886.3239390781305</v>
      </c>
      <c r="K413" s="1">
        <f t="shared" si="87"/>
        <v>3618.2205733249766</v>
      </c>
      <c r="N413" s="1"/>
      <c r="O413" s="1"/>
      <c r="P413" s="1"/>
      <c r="Q413" s="1"/>
      <c r="R413" s="1"/>
      <c r="S413" s="1"/>
      <c r="T413" s="1"/>
      <c r="U413" s="1"/>
      <c r="V413" s="1"/>
      <c r="W413" s="1"/>
      <c r="X413" s="1"/>
      <c r="Y413" s="1"/>
    </row>
    <row r="414" spans="1:26" ht="13" outlineLevel="1">
      <c r="A414" s="4" t="s">
        <v>11</v>
      </c>
      <c r="B414" s="1">
        <f t="shared" si="87"/>
        <v>4028.5383337632397</v>
      </c>
      <c r="C414" s="1">
        <f t="shared" si="87"/>
        <v>5384.7991333345963</v>
      </c>
      <c r="D414" s="1">
        <f t="shared" si="87"/>
        <v>7113.1037013019377</v>
      </c>
      <c r="E414" s="1">
        <f t="shared" si="87"/>
        <v>9078.9270163996407</v>
      </c>
      <c r="F414" s="1">
        <f t="shared" si="87"/>
        <v>11450.3473395495</v>
      </c>
      <c r="G414" s="1">
        <f t="shared" si="87"/>
        <v>14002.493606299127</v>
      </c>
      <c r="H414" s="1">
        <f t="shared" si="87"/>
        <v>16858.398811907002</v>
      </c>
      <c r="I414" s="1">
        <f t="shared" si="87"/>
        <v>19737.871564436318</v>
      </c>
      <c r="J414" s="1">
        <f t="shared" si="87"/>
        <v>22685.924631777008</v>
      </c>
      <c r="K414" s="1">
        <f t="shared" si="87"/>
        <v>25658.205914649399</v>
      </c>
      <c r="N414" s="1"/>
      <c r="O414" s="1"/>
      <c r="P414" s="1"/>
      <c r="Q414" s="1"/>
      <c r="R414" s="1"/>
      <c r="S414" s="1"/>
      <c r="T414" s="1"/>
      <c r="U414" s="1"/>
      <c r="V414" s="1"/>
      <c r="W414" s="1"/>
      <c r="X414" s="1"/>
      <c r="Y414" s="1"/>
    </row>
    <row r="415" spans="1:26" ht="13" outlineLevel="1">
      <c r="A415" s="4" t="s">
        <v>2</v>
      </c>
      <c r="B415" s="1">
        <f t="shared" si="87"/>
        <v>859.22072603740116</v>
      </c>
      <c r="C415" s="1">
        <f t="shared" si="87"/>
        <v>869.62396875755326</v>
      </c>
      <c r="D415" s="1">
        <f t="shared" si="87"/>
        <v>1126.6467961356386</v>
      </c>
      <c r="E415" s="1">
        <f t="shared" si="87"/>
        <v>1511.7083098656028</v>
      </c>
      <c r="F415" s="1">
        <f t="shared" si="87"/>
        <v>2058.1958631841271</v>
      </c>
      <c r="G415" s="1">
        <f t="shared" si="87"/>
        <v>2633.7287545382947</v>
      </c>
      <c r="H415" s="1">
        <f t="shared" si="87"/>
        <v>3399.2397000209739</v>
      </c>
      <c r="I415" s="1">
        <f t="shared" si="87"/>
        <v>4007.3217867778289</v>
      </c>
      <c r="J415" s="1">
        <f t="shared" si="87"/>
        <v>4649.3101598695803</v>
      </c>
      <c r="K415" s="1">
        <f t="shared" si="87"/>
        <v>5390.6621695230169</v>
      </c>
      <c r="N415" s="1"/>
      <c r="O415" s="1"/>
      <c r="P415" s="1"/>
      <c r="Q415" s="1"/>
      <c r="R415" s="1"/>
      <c r="S415" s="1"/>
      <c r="T415" s="1"/>
      <c r="U415" s="1"/>
      <c r="V415" s="1"/>
      <c r="W415" s="1"/>
      <c r="X415" s="1"/>
      <c r="Y415" s="1"/>
    </row>
    <row r="416" spans="1:26" ht="13" outlineLevel="1">
      <c r="A416" s="4" t="s">
        <v>3</v>
      </c>
      <c r="B416" s="1">
        <f t="shared" si="87"/>
        <v>699.39846450972402</v>
      </c>
      <c r="C416" s="1">
        <f t="shared" si="87"/>
        <v>800.63284185069392</v>
      </c>
      <c r="D416" s="1">
        <f t="shared" si="87"/>
        <v>959.1379395190279</v>
      </c>
      <c r="E416" s="1">
        <f t="shared" si="87"/>
        <v>1209.4689546540124</v>
      </c>
      <c r="F416" s="1">
        <f t="shared" si="87"/>
        <v>1527.5285893844919</v>
      </c>
      <c r="G416" s="1">
        <f t="shared" si="87"/>
        <v>1673.1111139112709</v>
      </c>
      <c r="H416" s="1">
        <f t="shared" si="87"/>
        <v>2306.0769467581895</v>
      </c>
      <c r="I416" s="1">
        <f t="shared" si="87"/>
        <v>3319.408432569408</v>
      </c>
      <c r="J416" s="1">
        <f t="shared" si="87"/>
        <v>4776.3377711822759</v>
      </c>
      <c r="K416" s="1">
        <f t="shared" si="87"/>
        <v>6828.6603813190031</v>
      </c>
      <c r="N416" s="1"/>
      <c r="O416" s="1"/>
      <c r="P416" s="1"/>
      <c r="Q416" s="1"/>
      <c r="R416" s="1"/>
      <c r="S416" s="1"/>
      <c r="T416" s="1"/>
      <c r="U416" s="1"/>
      <c r="V416" s="1"/>
      <c r="W416" s="1"/>
      <c r="X416" s="1"/>
      <c r="Y416" s="1"/>
    </row>
    <row r="417" spans="1:26" ht="13" outlineLevel="1">
      <c r="A417" s="4" t="s">
        <v>4</v>
      </c>
      <c r="B417" s="1">
        <f t="shared" si="87"/>
        <v>835.21185328047397</v>
      </c>
      <c r="C417" s="1">
        <f t="shared" si="87"/>
        <v>836.46776927372377</v>
      </c>
      <c r="D417" s="1">
        <f t="shared" si="87"/>
        <v>883.41932209140464</v>
      </c>
      <c r="E417" s="1">
        <f t="shared" si="87"/>
        <v>987.83340107622553</v>
      </c>
      <c r="F417" s="1">
        <f t="shared" si="87"/>
        <v>1105.4951579899985</v>
      </c>
      <c r="G417" s="1">
        <f t="shared" si="87"/>
        <v>1344.2128751062562</v>
      </c>
      <c r="H417" s="1">
        <f t="shared" si="87"/>
        <v>1636.3982215206725</v>
      </c>
      <c r="I417" s="1">
        <f t="shared" si="87"/>
        <v>1714.644347257416</v>
      </c>
      <c r="J417" s="1">
        <f t="shared" si="87"/>
        <v>1864.71870234375</v>
      </c>
      <c r="K417" s="1">
        <f t="shared" si="87"/>
        <v>2161.281797515659</v>
      </c>
      <c r="N417" s="1"/>
      <c r="O417" s="1"/>
      <c r="P417" s="1"/>
      <c r="Q417" s="1"/>
      <c r="R417" s="1"/>
      <c r="S417" s="1"/>
      <c r="T417" s="1"/>
      <c r="U417" s="1"/>
      <c r="V417" s="1"/>
      <c r="W417" s="1"/>
      <c r="X417" s="1"/>
      <c r="Y417" s="1"/>
    </row>
    <row r="418" spans="1:26" ht="13" outlineLevel="1">
      <c r="A418" s="4" t="s">
        <v>0</v>
      </c>
      <c r="B418" s="1">
        <f t="shared" si="87"/>
        <v>12123.405753406048</v>
      </c>
      <c r="C418" s="1">
        <f t="shared" si="87"/>
        <v>14598.854448669515</v>
      </c>
      <c r="D418" s="1">
        <f t="shared" si="87"/>
        <v>17847.986477163107</v>
      </c>
      <c r="E418" s="1">
        <f t="shared" si="87"/>
        <v>21282.510958314069</v>
      </c>
      <c r="F418" s="1">
        <f t="shared" si="87"/>
        <v>25094.292361339652</v>
      </c>
      <c r="G418" s="1">
        <f t="shared" si="87"/>
        <v>28878.766264867656</v>
      </c>
      <c r="H418" s="1">
        <f t="shared" si="87"/>
        <v>32853.049131973668</v>
      </c>
      <c r="I418" s="1">
        <f t="shared" si="87"/>
        <v>36565.50211650959</v>
      </c>
      <c r="J418" s="1">
        <f t="shared" si="87"/>
        <v>40257.291312289322</v>
      </c>
      <c r="K418" s="1">
        <f t="shared" si="87"/>
        <v>43844.23370720417</v>
      </c>
      <c r="L418" s="12" t="s">
        <v>93</v>
      </c>
      <c r="N418" s="1"/>
      <c r="O418" s="1"/>
      <c r="P418" s="1"/>
      <c r="Q418" s="1"/>
      <c r="R418" s="1"/>
      <c r="S418" s="1"/>
      <c r="T418" s="1"/>
      <c r="U418" s="1"/>
      <c r="V418" s="1"/>
      <c r="W418" s="1"/>
      <c r="X418" s="1"/>
      <c r="Y418" s="1"/>
    </row>
    <row r="419" spans="1:26" ht="13" outlineLevel="1">
      <c r="A419" s="4" t="s">
        <v>1</v>
      </c>
      <c r="B419" s="1">
        <f t="shared" si="87"/>
        <v>5651.8217072973966</v>
      </c>
      <c r="C419" s="1">
        <f t="shared" si="87"/>
        <v>6571.2987340359823</v>
      </c>
      <c r="D419" s="1">
        <f t="shared" si="87"/>
        <v>7788.6976243546505</v>
      </c>
      <c r="E419" s="1">
        <f t="shared" si="87"/>
        <v>8976.304667305285</v>
      </c>
      <c r="F419" s="1">
        <f t="shared" si="87"/>
        <v>10310.103211562924</v>
      </c>
      <c r="G419" s="1">
        <f t="shared" si="87"/>
        <v>11454.839384168989</v>
      </c>
      <c r="H419" s="1">
        <f t="shared" si="87"/>
        <v>12686.588028577635</v>
      </c>
      <c r="I419" s="1">
        <f t="shared" si="87"/>
        <v>13879.278320621277</v>
      </c>
      <c r="J419" s="1">
        <f t="shared" si="87"/>
        <v>15130.968800673816</v>
      </c>
      <c r="K419" s="1">
        <f t="shared" si="87"/>
        <v>16431.71694970713</v>
      </c>
      <c r="N419" s="1"/>
      <c r="O419" s="1"/>
      <c r="P419" s="1"/>
      <c r="Q419" s="1"/>
      <c r="R419" s="1"/>
      <c r="S419" s="1"/>
      <c r="T419" s="1"/>
      <c r="U419" s="1"/>
      <c r="V419" s="1"/>
      <c r="W419" s="1"/>
      <c r="X419" s="1"/>
      <c r="Y419" s="1"/>
    </row>
    <row r="420" spans="1:26" ht="13" outlineLevel="1">
      <c r="A420" s="4" t="s">
        <v>7</v>
      </c>
      <c r="B420" s="1">
        <f t="shared" si="87"/>
        <v>2538.1176079577376</v>
      </c>
      <c r="C420" s="1">
        <f t="shared" si="87"/>
        <v>3405.62038999487</v>
      </c>
      <c r="D420" s="1">
        <f t="shared" si="87"/>
        <v>4557.8637454537038</v>
      </c>
      <c r="E420" s="1">
        <f t="shared" si="87"/>
        <v>5644.4417530447881</v>
      </c>
      <c r="F420" s="1">
        <f t="shared" si="87"/>
        <v>6919.3255699604151</v>
      </c>
      <c r="G420" s="1">
        <f t="shared" si="87"/>
        <v>7887.0772514420196</v>
      </c>
      <c r="H420" s="1">
        <f t="shared" si="87"/>
        <v>8856.7193166443612</v>
      </c>
      <c r="I420" s="1">
        <f t="shared" si="87"/>
        <v>10362.604943716695</v>
      </c>
      <c r="J420" s="1">
        <f t="shared" si="87"/>
        <v>11946.929292196288</v>
      </c>
      <c r="K420" s="1">
        <f t="shared" si="87"/>
        <v>13619.852256363181</v>
      </c>
      <c r="N420" s="1"/>
      <c r="O420" s="1"/>
      <c r="P420" s="1"/>
      <c r="Q420" s="1"/>
      <c r="R420" s="1"/>
      <c r="S420" s="1"/>
      <c r="T420" s="1"/>
      <c r="U420" s="1"/>
      <c r="V420" s="1"/>
      <c r="W420" s="1"/>
      <c r="X420" s="1"/>
      <c r="Y420" s="1"/>
    </row>
    <row r="421" spans="1:26" ht="13" outlineLevel="1">
      <c r="A421" s="4" t="s">
        <v>8</v>
      </c>
      <c r="B421" s="1">
        <f t="shared" si="87"/>
        <v>161.31440198470435</v>
      </c>
      <c r="C421" s="1">
        <f t="shared" si="87"/>
        <v>198.63236786301638</v>
      </c>
      <c r="D421" s="1">
        <f t="shared" si="87"/>
        <v>264.33947349027858</v>
      </c>
      <c r="E421" s="1">
        <f t="shared" si="87"/>
        <v>396.21062385746461</v>
      </c>
      <c r="F421" s="1">
        <f t="shared" si="87"/>
        <v>592.42944628306907</v>
      </c>
      <c r="G421" s="1">
        <f t="shared" si="87"/>
        <v>1484.6686238582481</v>
      </c>
      <c r="H421" s="1">
        <f t="shared" si="87"/>
        <v>2973.7815592115194</v>
      </c>
      <c r="I421" s="1">
        <f t="shared" si="87"/>
        <v>4716.5611545213142</v>
      </c>
      <c r="J421" s="1">
        <f t="shared" si="87"/>
        <v>7438.7583885783724</v>
      </c>
      <c r="K421" s="1">
        <f t="shared" si="87"/>
        <v>11448.568106182693</v>
      </c>
      <c r="N421" s="1"/>
      <c r="O421" s="1"/>
      <c r="P421" s="1"/>
      <c r="Q421" s="1"/>
      <c r="R421" s="1"/>
      <c r="S421" s="1"/>
      <c r="T421" s="1"/>
      <c r="U421" s="1"/>
      <c r="V421" s="1"/>
      <c r="W421" s="1"/>
    </row>
    <row r="422" spans="1:26" ht="14.5" outlineLevel="1">
      <c r="A422" s="16"/>
      <c r="B422" s="1"/>
      <c r="C422" s="1"/>
      <c r="D422" s="1"/>
      <c r="E422" s="1"/>
      <c r="F422" s="1"/>
      <c r="G422" s="1"/>
      <c r="H422" s="1"/>
      <c r="I422" s="1"/>
      <c r="J422" s="1"/>
      <c r="K422" s="1"/>
    </row>
    <row r="423" spans="1:26" ht="14.5" outlineLevel="1">
      <c r="A423" s="16" t="s">
        <v>58</v>
      </c>
      <c r="B423" s="3"/>
      <c r="C423" s="3"/>
      <c r="D423" s="3"/>
      <c r="E423" s="3"/>
      <c r="F423" s="3"/>
      <c r="G423" s="3"/>
      <c r="H423" s="3"/>
      <c r="I423" s="3"/>
      <c r="J423" s="3"/>
      <c r="K423" s="3"/>
    </row>
    <row r="424" spans="1:26" ht="14.5" outlineLevel="1">
      <c r="A424" s="24" t="s">
        <v>39</v>
      </c>
      <c r="B424" s="23"/>
      <c r="C424" s="23"/>
      <c r="D424" s="23"/>
      <c r="E424" s="23"/>
      <c r="F424" s="23"/>
      <c r="G424" s="23"/>
      <c r="H424" s="23"/>
      <c r="I424" s="23"/>
      <c r="J424" s="23"/>
      <c r="K424" s="23"/>
      <c r="L424" s="32"/>
    </row>
    <row r="425" spans="1:26" ht="14.5" outlineLevel="1">
      <c r="A425" s="23"/>
      <c r="B425" s="69">
        <v>2010</v>
      </c>
      <c r="C425" s="69">
        <v>2020</v>
      </c>
      <c r="D425" s="69">
        <v>2030</v>
      </c>
      <c r="E425" s="69">
        <v>2040</v>
      </c>
      <c r="F425" s="69">
        <v>2050</v>
      </c>
      <c r="G425" s="69">
        <v>2060</v>
      </c>
      <c r="H425" s="69">
        <v>2070</v>
      </c>
      <c r="I425" s="69">
        <v>2080</v>
      </c>
      <c r="J425" s="69">
        <v>2090</v>
      </c>
      <c r="K425" s="69">
        <v>2100</v>
      </c>
      <c r="L425" s="6"/>
      <c r="O425" s="1"/>
      <c r="P425" s="1"/>
      <c r="Q425" s="1"/>
      <c r="R425" s="1"/>
      <c r="S425" s="1"/>
      <c r="T425" s="1"/>
      <c r="U425" s="1"/>
      <c r="V425" s="1"/>
      <c r="W425" s="1"/>
      <c r="X425" s="1"/>
      <c r="Y425" s="1"/>
      <c r="Z425" s="1"/>
    </row>
    <row r="426" spans="1:26" ht="14.5" outlineLevel="1">
      <c r="A426" s="23" t="s">
        <v>5</v>
      </c>
      <c r="B426" s="46">
        <f t="shared" ref="B426:K426" si="88">B370*B10</f>
        <v>48.705992307982498</v>
      </c>
      <c r="C426" s="46">
        <f t="shared" si="88"/>
        <v>65.116276049624062</v>
      </c>
      <c r="D426" s="46">
        <f t="shared" si="88"/>
        <v>89.58371329958608</v>
      </c>
      <c r="E426" s="46">
        <f t="shared" si="88"/>
        <v>135.97854351117365</v>
      </c>
      <c r="F426" s="46">
        <f t="shared" si="88"/>
        <v>193.04401614192884</v>
      </c>
      <c r="G426" s="46">
        <f t="shared" si="88"/>
        <v>315.40847559718623</v>
      </c>
      <c r="H426" s="46">
        <f t="shared" si="88"/>
        <v>469.03758955650108</v>
      </c>
      <c r="I426" s="46">
        <f t="shared" si="88"/>
        <v>679.4827502839961</v>
      </c>
      <c r="J426" s="46">
        <f t="shared" si="88"/>
        <v>1431.5359132283756</v>
      </c>
      <c r="K426" s="46">
        <f t="shared" si="88"/>
        <v>2689.593922598252</v>
      </c>
      <c r="L426" s="6"/>
      <c r="O426" s="1"/>
      <c r="P426" s="1"/>
      <c r="Q426" s="1"/>
      <c r="R426" s="1"/>
      <c r="S426" s="1"/>
      <c r="T426" s="1"/>
      <c r="U426" s="1"/>
      <c r="V426" s="1"/>
      <c r="W426" s="1"/>
      <c r="X426" s="1"/>
      <c r="Y426" s="1"/>
      <c r="Z426" s="1"/>
    </row>
    <row r="427" spans="1:26" ht="14.5" outlineLevel="1">
      <c r="A427" s="23" t="s">
        <v>6</v>
      </c>
      <c r="B427" s="46">
        <f t="shared" ref="B427:K427" si="89">B371*B11</f>
        <v>152.67081993272404</v>
      </c>
      <c r="C427" s="46">
        <f t="shared" si="89"/>
        <v>323.76303973045259</v>
      </c>
      <c r="D427" s="46">
        <f t="shared" si="89"/>
        <v>601.34757468354167</v>
      </c>
      <c r="E427" s="46">
        <f t="shared" si="89"/>
        <v>947.06339900183536</v>
      </c>
      <c r="F427" s="46">
        <f t="shared" si="89"/>
        <v>1229.5043999696577</v>
      </c>
      <c r="G427" s="46">
        <f t="shared" si="89"/>
        <v>1451.6272516402273</v>
      </c>
      <c r="H427" s="46">
        <f t="shared" si="89"/>
        <v>1677.4083808300975</v>
      </c>
      <c r="I427" s="46">
        <f t="shared" si="89"/>
        <v>1817.87697831018</v>
      </c>
      <c r="J427" s="46">
        <f t="shared" si="89"/>
        <v>2113.8392569529419</v>
      </c>
      <c r="K427" s="46">
        <f t="shared" si="89"/>
        <v>2411.351814201545</v>
      </c>
      <c r="L427" s="6"/>
      <c r="O427" s="1"/>
      <c r="P427" s="1"/>
      <c r="Q427" s="1"/>
      <c r="R427" s="1"/>
      <c r="S427" s="1"/>
      <c r="T427" s="1"/>
      <c r="U427" s="1"/>
      <c r="V427" s="1"/>
      <c r="W427" s="1"/>
      <c r="X427" s="1"/>
      <c r="Y427" s="1"/>
      <c r="Z427" s="1"/>
    </row>
    <row r="428" spans="1:26" ht="14.5" outlineLevel="1">
      <c r="A428" s="23" t="s">
        <v>11</v>
      </c>
      <c r="B428" s="46">
        <f t="shared" ref="B428:K428" si="90">B372*B12</f>
        <v>1152.6721125489228</v>
      </c>
      <c r="C428" s="46">
        <f t="shared" si="90"/>
        <v>1791.7681500476933</v>
      </c>
      <c r="D428" s="46">
        <f t="shared" si="90"/>
        <v>2678.2377640041477</v>
      </c>
      <c r="E428" s="46">
        <f t="shared" si="90"/>
        <v>3860.0659896389507</v>
      </c>
      <c r="F428" s="46">
        <f t="shared" si="90"/>
        <v>5492.5837997176068</v>
      </c>
      <c r="G428" s="46">
        <f t="shared" si="90"/>
        <v>7548.2807618340166</v>
      </c>
      <c r="H428" s="46">
        <f t="shared" si="90"/>
        <v>10102.09851524156</v>
      </c>
      <c r="I428" s="46">
        <f t="shared" si="90"/>
        <v>13002.898491018988</v>
      </c>
      <c r="J428" s="46">
        <f t="shared" si="90"/>
        <v>16242.926524950792</v>
      </c>
      <c r="K428" s="46">
        <f t="shared" si="90"/>
        <v>19781.643019027721</v>
      </c>
      <c r="L428" s="6"/>
      <c r="O428" s="1"/>
      <c r="P428" s="1"/>
      <c r="Q428" s="1"/>
      <c r="R428" s="1"/>
      <c r="S428" s="1"/>
      <c r="T428" s="1"/>
      <c r="U428" s="1"/>
      <c r="V428" s="1"/>
      <c r="W428" s="1"/>
      <c r="X428" s="1"/>
      <c r="Y428" s="1"/>
      <c r="Z428" s="1"/>
    </row>
    <row r="429" spans="1:26" ht="14.5" outlineLevel="1">
      <c r="A429" s="23" t="s">
        <v>2</v>
      </c>
      <c r="B429" s="46">
        <f t="shared" ref="B429:K429" si="91">B373*B13</f>
        <v>98.333000181960543</v>
      </c>
      <c r="C429" s="46">
        <f t="shared" si="91"/>
        <v>121.99737497549756</v>
      </c>
      <c r="D429" s="46">
        <f t="shared" si="91"/>
        <v>167.71210999118873</v>
      </c>
      <c r="E429" s="46">
        <f t="shared" si="91"/>
        <v>238.06915048944083</v>
      </c>
      <c r="F429" s="46">
        <f t="shared" si="91"/>
        <v>338.91165512109404</v>
      </c>
      <c r="G429" s="46">
        <f t="shared" si="91"/>
        <v>447.30580803884709</v>
      </c>
      <c r="H429" s="46">
        <f t="shared" si="91"/>
        <v>587.27262894359922</v>
      </c>
      <c r="I429" s="46">
        <f t="shared" si="91"/>
        <v>690.88122791358614</v>
      </c>
      <c r="J429" s="46">
        <f t="shared" si="91"/>
        <v>786.67061658011448</v>
      </c>
      <c r="K429" s="46">
        <f t="shared" si="91"/>
        <v>883.84983399954058</v>
      </c>
      <c r="L429" s="6"/>
      <c r="O429" s="1"/>
      <c r="P429" s="1"/>
      <c r="Q429" s="1"/>
      <c r="R429" s="1"/>
      <c r="S429" s="1"/>
      <c r="T429" s="1"/>
      <c r="U429" s="1"/>
      <c r="V429" s="1"/>
      <c r="W429" s="1"/>
      <c r="X429" s="1"/>
      <c r="Y429" s="1"/>
      <c r="Z429" s="1"/>
    </row>
    <row r="430" spans="1:26" ht="14.5" outlineLevel="1">
      <c r="A430" s="23" t="s">
        <v>3</v>
      </c>
      <c r="B430" s="46">
        <f t="shared" ref="B430:K430" si="92">B374*B14</f>
        <v>190.53752023879716</v>
      </c>
      <c r="C430" s="46">
        <f t="shared" si="92"/>
        <v>260.41674782436763</v>
      </c>
      <c r="D430" s="46">
        <f t="shared" si="92"/>
        <v>347.36819885327935</v>
      </c>
      <c r="E430" s="46">
        <f t="shared" si="92"/>
        <v>474.56519228303648</v>
      </c>
      <c r="F430" s="46">
        <f t="shared" si="92"/>
        <v>632.69102879944194</v>
      </c>
      <c r="G430" s="46">
        <f t="shared" si="92"/>
        <v>714.81200236021857</v>
      </c>
      <c r="H430" s="46">
        <f t="shared" si="92"/>
        <v>999.74817902025109</v>
      </c>
      <c r="I430" s="46">
        <f t="shared" si="92"/>
        <v>1439.4771158468825</v>
      </c>
      <c r="J430" s="46">
        <f t="shared" si="92"/>
        <v>2032.811627109978</v>
      </c>
      <c r="K430" s="46">
        <f t="shared" si="92"/>
        <v>2783.6175907334427</v>
      </c>
      <c r="L430" s="6"/>
      <c r="O430" s="1"/>
      <c r="P430" s="1"/>
      <c r="Q430" s="1"/>
      <c r="R430" s="1"/>
      <c r="S430" s="1"/>
      <c r="T430" s="1"/>
      <c r="U430" s="1"/>
      <c r="V430" s="1"/>
      <c r="W430" s="1"/>
      <c r="X430" s="1"/>
      <c r="Y430" s="1"/>
      <c r="Z430" s="1"/>
    </row>
    <row r="431" spans="1:26" ht="14.5" outlineLevel="1">
      <c r="A431" s="23" t="s">
        <v>4</v>
      </c>
      <c r="B431" s="46">
        <f t="shared" ref="B431:K431" si="93">B375*B15</f>
        <v>132.09084609046849</v>
      </c>
      <c r="C431" s="46">
        <f t="shared" si="93"/>
        <v>171.04519029830755</v>
      </c>
      <c r="D431" s="46">
        <f t="shared" si="93"/>
        <v>215.10999084401027</v>
      </c>
      <c r="E431" s="46">
        <f t="shared" si="93"/>
        <v>277.85881434320271</v>
      </c>
      <c r="F431" s="46">
        <f t="shared" si="93"/>
        <v>348.46824515664343</v>
      </c>
      <c r="G431" s="46">
        <f t="shared" si="93"/>
        <v>461.28088695685886</v>
      </c>
      <c r="H431" s="46">
        <f t="shared" si="93"/>
        <v>597.60892589284492</v>
      </c>
      <c r="I431" s="46">
        <f t="shared" si="93"/>
        <v>652.3144092</v>
      </c>
      <c r="J431" s="46">
        <f t="shared" si="93"/>
        <v>724.66450014000009</v>
      </c>
      <c r="K431" s="46">
        <f t="shared" si="93"/>
        <v>842.20408032178807</v>
      </c>
      <c r="L431" s="6"/>
      <c r="O431" s="1"/>
      <c r="P431" s="1"/>
      <c r="Q431" s="1"/>
      <c r="R431" s="1"/>
      <c r="S431" s="1"/>
      <c r="T431" s="1"/>
      <c r="U431" s="1"/>
      <c r="V431" s="1"/>
      <c r="W431" s="1"/>
      <c r="X431" s="1"/>
      <c r="Y431" s="1"/>
      <c r="Z431" s="1"/>
    </row>
    <row r="432" spans="1:26" ht="14.5" outlineLevel="1">
      <c r="A432" s="23" t="s">
        <v>0</v>
      </c>
      <c r="B432" s="46">
        <f t="shared" ref="B432:K432" si="94">B376*B16</f>
        <v>2045.4427912115862</v>
      </c>
      <c r="C432" s="46">
        <f t="shared" si="94"/>
        <v>3014.610081636738</v>
      </c>
      <c r="D432" s="46">
        <f t="shared" si="94"/>
        <v>4443.6632003175055</v>
      </c>
      <c r="E432" s="46">
        <f t="shared" si="94"/>
        <v>6339.8854612891664</v>
      </c>
      <c r="F432" s="46">
        <f t="shared" si="94"/>
        <v>8913.01285235455</v>
      </c>
      <c r="G432" s="46">
        <f t="shared" si="94"/>
        <v>12221.318565330692</v>
      </c>
      <c r="H432" s="46">
        <f t="shared" si="94"/>
        <v>16423.532193673611</v>
      </c>
      <c r="I432" s="46">
        <f t="shared" si="94"/>
        <v>21323.271337004189</v>
      </c>
      <c r="J432" s="46">
        <f t="shared" si="94"/>
        <v>26924.624233077011</v>
      </c>
      <c r="K432" s="46">
        <f t="shared" si="94"/>
        <v>33048.352936520001</v>
      </c>
      <c r="L432" s="6"/>
      <c r="O432" s="1"/>
      <c r="P432" s="1"/>
      <c r="Q432" s="1"/>
      <c r="R432" s="1"/>
      <c r="S432" s="1"/>
      <c r="T432" s="1"/>
      <c r="U432" s="1"/>
      <c r="V432" s="1"/>
      <c r="W432" s="1"/>
      <c r="X432" s="1"/>
      <c r="Y432" s="1"/>
      <c r="Z432" s="1"/>
    </row>
    <row r="433" spans="1:26" ht="14.5" outlineLevel="1">
      <c r="A433" s="23" t="s">
        <v>1</v>
      </c>
      <c r="B433" s="46">
        <f t="shared" ref="B433:K433" si="95">B377*B17</f>
        <v>437.64377978694125</v>
      </c>
      <c r="C433" s="46">
        <f t="shared" si="95"/>
        <v>562.15199154400182</v>
      </c>
      <c r="D433" s="46">
        <f t="shared" si="95"/>
        <v>708.81012305017805</v>
      </c>
      <c r="E433" s="46">
        <f t="shared" si="95"/>
        <v>865.25044859356228</v>
      </c>
      <c r="F433" s="46">
        <f t="shared" si="95"/>
        <v>1053.4517402642227</v>
      </c>
      <c r="G433" s="46">
        <f t="shared" si="95"/>
        <v>1241.5169560711176</v>
      </c>
      <c r="H433" s="46">
        <f t="shared" si="95"/>
        <v>1438.9191782703742</v>
      </c>
      <c r="I433" s="46">
        <f t="shared" si="95"/>
        <v>1632.5221824843873</v>
      </c>
      <c r="J433" s="46">
        <f t="shared" si="95"/>
        <v>1834.9742329128906</v>
      </c>
      <c r="K433" s="46">
        <f t="shared" si="95"/>
        <v>2054.52533862787</v>
      </c>
      <c r="L433" s="6"/>
      <c r="O433" s="1"/>
      <c r="P433" s="1"/>
      <c r="Q433" s="1"/>
      <c r="R433" s="1"/>
      <c r="S433" s="1"/>
      <c r="T433" s="1"/>
      <c r="U433" s="1"/>
      <c r="V433" s="1"/>
      <c r="W433" s="1"/>
      <c r="X433" s="1"/>
      <c r="Y433" s="1"/>
      <c r="Z433" s="1"/>
    </row>
    <row r="434" spans="1:26" ht="14.5" outlineLevel="1">
      <c r="A434" s="23" t="s">
        <v>7</v>
      </c>
      <c r="B434" s="46">
        <f t="shared" ref="B434:K434" si="96">B378*B18</f>
        <v>873.21058066793341</v>
      </c>
      <c r="C434" s="46">
        <f t="shared" si="96"/>
        <v>1482.0143748098028</v>
      </c>
      <c r="D434" s="46">
        <f t="shared" si="96"/>
        <v>2235.0783761534158</v>
      </c>
      <c r="E434" s="46">
        <f t="shared" si="96"/>
        <v>3030.7692839131123</v>
      </c>
      <c r="F434" s="46">
        <f t="shared" si="96"/>
        <v>3956.1052517211338</v>
      </c>
      <c r="G434" s="46">
        <f t="shared" si="96"/>
        <v>4686.9929013493456</v>
      </c>
      <c r="H434" s="46">
        <f t="shared" si="96"/>
        <v>5366.7524287543174</v>
      </c>
      <c r="I434" s="46">
        <f t="shared" si="96"/>
        <v>6291.9362579736044</v>
      </c>
      <c r="J434" s="46">
        <f t="shared" si="96"/>
        <v>7154.4229845928367</v>
      </c>
      <c r="K434" s="46">
        <f t="shared" si="96"/>
        <v>7926.4614918513516</v>
      </c>
      <c r="L434" s="6"/>
      <c r="O434" s="1"/>
      <c r="P434" s="1"/>
      <c r="Q434" s="1"/>
      <c r="R434" s="1"/>
      <c r="S434" s="1"/>
      <c r="T434" s="1"/>
      <c r="U434" s="1"/>
      <c r="V434" s="1"/>
      <c r="W434" s="1"/>
      <c r="X434" s="1"/>
      <c r="Y434" s="1"/>
      <c r="Z434" s="1"/>
    </row>
    <row r="435" spans="1:26" ht="14.5" outlineLevel="1">
      <c r="A435" s="23" t="s">
        <v>8</v>
      </c>
      <c r="B435" s="46">
        <f t="shared" ref="B435:K435" si="97">B379*B19</f>
        <v>95.765182620515148</v>
      </c>
      <c r="C435" s="46">
        <f t="shared" si="97"/>
        <v>146.05808702606839</v>
      </c>
      <c r="D435" s="46">
        <f t="shared" si="97"/>
        <v>224.84474970201484</v>
      </c>
      <c r="E435" s="46">
        <f t="shared" si="97"/>
        <v>379.33821080614729</v>
      </c>
      <c r="F435" s="46">
        <f t="shared" si="97"/>
        <v>621.33874482764713</v>
      </c>
      <c r="G435" s="46">
        <f t="shared" si="97"/>
        <v>1660.1148231787961</v>
      </c>
      <c r="H435" s="46">
        <f t="shared" si="97"/>
        <v>3453.7522444592555</v>
      </c>
      <c r="I435" s="46">
        <f t="shared" si="97"/>
        <v>5546.9435003661902</v>
      </c>
      <c r="J435" s="46">
        <f t="shared" si="97"/>
        <v>8648.4833682633725</v>
      </c>
      <c r="K435" s="46">
        <f t="shared" si="97"/>
        <v>12894.988604947708</v>
      </c>
      <c r="L435" s="6"/>
      <c r="O435" s="1"/>
      <c r="P435" s="1"/>
      <c r="Q435" s="1"/>
      <c r="R435" s="1"/>
      <c r="S435" s="1"/>
      <c r="T435" s="1"/>
      <c r="U435" s="1"/>
      <c r="V435" s="1"/>
      <c r="W435" s="1"/>
      <c r="X435" s="1"/>
      <c r="Y435" s="1"/>
      <c r="Z435" s="1"/>
    </row>
    <row r="436" spans="1:26" ht="14.5" outlineLevel="1">
      <c r="A436" s="23" t="s">
        <v>89</v>
      </c>
      <c r="B436" s="46">
        <f>SUM(B426:B435)</f>
        <v>5227.0726255878326</v>
      </c>
      <c r="C436" s="46">
        <f t="shared" ref="C436:K436" si="98">SUM(C426:C435)</f>
        <v>7938.9413139425542</v>
      </c>
      <c r="D436" s="46">
        <f t="shared" si="98"/>
        <v>11711.755800898869</v>
      </c>
      <c r="E436" s="46">
        <f t="shared" si="98"/>
        <v>16548.844493869627</v>
      </c>
      <c r="F436" s="46">
        <f t="shared" si="98"/>
        <v>22779.111734073929</v>
      </c>
      <c r="G436" s="46">
        <f t="shared" si="98"/>
        <v>30748.658432357308</v>
      </c>
      <c r="H436" s="46">
        <f t="shared" si="98"/>
        <v>41116.130264642408</v>
      </c>
      <c r="I436" s="46">
        <f t="shared" si="98"/>
        <v>53077.604250402008</v>
      </c>
      <c r="J436" s="46">
        <f t="shared" si="98"/>
        <v>67894.953257808316</v>
      </c>
      <c r="K436" s="46">
        <f t="shared" si="98"/>
        <v>85316.588632829225</v>
      </c>
      <c r="L436" s="6"/>
      <c r="O436" s="1"/>
      <c r="P436" s="1"/>
      <c r="Q436" s="1"/>
      <c r="R436" s="1"/>
      <c r="S436" s="1"/>
      <c r="T436" s="1"/>
      <c r="U436" s="1"/>
      <c r="V436" s="1"/>
      <c r="W436" s="1"/>
      <c r="X436" s="1"/>
      <c r="Y436" s="1"/>
    </row>
    <row r="437" spans="1:26" outlineLevel="1"/>
    <row r="438" spans="1:26" outlineLevel="1">
      <c r="A438" t="s">
        <v>249</v>
      </c>
    </row>
    <row r="439" spans="1:26" ht="14.5" outlineLevel="1">
      <c r="A439" s="18" t="s">
        <v>41</v>
      </c>
      <c r="B439" s="17"/>
      <c r="C439" s="17"/>
      <c r="D439" s="17"/>
      <c r="E439" s="17"/>
      <c r="F439" s="17"/>
      <c r="G439" s="17"/>
      <c r="H439" s="17"/>
      <c r="I439" s="17"/>
      <c r="J439" s="17"/>
      <c r="K439" s="17"/>
    </row>
    <row r="440" spans="1:26" ht="14.5" outlineLevel="1">
      <c r="A440" s="17"/>
      <c r="B440" s="70">
        <v>2010</v>
      </c>
      <c r="C440" s="70">
        <v>2020</v>
      </c>
      <c r="D440" s="70">
        <v>2030</v>
      </c>
      <c r="E440" s="70">
        <v>2040</v>
      </c>
      <c r="F440" s="70">
        <v>2050</v>
      </c>
      <c r="G440" s="70">
        <v>2060</v>
      </c>
      <c r="H440" s="70">
        <v>2070</v>
      </c>
      <c r="I440" s="70">
        <v>2080</v>
      </c>
      <c r="J440" s="70">
        <v>2090</v>
      </c>
      <c r="K440" s="70">
        <v>2100</v>
      </c>
      <c r="O440" s="2"/>
      <c r="P440" s="2"/>
      <c r="Q440" s="2"/>
      <c r="R440" s="2"/>
      <c r="S440" s="2"/>
      <c r="T440" s="2"/>
      <c r="U440" s="2"/>
      <c r="V440" s="2"/>
      <c r="W440" s="2"/>
      <c r="X440" s="2"/>
      <c r="Y440" s="2"/>
      <c r="Z440" s="2"/>
    </row>
    <row r="441" spans="1:26" ht="14.5" outlineLevel="1">
      <c r="A441" s="17" t="s">
        <v>5</v>
      </c>
      <c r="B441" s="47">
        <f t="shared" ref="B441:K441" si="99">B412*B10/1000</f>
        <v>0.11729198769560906</v>
      </c>
      <c r="C441" s="47">
        <f t="shared" si="99"/>
        <v>0.14181672499660022</v>
      </c>
      <c r="D441" s="47">
        <f t="shared" si="99"/>
        <v>0.18186931936799744</v>
      </c>
      <c r="E441" s="47">
        <f t="shared" si="99"/>
        <v>0.25733167758826236</v>
      </c>
      <c r="F441" s="47">
        <f t="shared" si="99"/>
        <v>0.34054279433158335</v>
      </c>
      <c r="G441" s="47">
        <f t="shared" si="99"/>
        <v>0.51865813674303185</v>
      </c>
      <c r="H441" s="47">
        <f t="shared" si="99"/>
        <v>0.71896536647260356</v>
      </c>
      <c r="I441" s="47">
        <f t="shared" si="99"/>
        <v>0.97089271402781352</v>
      </c>
      <c r="J441" s="47">
        <f t="shared" si="99"/>
        <v>1.9067227074812085</v>
      </c>
      <c r="K441" s="47">
        <f t="shared" si="99"/>
        <v>3.3393696110314108</v>
      </c>
      <c r="L441" s="38"/>
      <c r="M441" s="39"/>
      <c r="O441" s="2"/>
      <c r="P441" s="2"/>
      <c r="Q441" s="2"/>
      <c r="R441" s="2"/>
      <c r="S441" s="2"/>
      <c r="T441" s="2"/>
      <c r="U441" s="2"/>
      <c r="V441" s="2"/>
      <c r="W441" s="2"/>
      <c r="X441" s="2"/>
      <c r="Y441" s="2"/>
      <c r="Z441" s="2"/>
    </row>
    <row r="442" spans="1:26" ht="14.5" outlineLevel="1">
      <c r="A442" s="17" t="s">
        <v>6</v>
      </c>
      <c r="B442" s="47">
        <f t="shared" ref="B442:K442" si="100">B413*B11/1000</f>
        <v>0.34076699680535949</v>
      </c>
      <c r="C442" s="47">
        <f t="shared" si="100"/>
        <v>0.6212852779879573</v>
      </c>
      <c r="D442" s="47">
        <f t="shared" si="100"/>
        <v>1.0756769003986586</v>
      </c>
      <c r="E442" s="47">
        <f t="shared" si="100"/>
        <v>1.579166114932671</v>
      </c>
      <c r="F442" s="47">
        <f t="shared" si="100"/>
        <v>1.9110468580965649</v>
      </c>
      <c r="G442" s="47">
        <f t="shared" si="100"/>
        <v>2.1032400657473187</v>
      </c>
      <c r="H442" s="47">
        <f t="shared" si="100"/>
        <v>2.2655050109157244</v>
      </c>
      <c r="I442" s="47">
        <f t="shared" si="100"/>
        <v>2.2886700861983149</v>
      </c>
      <c r="J442" s="47">
        <f t="shared" si="100"/>
        <v>2.4807508426987823</v>
      </c>
      <c r="K442" s="47">
        <f t="shared" si="100"/>
        <v>2.6379359809485048</v>
      </c>
      <c r="L442" s="38"/>
      <c r="M442" s="41"/>
      <c r="O442" s="2"/>
      <c r="P442" s="2"/>
      <c r="Q442" s="2"/>
      <c r="R442" s="2"/>
      <c r="S442" s="2"/>
      <c r="T442" s="2"/>
      <c r="U442" s="2"/>
      <c r="V442" s="2"/>
      <c r="W442" s="2"/>
      <c r="X442" s="2"/>
      <c r="Y442" s="2"/>
      <c r="Z442" s="2"/>
    </row>
    <row r="443" spans="1:26" ht="14.5" outlineLevel="1">
      <c r="A443" s="17" t="s">
        <v>11</v>
      </c>
      <c r="B443" s="47">
        <f t="shared" ref="B443:K443" si="101">B414*B12/1000</f>
        <v>2.4573152557943438</v>
      </c>
      <c r="C443" s="47">
        <f t="shared" si="101"/>
        <v>3.4543488429486238</v>
      </c>
      <c r="D443" s="47">
        <f t="shared" si="101"/>
        <v>4.8127751005542949</v>
      </c>
      <c r="E443" s="47">
        <f t="shared" si="101"/>
        <v>6.465175546676849</v>
      </c>
      <c r="F443" s="47">
        <f t="shared" si="101"/>
        <v>8.5743620690809657</v>
      </c>
      <c r="G443" s="47">
        <f t="shared" si="101"/>
        <v>10.983002364270622</v>
      </c>
      <c r="H443" s="47">
        <f t="shared" si="101"/>
        <v>13.700372925525009</v>
      </c>
      <c r="I443" s="47">
        <f t="shared" si="101"/>
        <v>16.437605319216768</v>
      </c>
      <c r="J443" s="47">
        <f t="shared" si="101"/>
        <v>19.139910122947363</v>
      </c>
      <c r="K443" s="47">
        <f t="shared" si="101"/>
        <v>21.727800234093372</v>
      </c>
      <c r="L443" s="38"/>
      <c r="M443" s="45"/>
      <c r="O443" s="2"/>
      <c r="P443" s="2"/>
      <c r="Q443" s="2"/>
      <c r="R443" s="2"/>
      <c r="S443" s="2"/>
      <c r="T443" s="2"/>
      <c r="U443" s="2"/>
      <c r="V443" s="2"/>
      <c r="W443" s="2"/>
      <c r="X443" s="2"/>
      <c r="Y443" s="2"/>
      <c r="Z443" s="2"/>
    </row>
    <row r="444" spans="1:26" ht="14.5" outlineLevel="1">
      <c r="A444" s="17" t="s">
        <v>2</v>
      </c>
      <c r="B444" s="47">
        <f t="shared" ref="B444:K444" si="102">B415*B13/1000</f>
        <v>0.23966486182590896</v>
      </c>
      <c r="C444" s="47">
        <f t="shared" si="102"/>
        <v>0.24294967264696701</v>
      </c>
      <c r="D444" s="47">
        <f t="shared" si="102"/>
        <v>0.31133126766137553</v>
      </c>
      <c r="E444" s="47">
        <f t="shared" si="102"/>
        <v>0.41195893272961409</v>
      </c>
      <c r="F444" s="47">
        <f t="shared" si="102"/>
        <v>0.54667572737551839</v>
      </c>
      <c r="G444" s="47">
        <f t="shared" si="102"/>
        <v>0.67257436350903332</v>
      </c>
      <c r="H444" s="47">
        <f t="shared" si="102"/>
        <v>0.823129216660764</v>
      </c>
      <c r="I444" s="47">
        <f t="shared" si="102"/>
        <v>0.90265986834453349</v>
      </c>
      <c r="J444" s="47">
        <f t="shared" si="102"/>
        <v>0.95808966570693865</v>
      </c>
      <c r="K444" s="47">
        <f t="shared" si="102"/>
        <v>1.0034233350345103</v>
      </c>
      <c r="L444" s="38"/>
      <c r="M444" s="45"/>
      <c r="O444" s="2"/>
      <c r="P444" s="2"/>
      <c r="Q444" s="2"/>
      <c r="R444" s="2"/>
      <c r="S444" s="2"/>
      <c r="T444" s="2"/>
      <c r="U444" s="2"/>
      <c r="V444" s="2"/>
      <c r="W444" s="2"/>
      <c r="X444" s="2"/>
      <c r="Y444" s="2"/>
      <c r="Z444" s="2"/>
    </row>
    <row r="445" spans="1:26" ht="14.5" outlineLevel="1">
      <c r="A445" s="17" t="s">
        <v>3</v>
      </c>
      <c r="B445" s="47">
        <f t="shared" ref="B445:K445" si="103">B416*B14/1000</f>
        <v>0.40968346538502753</v>
      </c>
      <c r="C445" s="47">
        <f t="shared" si="103"/>
        <v>0.50639427200763576</v>
      </c>
      <c r="D445" s="47">
        <f t="shared" si="103"/>
        <v>0.62965465054796832</v>
      </c>
      <c r="E445" s="47">
        <f t="shared" si="103"/>
        <v>0.80186401565019128</v>
      </c>
      <c r="F445" s="47">
        <f t="shared" si="103"/>
        <v>0.9965268506500593</v>
      </c>
      <c r="G445" s="47">
        <f t="shared" si="103"/>
        <v>1.0494980827292724</v>
      </c>
      <c r="H445" s="47">
        <f t="shared" si="103"/>
        <v>1.3682735135160715</v>
      </c>
      <c r="I445" s="47">
        <f t="shared" si="103"/>
        <v>1.8364518598908222</v>
      </c>
      <c r="J445" s="47">
        <f t="shared" si="103"/>
        <v>2.4174884307485995</v>
      </c>
      <c r="K445" s="47">
        <f t="shared" si="103"/>
        <v>3.0858110192257096</v>
      </c>
      <c r="L445" s="38"/>
      <c r="M445" s="45"/>
      <c r="O445" s="2"/>
      <c r="P445" s="2"/>
      <c r="Q445" s="2"/>
      <c r="R445" s="2"/>
      <c r="S445" s="2"/>
      <c r="T445" s="2"/>
      <c r="U445" s="2"/>
      <c r="V445" s="2"/>
      <c r="W445" s="2"/>
      <c r="X445" s="2"/>
      <c r="Y445" s="2"/>
      <c r="Z445" s="2"/>
    </row>
    <row r="446" spans="1:26" ht="14.5" outlineLevel="1">
      <c r="A446" s="17" t="s">
        <v>4</v>
      </c>
      <c r="B446" s="47">
        <f t="shared" ref="B446:K446" si="104">B417*B15/1000</f>
        <v>0.31809634010488302</v>
      </c>
      <c r="C446" s="47">
        <f t="shared" si="104"/>
        <v>0.37251928682224267</v>
      </c>
      <c r="D446" s="47">
        <f t="shared" si="104"/>
        <v>0.43670781421199545</v>
      </c>
      <c r="E446" s="47">
        <f t="shared" si="104"/>
        <v>0.52583203924188537</v>
      </c>
      <c r="F446" s="47">
        <f t="shared" si="104"/>
        <v>0.61472172156955052</v>
      </c>
      <c r="G446" s="47">
        <f t="shared" si="104"/>
        <v>0.75853093323263843</v>
      </c>
      <c r="H446" s="47">
        <f t="shared" si="104"/>
        <v>0.91604624017045999</v>
      </c>
      <c r="I446" s="47">
        <f t="shared" si="104"/>
        <v>0.93207267864111731</v>
      </c>
      <c r="J446" s="47">
        <f t="shared" si="104"/>
        <v>0.96521103309688805</v>
      </c>
      <c r="K446" s="47">
        <f t="shared" si="104"/>
        <v>1.0456711284491302</v>
      </c>
      <c r="L446" s="38"/>
      <c r="M446" s="45"/>
      <c r="O446" s="2"/>
      <c r="P446" s="2"/>
      <c r="Q446" s="2"/>
      <c r="R446" s="2"/>
      <c r="S446" s="2"/>
      <c r="T446" s="2"/>
      <c r="U446" s="2"/>
      <c r="V446" s="2"/>
      <c r="W446" s="2"/>
      <c r="X446" s="2"/>
      <c r="Y446" s="2"/>
      <c r="Z446" s="2"/>
    </row>
    <row r="447" spans="1:26" ht="14.5" outlineLevel="1">
      <c r="A447" s="17" t="s">
        <v>0</v>
      </c>
      <c r="B447" s="47">
        <f t="shared" ref="B447:K447" si="105">B418*B16/1000</f>
        <v>4.2220803876535697</v>
      </c>
      <c r="C447" s="47">
        <f t="shared" si="105"/>
        <v>5.6275874682169418</v>
      </c>
      <c r="D447" s="47">
        <f t="shared" si="105"/>
        <v>7.7325854250157331</v>
      </c>
      <c r="E447" s="47">
        <f t="shared" si="105"/>
        <v>10.28389155699143</v>
      </c>
      <c r="F447" s="47">
        <f t="shared" si="105"/>
        <v>13.476995838929286</v>
      </c>
      <c r="G447" s="47">
        <f t="shared" si="105"/>
        <v>17.225788523376874</v>
      </c>
      <c r="H447" s="47">
        <f t="shared" si="105"/>
        <v>21.578442639589785</v>
      </c>
      <c r="I447" s="47">
        <f t="shared" si="105"/>
        <v>26.115590473593077</v>
      </c>
      <c r="J447" s="47">
        <f t="shared" si="105"/>
        <v>30.738887976120274</v>
      </c>
      <c r="K447" s="47">
        <f t="shared" si="105"/>
        <v>35.17068332889329</v>
      </c>
      <c r="L447" s="38"/>
      <c r="M447" s="45"/>
      <c r="O447" s="2"/>
      <c r="P447" s="2"/>
      <c r="Q447" s="2"/>
      <c r="R447" s="2"/>
      <c r="S447" s="2"/>
      <c r="T447" s="2"/>
      <c r="U447" s="2"/>
      <c r="V447" s="2"/>
      <c r="W447" s="2"/>
      <c r="X447" s="2"/>
      <c r="Y447" s="2"/>
      <c r="Z447" s="2"/>
    </row>
    <row r="448" spans="1:26" ht="14.5" outlineLevel="1">
      <c r="A448" s="17" t="s">
        <v>1</v>
      </c>
      <c r="B448" s="47">
        <f t="shared" ref="B448:K448" si="106">B419*B17/1000</f>
        <v>0.7151584594088467</v>
      </c>
      <c r="C448" s="47">
        <f t="shared" si="106"/>
        <v>0.83078226987821646</v>
      </c>
      <c r="D448" s="47">
        <f t="shared" si="106"/>
        <v>0.97646315861264055</v>
      </c>
      <c r="E448" s="47">
        <f t="shared" si="106"/>
        <v>1.1111182193853553</v>
      </c>
      <c r="F448" s="47">
        <f t="shared" si="106"/>
        <v>1.2610304270353117</v>
      </c>
      <c r="G448" s="47">
        <f t="shared" si="106"/>
        <v>1.3853390012834321</v>
      </c>
      <c r="H448" s="47">
        <f t="shared" si="106"/>
        <v>1.4966914981048591</v>
      </c>
      <c r="I448" s="47">
        <f t="shared" si="106"/>
        <v>1.582878086530199</v>
      </c>
      <c r="J448" s="47">
        <f t="shared" si="106"/>
        <v>1.6584822611785541</v>
      </c>
      <c r="K448" s="47">
        <f t="shared" si="106"/>
        <v>1.730951292391727</v>
      </c>
      <c r="L448" s="38"/>
      <c r="M448" s="45"/>
      <c r="O448" s="2"/>
      <c r="P448" s="2"/>
      <c r="Q448" s="2"/>
      <c r="R448" s="2"/>
      <c r="S448" s="2"/>
      <c r="T448" s="2"/>
      <c r="U448" s="2"/>
      <c r="V448" s="2"/>
      <c r="W448" s="2"/>
      <c r="X448" s="2"/>
      <c r="Y448" s="2"/>
      <c r="Z448" s="2"/>
    </row>
    <row r="449" spans="1:26" ht="14.5" outlineLevel="1">
      <c r="A449" s="17" t="s">
        <v>7</v>
      </c>
      <c r="B449" s="47">
        <f t="shared" ref="B449:K449" si="107">B420*B18/1000</f>
        <v>1.9490387703688181</v>
      </c>
      <c r="C449" s="47">
        <f t="shared" si="107"/>
        <v>2.8439123675217117</v>
      </c>
      <c r="D449" s="47">
        <f t="shared" si="107"/>
        <v>3.9980574979020949</v>
      </c>
      <c r="E449" s="47">
        <f t="shared" si="107"/>
        <v>5.0536090407238596</v>
      </c>
      <c r="F449" s="47">
        <f t="shared" si="107"/>
        <v>6.1490650312333726</v>
      </c>
      <c r="G449" s="47">
        <f t="shared" si="107"/>
        <v>6.7909108532183984</v>
      </c>
      <c r="H449" s="47">
        <f t="shared" si="107"/>
        <v>7.2483270374923379</v>
      </c>
      <c r="I449" s="47">
        <f t="shared" si="107"/>
        <v>7.9214195843310176</v>
      </c>
      <c r="J449" s="47">
        <f t="shared" si="107"/>
        <v>8.3962585090959578</v>
      </c>
      <c r="K449" s="47">
        <f t="shared" si="107"/>
        <v>8.6712763553671124</v>
      </c>
      <c r="L449" s="38"/>
      <c r="M449" s="45"/>
      <c r="O449" s="2"/>
      <c r="P449" s="2"/>
      <c r="Q449" s="2"/>
      <c r="R449" s="2"/>
      <c r="S449" s="2"/>
      <c r="T449" s="2"/>
      <c r="U449" s="2"/>
      <c r="V449" s="2"/>
      <c r="W449" s="2"/>
      <c r="X449" s="2"/>
      <c r="Y449" s="2"/>
      <c r="Z449" s="2"/>
    </row>
    <row r="450" spans="1:26" ht="14.5" outlineLevel="1">
      <c r="A450" s="17" t="s">
        <v>8</v>
      </c>
      <c r="B450" s="47">
        <f t="shared" ref="B450:K450" si="108">B421*B19/1000</f>
        <v>0.23061820711026368</v>
      </c>
      <c r="C450" s="47">
        <f t="shared" si="108"/>
        <v>0.31809987944519497</v>
      </c>
      <c r="D450" s="47">
        <f t="shared" si="108"/>
        <v>0.45647093746851997</v>
      </c>
      <c r="E450" s="47">
        <f t="shared" si="108"/>
        <v>0.71787603867116367</v>
      </c>
      <c r="F450" s="47">
        <f t="shared" si="108"/>
        <v>1.0960838705019464</v>
      </c>
      <c r="G450" s="47">
        <f t="shared" si="108"/>
        <v>2.729895128338407</v>
      </c>
      <c r="H450" s="47">
        <f t="shared" si="108"/>
        <v>5.2940922080278261</v>
      </c>
      <c r="I450" s="47">
        <f t="shared" si="108"/>
        <v>7.9258627645492945</v>
      </c>
      <c r="J450" s="47">
        <f t="shared" si="108"/>
        <v>11.519277631221128</v>
      </c>
      <c r="K450" s="47">
        <f t="shared" si="108"/>
        <v>16.010273045367377</v>
      </c>
      <c r="L450" s="38"/>
      <c r="M450" s="45"/>
      <c r="N450" s="45"/>
      <c r="O450" s="2"/>
      <c r="P450" s="2"/>
      <c r="Q450" s="2"/>
      <c r="R450" s="2"/>
      <c r="S450" s="2"/>
      <c r="T450" s="2"/>
      <c r="U450" s="2"/>
      <c r="V450" s="2"/>
      <c r="W450" s="2"/>
      <c r="X450" s="2"/>
    </row>
    <row r="451" spans="1:26" ht="14.5" outlineLevel="1">
      <c r="A451" s="17" t="s">
        <v>89</v>
      </c>
      <c r="B451" s="47">
        <f>SUM(B441:B450)</f>
        <v>10.999714732152629</v>
      </c>
      <c r="C451" s="47">
        <f t="shared" ref="C451:K451" si="109">SUM(C441:C450)</f>
        <v>14.959696062472091</v>
      </c>
      <c r="D451" s="47">
        <f t="shared" si="109"/>
        <v>20.611592071741281</v>
      </c>
      <c r="E451" s="47">
        <f t="shared" si="109"/>
        <v>27.20782318259128</v>
      </c>
      <c r="F451" s="47">
        <f t="shared" si="109"/>
        <v>34.967051188804163</v>
      </c>
      <c r="G451" s="47">
        <f t="shared" si="109"/>
        <v>44.217437452449026</v>
      </c>
      <c r="H451" s="47">
        <f t="shared" si="109"/>
        <v>55.40984565647544</v>
      </c>
      <c r="I451" s="47">
        <f t="shared" si="109"/>
        <v>66.914103435322957</v>
      </c>
      <c r="J451" s="47">
        <f t="shared" si="109"/>
        <v>80.181079180295697</v>
      </c>
      <c r="K451" s="47">
        <f t="shared" si="109"/>
        <v>94.423195330802145</v>
      </c>
      <c r="L451" s="38"/>
      <c r="M451" s="45"/>
      <c r="N451" s="45"/>
      <c r="O451" s="2"/>
      <c r="P451" s="2"/>
      <c r="Q451" s="2"/>
      <c r="R451" s="2"/>
      <c r="S451" s="2"/>
      <c r="T451" s="2"/>
      <c r="U451" s="2"/>
      <c r="V451" s="2"/>
      <c r="W451" s="2"/>
      <c r="X451" s="2"/>
    </row>
    <row r="452" spans="1:26" ht="14.5" outlineLevel="1">
      <c r="A452" s="16"/>
      <c r="B452" s="2"/>
      <c r="C452" s="2"/>
      <c r="D452" s="2"/>
      <c r="E452" s="2"/>
      <c r="F452" s="2"/>
      <c r="G452" s="2"/>
      <c r="H452" s="2"/>
      <c r="I452" s="2"/>
      <c r="J452" s="2"/>
      <c r="K452" s="2"/>
      <c r="L452" s="38"/>
      <c r="M452" s="45"/>
      <c r="N452" s="45"/>
    </row>
    <row r="453" spans="1:26" ht="14.5" outlineLevel="1">
      <c r="A453" s="16"/>
      <c r="B453" s="2"/>
      <c r="C453" s="2"/>
      <c r="D453" s="2"/>
      <c r="E453" s="2"/>
      <c r="F453" s="2"/>
      <c r="G453" s="2"/>
      <c r="H453" s="2"/>
      <c r="I453" s="2"/>
      <c r="J453" s="2"/>
      <c r="K453" s="2"/>
      <c r="L453" s="38"/>
      <c r="M453" s="45"/>
      <c r="N453" s="45"/>
    </row>
    <row r="454" spans="1:26" ht="14.5" outlineLevel="1">
      <c r="A454" s="16" t="s">
        <v>244</v>
      </c>
      <c r="B454" s="2"/>
      <c r="C454" s="2"/>
      <c r="D454" s="2"/>
      <c r="E454" s="2"/>
      <c r="F454" s="2"/>
      <c r="G454" s="2"/>
      <c r="H454" s="2"/>
      <c r="I454" s="2"/>
      <c r="J454" s="2"/>
      <c r="K454" s="2"/>
      <c r="L454" s="38"/>
      <c r="M454" s="45"/>
      <c r="N454" s="45"/>
    </row>
    <row r="455" spans="1:26" ht="14.5" outlineLevel="1">
      <c r="A455" s="16"/>
      <c r="B455" s="2"/>
      <c r="C455" s="2"/>
      <c r="D455" s="2"/>
      <c r="E455" s="2"/>
      <c r="F455" s="2"/>
      <c r="G455" s="2"/>
      <c r="H455" s="2"/>
      <c r="I455" s="2"/>
      <c r="J455" s="2"/>
      <c r="K455" s="2"/>
      <c r="L455" s="38"/>
      <c r="M455" s="45"/>
      <c r="N455" s="45"/>
    </row>
    <row r="456" spans="1:26" ht="14.5" outlineLevel="1">
      <c r="A456" t="s">
        <v>208</v>
      </c>
      <c r="L456" s="38"/>
      <c r="M456" s="45" t="s">
        <v>211</v>
      </c>
      <c r="N456" s="45"/>
    </row>
    <row r="457" spans="1:26" ht="14.5" outlineLevel="1">
      <c r="A457" s="22" t="s">
        <v>45</v>
      </c>
      <c r="B457" s="21"/>
      <c r="C457" s="21"/>
      <c r="D457" s="21"/>
      <c r="E457" s="21"/>
      <c r="F457" s="21"/>
      <c r="G457" s="21"/>
      <c r="H457" s="21"/>
      <c r="I457" s="21"/>
      <c r="J457" s="21"/>
      <c r="K457" s="21"/>
      <c r="L457" s="38"/>
      <c r="M457" s="45" t="s">
        <v>212</v>
      </c>
      <c r="N457" s="45"/>
    </row>
    <row r="458" spans="1:26" ht="14.5" outlineLevel="1">
      <c r="A458" s="21"/>
      <c r="B458" s="72">
        <v>2010</v>
      </c>
      <c r="C458" s="72">
        <v>2020</v>
      </c>
      <c r="D458" s="72">
        <v>2030</v>
      </c>
      <c r="E458" s="72">
        <v>2040</v>
      </c>
      <c r="F458" s="72">
        <v>2050</v>
      </c>
      <c r="G458" s="72">
        <v>2060</v>
      </c>
      <c r="H458" s="72">
        <v>2070</v>
      </c>
      <c r="I458" s="72">
        <v>2080</v>
      </c>
      <c r="J458" s="72">
        <v>2090</v>
      </c>
      <c r="K458" s="72">
        <v>2100</v>
      </c>
      <c r="L458" s="38"/>
      <c r="M458" s="45" t="s">
        <v>243</v>
      </c>
      <c r="N458" s="45"/>
    </row>
    <row r="459" spans="1:26" ht="14.5" outlineLevel="1">
      <c r="A459" s="21" t="s">
        <v>5</v>
      </c>
      <c r="B459" s="44">
        <v>2.4081633929956068</v>
      </c>
      <c r="C459" s="44">
        <v>2.1778998063176096</v>
      </c>
      <c r="D459" s="44">
        <v>2.030160535540535</v>
      </c>
      <c r="E459" s="44">
        <v>1.8924432557046535</v>
      </c>
      <c r="F459" s="44">
        <v>1.764068118439948</v>
      </c>
      <c r="G459" s="44">
        <v>1.6444013933392816</v>
      </c>
      <c r="H459" s="44">
        <v>1.5328523395159479</v>
      </c>
      <c r="I459" s="44">
        <v>1.42887028938118</v>
      </c>
      <c r="J459" s="44">
        <v>1.3319419302455358</v>
      </c>
      <c r="K459" s="44">
        <v>1.2415887703246482</v>
      </c>
      <c r="L459" s="38"/>
      <c r="M459" s="45"/>
      <c r="N459" s="45"/>
    </row>
    <row r="460" spans="1:26" ht="14.5" outlineLevel="1">
      <c r="A460" s="21" t="s">
        <v>6</v>
      </c>
      <c r="B460" s="44">
        <v>2.2320375102165686</v>
      </c>
      <c r="C460" s="44">
        <v>1.9189505957974871</v>
      </c>
      <c r="D460" s="44">
        <v>1.7887773156227196</v>
      </c>
      <c r="E460" s="44">
        <v>1.6674344258230709</v>
      </c>
      <c r="F460" s="44">
        <v>1.5543229110393804</v>
      </c>
      <c r="G460" s="44">
        <v>1.4488843905147268</v>
      </c>
      <c r="H460" s="44">
        <v>1.3505983616193666</v>
      </c>
      <c r="I460" s="44">
        <v>1.2589796303629766</v>
      </c>
      <c r="J460" s="44">
        <v>1.1735759162097956</v>
      </c>
      <c r="K460" s="44">
        <v>1.0939656193727116</v>
      </c>
      <c r="L460" s="38"/>
      <c r="M460" s="45"/>
      <c r="N460" s="45"/>
    </row>
    <row r="461" spans="1:26" ht="14.5" outlineLevel="1">
      <c r="A461" s="21" t="s">
        <v>11</v>
      </c>
      <c r="B461" s="44">
        <v>2.1318423765457832</v>
      </c>
      <c r="C461" s="44">
        <v>1.9278994566661294</v>
      </c>
      <c r="D461" s="44">
        <v>1.7969932189137936</v>
      </c>
      <c r="E461" s="44">
        <v>1.6748873112611131</v>
      </c>
      <c r="F461" s="44">
        <v>1.5610798818439153</v>
      </c>
      <c r="G461" s="44">
        <v>1.4550336309432754</v>
      </c>
      <c r="H461" s="44">
        <v>1.3561907859891236</v>
      </c>
      <c r="I461" s="44">
        <v>1.2641493225968123</v>
      </c>
      <c r="J461" s="44">
        <v>1.1783535493771096</v>
      </c>
      <c r="K461" s="44">
        <v>1.0983819803640003</v>
      </c>
      <c r="L461" s="38"/>
      <c r="M461" s="45"/>
      <c r="N461" s="45"/>
    </row>
    <row r="462" spans="1:26" ht="14.5" outlineLevel="1">
      <c r="A462" s="21" t="s">
        <v>2</v>
      </c>
      <c r="B462" s="44">
        <v>2.4372780387298314</v>
      </c>
      <c r="C462" s="44">
        <v>1.9914336082703579</v>
      </c>
      <c r="D462" s="44">
        <v>1.8563433951056503</v>
      </c>
      <c r="E462" s="44">
        <v>1.7304171157106134</v>
      </c>
      <c r="F462" s="44">
        <v>1.6130331285897785</v>
      </c>
      <c r="G462" s="44">
        <v>1.5036119617088057</v>
      </c>
      <c r="H462" s="44">
        <v>1.4016134519012566</v>
      </c>
      <c r="I462" s="44">
        <v>1.3065340783255963</v>
      </c>
      <c r="J462" s="44">
        <v>1.2179044768088994</v>
      </c>
      <c r="K462" s="44">
        <v>1.1352871228066916</v>
      </c>
      <c r="L462" s="38"/>
      <c r="M462" s="45"/>
      <c r="N462" s="45"/>
    </row>
    <row r="463" spans="1:26" ht="14.5" outlineLevel="1">
      <c r="A463" s="21" t="s">
        <v>3</v>
      </c>
      <c r="B463" s="44">
        <v>2.1501458866032204</v>
      </c>
      <c r="C463" s="44">
        <v>1.9445533984978656</v>
      </c>
      <c r="D463" s="44">
        <v>1.8126433353040488</v>
      </c>
      <c r="E463" s="44">
        <v>1.6896814783077261</v>
      </c>
      <c r="F463" s="44">
        <v>1.5750608200356675</v>
      </c>
      <c r="G463" s="44">
        <v>1.4682155297672153</v>
      </c>
      <c r="H463" s="44">
        <v>1.3686181602820959</v>
      </c>
      <c r="I463" s="44">
        <v>1.2757770440903389</v>
      </c>
      <c r="J463" s="44">
        <v>1.1892338662906565</v>
      </c>
      <c r="K463" s="44">
        <v>1.1085614020755785</v>
      </c>
      <c r="L463" s="38"/>
      <c r="M463" s="45"/>
      <c r="N463" s="45"/>
    </row>
    <row r="464" spans="1:26" ht="14.5" outlineLevel="1">
      <c r="A464" s="21" t="s">
        <v>4</v>
      </c>
      <c r="B464" s="44">
        <v>2.4081633929956068</v>
      </c>
      <c r="C464" s="44">
        <v>2.1778998063176096</v>
      </c>
      <c r="D464" s="44">
        <v>2.030160535540535</v>
      </c>
      <c r="E464" s="44">
        <v>1.8924432557046535</v>
      </c>
      <c r="F464" s="44">
        <v>1.764068118439948</v>
      </c>
      <c r="G464" s="44">
        <v>1.6444013933392816</v>
      </c>
      <c r="H464" s="44">
        <v>1.5328523395159479</v>
      </c>
      <c r="I464" s="44">
        <v>1.42887028938118</v>
      </c>
      <c r="J464" s="44">
        <v>1.3319419302455358</v>
      </c>
      <c r="K464" s="44">
        <v>1.2415887703246482</v>
      </c>
      <c r="L464" s="38"/>
      <c r="M464" s="45"/>
      <c r="N464" s="45"/>
    </row>
    <row r="465" spans="1:14" ht="14.5" outlineLevel="1">
      <c r="A465" s="21" t="s">
        <v>0</v>
      </c>
      <c r="B465" s="44">
        <v>2.0641400511390917</v>
      </c>
      <c r="C465" s="44">
        <v>1.8667712625579511</v>
      </c>
      <c r="D465" s="44">
        <v>1.740137601891887</v>
      </c>
      <c r="E465" s="44">
        <v>1.6220942191754173</v>
      </c>
      <c r="F465" s="44">
        <v>1.5120583872342412</v>
      </c>
      <c r="G465" s="44">
        <v>1.4094869085765271</v>
      </c>
      <c r="H465" s="44">
        <v>1.3138734338708125</v>
      </c>
      <c r="I465" s="44">
        <v>1.2247459623267256</v>
      </c>
      <c r="J465" s="44">
        <v>1.1416645116390305</v>
      </c>
      <c r="K465" s="44">
        <v>1.0642189459925555</v>
      </c>
      <c r="L465" s="38"/>
      <c r="M465" s="45"/>
      <c r="N465" s="45"/>
    </row>
    <row r="466" spans="1:14" ht="14.5" outlineLevel="1">
      <c r="A466" s="21" t="s">
        <v>1</v>
      </c>
      <c r="B466" s="44">
        <v>1.6341108738184476</v>
      </c>
      <c r="C466" s="44">
        <v>1.477860582858378</v>
      </c>
      <c r="D466" s="44">
        <v>1.3776089348310772</v>
      </c>
      <c r="E466" s="44">
        <v>1.284157923513872</v>
      </c>
      <c r="F466" s="44">
        <v>1.1970462232271075</v>
      </c>
      <c r="G466" s="44">
        <v>1.1158438026230839</v>
      </c>
      <c r="H466" s="44">
        <v>1.0401498018143931</v>
      </c>
      <c r="I466" s="44">
        <v>0.96959055350865775</v>
      </c>
      <c r="J466" s="44">
        <v>0.90381773838089918</v>
      </c>
      <c r="K466" s="44">
        <v>0.84250666557743981</v>
      </c>
      <c r="L466" s="38"/>
      <c r="M466" s="45"/>
      <c r="N466" s="45"/>
    </row>
    <row r="467" spans="1:14" ht="14.5" outlineLevel="1">
      <c r="A467" s="21" t="s">
        <v>7</v>
      </c>
      <c r="B467" s="44">
        <v>2.2320375102165686</v>
      </c>
      <c r="C467" s="44">
        <v>1.9189505957974871</v>
      </c>
      <c r="D467" s="44">
        <v>1.7887773156227196</v>
      </c>
      <c r="E467" s="44">
        <v>1.6674344258230709</v>
      </c>
      <c r="F467" s="44">
        <v>1.5543229110393804</v>
      </c>
      <c r="G467" s="44">
        <v>1.4488843905147268</v>
      </c>
      <c r="H467" s="44">
        <v>1.3505983616193666</v>
      </c>
      <c r="I467" s="44">
        <v>1.2589796303629766</v>
      </c>
      <c r="J467" s="44">
        <v>1.1735759162097956</v>
      </c>
      <c r="K467" s="44">
        <v>1.0939656193727116</v>
      </c>
      <c r="L467" s="38"/>
      <c r="M467" s="45"/>
      <c r="N467" s="45"/>
    </row>
    <row r="468" spans="1:14" ht="14.5" outlineLevel="1">
      <c r="A468" s="21" t="s">
        <v>8</v>
      </c>
      <c r="B468" s="44">
        <v>2.4081633929956068</v>
      </c>
      <c r="C468" s="44">
        <v>2.1778998063176096</v>
      </c>
      <c r="D468" s="44">
        <v>2.030160535540535</v>
      </c>
      <c r="E468" s="44">
        <v>1.8924432557046535</v>
      </c>
      <c r="F468" s="44">
        <v>1.764068118439948</v>
      </c>
      <c r="G468" s="44">
        <v>1.6444013933392816</v>
      </c>
      <c r="H468" s="44">
        <v>1.5328523395159479</v>
      </c>
      <c r="I468" s="44">
        <v>1.42887028938118</v>
      </c>
      <c r="J468" s="44">
        <v>1.3319419302455358</v>
      </c>
      <c r="K468" s="44">
        <v>1.2415887703246482</v>
      </c>
      <c r="L468" s="38"/>
      <c r="M468" s="45"/>
      <c r="N468" s="45"/>
    </row>
    <row r="469" spans="1:14" ht="14.5" outlineLevel="1">
      <c r="A469" s="16"/>
      <c r="B469" s="2"/>
      <c r="C469" s="2"/>
      <c r="D469" s="2"/>
      <c r="E469" s="2"/>
      <c r="F469" s="2"/>
      <c r="G469" s="2"/>
      <c r="H469" s="2"/>
      <c r="I469" s="2"/>
      <c r="J469" s="2"/>
      <c r="K469" s="2"/>
      <c r="L469" s="38"/>
      <c r="M469" s="45"/>
      <c r="N469" s="45"/>
    </row>
    <row r="470" spans="1:14" ht="14.5" outlineLevel="1">
      <c r="A470" t="s">
        <v>209</v>
      </c>
      <c r="L470" s="38"/>
      <c r="M470" s="45"/>
      <c r="N470" s="45"/>
    </row>
    <row r="471" spans="1:14" ht="14.5" outlineLevel="1">
      <c r="A471" s="22" t="s">
        <v>45</v>
      </c>
      <c r="B471" s="21"/>
      <c r="C471" s="21"/>
      <c r="D471" s="21"/>
      <c r="E471" s="21"/>
      <c r="F471" s="21"/>
      <c r="G471" s="21"/>
      <c r="H471" s="21"/>
      <c r="I471" s="21"/>
      <c r="J471" s="21"/>
      <c r="K471" s="21"/>
      <c r="L471" s="38"/>
      <c r="M471" s="45"/>
      <c r="N471" s="45"/>
    </row>
    <row r="472" spans="1:14" ht="14.5" outlineLevel="1">
      <c r="A472" s="21"/>
      <c r="B472" s="72">
        <v>2010</v>
      </c>
      <c r="C472" s="72">
        <v>2020</v>
      </c>
      <c r="D472" s="72">
        <v>2030</v>
      </c>
      <c r="E472" s="72">
        <v>2040</v>
      </c>
      <c r="F472" s="72">
        <v>2050</v>
      </c>
      <c r="G472" s="72">
        <v>2060</v>
      </c>
      <c r="H472" s="72">
        <v>2070</v>
      </c>
      <c r="I472" s="72">
        <v>2080</v>
      </c>
      <c r="J472" s="72">
        <v>2090</v>
      </c>
      <c r="K472" s="72">
        <v>2100</v>
      </c>
      <c r="L472" s="38"/>
      <c r="M472" s="45"/>
      <c r="N472" s="45"/>
    </row>
    <row r="473" spans="1:14" ht="14.5" outlineLevel="1">
      <c r="A473" s="21" t="s">
        <v>5</v>
      </c>
      <c r="B473" s="44">
        <f>'SSP2 26 (base)'!B473*'Transport demand all'!B$232</f>
        <v>2.4500000000000002</v>
      </c>
      <c r="C473" s="44">
        <f>'SSP2 26 (base)'!C473*'Transport demand all'!C$232</f>
        <v>2.1063395835349006</v>
      </c>
      <c r="D473" s="44">
        <f>'SSP2 26 (base)'!D473*'Transport demand all'!D$232</f>
        <v>1.8994181569965189</v>
      </c>
      <c r="E473" s="44">
        <f>'SSP2 26 (base)'!E473*'Transport demand all'!E$232</f>
        <v>1.7814969157142282</v>
      </c>
      <c r="F473" s="44">
        <f>'SSP2 26 (base)'!F473*'Transport demand all'!F$232</f>
        <v>1.7184815688047481</v>
      </c>
      <c r="G473" s="44">
        <f>'SSP2 26 (base)'!G473*'Transport demand all'!G$232</f>
        <v>1.6864974155137387</v>
      </c>
      <c r="H473" s="44">
        <f>'SSP2 26 (base)'!H473*'Transport demand all'!H$232</f>
        <v>1.6692545682893798</v>
      </c>
      <c r="I473" s="44">
        <f>'SSP2 26 (base)'!I473*'Transport demand all'!I$232</f>
        <v>1.6560312164112863</v>
      </c>
      <c r="J473" s="44">
        <f>'SSP2 26 (base)'!J473*'Transport demand all'!J$232</f>
        <v>1.640138809717937</v>
      </c>
      <c r="K473" s="44">
        <f>'SSP2 26 (base)'!K473*'Transport demand all'!K$232</f>
        <v>1.6177617261375592</v>
      </c>
      <c r="L473" s="38"/>
      <c r="M473" s="45"/>
      <c r="N473" s="45"/>
    </row>
    <row r="474" spans="1:14" ht="14.5" outlineLevel="1">
      <c r="A474" s="21" t="s">
        <v>6</v>
      </c>
      <c r="B474" s="44">
        <f>'SSP2 26 (base)'!B474*'Transport demand all'!B$232</f>
        <v>2.4500000000000002</v>
      </c>
      <c r="C474" s="44">
        <f>'SSP2 26 (base)'!C474*'Transport demand all'!C$232</f>
        <v>2.1063395835349006</v>
      </c>
      <c r="D474" s="44">
        <f>'SSP2 26 (base)'!D474*'Transport demand all'!D$232</f>
        <v>1.8994181569965189</v>
      </c>
      <c r="E474" s="44">
        <f>'SSP2 26 (base)'!E474*'Transport demand all'!E$232</f>
        <v>1.7814969157142282</v>
      </c>
      <c r="F474" s="44">
        <f>'SSP2 26 (base)'!F474*'Transport demand all'!F$232</f>
        <v>1.7184815688047481</v>
      </c>
      <c r="G474" s="44">
        <f>'SSP2 26 (base)'!G474*'Transport demand all'!G$232</f>
        <v>1.6864974155137387</v>
      </c>
      <c r="H474" s="44">
        <f>'SSP2 26 (base)'!H474*'Transport demand all'!H$232</f>
        <v>1.6692545682893798</v>
      </c>
      <c r="I474" s="44">
        <f>'SSP2 26 (base)'!I474*'Transport demand all'!I$232</f>
        <v>1.6560312164112863</v>
      </c>
      <c r="J474" s="44">
        <f>'SSP2 26 (base)'!J474*'Transport demand all'!J$232</f>
        <v>1.640138809717937</v>
      </c>
      <c r="K474" s="44">
        <f>'SSP2 26 (base)'!K474*'Transport demand all'!K$232</f>
        <v>1.6177617261375592</v>
      </c>
      <c r="L474" s="38"/>
      <c r="M474" s="45"/>
      <c r="N474" s="45"/>
    </row>
    <row r="475" spans="1:14" ht="14.5" outlineLevel="1">
      <c r="A475" s="21" t="s">
        <v>11</v>
      </c>
      <c r="B475" s="44">
        <f>'SSP2 26 (base)'!B475*'Transport demand all'!B$232</f>
        <v>2.4500000000000002</v>
      </c>
      <c r="C475" s="44">
        <f>'SSP2 26 (base)'!C475*'Transport demand all'!C$232</f>
        <v>2.1063395835349006</v>
      </c>
      <c r="D475" s="44">
        <f>'SSP2 26 (base)'!D475*'Transport demand all'!D$232</f>
        <v>1.8994181569965189</v>
      </c>
      <c r="E475" s="44">
        <f>'SSP2 26 (base)'!E475*'Transport demand all'!E$232</f>
        <v>1.7814969157142282</v>
      </c>
      <c r="F475" s="44">
        <f>'SSP2 26 (base)'!F475*'Transport demand all'!F$232</f>
        <v>1.7184815688047481</v>
      </c>
      <c r="G475" s="44">
        <f>'SSP2 26 (base)'!G475*'Transport demand all'!G$232</f>
        <v>1.6864974155137387</v>
      </c>
      <c r="H475" s="44">
        <f>'SSP2 26 (base)'!H475*'Transport demand all'!H$232</f>
        <v>1.6692545682893798</v>
      </c>
      <c r="I475" s="44">
        <f>'SSP2 26 (base)'!I475*'Transport demand all'!I$232</f>
        <v>1.6560312164112863</v>
      </c>
      <c r="J475" s="44">
        <f>'SSP2 26 (base)'!J475*'Transport demand all'!J$232</f>
        <v>1.640138809717937</v>
      </c>
      <c r="K475" s="44">
        <f>'SSP2 26 (base)'!K475*'Transport demand all'!K$232</f>
        <v>1.6177617261375592</v>
      </c>
      <c r="L475" s="38"/>
      <c r="M475" s="45"/>
      <c r="N475" s="45"/>
    </row>
    <row r="476" spans="1:14" ht="14.5" outlineLevel="1">
      <c r="A476" s="21" t="s">
        <v>2</v>
      </c>
      <c r="B476" s="44">
        <f>'SSP2 26 (base)'!B476*'Transport demand all'!B$232</f>
        <v>2.4500000000000002</v>
      </c>
      <c r="C476" s="44">
        <f>'SSP2 26 (base)'!C476*'Transport demand all'!C$232</f>
        <v>2.1063395835349006</v>
      </c>
      <c r="D476" s="44">
        <f>'SSP2 26 (base)'!D476*'Transport demand all'!D$232</f>
        <v>1.8994181569965189</v>
      </c>
      <c r="E476" s="44">
        <f>'SSP2 26 (base)'!E476*'Transport demand all'!E$232</f>
        <v>1.7814969157142282</v>
      </c>
      <c r="F476" s="44">
        <f>'SSP2 26 (base)'!F476*'Transport demand all'!F$232</f>
        <v>1.7184815688047481</v>
      </c>
      <c r="G476" s="44">
        <f>'SSP2 26 (base)'!G476*'Transport demand all'!G$232</f>
        <v>1.6864974155137387</v>
      </c>
      <c r="H476" s="44">
        <f>'SSP2 26 (base)'!H476*'Transport demand all'!H$232</f>
        <v>1.6692545682893798</v>
      </c>
      <c r="I476" s="44">
        <f>'SSP2 26 (base)'!I476*'Transport demand all'!I$232</f>
        <v>1.6560312164112863</v>
      </c>
      <c r="J476" s="44">
        <f>'SSP2 26 (base)'!J476*'Transport demand all'!J$232</f>
        <v>1.640138809717937</v>
      </c>
      <c r="K476" s="44">
        <f>'SSP2 26 (base)'!K476*'Transport demand all'!K$232</f>
        <v>1.6177617261375592</v>
      </c>
      <c r="L476" s="38"/>
      <c r="M476" s="45"/>
      <c r="N476" s="45"/>
    </row>
    <row r="477" spans="1:14" ht="14.5" outlineLevel="1">
      <c r="A477" s="21" t="s">
        <v>3</v>
      </c>
      <c r="B477" s="44">
        <f>'SSP2 26 (base)'!B477*'Transport demand all'!B$232</f>
        <v>2.4500000000000002</v>
      </c>
      <c r="C477" s="44">
        <f>'SSP2 26 (base)'!C477*'Transport demand all'!C$232</f>
        <v>2.1063395835349006</v>
      </c>
      <c r="D477" s="44">
        <f>'SSP2 26 (base)'!D477*'Transport demand all'!D$232</f>
        <v>1.8994181569965189</v>
      </c>
      <c r="E477" s="44">
        <f>'SSP2 26 (base)'!E477*'Transport demand all'!E$232</f>
        <v>1.7814969157142282</v>
      </c>
      <c r="F477" s="44">
        <f>'SSP2 26 (base)'!F477*'Transport demand all'!F$232</f>
        <v>1.7184815688047481</v>
      </c>
      <c r="G477" s="44">
        <f>'SSP2 26 (base)'!G477*'Transport demand all'!G$232</f>
        <v>1.6864974155137387</v>
      </c>
      <c r="H477" s="44">
        <f>'SSP2 26 (base)'!H477*'Transport demand all'!H$232</f>
        <v>1.6692545682893798</v>
      </c>
      <c r="I477" s="44">
        <f>'SSP2 26 (base)'!I477*'Transport demand all'!I$232</f>
        <v>1.6560312164112863</v>
      </c>
      <c r="J477" s="44">
        <f>'SSP2 26 (base)'!J477*'Transport demand all'!J$232</f>
        <v>1.640138809717937</v>
      </c>
      <c r="K477" s="44">
        <f>'SSP2 26 (base)'!K477*'Transport demand all'!K$232</f>
        <v>1.6177617261375592</v>
      </c>
      <c r="L477" s="38"/>
      <c r="M477" s="45"/>
      <c r="N477" s="45"/>
    </row>
    <row r="478" spans="1:14" ht="14.5" outlineLevel="1">
      <c r="A478" s="21" t="s">
        <v>4</v>
      </c>
      <c r="B478" s="44">
        <f>'SSP2 26 (base)'!B478*'Transport demand all'!B$232</f>
        <v>2.4500000000000002</v>
      </c>
      <c r="C478" s="44">
        <f>'SSP2 26 (base)'!C478*'Transport demand all'!C$232</f>
        <v>2.1063395835349006</v>
      </c>
      <c r="D478" s="44">
        <f>'SSP2 26 (base)'!D478*'Transport demand all'!D$232</f>
        <v>1.8994181569965189</v>
      </c>
      <c r="E478" s="44">
        <f>'SSP2 26 (base)'!E478*'Transport demand all'!E$232</f>
        <v>1.7814969157142282</v>
      </c>
      <c r="F478" s="44">
        <f>'SSP2 26 (base)'!F478*'Transport demand all'!F$232</f>
        <v>1.7184815688047481</v>
      </c>
      <c r="G478" s="44">
        <f>'SSP2 26 (base)'!G478*'Transport demand all'!G$232</f>
        <v>1.6864974155137387</v>
      </c>
      <c r="H478" s="44">
        <f>'SSP2 26 (base)'!H478*'Transport demand all'!H$232</f>
        <v>1.6692545682893798</v>
      </c>
      <c r="I478" s="44">
        <f>'SSP2 26 (base)'!I478*'Transport demand all'!I$232</f>
        <v>1.6560312164112863</v>
      </c>
      <c r="J478" s="44">
        <f>'SSP2 26 (base)'!J478*'Transport demand all'!J$232</f>
        <v>1.640138809717937</v>
      </c>
      <c r="K478" s="44">
        <f>'SSP2 26 (base)'!K478*'Transport demand all'!K$232</f>
        <v>1.6177617261375592</v>
      </c>
      <c r="L478" s="38"/>
      <c r="M478" s="45"/>
      <c r="N478" s="45"/>
    </row>
    <row r="479" spans="1:14" ht="14.5" outlineLevel="1">
      <c r="A479" s="21" t="s">
        <v>0</v>
      </c>
      <c r="B479" s="44">
        <f>'SSP2 26 (base)'!B479*'Transport demand all'!B$232</f>
        <v>2.4500000000000002</v>
      </c>
      <c r="C479" s="44">
        <f>'SSP2 26 (base)'!C479*'Transport demand all'!C$232</f>
        <v>2.1063395835349006</v>
      </c>
      <c r="D479" s="44">
        <f>'SSP2 26 (base)'!D479*'Transport demand all'!D$232</f>
        <v>1.8994181569965189</v>
      </c>
      <c r="E479" s="44">
        <f>'SSP2 26 (base)'!E479*'Transport demand all'!E$232</f>
        <v>1.7814969157142282</v>
      </c>
      <c r="F479" s="44">
        <f>'SSP2 26 (base)'!F479*'Transport demand all'!F$232</f>
        <v>1.7184815688047481</v>
      </c>
      <c r="G479" s="44">
        <f>'SSP2 26 (base)'!G479*'Transport demand all'!G$232</f>
        <v>1.6864974155137387</v>
      </c>
      <c r="H479" s="44">
        <f>'SSP2 26 (base)'!H479*'Transport demand all'!H$232</f>
        <v>1.6692545682893798</v>
      </c>
      <c r="I479" s="44">
        <f>'SSP2 26 (base)'!I479*'Transport demand all'!I$232</f>
        <v>1.6560312164112863</v>
      </c>
      <c r="J479" s="44">
        <f>'SSP2 26 (base)'!J479*'Transport demand all'!J$232</f>
        <v>1.640138809717937</v>
      </c>
      <c r="K479" s="44">
        <f>'SSP2 26 (base)'!K479*'Transport demand all'!K$232</f>
        <v>1.6177617261375592</v>
      </c>
      <c r="L479" s="38"/>
      <c r="M479" s="45"/>
      <c r="N479" s="45"/>
    </row>
    <row r="480" spans="1:14" ht="14.5" outlineLevel="1">
      <c r="A480" s="21" t="s">
        <v>1</v>
      </c>
      <c r="B480" s="44">
        <f>'SSP2 26 (base)'!B480*'Transport demand all'!B$232</f>
        <v>2.4500000000000002</v>
      </c>
      <c r="C480" s="44">
        <f>'SSP2 26 (base)'!C480*'Transport demand all'!C$232</f>
        <v>2.1063395835349006</v>
      </c>
      <c r="D480" s="44">
        <f>'SSP2 26 (base)'!D480*'Transport demand all'!D$232</f>
        <v>1.8994181569965189</v>
      </c>
      <c r="E480" s="44">
        <f>'SSP2 26 (base)'!E480*'Transport demand all'!E$232</f>
        <v>1.7814969157142282</v>
      </c>
      <c r="F480" s="44">
        <f>'SSP2 26 (base)'!F480*'Transport demand all'!F$232</f>
        <v>1.7184815688047481</v>
      </c>
      <c r="G480" s="44">
        <f>'SSP2 26 (base)'!G480*'Transport demand all'!G$232</f>
        <v>1.6864974155137387</v>
      </c>
      <c r="H480" s="44">
        <f>'SSP2 26 (base)'!H480*'Transport demand all'!H$232</f>
        <v>1.6692545682893798</v>
      </c>
      <c r="I480" s="44">
        <f>'SSP2 26 (base)'!I480*'Transport demand all'!I$232</f>
        <v>1.6560312164112863</v>
      </c>
      <c r="J480" s="44">
        <f>'SSP2 26 (base)'!J480*'Transport demand all'!J$232</f>
        <v>1.640138809717937</v>
      </c>
      <c r="K480" s="44">
        <f>'SSP2 26 (base)'!K480*'Transport demand all'!K$232</f>
        <v>1.6177617261375592</v>
      </c>
      <c r="L480" s="38"/>
      <c r="M480" s="45"/>
      <c r="N480" s="45"/>
    </row>
    <row r="481" spans="1:14" ht="14.5" outlineLevel="1">
      <c r="A481" s="21" t="s">
        <v>7</v>
      </c>
      <c r="B481" s="44">
        <f>'SSP2 26 (base)'!B481*'Transport demand all'!B$232</f>
        <v>2.4500000000000002</v>
      </c>
      <c r="C481" s="44">
        <f>'SSP2 26 (base)'!C481*'Transport demand all'!C$232</f>
        <v>2.1063395835349006</v>
      </c>
      <c r="D481" s="44">
        <f>'SSP2 26 (base)'!D481*'Transport demand all'!D$232</f>
        <v>1.8994181569965189</v>
      </c>
      <c r="E481" s="44">
        <f>'SSP2 26 (base)'!E481*'Transport demand all'!E$232</f>
        <v>1.7814969157142282</v>
      </c>
      <c r="F481" s="44">
        <f>'SSP2 26 (base)'!F481*'Transport demand all'!F$232</f>
        <v>1.7184815688047481</v>
      </c>
      <c r="G481" s="44">
        <f>'SSP2 26 (base)'!G481*'Transport demand all'!G$232</f>
        <v>1.6864974155137387</v>
      </c>
      <c r="H481" s="44">
        <f>'SSP2 26 (base)'!H481*'Transport demand all'!H$232</f>
        <v>1.6692545682893798</v>
      </c>
      <c r="I481" s="44">
        <f>'SSP2 26 (base)'!I481*'Transport demand all'!I$232</f>
        <v>1.6560312164112863</v>
      </c>
      <c r="J481" s="44">
        <f>'SSP2 26 (base)'!J481*'Transport demand all'!J$232</f>
        <v>1.640138809717937</v>
      </c>
      <c r="K481" s="44">
        <f>'SSP2 26 (base)'!K481*'Transport demand all'!K$232</f>
        <v>1.6177617261375592</v>
      </c>
      <c r="L481" s="38"/>
      <c r="M481" s="45"/>
      <c r="N481" s="45"/>
    </row>
    <row r="482" spans="1:14" ht="14.5" outlineLevel="1">
      <c r="A482" s="21" t="s">
        <v>8</v>
      </c>
      <c r="B482" s="44">
        <f>'SSP2 26 (base)'!B482*'Transport demand all'!B$232</f>
        <v>2.4500000000000002</v>
      </c>
      <c r="C482" s="44">
        <f>'SSP2 26 (base)'!C482*'Transport demand all'!C$232</f>
        <v>2.1063395835349006</v>
      </c>
      <c r="D482" s="44">
        <f>'SSP2 26 (base)'!D482*'Transport demand all'!D$232</f>
        <v>1.8994181569965189</v>
      </c>
      <c r="E482" s="44">
        <f>'SSP2 26 (base)'!E482*'Transport demand all'!E$232</f>
        <v>1.7814969157142282</v>
      </c>
      <c r="F482" s="44">
        <f>'SSP2 26 (base)'!F482*'Transport demand all'!F$232</f>
        <v>1.7184815688047481</v>
      </c>
      <c r="G482" s="44">
        <f>'SSP2 26 (base)'!G482*'Transport demand all'!G$232</f>
        <v>1.6864974155137387</v>
      </c>
      <c r="H482" s="44">
        <f>'SSP2 26 (base)'!H482*'Transport demand all'!H$232</f>
        <v>1.6692545682893798</v>
      </c>
      <c r="I482" s="44">
        <f>'SSP2 26 (base)'!I482*'Transport demand all'!I$232</f>
        <v>1.6560312164112863</v>
      </c>
      <c r="J482" s="44">
        <f>'SSP2 26 (base)'!J482*'Transport demand all'!J$232</f>
        <v>1.640138809717937</v>
      </c>
      <c r="K482" s="44">
        <f>'SSP2 26 (base)'!K482*'Transport demand all'!K$232</f>
        <v>1.6177617261375592</v>
      </c>
      <c r="L482" s="38"/>
      <c r="M482" s="45"/>
      <c r="N482" s="45"/>
    </row>
    <row r="483" spans="1:14" ht="14.5" outlineLevel="1">
      <c r="A483" s="16"/>
      <c r="B483" s="2"/>
      <c r="C483" s="2"/>
      <c r="D483" s="2"/>
      <c r="E483" s="2"/>
      <c r="F483" s="2"/>
      <c r="G483" s="2"/>
      <c r="H483" s="2"/>
      <c r="I483" s="2"/>
      <c r="J483" s="2"/>
      <c r="K483" s="2"/>
      <c r="L483" s="38"/>
      <c r="M483" s="45"/>
      <c r="N483" s="45"/>
    </row>
    <row r="484" spans="1:14" ht="14.5" outlineLevel="1">
      <c r="A484" t="s">
        <v>210</v>
      </c>
      <c r="L484" s="38"/>
      <c r="M484" s="45"/>
      <c r="N484" s="45"/>
    </row>
    <row r="485" spans="1:14" ht="14.5" outlineLevel="1">
      <c r="A485" s="22" t="s">
        <v>45</v>
      </c>
      <c r="B485" s="21"/>
      <c r="C485" s="21"/>
      <c r="D485" s="21"/>
      <c r="E485" s="21"/>
      <c r="F485" s="21"/>
      <c r="G485" s="21"/>
      <c r="H485" s="21"/>
      <c r="I485" s="21"/>
      <c r="J485" s="21"/>
      <c r="K485" s="21"/>
      <c r="L485" s="38"/>
      <c r="M485" s="45"/>
      <c r="N485" s="45"/>
    </row>
    <row r="486" spans="1:14" ht="14.5" outlineLevel="1">
      <c r="A486" s="21"/>
      <c r="B486" s="72">
        <v>2010</v>
      </c>
      <c r="C486" s="72">
        <v>2020</v>
      </c>
      <c r="D486" s="72">
        <v>2030</v>
      </c>
      <c r="E486" s="72">
        <v>2040</v>
      </c>
      <c r="F486" s="72">
        <v>2050</v>
      </c>
      <c r="G486" s="72">
        <v>2060</v>
      </c>
      <c r="H486" s="72">
        <v>2070</v>
      </c>
      <c r="I486" s="72">
        <v>2080</v>
      </c>
      <c r="J486" s="72">
        <v>2090</v>
      </c>
      <c r="K486" s="72">
        <v>2100</v>
      </c>
      <c r="L486" s="38"/>
      <c r="M486" s="45"/>
      <c r="N486" s="45"/>
    </row>
    <row r="487" spans="1:14" ht="14.5" outlineLevel="1">
      <c r="A487" s="21" t="s">
        <v>5</v>
      </c>
      <c r="B487" s="44">
        <f>'SSP2 26 (base)'!B487*'Transport demand all'!B$240</f>
        <v>2.4500000000000002</v>
      </c>
      <c r="C487" s="44">
        <f>'SSP2 26 (base)'!C487*'Transport demand all'!C$240</f>
        <v>2.1063395835349006</v>
      </c>
      <c r="D487" s="44">
        <f>'SSP2 26 (base)'!D487*'Transport demand all'!D$240</f>
        <v>1.8994181569965189</v>
      </c>
      <c r="E487" s="44">
        <f>'SSP2 26 (base)'!E487*'Transport demand all'!E$240</f>
        <v>1.7814969157142282</v>
      </c>
      <c r="F487" s="44">
        <f>'SSP2 26 (base)'!F487*'Transport demand all'!F$240</f>
        <v>1.7184815688047481</v>
      </c>
      <c r="G487" s="44">
        <f>'SSP2 26 (base)'!G487*'Transport demand all'!G$240</f>
        <v>1.6864974155137387</v>
      </c>
      <c r="H487" s="44">
        <f>'SSP2 26 (base)'!H487*'Transport demand all'!H$240</f>
        <v>1.6692545682893798</v>
      </c>
      <c r="I487" s="44">
        <f>'SSP2 26 (base)'!I487*'Transport demand all'!I$240</f>
        <v>1.6560312164112863</v>
      </c>
      <c r="J487" s="44">
        <f>'SSP2 26 (base)'!J487*'Transport demand all'!J$240</f>
        <v>1.640138809717937</v>
      </c>
      <c r="K487" s="44">
        <f>'SSP2 26 (base)'!K487*'Transport demand all'!K$240</f>
        <v>1.6177617261375592</v>
      </c>
      <c r="L487" s="38"/>
      <c r="M487" s="45"/>
      <c r="N487" s="45"/>
    </row>
    <row r="488" spans="1:14" ht="14.5" outlineLevel="1">
      <c r="A488" s="21" t="s">
        <v>6</v>
      </c>
      <c r="B488" s="44">
        <f>'SSP2 26 (base)'!B488*'Transport demand all'!B$240</f>
        <v>2.4500000000000002</v>
      </c>
      <c r="C488" s="44">
        <f>'SSP2 26 (base)'!C488*'Transport demand all'!C$240</f>
        <v>2.1063395835349006</v>
      </c>
      <c r="D488" s="44">
        <f>'SSP2 26 (base)'!D488*'Transport demand all'!D$240</f>
        <v>1.8994181569965189</v>
      </c>
      <c r="E488" s="44">
        <f>'SSP2 26 (base)'!E488*'Transport demand all'!E$240</f>
        <v>1.7814969157142282</v>
      </c>
      <c r="F488" s="44">
        <f>'SSP2 26 (base)'!F488*'Transport demand all'!F$240</f>
        <v>1.7184815688047481</v>
      </c>
      <c r="G488" s="44">
        <f>'SSP2 26 (base)'!G488*'Transport demand all'!G$240</f>
        <v>1.6864974155137387</v>
      </c>
      <c r="H488" s="44">
        <f>'SSP2 26 (base)'!H488*'Transport demand all'!H$240</f>
        <v>1.6692545682893798</v>
      </c>
      <c r="I488" s="44">
        <f>'SSP2 26 (base)'!I488*'Transport demand all'!I$240</f>
        <v>1.6560312164112863</v>
      </c>
      <c r="J488" s="44">
        <f>'SSP2 26 (base)'!J488*'Transport demand all'!J$240</f>
        <v>1.640138809717937</v>
      </c>
      <c r="K488" s="44">
        <f>'SSP2 26 (base)'!K488*'Transport demand all'!K$240</f>
        <v>1.6177617261375592</v>
      </c>
      <c r="L488" s="38"/>
      <c r="M488" s="45"/>
      <c r="N488" s="45"/>
    </row>
    <row r="489" spans="1:14" ht="14.5" outlineLevel="1">
      <c r="A489" s="21" t="s">
        <v>11</v>
      </c>
      <c r="B489" s="44">
        <f>'SSP2 26 (base)'!B489*'Transport demand all'!B$240</f>
        <v>2.4500000000000002</v>
      </c>
      <c r="C489" s="44">
        <f>'SSP2 26 (base)'!C489*'Transport demand all'!C$240</f>
        <v>2.1063395835349006</v>
      </c>
      <c r="D489" s="44">
        <f>'SSP2 26 (base)'!D489*'Transport demand all'!D$240</f>
        <v>1.8994181569965189</v>
      </c>
      <c r="E489" s="44">
        <f>'SSP2 26 (base)'!E489*'Transport demand all'!E$240</f>
        <v>1.7814969157142282</v>
      </c>
      <c r="F489" s="44">
        <f>'SSP2 26 (base)'!F489*'Transport demand all'!F$240</f>
        <v>1.7184815688047481</v>
      </c>
      <c r="G489" s="44">
        <f>'SSP2 26 (base)'!G489*'Transport demand all'!G$240</f>
        <v>1.6864974155137387</v>
      </c>
      <c r="H489" s="44">
        <f>'SSP2 26 (base)'!H489*'Transport demand all'!H$240</f>
        <v>1.6692545682893798</v>
      </c>
      <c r="I489" s="44">
        <f>'SSP2 26 (base)'!I489*'Transport demand all'!I$240</f>
        <v>1.6560312164112863</v>
      </c>
      <c r="J489" s="44">
        <f>'SSP2 26 (base)'!J489*'Transport demand all'!J$240</f>
        <v>1.640138809717937</v>
      </c>
      <c r="K489" s="44">
        <f>'SSP2 26 (base)'!K489*'Transport demand all'!K$240</f>
        <v>1.6177617261375592</v>
      </c>
      <c r="L489" s="38"/>
      <c r="M489" s="45"/>
      <c r="N489" s="45"/>
    </row>
    <row r="490" spans="1:14" ht="14.5" outlineLevel="1">
      <c r="A490" s="21" t="s">
        <v>2</v>
      </c>
      <c r="B490" s="44">
        <f>'SSP2 26 (base)'!B490*'Transport demand all'!B$240</f>
        <v>2.4500000000000002</v>
      </c>
      <c r="C490" s="44">
        <f>'SSP2 26 (base)'!C490*'Transport demand all'!C$240</f>
        <v>2.1063395835349006</v>
      </c>
      <c r="D490" s="44">
        <f>'SSP2 26 (base)'!D490*'Transport demand all'!D$240</f>
        <v>1.8994181569965189</v>
      </c>
      <c r="E490" s="44">
        <f>'SSP2 26 (base)'!E490*'Transport demand all'!E$240</f>
        <v>1.7814969157142282</v>
      </c>
      <c r="F490" s="44">
        <f>'SSP2 26 (base)'!F490*'Transport demand all'!F$240</f>
        <v>1.7184815688047481</v>
      </c>
      <c r="G490" s="44">
        <f>'SSP2 26 (base)'!G490*'Transport demand all'!G$240</f>
        <v>1.6864974155137387</v>
      </c>
      <c r="H490" s="44">
        <f>'SSP2 26 (base)'!H490*'Transport demand all'!H$240</f>
        <v>1.6692545682893798</v>
      </c>
      <c r="I490" s="44">
        <f>'SSP2 26 (base)'!I490*'Transport demand all'!I$240</f>
        <v>1.6560312164112863</v>
      </c>
      <c r="J490" s="44">
        <f>'SSP2 26 (base)'!J490*'Transport demand all'!J$240</f>
        <v>1.640138809717937</v>
      </c>
      <c r="K490" s="44">
        <f>'SSP2 26 (base)'!K490*'Transport demand all'!K$240</f>
        <v>1.6177617261375592</v>
      </c>
      <c r="L490" s="38"/>
      <c r="M490" s="45"/>
      <c r="N490" s="45"/>
    </row>
    <row r="491" spans="1:14" ht="14.5" outlineLevel="1">
      <c r="A491" s="21" t="s">
        <v>3</v>
      </c>
      <c r="B491" s="44">
        <f>'SSP2 26 (base)'!B491*'Transport demand all'!B$240</f>
        <v>2.4500000000000002</v>
      </c>
      <c r="C491" s="44">
        <f>'SSP2 26 (base)'!C491*'Transport demand all'!C$240</f>
        <v>2.1063395835349006</v>
      </c>
      <c r="D491" s="44">
        <f>'SSP2 26 (base)'!D491*'Transport demand all'!D$240</f>
        <v>1.8994181569965189</v>
      </c>
      <c r="E491" s="44">
        <f>'SSP2 26 (base)'!E491*'Transport demand all'!E$240</f>
        <v>1.7814969157142282</v>
      </c>
      <c r="F491" s="44">
        <f>'SSP2 26 (base)'!F491*'Transport demand all'!F$240</f>
        <v>1.7184815688047481</v>
      </c>
      <c r="G491" s="44">
        <f>'SSP2 26 (base)'!G491*'Transport demand all'!G$240</f>
        <v>1.6864974155137387</v>
      </c>
      <c r="H491" s="44">
        <f>'SSP2 26 (base)'!H491*'Transport demand all'!H$240</f>
        <v>1.6692545682893798</v>
      </c>
      <c r="I491" s="44">
        <f>'SSP2 26 (base)'!I491*'Transport demand all'!I$240</f>
        <v>1.6560312164112863</v>
      </c>
      <c r="J491" s="44">
        <f>'SSP2 26 (base)'!J491*'Transport demand all'!J$240</f>
        <v>1.640138809717937</v>
      </c>
      <c r="K491" s="44">
        <f>'SSP2 26 (base)'!K491*'Transport demand all'!K$240</f>
        <v>1.6177617261375592</v>
      </c>
      <c r="L491" s="38"/>
      <c r="M491" s="45"/>
      <c r="N491" s="45"/>
    </row>
    <row r="492" spans="1:14" ht="14.5" outlineLevel="1">
      <c r="A492" s="21" t="s">
        <v>4</v>
      </c>
      <c r="B492" s="44">
        <f>'SSP2 26 (base)'!B492*'Transport demand all'!B$240</f>
        <v>2.4500000000000002</v>
      </c>
      <c r="C492" s="44">
        <f>'SSP2 26 (base)'!C492*'Transport demand all'!C$240</f>
        <v>2.1063395835349006</v>
      </c>
      <c r="D492" s="44">
        <f>'SSP2 26 (base)'!D492*'Transport demand all'!D$240</f>
        <v>1.8994181569965189</v>
      </c>
      <c r="E492" s="44">
        <f>'SSP2 26 (base)'!E492*'Transport demand all'!E$240</f>
        <v>1.7814969157142282</v>
      </c>
      <c r="F492" s="44">
        <f>'SSP2 26 (base)'!F492*'Transport demand all'!F$240</f>
        <v>1.7184815688047481</v>
      </c>
      <c r="G492" s="44">
        <f>'SSP2 26 (base)'!G492*'Transport demand all'!G$240</f>
        <v>1.6864974155137387</v>
      </c>
      <c r="H492" s="44">
        <f>'SSP2 26 (base)'!H492*'Transport demand all'!H$240</f>
        <v>1.6692545682893798</v>
      </c>
      <c r="I492" s="44">
        <f>'SSP2 26 (base)'!I492*'Transport demand all'!I$240</f>
        <v>1.6560312164112863</v>
      </c>
      <c r="J492" s="44">
        <f>'SSP2 26 (base)'!J492*'Transport demand all'!J$240</f>
        <v>1.640138809717937</v>
      </c>
      <c r="K492" s="44">
        <f>'SSP2 26 (base)'!K492*'Transport demand all'!K$240</f>
        <v>1.6177617261375592</v>
      </c>
      <c r="L492" s="38"/>
      <c r="M492" s="45"/>
      <c r="N492" s="45"/>
    </row>
    <row r="493" spans="1:14" ht="14.5" outlineLevel="1">
      <c r="A493" s="21" t="s">
        <v>0</v>
      </c>
      <c r="B493" s="44">
        <f>'SSP2 26 (base)'!B493*'Transport demand all'!B$240</f>
        <v>2.4500000000000002</v>
      </c>
      <c r="C493" s="44">
        <f>'SSP2 26 (base)'!C493*'Transport demand all'!C$240</f>
        <v>2.1063395835349006</v>
      </c>
      <c r="D493" s="44">
        <f>'SSP2 26 (base)'!D493*'Transport demand all'!D$240</f>
        <v>1.8994181569965189</v>
      </c>
      <c r="E493" s="44">
        <f>'SSP2 26 (base)'!E493*'Transport demand all'!E$240</f>
        <v>1.7814969157142282</v>
      </c>
      <c r="F493" s="44">
        <f>'SSP2 26 (base)'!F493*'Transport demand all'!F$240</f>
        <v>1.7184815688047481</v>
      </c>
      <c r="G493" s="44">
        <f>'SSP2 26 (base)'!G493*'Transport demand all'!G$240</f>
        <v>1.6864974155137387</v>
      </c>
      <c r="H493" s="44">
        <f>'SSP2 26 (base)'!H493*'Transport demand all'!H$240</f>
        <v>1.6692545682893798</v>
      </c>
      <c r="I493" s="44">
        <f>'SSP2 26 (base)'!I493*'Transport demand all'!I$240</f>
        <v>1.6560312164112863</v>
      </c>
      <c r="J493" s="44">
        <f>'SSP2 26 (base)'!J493*'Transport demand all'!J$240</f>
        <v>1.640138809717937</v>
      </c>
      <c r="K493" s="44">
        <f>'SSP2 26 (base)'!K493*'Transport demand all'!K$240</f>
        <v>1.6177617261375592</v>
      </c>
      <c r="L493" s="38"/>
      <c r="M493" s="45"/>
      <c r="N493" s="45"/>
    </row>
    <row r="494" spans="1:14" ht="14.5" outlineLevel="1">
      <c r="A494" s="21" t="s">
        <v>1</v>
      </c>
      <c r="B494" s="44">
        <f>'SSP2 26 (base)'!B494*'Transport demand all'!B$240</f>
        <v>2.4500000000000002</v>
      </c>
      <c r="C494" s="44">
        <f>'SSP2 26 (base)'!C494*'Transport demand all'!C$240</f>
        <v>2.1063395835349006</v>
      </c>
      <c r="D494" s="44">
        <f>'SSP2 26 (base)'!D494*'Transport demand all'!D$240</f>
        <v>1.8994181569965189</v>
      </c>
      <c r="E494" s="44">
        <f>'SSP2 26 (base)'!E494*'Transport demand all'!E$240</f>
        <v>1.7814969157142282</v>
      </c>
      <c r="F494" s="44">
        <f>'SSP2 26 (base)'!F494*'Transport demand all'!F$240</f>
        <v>1.7184815688047481</v>
      </c>
      <c r="G494" s="44">
        <f>'SSP2 26 (base)'!G494*'Transport demand all'!G$240</f>
        <v>1.6864974155137387</v>
      </c>
      <c r="H494" s="44">
        <f>'SSP2 26 (base)'!H494*'Transport demand all'!H$240</f>
        <v>1.6692545682893798</v>
      </c>
      <c r="I494" s="44">
        <f>'SSP2 26 (base)'!I494*'Transport demand all'!I$240</f>
        <v>1.6560312164112863</v>
      </c>
      <c r="J494" s="44">
        <f>'SSP2 26 (base)'!J494*'Transport demand all'!J$240</f>
        <v>1.640138809717937</v>
      </c>
      <c r="K494" s="44">
        <f>'SSP2 26 (base)'!K494*'Transport demand all'!K$240</f>
        <v>1.6177617261375592</v>
      </c>
      <c r="L494" s="38"/>
      <c r="M494" s="45"/>
      <c r="N494" s="45"/>
    </row>
    <row r="495" spans="1:14" ht="14.5" outlineLevel="1">
      <c r="A495" s="21" t="s">
        <v>7</v>
      </c>
      <c r="B495" s="44">
        <f>'SSP2 26 (base)'!B495*'Transport demand all'!B$240</f>
        <v>2.4500000000000002</v>
      </c>
      <c r="C495" s="44">
        <f>'SSP2 26 (base)'!C495*'Transport demand all'!C$240</f>
        <v>2.1063395835349006</v>
      </c>
      <c r="D495" s="44">
        <f>'SSP2 26 (base)'!D495*'Transport demand all'!D$240</f>
        <v>1.8994181569965189</v>
      </c>
      <c r="E495" s="44">
        <f>'SSP2 26 (base)'!E495*'Transport demand all'!E$240</f>
        <v>1.7814969157142282</v>
      </c>
      <c r="F495" s="44">
        <f>'SSP2 26 (base)'!F495*'Transport demand all'!F$240</f>
        <v>1.7184815688047481</v>
      </c>
      <c r="G495" s="44">
        <f>'SSP2 26 (base)'!G495*'Transport demand all'!G$240</f>
        <v>1.6864974155137387</v>
      </c>
      <c r="H495" s="44">
        <f>'SSP2 26 (base)'!H495*'Transport demand all'!H$240</f>
        <v>1.6692545682893798</v>
      </c>
      <c r="I495" s="44">
        <f>'SSP2 26 (base)'!I495*'Transport demand all'!I$240</f>
        <v>1.6560312164112863</v>
      </c>
      <c r="J495" s="44">
        <f>'SSP2 26 (base)'!J495*'Transport demand all'!J$240</f>
        <v>1.640138809717937</v>
      </c>
      <c r="K495" s="44">
        <f>'SSP2 26 (base)'!K495*'Transport demand all'!K$240</f>
        <v>1.6177617261375592</v>
      </c>
      <c r="L495" s="38"/>
      <c r="M495" s="45"/>
      <c r="N495" s="45"/>
    </row>
    <row r="496" spans="1:14" ht="14.5" outlineLevel="1">
      <c r="A496" s="21" t="s">
        <v>8</v>
      </c>
      <c r="B496" s="44">
        <f>'SSP2 26 (base)'!B496*'Transport demand all'!B$240</f>
        <v>2.4500000000000002</v>
      </c>
      <c r="C496" s="44">
        <f>'SSP2 26 (base)'!C496*'Transport demand all'!C$240</f>
        <v>2.1063395835349006</v>
      </c>
      <c r="D496" s="44">
        <f>'SSP2 26 (base)'!D496*'Transport demand all'!D$240</f>
        <v>1.8994181569965189</v>
      </c>
      <c r="E496" s="44">
        <f>'SSP2 26 (base)'!E496*'Transport demand all'!E$240</f>
        <v>1.7814969157142282</v>
      </c>
      <c r="F496" s="44">
        <f>'SSP2 26 (base)'!F496*'Transport demand all'!F$240</f>
        <v>1.7184815688047481</v>
      </c>
      <c r="G496" s="44">
        <f>'SSP2 26 (base)'!G496*'Transport demand all'!G$240</f>
        <v>1.6864974155137387</v>
      </c>
      <c r="H496" s="44">
        <f>'SSP2 26 (base)'!H496*'Transport demand all'!H$240</f>
        <v>1.6692545682893798</v>
      </c>
      <c r="I496" s="44">
        <f>'SSP2 26 (base)'!I496*'Transport demand all'!I$240</f>
        <v>1.6560312164112863</v>
      </c>
      <c r="J496" s="44">
        <f>'SSP2 26 (base)'!J496*'Transport demand all'!J$240</f>
        <v>1.640138809717937</v>
      </c>
      <c r="K496" s="44">
        <f>'SSP2 26 (base)'!K496*'Transport demand all'!K$240</f>
        <v>1.6177617261375592</v>
      </c>
      <c r="L496" s="38"/>
      <c r="M496" s="45"/>
      <c r="N496" s="45"/>
    </row>
    <row r="497" spans="1:14" ht="14.5" outlineLevel="1">
      <c r="A497" s="16"/>
      <c r="B497" s="2"/>
      <c r="C497" s="2"/>
      <c r="D497" s="2"/>
      <c r="E497" s="2"/>
      <c r="F497" s="2"/>
      <c r="G497" s="2"/>
      <c r="H497" s="2"/>
      <c r="I497" s="2"/>
      <c r="J497" s="2"/>
      <c r="K497" s="2"/>
      <c r="L497" s="38"/>
      <c r="M497" s="45"/>
      <c r="N497" s="45"/>
    </row>
    <row r="498" spans="1:14" ht="14.5" outlineLevel="1">
      <c r="A498" s="16"/>
      <c r="B498" s="2" t="s">
        <v>239</v>
      </c>
      <c r="C498" s="2"/>
      <c r="D498" s="2"/>
      <c r="E498" s="2"/>
      <c r="F498" s="2"/>
      <c r="G498" s="2"/>
      <c r="H498" s="2"/>
      <c r="I498" s="2"/>
      <c r="J498" s="2"/>
      <c r="K498" s="2"/>
      <c r="L498" s="38"/>
      <c r="M498" s="45"/>
      <c r="N498" s="45"/>
    </row>
    <row r="499" spans="1:14" ht="14.5" outlineLevel="1">
      <c r="A499" s="16" t="s">
        <v>228</v>
      </c>
      <c r="B499" s="4">
        <v>2010</v>
      </c>
      <c r="C499" s="4">
        <v>2020</v>
      </c>
      <c r="D499" s="4">
        <v>2030</v>
      </c>
      <c r="E499" s="4">
        <v>2040</v>
      </c>
      <c r="F499" s="4">
        <v>2050</v>
      </c>
      <c r="G499" s="4">
        <v>2060</v>
      </c>
      <c r="H499" s="4">
        <v>2070</v>
      </c>
      <c r="I499" s="4">
        <v>2080</v>
      </c>
      <c r="J499" s="4">
        <v>2090</v>
      </c>
      <c r="K499" s="4">
        <v>2100</v>
      </c>
      <c r="L499" s="38"/>
      <c r="M499" s="45"/>
      <c r="N499" s="45"/>
    </row>
    <row r="500" spans="1:14" ht="14.5" outlineLevel="1">
      <c r="A500" s="16" t="s">
        <v>229</v>
      </c>
      <c r="B500" s="2">
        <f>'Transport demand all'!B223*'SSP2 26 (base)'!B$500</f>
        <v>9.7316193053676142E-2</v>
      </c>
      <c r="C500" s="2">
        <f>'Transport demand all'!C223*'SSP2 26 (base)'!C$500</f>
        <v>9.7316193053676142E-2</v>
      </c>
      <c r="D500" s="2">
        <f>'Transport demand all'!D223*'SSP2 26 (base)'!D$500</f>
        <v>0.12164524131709517</v>
      </c>
      <c r="E500" s="2">
        <f>'Transport demand all'!E223*'SSP2 26 (base)'!E$500</f>
        <v>0.14597428958051423</v>
      </c>
      <c r="F500" s="2">
        <f>'Transport demand all'!F223*'SSP2 26 (base)'!F$500</f>
        <v>0.14597428958051423</v>
      </c>
      <c r="G500" s="2">
        <f>'Transport demand all'!G223*'SSP2 26 (base)'!G$500</f>
        <v>0.14597428958051423</v>
      </c>
      <c r="H500" s="2">
        <f>'Transport demand all'!H223*'SSP2 26 (base)'!H$500</f>
        <v>0.14597428958051423</v>
      </c>
      <c r="I500" s="2">
        <f>'Transport demand all'!I223*'SSP2 26 (base)'!I$500</f>
        <v>0.14597428958051423</v>
      </c>
      <c r="J500" s="2">
        <f>'Transport demand all'!J223*'SSP2 26 (base)'!J$500</f>
        <v>0.14597428958051423</v>
      </c>
      <c r="K500" s="2">
        <f>'Transport demand all'!K223*'SSP2 26 (base)'!K$500</f>
        <v>0.14597428958051423</v>
      </c>
      <c r="L500" s="2" t="s">
        <v>232</v>
      </c>
      <c r="M500" s="45"/>
      <c r="N500" s="45"/>
    </row>
    <row r="501" spans="1:14" ht="14.5" outlineLevel="1">
      <c r="A501" s="16" t="s">
        <v>230</v>
      </c>
      <c r="B501" s="2">
        <f>'[7]Number of aircrafts'!K34</f>
        <v>0.69639903773868594</v>
      </c>
      <c r="C501" s="14">
        <f>B501</f>
        <v>0.69639903773868594</v>
      </c>
      <c r="D501" s="14">
        <f t="shared" ref="D501:K502" si="110">C501</f>
        <v>0.69639903773868594</v>
      </c>
      <c r="E501" s="14">
        <f t="shared" si="110"/>
        <v>0.69639903773868594</v>
      </c>
      <c r="F501" s="14">
        <f t="shared" si="110"/>
        <v>0.69639903773868594</v>
      </c>
      <c r="G501" s="14">
        <f t="shared" si="110"/>
        <v>0.69639903773868594</v>
      </c>
      <c r="H501" s="14">
        <f t="shared" si="110"/>
        <v>0.69639903773868594</v>
      </c>
      <c r="I501" s="14">
        <f t="shared" si="110"/>
        <v>0.69639903773868594</v>
      </c>
      <c r="J501" s="14">
        <f t="shared" si="110"/>
        <v>0.69639903773868594</v>
      </c>
      <c r="K501" s="14">
        <f t="shared" si="110"/>
        <v>0.69639903773868594</v>
      </c>
      <c r="L501" s="38"/>
      <c r="M501" s="45"/>
      <c r="N501" s="45"/>
    </row>
    <row r="502" spans="1:14" ht="14.5" outlineLevel="1">
      <c r="A502" s="16" t="s">
        <v>231</v>
      </c>
      <c r="B502" s="2">
        <f>'[7]Number of aircrafts'!K35</f>
        <v>0.20628476920763794</v>
      </c>
      <c r="C502" s="2">
        <f>B502</f>
        <v>0.20628476920763794</v>
      </c>
      <c r="D502" s="2">
        <f t="shared" si="110"/>
        <v>0.20628476920763794</v>
      </c>
      <c r="E502" s="2">
        <f t="shared" si="110"/>
        <v>0.20628476920763794</v>
      </c>
      <c r="F502" s="2">
        <f t="shared" si="110"/>
        <v>0.20628476920763794</v>
      </c>
      <c r="G502" s="2">
        <f t="shared" si="110"/>
        <v>0.20628476920763794</v>
      </c>
      <c r="H502" s="2">
        <f t="shared" si="110"/>
        <v>0.20628476920763794</v>
      </c>
      <c r="I502" s="2">
        <f t="shared" si="110"/>
        <v>0.20628476920763794</v>
      </c>
      <c r="J502" s="2">
        <f t="shared" si="110"/>
        <v>0.20628476920763794</v>
      </c>
      <c r="K502" s="2">
        <f t="shared" si="110"/>
        <v>0.20628476920763794</v>
      </c>
      <c r="L502" s="38"/>
      <c r="M502" s="45"/>
      <c r="N502" s="45"/>
    </row>
    <row r="503" spans="1:14" ht="14.5" outlineLevel="1">
      <c r="A503" s="16"/>
      <c r="B503" s="2"/>
      <c r="C503" s="2"/>
      <c r="D503" s="2"/>
      <c r="E503" s="2"/>
      <c r="F503" s="2"/>
      <c r="G503" s="2"/>
      <c r="H503" s="2"/>
      <c r="I503" s="2"/>
      <c r="J503" s="2"/>
      <c r="K503" s="2"/>
      <c r="L503" s="38"/>
      <c r="M503" s="45"/>
      <c r="N503" s="45"/>
    </row>
    <row r="504" spans="1:14" ht="14.5" outlineLevel="1">
      <c r="A504" t="s">
        <v>233</v>
      </c>
      <c r="L504" s="38"/>
      <c r="M504" s="45"/>
      <c r="N504" s="45"/>
    </row>
    <row r="505" spans="1:14" ht="14.5" outlineLevel="1">
      <c r="A505" t="s">
        <v>26</v>
      </c>
      <c r="K505" s="16"/>
      <c r="L505" s="38"/>
      <c r="M505" s="45"/>
      <c r="N505" s="45"/>
    </row>
    <row r="506" spans="1:14" ht="14.5" outlineLevel="1">
      <c r="B506" s="4">
        <v>2010</v>
      </c>
      <c r="C506" s="4">
        <v>2020</v>
      </c>
      <c r="D506" s="4">
        <v>2030</v>
      </c>
      <c r="E506" s="4">
        <v>2040</v>
      </c>
      <c r="F506" s="4">
        <v>2050</v>
      </c>
      <c r="G506" s="4">
        <v>2060</v>
      </c>
      <c r="H506" s="4">
        <v>2070</v>
      </c>
      <c r="I506" s="4">
        <v>2080</v>
      </c>
      <c r="J506" s="4">
        <v>2090</v>
      </c>
      <c r="K506" s="4">
        <v>2100</v>
      </c>
      <c r="L506" s="38"/>
      <c r="M506" s="45"/>
      <c r="N506" s="45"/>
    </row>
    <row r="507" spans="1:14" ht="14.5" outlineLevel="1">
      <c r="A507" s="4" t="s">
        <v>5</v>
      </c>
      <c r="B507" s="1">
        <f>B$500*B384</f>
        <v>5.53571931744687</v>
      </c>
      <c r="C507" s="1">
        <f t="shared" ref="C507:J507" si="111">C$500*C384</f>
        <v>6.0358848285643205</v>
      </c>
      <c r="D507" s="1">
        <f t="shared" si="111"/>
        <v>8.8342849160695831</v>
      </c>
      <c r="E507" s="1">
        <f t="shared" si="111"/>
        <v>14.188267349256879</v>
      </c>
      <c r="F507" s="1">
        <f t="shared" si="111"/>
        <v>18.423344413441118</v>
      </c>
      <c r="G507" s="1">
        <f t="shared" si="111"/>
        <v>28.407973779186527</v>
      </c>
      <c r="H507" s="1">
        <f t="shared" si="111"/>
        <v>40.821025156285437</v>
      </c>
      <c r="I507" s="1">
        <f t="shared" si="111"/>
        <v>58.398083545144907</v>
      </c>
      <c r="J507" s="1">
        <f t="shared" si="111"/>
        <v>123.8745902467203</v>
      </c>
      <c r="K507" s="1">
        <f>K$500*K384</f>
        <v>238.43395607912521</v>
      </c>
      <c r="L507" s="38"/>
      <c r="M507" s="45"/>
      <c r="N507" s="45"/>
    </row>
    <row r="508" spans="1:14" ht="14.5" outlineLevel="1">
      <c r="A508" s="4" t="s">
        <v>6</v>
      </c>
      <c r="B508" s="1">
        <f t="shared" ref="B508:K516" si="112">B$500*B385</f>
        <v>10.177129522305215</v>
      </c>
      <c r="C508" s="1">
        <f t="shared" si="112"/>
        <v>21.009715903762029</v>
      </c>
      <c r="D508" s="1">
        <f t="shared" si="112"/>
        <v>48.998854456059291</v>
      </c>
      <c r="E508" s="1">
        <f t="shared" si="112"/>
        <v>95.751761128908853</v>
      </c>
      <c r="F508" s="1">
        <f t="shared" si="112"/>
        <v>132.24051206860645</v>
      </c>
      <c r="G508" s="1">
        <f t="shared" si="112"/>
        <v>170.29596323297261</v>
      </c>
      <c r="H508" s="1">
        <f t="shared" si="112"/>
        <v>218.96438187458045</v>
      </c>
      <c r="I508" s="1">
        <f t="shared" si="112"/>
        <v>268.14103022895915</v>
      </c>
      <c r="J508" s="1">
        <f t="shared" si="112"/>
        <v>359.01306484449202</v>
      </c>
      <c r="K508" s="1">
        <f t="shared" si="112"/>
        <v>482.80052716790999</v>
      </c>
      <c r="L508" s="38"/>
      <c r="M508" s="45"/>
      <c r="N508" s="45"/>
    </row>
    <row r="509" spans="1:14" ht="14.5" outlineLevel="1">
      <c r="A509" s="4" t="s">
        <v>11</v>
      </c>
      <c r="B509" s="1">
        <f t="shared" si="112"/>
        <v>183.89821805112186</v>
      </c>
      <c r="C509" s="1">
        <f t="shared" si="112"/>
        <v>271.81300881792197</v>
      </c>
      <c r="D509" s="1">
        <f t="shared" si="112"/>
        <v>481.51278878026</v>
      </c>
      <c r="E509" s="1">
        <f t="shared" si="112"/>
        <v>791.27109773993868</v>
      </c>
      <c r="F509" s="1">
        <f t="shared" si="112"/>
        <v>1070.7051815737832</v>
      </c>
      <c r="G509" s="1">
        <f t="shared" si="112"/>
        <v>1404.7813143742335</v>
      </c>
      <c r="H509" s="1">
        <f t="shared" si="112"/>
        <v>1814.5623871336682</v>
      </c>
      <c r="I509" s="1">
        <f t="shared" si="112"/>
        <v>2189.6143437077135</v>
      </c>
      <c r="J509" s="1">
        <f t="shared" si="112"/>
        <v>2189.6143437077135</v>
      </c>
      <c r="K509" s="1">
        <f t="shared" si="112"/>
        <v>2189.6143437077135</v>
      </c>
      <c r="L509" s="38"/>
      <c r="M509" s="45"/>
      <c r="N509" s="45"/>
    </row>
    <row r="510" spans="1:14" ht="14.5" outlineLevel="1">
      <c r="A510" s="4" t="s">
        <v>2</v>
      </c>
      <c r="B510" s="1">
        <f t="shared" si="112"/>
        <v>34.307160989458303</v>
      </c>
      <c r="C510" s="1">
        <f t="shared" si="112"/>
        <v>42.496266848291974</v>
      </c>
      <c r="D510" s="1">
        <f t="shared" si="112"/>
        <v>73.828593220626558</v>
      </c>
      <c r="E510" s="1">
        <f t="shared" si="112"/>
        <v>127.5244821506349</v>
      </c>
      <c r="F510" s="1">
        <f t="shared" si="112"/>
        <v>186.26007961071707</v>
      </c>
      <c r="G510" s="1">
        <f t="shared" si="112"/>
        <v>255.68876391125386</v>
      </c>
      <c r="H510" s="1">
        <f t="shared" si="112"/>
        <v>354.02171665187421</v>
      </c>
      <c r="I510" s="1">
        <f t="shared" si="112"/>
        <v>447.72345448124878</v>
      </c>
      <c r="J510" s="1">
        <f t="shared" si="112"/>
        <v>557.25203458047577</v>
      </c>
      <c r="K510" s="1">
        <f t="shared" si="112"/>
        <v>693.12693217138099</v>
      </c>
      <c r="L510" s="38"/>
      <c r="M510" s="45"/>
      <c r="N510" s="45"/>
    </row>
    <row r="511" spans="1:14" ht="14.5" outlineLevel="1">
      <c r="A511" s="4" t="s">
        <v>3</v>
      </c>
      <c r="B511" s="1">
        <f t="shared" si="112"/>
        <v>31.654966492156451</v>
      </c>
      <c r="C511" s="1">
        <f t="shared" si="112"/>
        <v>40.068089805527144</v>
      </c>
      <c r="D511" s="1">
        <f t="shared" si="112"/>
        <v>64.367084156466362</v>
      </c>
      <c r="E511" s="1">
        <f t="shared" si="112"/>
        <v>104.4879604185097</v>
      </c>
      <c r="F511" s="1">
        <f t="shared" si="112"/>
        <v>141.56907327824763</v>
      </c>
      <c r="G511" s="1">
        <f t="shared" si="112"/>
        <v>166.34560886383164</v>
      </c>
      <c r="H511" s="1">
        <f t="shared" si="112"/>
        <v>245.96191530268982</v>
      </c>
      <c r="I511" s="1">
        <f t="shared" si="112"/>
        <v>379.80640113914473</v>
      </c>
      <c r="J511" s="1">
        <f t="shared" si="112"/>
        <v>586.2787233932537</v>
      </c>
      <c r="K511" s="1">
        <f t="shared" si="112"/>
        <v>899.1913718836887</v>
      </c>
      <c r="L511" s="38"/>
      <c r="M511" s="45"/>
      <c r="N511" s="45"/>
    </row>
    <row r="512" spans="1:14" ht="14.5" outlineLevel="1">
      <c r="A512" s="4" t="s">
        <v>4</v>
      </c>
      <c r="B512" s="1">
        <f t="shared" si="112"/>
        <v>33.75171227623985</v>
      </c>
      <c r="C512" s="1">
        <f t="shared" si="112"/>
        <v>37.376310279146267</v>
      </c>
      <c r="D512" s="1">
        <f t="shared" si="112"/>
        <v>52.933625069891853</v>
      </c>
      <c r="E512" s="1">
        <f t="shared" si="112"/>
        <v>76.19688384913438</v>
      </c>
      <c r="F512" s="1">
        <f t="shared" si="112"/>
        <v>91.478253382300906</v>
      </c>
      <c r="G512" s="1">
        <f t="shared" si="112"/>
        <v>119.32641281101796</v>
      </c>
      <c r="H512" s="1">
        <f t="shared" si="112"/>
        <v>155.83501534970378</v>
      </c>
      <c r="I512" s="1">
        <f t="shared" si="112"/>
        <v>175.16914749661709</v>
      </c>
      <c r="J512" s="1">
        <f t="shared" si="112"/>
        <v>204.36400541271991</v>
      </c>
      <c r="K512" s="1">
        <f t="shared" si="112"/>
        <v>254.1031157145139</v>
      </c>
      <c r="L512" s="38"/>
      <c r="M512" s="45"/>
      <c r="N512" s="45"/>
    </row>
    <row r="513" spans="1:14" ht="14.5" outlineLevel="1">
      <c r="A513" s="4" t="s">
        <v>0</v>
      </c>
      <c r="B513" s="1">
        <f t="shared" si="112"/>
        <v>571.57153368321042</v>
      </c>
      <c r="C513" s="1">
        <f t="shared" si="112"/>
        <v>761.04928674684788</v>
      </c>
      <c r="D513" s="1">
        <f t="shared" si="112"/>
        <v>1247.6729539539292</v>
      </c>
      <c r="E513" s="1">
        <f t="shared" si="112"/>
        <v>1915.2398059890006</v>
      </c>
      <c r="F513" s="1">
        <f t="shared" si="112"/>
        <v>2189.6143437077135</v>
      </c>
      <c r="G513" s="1">
        <f t="shared" si="112"/>
        <v>2189.6143437077135</v>
      </c>
      <c r="H513" s="1">
        <f t="shared" si="112"/>
        <v>2189.6143437077135</v>
      </c>
      <c r="I513" s="1">
        <f t="shared" si="112"/>
        <v>2189.6143437077135</v>
      </c>
      <c r="J513" s="1">
        <f t="shared" si="112"/>
        <v>2189.6143437077135</v>
      </c>
      <c r="K513" s="1">
        <f t="shared" si="112"/>
        <v>2189.6143437077135</v>
      </c>
      <c r="L513" s="38"/>
      <c r="M513" s="45"/>
      <c r="N513" s="45"/>
    </row>
    <row r="514" spans="1:14" ht="14.5" outlineLevel="1">
      <c r="A514" s="4" t="s">
        <v>1</v>
      </c>
      <c r="B514" s="1">
        <f t="shared" si="112"/>
        <v>336.58289727127686</v>
      </c>
      <c r="C514" s="1">
        <f t="shared" si="112"/>
        <v>432.71590272605937</v>
      </c>
      <c r="D514" s="1">
        <f t="shared" si="112"/>
        <v>687.75541309673986</v>
      </c>
      <c r="E514" s="1">
        <f t="shared" si="112"/>
        <v>1020.3649199801775</v>
      </c>
      <c r="F514" s="1">
        <f t="shared" si="112"/>
        <v>1257.269738299939</v>
      </c>
      <c r="G514" s="1">
        <f t="shared" si="112"/>
        <v>1498.5180160809468</v>
      </c>
      <c r="H514" s="1">
        <f t="shared" si="112"/>
        <v>1780.4316949749677</v>
      </c>
      <c r="I514" s="1">
        <f t="shared" si="112"/>
        <v>2089.5601606382943</v>
      </c>
      <c r="J514" s="1">
        <f t="shared" si="112"/>
        <v>2189.6143437077135</v>
      </c>
      <c r="K514" s="1">
        <f t="shared" si="112"/>
        <v>2189.6143437077135</v>
      </c>
      <c r="L514" s="38"/>
      <c r="M514" s="45"/>
      <c r="N514" s="45"/>
    </row>
    <row r="515" spans="1:14" ht="14.5" outlineLevel="1">
      <c r="A515" s="4" t="s">
        <v>7</v>
      </c>
      <c r="B515" s="1">
        <f t="shared" si="112"/>
        <v>110.66119722377969</v>
      </c>
      <c r="C515" s="1">
        <f t="shared" si="112"/>
        <v>172.7100281091617</v>
      </c>
      <c r="D515" s="1">
        <f t="shared" si="112"/>
        <v>309.95609702996444</v>
      </c>
      <c r="E515" s="1">
        <f t="shared" si="112"/>
        <v>494.13839742009304</v>
      </c>
      <c r="F515" s="1">
        <f t="shared" si="112"/>
        <v>649.82869857836624</v>
      </c>
      <c r="G515" s="1">
        <f t="shared" si="112"/>
        <v>794.61860876068386</v>
      </c>
      <c r="H515" s="1">
        <f t="shared" si="112"/>
        <v>957.24483828859957</v>
      </c>
      <c r="I515" s="1">
        <f t="shared" si="112"/>
        <v>1201.5078388730165</v>
      </c>
      <c r="J515" s="1">
        <f t="shared" si="112"/>
        <v>1486.0091213606931</v>
      </c>
      <c r="K515" s="1">
        <f t="shared" si="112"/>
        <v>1817.3772759460198</v>
      </c>
      <c r="L515" s="38"/>
      <c r="M515" s="45"/>
      <c r="N515" s="45"/>
    </row>
    <row r="516" spans="1:14" ht="14.5" outlineLevel="1">
      <c r="A516" s="4" t="s">
        <v>8</v>
      </c>
      <c r="B516" s="1">
        <f t="shared" si="112"/>
        <v>6.518869745941049</v>
      </c>
      <c r="C516" s="1">
        <f t="shared" si="112"/>
        <v>8.875590053129903</v>
      </c>
      <c r="D516" s="1">
        <f t="shared" si="112"/>
        <v>15.838963707270224</v>
      </c>
      <c r="E516" s="1">
        <f t="shared" si="112"/>
        <v>30.561848640640068</v>
      </c>
      <c r="F516" s="1">
        <f t="shared" si="112"/>
        <v>49.022748409639902</v>
      </c>
      <c r="G516" s="1">
        <f t="shared" si="112"/>
        <v>131.79473607115335</v>
      </c>
      <c r="H516" s="1">
        <f t="shared" si="112"/>
        <v>283.19469480707869</v>
      </c>
      <c r="I516" s="1">
        <f t="shared" si="112"/>
        <v>481.84686105585922</v>
      </c>
      <c r="J516" s="1">
        <f t="shared" si="112"/>
        <v>815.25136079592096</v>
      </c>
      <c r="K516" s="1">
        <f t="shared" si="112"/>
        <v>1346.0145870819777</v>
      </c>
      <c r="L516" s="38"/>
      <c r="M516" s="45"/>
      <c r="N516" s="45"/>
    </row>
    <row r="517" spans="1:14" ht="14.5" outlineLevel="1">
      <c r="A517" s="16"/>
      <c r="B517" s="2"/>
      <c r="C517" s="2"/>
      <c r="D517" s="2"/>
      <c r="E517" s="2"/>
      <c r="F517" s="2"/>
      <c r="G517" s="2"/>
      <c r="H517" s="2"/>
      <c r="I517" s="2"/>
      <c r="J517" s="2"/>
      <c r="K517" s="2"/>
      <c r="L517" s="38"/>
      <c r="M517" s="45"/>
      <c r="N517" s="45"/>
    </row>
    <row r="518" spans="1:14" ht="14.5" outlineLevel="1">
      <c r="A518" t="s">
        <v>234</v>
      </c>
      <c r="L518" s="38"/>
      <c r="M518" s="45"/>
      <c r="N518" s="45"/>
    </row>
    <row r="519" spans="1:14" ht="14.5" outlineLevel="1">
      <c r="A519" t="s">
        <v>26</v>
      </c>
      <c r="K519" s="16"/>
      <c r="L519" s="38"/>
      <c r="M519" s="45"/>
      <c r="N519" s="45"/>
    </row>
    <row r="520" spans="1:14" ht="14.5" outlineLevel="1">
      <c r="B520" s="4">
        <v>2010</v>
      </c>
      <c r="C520" s="4">
        <v>2020</v>
      </c>
      <c r="D520" s="4">
        <v>2030</v>
      </c>
      <c r="E520" s="4">
        <v>2040</v>
      </c>
      <c r="F520" s="4">
        <v>2050</v>
      </c>
      <c r="G520" s="4">
        <v>2060</v>
      </c>
      <c r="H520" s="4">
        <v>2070</v>
      </c>
      <c r="I520" s="4">
        <v>2080</v>
      </c>
      <c r="J520" s="4">
        <v>2090</v>
      </c>
      <c r="K520" s="4">
        <v>2100</v>
      </c>
      <c r="L520" s="38"/>
      <c r="M520" s="45"/>
      <c r="N520" s="45"/>
    </row>
    <row r="521" spans="1:14" ht="14.5" outlineLevel="1">
      <c r="A521" s="4" t="s">
        <v>5</v>
      </c>
      <c r="B521" s="1">
        <f>B$501*B384</f>
        <v>39.613855463243787</v>
      </c>
      <c r="C521" s="1">
        <f t="shared" ref="C521:K521" si="113">C$501*C384</f>
        <v>43.193062270687975</v>
      </c>
      <c r="D521" s="1">
        <f t="shared" si="113"/>
        <v>50.574830943227866</v>
      </c>
      <c r="E521" s="1">
        <f t="shared" si="113"/>
        <v>67.687917903870783</v>
      </c>
      <c r="F521" s="1">
        <f t="shared" si="113"/>
        <v>87.892185386332841</v>
      </c>
      <c r="G521" s="1">
        <f t="shared" si="113"/>
        <v>135.52582212102195</v>
      </c>
      <c r="H521" s="1">
        <f t="shared" si="113"/>
        <v>194.74472333474964</v>
      </c>
      <c r="I521" s="1">
        <f t="shared" si="113"/>
        <v>278.599534914613</v>
      </c>
      <c r="J521" s="1">
        <f t="shared" si="113"/>
        <v>590.96807866640586</v>
      </c>
      <c r="K521" s="1">
        <f t="shared" si="113"/>
        <v>1137.4960484815122</v>
      </c>
      <c r="L521" s="38"/>
      <c r="M521" s="45"/>
      <c r="N521" s="45"/>
    </row>
    <row r="522" spans="1:14" ht="14.5" outlineLevel="1">
      <c r="A522" s="4" t="s">
        <v>6</v>
      </c>
      <c r="B522" s="1">
        <f t="shared" ref="B522:K530" si="114">B$501*B385</f>
        <v>72.827994847334381</v>
      </c>
      <c r="C522" s="1">
        <f t="shared" si="114"/>
        <v>150.34646834646546</v>
      </c>
      <c r="D522" s="1">
        <f t="shared" si="114"/>
        <v>280.510398302792</v>
      </c>
      <c r="E522" s="1">
        <f t="shared" si="114"/>
        <v>456.80259519384424</v>
      </c>
      <c r="F522" s="1">
        <f t="shared" si="114"/>
        <v>630.8793529277898</v>
      </c>
      <c r="G522" s="1">
        <f t="shared" si="114"/>
        <v>812.43036199749804</v>
      </c>
      <c r="H522" s="1">
        <f t="shared" si="114"/>
        <v>1044.6126182542428</v>
      </c>
      <c r="I522" s="1">
        <f t="shared" si="114"/>
        <v>1279.2194842415156</v>
      </c>
      <c r="J522" s="1">
        <f t="shared" si="114"/>
        <v>1712.7423850582989</v>
      </c>
      <c r="K522" s="1">
        <f t="shared" si="114"/>
        <v>2303.2948028427622</v>
      </c>
      <c r="L522" s="38"/>
      <c r="M522" s="45"/>
      <c r="N522" s="45"/>
    </row>
    <row r="523" spans="1:14" ht="14.5" outlineLevel="1">
      <c r="A523" s="4" t="s">
        <v>11</v>
      </c>
      <c r="B523" s="1">
        <f t="shared" si="114"/>
        <v>1315.9838879231884</v>
      </c>
      <c r="C523" s="1">
        <f t="shared" si="114"/>
        <v>1945.1060696676864</v>
      </c>
      <c r="D523" s="1">
        <f t="shared" si="114"/>
        <v>2756.5816725320597</v>
      </c>
      <c r="E523" s="1">
        <f t="shared" si="114"/>
        <v>3774.9142855228124</v>
      </c>
      <c r="F523" s="1">
        <f t="shared" si="114"/>
        <v>5108.009501485124</v>
      </c>
      <c r="G523" s="1">
        <f t="shared" si="114"/>
        <v>6701.7853512067522</v>
      </c>
      <c r="H523" s="1">
        <f t="shared" si="114"/>
        <v>8656.726495796438</v>
      </c>
      <c r="I523" s="1">
        <f t="shared" si="114"/>
        <v>10445.98556608029</v>
      </c>
      <c r="J523" s="1">
        <f t="shared" si="114"/>
        <v>10445.98556608029</v>
      </c>
      <c r="K523" s="1">
        <f t="shared" si="114"/>
        <v>10445.98556608029</v>
      </c>
      <c r="L523" s="38"/>
      <c r="M523" s="45"/>
      <c r="N523" s="45"/>
    </row>
    <row r="524" spans="1:14" ht="14.5" outlineLevel="1">
      <c r="A524" s="4" t="s">
        <v>2</v>
      </c>
      <c r="B524" s="1">
        <f t="shared" si="114"/>
        <v>245.50358117099034</v>
      </c>
      <c r="C524" s="1">
        <f t="shared" si="114"/>
        <v>304.10518960923349</v>
      </c>
      <c r="D524" s="1">
        <f t="shared" si="114"/>
        <v>422.65657677823049</v>
      </c>
      <c r="E524" s="1">
        <f t="shared" si="114"/>
        <v>608.38060533148257</v>
      </c>
      <c r="F524" s="1">
        <f t="shared" si="114"/>
        <v>888.59031671115099</v>
      </c>
      <c r="G524" s="1">
        <f t="shared" si="114"/>
        <v>1219.813500446453</v>
      </c>
      <c r="H524" s="1">
        <f t="shared" si="114"/>
        <v>1688.9301775226659</v>
      </c>
      <c r="I524" s="1">
        <f t="shared" si="114"/>
        <v>2135.9527336614128</v>
      </c>
      <c r="J524" s="1">
        <f t="shared" si="114"/>
        <v>2658.4803514027226</v>
      </c>
      <c r="K524" s="1">
        <f t="shared" si="114"/>
        <v>3306.698254754519</v>
      </c>
      <c r="L524" s="38"/>
      <c r="M524" s="45"/>
      <c r="N524" s="45"/>
    </row>
    <row r="525" spans="1:14" ht="14.5" outlineLevel="1">
      <c r="A525" s="4" t="s">
        <v>3</v>
      </c>
      <c r="B525" s="1">
        <f t="shared" si="114"/>
        <v>226.52435851687238</v>
      </c>
      <c r="C525" s="1">
        <f t="shared" si="114"/>
        <v>286.72904589687192</v>
      </c>
      <c r="D525" s="1">
        <f t="shared" si="114"/>
        <v>368.49099054981917</v>
      </c>
      <c r="E525" s="1">
        <f t="shared" si="114"/>
        <v>498.48035088804659</v>
      </c>
      <c r="F525" s="1">
        <f t="shared" si="114"/>
        <v>675.38308758235962</v>
      </c>
      <c r="G525" s="1">
        <f t="shared" si="114"/>
        <v>793.58442009017858</v>
      </c>
      <c r="H525" s="1">
        <f t="shared" si="114"/>
        <v>1173.4096574772586</v>
      </c>
      <c r="I525" s="1">
        <f t="shared" si="114"/>
        <v>1811.9410825041673</v>
      </c>
      <c r="J525" s="1">
        <f t="shared" si="114"/>
        <v>2796.9578751916597</v>
      </c>
      <c r="K525" s="1">
        <f t="shared" si="114"/>
        <v>4289.7691636124882</v>
      </c>
      <c r="L525" s="38"/>
      <c r="M525" s="45"/>
      <c r="N525" s="45"/>
    </row>
    <row r="526" spans="1:14" ht="14.5" outlineLevel="1">
      <c r="A526" s="4" t="s">
        <v>4</v>
      </c>
      <c r="B526" s="1">
        <f t="shared" si="114"/>
        <v>241.52876529235061</v>
      </c>
      <c r="C526" s="1">
        <f t="shared" si="114"/>
        <v>267.46655100105943</v>
      </c>
      <c r="D526" s="1">
        <f t="shared" si="114"/>
        <v>303.03631415060227</v>
      </c>
      <c r="E526" s="1">
        <f t="shared" si="114"/>
        <v>363.51220988101261</v>
      </c>
      <c r="F526" s="1">
        <f t="shared" si="114"/>
        <v>436.41498658784309</v>
      </c>
      <c r="G526" s="1">
        <f t="shared" si="114"/>
        <v>569.27010432592499</v>
      </c>
      <c r="H526" s="1">
        <f t="shared" si="114"/>
        <v>743.44156801441011</v>
      </c>
      <c r="I526" s="1">
        <f t="shared" si="114"/>
        <v>835.6788452864231</v>
      </c>
      <c r="J526" s="1">
        <f t="shared" si="114"/>
        <v>974.95865283416038</v>
      </c>
      <c r="K526" s="1">
        <f t="shared" si="114"/>
        <v>1212.2488540859531</v>
      </c>
      <c r="L526" s="38"/>
      <c r="M526" s="45"/>
      <c r="N526" s="45"/>
    </row>
    <row r="527" spans="1:14" ht="14.5" outlineLevel="1">
      <c r="A527" s="4" t="s">
        <v>0</v>
      </c>
      <c r="B527" s="1">
        <f t="shared" si="114"/>
        <v>4090.1915042676092</v>
      </c>
      <c r="C527" s="1">
        <f t="shared" si="114"/>
        <v>5446.1027947311131</v>
      </c>
      <c r="D527" s="1">
        <f t="shared" si="114"/>
        <v>7142.7228483289146</v>
      </c>
      <c r="E527" s="1">
        <f t="shared" si="114"/>
        <v>9137.0279092463534</v>
      </c>
      <c r="F527" s="1">
        <f t="shared" si="114"/>
        <v>10445.98556608029</v>
      </c>
      <c r="G527" s="1">
        <f t="shared" si="114"/>
        <v>10445.98556608029</v>
      </c>
      <c r="H527" s="1">
        <f t="shared" si="114"/>
        <v>10445.98556608029</v>
      </c>
      <c r="I527" s="1">
        <f t="shared" si="114"/>
        <v>10445.98556608029</v>
      </c>
      <c r="J527" s="1">
        <f t="shared" si="114"/>
        <v>10445.98556608029</v>
      </c>
      <c r="K527" s="1">
        <f t="shared" si="114"/>
        <v>10445.98556608029</v>
      </c>
      <c r="L527" s="38"/>
      <c r="M527" s="45"/>
      <c r="N527" s="45"/>
    </row>
    <row r="528" spans="1:14" ht="14.5" outlineLevel="1">
      <c r="A528" s="4" t="s">
        <v>1</v>
      </c>
      <c r="B528" s="1">
        <f t="shared" si="114"/>
        <v>2408.6022934511188</v>
      </c>
      <c r="C528" s="1">
        <f t="shared" si="114"/>
        <v>3096.5343877194678</v>
      </c>
      <c r="D528" s="1">
        <f t="shared" si="114"/>
        <v>3937.2868407704291</v>
      </c>
      <c r="E528" s="1">
        <f t="shared" si="114"/>
        <v>4867.8513898474948</v>
      </c>
      <c r="F528" s="1">
        <f t="shared" si="114"/>
        <v>5998.052386116382</v>
      </c>
      <c r="G528" s="1">
        <f t="shared" si="114"/>
        <v>7148.9747093940259</v>
      </c>
      <c r="H528" s="1">
        <f t="shared" si="114"/>
        <v>8493.8993209221644</v>
      </c>
      <c r="I528" s="1">
        <f t="shared" si="114"/>
        <v>9968.6574214357333</v>
      </c>
      <c r="J528" s="1">
        <f t="shared" si="114"/>
        <v>10445.98556608029</v>
      </c>
      <c r="K528" s="1">
        <f t="shared" si="114"/>
        <v>10445.98556608029</v>
      </c>
      <c r="L528" s="38"/>
      <c r="M528" s="45"/>
      <c r="N528" s="45"/>
    </row>
    <row r="529" spans="1:14" ht="14.5" outlineLevel="1">
      <c r="A529" s="4" t="s">
        <v>7</v>
      </c>
      <c r="B529" s="1">
        <f t="shared" si="114"/>
        <v>791.89648550211143</v>
      </c>
      <c r="C529" s="1">
        <f t="shared" si="114"/>
        <v>1235.9206994122978</v>
      </c>
      <c r="D529" s="1">
        <f t="shared" si="114"/>
        <v>1774.4477743295949</v>
      </c>
      <c r="E529" s="1">
        <f t="shared" si="114"/>
        <v>2357.3843411876051</v>
      </c>
      <c r="F529" s="1">
        <f t="shared" si="114"/>
        <v>3100.1355217101559</v>
      </c>
      <c r="G529" s="1">
        <f t="shared" si="114"/>
        <v>3790.88424475581</v>
      </c>
      <c r="H529" s="1">
        <f t="shared" si="114"/>
        <v>4566.7246347297241</v>
      </c>
      <c r="I529" s="1">
        <f t="shared" si="114"/>
        <v>5732.0292856444894</v>
      </c>
      <c r="J529" s="1">
        <f t="shared" si="114"/>
        <v>7089.2985686750508</v>
      </c>
      <c r="K529" s="1">
        <f t="shared" si="114"/>
        <v>8670.1554761045209</v>
      </c>
      <c r="L529" s="38"/>
      <c r="M529" s="45"/>
      <c r="N529" s="45"/>
    </row>
    <row r="530" spans="1:14" ht="14.5" outlineLevel="1">
      <c r="A530" s="4" t="s">
        <v>8</v>
      </c>
      <c r="B530" s="1">
        <f t="shared" si="114"/>
        <v>46.649323979548015</v>
      </c>
      <c r="C530" s="1">
        <f t="shared" si="114"/>
        <v>63.514120090512833</v>
      </c>
      <c r="D530" s="1">
        <f t="shared" si="114"/>
        <v>90.675467162486058</v>
      </c>
      <c r="E530" s="1">
        <f t="shared" si="114"/>
        <v>145.80130546289135</v>
      </c>
      <c r="F530" s="1">
        <f t="shared" si="114"/>
        <v>233.87265605392002</v>
      </c>
      <c r="G530" s="1">
        <f t="shared" si="114"/>
        <v>628.75269092062786</v>
      </c>
      <c r="H530" s="1">
        <f t="shared" si="114"/>
        <v>1351.0359497079301</v>
      </c>
      <c r="I530" s="1">
        <f t="shared" si="114"/>
        <v>2298.7451512249008</v>
      </c>
      <c r="J530" s="1">
        <f t="shared" si="114"/>
        <v>3889.3168434314475</v>
      </c>
      <c r="K530" s="1">
        <f t="shared" si="114"/>
        <v>6421.427128844547</v>
      </c>
      <c r="L530" s="38"/>
      <c r="M530" s="45"/>
      <c r="N530" s="45"/>
    </row>
    <row r="531" spans="1:14" ht="14.5" outlineLevel="1">
      <c r="A531" s="16"/>
      <c r="B531" s="2"/>
      <c r="C531" s="2"/>
      <c r="D531" s="2"/>
      <c r="E531" s="2"/>
      <c r="F531" s="2"/>
      <c r="G531" s="2"/>
      <c r="H531" s="2"/>
      <c r="I531" s="2"/>
      <c r="J531" s="2"/>
      <c r="K531" s="2"/>
      <c r="L531" s="38"/>
      <c r="M531" s="45"/>
      <c r="N531" s="45"/>
    </row>
    <row r="532" spans="1:14" ht="14.5" outlineLevel="1">
      <c r="A532" t="s">
        <v>235</v>
      </c>
      <c r="L532" s="38"/>
      <c r="M532" s="45"/>
      <c r="N532" s="45"/>
    </row>
    <row r="533" spans="1:14" ht="14.5" outlineLevel="1">
      <c r="A533" t="s">
        <v>26</v>
      </c>
      <c r="K533" s="16"/>
      <c r="L533" s="38"/>
      <c r="M533" s="45"/>
      <c r="N533" s="45"/>
    </row>
    <row r="534" spans="1:14" ht="14.5" outlineLevel="1">
      <c r="B534" s="4">
        <v>2010</v>
      </c>
      <c r="C534" s="4">
        <v>2020</v>
      </c>
      <c r="D534" s="4">
        <v>2030</v>
      </c>
      <c r="E534" s="4">
        <v>2040</v>
      </c>
      <c r="F534" s="4">
        <v>2050</v>
      </c>
      <c r="G534" s="4">
        <v>2060</v>
      </c>
      <c r="H534" s="4">
        <v>2070</v>
      </c>
      <c r="I534" s="4">
        <v>2080</v>
      </c>
      <c r="J534" s="4">
        <v>2090</v>
      </c>
      <c r="K534" s="4">
        <v>2100</v>
      </c>
      <c r="L534" s="38"/>
      <c r="M534" s="45"/>
      <c r="N534" s="45"/>
    </row>
    <row r="535" spans="1:14" ht="14.5" outlineLevel="1">
      <c r="A535" s="4" t="s">
        <v>5</v>
      </c>
      <c r="B535" s="1">
        <f>B$502*B384</f>
        <v>11.73427099812608</v>
      </c>
      <c r="C535" s="1">
        <f t="shared" ref="C535:K535" si="115">C$502*C384</f>
        <v>12.794490513387789</v>
      </c>
      <c r="D535" s="1">
        <f t="shared" si="115"/>
        <v>14.981090960027771</v>
      </c>
      <c r="E535" s="1">
        <f t="shared" si="115"/>
        <v>20.050266824442318</v>
      </c>
      <c r="F535" s="1">
        <f t="shared" si="115"/>
        <v>26.035100847422388</v>
      </c>
      <c r="G535" s="1">
        <f t="shared" si="115"/>
        <v>40.144962044592674</v>
      </c>
      <c r="H535" s="1">
        <f t="shared" si="115"/>
        <v>57.686567801646561</v>
      </c>
      <c r="I535" s="1">
        <f t="shared" si="115"/>
        <v>82.525732585491241</v>
      </c>
      <c r="J535" s="1">
        <f t="shared" si="115"/>
        <v>175.05439713505882</v>
      </c>
      <c r="K535" s="1">
        <f t="shared" si="115"/>
        <v>336.94490819164128</v>
      </c>
      <c r="L535" s="38"/>
      <c r="M535" s="45"/>
      <c r="N535" s="45"/>
    </row>
    <row r="536" spans="1:14" ht="14.5" outlineLevel="1">
      <c r="A536" s="4" t="s">
        <v>6</v>
      </c>
      <c r="B536" s="1">
        <f t="shared" ref="B536:K544" si="116">B$502*B385</f>
        <v>21.572841567559294</v>
      </c>
      <c r="C536" s="1">
        <f t="shared" si="116"/>
        <v>44.535079520991118</v>
      </c>
      <c r="D536" s="1">
        <f t="shared" si="116"/>
        <v>83.09176153104778</v>
      </c>
      <c r="E536" s="1">
        <f t="shared" si="116"/>
        <v>135.31238961644178</v>
      </c>
      <c r="F536" s="1">
        <f t="shared" si="116"/>
        <v>186.87676843891131</v>
      </c>
      <c r="G536" s="1">
        <f t="shared" si="116"/>
        <v>240.65514258337933</v>
      </c>
      <c r="H536" s="1">
        <f t="shared" si="116"/>
        <v>309.43131910073316</v>
      </c>
      <c r="I536" s="1">
        <f t="shared" si="116"/>
        <v>378.92570462122507</v>
      </c>
      <c r="J536" s="1">
        <f t="shared" si="116"/>
        <v>507.3422685378066</v>
      </c>
      <c r="K536" s="1">
        <f t="shared" si="116"/>
        <v>682.27354013067838</v>
      </c>
      <c r="L536" s="38"/>
      <c r="M536" s="45"/>
      <c r="N536" s="45"/>
    </row>
    <row r="537" spans="1:14" ht="14.5" outlineLevel="1">
      <c r="A537" s="4" t="s">
        <v>11</v>
      </c>
      <c r="B537" s="1">
        <f t="shared" si="116"/>
        <v>389.81592146178315</v>
      </c>
      <c r="C537" s="1">
        <f t="shared" si="116"/>
        <v>576.17218709646795</v>
      </c>
      <c r="D537" s="1">
        <f t="shared" si="116"/>
        <v>816.54451443061157</v>
      </c>
      <c r="E537" s="1">
        <f t="shared" si="116"/>
        <v>1118.1912667430881</v>
      </c>
      <c r="F537" s="1">
        <f t="shared" si="116"/>
        <v>1513.0758430480034</v>
      </c>
      <c r="G537" s="1">
        <f t="shared" si="116"/>
        <v>1985.1782807482405</v>
      </c>
      <c r="H537" s="1">
        <f t="shared" si="116"/>
        <v>2564.2637776720921</v>
      </c>
      <c r="I537" s="1">
        <f t="shared" si="116"/>
        <v>3094.271538114569</v>
      </c>
      <c r="J537" s="1">
        <f t="shared" si="116"/>
        <v>3094.271538114569</v>
      </c>
      <c r="K537" s="1">
        <f t="shared" si="116"/>
        <v>3094.271538114569</v>
      </c>
      <c r="L537" s="38"/>
      <c r="M537" s="45"/>
      <c r="N537" s="45"/>
    </row>
    <row r="538" spans="1:14" ht="14.5" outlineLevel="1">
      <c r="A538" s="4" t="s">
        <v>2</v>
      </c>
      <c r="B538" s="1">
        <f t="shared" si="116"/>
        <v>72.722170533081169</v>
      </c>
      <c r="C538" s="1">
        <f t="shared" si="116"/>
        <v>90.080924087843314</v>
      </c>
      <c r="D538" s="1">
        <f t="shared" si="116"/>
        <v>125.19778125756618</v>
      </c>
      <c r="E538" s="1">
        <f t="shared" si="116"/>
        <v>180.21227193065127</v>
      </c>
      <c r="F538" s="1">
        <f t="shared" si="116"/>
        <v>263.21496508397456</v>
      </c>
      <c r="G538" s="1">
        <f t="shared" si="116"/>
        <v>361.32868194797499</v>
      </c>
      <c r="H538" s="1">
        <f t="shared" si="116"/>
        <v>500.28870374288277</v>
      </c>
      <c r="I538" s="1">
        <f t="shared" si="116"/>
        <v>632.70408605461387</v>
      </c>
      <c r="J538" s="1">
        <f t="shared" si="116"/>
        <v>787.48530083111893</v>
      </c>
      <c r="K538" s="1">
        <f t="shared" si="116"/>
        <v>979.49803109476966</v>
      </c>
      <c r="L538" s="38"/>
      <c r="M538" s="45"/>
      <c r="N538" s="45"/>
    </row>
    <row r="539" spans="1:14" ht="14.5" outlineLevel="1">
      <c r="A539" s="4" t="s">
        <v>3</v>
      </c>
      <c r="B539" s="1">
        <f t="shared" si="116"/>
        <v>67.100214796815209</v>
      </c>
      <c r="C539" s="1">
        <f t="shared" si="116"/>
        <v>84.933826517084952</v>
      </c>
      <c r="D539" s="1">
        <f t="shared" si="116"/>
        <v>109.15304993454998</v>
      </c>
      <c r="E539" s="1">
        <f t="shared" si="116"/>
        <v>147.65802157249416</v>
      </c>
      <c r="F539" s="1">
        <f t="shared" si="116"/>
        <v>200.05950151951149</v>
      </c>
      <c r="G539" s="1">
        <f t="shared" si="116"/>
        <v>235.07266678117881</v>
      </c>
      <c r="H539" s="1">
        <f t="shared" si="116"/>
        <v>347.5831057502669</v>
      </c>
      <c r="I539" s="1">
        <f t="shared" si="116"/>
        <v>536.72654292561504</v>
      </c>
      <c r="J539" s="1">
        <f t="shared" si="116"/>
        <v>828.50460511965377</v>
      </c>
      <c r="K539" s="1">
        <f t="shared" si="116"/>
        <v>1270.6996907165399</v>
      </c>
      <c r="L539" s="38"/>
      <c r="M539" s="45"/>
      <c r="N539" s="45"/>
    </row>
    <row r="540" spans="1:14" ht="14.5" outlineLevel="1">
      <c r="A540" s="4" t="s">
        <v>4</v>
      </c>
      <c r="B540" s="1">
        <f t="shared" si="116"/>
        <v>71.544765149480227</v>
      </c>
      <c r="C540" s="1">
        <f t="shared" si="116"/>
        <v>79.227960916166353</v>
      </c>
      <c r="D540" s="1">
        <f t="shared" si="116"/>
        <v>89.764305719139898</v>
      </c>
      <c r="E540" s="1">
        <f t="shared" si="116"/>
        <v>107.6782537824255</v>
      </c>
      <c r="F540" s="1">
        <f t="shared" si="116"/>
        <v>129.27324695817362</v>
      </c>
      <c r="G540" s="1">
        <f t="shared" si="116"/>
        <v>168.62710274413968</v>
      </c>
      <c r="H540" s="1">
        <f t="shared" si="116"/>
        <v>220.2195350171686</v>
      </c>
      <c r="I540" s="1">
        <f t="shared" si="116"/>
        <v>247.54172304916554</v>
      </c>
      <c r="J540" s="1">
        <f t="shared" si="116"/>
        <v>288.79867689069312</v>
      </c>
      <c r="K540" s="1">
        <f t="shared" si="116"/>
        <v>359.08791014323469</v>
      </c>
      <c r="L540" s="38"/>
      <c r="M540" s="45"/>
      <c r="N540" s="45"/>
    </row>
    <row r="541" spans="1:14" ht="14.5" outlineLevel="1">
      <c r="A541" s="4" t="s">
        <v>0</v>
      </c>
      <c r="B541" s="1">
        <f t="shared" si="116"/>
        <v>1211.5815283327381</v>
      </c>
      <c r="C541" s="1">
        <f t="shared" si="116"/>
        <v>1613.224598558015</v>
      </c>
      <c r="D541" s="1">
        <f t="shared" si="116"/>
        <v>2115.7911691924801</v>
      </c>
      <c r="E541" s="1">
        <f t="shared" si="116"/>
        <v>2706.536901060289</v>
      </c>
      <c r="F541" s="1">
        <f t="shared" si="116"/>
        <v>3094.271538114569</v>
      </c>
      <c r="G541" s="1">
        <f t="shared" si="116"/>
        <v>3094.271538114569</v>
      </c>
      <c r="H541" s="1">
        <f t="shared" si="116"/>
        <v>3094.271538114569</v>
      </c>
      <c r="I541" s="1">
        <f t="shared" si="116"/>
        <v>3094.271538114569</v>
      </c>
      <c r="J541" s="1">
        <f t="shared" si="116"/>
        <v>3094.271538114569</v>
      </c>
      <c r="K541" s="1">
        <f t="shared" si="116"/>
        <v>3094.271538114569</v>
      </c>
      <c r="L541" s="38"/>
      <c r="M541" s="45"/>
      <c r="N541" s="45"/>
    </row>
    <row r="542" spans="1:14" ht="14.5" outlineLevel="1">
      <c r="A542" s="4" t="s">
        <v>1</v>
      </c>
      <c r="B542" s="1">
        <f t="shared" si="116"/>
        <v>713.46733882764283</v>
      </c>
      <c r="C542" s="1">
        <f t="shared" si="116"/>
        <v>917.24406108946073</v>
      </c>
      <c r="D542" s="1">
        <f t="shared" si="116"/>
        <v>1166.2886696253097</v>
      </c>
      <c r="E542" s="1">
        <f t="shared" si="116"/>
        <v>1441.9370878978275</v>
      </c>
      <c r="F542" s="1">
        <f t="shared" si="116"/>
        <v>1776.7210824745887</v>
      </c>
      <c r="G542" s="1">
        <f t="shared" si="116"/>
        <v>2117.6430725511095</v>
      </c>
      <c r="H542" s="1">
        <f t="shared" si="116"/>
        <v>2516.0317090311887</v>
      </c>
      <c r="I542" s="1">
        <f t="shared" si="116"/>
        <v>2952.8791455086794</v>
      </c>
      <c r="J542" s="1">
        <f t="shared" si="116"/>
        <v>3094.271538114569</v>
      </c>
      <c r="K542" s="1">
        <f t="shared" si="116"/>
        <v>3094.271538114569</v>
      </c>
      <c r="L542" s="38"/>
      <c r="M542" s="45"/>
      <c r="N542" s="45"/>
    </row>
    <row r="543" spans="1:14" ht="14.5" outlineLevel="1">
      <c r="A543" s="4" t="s">
        <v>7</v>
      </c>
      <c r="B543" s="1">
        <f t="shared" si="116"/>
        <v>234.57267298729352</v>
      </c>
      <c r="C543" s="1">
        <f t="shared" si="116"/>
        <v>366.09989735924273</v>
      </c>
      <c r="D543" s="1">
        <f t="shared" si="116"/>
        <v>525.62041266912161</v>
      </c>
      <c r="E543" s="1">
        <f t="shared" si="116"/>
        <v>698.29574482849762</v>
      </c>
      <c r="F543" s="1">
        <f t="shared" si="116"/>
        <v>918.31077579453415</v>
      </c>
      <c r="G543" s="1">
        <f t="shared" si="116"/>
        <v>1122.9218295039609</v>
      </c>
      <c r="H543" s="1">
        <f t="shared" si="116"/>
        <v>1352.7384247528862</v>
      </c>
      <c r="I543" s="1">
        <f t="shared" si="116"/>
        <v>1697.9206951809228</v>
      </c>
      <c r="J543" s="1">
        <f t="shared" si="116"/>
        <v>2099.9660249845456</v>
      </c>
      <c r="K543" s="1">
        <f t="shared" si="116"/>
        <v>2568.2416609738007</v>
      </c>
      <c r="L543" s="38"/>
      <c r="M543" s="45"/>
      <c r="N543" s="45"/>
    </row>
    <row r="544" spans="1:14" ht="14.5" outlineLevel="1">
      <c r="A544" s="4" t="s">
        <v>8</v>
      </c>
      <c r="B544" s="1">
        <f t="shared" si="116"/>
        <v>13.818291682396476</v>
      </c>
      <c r="C544" s="1">
        <f t="shared" si="116"/>
        <v>18.813919741821902</v>
      </c>
      <c r="D544" s="1">
        <f t="shared" si="116"/>
        <v>26.859554368636228</v>
      </c>
      <c r="E544" s="1">
        <f t="shared" si="116"/>
        <v>43.188728039096866</v>
      </c>
      <c r="F544" s="1">
        <f t="shared" si="116"/>
        <v>69.276900546441041</v>
      </c>
      <c r="G544" s="1">
        <f t="shared" si="116"/>
        <v>186.24681641779054</v>
      </c>
      <c r="H544" s="1">
        <f t="shared" si="116"/>
        <v>400.19891466492794</v>
      </c>
      <c r="I544" s="1">
        <f t="shared" si="116"/>
        <v>680.92585901237408</v>
      </c>
      <c r="J544" s="1">
        <f t="shared" si="116"/>
        <v>1152.0791729233974</v>
      </c>
      <c r="K544" s="1">
        <f t="shared" si="116"/>
        <v>1902.1315962162721</v>
      </c>
      <c r="L544" s="38"/>
      <c r="M544" s="45"/>
      <c r="N544" s="45"/>
    </row>
    <row r="545" spans="1:23" ht="14.5">
      <c r="A545" s="16"/>
      <c r="B545" s="2"/>
      <c r="C545" s="2"/>
      <c r="D545" s="2"/>
      <c r="E545" s="2"/>
      <c r="F545" s="2"/>
      <c r="G545" s="2"/>
      <c r="H545" s="2"/>
      <c r="I545" s="2"/>
      <c r="J545" s="2"/>
      <c r="K545" s="2"/>
      <c r="L545" s="38"/>
      <c r="M545" s="45"/>
      <c r="N545" s="45"/>
    </row>
    <row r="546" spans="1:23" ht="14.5">
      <c r="A546" t="s">
        <v>240</v>
      </c>
      <c r="L546" s="38"/>
      <c r="M546" s="45" t="s">
        <v>245</v>
      </c>
      <c r="N546" s="45"/>
    </row>
    <row r="547" spans="1:23" ht="14.5">
      <c r="A547" s="18" t="s">
        <v>41</v>
      </c>
      <c r="B547" s="17"/>
      <c r="C547" s="17"/>
      <c r="D547" s="17"/>
      <c r="E547" s="17"/>
      <c r="F547" s="17"/>
      <c r="G547" s="17"/>
      <c r="H547" s="17"/>
      <c r="I547" s="17"/>
      <c r="J547" s="17"/>
      <c r="K547" s="17"/>
      <c r="L547" s="38"/>
      <c r="M547" s="123" t="s">
        <v>41</v>
      </c>
      <c r="N547" s="124"/>
      <c r="O547" s="124"/>
      <c r="P547" s="124"/>
      <c r="Q547" s="124"/>
      <c r="R547" s="124"/>
      <c r="S547" s="124"/>
      <c r="T547" s="124"/>
      <c r="U547" s="124"/>
      <c r="V547" s="124"/>
      <c r="W547" s="124"/>
    </row>
    <row r="548" spans="1:23" ht="14.5">
      <c r="A548" s="17"/>
      <c r="B548" s="70">
        <v>2010</v>
      </c>
      <c r="C548" s="70">
        <v>2020</v>
      </c>
      <c r="D548" s="70">
        <v>2030</v>
      </c>
      <c r="E548" s="70">
        <v>2040</v>
      </c>
      <c r="F548" s="70">
        <v>2050</v>
      </c>
      <c r="G548" s="70">
        <v>2060</v>
      </c>
      <c r="H548" s="70">
        <v>2070</v>
      </c>
      <c r="I548" s="70">
        <v>2080</v>
      </c>
      <c r="J548" s="70">
        <v>2090</v>
      </c>
      <c r="K548" s="70">
        <v>2100</v>
      </c>
      <c r="L548" s="38"/>
      <c r="M548" s="124"/>
      <c r="N548" s="125">
        <v>2010</v>
      </c>
      <c r="O548" s="125">
        <v>2020</v>
      </c>
      <c r="P548" s="125">
        <v>2030</v>
      </c>
      <c r="Q548" s="125">
        <v>2040</v>
      </c>
      <c r="R548" s="125">
        <v>2050</v>
      </c>
      <c r="S548" s="125">
        <v>2060</v>
      </c>
      <c r="T548" s="125">
        <v>2070</v>
      </c>
      <c r="U548" s="125">
        <v>2080</v>
      </c>
      <c r="V548" s="125">
        <v>2090</v>
      </c>
      <c r="W548" s="125">
        <v>2100</v>
      </c>
    </row>
    <row r="549" spans="1:23" ht="14.5">
      <c r="A549" s="17" t="s">
        <v>5</v>
      </c>
      <c r="B549" s="47">
        <f t="shared" ref="B549:B558" si="117">B10*B507*B459/1000</f>
        <v>1.1414409718235298E-2</v>
      </c>
      <c r="C549" s="47">
        <f t="shared" ref="C549:K549" si="118">C10*C507*C459/1000</f>
        <v>1.3801063788009249E-2</v>
      </c>
      <c r="D549" s="47">
        <f t="shared" si="118"/>
        <v>2.2123537242695897E-2</v>
      </c>
      <c r="E549" s="47">
        <f t="shared" si="118"/>
        <v>3.7563808822508524E-2</v>
      </c>
      <c r="F549" s="47">
        <f t="shared" si="118"/>
        <v>4.9710492474316047E-2</v>
      </c>
      <c r="G549" s="47">
        <f t="shared" si="118"/>
        <v>7.5710753046217258E-2</v>
      </c>
      <c r="H549" s="47">
        <f t="shared" si="118"/>
        <v>0.10495045860383238</v>
      </c>
      <c r="I549" s="47">
        <f t="shared" si="118"/>
        <v>0.14172537418910744</v>
      </c>
      <c r="J549" s="47">
        <f t="shared" si="118"/>
        <v>0.27833249265160404</v>
      </c>
      <c r="K549" s="47">
        <f t="shared" si="118"/>
        <v>0.48746210661706829</v>
      </c>
      <c r="L549" s="38"/>
      <c r="M549" s="124" t="s">
        <v>5</v>
      </c>
      <c r="N549" s="126">
        <f t="shared" ref="N549:N558" si="119">B549+B564+B579+B1095</f>
        <v>0.13138362650972846</v>
      </c>
      <c r="O549" s="126">
        <f t="shared" ref="O549:O558" si="120">C549+C564+C579+C1095</f>
        <v>0.15943844555798153</v>
      </c>
      <c r="P549" s="126">
        <f t="shared" ref="P549:P558" si="121">D549+D564+D579+D1095</f>
        <v>0.22455471401717858</v>
      </c>
      <c r="Q549" s="126">
        <f t="shared" ref="Q549:Q558" si="122">E549+E564+E579+E1095</f>
        <v>0.35930038173899498</v>
      </c>
      <c r="R549" s="126">
        <f t="shared" ref="R549:R558" si="123">F549+F564+F579+F1095</f>
        <v>0.54419600036584703</v>
      </c>
      <c r="S549" s="126">
        <f t="shared" ref="S549:S558" si="124">G549+G564+G579+G1095</f>
        <v>0.88884182387446842</v>
      </c>
      <c r="T549" s="126">
        <f t="shared" ref="T549:T558" si="125">H549+H564+H579+H1095</f>
        <v>1.3315092786918905</v>
      </c>
      <c r="U549" s="126">
        <f t="shared" ref="U549:U558" si="126">I549+I564+I579+I1095</f>
        <v>1.9101202709356866</v>
      </c>
      <c r="V549" s="126">
        <f t="shared" ref="V549:V558" si="127">J549+J564+J579+J1095</f>
        <v>3.4278673656271552</v>
      </c>
      <c r="W549" s="126">
        <f t="shared" ref="W549:W558" si="128">K549+K564+K579+K1095</f>
        <v>5.7694656922923251</v>
      </c>
    </row>
    <row r="550" spans="1:23" ht="14.5">
      <c r="A550" s="17" t="s">
        <v>6</v>
      </c>
      <c r="B550" s="47">
        <f t="shared" si="117"/>
        <v>3.3162146847431809E-2</v>
      </c>
      <c r="C550" s="47">
        <f t="shared" ref="C550:K550" si="129">C11*C508*C460/1000</f>
        <v>6.046111805408292E-2</v>
      </c>
      <c r="D550" s="47">
        <f t="shared" si="129"/>
        <v>0.13085097612821978</v>
      </c>
      <c r="E550" s="47">
        <f t="shared" si="129"/>
        <v>0.23051765175691735</v>
      </c>
      <c r="F550" s="47">
        <f t="shared" si="129"/>
        <v>0.27896370746571986</v>
      </c>
      <c r="G550" s="47">
        <f t="shared" si="129"/>
        <v>0.30701897441473885</v>
      </c>
      <c r="H550" s="47">
        <f t="shared" si="129"/>
        <v>0.33070548450951798</v>
      </c>
      <c r="I550" s="47">
        <f t="shared" si="129"/>
        <v>0.33408698991697333</v>
      </c>
      <c r="J550" s="47">
        <f t="shared" si="129"/>
        <v>0.36212584188921676</v>
      </c>
      <c r="K550" s="47">
        <f t="shared" si="129"/>
        <v>0.38507083077783494</v>
      </c>
      <c r="L550" s="38"/>
      <c r="M550" s="124" t="s">
        <v>6</v>
      </c>
      <c r="N550" s="126">
        <f t="shared" si="119"/>
        <v>0.69093972656240843</v>
      </c>
      <c r="O550" s="126">
        <f t="shared" si="120"/>
        <v>0.99065485976052159</v>
      </c>
      <c r="P550" s="126">
        <f t="shared" si="121"/>
        <v>1.5307997258603365</v>
      </c>
      <c r="Q550" s="126">
        <f t="shared" si="122"/>
        <v>2.1958279671162257</v>
      </c>
      <c r="R550" s="126">
        <f t="shared" si="123"/>
        <v>2.7108968714180639</v>
      </c>
      <c r="S550" s="126">
        <f t="shared" si="124"/>
        <v>3.1262720127625889</v>
      </c>
      <c r="T550" s="126">
        <f t="shared" si="125"/>
        <v>3.5487582393581594</v>
      </c>
      <c r="U550" s="126">
        <f t="shared" si="126"/>
        <v>3.8155553006598786</v>
      </c>
      <c r="V550" s="126">
        <f t="shared" si="127"/>
        <v>4.3180106526808189</v>
      </c>
      <c r="W550" s="126">
        <f t="shared" si="128"/>
        <v>4.7798921996860519</v>
      </c>
    </row>
    <row r="551" spans="1:23" ht="14.5">
      <c r="A551" s="17" t="s">
        <v>11</v>
      </c>
      <c r="B551" s="47">
        <f t="shared" si="117"/>
        <v>0.23913656582662599</v>
      </c>
      <c r="C551" s="47">
        <f t="shared" ref="C551:K551" si="130">C12*C509*C461/1000</f>
        <v>0.33616407887513111</v>
      </c>
      <c r="D551" s="47">
        <f t="shared" si="130"/>
        <v>0.5854511885118342</v>
      </c>
      <c r="E551" s="47">
        <f t="shared" si="130"/>
        <v>0.94374940743946578</v>
      </c>
      <c r="F551" s="47">
        <f t="shared" si="130"/>
        <v>1.2516364116402019</v>
      </c>
      <c r="G551" s="47">
        <f t="shared" si="130"/>
        <v>1.6032359675855123</v>
      </c>
      <c r="H551" s="47">
        <f t="shared" si="130"/>
        <v>1.9999022047916244</v>
      </c>
      <c r="I551" s="47">
        <f t="shared" si="130"/>
        <v>2.3051767755774519</v>
      </c>
      <c r="J551" s="47">
        <f t="shared" si="130"/>
        <v>2.1768407205233617</v>
      </c>
      <c r="K551" s="47">
        <f t="shared" si="130"/>
        <v>2.0366223355781439</v>
      </c>
      <c r="L551" s="38"/>
      <c r="M551" s="124" t="s">
        <v>11</v>
      </c>
      <c r="N551" s="126">
        <f t="shared" si="119"/>
        <v>2.8899552583728747</v>
      </c>
      <c r="O551" s="126">
        <f t="shared" si="120"/>
        <v>3.8539016990027837</v>
      </c>
      <c r="P551" s="126">
        <f t="shared" si="121"/>
        <v>5.330627949729827</v>
      </c>
      <c r="Q551" s="126">
        <f t="shared" si="122"/>
        <v>7.3774603273661539</v>
      </c>
      <c r="R551" s="126">
        <f t="shared" si="123"/>
        <v>10.100029643130421</v>
      </c>
      <c r="S551" s="126">
        <f t="shared" si="124"/>
        <v>13.551757725575534</v>
      </c>
      <c r="T551" s="126">
        <f t="shared" si="125"/>
        <v>17.834129605741548</v>
      </c>
      <c r="U551" s="126">
        <f t="shared" si="126"/>
        <v>21.7685296575028</v>
      </c>
      <c r="V551" s="126">
        <f t="shared" si="127"/>
        <v>21.90012402544204</v>
      </c>
      <c r="W551" s="126">
        <f t="shared" si="128"/>
        <v>21.787589947264902</v>
      </c>
    </row>
    <row r="552" spans="1:23" ht="14.5">
      <c r="A552" s="17" t="s">
        <v>2</v>
      </c>
      <c r="B552" s="47">
        <f t="shared" si="117"/>
        <v>2.3323271961632773E-2</v>
      </c>
      <c r="C552" s="47">
        <f t="shared" ref="C552:K552" si="131">C13*C510*C462/1000</f>
        <v>2.3642937245639657E-2</v>
      </c>
      <c r="D552" s="47">
        <f t="shared" si="131"/>
        <v>3.7871967184225176E-2</v>
      </c>
      <c r="E552" s="47">
        <f t="shared" si="131"/>
        <v>6.0135412541552274E-2</v>
      </c>
      <c r="F552" s="47">
        <f t="shared" si="131"/>
        <v>7.9800600934552171E-2</v>
      </c>
      <c r="G552" s="47">
        <f t="shared" si="131"/>
        <v>9.8178564903297683E-2</v>
      </c>
      <c r="H552" s="47">
        <f t="shared" si="131"/>
        <v>0.12015570263502021</v>
      </c>
      <c r="I552" s="47">
        <f t="shared" si="131"/>
        <v>0.13176513301443379</v>
      </c>
      <c r="J552" s="47">
        <f t="shared" si="131"/>
        <v>0.13985645830600274</v>
      </c>
      <c r="K552" s="47">
        <f t="shared" si="131"/>
        <v>0.14647400848017297</v>
      </c>
      <c r="L552" s="38"/>
      <c r="M552" s="124" t="s">
        <v>2</v>
      </c>
      <c r="N552" s="126">
        <f t="shared" si="119"/>
        <v>0.25166102569375842</v>
      </c>
      <c r="O552" s="126">
        <f t="shared" si="120"/>
        <v>0.27396031700688878</v>
      </c>
      <c r="P552" s="126">
        <f t="shared" si="121"/>
        <v>0.36094088809919012</v>
      </c>
      <c r="Q552" s="126">
        <f t="shared" si="122"/>
        <v>0.49983735692512604</v>
      </c>
      <c r="R552" s="126">
        <f t="shared" si="123"/>
        <v>0.68565917055625458</v>
      </c>
      <c r="S552" s="126">
        <f t="shared" si="124"/>
        <v>0.88479433257071582</v>
      </c>
      <c r="T552" s="126">
        <f t="shared" si="125"/>
        <v>1.1389140655582457</v>
      </c>
      <c r="U552" s="126">
        <f t="shared" si="126"/>
        <v>1.3286118597692615</v>
      </c>
      <c r="V552" s="126">
        <f t="shared" si="127"/>
        <v>1.4997060414863643</v>
      </c>
      <c r="W552" s="126">
        <f t="shared" si="128"/>
        <v>1.6631993095433395</v>
      </c>
    </row>
    <row r="553" spans="1:23" ht="14.5">
      <c r="A553" s="17" t="s">
        <v>3</v>
      </c>
      <c r="B553" s="47">
        <f t="shared" si="117"/>
        <v>3.986883520830839E-2</v>
      </c>
      <c r="C553" s="47">
        <f t="shared" ref="C553:K553" si="132">C14*C511*C463/1000</f>
        <v>4.9280362735970869E-2</v>
      </c>
      <c r="D553" s="47">
        <f t="shared" si="132"/>
        <v>7.6594491912338844E-2</v>
      </c>
      <c r="E553" s="47">
        <f t="shared" si="132"/>
        <v>0.11705153002471502</v>
      </c>
      <c r="F553" s="47">
        <f t="shared" si="132"/>
        <v>0.14546729907154957</v>
      </c>
      <c r="G553" s="47">
        <f t="shared" si="132"/>
        <v>0.15319973704251727</v>
      </c>
      <c r="H553" s="47">
        <f t="shared" si="132"/>
        <v>0.19973275408734267</v>
      </c>
      <c r="I553" s="47">
        <f t="shared" si="132"/>
        <v>0.26807475559637678</v>
      </c>
      <c r="J553" s="47">
        <f t="shared" si="132"/>
        <v>0.35289115624763906</v>
      </c>
      <c r="K553" s="47">
        <f t="shared" si="132"/>
        <v>0.45044907131119549</v>
      </c>
      <c r="L553" s="38"/>
      <c r="M553" s="124" t="s">
        <v>3</v>
      </c>
      <c r="N553" s="126">
        <f t="shared" si="119"/>
        <v>0.49064491593560666</v>
      </c>
      <c r="O553" s="126">
        <f t="shared" si="120"/>
        <v>0.59301655682582843</v>
      </c>
      <c r="P553" s="126">
        <f t="shared" si="121"/>
        <v>0.76417521595434523</v>
      </c>
      <c r="Q553" s="126">
        <f t="shared" si="122"/>
        <v>1.0400274664630587</v>
      </c>
      <c r="R553" s="126">
        <f t="shared" si="123"/>
        <v>1.3777587858061737</v>
      </c>
      <c r="S553" s="126">
        <f t="shared" si="124"/>
        <v>1.6005682352627775</v>
      </c>
      <c r="T553" s="126">
        <f t="shared" si="125"/>
        <v>2.1873806132269635</v>
      </c>
      <c r="U553" s="126">
        <f t="shared" si="126"/>
        <v>3.0343639790124066</v>
      </c>
      <c r="V553" s="126">
        <f t="shared" si="127"/>
        <v>4.1163193931834741</v>
      </c>
      <c r="W553" s="126">
        <f t="shared" si="128"/>
        <v>5.4067618832187554</v>
      </c>
    </row>
    <row r="554" spans="1:23" ht="14.5">
      <c r="A554" s="17" t="s">
        <v>4</v>
      </c>
      <c r="B554" s="47">
        <f t="shared" si="117"/>
        <v>3.0955924843314619E-2</v>
      </c>
      <c r="C554" s="47">
        <f t="shared" ref="C554:K554" si="133">C15*C512*C464/1000</f>
        <v>3.6252158832611132E-2</v>
      </c>
      <c r="D554" s="47">
        <f t="shared" si="133"/>
        <v>5.3123427444879356E-2</v>
      </c>
      <c r="E554" s="47">
        <f t="shared" si="133"/>
        <v>7.6757958367007301E-2</v>
      </c>
      <c r="F554" s="47">
        <f t="shared" si="133"/>
        <v>8.9733566595825806E-2</v>
      </c>
      <c r="G554" s="47">
        <f t="shared" si="133"/>
        <v>0.11072601410347886</v>
      </c>
      <c r="H554" s="47">
        <f t="shared" si="133"/>
        <v>0.13371919913178401</v>
      </c>
      <c r="I554" s="47">
        <f t="shared" si="133"/>
        <v>0.13605864710204407</v>
      </c>
      <c r="J554" s="47">
        <f t="shared" si="133"/>
        <v>0.14089599485159243</v>
      </c>
      <c r="K554" s="47">
        <f t="shared" si="133"/>
        <v>0.15264110011021639</v>
      </c>
      <c r="L554" s="38"/>
      <c r="M554" s="124" t="s">
        <v>4</v>
      </c>
      <c r="N554" s="126">
        <f t="shared" si="119"/>
        <v>0.41890965459577817</v>
      </c>
      <c r="O554" s="126">
        <f t="shared" si="120"/>
        <v>0.46165606280141674</v>
      </c>
      <c r="P554" s="126">
        <f t="shared" si="121"/>
        <v>0.54734737506640974</v>
      </c>
      <c r="Q554" s="126">
        <f t="shared" si="122"/>
        <v>0.69523643550952174</v>
      </c>
      <c r="R554" s="126">
        <f t="shared" si="123"/>
        <v>0.86786912607118116</v>
      </c>
      <c r="S554" s="126">
        <f t="shared" si="124"/>
        <v>1.1332132871488889</v>
      </c>
      <c r="T554" s="126">
        <f t="shared" si="125"/>
        <v>1.452054938846475</v>
      </c>
      <c r="U554" s="126">
        <f t="shared" si="126"/>
        <v>1.641188724833587</v>
      </c>
      <c r="V554" s="126">
        <f t="shared" si="127"/>
        <v>1.8694641450302794</v>
      </c>
      <c r="W554" s="126">
        <f t="shared" si="128"/>
        <v>2.1741080591563948</v>
      </c>
    </row>
    <row r="555" spans="1:23" ht="14.5">
      <c r="A555" s="17" t="s">
        <v>0</v>
      </c>
      <c r="B555" s="47">
        <f t="shared" si="117"/>
        <v>0.41087679009303463</v>
      </c>
      <c r="C555" s="47">
        <f t="shared" ref="C555:K555" si="134">C16*C513*C465/1000</f>
        <v>0.54765538848344841</v>
      </c>
      <c r="D555" s="47">
        <f t="shared" si="134"/>
        <v>0.9406322200310917</v>
      </c>
      <c r="E555" s="47">
        <f t="shared" si="134"/>
        <v>1.5011837641548722</v>
      </c>
      <c r="F555" s="47">
        <f t="shared" si="134"/>
        <v>1.7780924247801941</v>
      </c>
      <c r="G555" s="47">
        <f t="shared" si="134"/>
        <v>1.8408955644859804</v>
      </c>
      <c r="H555" s="47">
        <f t="shared" si="134"/>
        <v>1.8895812688288491</v>
      </c>
      <c r="I555" s="47">
        <f t="shared" si="134"/>
        <v>1.9153226914332717</v>
      </c>
      <c r="J555" s="47">
        <f t="shared" si="134"/>
        <v>1.9087529999364743</v>
      </c>
      <c r="K555" s="47">
        <f t="shared" si="134"/>
        <v>1.8692480570322072</v>
      </c>
      <c r="L555" s="38"/>
      <c r="M555" s="124" t="s">
        <v>0</v>
      </c>
      <c r="N555" s="126">
        <f t="shared" si="119"/>
        <v>5.1034686688157596</v>
      </c>
      <c r="O555" s="126">
        <f t="shared" si="120"/>
        <v>6.4512339618880352</v>
      </c>
      <c r="P555" s="126">
        <f t="shared" si="121"/>
        <v>8.7703702684029849</v>
      </c>
      <c r="Q555" s="126">
        <f t="shared" si="122"/>
        <v>11.982093403332716</v>
      </c>
      <c r="R555" s="126">
        <f t="shared" si="123"/>
        <v>14.672709188423925</v>
      </c>
      <c r="S555" s="126">
        <f t="shared" si="124"/>
        <v>16.012189358232487</v>
      </c>
      <c r="T555" s="126">
        <f t="shared" si="125"/>
        <v>17.479604760714203</v>
      </c>
      <c r="U555" s="126">
        <f t="shared" si="126"/>
        <v>18.912334496980954</v>
      </c>
      <c r="V555" s="126">
        <f t="shared" si="127"/>
        <v>20.126649841433288</v>
      </c>
      <c r="W555" s="126">
        <f t="shared" si="128"/>
        <v>21.017524971958348</v>
      </c>
    </row>
    <row r="556" spans="1:23" ht="14.5">
      <c r="A556" s="17" t="s">
        <v>1</v>
      </c>
      <c r="B556" s="47">
        <f t="shared" si="117"/>
        <v>6.959649869980096E-2</v>
      </c>
      <c r="C556" s="47">
        <f t="shared" ref="C556:K556" si="135">C17*C514*C466/1000</f>
        <v>8.0848567761039769E-2</v>
      </c>
      <c r="D556" s="47">
        <f t="shared" si="135"/>
        <v>0.11878209656668763</v>
      </c>
      <c r="E556" s="47">
        <f t="shared" si="135"/>
        <v>0.16219469271474318</v>
      </c>
      <c r="F556" s="47">
        <f t="shared" si="135"/>
        <v>0.18407802072589208</v>
      </c>
      <c r="G556" s="47">
        <f t="shared" si="135"/>
        <v>0.20222387654052809</v>
      </c>
      <c r="H556" s="47">
        <f t="shared" si="135"/>
        <v>0.21847847815705237</v>
      </c>
      <c r="I556" s="47">
        <f t="shared" si="135"/>
        <v>0.23105950417380955</v>
      </c>
      <c r="J556" s="47">
        <f t="shared" si="135"/>
        <v>0.21691649827575063</v>
      </c>
      <c r="K556" s="47">
        <f t="shared" si="135"/>
        <v>0.1943313541802347</v>
      </c>
      <c r="L556" s="38"/>
      <c r="M556" s="124" t="s">
        <v>1</v>
      </c>
      <c r="N556" s="126">
        <f t="shared" si="119"/>
        <v>1.061013511397755</v>
      </c>
      <c r="O556" s="126">
        <f t="shared" si="120"/>
        <v>1.1715593870668954</v>
      </c>
      <c r="P556" s="126">
        <f t="shared" si="121"/>
        <v>1.3575943603806222</v>
      </c>
      <c r="Q556" s="126">
        <f t="shared" si="122"/>
        <v>1.5821898046785066</v>
      </c>
      <c r="R556" s="126">
        <f t="shared" si="123"/>
        <v>1.8552581969362234</v>
      </c>
      <c r="S556" s="126">
        <f t="shared" si="124"/>
        <v>2.141026385777427</v>
      </c>
      <c r="T556" s="126">
        <f t="shared" si="125"/>
        <v>2.4501675404555683</v>
      </c>
      <c r="U556" s="126">
        <f t="shared" si="126"/>
        <v>2.752177426014387</v>
      </c>
      <c r="V556" s="126">
        <f t="shared" si="127"/>
        <v>2.7511489110962293</v>
      </c>
      <c r="W556" s="126">
        <f t="shared" si="128"/>
        <v>2.6235225316041149</v>
      </c>
    </row>
    <row r="557" spans="1:23" ht="14.5">
      <c r="A557" s="17" t="s">
        <v>7</v>
      </c>
      <c r="B557" s="47">
        <f t="shared" si="117"/>
        <v>0.18967303324631146</v>
      </c>
      <c r="C557" s="47">
        <f t="shared" ref="C557:K557" si="136">C18*C515*C467/1000</f>
        <v>0.27675872498547999</v>
      </c>
      <c r="D557" s="47">
        <f t="shared" si="136"/>
        <v>0.48634466913192193</v>
      </c>
      <c r="E557" s="47">
        <f t="shared" si="136"/>
        <v>0.73769698953732954</v>
      </c>
      <c r="F557" s="47">
        <f t="shared" si="136"/>
        <v>0.89760539951867413</v>
      </c>
      <c r="G557" s="47">
        <f t="shared" si="136"/>
        <v>0.99129838740315934</v>
      </c>
      <c r="H557" s="47">
        <f t="shared" si="136"/>
        <v>1.0580693899451772</v>
      </c>
      <c r="I557" s="47">
        <f t="shared" si="136"/>
        <v>1.1563235962918925</v>
      </c>
      <c r="J557" s="47">
        <f t="shared" si="136"/>
        <v>1.2256378709996301</v>
      </c>
      <c r="K557" s="47">
        <f t="shared" si="136"/>
        <v>1.2657834057310249</v>
      </c>
      <c r="L557" s="38"/>
      <c r="M557" s="124" t="s">
        <v>7</v>
      </c>
      <c r="N557" s="126">
        <f t="shared" si="119"/>
        <v>2.1426350595590149</v>
      </c>
      <c r="O557" s="126">
        <f t="shared" si="120"/>
        <v>3.1292222344607659</v>
      </c>
      <c r="P557" s="126">
        <f t="shared" si="121"/>
        <v>4.3883180532081818</v>
      </c>
      <c r="Q557" s="126">
        <f t="shared" si="122"/>
        <v>5.738793554040015</v>
      </c>
      <c r="R557" s="126">
        <f t="shared" si="123"/>
        <v>7.242736151866767</v>
      </c>
      <c r="S557" s="126">
        <f t="shared" si="124"/>
        <v>8.4350557664325319</v>
      </c>
      <c r="T557" s="126">
        <f t="shared" si="125"/>
        <v>9.5692352347654897</v>
      </c>
      <c r="U557" s="126">
        <f t="shared" si="126"/>
        <v>11.113875386075957</v>
      </c>
      <c r="V557" s="126">
        <f t="shared" si="127"/>
        <v>12.503063671680582</v>
      </c>
      <c r="W557" s="126">
        <f t="shared" si="128"/>
        <v>13.661847688223654</v>
      </c>
    </row>
    <row r="558" spans="1:23" ht="14.5">
      <c r="A558" s="17" t="s">
        <v>8</v>
      </c>
      <c r="B558" s="47">
        <f t="shared" si="117"/>
        <v>2.2442885964835093E-2</v>
      </c>
      <c r="C558" s="47">
        <f t="shared" ref="C558:K558" si="137">C19*C516*C468/1000</f>
        <v>3.0956269278439696E-2</v>
      </c>
      <c r="D558" s="47">
        <f t="shared" si="137"/>
        <v>5.5527517342598767E-2</v>
      </c>
      <c r="E558" s="47">
        <f t="shared" si="137"/>
        <v>0.10479144475189685</v>
      </c>
      <c r="F558" s="47">
        <f t="shared" si="137"/>
        <v>0.160000064317182</v>
      </c>
      <c r="G558" s="47">
        <f t="shared" si="137"/>
        <v>0.39849450198850572</v>
      </c>
      <c r="H558" s="47">
        <f t="shared" si="137"/>
        <v>0.77280134904059772</v>
      </c>
      <c r="I558" s="47">
        <f t="shared" si="137"/>
        <v>1.1569721863677336</v>
      </c>
      <c r="J558" s="47">
        <f t="shared" si="137"/>
        <v>1.6815183686982129</v>
      </c>
      <c r="K558" s="47">
        <f t="shared" si="137"/>
        <v>2.3370882337875587</v>
      </c>
      <c r="L558" s="38"/>
      <c r="M558" s="124" t="s">
        <v>8</v>
      </c>
      <c r="N558" s="126">
        <f t="shared" si="119"/>
        <v>0.25285068216771872</v>
      </c>
      <c r="O558" s="126">
        <f t="shared" si="120"/>
        <v>0.34546553736968127</v>
      </c>
      <c r="P558" s="126">
        <f t="shared" si="121"/>
        <v>0.52681156335126811</v>
      </c>
      <c r="Q558" s="126">
        <f t="shared" si="122"/>
        <v>0.87617950849963988</v>
      </c>
      <c r="R558" s="126">
        <f t="shared" si="123"/>
        <v>1.3812547531554638</v>
      </c>
      <c r="S558" s="126">
        <f t="shared" si="124"/>
        <v>3.2944352914024657</v>
      </c>
      <c r="T558" s="126">
        <f t="shared" si="125"/>
        <v>6.4704719630119909</v>
      </c>
      <c r="U558" s="126">
        <f t="shared" si="126"/>
        <v>10.077956483474466</v>
      </c>
      <c r="V558" s="126">
        <f t="shared" si="127"/>
        <v>15.255035231367406</v>
      </c>
      <c r="W558" s="126">
        <f t="shared" si="128"/>
        <v>22.074990024885398</v>
      </c>
    </row>
    <row r="559" spans="1:23" ht="14.5">
      <c r="A559" s="17" t="s">
        <v>89</v>
      </c>
      <c r="B559" s="47">
        <f>SUM(B549:B558)</f>
        <v>1.070450362409531</v>
      </c>
      <c r="C559" s="47">
        <f t="shared" ref="C559:K559" si="138">SUM(C549:C558)</f>
        <v>1.4558206700398528</v>
      </c>
      <c r="D559" s="47">
        <f t="shared" si="138"/>
        <v>2.5073020914964932</v>
      </c>
      <c r="E559" s="47">
        <f t="shared" si="138"/>
        <v>3.9716426601110082</v>
      </c>
      <c r="F559" s="47">
        <f t="shared" si="138"/>
        <v>4.9150879875241076</v>
      </c>
      <c r="G559" s="47">
        <f t="shared" si="138"/>
        <v>5.7809823415139352</v>
      </c>
      <c r="H559" s="47">
        <f t="shared" si="138"/>
        <v>6.8280962897307989</v>
      </c>
      <c r="I559" s="47">
        <f t="shared" si="138"/>
        <v>7.7765656536630949</v>
      </c>
      <c r="J559" s="47">
        <f t="shared" si="138"/>
        <v>8.4837684023794857</v>
      </c>
      <c r="K559" s="47">
        <f t="shared" si="138"/>
        <v>9.3251705036056567</v>
      </c>
      <c r="L559" s="38"/>
      <c r="M559" s="124" t="s">
        <v>89</v>
      </c>
      <c r="N559" s="126">
        <f>SUM(N549:N558)</f>
        <v>13.433462129610401</v>
      </c>
      <c r="O559" s="126">
        <f t="shared" ref="O559:W559" si="139">SUM(O549:O558)</f>
        <v>17.430109061740797</v>
      </c>
      <c r="P559" s="126">
        <f t="shared" si="139"/>
        <v>23.801540114070342</v>
      </c>
      <c r="Q559" s="126">
        <f t="shared" si="139"/>
        <v>32.346946205669958</v>
      </c>
      <c r="R559" s="126">
        <f t="shared" si="139"/>
        <v>41.438367887730323</v>
      </c>
      <c r="S559" s="126">
        <f t="shared" si="139"/>
        <v>51.068154219039883</v>
      </c>
      <c r="T559" s="126">
        <f t="shared" si="139"/>
        <v>63.462226240370526</v>
      </c>
      <c r="U559" s="126">
        <f t="shared" si="139"/>
        <v>76.35471358525939</v>
      </c>
      <c r="V559" s="126">
        <f t="shared" si="139"/>
        <v>87.76738927902764</v>
      </c>
      <c r="W559" s="126">
        <f t="shared" si="139"/>
        <v>100.95890230783328</v>
      </c>
    </row>
    <row r="560" spans="1:23" ht="14.5">
      <c r="A560" s="16"/>
      <c r="B560" s="2"/>
      <c r="C560" s="2"/>
      <c r="D560" s="2"/>
      <c r="E560" s="2"/>
      <c r="F560" s="2"/>
      <c r="G560" s="2"/>
      <c r="H560" s="2"/>
      <c r="I560" s="2"/>
      <c r="J560" s="2"/>
      <c r="K560" s="2"/>
      <c r="L560" s="38"/>
      <c r="M560" s="127" t="s">
        <v>246</v>
      </c>
      <c r="N560" s="126">
        <f>11202.2899443/1000</f>
        <v>11.2022899443</v>
      </c>
      <c r="O560" s="126">
        <f>14433.8048578/1000</f>
        <v>14.4338048578</v>
      </c>
      <c r="P560" t="s">
        <v>247</v>
      </c>
    </row>
    <row r="561" spans="1:14" ht="14.5">
      <c r="A561" t="s">
        <v>241</v>
      </c>
      <c r="L561" s="38"/>
      <c r="M561" s="45" t="s">
        <v>248</v>
      </c>
      <c r="N561" s="45"/>
    </row>
    <row r="562" spans="1:14" ht="14.5">
      <c r="A562" s="18" t="s">
        <v>41</v>
      </c>
      <c r="B562" s="17"/>
      <c r="C562" s="17"/>
      <c r="D562" s="17"/>
      <c r="E562" s="17"/>
      <c r="F562" s="17"/>
      <c r="G562" s="17"/>
      <c r="H562" s="17"/>
      <c r="I562" s="17"/>
      <c r="J562" s="17"/>
      <c r="K562" s="17"/>
      <c r="L562" s="38"/>
      <c r="M562" s="45"/>
      <c r="N562" s="45"/>
    </row>
    <row r="563" spans="1:14" ht="14.5">
      <c r="A563" s="17"/>
      <c r="B563" s="70">
        <v>2010</v>
      </c>
      <c r="C563" s="70">
        <v>2020</v>
      </c>
      <c r="D563" s="70">
        <v>2030</v>
      </c>
      <c r="E563" s="70">
        <v>2040</v>
      </c>
      <c r="F563" s="70">
        <v>2050</v>
      </c>
      <c r="G563" s="70">
        <v>2060</v>
      </c>
      <c r="H563" s="70">
        <v>2070</v>
      </c>
      <c r="I563" s="70">
        <v>2080</v>
      </c>
      <c r="J563" s="70">
        <v>2090</v>
      </c>
      <c r="K563" s="70">
        <v>2100</v>
      </c>
      <c r="L563" s="38"/>
      <c r="M563" s="45"/>
      <c r="N563" s="45"/>
    </row>
    <row r="564" spans="1:14" ht="14.5">
      <c r="A564" s="17" t="s">
        <v>5</v>
      </c>
      <c r="B564" s="47">
        <f t="shared" ref="B564:K564" si="140">B10*B521*B473/1000</f>
        <v>8.3101075129697805E-2</v>
      </c>
      <c r="C564" s="47">
        <f t="shared" si="140"/>
        <v>9.5515995698938386E-2</v>
      </c>
      <c r="D564" s="47">
        <f t="shared" si="140"/>
        <v>0.11849712343944577</v>
      </c>
      <c r="E564" s="47">
        <f t="shared" si="140"/>
        <v>0.16869943272346721</v>
      </c>
      <c r="F564" s="47">
        <f t="shared" si="140"/>
        <v>0.23102521607116255</v>
      </c>
      <c r="G564" s="47">
        <f t="shared" si="140"/>
        <v>0.37043942530288587</v>
      </c>
      <c r="H564" s="47">
        <f t="shared" si="140"/>
        <v>0.54524084865010625</v>
      </c>
      <c r="I564" s="47">
        <f t="shared" si="140"/>
        <v>0.78361928833517358</v>
      </c>
      <c r="J564" s="47">
        <f t="shared" si="140"/>
        <v>1.6350875634516771</v>
      </c>
      <c r="K564" s="47">
        <f t="shared" si="140"/>
        <v>3.0301172482810759</v>
      </c>
      <c r="L564" s="38"/>
      <c r="M564" s="45"/>
      <c r="N564" s="45"/>
    </row>
    <row r="565" spans="1:14" ht="14.5">
      <c r="A565" s="17" t="s">
        <v>6</v>
      </c>
      <c r="B565" s="47">
        <f t="shared" ref="B565:K565" si="141">B11*B522*B474/1000</f>
        <v>0.26048353962521686</v>
      </c>
      <c r="C565" s="47">
        <f t="shared" si="141"/>
        <v>0.47491274050748883</v>
      </c>
      <c r="D565" s="47">
        <f t="shared" si="141"/>
        <v>0.79543429450156788</v>
      </c>
      <c r="E565" s="47">
        <f t="shared" si="141"/>
        <v>1.1749578576096438</v>
      </c>
      <c r="F565" s="47">
        <f t="shared" si="141"/>
        <v>1.4714080515948238</v>
      </c>
      <c r="G565" s="47">
        <f t="shared" si="141"/>
        <v>1.7049001737618832</v>
      </c>
      <c r="H565" s="47">
        <f t="shared" si="141"/>
        <v>1.9499323496894909</v>
      </c>
      <c r="I565" s="47">
        <f t="shared" si="141"/>
        <v>2.0964821600385384</v>
      </c>
      <c r="J565" s="47">
        <f t="shared" si="141"/>
        <v>2.4144083625433277</v>
      </c>
      <c r="K565" s="47">
        <f t="shared" si="141"/>
        <v>2.716647543889239</v>
      </c>
      <c r="L565" s="38"/>
      <c r="M565" s="45"/>
      <c r="N565" s="45"/>
    </row>
    <row r="566" spans="1:14" ht="14.5">
      <c r="A566" s="17" t="s">
        <v>11</v>
      </c>
      <c r="B566" s="47">
        <f t="shared" ref="B566:K566" si="142">B12*B523*B475/1000</f>
        <v>1.9666633875178563</v>
      </c>
      <c r="C566" s="47">
        <f t="shared" si="142"/>
        <v>2.6282602337858707</v>
      </c>
      <c r="D566" s="47">
        <f t="shared" si="142"/>
        <v>3.5426469749033176</v>
      </c>
      <c r="E566" s="47">
        <f t="shared" si="142"/>
        <v>4.7889242369604466</v>
      </c>
      <c r="F566" s="47">
        <f t="shared" si="142"/>
        <v>6.5732436802692407</v>
      </c>
      <c r="G566" s="47">
        <f t="shared" si="142"/>
        <v>8.8652683861599044</v>
      </c>
      <c r="H566" s="47">
        <f t="shared" si="142"/>
        <v>11.743358933780668</v>
      </c>
      <c r="I566" s="47">
        <f t="shared" si="142"/>
        <v>14.406423261956334</v>
      </c>
      <c r="J566" s="47">
        <f t="shared" si="142"/>
        <v>14.454844890768367</v>
      </c>
      <c r="K566" s="47">
        <f t="shared" si="142"/>
        <v>14.310455298121388</v>
      </c>
      <c r="L566" s="38"/>
      <c r="M566" s="45"/>
      <c r="N566" s="45"/>
    </row>
    <row r="567" spans="1:14" ht="14.5">
      <c r="A567" s="17" t="s">
        <v>2</v>
      </c>
      <c r="B567" s="47">
        <f t="shared" ref="B567:K567" si="143">B13*B524*B476/1000</f>
        <v>0.16777356642645463</v>
      </c>
      <c r="C567" s="47">
        <f t="shared" si="143"/>
        <v>0.17895219828850567</v>
      </c>
      <c r="D567" s="47">
        <f t="shared" si="143"/>
        <v>0.22184169273554352</v>
      </c>
      <c r="E567" s="47">
        <f t="shared" si="143"/>
        <v>0.29535638196644026</v>
      </c>
      <c r="F567" s="47">
        <f t="shared" si="143"/>
        <v>0.40559215415317945</v>
      </c>
      <c r="G567" s="47">
        <f t="shared" si="143"/>
        <v>0.52534956820935774</v>
      </c>
      <c r="H567" s="47">
        <f t="shared" si="143"/>
        <v>0.68268521270748728</v>
      </c>
      <c r="I567" s="47">
        <f t="shared" si="143"/>
        <v>0.79676468006803292</v>
      </c>
      <c r="J567" s="47">
        <f t="shared" si="143"/>
        <v>0.89852816811435865</v>
      </c>
      <c r="K567" s="47">
        <f t="shared" si="143"/>
        <v>0.9957520369116386</v>
      </c>
      <c r="L567" s="38"/>
      <c r="M567" s="45"/>
      <c r="N567" s="45"/>
    </row>
    <row r="568" spans="1:14" ht="14.5">
      <c r="A568" s="17" t="s">
        <v>3</v>
      </c>
      <c r="B568" s="47">
        <f t="shared" ref="B568:K568" si="144">B14*B525*B477/1000</f>
        <v>0.3250908570811637</v>
      </c>
      <c r="C568" s="47">
        <f t="shared" si="144"/>
        <v>0.38199305111010606</v>
      </c>
      <c r="D568" s="47">
        <f t="shared" si="144"/>
        <v>0.4594823190773582</v>
      </c>
      <c r="E568" s="47">
        <f t="shared" si="144"/>
        <v>0.58876111378463758</v>
      </c>
      <c r="F568" s="47">
        <f t="shared" si="144"/>
        <v>0.75717229964389376</v>
      </c>
      <c r="G568" s="47">
        <f t="shared" si="144"/>
        <v>0.83952895321715537</v>
      </c>
      <c r="H568" s="47">
        <f t="shared" si="144"/>
        <v>1.1621745414494886</v>
      </c>
      <c r="I568" s="47">
        <f t="shared" si="144"/>
        <v>1.6600892850086972</v>
      </c>
      <c r="J568" s="47">
        <f t="shared" si="144"/>
        <v>2.3218593257864266</v>
      </c>
      <c r="K568" s="47">
        <f t="shared" si="144"/>
        <v>3.1360450376656792</v>
      </c>
      <c r="L568" s="38"/>
      <c r="M568" s="45"/>
      <c r="N568" s="45"/>
    </row>
    <row r="569" spans="1:14" ht="14.5">
      <c r="A569" s="17" t="s">
        <v>4</v>
      </c>
      <c r="B569" s="47">
        <f t="shared" ref="B569:K569" si="145">B15*B526*B478/1000</f>
        <v>0.2253704483731532</v>
      </c>
      <c r="C569" s="47">
        <f t="shared" si="145"/>
        <v>0.25089812642858533</v>
      </c>
      <c r="D569" s="47">
        <f t="shared" si="145"/>
        <v>0.28453738072742413</v>
      </c>
      <c r="E569" s="47">
        <f t="shared" si="145"/>
        <v>0.34472074157097954</v>
      </c>
      <c r="F569" s="47">
        <f t="shared" si="145"/>
        <v>0.4170289928700196</v>
      </c>
      <c r="G569" s="47">
        <f t="shared" si="145"/>
        <v>0.54176295149954645</v>
      </c>
      <c r="H569" s="47">
        <f t="shared" si="145"/>
        <v>0.69470081965667663</v>
      </c>
      <c r="I569" s="47">
        <f t="shared" si="145"/>
        <v>0.75228716681098451</v>
      </c>
      <c r="J569" s="47">
        <f t="shared" si="145"/>
        <v>0.8277053344625469</v>
      </c>
      <c r="K569" s="47">
        <f t="shared" si="145"/>
        <v>0.94883360975564746</v>
      </c>
      <c r="L569" s="38"/>
      <c r="M569" s="45"/>
      <c r="N569" s="45"/>
    </row>
    <row r="570" spans="1:14" ht="14.5">
      <c r="A570" s="17" t="s">
        <v>0</v>
      </c>
      <c r="B570" s="47">
        <f t="shared" ref="B570:K570" si="146">B16*B527*B479/1000</f>
        <v>3.4898887592957371</v>
      </c>
      <c r="C570" s="47">
        <f t="shared" si="146"/>
        <v>4.4219894173947214</v>
      </c>
      <c r="D570" s="47">
        <f t="shared" si="146"/>
        <v>5.8778687260977724</v>
      </c>
      <c r="E570" s="47">
        <f t="shared" si="146"/>
        <v>7.8654694574174027</v>
      </c>
      <c r="F570" s="47">
        <f t="shared" si="146"/>
        <v>9.6407859564426026</v>
      </c>
      <c r="G570" s="47">
        <f t="shared" si="146"/>
        <v>10.508375346501786</v>
      </c>
      <c r="H570" s="47">
        <f t="shared" si="146"/>
        <v>11.452924802502567</v>
      </c>
      <c r="I570" s="47">
        <f t="shared" si="146"/>
        <v>12.355099537708048</v>
      </c>
      <c r="J570" s="47">
        <f t="shared" si="146"/>
        <v>13.081984449097197</v>
      </c>
      <c r="K570" s="47">
        <f t="shared" si="146"/>
        <v>13.556023095367303</v>
      </c>
      <c r="L570" s="38"/>
      <c r="M570" s="45"/>
      <c r="N570" s="45"/>
    </row>
    <row r="571" spans="1:14" ht="14.5">
      <c r="A571" s="17" t="s">
        <v>1</v>
      </c>
      <c r="B571" s="47">
        <f t="shared" ref="B571:K571" si="147">B17*B528*B480/1000</f>
        <v>0.74669803243407096</v>
      </c>
      <c r="C571" s="47">
        <f t="shared" si="147"/>
        <v>0.82459425605891212</v>
      </c>
      <c r="D571" s="47">
        <f t="shared" si="147"/>
        <v>0.93758070024759488</v>
      </c>
      <c r="E571" s="47">
        <f t="shared" si="147"/>
        <v>1.0734580329540377</v>
      </c>
      <c r="F571" s="47">
        <f t="shared" si="147"/>
        <v>1.2607172228335333</v>
      </c>
      <c r="G571" s="47">
        <f t="shared" si="147"/>
        <v>1.4581308471181613</v>
      </c>
      <c r="H571" s="47">
        <f t="shared" si="147"/>
        <v>1.6726964562496827</v>
      </c>
      <c r="I571" s="47">
        <f t="shared" si="147"/>
        <v>1.8827201577893107</v>
      </c>
      <c r="J571" s="47">
        <f t="shared" si="147"/>
        <v>1.8779071763488446</v>
      </c>
      <c r="K571" s="47">
        <f t="shared" si="147"/>
        <v>1.7801880441275495</v>
      </c>
      <c r="L571" s="38"/>
      <c r="M571" s="45"/>
      <c r="N571" s="45"/>
    </row>
    <row r="572" spans="1:14" ht="14.5">
      <c r="A572" s="17" t="s">
        <v>7</v>
      </c>
      <c r="B572" s="47">
        <f t="shared" ref="B572:K572" si="148">B18*B529*B481/1000</f>
        <v>1.4898523698949506</v>
      </c>
      <c r="C572" s="47">
        <f t="shared" si="148"/>
        <v>2.1738970229535295</v>
      </c>
      <c r="D572" s="47">
        <f t="shared" si="148"/>
        <v>2.9564565754287737</v>
      </c>
      <c r="E572" s="47">
        <f t="shared" si="148"/>
        <v>3.7600715944559107</v>
      </c>
      <c r="F572" s="47">
        <f t="shared" si="148"/>
        <v>4.7344646513527708</v>
      </c>
      <c r="G572" s="47">
        <f t="shared" si="148"/>
        <v>5.5047568188749292</v>
      </c>
      <c r="H572" s="47">
        <f t="shared" si="148"/>
        <v>6.2386740719776181</v>
      </c>
      <c r="I572" s="47">
        <f t="shared" si="148"/>
        <v>7.2562292577152405</v>
      </c>
      <c r="J572" s="47">
        <f t="shared" si="148"/>
        <v>8.17171817883297</v>
      </c>
      <c r="K572" s="47">
        <f t="shared" si="148"/>
        <v>8.9300126247653431</v>
      </c>
      <c r="L572" s="38"/>
      <c r="M572" s="45"/>
      <c r="N572" s="45"/>
    </row>
    <row r="573" spans="1:14" ht="14.5">
      <c r="A573" s="17" t="s">
        <v>8</v>
      </c>
      <c r="B573" s="47">
        <f t="shared" ref="B573:K573" si="149">B19*B530*B482/1000</f>
        <v>0.16339241351320088</v>
      </c>
      <c r="C573" s="47">
        <f t="shared" si="149"/>
        <v>0.21424572255245944</v>
      </c>
      <c r="D573" s="47">
        <f t="shared" si="149"/>
        <v>0.29741406198523862</v>
      </c>
      <c r="E573" s="47">
        <f t="shared" si="149"/>
        <v>0.47061940303893274</v>
      </c>
      <c r="F573" s="47">
        <f t="shared" si="149"/>
        <v>0.74358646616456492</v>
      </c>
      <c r="G573" s="47">
        <f t="shared" si="149"/>
        <v>1.9497636513121066</v>
      </c>
      <c r="H573" s="47">
        <f t="shared" si="149"/>
        <v>4.014873960478873</v>
      </c>
      <c r="I573" s="47">
        <f t="shared" si="149"/>
        <v>6.3970599936137171</v>
      </c>
      <c r="J573" s="47">
        <f t="shared" si="149"/>
        <v>9.8782206352584634</v>
      </c>
      <c r="K573" s="47">
        <f t="shared" si="149"/>
        <v>14.527593574606842</v>
      </c>
      <c r="L573" s="38"/>
      <c r="M573" s="45"/>
      <c r="N573" s="45"/>
    </row>
    <row r="574" spans="1:14" ht="14.5">
      <c r="A574" s="17" t="s">
        <v>89</v>
      </c>
      <c r="B574" s="47">
        <f>SUM(B564:B573)</f>
        <v>8.9183144492915005</v>
      </c>
      <c r="C574" s="47">
        <f t="shared" ref="C574:K574" si="150">SUM(C564:C573)</f>
        <v>11.645258764779117</v>
      </c>
      <c r="D574" s="47">
        <f t="shared" si="150"/>
        <v>15.491759849144037</v>
      </c>
      <c r="E574" s="47">
        <f t="shared" si="150"/>
        <v>20.531038252481899</v>
      </c>
      <c r="F574" s="47">
        <f t="shared" si="150"/>
        <v>26.235024691395793</v>
      </c>
      <c r="G574" s="47">
        <f t="shared" si="150"/>
        <v>32.268276121957712</v>
      </c>
      <c r="H574" s="47">
        <f t="shared" si="150"/>
        <v>40.157261997142662</v>
      </c>
      <c r="I574" s="47">
        <f t="shared" si="150"/>
        <v>48.386774789044075</v>
      </c>
      <c r="J574" s="47">
        <f t="shared" si="150"/>
        <v>55.562264084664172</v>
      </c>
      <c r="K574" s="47">
        <f t="shared" si="150"/>
        <v>63.93166811349171</v>
      </c>
      <c r="L574" s="38"/>
      <c r="M574" s="45"/>
      <c r="N574" s="45"/>
    </row>
    <row r="576" spans="1:14">
      <c r="A576" t="s">
        <v>242</v>
      </c>
    </row>
    <row r="577" spans="1:14" ht="14.5">
      <c r="A577" s="18" t="s">
        <v>41</v>
      </c>
      <c r="B577" s="17"/>
      <c r="C577" s="17"/>
      <c r="D577" s="17"/>
      <c r="E577" s="17"/>
      <c r="F577" s="17"/>
      <c r="G577" s="17"/>
      <c r="H577" s="17"/>
      <c r="I577" s="17"/>
      <c r="J577" s="17"/>
      <c r="K577" s="17"/>
    </row>
    <row r="578" spans="1:14" ht="14.5">
      <c r="A578" s="17"/>
      <c r="B578" s="70">
        <v>2010</v>
      </c>
      <c r="C578" s="70">
        <v>2020</v>
      </c>
      <c r="D578" s="70">
        <v>2030</v>
      </c>
      <c r="E578" s="70">
        <v>2040</v>
      </c>
      <c r="F578" s="70">
        <v>2050</v>
      </c>
      <c r="G578" s="70">
        <v>2060</v>
      </c>
      <c r="H578" s="70">
        <v>2070</v>
      </c>
      <c r="I578" s="70">
        <v>2080</v>
      </c>
      <c r="J578" s="70">
        <v>2090</v>
      </c>
      <c r="K578" s="70">
        <v>2100</v>
      </c>
    </row>
    <row r="579" spans="1:14" ht="14.5">
      <c r="A579" s="17" t="s">
        <v>5</v>
      </c>
      <c r="B579" s="47">
        <f t="shared" ref="B579:K579" si="151">B10*B535*B487/1000</f>
        <v>2.4615895736588841E-2</v>
      </c>
      <c r="C579" s="47">
        <f t="shared" si="151"/>
        <v>2.8293397981096438E-2</v>
      </c>
      <c r="D579" s="47">
        <f t="shared" si="151"/>
        <v>3.5100783366744666E-2</v>
      </c>
      <c r="E579" s="47">
        <f t="shared" si="151"/>
        <v>4.9971527326949212E-2</v>
      </c>
      <c r="F579" s="47">
        <f t="shared" si="151"/>
        <v>6.843344231654018E-2</v>
      </c>
      <c r="G579" s="47">
        <f t="shared" si="151"/>
        <v>0.10973020813203635</v>
      </c>
      <c r="H579" s="47">
        <f t="shared" si="151"/>
        <v>0.16150924474506304</v>
      </c>
      <c r="I579" s="47">
        <f t="shared" si="151"/>
        <v>0.23212083199565137</v>
      </c>
      <c r="J579" s="47">
        <f t="shared" si="151"/>
        <v>0.48433964204797336</v>
      </c>
      <c r="K579" s="47">
        <f t="shared" si="151"/>
        <v>0.89757021960201555</v>
      </c>
    </row>
    <row r="580" spans="1:14" ht="14.5">
      <c r="A580" s="17" t="s">
        <v>6</v>
      </c>
      <c r="B580" s="47">
        <f t="shared" ref="B580:K580" si="152">B11*B536*B488/1000</f>
        <v>7.715947889367894E-2</v>
      </c>
      <c r="C580" s="47">
        <f t="shared" si="152"/>
        <v>0.14067691044988928</v>
      </c>
      <c r="D580" s="47">
        <f t="shared" si="152"/>
        <v>0.23562062979568218</v>
      </c>
      <c r="E580" s="47">
        <f t="shared" si="152"/>
        <v>0.3480417079161075</v>
      </c>
      <c r="F580" s="47">
        <f t="shared" si="152"/>
        <v>0.4358550972716787</v>
      </c>
      <c r="G580" s="47">
        <f t="shared" si="152"/>
        <v>0.50501927746560238</v>
      </c>
      <c r="H580" s="47">
        <f t="shared" si="152"/>
        <v>0.57760181006616951</v>
      </c>
      <c r="I580" s="47">
        <f t="shared" si="152"/>
        <v>0.62101225747781597</v>
      </c>
      <c r="J580" s="47">
        <f t="shared" si="152"/>
        <v>0.71518719132281428</v>
      </c>
      <c r="K580" s="47">
        <f t="shared" si="152"/>
        <v>0.80471537328569887</v>
      </c>
    </row>
    <row r="581" spans="1:14" ht="14.5">
      <c r="A581" s="17" t="s">
        <v>11</v>
      </c>
      <c r="B581" s="47">
        <f t="shared" ref="B581:K581" si="153">B12*B537*B489/1000</f>
        <v>0.58255781673762574</v>
      </c>
      <c r="C581" s="47">
        <f t="shared" si="153"/>
        <v>0.77853360841025843</v>
      </c>
      <c r="D581" s="47">
        <f t="shared" si="153"/>
        <v>1.0493898957343015</v>
      </c>
      <c r="E581" s="47">
        <f t="shared" si="153"/>
        <v>1.4185575761018474</v>
      </c>
      <c r="F581" s="47">
        <f t="shared" si="153"/>
        <v>1.9471021383557832</v>
      </c>
      <c r="G581" s="47">
        <f t="shared" si="153"/>
        <v>2.6260372916956629</v>
      </c>
      <c r="H581" s="47">
        <f t="shared" si="153"/>
        <v>3.4785747195222276</v>
      </c>
      <c r="I581" s="47">
        <f t="shared" si="153"/>
        <v>4.2674178691432152</v>
      </c>
      <c r="J581" s="47">
        <f t="shared" si="153"/>
        <v>4.2817611464639054</v>
      </c>
      <c r="K581" s="47">
        <f t="shared" si="153"/>
        <v>4.2389905908182746</v>
      </c>
    </row>
    <row r="582" spans="1:14" ht="14.5">
      <c r="A582" s="17" t="s">
        <v>2</v>
      </c>
      <c r="B582" s="47">
        <f t="shared" ref="B582:K582" si="154">B13*B538*B490/1000</f>
        <v>4.9697270607674364E-2</v>
      </c>
      <c r="C582" s="47">
        <f t="shared" si="154"/>
        <v>5.3008563944908459E-2</v>
      </c>
      <c r="D582" s="47">
        <f t="shared" si="154"/>
        <v>6.5713132710782246E-2</v>
      </c>
      <c r="E582" s="47">
        <f t="shared" si="154"/>
        <v>8.7489384370476819E-2</v>
      </c>
      <c r="F582" s="47">
        <f t="shared" si="154"/>
        <v>0.12014302056418463</v>
      </c>
      <c r="G582" s="47">
        <f t="shared" si="154"/>
        <v>0.15561712259583066</v>
      </c>
      <c r="H582" s="47">
        <f t="shared" si="154"/>
        <v>0.20222251024659627</v>
      </c>
      <c r="I582" s="47">
        <f t="shared" si="154"/>
        <v>0.23601471172954952</v>
      </c>
      <c r="J582" s="47">
        <f t="shared" si="154"/>
        <v>0.26615871898373183</v>
      </c>
      <c r="K582" s="47">
        <f t="shared" si="154"/>
        <v>0.29495801687111095</v>
      </c>
    </row>
    <row r="583" spans="1:14" ht="14.5">
      <c r="A583" s="17" t="s">
        <v>3</v>
      </c>
      <c r="B583" s="47">
        <f t="shared" ref="B583:K583" si="155">B14*B539*B491/1000</f>
        <v>9.6297221550246975E-2</v>
      </c>
      <c r="C583" s="47">
        <f t="shared" si="155"/>
        <v>0.11315258080057547</v>
      </c>
      <c r="D583" s="47">
        <f t="shared" si="155"/>
        <v>0.13610616759845318</v>
      </c>
      <c r="E583" s="47">
        <f t="shared" si="155"/>
        <v>0.17440065809089927</v>
      </c>
      <c r="F583" s="47">
        <f t="shared" si="155"/>
        <v>0.22428680198875633</v>
      </c>
      <c r="G583" s="47">
        <f t="shared" si="155"/>
        <v>0.24868218790175139</v>
      </c>
      <c r="H583" s="47">
        <f t="shared" si="155"/>
        <v>0.34425508088059548</v>
      </c>
      <c r="I583" s="47">
        <f t="shared" si="155"/>
        <v>0.49174556032426886</v>
      </c>
      <c r="J583" s="47">
        <f t="shared" si="155"/>
        <v>0.68777265503945095</v>
      </c>
      <c r="K583" s="47">
        <f t="shared" si="155"/>
        <v>0.92894776092779441</v>
      </c>
    </row>
    <row r="584" spans="1:14" ht="14.5">
      <c r="A584" s="17" t="s">
        <v>4</v>
      </c>
      <c r="B584" s="47">
        <f t="shared" ref="B584:K584" si="156">B15*B540*B492/1000</f>
        <v>6.6758407765524094E-2</v>
      </c>
      <c r="C584" s="47">
        <f t="shared" si="156"/>
        <v>7.4320122947054354E-2</v>
      </c>
      <c r="D584" s="47">
        <f t="shared" si="156"/>
        <v>8.4284619497603699E-2</v>
      </c>
      <c r="E584" s="47">
        <f t="shared" si="156"/>
        <v>0.1021119139494541</v>
      </c>
      <c r="F584" s="47">
        <f t="shared" si="156"/>
        <v>0.12353079898907902</v>
      </c>
      <c r="G584" s="47">
        <f t="shared" si="156"/>
        <v>0.16047903480485293</v>
      </c>
      <c r="H584" s="47">
        <f t="shared" si="156"/>
        <v>0.20578172927488753</v>
      </c>
      <c r="I584" s="47">
        <f t="shared" si="156"/>
        <v>0.22283974585516722</v>
      </c>
      <c r="J584" s="47">
        <f t="shared" si="156"/>
        <v>0.24517983891242282</v>
      </c>
      <c r="K584" s="47">
        <f t="shared" si="156"/>
        <v>0.28106001243261142</v>
      </c>
    </row>
    <row r="585" spans="1:14" ht="14.5">
      <c r="A585" s="17" t="s">
        <v>0</v>
      </c>
      <c r="B585" s="47">
        <f t="shared" ref="B585:K585" si="157">B16*B541*B493/1000</f>
        <v>1.0337620505756469</v>
      </c>
      <c r="C585" s="47">
        <f t="shared" si="157"/>
        <v>1.3098654894296016</v>
      </c>
      <c r="D585" s="47">
        <f t="shared" si="157"/>
        <v>1.7411207194270291</v>
      </c>
      <c r="E585" s="47">
        <f t="shared" si="157"/>
        <v>2.329880519366692</v>
      </c>
      <c r="F585" s="47">
        <f t="shared" si="157"/>
        <v>2.8557582624794629</v>
      </c>
      <c r="G585" s="47">
        <f t="shared" si="157"/>
        <v>3.1127524100826789</v>
      </c>
      <c r="H585" s="47">
        <f t="shared" si="157"/>
        <v>3.39254338620036</v>
      </c>
      <c r="I585" s="47">
        <f t="shared" si="157"/>
        <v>3.6597822779155686</v>
      </c>
      <c r="J585" s="47">
        <f t="shared" si="157"/>
        <v>3.8750974608217956</v>
      </c>
      <c r="K585" s="47">
        <f t="shared" si="157"/>
        <v>4.0155154502820611</v>
      </c>
    </row>
    <row r="586" spans="1:14" ht="14.5">
      <c r="A586" s="17" t="s">
        <v>1</v>
      </c>
      <c r="B586" s="47">
        <f t="shared" ref="B586:K586" si="158">B17*B542*B494/1000</f>
        <v>0.2211841529658434</v>
      </c>
      <c r="C586" s="47">
        <f t="shared" si="158"/>
        <v>0.244258286676273</v>
      </c>
      <c r="D586" s="47">
        <f t="shared" si="158"/>
        <v>0.2777267168434609</v>
      </c>
      <c r="E586" s="47">
        <f t="shared" si="158"/>
        <v>0.31797580206464937</v>
      </c>
      <c r="F586" s="47">
        <f t="shared" si="158"/>
        <v>0.37344503259623418</v>
      </c>
      <c r="G586" s="47">
        <f t="shared" si="158"/>
        <v>0.43192217245017911</v>
      </c>
      <c r="H586" s="47">
        <f t="shared" si="158"/>
        <v>0.4954800103577619</v>
      </c>
      <c r="I586" s="47">
        <f t="shared" si="158"/>
        <v>0.55769246105401493</v>
      </c>
      <c r="J586" s="47">
        <f t="shared" si="158"/>
        <v>0.55626677734131036</v>
      </c>
      <c r="K586" s="47">
        <f t="shared" si="158"/>
        <v>0.52732077433864033</v>
      </c>
    </row>
    <row r="587" spans="1:14" ht="14.5">
      <c r="A587" s="17" t="s">
        <v>7</v>
      </c>
      <c r="B587" s="47">
        <f t="shared" ref="B587:K587" si="159">B18*B543*B495/1000</f>
        <v>0.44131860560174285</v>
      </c>
      <c r="C587" s="47">
        <f t="shared" si="159"/>
        <v>0.64394380428396225</v>
      </c>
      <c r="D587" s="47">
        <f t="shared" si="159"/>
        <v>0.87575072520932185</v>
      </c>
      <c r="E587" s="47">
        <f t="shared" si="159"/>
        <v>1.1137946192245931</v>
      </c>
      <c r="F587" s="47">
        <f t="shared" si="159"/>
        <v>1.402425757360825</v>
      </c>
      <c r="G587" s="47">
        <f t="shared" si="159"/>
        <v>1.6305988785008694</v>
      </c>
      <c r="H587" s="47">
        <f t="shared" si="159"/>
        <v>1.8479971558813173</v>
      </c>
      <c r="I587" s="47">
        <f t="shared" si="159"/>
        <v>2.1494136215437596</v>
      </c>
      <c r="J587" s="47">
        <f t="shared" si="159"/>
        <v>2.4205963925857041</v>
      </c>
      <c r="K587" s="47">
        <f t="shared" si="159"/>
        <v>2.6452155926330323</v>
      </c>
    </row>
    <row r="588" spans="1:14" ht="14.5">
      <c r="A588" s="17" t="s">
        <v>8</v>
      </c>
      <c r="B588" s="47">
        <f t="shared" ref="B588:K588" si="160">B19*B544*B496/1000</f>
        <v>4.839950155775067E-2</v>
      </c>
      <c r="C588" s="47">
        <f t="shared" si="160"/>
        <v>6.3463082278183036E-2</v>
      </c>
      <c r="D588" s="47">
        <f t="shared" si="160"/>
        <v>8.8098902799967044E-2</v>
      </c>
      <c r="E588" s="47">
        <f t="shared" si="160"/>
        <v>0.13940515376896759</v>
      </c>
      <c r="F588" s="47">
        <f t="shared" si="160"/>
        <v>0.22026245621585433</v>
      </c>
      <c r="G588" s="47">
        <f t="shared" si="160"/>
        <v>0.57755183885145145</v>
      </c>
      <c r="H588" s="47">
        <f t="shared" si="160"/>
        <v>1.1892712417071334</v>
      </c>
      <c r="I588" s="47">
        <f t="shared" si="160"/>
        <v>1.8949136527744412</v>
      </c>
      <c r="J588" s="47">
        <f t="shared" si="160"/>
        <v>2.9260902923462213</v>
      </c>
      <c r="K588" s="47">
        <f t="shared" si="160"/>
        <v>4.3033104948152614</v>
      </c>
      <c r="L588" s="38"/>
      <c r="M588" s="45"/>
      <c r="N588" s="45"/>
    </row>
    <row r="589" spans="1:14" ht="14.5">
      <c r="A589" s="17" t="s">
        <v>89</v>
      </c>
      <c r="B589" s="47">
        <f>SUM(B579:B588)</f>
        <v>2.641750401992323</v>
      </c>
      <c r="C589" s="47">
        <f t="shared" ref="C589:K589" si="161">SUM(C579:C588)</f>
        <v>3.4495158472018019</v>
      </c>
      <c r="D589" s="47">
        <f t="shared" si="161"/>
        <v>4.5889122929833457</v>
      </c>
      <c r="E589" s="47">
        <f t="shared" si="161"/>
        <v>6.0816288621806365</v>
      </c>
      <c r="F589" s="47">
        <f t="shared" si="161"/>
        <v>7.7712428081383988</v>
      </c>
      <c r="G589" s="47">
        <f t="shared" si="161"/>
        <v>9.5583904224809153</v>
      </c>
      <c r="H589" s="47">
        <f t="shared" si="161"/>
        <v>11.895236888882112</v>
      </c>
      <c r="I589" s="47">
        <f t="shared" si="161"/>
        <v>14.332952989813453</v>
      </c>
      <c r="J589" s="47">
        <f t="shared" si="161"/>
        <v>16.458450115865329</v>
      </c>
      <c r="K589" s="47">
        <f t="shared" si="161"/>
        <v>18.937604286006501</v>
      </c>
      <c r="L589" s="38"/>
      <c r="M589" s="45"/>
      <c r="N589" s="45"/>
    </row>
    <row r="590" spans="1:14" ht="14.5">
      <c r="A590" s="16"/>
      <c r="B590" s="2"/>
      <c r="C590" s="2"/>
      <c r="D590" s="2"/>
      <c r="E590" s="2"/>
      <c r="F590" s="2"/>
      <c r="G590" s="2"/>
      <c r="H590" s="2"/>
      <c r="I590" s="2"/>
      <c r="J590" s="2"/>
      <c r="K590" s="2"/>
      <c r="L590" s="38"/>
      <c r="M590" s="45"/>
      <c r="N590" s="45"/>
    </row>
    <row r="591" spans="1:14">
      <c r="A591" s="54" t="s">
        <v>250</v>
      </c>
    </row>
    <row r="592" spans="1:14" ht="14.5">
      <c r="A592" s="129" t="s">
        <v>291</v>
      </c>
      <c r="B592" s="129"/>
      <c r="C592" s="129"/>
      <c r="D592" s="129"/>
      <c r="E592" s="129"/>
      <c r="F592" s="129"/>
      <c r="G592" s="129"/>
      <c r="H592" s="129"/>
      <c r="I592" s="129"/>
      <c r="J592" s="129"/>
      <c r="K592" s="129"/>
      <c r="M592" t="s">
        <v>253</v>
      </c>
    </row>
    <row r="593" spans="1:14" ht="14.5">
      <c r="A593" s="129"/>
      <c r="B593" s="140">
        <v>2010</v>
      </c>
      <c r="C593" s="140">
        <v>2020</v>
      </c>
      <c r="D593" s="140">
        <v>2030</v>
      </c>
      <c r="E593" s="140">
        <v>2040</v>
      </c>
      <c r="F593" s="140">
        <v>2050</v>
      </c>
      <c r="G593" s="140">
        <v>2060</v>
      </c>
      <c r="H593" s="140">
        <v>2070</v>
      </c>
      <c r="I593" s="140">
        <v>2080</v>
      </c>
      <c r="J593" s="140">
        <v>2090</v>
      </c>
      <c r="K593" s="140">
        <v>2100</v>
      </c>
      <c r="M593">
        <f>SUM(C384:C393)/'[7]Number of aircrafts'!$K$14</f>
        <v>0.67060582781406552</v>
      </c>
      <c r="N593" t="s">
        <v>255</v>
      </c>
    </row>
    <row r="594" spans="1:14" ht="14.5">
      <c r="A594" s="129" t="s">
        <v>5</v>
      </c>
      <c r="B594" s="140">
        <f>ROUND(B507/$M$593,0)</f>
        <v>8</v>
      </c>
      <c r="C594" s="140">
        <f t="shared" ref="C594:K594" si="162">ROUND(C507/$M$593,0)</f>
        <v>9</v>
      </c>
      <c r="D594" s="140">
        <f t="shared" si="162"/>
        <v>13</v>
      </c>
      <c r="E594" s="140">
        <f t="shared" si="162"/>
        <v>21</v>
      </c>
      <c r="F594" s="140">
        <f t="shared" si="162"/>
        <v>27</v>
      </c>
      <c r="G594" s="140">
        <f t="shared" si="162"/>
        <v>42</v>
      </c>
      <c r="H594" s="140">
        <f t="shared" si="162"/>
        <v>61</v>
      </c>
      <c r="I594" s="140">
        <f t="shared" si="162"/>
        <v>87</v>
      </c>
      <c r="J594" s="140">
        <f t="shared" si="162"/>
        <v>185</v>
      </c>
      <c r="K594" s="140">
        <f t="shared" si="162"/>
        <v>356</v>
      </c>
      <c r="M594" t="s">
        <v>254</v>
      </c>
    </row>
    <row r="595" spans="1:14" ht="14.5">
      <c r="A595" s="129" t="s">
        <v>6</v>
      </c>
      <c r="B595" s="140">
        <f t="shared" ref="B595:K603" si="163">ROUND(B508/$M$593,0)</f>
        <v>15</v>
      </c>
      <c r="C595" s="140">
        <f t="shared" si="163"/>
        <v>31</v>
      </c>
      <c r="D595" s="140">
        <f t="shared" si="163"/>
        <v>73</v>
      </c>
      <c r="E595" s="140">
        <f t="shared" si="163"/>
        <v>143</v>
      </c>
      <c r="F595" s="140">
        <f t="shared" si="163"/>
        <v>197</v>
      </c>
      <c r="G595" s="140">
        <f t="shared" si="163"/>
        <v>254</v>
      </c>
      <c r="H595" s="140">
        <f t="shared" si="163"/>
        <v>327</v>
      </c>
      <c r="I595" s="140">
        <f t="shared" si="163"/>
        <v>400</v>
      </c>
      <c r="J595" s="140">
        <f t="shared" si="163"/>
        <v>535</v>
      </c>
      <c r="K595" s="140">
        <f t="shared" si="163"/>
        <v>720</v>
      </c>
    </row>
    <row r="596" spans="1:14" ht="14.5">
      <c r="A596" s="129" t="s">
        <v>11</v>
      </c>
      <c r="B596" s="140">
        <f t="shared" si="163"/>
        <v>274</v>
      </c>
      <c r="C596" s="140">
        <f t="shared" si="163"/>
        <v>405</v>
      </c>
      <c r="D596" s="140">
        <f t="shared" si="163"/>
        <v>718</v>
      </c>
      <c r="E596" s="140">
        <f t="shared" si="163"/>
        <v>1180</v>
      </c>
      <c r="F596" s="140">
        <f t="shared" si="163"/>
        <v>1597</v>
      </c>
      <c r="G596" s="140">
        <f t="shared" si="163"/>
        <v>2095</v>
      </c>
      <c r="H596" s="140">
        <f t="shared" si="163"/>
        <v>2706</v>
      </c>
      <c r="I596" s="140">
        <f t="shared" si="163"/>
        <v>3265</v>
      </c>
      <c r="J596" s="140">
        <f t="shared" si="163"/>
        <v>3265</v>
      </c>
      <c r="K596" s="140">
        <f t="shared" si="163"/>
        <v>3265</v>
      </c>
    </row>
    <row r="597" spans="1:14" ht="14.5">
      <c r="A597" s="129" t="s">
        <v>2</v>
      </c>
      <c r="B597" s="140">
        <f t="shared" si="163"/>
        <v>51</v>
      </c>
      <c r="C597" s="140">
        <f t="shared" si="163"/>
        <v>63</v>
      </c>
      <c r="D597" s="140">
        <f t="shared" si="163"/>
        <v>110</v>
      </c>
      <c r="E597" s="140">
        <f t="shared" si="163"/>
        <v>190</v>
      </c>
      <c r="F597" s="140">
        <f t="shared" si="163"/>
        <v>278</v>
      </c>
      <c r="G597" s="140">
        <f t="shared" si="163"/>
        <v>381</v>
      </c>
      <c r="H597" s="140">
        <f t="shared" si="163"/>
        <v>528</v>
      </c>
      <c r="I597" s="140">
        <f t="shared" si="163"/>
        <v>668</v>
      </c>
      <c r="J597" s="140">
        <f t="shared" si="163"/>
        <v>831</v>
      </c>
      <c r="K597" s="140">
        <f t="shared" si="163"/>
        <v>1034</v>
      </c>
    </row>
    <row r="598" spans="1:14" ht="14.5">
      <c r="A598" s="129" t="s">
        <v>3</v>
      </c>
      <c r="B598" s="140">
        <f t="shared" si="163"/>
        <v>47</v>
      </c>
      <c r="C598" s="140">
        <f t="shared" si="163"/>
        <v>60</v>
      </c>
      <c r="D598" s="140">
        <f t="shared" si="163"/>
        <v>96</v>
      </c>
      <c r="E598" s="140">
        <f t="shared" si="163"/>
        <v>156</v>
      </c>
      <c r="F598" s="140">
        <f t="shared" si="163"/>
        <v>211</v>
      </c>
      <c r="G598" s="140">
        <f t="shared" si="163"/>
        <v>248</v>
      </c>
      <c r="H598" s="140">
        <f t="shared" si="163"/>
        <v>367</v>
      </c>
      <c r="I598" s="140">
        <f t="shared" si="163"/>
        <v>566</v>
      </c>
      <c r="J598" s="140">
        <f t="shared" si="163"/>
        <v>874</v>
      </c>
      <c r="K598" s="140">
        <f t="shared" si="163"/>
        <v>1341</v>
      </c>
    </row>
    <row r="599" spans="1:14" ht="14.5">
      <c r="A599" s="129" t="s">
        <v>4</v>
      </c>
      <c r="B599" s="140">
        <f t="shared" si="163"/>
        <v>50</v>
      </c>
      <c r="C599" s="140">
        <f t="shared" si="163"/>
        <v>56</v>
      </c>
      <c r="D599" s="140">
        <f t="shared" si="163"/>
        <v>79</v>
      </c>
      <c r="E599" s="140">
        <f t="shared" si="163"/>
        <v>114</v>
      </c>
      <c r="F599" s="140">
        <f t="shared" si="163"/>
        <v>136</v>
      </c>
      <c r="G599" s="140">
        <f t="shared" si="163"/>
        <v>178</v>
      </c>
      <c r="H599" s="140">
        <f t="shared" si="163"/>
        <v>232</v>
      </c>
      <c r="I599" s="140">
        <f t="shared" si="163"/>
        <v>261</v>
      </c>
      <c r="J599" s="140">
        <f t="shared" si="163"/>
        <v>305</v>
      </c>
      <c r="K599" s="140">
        <f t="shared" si="163"/>
        <v>379</v>
      </c>
    </row>
    <row r="600" spans="1:14" ht="14.5">
      <c r="A600" s="129" t="s">
        <v>0</v>
      </c>
      <c r="B600" s="140">
        <f t="shared" si="163"/>
        <v>852</v>
      </c>
      <c r="C600" s="140">
        <f t="shared" si="163"/>
        <v>1135</v>
      </c>
      <c r="D600" s="140">
        <f t="shared" si="163"/>
        <v>1861</v>
      </c>
      <c r="E600" s="140">
        <f t="shared" si="163"/>
        <v>2856</v>
      </c>
      <c r="F600" s="140">
        <f t="shared" si="163"/>
        <v>3265</v>
      </c>
      <c r="G600" s="140">
        <f t="shared" si="163"/>
        <v>3265</v>
      </c>
      <c r="H600" s="140">
        <f t="shared" si="163"/>
        <v>3265</v>
      </c>
      <c r="I600" s="140">
        <f t="shared" si="163"/>
        <v>3265</v>
      </c>
      <c r="J600" s="140">
        <f t="shared" si="163"/>
        <v>3265</v>
      </c>
      <c r="K600" s="140">
        <f t="shared" si="163"/>
        <v>3265</v>
      </c>
    </row>
    <row r="601" spans="1:14" ht="14.5">
      <c r="A601" s="129" t="s">
        <v>1</v>
      </c>
      <c r="B601" s="140">
        <f t="shared" si="163"/>
        <v>502</v>
      </c>
      <c r="C601" s="140">
        <f t="shared" si="163"/>
        <v>645</v>
      </c>
      <c r="D601" s="140">
        <f t="shared" si="163"/>
        <v>1026</v>
      </c>
      <c r="E601" s="140">
        <f t="shared" si="163"/>
        <v>1522</v>
      </c>
      <c r="F601" s="140">
        <f t="shared" si="163"/>
        <v>1875</v>
      </c>
      <c r="G601" s="140">
        <f t="shared" si="163"/>
        <v>2235</v>
      </c>
      <c r="H601" s="140">
        <f t="shared" si="163"/>
        <v>2655</v>
      </c>
      <c r="I601" s="140">
        <f t="shared" si="163"/>
        <v>3116</v>
      </c>
      <c r="J601" s="140">
        <f t="shared" si="163"/>
        <v>3265</v>
      </c>
      <c r="K601" s="140">
        <f t="shared" si="163"/>
        <v>3265</v>
      </c>
    </row>
    <row r="602" spans="1:14" ht="14.5">
      <c r="A602" s="129" t="s">
        <v>7</v>
      </c>
      <c r="B602" s="140">
        <f t="shared" si="163"/>
        <v>165</v>
      </c>
      <c r="C602" s="140">
        <f t="shared" si="163"/>
        <v>258</v>
      </c>
      <c r="D602" s="140">
        <f t="shared" si="163"/>
        <v>462</v>
      </c>
      <c r="E602" s="140">
        <f t="shared" si="163"/>
        <v>737</v>
      </c>
      <c r="F602" s="140">
        <f t="shared" si="163"/>
        <v>969</v>
      </c>
      <c r="G602" s="140">
        <f t="shared" si="163"/>
        <v>1185</v>
      </c>
      <c r="H602" s="140">
        <f t="shared" si="163"/>
        <v>1427</v>
      </c>
      <c r="I602" s="140">
        <f t="shared" si="163"/>
        <v>1792</v>
      </c>
      <c r="J602" s="140">
        <f t="shared" si="163"/>
        <v>2216</v>
      </c>
      <c r="K602" s="140">
        <f t="shared" si="163"/>
        <v>2710</v>
      </c>
    </row>
    <row r="603" spans="1:14" ht="14.5">
      <c r="A603" s="129" t="s">
        <v>8</v>
      </c>
      <c r="B603" s="140">
        <f t="shared" si="163"/>
        <v>10</v>
      </c>
      <c r="C603" s="140">
        <f t="shared" si="163"/>
        <v>13</v>
      </c>
      <c r="D603" s="140">
        <f t="shared" si="163"/>
        <v>24</v>
      </c>
      <c r="E603" s="140">
        <f t="shared" si="163"/>
        <v>46</v>
      </c>
      <c r="F603" s="140">
        <f t="shared" si="163"/>
        <v>73</v>
      </c>
      <c r="G603" s="140">
        <f t="shared" si="163"/>
        <v>197</v>
      </c>
      <c r="H603" s="140">
        <f t="shared" si="163"/>
        <v>422</v>
      </c>
      <c r="I603" s="140">
        <f t="shared" si="163"/>
        <v>719</v>
      </c>
      <c r="J603" s="140">
        <f t="shared" si="163"/>
        <v>1216</v>
      </c>
      <c r="K603" s="140">
        <f t="shared" si="163"/>
        <v>2007</v>
      </c>
    </row>
    <row r="604" spans="1:14" ht="14.5">
      <c r="A604" s="129" t="s">
        <v>89</v>
      </c>
      <c r="B604" s="140">
        <f>SUM(B594:B603)</f>
        <v>1974</v>
      </c>
      <c r="C604" s="140">
        <f>SUM(C594:C603)</f>
        <v>2675</v>
      </c>
      <c r="D604" s="140">
        <f t="shared" ref="D604:K604" si="164">SUM(D594:D603)</f>
        <v>4462</v>
      </c>
      <c r="E604" s="140">
        <f t="shared" si="164"/>
        <v>6965</v>
      </c>
      <c r="F604" s="140">
        <f t="shared" si="164"/>
        <v>8628</v>
      </c>
      <c r="G604" s="140">
        <f t="shared" si="164"/>
        <v>10080</v>
      </c>
      <c r="H604" s="140">
        <f t="shared" si="164"/>
        <v>11990</v>
      </c>
      <c r="I604" s="140">
        <f t="shared" si="164"/>
        <v>14139</v>
      </c>
      <c r="J604" s="140">
        <f t="shared" si="164"/>
        <v>15957</v>
      </c>
      <c r="K604" s="140">
        <f t="shared" si="164"/>
        <v>18342</v>
      </c>
    </row>
    <row r="605" spans="1:14" ht="14.5">
      <c r="A605" s="16"/>
      <c r="B605" s="2"/>
      <c r="C605" s="2"/>
      <c r="D605" s="2"/>
      <c r="E605" s="2"/>
      <c r="F605" s="2"/>
      <c r="G605" s="2"/>
      <c r="H605" s="2"/>
      <c r="I605" s="2"/>
      <c r="J605" s="2"/>
      <c r="K605" s="2"/>
      <c r="L605" s="38"/>
      <c r="M605" s="45"/>
      <c r="N605" s="45"/>
    </row>
    <row r="606" spans="1:14">
      <c r="A606" s="54" t="s">
        <v>251</v>
      </c>
    </row>
    <row r="607" spans="1:14" ht="14.5">
      <c r="A607" s="129" t="s">
        <v>291</v>
      </c>
      <c r="B607" s="129"/>
      <c r="C607" s="129"/>
      <c r="D607" s="129"/>
      <c r="E607" s="129"/>
      <c r="F607" s="129"/>
      <c r="G607" s="129"/>
      <c r="H607" s="129"/>
      <c r="I607" s="129"/>
      <c r="J607" s="129"/>
      <c r="K607" s="129"/>
    </row>
    <row r="608" spans="1:14" ht="14.5">
      <c r="A608" s="129"/>
      <c r="B608" s="140">
        <v>2010</v>
      </c>
      <c r="C608" s="140">
        <v>2020</v>
      </c>
      <c r="D608" s="140">
        <v>2030</v>
      </c>
      <c r="E608" s="140">
        <v>2040</v>
      </c>
      <c r="F608" s="140">
        <v>2050</v>
      </c>
      <c r="G608" s="140">
        <v>2060</v>
      </c>
      <c r="H608" s="140">
        <v>2070</v>
      </c>
      <c r="I608" s="140">
        <v>2080</v>
      </c>
      <c r="J608" s="140">
        <v>2090</v>
      </c>
      <c r="K608" s="140">
        <v>2100</v>
      </c>
    </row>
    <row r="609" spans="1:14" ht="14.5">
      <c r="A609" s="129" t="s">
        <v>5</v>
      </c>
      <c r="B609" s="140">
        <f>ROUND(B521/$M$593,0)</f>
        <v>59</v>
      </c>
      <c r="C609" s="140">
        <f t="shared" ref="C609:K609" si="165">ROUND(C521/$M$593,0)</f>
        <v>64</v>
      </c>
      <c r="D609" s="140">
        <f t="shared" si="165"/>
        <v>75</v>
      </c>
      <c r="E609" s="140">
        <f t="shared" si="165"/>
        <v>101</v>
      </c>
      <c r="F609" s="140">
        <f t="shared" si="165"/>
        <v>131</v>
      </c>
      <c r="G609" s="140">
        <f t="shared" si="165"/>
        <v>202</v>
      </c>
      <c r="H609" s="140">
        <f t="shared" si="165"/>
        <v>290</v>
      </c>
      <c r="I609" s="140">
        <f t="shared" si="165"/>
        <v>415</v>
      </c>
      <c r="J609" s="140">
        <f t="shared" si="165"/>
        <v>881</v>
      </c>
      <c r="K609" s="140">
        <f t="shared" si="165"/>
        <v>1696</v>
      </c>
    </row>
    <row r="610" spans="1:14" ht="14.5">
      <c r="A610" s="129" t="s">
        <v>6</v>
      </c>
      <c r="B610" s="140">
        <f t="shared" ref="B610:K618" si="166">ROUND(B522/$M$593,0)</f>
        <v>109</v>
      </c>
      <c r="C610" s="140">
        <f t="shared" si="166"/>
        <v>224</v>
      </c>
      <c r="D610" s="140">
        <f t="shared" si="166"/>
        <v>418</v>
      </c>
      <c r="E610" s="140">
        <f t="shared" si="166"/>
        <v>681</v>
      </c>
      <c r="F610" s="140">
        <f t="shared" si="166"/>
        <v>941</v>
      </c>
      <c r="G610" s="140">
        <f t="shared" si="166"/>
        <v>1211</v>
      </c>
      <c r="H610" s="140">
        <f t="shared" si="166"/>
        <v>1558</v>
      </c>
      <c r="I610" s="140">
        <f t="shared" si="166"/>
        <v>1908</v>
      </c>
      <c r="J610" s="140">
        <f t="shared" si="166"/>
        <v>2554</v>
      </c>
      <c r="K610" s="140">
        <f t="shared" si="166"/>
        <v>3435</v>
      </c>
    </row>
    <row r="611" spans="1:14" ht="14.5">
      <c r="A611" s="129" t="s">
        <v>11</v>
      </c>
      <c r="B611" s="140">
        <f t="shared" si="166"/>
        <v>1962</v>
      </c>
      <c r="C611" s="140">
        <f t="shared" si="166"/>
        <v>2901</v>
      </c>
      <c r="D611" s="140">
        <f t="shared" si="166"/>
        <v>4111</v>
      </c>
      <c r="E611" s="140">
        <f t="shared" si="166"/>
        <v>5629</v>
      </c>
      <c r="F611" s="140">
        <f t="shared" si="166"/>
        <v>7617</v>
      </c>
      <c r="G611" s="140">
        <f t="shared" si="166"/>
        <v>9994</v>
      </c>
      <c r="H611" s="140">
        <f t="shared" si="166"/>
        <v>12909</v>
      </c>
      <c r="I611" s="140">
        <f t="shared" si="166"/>
        <v>15577</v>
      </c>
      <c r="J611" s="140">
        <f t="shared" si="166"/>
        <v>15577</v>
      </c>
      <c r="K611" s="140">
        <f t="shared" si="166"/>
        <v>15577</v>
      </c>
    </row>
    <row r="612" spans="1:14" ht="14.5">
      <c r="A612" s="129" t="s">
        <v>2</v>
      </c>
      <c r="B612" s="140">
        <f t="shared" si="166"/>
        <v>366</v>
      </c>
      <c r="C612" s="140">
        <f t="shared" si="166"/>
        <v>453</v>
      </c>
      <c r="D612" s="140">
        <f t="shared" si="166"/>
        <v>630</v>
      </c>
      <c r="E612" s="140">
        <f t="shared" si="166"/>
        <v>907</v>
      </c>
      <c r="F612" s="140">
        <f t="shared" si="166"/>
        <v>1325</v>
      </c>
      <c r="G612" s="140">
        <f t="shared" si="166"/>
        <v>1819</v>
      </c>
      <c r="H612" s="140">
        <f t="shared" si="166"/>
        <v>2519</v>
      </c>
      <c r="I612" s="140">
        <f t="shared" si="166"/>
        <v>3185</v>
      </c>
      <c r="J612" s="140">
        <f t="shared" si="166"/>
        <v>3964</v>
      </c>
      <c r="K612" s="140">
        <f t="shared" si="166"/>
        <v>4931</v>
      </c>
    </row>
    <row r="613" spans="1:14" ht="14.5">
      <c r="A613" s="129" t="s">
        <v>3</v>
      </c>
      <c r="B613" s="140">
        <f t="shared" si="166"/>
        <v>338</v>
      </c>
      <c r="C613" s="140">
        <f t="shared" si="166"/>
        <v>428</v>
      </c>
      <c r="D613" s="140">
        <f t="shared" si="166"/>
        <v>549</v>
      </c>
      <c r="E613" s="140">
        <f t="shared" si="166"/>
        <v>743</v>
      </c>
      <c r="F613" s="140">
        <f t="shared" si="166"/>
        <v>1007</v>
      </c>
      <c r="G613" s="140">
        <f t="shared" si="166"/>
        <v>1183</v>
      </c>
      <c r="H613" s="140">
        <f t="shared" si="166"/>
        <v>1750</v>
      </c>
      <c r="I613" s="140">
        <f t="shared" si="166"/>
        <v>2702</v>
      </c>
      <c r="J613" s="140">
        <f t="shared" si="166"/>
        <v>4171</v>
      </c>
      <c r="K613" s="140">
        <f t="shared" si="166"/>
        <v>6397</v>
      </c>
    </row>
    <row r="614" spans="1:14" ht="14.5">
      <c r="A614" s="129" t="s">
        <v>4</v>
      </c>
      <c r="B614" s="140">
        <f t="shared" si="166"/>
        <v>360</v>
      </c>
      <c r="C614" s="140">
        <f t="shared" si="166"/>
        <v>399</v>
      </c>
      <c r="D614" s="140">
        <f t="shared" si="166"/>
        <v>452</v>
      </c>
      <c r="E614" s="140">
        <f t="shared" si="166"/>
        <v>542</v>
      </c>
      <c r="F614" s="140">
        <f t="shared" si="166"/>
        <v>651</v>
      </c>
      <c r="G614" s="140">
        <f t="shared" si="166"/>
        <v>849</v>
      </c>
      <c r="H614" s="140">
        <f t="shared" si="166"/>
        <v>1109</v>
      </c>
      <c r="I614" s="140">
        <f t="shared" si="166"/>
        <v>1246</v>
      </c>
      <c r="J614" s="140">
        <f t="shared" si="166"/>
        <v>1454</v>
      </c>
      <c r="K614" s="140">
        <f t="shared" si="166"/>
        <v>1808</v>
      </c>
    </row>
    <row r="615" spans="1:14" ht="14.5">
      <c r="A615" s="129" t="s">
        <v>0</v>
      </c>
      <c r="B615" s="140">
        <f t="shared" si="166"/>
        <v>6099</v>
      </c>
      <c r="C615" s="140">
        <f t="shared" si="166"/>
        <v>8121</v>
      </c>
      <c r="D615" s="140">
        <f t="shared" si="166"/>
        <v>10651</v>
      </c>
      <c r="E615" s="140">
        <f t="shared" si="166"/>
        <v>13625</v>
      </c>
      <c r="F615" s="140">
        <f t="shared" si="166"/>
        <v>15577</v>
      </c>
      <c r="G615" s="140">
        <f t="shared" si="166"/>
        <v>15577</v>
      </c>
      <c r="H615" s="140">
        <f t="shared" si="166"/>
        <v>15577</v>
      </c>
      <c r="I615" s="140">
        <f t="shared" si="166"/>
        <v>15577</v>
      </c>
      <c r="J615" s="140">
        <f t="shared" si="166"/>
        <v>15577</v>
      </c>
      <c r="K615" s="140">
        <f t="shared" si="166"/>
        <v>15577</v>
      </c>
    </row>
    <row r="616" spans="1:14" ht="14.5">
      <c r="A616" s="129" t="s">
        <v>1</v>
      </c>
      <c r="B616" s="140">
        <f t="shared" si="166"/>
        <v>3592</v>
      </c>
      <c r="C616" s="140">
        <f t="shared" si="166"/>
        <v>4618</v>
      </c>
      <c r="D616" s="140">
        <f t="shared" si="166"/>
        <v>5871</v>
      </c>
      <c r="E616" s="140">
        <f t="shared" si="166"/>
        <v>7259</v>
      </c>
      <c r="F616" s="140">
        <f t="shared" si="166"/>
        <v>8944</v>
      </c>
      <c r="G616" s="140">
        <f t="shared" si="166"/>
        <v>10660</v>
      </c>
      <c r="H616" s="140">
        <f t="shared" si="166"/>
        <v>12666</v>
      </c>
      <c r="I616" s="140">
        <f t="shared" si="166"/>
        <v>14865</v>
      </c>
      <c r="J616" s="140">
        <f t="shared" si="166"/>
        <v>15577</v>
      </c>
      <c r="K616" s="140">
        <f t="shared" si="166"/>
        <v>15577</v>
      </c>
    </row>
    <row r="617" spans="1:14" ht="14.5">
      <c r="A617" s="129" t="s">
        <v>7</v>
      </c>
      <c r="B617" s="140">
        <f t="shared" si="166"/>
        <v>1181</v>
      </c>
      <c r="C617" s="140">
        <f t="shared" si="166"/>
        <v>1843</v>
      </c>
      <c r="D617" s="140">
        <f t="shared" si="166"/>
        <v>2646</v>
      </c>
      <c r="E617" s="140">
        <f t="shared" si="166"/>
        <v>3515</v>
      </c>
      <c r="F617" s="140">
        <f t="shared" si="166"/>
        <v>4623</v>
      </c>
      <c r="G617" s="140">
        <f t="shared" si="166"/>
        <v>5653</v>
      </c>
      <c r="H617" s="140">
        <f t="shared" si="166"/>
        <v>6810</v>
      </c>
      <c r="I617" s="140">
        <f t="shared" si="166"/>
        <v>8548</v>
      </c>
      <c r="J617" s="140">
        <f t="shared" si="166"/>
        <v>10571</v>
      </c>
      <c r="K617" s="140">
        <f t="shared" si="166"/>
        <v>12929</v>
      </c>
    </row>
    <row r="618" spans="1:14" ht="14.5">
      <c r="A618" s="129" t="s">
        <v>8</v>
      </c>
      <c r="B618" s="140">
        <f t="shared" si="166"/>
        <v>70</v>
      </c>
      <c r="C618" s="140">
        <f t="shared" si="166"/>
        <v>95</v>
      </c>
      <c r="D618" s="140">
        <f t="shared" si="166"/>
        <v>135</v>
      </c>
      <c r="E618" s="140">
        <f t="shared" si="166"/>
        <v>217</v>
      </c>
      <c r="F618" s="140">
        <f t="shared" si="166"/>
        <v>349</v>
      </c>
      <c r="G618" s="140">
        <f t="shared" si="166"/>
        <v>938</v>
      </c>
      <c r="H618" s="140">
        <f t="shared" si="166"/>
        <v>2015</v>
      </c>
      <c r="I618" s="140">
        <f t="shared" si="166"/>
        <v>3428</v>
      </c>
      <c r="J618" s="140">
        <f t="shared" si="166"/>
        <v>5800</v>
      </c>
      <c r="K618" s="140">
        <f t="shared" si="166"/>
        <v>9576</v>
      </c>
    </row>
    <row r="619" spans="1:14" ht="14.5">
      <c r="A619" s="129" t="s">
        <v>89</v>
      </c>
      <c r="B619" s="140">
        <f>SUM(B609:B618)</f>
        <v>14136</v>
      </c>
      <c r="C619" s="140">
        <f>SUM(C609:C618)</f>
        <v>19146</v>
      </c>
      <c r="D619" s="140">
        <f t="shared" ref="D619:K619" si="167">SUM(D609:D618)</f>
        <v>25538</v>
      </c>
      <c r="E619" s="140">
        <f t="shared" si="167"/>
        <v>33219</v>
      </c>
      <c r="F619" s="140">
        <f t="shared" si="167"/>
        <v>41165</v>
      </c>
      <c r="G619" s="140">
        <f t="shared" si="167"/>
        <v>48086</v>
      </c>
      <c r="H619" s="140">
        <f t="shared" si="167"/>
        <v>57203</v>
      </c>
      <c r="I619" s="140">
        <f t="shared" si="167"/>
        <v>67451</v>
      </c>
      <c r="J619" s="140">
        <f t="shared" si="167"/>
        <v>76126</v>
      </c>
      <c r="K619" s="140">
        <f t="shared" si="167"/>
        <v>87503</v>
      </c>
    </row>
    <row r="620" spans="1:14" ht="14.5">
      <c r="A620" s="16"/>
      <c r="B620" s="2"/>
      <c r="C620" s="2"/>
      <c r="D620" s="2"/>
      <c r="E620" s="2"/>
      <c r="F620" s="2"/>
      <c r="G620" s="2"/>
      <c r="H620" s="2"/>
      <c r="I620" s="2"/>
      <c r="J620" s="2"/>
      <c r="K620" s="2"/>
      <c r="L620" s="38"/>
      <c r="M620" s="45"/>
      <c r="N620" s="45"/>
    </row>
    <row r="621" spans="1:14">
      <c r="A621" s="54" t="s">
        <v>252</v>
      </c>
    </row>
    <row r="622" spans="1:14" ht="14.5">
      <c r="A622" s="129" t="s">
        <v>291</v>
      </c>
      <c r="B622" s="129"/>
      <c r="C622" s="129"/>
      <c r="D622" s="129"/>
      <c r="E622" s="129"/>
      <c r="F622" s="129"/>
      <c r="G622" s="129"/>
      <c r="H622" s="129"/>
      <c r="I622" s="129"/>
      <c r="J622" s="129"/>
      <c r="K622" s="129"/>
    </row>
    <row r="623" spans="1:14" ht="14.5">
      <c r="A623" s="129"/>
      <c r="B623" s="140">
        <v>2010</v>
      </c>
      <c r="C623" s="140">
        <v>2020</v>
      </c>
      <c r="D623" s="140">
        <v>2030</v>
      </c>
      <c r="E623" s="140">
        <v>2040</v>
      </c>
      <c r="F623" s="140">
        <v>2050</v>
      </c>
      <c r="G623" s="140">
        <v>2060</v>
      </c>
      <c r="H623" s="140">
        <v>2070</v>
      </c>
      <c r="I623" s="140">
        <v>2080</v>
      </c>
      <c r="J623" s="140">
        <v>2090</v>
      </c>
      <c r="K623" s="140">
        <v>2100</v>
      </c>
    </row>
    <row r="624" spans="1:14" ht="14.5">
      <c r="A624" s="129" t="s">
        <v>5</v>
      </c>
      <c r="B624" s="140">
        <f>ROUND(B535/$M$593,0)</f>
        <v>17</v>
      </c>
      <c r="C624" s="140">
        <f t="shared" ref="C624:K624" si="168">ROUND(C535/$M$593,0)</f>
        <v>19</v>
      </c>
      <c r="D624" s="140">
        <f t="shared" si="168"/>
        <v>22</v>
      </c>
      <c r="E624" s="140">
        <f t="shared" si="168"/>
        <v>30</v>
      </c>
      <c r="F624" s="140">
        <f t="shared" si="168"/>
        <v>39</v>
      </c>
      <c r="G624" s="140">
        <f t="shared" si="168"/>
        <v>60</v>
      </c>
      <c r="H624" s="140">
        <f t="shared" si="168"/>
        <v>86</v>
      </c>
      <c r="I624" s="140">
        <f t="shared" si="168"/>
        <v>123</v>
      </c>
      <c r="J624" s="140">
        <f t="shared" si="168"/>
        <v>261</v>
      </c>
      <c r="K624" s="140">
        <f t="shared" si="168"/>
        <v>502</v>
      </c>
    </row>
    <row r="625" spans="1:29" ht="14.5">
      <c r="A625" s="129" t="s">
        <v>6</v>
      </c>
      <c r="B625" s="140">
        <f t="shared" ref="B625:K633" si="169">ROUND(B536/$M$593,0)</f>
        <v>32</v>
      </c>
      <c r="C625" s="140">
        <f t="shared" si="169"/>
        <v>66</v>
      </c>
      <c r="D625" s="140">
        <f t="shared" si="169"/>
        <v>124</v>
      </c>
      <c r="E625" s="140">
        <f t="shared" si="169"/>
        <v>202</v>
      </c>
      <c r="F625" s="140">
        <f t="shared" si="169"/>
        <v>279</v>
      </c>
      <c r="G625" s="140">
        <f t="shared" si="169"/>
        <v>359</v>
      </c>
      <c r="H625" s="140">
        <f t="shared" si="169"/>
        <v>461</v>
      </c>
      <c r="I625" s="140">
        <f t="shared" si="169"/>
        <v>565</v>
      </c>
      <c r="J625" s="140">
        <f t="shared" si="169"/>
        <v>757</v>
      </c>
      <c r="K625" s="140">
        <f t="shared" si="169"/>
        <v>1017</v>
      </c>
    </row>
    <row r="626" spans="1:29" ht="14.5">
      <c r="A626" s="129" t="s">
        <v>11</v>
      </c>
      <c r="B626" s="140">
        <f t="shared" si="169"/>
        <v>581</v>
      </c>
      <c r="C626" s="140">
        <f t="shared" si="169"/>
        <v>859</v>
      </c>
      <c r="D626" s="140">
        <f t="shared" si="169"/>
        <v>1218</v>
      </c>
      <c r="E626" s="140">
        <f t="shared" si="169"/>
        <v>1667</v>
      </c>
      <c r="F626" s="140">
        <f t="shared" si="169"/>
        <v>2256</v>
      </c>
      <c r="G626" s="140">
        <f t="shared" si="169"/>
        <v>2960</v>
      </c>
      <c r="H626" s="140">
        <f t="shared" si="169"/>
        <v>3824</v>
      </c>
      <c r="I626" s="140">
        <f t="shared" si="169"/>
        <v>4614</v>
      </c>
      <c r="J626" s="140">
        <f t="shared" si="169"/>
        <v>4614</v>
      </c>
      <c r="K626" s="140">
        <f t="shared" si="169"/>
        <v>4614</v>
      </c>
    </row>
    <row r="627" spans="1:29" ht="14.5">
      <c r="A627" s="129" t="s">
        <v>2</v>
      </c>
      <c r="B627" s="140">
        <f t="shared" si="169"/>
        <v>108</v>
      </c>
      <c r="C627" s="140">
        <f t="shared" si="169"/>
        <v>134</v>
      </c>
      <c r="D627" s="140">
        <f t="shared" si="169"/>
        <v>187</v>
      </c>
      <c r="E627" s="140">
        <f t="shared" si="169"/>
        <v>269</v>
      </c>
      <c r="F627" s="140">
        <f t="shared" si="169"/>
        <v>393</v>
      </c>
      <c r="G627" s="140">
        <f t="shared" si="169"/>
        <v>539</v>
      </c>
      <c r="H627" s="140">
        <f t="shared" si="169"/>
        <v>746</v>
      </c>
      <c r="I627" s="140">
        <f t="shared" si="169"/>
        <v>943</v>
      </c>
      <c r="J627" s="140">
        <f t="shared" si="169"/>
        <v>1174</v>
      </c>
      <c r="K627" s="140">
        <f t="shared" si="169"/>
        <v>1461</v>
      </c>
    </row>
    <row r="628" spans="1:29" ht="14.5">
      <c r="A628" s="129" t="s">
        <v>3</v>
      </c>
      <c r="B628" s="140">
        <f t="shared" si="169"/>
        <v>100</v>
      </c>
      <c r="C628" s="140">
        <f t="shared" si="169"/>
        <v>127</v>
      </c>
      <c r="D628" s="140">
        <f t="shared" si="169"/>
        <v>163</v>
      </c>
      <c r="E628" s="140">
        <f t="shared" si="169"/>
        <v>220</v>
      </c>
      <c r="F628" s="140">
        <f t="shared" si="169"/>
        <v>298</v>
      </c>
      <c r="G628" s="140">
        <f t="shared" si="169"/>
        <v>351</v>
      </c>
      <c r="H628" s="140">
        <f t="shared" si="169"/>
        <v>518</v>
      </c>
      <c r="I628" s="140">
        <f t="shared" si="169"/>
        <v>800</v>
      </c>
      <c r="J628" s="140">
        <f t="shared" si="169"/>
        <v>1235</v>
      </c>
      <c r="K628" s="140">
        <f t="shared" si="169"/>
        <v>1895</v>
      </c>
    </row>
    <row r="629" spans="1:29" ht="14.5">
      <c r="A629" s="129" t="s">
        <v>4</v>
      </c>
      <c r="B629" s="140">
        <f t="shared" si="169"/>
        <v>107</v>
      </c>
      <c r="C629" s="140">
        <f t="shared" si="169"/>
        <v>118</v>
      </c>
      <c r="D629" s="140">
        <f t="shared" si="169"/>
        <v>134</v>
      </c>
      <c r="E629" s="140">
        <f t="shared" si="169"/>
        <v>161</v>
      </c>
      <c r="F629" s="140">
        <f t="shared" si="169"/>
        <v>193</v>
      </c>
      <c r="G629" s="140">
        <f t="shared" si="169"/>
        <v>251</v>
      </c>
      <c r="H629" s="140">
        <f t="shared" si="169"/>
        <v>328</v>
      </c>
      <c r="I629" s="140">
        <f t="shared" si="169"/>
        <v>369</v>
      </c>
      <c r="J629" s="140">
        <f t="shared" si="169"/>
        <v>431</v>
      </c>
      <c r="K629" s="140">
        <f t="shared" si="169"/>
        <v>535</v>
      </c>
    </row>
    <row r="630" spans="1:29" ht="14.5">
      <c r="A630" s="129" t="s">
        <v>0</v>
      </c>
      <c r="B630" s="140">
        <f t="shared" si="169"/>
        <v>1807</v>
      </c>
      <c r="C630" s="140">
        <f t="shared" si="169"/>
        <v>2406</v>
      </c>
      <c r="D630" s="140">
        <f t="shared" si="169"/>
        <v>3155</v>
      </c>
      <c r="E630" s="140">
        <f t="shared" si="169"/>
        <v>4036</v>
      </c>
      <c r="F630" s="140">
        <f t="shared" si="169"/>
        <v>4614</v>
      </c>
      <c r="G630" s="140">
        <f t="shared" si="169"/>
        <v>4614</v>
      </c>
      <c r="H630" s="140">
        <f t="shared" si="169"/>
        <v>4614</v>
      </c>
      <c r="I630" s="140">
        <f t="shared" si="169"/>
        <v>4614</v>
      </c>
      <c r="J630" s="140">
        <f t="shared" si="169"/>
        <v>4614</v>
      </c>
      <c r="K630" s="140">
        <f t="shared" si="169"/>
        <v>4614</v>
      </c>
    </row>
    <row r="631" spans="1:29" ht="14.5">
      <c r="A631" s="129" t="s">
        <v>1</v>
      </c>
      <c r="B631" s="140">
        <f t="shared" si="169"/>
        <v>1064</v>
      </c>
      <c r="C631" s="140">
        <f t="shared" si="169"/>
        <v>1368</v>
      </c>
      <c r="D631" s="140">
        <f t="shared" si="169"/>
        <v>1739</v>
      </c>
      <c r="E631" s="140">
        <f t="shared" si="169"/>
        <v>2150</v>
      </c>
      <c r="F631" s="140">
        <f t="shared" si="169"/>
        <v>2649</v>
      </c>
      <c r="G631" s="140">
        <f t="shared" si="169"/>
        <v>3158</v>
      </c>
      <c r="H631" s="140">
        <f t="shared" si="169"/>
        <v>3752</v>
      </c>
      <c r="I631" s="140">
        <f t="shared" si="169"/>
        <v>4403</v>
      </c>
      <c r="J631" s="140">
        <f t="shared" si="169"/>
        <v>4614</v>
      </c>
      <c r="K631" s="140">
        <f t="shared" si="169"/>
        <v>4614</v>
      </c>
    </row>
    <row r="632" spans="1:29" ht="14.5">
      <c r="A632" s="129" t="s">
        <v>7</v>
      </c>
      <c r="B632" s="140">
        <f t="shared" si="169"/>
        <v>350</v>
      </c>
      <c r="C632" s="140">
        <f t="shared" si="169"/>
        <v>546</v>
      </c>
      <c r="D632" s="140">
        <f t="shared" si="169"/>
        <v>784</v>
      </c>
      <c r="E632" s="140">
        <f t="shared" si="169"/>
        <v>1041</v>
      </c>
      <c r="F632" s="140">
        <f t="shared" si="169"/>
        <v>1369</v>
      </c>
      <c r="G632" s="140">
        <f t="shared" si="169"/>
        <v>1674</v>
      </c>
      <c r="H632" s="140">
        <f t="shared" si="169"/>
        <v>2017</v>
      </c>
      <c r="I632" s="140">
        <f t="shared" si="169"/>
        <v>2532</v>
      </c>
      <c r="J632" s="140">
        <f t="shared" si="169"/>
        <v>3131</v>
      </c>
      <c r="K632" s="140">
        <f t="shared" si="169"/>
        <v>3830</v>
      </c>
    </row>
    <row r="633" spans="1:29" ht="14.5">
      <c r="A633" s="129" t="s">
        <v>8</v>
      </c>
      <c r="B633" s="140">
        <f t="shared" si="169"/>
        <v>21</v>
      </c>
      <c r="C633" s="140">
        <f t="shared" si="169"/>
        <v>28</v>
      </c>
      <c r="D633" s="140">
        <f t="shared" si="169"/>
        <v>40</v>
      </c>
      <c r="E633" s="140">
        <f t="shared" si="169"/>
        <v>64</v>
      </c>
      <c r="F633" s="140">
        <f t="shared" si="169"/>
        <v>103</v>
      </c>
      <c r="G633" s="140">
        <f t="shared" si="169"/>
        <v>278</v>
      </c>
      <c r="H633" s="140">
        <f t="shared" si="169"/>
        <v>597</v>
      </c>
      <c r="I633" s="140">
        <f t="shared" si="169"/>
        <v>1015</v>
      </c>
      <c r="J633" s="140">
        <f t="shared" si="169"/>
        <v>1718</v>
      </c>
      <c r="K633" s="140">
        <f t="shared" si="169"/>
        <v>2836</v>
      </c>
    </row>
    <row r="634" spans="1:29" ht="14.5">
      <c r="A634" s="129" t="s">
        <v>89</v>
      </c>
      <c r="B634" s="140">
        <f>SUM(B624:B633)</f>
        <v>4187</v>
      </c>
      <c r="C634" s="140">
        <f>SUM(C624:C633)</f>
        <v>5671</v>
      </c>
      <c r="D634" s="140">
        <f t="shared" ref="D634:K634" si="170">SUM(D624:D633)</f>
        <v>7566</v>
      </c>
      <c r="E634" s="140">
        <f t="shared" si="170"/>
        <v>9840</v>
      </c>
      <c r="F634" s="140">
        <f t="shared" si="170"/>
        <v>12193</v>
      </c>
      <c r="G634" s="140">
        <f t="shared" si="170"/>
        <v>14244</v>
      </c>
      <c r="H634" s="140">
        <f t="shared" si="170"/>
        <v>16943</v>
      </c>
      <c r="I634" s="140">
        <f t="shared" si="170"/>
        <v>19978</v>
      </c>
      <c r="J634" s="140">
        <f t="shared" si="170"/>
        <v>22549</v>
      </c>
      <c r="K634" s="140">
        <f t="shared" si="170"/>
        <v>25918</v>
      </c>
      <c r="M634" t="s">
        <v>256</v>
      </c>
      <c r="Q634" s="6">
        <f>SUM(C634,C619,C604)</f>
        <v>27492</v>
      </c>
      <c r="R634" s="5"/>
    </row>
    <row r="635" spans="1:29" ht="14.5">
      <c r="A635" s="16"/>
      <c r="B635" s="2"/>
      <c r="C635" s="2"/>
      <c r="D635" s="2"/>
      <c r="E635" s="2"/>
      <c r="F635" s="2"/>
      <c r="G635" s="2"/>
      <c r="H635" s="2"/>
      <c r="I635" s="2"/>
      <c r="J635" s="2"/>
      <c r="K635" s="2"/>
      <c r="L635" s="38"/>
      <c r="M635" s="45"/>
      <c r="N635" s="45"/>
    </row>
    <row r="636" spans="1:29" ht="14.5">
      <c r="A636" s="16"/>
      <c r="B636" s="2"/>
      <c r="C636" s="2"/>
      <c r="D636" s="2"/>
      <c r="E636" s="2"/>
      <c r="F636" s="2"/>
      <c r="G636" s="2"/>
      <c r="H636" s="2"/>
      <c r="I636" s="2"/>
      <c r="J636" s="2"/>
      <c r="K636" s="2"/>
      <c r="L636" s="38"/>
      <c r="M636" s="45"/>
      <c r="N636" s="45"/>
    </row>
    <row r="637" spans="1:29" ht="14.5">
      <c r="A637" s="34" t="s">
        <v>59</v>
      </c>
      <c r="B637" s="35"/>
      <c r="C637" s="35"/>
      <c r="D637" s="35"/>
      <c r="E637" s="35"/>
      <c r="F637" s="35"/>
      <c r="G637" s="35"/>
      <c r="H637" s="35"/>
      <c r="I637" s="35"/>
      <c r="J637" s="35"/>
      <c r="K637" s="35"/>
      <c r="L637" s="35"/>
      <c r="M637" s="35"/>
      <c r="N637" s="35"/>
      <c r="O637" s="35"/>
      <c r="P637" s="35"/>
      <c r="Q637" s="35"/>
      <c r="R637" s="35"/>
      <c r="S637" s="35"/>
      <c r="T637" s="35"/>
    </row>
    <row r="638" spans="1:29" ht="14.5" outlineLevel="1">
      <c r="A638" s="32"/>
      <c r="B638" s="5"/>
      <c r="C638" s="5"/>
      <c r="D638" s="5"/>
      <c r="E638" s="5"/>
      <c r="F638" s="5"/>
      <c r="G638" s="5"/>
      <c r="H638" s="5"/>
      <c r="I638" s="5"/>
      <c r="J638" s="5"/>
      <c r="K638" s="5"/>
      <c r="L638" s="5"/>
      <c r="M638" s="5"/>
      <c r="N638" s="5"/>
      <c r="O638" s="5"/>
      <c r="P638" s="5"/>
      <c r="Q638" s="5"/>
      <c r="R638" s="5"/>
      <c r="S638" s="5"/>
      <c r="T638" s="5"/>
    </row>
    <row r="639" spans="1:29" outlineLevel="1">
      <c r="A639" s="10" t="s">
        <v>60</v>
      </c>
      <c r="B639" s="5"/>
      <c r="C639" s="5"/>
      <c r="D639" s="5"/>
      <c r="E639" s="5"/>
      <c r="F639" s="5"/>
      <c r="G639" s="5"/>
      <c r="H639" s="5"/>
      <c r="I639" s="5"/>
      <c r="J639" s="5"/>
      <c r="K639" s="5"/>
      <c r="L639" s="5"/>
      <c r="M639" s="5"/>
      <c r="N639" s="5"/>
      <c r="O639" s="5"/>
      <c r="P639" s="5"/>
      <c r="Q639" s="5"/>
      <c r="R639" s="5"/>
      <c r="S639" s="5"/>
      <c r="T639" s="5"/>
    </row>
    <row r="640" spans="1:29" ht="14.5" outlineLevel="1">
      <c r="A640" s="32" t="s">
        <v>61</v>
      </c>
      <c r="B640" s="5"/>
      <c r="D640" s="5"/>
      <c r="E640" s="5"/>
      <c r="F640" s="5"/>
      <c r="G640" s="5"/>
      <c r="H640" s="5"/>
      <c r="I640" s="5"/>
      <c r="J640" s="5"/>
      <c r="K640" s="5"/>
      <c r="L640" s="5"/>
      <c r="M640" s="5"/>
      <c r="N640" s="5"/>
      <c r="O640" s="5"/>
      <c r="P640" s="30"/>
      <c r="Q640" s="30"/>
      <c r="R640" s="5"/>
      <c r="T640" s="5"/>
      <c r="U640" s="5"/>
      <c r="V640" s="5"/>
      <c r="W640" s="5"/>
      <c r="X640" s="5"/>
      <c r="Y640" s="5"/>
      <c r="Z640" s="5"/>
      <c r="AA640" s="5"/>
      <c r="AB640" s="5"/>
      <c r="AC640" s="5"/>
    </row>
    <row r="641" spans="1:31" ht="14.5" outlineLevel="1">
      <c r="B641" s="73">
        <v>2010</v>
      </c>
      <c r="C641" s="73">
        <v>2020</v>
      </c>
      <c r="D641" s="73">
        <v>2030</v>
      </c>
      <c r="E641" s="73">
        <v>2040</v>
      </c>
      <c r="F641" s="73">
        <v>2050</v>
      </c>
      <c r="G641" s="73">
        <v>2060</v>
      </c>
      <c r="H641" s="73">
        <v>2070</v>
      </c>
      <c r="I641" s="73">
        <v>2080</v>
      </c>
      <c r="J641" s="73">
        <v>2090</v>
      </c>
      <c r="K641" s="73">
        <v>2100</v>
      </c>
      <c r="L641" s="55"/>
      <c r="M641" s="55"/>
      <c r="O641" s="5"/>
      <c r="P641" s="53"/>
      <c r="Q641" s="53"/>
      <c r="R641" s="5"/>
      <c r="S641" s="5"/>
      <c r="T641" s="55"/>
      <c r="U641" s="55"/>
      <c r="V641" s="55"/>
      <c r="W641" s="55"/>
      <c r="X641" s="55"/>
      <c r="Y641" s="55"/>
      <c r="Z641" s="55"/>
      <c r="AA641" s="55"/>
      <c r="AB641" s="55"/>
      <c r="AC641" s="55"/>
    </row>
    <row r="642" spans="1:31" ht="14.5" outlineLevel="1">
      <c r="A642" s="4" t="s">
        <v>5</v>
      </c>
      <c r="B642" s="7">
        <v>0.49271201229213124</v>
      </c>
      <c r="C642" s="7">
        <v>0.47846970625794999</v>
      </c>
      <c r="D642" s="7">
        <v>0.45369191479434973</v>
      </c>
      <c r="E642" s="7">
        <v>0.41166833692432664</v>
      </c>
      <c r="F642" s="7">
        <v>0.37353722669459283</v>
      </c>
      <c r="G642" s="7">
        <v>0.3232328657264143</v>
      </c>
      <c r="H642" s="7">
        <v>0.27970300687361871</v>
      </c>
      <c r="I642" s="7">
        <v>0.23219875747736091</v>
      </c>
      <c r="J642" s="7">
        <v>0.19276254330148065</v>
      </c>
      <c r="K642" s="7">
        <v>0.16002410393465608</v>
      </c>
      <c r="L642" s="55"/>
      <c r="M642" s="55"/>
      <c r="O642" s="5"/>
      <c r="P642" s="53"/>
      <c r="Q642" s="53"/>
      <c r="R642" s="5"/>
      <c r="T642" s="7"/>
      <c r="U642" s="7"/>
      <c r="V642" s="7"/>
      <c r="W642" s="7"/>
      <c r="X642" s="7"/>
      <c r="Y642" s="7"/>
      <c r="Z642" s="7"/>
      <c r="AA642" s="7"/>
      <c r="AB642" s="7"/>
      <c r="AC642" s="7"/>
    </row>
    <row r="643" spans="1:31" ht="14.5" outlineLevel="1">
      <c r="A643" s="4" t="s">
        <v>6</v>
      </c>
      <c r="B643" s="7">
        <v>0.9026480745660278</v>
      </c>
      <c r="C643" s="7">
        <v>0.78970725509681283</v>
      </c>
      <c r="D643" s="7">
        <v>0.70072080813827664</v>
      </c>
      <c r="E643" s="7">
        <v>0.63611799523691959</v>
      </c>
      <c r="F643" s="7">
        <v>0.57747122557888542</v>
      </c>
      <c r="G643" s="7">
        <v>0.53793260913309049</v>
      </c>
      <c r="H643" s="7">
        <v>0.50110114435339037</v>
      </c>
      <c r="I643" s="7">
        <v>0.47323978570837244</v>
      </c>
      <c r="J643" s="7">
        <v>0.44692752611110859</v>
      </c>
      <c r="K643" s="7">
        <v>0.42207823523714738</v>
      </c>
      <c r="L643" s="55"/>
      <c r="M643" s="55"/>
      <c r="O643" s="5"/>
      <c r="P643" s="53"/>
      <c r="Q643" s="53"/>
      <c r="R643" s="5"/>
      <c r="T643" s="7"/>
      <c r="U643" s="7"/>
      <c r="V643" s="7"/>
      <c r="W643" s="7"/>
      <c r="X643" s="7"/>
      <c r="Y643" s="7"/>
      <c r="Z643" s="7"/>
      <c r="AA643" s="7"/>
      <c r="AB643" s="7"/>
      <c r="AC643" s="7"/>
    </row>
    <row r="644" spans="1:31" ht="14.5" outlineLevel="1">
      <c r="A644" s="4" t="s">
        <v>11</v>
      </c>
      <c r="B644" s="7">
        <v>0.29992594867057987</v>
      </c>
      <c r="C644" s="7">
        <v>0.27976166356175713</v>
      </c>
      <c r="D644" s="7">
        <v>0.2564542895672019</v>
      </c>
      <c r="E644" s="7">
        <v>0.23690395007730447</v>
      </c>
      <c r="F644" s="7">
        <v>0.21898635830316532</v>
      </c>
      <c r="G644" s="7">
        <v>0.20752427621323388</v>
      </c>
      <c r="H644" s="7">
        <v>0.19665293229882025</v>
      </c>
      <c r="I644" s="7">
        <v>0.18578338287512519</v>
      </c>
      <c r="J644" s="7">
        <v>0.17553556065230586</v>
      </c>
      <c r="K644" s="7">
        <v>0.16586629374728268</v>
      </c>
      <c r="L644" s="55"/>
      <c r="M644" s="55"/>
      <c r="O644" s="5"/>
      <c r="P644" s="53"/>
      <c r="Q644" s="53"/>
      <c r="R644" s="5"/>
      <c r="T644" s="7"/>
      <c r="U644" s="7"/>
      <c r="V644" s="7"/>
      <c r="W644" s="7"/>
      <c r="X644" s="7"/>
      <c r="Y644" s="7"/>
      <c r="Z644" s="7"/>
      <c r="AA644" s="7"/>
      <c r="AB644" s="7"/>
      <c r="AC644" s="7"/>
    </row>
    <row r="645" spans="1:31" ht="14.5" outlineLevel="1">
      <c r="A645" s="4" t="s">
        <v>2</v>
      </c>
      <c r="B645" s="7">
        <v>0.60164882413159981</v>
      </c>
      <c r="C645" s="7">
        <v>0.55781692074887368</v>
      </c>
      <c r="D645" s="7">
        <v>0.4981491048582331</v>
      </c>
      <c r="E645" s="7">
        <v>0.44159890889948455</v>
      </c>
      <c r="F645" s="7">
        <v>0.39146832632914702</v>
      </c>
      <c r="G645" s="7">
        <v>0.35522653607478621</v>
      </c>
      <c r="H645" s="7">
        <v>0.32233997860045044</v>
      </c>
      <c r="I645" s="7">
        <v>0.30083308426107752</v>
      </c>
      <c r="J645" s="7">
        <v>0.28076115466338281</v>
      </c>
      <c r="K645" s="7">
        <v>0.26202844730836261</v>
      </c>
      <c r="L645" s="55"/>
      <c r="M645" s="55"/>
      <c r="O645" s="5"/>
      <c r="P645" s="53"/>
      <c r="Q645" s="53"/>
      <c r="R645" s="5"/>
      <c r="T645" s="7"/>
      <c r="U645" s="7"/>
      <c r="V645" s="7"/>
      <c r="W645" s="7"/>
      <c r="X645" s="7"/>
      <c r="Y645" s="7"/>
      <c r="Z645" s="7"/>
      <c r="AA645" s="7"/>
      <c r="AB645" s="7"/>
      <c r="AC645" s="7"/>
    </row>
    <row r="646" spans="1:31" ht="14.5" outlineLevel="1">
      <c r="A646" s="4" t="s">
        <v>3</v>
      </c>
      <c r="B646" s="7">
        <v>0.62446578598233182</v>
      </c>
      <c r="C646" s="7">
        <v>0.589574732004012</v>
      </c>
      <c r="D646" s="7">
        <v>0.5546702363508248</v>
      </c>
      <c r="E646" s="7">
        <v>0.51545002099011572</v>
      </c>
      <c r="F646" s="7">
        <v>0.47900303049732168</v>
      </c>
      <c r="G646" s="7">
        <v>0.44428037024551209</v>
      </c>
      <c r="H646" s="7">
        <v>0.41207473610460377</v>
      </c>
      <c r="I646" s="7">
        <v>0.37932069147473557</v>
      </c>
      <c r="J646" s="7">
        <v>0.34917012467453723</v>
      </c>
      <c r="K646" s="7">
        <v>0.32141609647295571</v>
      </c>
      <c r="L646" s="55"/>
      <c r="M646" s="55"/>
      <c r="O646" s="5"/>
      <c r="P646" s="53"/>
      <c r="Q646" s="53"/>
      <c r="R646" s="5"/>
      <c r="T646" s="7"/>
      <c r="U646" s="7"/>
      <c r="V646" s="7"/>
      <c r="W646" s="7"/>
      <c r="X646" s="7"/>
      <c r="Y646" s="7"/>
      <c r="Z646" s="7"/>
      <c r="AA646" s="7"/>
      <c r="AB646" s="7"/>
      <c r="AC646" s="7"/>
    </row>
    <row r="647" spans="1:31" ht="14.5" outlineLevel="1">
      <c r="A647" s="4" t="s">
        <v>4</v>
      </c>
      <c r="B647" s="7">
        <v>0.50222976611742087</v>
      </c>
      <c r="C647" s="7">
        <v>0.48765731287120179</v>
      </c>
      <c r="D647" s="7">
        <v>0.47042206781128504</v>
      </c>
      <c r="E647" s="7">
        <v>0.4464338961971433</v>
      </c>
      <c r="F647" s="7">
        <v>0.42366895031317792</v>
      </c>
      <c r="G647" s="7">
        <v>0.39266565791991553</v>
      </c>
      <c r="H647" s="7">
        <v>0.3639311278197398</v>
      </c>
      <c r="I647" s="7">
        <v>0.33737348792226179</v>
      </c>
      <c r="J647" s="7">
        <v>0.31275387470897958</v>
      </c>
      <c r="K647" s="7">
        <v>0.28993086192955031</v>
      </c>
      <c r="L647" s="55"/>
      <c r="M647" s="55"/>
      <c r="O647" s="5"/>
      <c r="P647" s="53"/>
      <c r="Q647" s="53"/>
      <c r="R647" s="5"/>
      <c r="T647" s="7"/>
      <c r="U647" s="7"/>
      <c r="V647" s="7"/>
      <c r="W647" s="7"/>
      <c r="X647" s="7"/>
      <c r="Y647" s="7"/>
      <c r="Z647" s="7"/>
      <c r="AA647" s="7"/>
      <c r="AB647" s="7"/>
      <c r="AC647" s="7"/>
    </row>
    <row r="648" spans="1:31" ht="14.5" outlineLevel="1">
      <c r="A648" s="73" t="s">
        <v>0</v>
      </c>
      <c r="B648" s="55">
        <v>0.78614357533419321</v>
      </c>
      <c r="C648" s="55">
        <v>0.74770764462097805</v>
      </c>
      <c r="D648" s="55">
        <v>0.71177466532287859</v>
      </c>
      <c r="E648" s="55">
        <v>0.67934198898211418</v>
      </c>
      <c r="F648" s="55">
        <v>0.64838713778162449</v>
      </c>
      <c r="G648" s="55">
        <v>0.62045208730160939</v>
      </c>
      <c r="H648" s="55">
        <v>0.59372058790990068</v>
      </c>
      <c r="I648" s="55">
        <v>0.56951224931221101</v>
      </c>
      <c r="J648" s="55">
        <v>0.54629098050727265</v>
      </c>
      <c r="K648" s="55">
        <v>0.52401653475234311</v>
      </c>
      <c r="L648" s="55"/>
      <c r="M648" s="55"/>
      <c r="O648" s="5"/>
      <c r="P648" s="53"/>
      <c r="Q648" s="53"/>
      <c r="R648" s="5"/>
      <c r="T648" s="7"/>
      <c r="U648" s="7"/>
      <c r="V648" s="7"/>
      <c r="W648" s="7"/>
      <c r="X648" s="7"/>
      <c r="Y648" s="7"/>
      <c r="Z648" s="7"/>
      <c r="AA648" s="7"/>
      <c r="AB648" s="7"/>
      <c r="AC648" s="7"/>
    </row>
    <row r="649" spans="1:31" ht="14.5" outlineLevel="1">
      <c r="A649" s="4" t="s">
        <v>1</v>
      </c>
      <c r="B649" s="7">
        <v>0.22230190148374504</v>
      </c>
      <c r="C649" s="7">
        <v>0.21058909170359563</v>
      </c>
      <c r="D649" s="7">
        <v>0.19983724972850408</v>
      </c>
      <c r="E649" s="7">
        <v>0.19068343550261821</v>
      </c>
      <c r="F649" s="7">
        <v>0.18194892405935104</v>
      </c>
      <c r="G649" s="7">
        <v>0.17481337050098408</v>
      </c>
      <c r="H649" s="7">
        <v>0.16795765440165983</v>
      </c>
      <c r="I649" s="7">
        <v>0.16171562837931314</v>
      </c>
      <c r="J649" s="7">
        <v>0.15570558278681024</v>
      </c>
      <c r="K649" s="7">
        <v>0.14991889623749916</v>
      </c>
      <c r="L649" s="55"/>
      <c r="M649" s="55"/>
      <c r="O649" s="5"/>
      <c r="P649" s="53"/>
      <c r="Q649" s="53"/>
      <c r="R649" s="5"/>
      <c r="T649" s="7"/>
      <c r="U649" s="7"/>
      <c r="V649" s="7"/>
      <c r="W649" s="7"/>
      <c r="X649" s="7"/>
      <c r="Y649" s="7"/>
      <c r="Z649" s="7"/>
      <c r="AA649" s="7"/>
      <c r="AB649" s="7"/>
      <c r="AC649" s="7"/>
    </row>
    <row r="650" spans="1:31" ht="14.5" outlineLevel="1">
      <c r="A650" s="4" t="s">
        <v>7</v>
      </c>
      <c r="B650" s="7">
        <v>0.38099605612578025</v>
      </c>
      <c r="C650" s="7">
        <v>0.34191678872834785</v>
      </c>
      <c r="D650" s="7">
        <v>0.31230982855805128</v>
      </c>
      <c r="E650" s="7">
        <v>0.29037486263817042</v>
      </c>
      <c r="F650" s="7">
        <v>0.2699804909804932</v>
      </c>
      <c r="G650" s="7">
        <v>0.25461543609131138</v>
      </c>
      <c r="H650" s="7">
        <v>0.24012483294821751</v>
      </c>
      <c r="I650" s="7">
        <v>0.2223008896438636</v>
      </c>
      <c r="J650" s="7">
        <v>0.20579997882647172</v>
      </c>
      <c r="K650" s="7">
        <v>0.19052389467639425</v>
      </c>
      <c r="L650" s="55"/>
      <c r="M650" s="55"/>
      <c r="O650" s="5"/>
      <c r="P650" s="53"/>
      <c r="Q650" s="53"/>
      <c r="R650" s="5"/>
      <c r="T650" s="7"/>
      <c r="U650" s="7"/>
      <c r="V650" s="7"/>
      <c r="W650" s="7"/>
      <c r="X650" s="7"/>
      <c r="Y650" s="7"/>
      <c r="Z650" s="7"/>
      <c r="AA650" s="7"/>
      <c r="AB650" s="7"/>
      <c r="AC650" s="7"/>
    </row>
    <row r="651" spans="1:31" ht="14.5" outlineLevel="1">
      <c r="A651" s="4" t="s">
        <v>8</v>
      </c>
      <c r="B651" s="7">
        <v>0.40950072025603379</v>
      </c>
      <c r="C651" s="7">
        <v>0.37859661512385234</v>
      </c>
      <c r="D651" s="7">
        <v>0.34504808492120964</v>
      </c>
      <c r="E651" s="7">
        <v>0.30437888902299898</v>
      </c>
      <c r="F651" s="7">
        <v>0.26850318008294582</v>
      </c>
      <c r="G651" s="7">
        <v>0.22653887895270117</v>
      </c>
      <c r="H651" s="7">
        <v>0.19113316893041227</v>
      </c>
      <c r="I651" s="7">
        <v>0.16816246348014743</v>
      </c>
      <c r="J651" s="7">
        <v>0.14795241601423764</v>
      </c>
      <c r="K651" s="7">
        <v>0.13017124601670857</v>
      </c>
      <c r="L651" s="55"/>
      <c r="M651" s="55"/>
      <c r="O651" s="5"/>
      <c r="P651" s="53"/>
      <c r="Q651" s="53"/>
      <c r="R651" s="5"/>
      <c r="T651" s="7"/>
      <c r="U651" s="7"/>
      <c r="V651" s="7"/>
      <c r="W651" s="7"/>
      <c r="X651" s="7"/>
      <c r="Y651" s="7"/>
      <c r="Z651" s="7"/>
      <c r="AA651" s="7"/>
      <c r="AB651" s="7"/>
      <c r="AC651" s="7"/>
    </row>
    <row r="652" spans="1:31" ht="14.5" outlineLevel="1">
      <c r="A652" s="4" t="s">
        <v>152</v>
      </c>
      <c r="B652" s="7"/>
      <c r="C652" s="7"/>
      <c r="D652" s="7"/>
      <c r="E652" s="7"/>
      <c r="F652" s="7"/>
      <c r="G652" s="7"/>
      <c r="H652" s="7"/>
      <c r="I652" s="7"/>
      <c r="J652" s="7"/>
      <c r="K652" s="7"/>
      <c r="L652" s="55"/>
      <c r="M652" s="55"/>
      <c r="O652" s="5"/>
      <c r="P652" s="53"/>
      <c r="Q652" s="53"/>
      <c r="R652" s="5"/>
      <c r="S652" s="5"/>
      <c r="T652" s="55"/>
      <c r="U652" s="7"/>
      <c r="V652" s="7"/>
      <c r="W652" s="7"/>
      <c r="X652" s="7"/>
      <c r="Y652" s="7"/>
      <c r="Z652" s="7"/>
      <c r="AA652" s="7"/>
      <c r="AB652" s="7"/>
      <c r="AC652" s="7"/>
      <c r="AD652" s="7"/>
    </row>
    <row r="653" spans="1:31" ht="14.5" outlineLevel="1">
      <c r="A653" s="32"/>
      <c r="B653" s="5"/>
      <c r="C653" s="5"/>
      <c r="D653" s="5"/>
      <c r="E653" s="5"/>
      <c r="F653" s="5"/>
      <c r="G653" s="5"/>
      <c r="H653" s="5"/>
      <c r="I653" s="5"/>
      <c r="J653" s="5"/>
      <c r="K653" s="5"/>
      <c r="L653" s="5"/>
      <c r="M653" s="5"/>
      <c r="N653" s="5"/>
      <c r="O653" s="5"/>
      <c r="P653" s="5"/>
      <c r="Q653" s="5"/>
      <c r="R653" s="5"/>
      <c r="S653" s="5"/>
      <c r="T653" s="5"/>
    </row>
    <row r="654" spans="1:31" outlineLevel="1">
      <c r="A654" s="54" t="s">
        <v>62</v>
      </c>
      <c r="B654" s="5"/>
      <c r="C654" s="5"/>
      <c r="D654" s="5"/>
      <c r="E654" s="5"/>
      <c r="F654" s="5"/>
      <c r="G654" s="5"/>
      <c r="H654" s="5"/>
      <c r="I654" s="5"/>
      <c r="J654" s="5"/>
      <c r="K654" s="5"/>
      <c r="L654" s="5"/>
      <c r="M654" s="5"/>
      <c r="N654" s="5"/>
      <c r="O654" s="5"/>
      <c r="P654" s="5"/>
      <c r="Q654" s="5"/>
      <c r="R654" s="5"/>
      <c r="S654" s="5"/>
      <c r="T654" s="5"/>
    </row>
    <row r="655" spans="1:31" ht="14.5" outlineLevel="1">
      <c r="A655" s="19" t="s">
        <v>63</v>
      </c>
      <c r="B655" s="20"/>
      <c r="C655" s="20"/>
      <c r="D655" s="20"/>
      <c r="E655" s="20"/>
      <c r="F655" s="20"/>
      <c r="G655" s="20"/>
      <c r="H655" s="20"/>
      <c r="I655" s="20"/>
      <c r="J655" s="20"/>
      <c r="K655" s="20"/>
      <c r="L655" s="5"/>
      <c r="M655" s="5"/>
      <c r="N655" s="5"/>
      <c r="O655" s="5"/>
      <c r="R655" s="5"/>
      <c r="T655" s="5"/>
      <c r="U655" s="5"/>
      <c r="V655" s="5"/>
      <c r="W655" s="5"/>
      <c r="X655" s="5"/>
      <c r="Y655" s="5"/>
      <c r="Z655" s="5"/>
      <c r="AA655" s="5"/>
      <c r="AB655" s="5"/>
      <c r="AC655" s="5"/>
      <c r="AD655" s="5"/>
      <c r="AE655" s="5"/>
    </row>
    <row r="656" spans="1:31" ht="14.5" outlineLevel="1">
      <c r="A656" s="20"/>
      <c r="B656" s="19">
        <v>2010</v>
      </c>
      <c r="C656" s="19">
        <v>2020</v>
      </c>
      <c r="D656" s="19">
        <v>2030</v>
      </c>
      <c r="E656" s="19">
        <v>2040</v>
      </c>
      <c r="F656" s="19">
        <v>2050</v>
      </c>
      <c r="G656" s="19">
        <v>2060</v>
      </c>
      <c r="H656" s="19">
        <v>2070</v>
      </c>
      <c r="I656" s="19">
        <v>2080</v>
      </c>
      <c r="J656" s="19">
        <v>2090</v>
      </c>
      <c r="K656" s="19">
        <v>2100</v>
      </c>
      <c r="L656" s="6"/>
      <c r="M656" s="6"/>
      <c r="N656" s="5"/>
      <c r="O656" s="5"/>
      <c r="R656" s="5"/>
      <c r="S656" s="5"/>
      <c r="T656" s="6"/>
      <c r="U656" s="6"/>
      <c r="V656" s="6"/>
      <c r="W656" s="6"/>
      <c r="X656" s="6"/>
      <c r="Y656" s="6"/>
      <c r="Z656" s="6"/>
      <c r="AA656" s="6"/>
      <c r="AB656" s="6"/>
      <c r="AC656" s="6"/>
      <c r="AD656" s="6"/>
      <c r="AE656" s="6"/>
    </row>
    <row r="657" spans="1:31" ht="14.5" outlineLevel="1">
      <c r="A657" s="19" t="s">
        <v>5</v>
      </c>
      <c r="B657" s="33">
        <f>B642*B53/CPI!$G$2*10^12/10^9</f>
        <v>400.03531183690887</v>
      </c>
      <c r="C657" s="33">
        <f>C642*C53/CPI!$G$2*10^12/10^9</f>
        <v>744.11568935081357</v>
      </c>
      <c r="D657" s="33">
        <f>D642*D53/CPI!$G$2*10^12/10^9</f>
        <v>1327.2304545925801</v>
      </c>
      <c r="E657" s="33">
        <f>E642*E53/CPI!$G$2*10^12/10^9</f>
        <v>2219.760499091039</v>
      </c>
      <c r="F657" s="33">
        <f>F642*F53/CPI!$G$2*10^12/10^9</f>
        <v>3459.3472014036824</v>
      </c>
      <c r="G657" s="33">
        <f>G642*G53/CPI!$G$2*10^12/10^9</f>
        <v>4738.0969128540055</v>
      </c>
      <c r="H657" s="33">
        <f>H642*H53/CPI!$G$2*10^12/10^9</f>
        <v>5983.4017241783204</v>
      </c>
      <c r="I657" s="33">
        <f>I642*I53/CPI!$G$2*10^12/10^9</f>
        <v>6751.1315619960224</v>
      </c>
      <c r="J657" s="33">
        <f>J642*J53/CPI!$G$2*10^12/10^9</f>
        <v>7317.70526337721</v>
      </c>
      <c r="K657" s="33">
        <f>K642*K53/CPI!$G$2*10^12/10^9</f>
        <v>7780.5932823370476</v>
      </c>
      <c r="L657" s="6"/>
      <c r="M657" s="6"/>
      <c r="N657" s="5"/>
      <c r="O657" s="5"/>
      <c r="R657" s="5"/>
      <c r="T657" s="1"/>
      <c r="U657" s="1"/>
      <c r="V657" s="1"/>
      <c r="W657" s="1"/>
      <c r="X657" s="1"/>
      <c r="Y657" s="1"/>
      <c r="Z657" s="1"/>
      <c r="AA657" s="1"/>
      <c r="AB657" s="1"/>
      <c r="AC657" s="1"/>
      <c r="AD657" s="1"/>
      <c r="AE657" s="1"/>
    </row>
    <row r="658" spans="1:31" ht="14.5" outlineLevel="1">
      <c r="A658" s="19" t="s">
        <v>6</v>
      </c>
      <c r="B658" s="33">
        <f>B643*B54/CPI!$G$2*10^12/10^9</f>
        <v>5233.005562823917</v>
      </c>
      <c r="C658" s="33">
        <f>C643*C54/CPI!$G$2*10^12/10^9</f>
        <v>12088.166499723686</v>
      </c>
      <c r="D658" s="33">
        <f>D643*D54/CPI!$G$2*10^12/10^9</f>
        <v>17793.460192121107</v>
      </c>
      <c r="E658" s="33">
        <f>E643*E54/CPI!$G$2*10^12/10^9</f>
        <v>21093.129672544474</v>
      </c>
      <c r="F658" s="33">
        <f>F643*F54/CPI!$G$2*10^12/10^9</f>
        <v>22695.622472474559</v>
      </c>
      <c r="G658" s="33">
        <f>G643*G54/CPI!$G$2*10^12/10^9</f>
        <v>23811.121157465292</v>
      </c>
      <c r="H658" s="33">
        <f>H643*H54/CPI!$G$2*10^12/10^9</f>
        <v>23972.963289761079</v>
      </c>
      <c r="I658" s="33">
        <f>I643*I54/CPI!$G$2*10^12/10^9</f>
        <v>23700.790722964095</v>
      </c>
      <c r="J658" s="33">
        <f>J643*J54/CPI!$G$2*10^12/10^9</f>
        <v>22736.616018974702</v>
      </c>
      <c r="K658" s="33">
        <f>K643*K54/CPI!$G$2*10^12/10^9</f>
        <v>20904.499618469203</v>
      </c>
      <c r="L658" s="6"/>
      <c r="M658" s="6"/>
      <c r="N658" s="5"/>
      <c r="O658" s="5"/>
      <c r="R658" s="5"/>
      <c r="T658" s="1"/>
      <c r="U658" s="1"/>
      <c r="V658" s="1"/>
      <c r="W658" s="1"/>
      <c r="X658" s="1"/>
      <c r="Y658" s="1"/>
      <c r="Z658" s="1"/>
      <c r="AA658" s="1"/>
      <c r="AB658" s="1"/>
      <c r="AC658" s="1"/>
      <c r="AD658" s="1"/>
      <c r="AE658" s="1"/>
    </row>
    <row r="659" spans="1:31" ht="14.5" outlineLevel="1">
      <c r="A659" s="19" t="s">
        <v>11</v>
      </c>
      <c r="B659" s="33">
        <f>B644*B55/CPI!$G$2*10^12/10^9</f>
        <v>2785.0404276610002</v>
      </c>
      <c r="C659" s="33">
        <f>C644*C55/CPI!$G$2*10^12/10^9</f>
        <v>3348.1056306575133</v>
      </c>
      <c r="D659" s="33">
        <f>D644*D55/CPI!$G$2*10^12/10^9</f>
        <v>4307.1342668964107</v>
      </c>
      <c r="E659" s="33">
        <f>E644*E55/CPI!$G$2*10^12/10^9</f>
        <v>5395.1962558721034</v>
      </c>
      <c r="F659" s="33">
        <f>F644*F55/CPI!$G$2*10^12/10^9</f>
        <v>6472.4020984317658</v>
      </c>
      <c r="G659" s="33">
        <f>G644*G55/CPI!$G$2*10^12/10^9</f>
        <v>7751.6618697403874</v>
      </c>
      <c r="H659" s="33">
        <f>H644*H55/CPI!$G$2*10^12/10^9</f>
        <v>9089.3219121501133</v>
      </c>
      <c r="I659" s="33">
        <f>I644*I55/CPI!$G$2*10^12/10^9</f>
        <v>10392.197185956709</v>
      </c>
      <c r="J659" s="33">
        <f>J644*J55/CPI!$G$2*10^12/10^9</f>
        <v>11691.728811296132</v>
      </c>
      <c r="K659" s="33">
        <f>K644*K55/CPI!$G$2*10^12/10^9</f>
        <v>12996.077043617282</v>
      </c>
      <c r="L659" s="6"/>
      <c r="M659" s="6"/>
      <c r="N659" s="5"/>
      <c r="O659" s="5"/>
      <c r="R659" s="5"/>
      <c r="T659" s="1"/>
      <c r="U659" s="1"/>
      <c r="V659" s="1"/>
      <c r="W659" s="1"/>
      <c r="X659" s="1"/>
      <c r="Y659" s="1"/>
      <c r="Z659" s="1"/>
      <c r="AA659" s="1"/>
      <c r="AB659" s="1"/>
      <c r="AC659" s="1"/>
      <c r="AD659" s="1"/>
      <c r="AE659" s="1"/>
    </row>
    <row r="660" spans="1:31" ht="14.5" outlineLevel="1">
      <c r="A660" s="19" t="s">
        <v>2</v>
      </c>
      <c r="B660" s="33">
        <f>B645*B56/CPI!$G$2*10^12/10^9</f>
        <v>1047.5953820937334</v>
      </c>
      <c r="C660" s="33">
        <f>C645*C56/CPI!$G$2*10^12/10^9</f>
        <v>1665.4227657636311</v>
      </c>
      <c r="D660" s="33">
        <f>D645*D56/CPI!$G$2*10^12/10^9</f>
        <v>2158.6377222712895</v>
      </c>
      <c r="E660" s="33">
        <f>E645*E56/CPI!$G$2*10^12/10^9</f>
        <v>2353.7815146905918</v>
      </c>
      <c r="F660" s="33">
        <f>F645*F56/CPI!$G$2*10^12/10^9</f>
        <v>2402.8553362975908</v>
      </c>
      <c r="G660" s="33">
        <f>G645*G56/CPI!$G$2*10^12/10^9</f>
        <v>2531.0742253297944</v>
      </c>
      <c r="H660" s="33">
        <f>H645*H56/CPI!$G$2*10^12/10^9</f>
        <v>2688.0788513395523</v>
      </c>
      <c r="I660" s="33">
        <f>I645*I56/CPI!$G$2*10^12/10^9</f>
        <v>2889.6723645353177</v>
      </c>
      <c r="J660" s="33">
        <f>J645*J56/CPI!$G$2*10^12/10^9</f>
        <v>3034.0697296285257</v>
      </c>
      <c r="K660" s="33">
        <f>K645*K56/CPI!$G$2*10^12/10^9</f>
        <v>3117.1412135552796</v>
      </c>
      <c r="L660" s="6"/>
      <c r="M660" s="6"/>
      <c r="N660" s="5"/>
      <c r="O660" s="5"/>
      <c r="R660" s="5"/>
      <c r="T660" s="1"/>
      <c r="U660" s="1"/>
      <c r="V660" s="1"/>
      <c r="W660" s="1"/>
      <c r="X660" s="1"/>
      <c r="Y660" s="1"/>
      <c r="Z660" s="1"/>
      <c r="AA660" s="1"/>
      <c r="AB660" s="1"/>
      <c r="AC660" s="1"/>
      <c r="AD660" s="1"/>
      <c r="AE660" s="1"/>
    </row>
    <row r="661" spans="1:31" ht="14.5" outlineLevel="1">
      <c r="A661" s="19" t="s">
        <v>3</v>
      </c>
      <c r="B661" s="33">
        <f>B646*B57/CPI!$G$2*10^12/10^9</f>
        <v>2018.2012913178696</v>
      </c>
      <c r="C661" s="33">
        <f>C646*C57/CPI!$G$2*10^12/10^9</f>
        <v>2803.0153355884472</v>
      </c>
      <c r="D661" s="33">
        <f>D646*D57/CPI!$G$2*10^12/10^9</f>
        <v>3714.4009319669844</v>
      </c>
      <c r="E661" s="33">
        <f>E646*E57/CPI!$G$2*10^12/10^9</f>
        <v>4704.3873903019057</v>
      </c>
      <c r="F661" s="33">
        <f>F646*F57/CPI!$G$2*10^12/10^9</f>
        <v>5714.1271394763189</v>
      </c>
      <c r="G661" s="33">
        <f>G646*G57/CPI!$G$2*10^12/10^9</f>
        <v>6536.6880407069457</v>
      </c>
      <c r="H661" s="33">
        <f>H646*H57/CPI!$G$2*10^12/10^9</f>
        <v>7260.8922792122567</v>
      </c>
      <c r="I661" s="33">
        <f>I646*I57/CPI!$G$2*10^12/10^9</f>
        <v>7858.8859987934402</v>
      </c>
      <c r="J661" s="33">
        <f>J646*J57/CPI!$G$2*10^12/10^9</f>
        <v>8276.5293936349699</v>
      </c>
      <c r="K661" s="33">
        <f>K646*K57/CPI!$G$2*10^12/10^9</f>
        <v>8395.1802426249687</v>
      </c>
      <c r="L661" s="6"/>
      <c r="M661" s="6"/>
      <c r="N661" s="5"/>
      <c r="O661" s="5"/>
      <c r="R661" s="5"/>
      <c r="T661" s="1"/>
      <c r="U661" s="1"/>
      <c r="V661" s="1"/>
      <c r="W661" s="1"/>
      <c r="X661" s="1"/>
      <c r="Y661" s="1"/>
      <c r="Z661" s="1"/>
      <c r="AA661" s="1"/>
      <c r="AB661" s="1"/>
      <c r="AC661" s="1"/>
      <c r="AD661" s="1"/>
      <c r="AE661" s="1"/>
    </row>
    <row r="662" spans="1:31" ht="14.5" outlineLevel="1">
      <c r="A662" s="19" t="s">
        <v>4</v>
      </c>
      <c r="B662" s="33">
        <f>B647*B58/CPI!$G$2*10^12/10^9</f>
        <v>899.88412737903809</v>
      </c>
      <c r="C662" s="33">
        <f>C647*C58/CPI!$G$2*10^12/10^9</f>
        <v>1329.8751177555214</v>
      </c>
      <c r="D662" s="33">
        <f>D647*D58/CPI!$G$2*10^12/10^9</f>
        <v>1960.2090338539488</v>
      </c>
      <c r="E662" s="33">
        <f>E647*E58/CPI!$G$2*10^12/10^9</f>
        <v>2745.3752470142149</v>
      </c>
      <c r="F662" s="33">
        <f>F647*F58/CPI!$G$2*10^12/10^9</f>
        <v>3565.3668203727848</v>
      </c>
      <c r="G662" s="33">
        <f>G647*G58/CPI!$G$2*10^12/10^9</f>
        <v>4256.6831719738229</v>
      </c>
      <c r="H662" s="33">
        <f>H647*H58/CPI!$G$2*10^12/10^9</f>
        <v>4919.6067619938976</v>
      </c>
      <c r="I662" s="33">
        <f>I647*I58/CPI!$G$2*10^12/10^9</f>
        <v>5601.1634769498241</v>
      </c>
      <c r="J662" s="33">
        <f>J647*J58/CPI!$G$2*10^12/10^9</f>
        <v>6277.1128459838183</v>
      </c>
      <c r="K662" s="33">
        <f>K647*K58/CPI!$G$2*10^12/10^9</f>
        <v>6863.7217306081602</v>
      </c>
      <c r="L662" s="6"/>
      <c r="M662" s="6"/>
      <c r="N662" s="5"/>
      <c r="O662" s="5"/>
      <c r="R662" s="5"/>
      <c r="T662" s="1"/>
      <c r="U662" s="1"/>
      <c r="V662" s="1"/>
      <c r="W662" s="1"/>
      <c r="X662" s="1"/>
      <c r="Y662" s="1"/>
      <c r="Z662" s="1"/>
      <c r="AA662" s="1"/>
      <c r="AB662" s="1"/>
      <c r="AC662" s="1"/>
      <c r="AD662" s="1"/>
      <c r="AE662" s="1"/>
    </row>
    <row r="663" spans="1:31" ht="14.5" outlineLevel="1">
      <c r="A663" s="19" t="s">
        <v>0</v>
      </c>
      <c r="B663" s="33">
        <f>B648*B59/CPI!$G$2*10^12/10^9</f>
        <v>6568.3411220748303</v>
      </c>
      <c r="C663" s="33">
        <f>C648*C59/CPI!$G$2*10^12/10^9</f>
        <v>7618.1465994310229</v>
      </c>
      <c r="D663" s="33">
        <f>D648*D59/CPI!$G$2*10^12/10^9</f>
        <v>9693.4716337593527</v>
      </c>
      <c r="E663" s="33">
        <f>E648*E59/CPI!$G$2*10^12/10^9</f>
        <v>12421.392369222103</v>
      </c>
      <c r="F663" s="33">
        <f>F648*F59/CPI!$G$2*10^12/10^9</f>
        <v>15639.450916197962</v>
      </c>
      <c r="G663" s="33">
        <f>G648*G59/CPI!$G$2*10^12/10^9</f>
        <v>19434.035843375172</v>
      </c>
      <c r="H663" s="33">
        <f>H648*H59/CPI!$G$2*10^12/10^9</f>
        <v>23886.457304980402</v>
      </c>
      <c r="I663" s="33">
        <f>I648*I59/CPI!$G$2*10^12/10^9</f>
        <v>28971.700909108316</v>
      </c>
      <c r="J663" s="33">
        <f>J648*J59/CPI!$G$2*10^12/10^9</f>
        <v>34430.137160412123</v>
      </c>
      <c r="K663" s="33">
        <f>K648*K59/CPI!$G$2*10^12/10^9</f>
        <v>40107.880637475784</v>
      </c>
      <c r="L663" s="6"/>
      <c r="M663" s="6"/>
      <c r="N663" s="5"/>
      <c r="O663" s="5"/>
      <c r="R663" s="5"/>
      <c r="T663" s="1"/>
      <c r="U663" s="1"/>
      <c r="V663" s="1"/>
      <c r="W663" s="1"/>
      <c r="X663" s="1"/>
      <c r="Y663" s="1"/>
      <c r="Z663" s="1"/>
      <c r="AA663" s="1"/>
      <c r="AB663" s="1"/>
      <c r="AC663" s="1"/>
      <c r="AD663" s="1"/>
      <c r="AE663" s="1"/>
    </row>
    <row r="664" spans="1:31" ht="14.5" outlineLevel="1">
      <c r="A664" s="19" t="s">
        <v>1</v>
      </c>
      <c r="B664" s="33">
        <f>B649*B60/CPI!$G$2*10^12/10^9</f>
        <v>541.52404344073398</v>
      </c>
      <c r="C664" s="33">
        <f>C649*C60/CPI!$G$2*10^12/10^9</f>
        <v>527.61686469765232</v>
      </c>
      <c r="D664" s="33">
        <f>D649*D60/CPI!$G$2*10^12/10^9</f>
        <v>567.99697571630293</v>
      </c>
      <c r="E664" s="33">
        <f>E649*E60/CPI!$G$2*10^12/10^9</f>
        <v>641.14989723439749</v>
      </c>
      <c r="F664" s="33">
        <f>F649*F60/CPI!$G$2*10^12/10^9</f>
        <v>725.81691230218667</v>
      </c>
      <c r="G664" s="33">
        <f>G649*G60/CPI!$G$2*10^12/10^9</f>
        <v>824.95724376620637</v>
      </c>
      <c r="H664" s="33">
        <f>H649*H60/CPI!$G$2*10^12/10^9</f>
        <v>931.05437872038044</v>
      </c>
      <c r="I664" s="33">
        <f>I649*I60/CPI!$G$2*10^12/10^9</f>
        <v>1035.3807113436715</v>
      </c>
      <c r="J664" s="33">
        <f>J649*J60/CPI!$G$2*10^12/10^9</f>
        <v>1144.3579463913768</v>
      </c>
      <c r="K664" s="33">
        <f>K649*K60/CPI!$G$2*10^12/10^9</f>
        <v>1269.4948859245837</v>
      </c>
      <c r="L664" s="6"/>
      <c r="M664" s="6"/>
      <c r="N664" s="5"/>
      <c r="O664" s="5"/>
      <c r="R664" s="5"/>
      <c r="T664" s="1"/>
      <c r="U664" s="1"/>
      <c r="V664" s="1"/>
      <c r="W664" s="1"/>
      <c r="X664" s="1"/>
      <c r="Y664" s="1"/>
      <c r="Z664" s="1"/>
      <c r="AA664" s="1"/>
      <c r="AB664" s="1"/>
      <c r="AC664" s="1"/>
      <c r="AD664" s="1"/>
      <c r="AE664" s="1"/>
    </row>
    <row r="665" spans="1:31" ht="14.5" outlineLevel="1">
      <c r="A665" s="19" t="s">
        <v>7</v>
      </c>
      <c r="B665" s="33">
        <f>B650*B61/CPI!$G$2*10^12/10^9</f>
        <v>891.42276323115891</v>
      </c>
      <c r="C665" s="33">
        <f>C650*C61/CPI!$G$2*10^12/10^9</f>
        <v>1237.3370419557505</v>
      </c>
      <c r="D665" s="33">
        <f>D650*D61/CPI!$G$2*10^12/10^9</f>
        <v>1741.9784079511546</v>
      </c>
      <c r="E665" s="33">
        <f>E650*E61/CPI!$G$2*10^12/10^9</f>
        <v>2352.6956811050154</v>
      </c>
      <c r="F665" s="33">
        <f>F650*F61/CPI!$G$2*10^12/10^9</f>
        <v>3037.1019537492457</v>
      </c>
      <c r="G665" s="33">
        <f>G650*G61/CPI!$G$2*10^12/10^9</f>
        <v>3698.4625804213993</v>
      </c>
      <c r="H665" s="33">
        <f>H650*H61/CPI!$G$2*10^12/10^9</f>
        <v>4325.1296729574651</v>
      </c>
      <c r="I665" s="33">
        <f>I650*I61/CPI!$G$2*10^12/10^9</f>
        <v>4781.2713569530215</v>
      </c>
      <c r="J665" s="33">
        <f>J650*J61/CPI!$G$2*10^12/10^9</f>
        <v>5104.4047285042034</v>
      </c>
      <c r="K665" s="33">
        <f>K650*K61/CPI!$G$2*10^12/10^9</f>
        <v>5347.9462609381053</v>
      </c>
      <c r="L665" s="6"/>
      <c r="M665" s="6"/>
      <c r="N665" s="5"/>
      <c r="O665" s="5"/>
      <c r="R665" s="5"/>
      <c r="T665" s="1"/>
      <c r="U665" s="1"/>
      <c r="V665" s="1"/>
      <c r="W665" s="1"/>
      <c r="X665" s="1"/>
      <c r="Y665" s="1"/>
      <c r="Z665" s="1"/>
      <c r="AA665" s="1"/>
      <c r="AB665" s="1"/>
      <c r="AC665" s="1"/>
      <c r="AD665" s="1"/>
      <c r="AE665" s="1"/>
    </row>
    <row r="666" spans="1:31" ht="14.5" outlineLevel="1">
      <c r="A666" s="19" t="s">
        <v>8</v>
      </c>
      <c r="B666" s="33">
        <f>B651*B62/CPI!$G$2*10^12/10^9</f>
        <v>1058.4736997519988</v>
      </c>
      <c r="C666" s="33">
        <f>C651*C62/CPI!$G$2*10^12/10^9</f>
        <v>2546.8629627587379</v>
      </c>
      <c r="D666" s="33">
        <f>D651*D62/CPI!$G$2*10^12/10^9</f>
        <v>4844.6294528552107</v>
      </c>
      <c r="E666" s="33">
        <f>E651*E62/CPI!$G$2*10^12/10^9</f>
        <v>6703.6660509231506</v>
      </c>
      <c r="F666" s="33">
        <f>F651*F62/CPI!$G$2*10^12/10^9</f>
        <v>8052.5790785106501</v>
      </c>
      <c r="G666" s="33">
        <f>G651*G62/CPI!$G$2*10^12/10^9</f>
        <v>8596.2513313242052</v>
      </c>
      <c r="H666" s="33">
        <f>H651*H62/CPI!$G$2*10^12/10^9</f>
        <v>8940.5318229944132</v>
      </c>
      <c r="I666" s="33">
        <f>I651*I62/CPI!$G$2*10^12/10^9</f>
        <v>9420.3577605079208</v>
      </c>
      <c r="J666" s="33">
        <f>J651*J62/CPI!$G$2*10^12/10^9</f>
        <v>9561.27015531711</v>
      </c>
      <c r="K666" s="33">
        <f>K651*K62/CPI!$G$2*10^12/10^9</f>
        <v>9336.5575980642298</v>
      </c>
      <c r="L666" s="6"/>
      <c r="M666" s="6"/>
      <c r="N666" s="5"/>
      <c r="O666" s="5"/>
      <c r="R666" s="5"/>
      <c r="T666" s="1"/>
      <c r="U666" s="1"/>
      <c r="V666" s="1"/>
      <c r="W666" s="1"/>
      <c r="X666" s="1"/>
      <c r="Y666" s="1"/>
      <c r="Z666" s="1"/>
      <c r="AA666" s="1"/>
      <c r="AB666" s="1"/>
      <c r="AC666" s="1"/>
      <c r="AD666" s="1"/>
      <c r="AE666" s="1"/>
    </row>
    <row r="667" spans="1:31" ht="14.5" outlineLevel="1">
      <c r="A667" s="19" t="s">
        <v>15</v>
      </c>
      <c r="B667" s="33">
        <f>SUM(B658:B666)</f>
        <v>21043.488419774283</v>
      </c>
      <c r="C667" s="33">
        <f t="shared" ref="C667:K667" si="171">SUM(C658:C666)</f>
        <v>33164.548818331961</v>
      </c>
      <c r="D667" s="33">
        <f t="shared" si="171"/>
        <v>46781.918617391762</v>
      </c>
      <c r="E667" s="33">
        <f t="shared" si="171"/>
        <v>58410.774078907962</v>
      </c>
      <c r="F667" s="33">
        <f t="shared" si="171"/>
        <v>68305.322727813065</v>
      </c>
      <c r="G667" s="33">
        <f t="shared" si="171"/>
        <v>77440.935464103226</v>
      </c>
      <c r="H667" s="33">
        <f t="shared" si="171"/>
        <v>86014.03627410956</v>
      </c>
      <c r="I667" s="33">
        <f t="shared" si="171"/>
        <v>94651.420487112322</v>
      </c>
      <c r="J667" s="33">
        <f t="shared" si="171"/>
        <v>102256.22679014296</v>
      </c>
      <c r="K667" s="33">
        <f t="shared" si="171"/>
        <v>108338.49923127759</v>
      </c>
      <c r="L667" s="6"/>
      <c r="M667" s="6"/>
      <c r="N667" s="5"/>
      <c r="O667" s="5"/>
      <c r="R667" s="5"/>
      <c r="T667" s="1"/>
      <c r="U667" s="1"/>
      <c r="V667" s="1"/>
      <c r="W667" s="1"/>
      <c r="X667" s="1"/>
      <c r="Y667" s="1"/>
      <c r="Z667" s="1"/>
      <c r="AA667" s="1"/>
      <c r="AB667" s="1"/>
      <c r="AC667" s="1"/>
      <c r="AD667" s="1"/>
      <c r="AE667" s="1"/>
    </row>
    <row r="668" spans="1:31" ht="14.5" outlineLevel="1">
      <c r="A668" s="19" t="s">
        <v>152</v>
      </c>
      <c r="B668" s="33"/>
      <c r="C668" s="33"/>
      <c r="D668" s="33"/>
      <c r="E668" s="33"/>
      <c r="F668" s="33"/>
      <c r="G668" s="33"/>
      <c r="H668" s="33"/>
      <c r="I668" s="33"/>
      <c r="J668" s="33"/>
      <c r="K668" s="33"/>
      <c r="L668" s="55"/>
      <c r="M668" s="5"/>
      <c r="N668" s="5"/>
      <c r="O668" s="5"/>
      <c r="P668" s="5"/>
      <c r="Q668" s="5"/>
      <c r="R668" s="5"/>
      <c r="S668" s="5"/>
      <c r="T668" s="5"/>
    </row>
    <row r="669" spans="1:31" ht="14.5">
      <c r="A669" s="32"/>
      <c r="B669" s="6"/>
      <c r="C669" s="6"/>
      <c r="D669" s="6"/>
      <c r="E669" s="6"/>
      <c r="F669" s="6"/>
      <c r="G669" s="6"/>
      <c r="H669" s="6"/>
      <c r="I669" s="6"/>
      <c r="J669" s="6"/>
      <c r="K669" s="6"/>
      <c r="L669" s="55"/>
      <c r="M669" s="5"/>
      <c r="N669" s="5"/>
      <c r="O669" s="5"/>
      <c r="P669" s="5"/>
      <c r="Q669" s="5"/>
      <c r="R669" s="5"/>
      <c r="S669" s="5"/>
      <c r="T669" s="5"/>
    </row>
    <row r="670" spans="1:31" ht="14.5">
      <c r="A670" s="34" t="s">
        <v>64</v>
      </c>
      <c r="B670" s="35"/>
      <c r="C670" s="35"/>
      <c r="D670" s="35"/>
      <c r="E670" s="35"/>
      <c r="F670" s="35"/>
      <c r="G670" s="35"/>
      <c r="H670" s="35"/>
      <c r="I670" s="35"/>
      <c r="J670" s="35"/>
      <c r="K670" s="35"/>
      <c r="L670" s="35"/>
      <c r="M670" s="35"/>
      <c r="N670" s="35"/>
      <c r="O670" s="35"/>
      <c r="P670" s="35"/>
      <c r="Q670" s="35"/>
      <c r="R670" s="35"/>
      <c r="S670" s="35"/>
      <c r="T670" s="35"/>
      <c r="U670" s="35"/>
    </row>
    <row r="671" spans="1:31" ht="14.5" hidden="1" outlineLevel="1">
      <c r="A671" s="32"/>
      <c r="B671" s="6"/>
      <c r="C671" s="6"/>
      <c r="D671" s="6"/>
      <c r="E671" s="6"/>
      <c r="F671" s="6"/>
      <c r="G671" s="6"/>
      <c r="H671" s="6"/>
      <c r="I671" s="6"/>
      <c r="J671" s="6"/>
      <c r="K671" s="6"/>
      <c r="L671" s="55"/>
      <c r="M671" s="5"/>
      <c r="N671" s="5"/>
      <c r="O671" s="5"/>
      <c r="P671" s="5"/>
      <c r="Q671" s="5"/>
      <c r="R671" s="5"/>
      <c r="S671" s="5"/>
      <c r="T671" s="5"/>
    </row>
    <row r="672" spans="1:31" hidden="1" outlineLevel="1">
      <c r="A672" s="54" t="s">
        <v>65</v>
      </c>
      <c r="B672" s="6"/>
      <c r="C672" s="6"/>
      <c r="D672" s="6"/>
      <c r="E672" s="6"/>
      <c r="F672" s="6"/>
      <c r="G672" s="6"/>
      <c r="H672" s="6"/>
      <c r="I672" s="6"/>
      <c r="J672" s="6"/>
      <c r="K672" s="6"/>
      <c r="L672" s="55"/>
      <c r="M672" s="5"/>
      <c r="N672" s="5"/>
      <c r="O672" s="5"/>
      <c r="P672" s="5" t="s">
        <v>66</v>
      </c>
      <c r="Q672" s="5"/>
      <c r="R672" s="5"/>
      <c r="S672" s="5"/>
      <c r="T672" s="5"/>
    </row>
    <row r="673" spans="1:26" ht="14.5" hidden="1" outlineLevel="1">
      <c r="A673" s="32" t="s">
        <v>66</v>
      </c>
      <c r="B673" s="56"/>
      <c r="C673" s="16"/>
      <c r="D673" s="56"/>
      <c r="E673" s="56"/>
      <c r="F673" s="56"/>
      <c r="G673" s="56"/>
      <c r="H673" s="56"/>
      <c r="I673" s="56"/>
      <c r="J673" s="56"/>
      <c r="K673" s="57"/>
      <c r="M673" s="58"/>
      <c r="N673" s="58"/>
      <c r="Q673" s="5"/>
      <c r="R673" s="5"/>
      <c r="S673" s="5"/>
      <c r="T673" s="5"/>
      <c r="U673" s="5"/>
      <c r="V673" s="5"/>
      <c r="W673" s="5"/>
      <c r="X673" s="5"/>
      <c r="Y673" s="5"/>
      <c r="Z673" s="5"/>
    </row>
    <row r="674" spans="1:26" ht="14.5" hidden="1" outlineLevel="1">
      <c r="B674" s="73">
        <v>2010</v>
      </c>
      <c r="C674" s="73">
        <v>2020</v>
      </c>
      <c r="D674" s="73">
        <v>2030</v>
      </c>
      <c r="E674" s="73">
        <v>2040</v>
      </c>
      <c r="F674" s="73">
        <v>2050</v>
      </c>
      <c r="G674" s="73">
        <v>2060</v>
      </c>
      <c r="H674" s="73">
        <v>2070</v>
      </c>
      <c r="I674" s="73">
        <v>2080</v>
      </c>
      <c r="J674" s="73">
        <v>2090</v>
      </c>
      <c r="K674" s="73">
        <v>2100</v>
      </c>
      <c r="M674" s="31"/>
      <c r="N674" s="31"/>
      <c r="P674" s="5"/>
      <c r="Q674" s="6"/>
      <c r="R674" s="6"/>
      <c r="S674" s="6"/>
      <c r="T674" s="6"/>
      <c r="U674" s="6"/>
      <c r="V674" s="6"/>
      <c r="W674" s="6"/>
      <c r="X674" s="6"/>
      <c r="Y674" s="6"/>
      <c r="Z674" s="6"/>
    </row>
    <row r="675" spans="1:26" ht="14.5" hidden="1" outlineLevel="1">
      <c r="A675" s="4" t="s">
        <v>5</v>
      </c>
      <c r="B675" s="1">
        <v>20.80604104631621</v>
      </c>
      <c r="C675" s="1">
        <v>19.788836414038016</v>
      </c>
      <c r="D675" s="1">
        <v>18.821362783521518</v>
      </c>
      <c r="E675" s="1">
        <v>17.901188812578777</v>
      </c>
      <c r="F675" s="1">
        <v>17.026002027024219</v>
      </c>
      <c r="G675" s="1">
        <v>16.193603009233502</v>
      </c>
      <c r="H675" s="1">
        <v>15.401899870822994</v>
      </c>
      <c r="I675" s="1">
        <v>14.648902995559215</v>
      </c>
      <c r="J675" s="1">
        <v>13.932720039286764</v>
      </c>
      <c r="K675" s="1">
        <v>13.25155117430911</v>
      </c>
      <c r="M675" s="31"/>
      <c r="N675" s="31"/>
      <c r="P675" s="5"/>
      <c r="Q675" s="6"/>
      <c r="R675" s="6"/>
      <c r="S675" s="6"/>
      <c r="T675" s="6"/>
      <c r="U675" s="6"/>
      <c r="V675" s="6"/>
      <c r="W675" s="6"/>
      <c r="X675" s="6"/>
      <c r="Y675" s="6"/>
      <c r="Z675" s="6"/>
    </row>
    <row r="676" spans="1:26" ht="14.5" hidden="1" outlineLevel="1">
      <c r="A676" s="4" t="s">
        <v>6</v>
      </c>
      <c r="B676" s="1">
        <v>56.990460257300924</v>
      </c>
      <c r="C676" s="1">
        <v>54.204204090625872</v>
      </c>
      <c r="D676" s="1">
        <v>51.554167624428501</v>
      </c>
      <c r="E676" s="1">
        <v>49.033691095324471</v>
      </c>
      <c r="F676" s="1">
        <v>46.63644033489242</v>
      </c>
      <c r="G676" s="1">
        <v>44.35639085137872</v>
      </c>
      <c r="H676" s="1">
        <v>42.18781268964559</v>
      </c>
      <c r="I676" s="1">
        <v>40.125256031314365</v>
      </c>
      <c r="J676" s="1">
        <v>38.163537498915908</v>
      </c>
      <c r="K676" s="1">
        <v>36.297727129629287</v>
      </c>
      <c r="M676" s="31"/>
      <c r="N676" s="31"/>
      <c r="P676" s="5"/>
      <c r="Q676" s="6"/>
      <c r="R676" s="6"/>
      <c r="S676" s="6"/>
      <c r="T676" s="6"/>
      <c r="U676" s="6"/>
      <c r="V676" s="6"/>
      <c r="W676" s="6"/>
      <c r="X676" s="6"/>
      <c r="Y676" s="6"/>
      <c r="Z676" s="6"/>
    </row>
    <row r="677" spans="1:26" ht="14.5" hidden="1" outlineLevel="1">
      <c r="A677" s="73" t="s">
        <v>11</v>
      </c>
      <c r="B677" s="6">
        <v>20.629050611938361</v>
      </c>
      <c r="C677" s="6">
        <v>19.666524155792327</v>
      </c>
      <c r="D677" s="6">
        <v>18.763818114284422</v>
      </c>
      <c r="E677" s="6">
        <v>17.94444843324084</v>
      </c>
      <c r="F677" s="6">
        <v>17.159670948742132</v>
      </c>
      <c r="G677" s="6">
        <v>16.394818513457658</v>
      </c>
      <c r="H677" s="6">
        <v>15.66396239320323</v>
      </c>
      <c r="I677" s="6">
        <v>14.920544954795686</v>
      </c>
      <c r="J677" s="6">
        <v>14.212876243944182</v>
      </c>
      <c r="K677" s="6">
        <v>13.537995343651792</v>
      </c>
      <c r="M677" s="31"/>
      <c r="N677" s="31"/>
      <c r="P677" s="5"/>
      <c r="Q677" s="6"/>
      <c r="R677" s="6"/>
      <c r="S677" s="6"/>
      <c r="T677" s="6"/>
      <c r="U677" s="6"/>
      <c r="V677" s="6"/>
      <c r="W677" s="6"/>
      <c r="X677" s="6"/>
      <c r="Y677" s="6"/>
      <c r="Z677" s="6"/>
    </row>
    <row r="678" spans="1:26" ht="14.5" hidden="1" outlineLevel="1">
      <c r="A678" s="73" t="s">
        <v>2</v>
      </c>
      <c r="B678" s="6">
        <v>37.102758752733124</v>
      </c>
      <c r="C678" s="6">
        <v>35.288809717952063</v>
      </c>
      <c r="D678" s="6">
        <v>33.563544414823191</v>
      </c>
      <c r="E678" s="6">
        <v>31.922627107276217</v>
      </c>
      <c r="F678" s="6">
        <v>30.361934032811671</v>
      </c>
      <c r="G678" s="6">
        <v>28.877543039140672</v>
      </c>
      <c r="H678" s="6">
        <v>27.465723727488029</v>
      </c>
      <c r="I678" s="6">
        <v>26.122928077787989</v>
      </c>
      <c r="J678" s="6">
        <v>24.845781532212911</v>
      </c>
      <c r="K678" s="6">
        <v>23.631074514627091</v>
      </c>
      <c r="M678" s="31"/>
      <c r="N678" s="31"/>
      <c r="Q678" s="1"/>
      <c r="R678" s="1"/>
      <c r="S678" s="1"/>
      <c r="T678" s="1"/>
      <c r="U678" s="1"/>
      <c r="V678" s="1"/>
      <c r="W678" s="1"/>
      <c r="X678" s="1"/>
      <c r="Y678" s="1"/>
      <c r="Z678" s="1"/>
    </row>
    <row r="679" spans="1:26" ht="14.5" hidden="1" outlineLevel="1">
      <c r="A679" s="4" t="s">
        <v>3</v>
      </c>
      <c r="B679" s="1">
        <v>18.996820085766974</v>
      </c>
      <c r="C679" s="1">
        <v>18.068068030208625</v>
      </c>
      <c r="D679" s="1">
        <v>17.18472254147617</v>
      </c>
      <c r="E679" s="1">
        <v>16.34456369844149</v>
      </c>
      <c r="F679" s="1">
        <v>15.545480111630807</v>
      </c>
      <c r="G679" s="1">
        <v>14.78546361712624</v>
      </c>
      <c r="H679" s="1">
        <v>14.062604229881863</v>
      </c>
      <c r="I679" s="1">
        <v>13.375085343771456</v>
      </c>
      <c r="J679" s="1">
        <v>12.721179166305305</v>
      </c>
      <c r="K679" s="1">
        <v>12.099242376543099</v>
      </c>
      <c r="M679" s="31"/>
      <c r="N679" s="31"/>
      <c r="Q679" s="1"/>
      <c r="R679" s="1"/>
      <c r="S679" s="1"/>
      <c r="T679" s="1"/>
      <c r="U679" s="1"/>
      <c r="V679" s="1"/>
      <c r="W679" s="1"/>
      <c r="X679" s="1"/>
      <c r="Y679" s="1"/>
      <c r="Z679" s="1"/>
    </row>
    <row r="680" spans="1:26" ht="14.5" hidden="1" outlineLevel="1">
      <c r="A680" s="4" t="s">
        <v>4</v>
      </c>
      <c r="B680" s="1">
        <v>6.3322733619223239</v>
      </c>
      <c r="C680" s="1">
        <v>6.0226893434028739</v>
      </c>
      <c r="D680" s="1">
        <v>5.7282408471587223</v>
      </c>
      <c r="E680" s="1">
        <v>5.4481878994804962</v>
      </c>
      <c r="F680" s="1">
        <v>5.1818267038769346</v>
      </c>
      <c r="G680" s="1">
        <v>4.9284878723754124</v>
      </c>
      <c r="H680" s="1">
        <v>4.6875347432939538</v>
      </c>
      <c r="I680" s="1">
        <v>4.4583617812571514</v>
      </c>
      <c r="J680" s="1">
        <v>4.240393055435101</v>
      </c>
      <c r="K680" s="1">
        <v>4.0330807921810328</v>
      </c>
      <c r="M680" s="31"/>
      <c r="N680" s="31"/>
      <c r="Q680" s="1"/>
      <c r="R680" s="1"/>
      <c r="S680" s="1"/>
      <c r="T680" s="1"/>
      <c r="U680" s="1"/>
      <c r="V680" s="1"/>
      <c r="W680" s="1"/>
      <c r="X680" s="1"/>
      <c r="Y680" s="1"/>
      <c r="Z680" s="1"/>
    </row>
    <row r="681" spans="1:26" ht="14.5" hidden="1" outlineLevel="1">
      <c r="A681" s="73" t="s">
        <v>0</v>
      </c>
      <c r="B681" s="6">
        <v>42.51669257290704</v>
      </c>
      <c r="C681" s="6">
        <v>40.43805701999073</v>
      </c>
      <c r="D681" s="6">
        <v>38.46104568806571</v>
      </c>
      <c r="E681" s="6">
        <v>36.580690182226192</v>
      </c>
      <c r="F681" s="6">
        <v>34.792265011745137</v>
      </c>
      <c r="G681" s="6">
        <v>33.091275714520627</v>
      </c>
      <c r="H681" s="6">
        <v>31.473447562116544</v>
      </c>
      <c r="I681" s="6">
        <v>29.934714817012299</v>
      </c>
      <c r="J681" s="6">
        <v>28.471210515064246</v>
      </c>
      <c r="K681" s="6">
        <v>27.079256747501216</v>
      </c>
      <c r="M681" s="31"/>
      <c r="N681" s="31"/>
      <c r="Q681" s="1"/>
      <c r="R681" s="1"/>
      <c r="S681" s="1"/>
      <c r="T681" s="1"/>
      <c r="U681" s="1"/>
      <c r="V681" s="1"/>
      <c r="W681" s="1"/>
      <c r="X681" s="1"/>
      <c r="Y681" s="1"/>
      <c r="Z681" s="1"/>
    </row>
    <row r="682" spans="1:26" ht="14.5" hidden="1" outlineLevel="1">
      <c r="A682" s="73" t="s">
        <v>1</v>
      </c>
      <c r="B682" s="6">
        <v>12.664546723844648</v>
      </c>
      <c r="C682" s="6">
        <v>12.045378686805748</v>
      </c>
      <c r="D682" s="6">
        <v>11.456481694317445</v>
      </c>
      <c r="E682" s="6">
        <v>10.896375798960992</v>
      </c>
      <c r="F682" s="6">
        <v>10.363653407753869</v>
      </c>
      <c r="G682" s="6">
        <v>9.8569757447508248</v>
      </c>
      <c r="H682" s="6">
        <v>9.3750694865879076</v>
      </c>
      <c r="I682" s="6">
        <v>8.9167235625143029</v>
      </c>
      <c r="J682" s="6">
        <v>8.4807861108702021</v>
      </c>
      <c r="K682" s="6">
        <v>8.0661615843620655</v>
      </c>
      <c r="M682" s="31"/>
      <c r="N682" s="31"/>
      <c r="Q682" s="1"/>
      <c r="R682" s="1"/>
      <c r="S682" s="1"/>
      <c r="T682" s="1"/>
      <c r="U682" s="1"/>
      <c r="V682" s="1"/>
      <c r="W682" s="1"/>
      <c r="X682" s="1"/>
      <c r="Y682" s="1"/>
      <c r="Z682" s="1"/>
    </row>
    <row r="683" spans="1:26" ht="14.5" hidden="1" outlineLevel="1">
      <c r="A683" s="4" t="s">
        <v>7</v>
      </c>
      <c r="B683" s="1">
        <v>34.375198250435474</v>
      </c>
      <c r="C683" s="1">
        <v>32.694599292758461</v>
      </c>
      <c r="D683" s="1">
        <v>31.096164598861638</v>
      </c>
      <c r="E683" s="1">
        <v>29.575877168608411</v>
      </c>
      <c r="F683" s="1">
        <v>28.129916392474794</v>
      </c>
      <c r="G683" s="1">
        <v>26.754648450037958</v>
      </c>
      <c r="H683" s="1">
        <v>25.446617177881468</v>
      </c>
      <c r="I683" s="1">
        <v>24.202535383967398</v>
      </c>
      <c r="J683" s="1">
        <v>23.019276586647695</v>
      </c>
      <c r="K683" s="1">
        <v>21.89386715755418</v>
      </c>
      <c r="M683" s="31"/>
      <c r="N683" s="31"/>
      <c r="Q683" s="1"/>
      <c r="R683" s="1"/>
      <c r="S683" s="1"/>
      <c r="T683" s="1"/>
      <c r="U683" s="1"/>
      <c r="V683" s="1"/>
      <c r="W683" s="1"/>
      <c r="X683" s="1"/>
      <c r="Y683" s="1"/>
      <c r="Z683" s="1"/>
    </row>
    <row r="684" spans="1:26" ht="14.5" hidden="1" outlineLevel="1">
      <c r="A684" s="4" t="s">
        <v>8</v>
      </c>
      <c r="B684" s="1">
        <v>34.375198250435474</v>
      </c>
      <c r="C684" s="1">
        <v>32.694599292758461</v>
      </c>
      <c r="D684" s="1">
        <v>31.096164598861638</v>
      </c>
      <c r="E684" s="1">
        <v>29.575877168608411</v>
      </c>
      <c r="F684" s="1">
        <v>28.129916392474794</v>
      </c>
      <c r="G684" s="1">
        <v>26.754648450037958</v>
      </c>
      <c r="H684" s="1">
        <v>25.446617177881468</v>
      </c>
      <c r="I684" s="1">
        <v>24.202535383967398</v>
      </c>
      <c r="J684" s="1">
        <v>23.019276586647695</v>
      </c>
      <c r="K684" s="1">
        <v>21.89386715755418</v>
      </c>
      <c r="M684" s="31"/>
      <c r="N684" s="31"/>
      <c r="P684" s="5"/>
      <c r="Q684" s="6"/>
      <c r="R684" s="6"/>
      <c r="S684" s="6"/>
      <c r="T684" s="6"/>
      <c r="U684" s="1"/>
      <c r="V684" s="1"/>
      <c r="W684" s="1"/>
      <c r="X684" s="1"/>
      <c r="Y684" s="1"/>
      <c r="Z684" s="1"/>
    </row>
    <row r="685" spans="1:26" ht="14.5" hidden="1" outlineLevel="1">
      <c r="A685" s="32"/>
      <c r="B685" s="5"/>
      <c r="C685" s="5"/>
      <c r="D685" s="5"/>
      <c r="E685" s="5"/>
      <c r="F685" s="5"/>
      <c r="G685" s="5"/>
      <c r="H685" s="5"/>
      <c r="I685" s="5"/>
      <c r="J685" s="5"/>
      <c r="K685" s="5"/>
      <c r="L685" s="5"/>
      <c r="M685" s="5"/>
      <c r="N685" s="5"/>
      <c r="O685" s="5"/>
      <c r="P685" s="5"/>
      <c r="Q685" s="5"/>
      <c r="R685" s="5"/>
      <c r="S685" s="5"/>
      <c r="T685" s="5"/>
    </row>
    <row r="686" spans="1:26" ht="14.5" hidden="1" outlineLevel="1">
      <c r="A686" s="54" t="s">
        <v>67</v>
      </c>
      <c r="B686" s="5"/>
      <c r="C686" s="5"/>
      <c r="D686" s="5"/>
      <c r="E686" s="5"/>
      <c r="F686" s="5"/>
      <c r="G686" s="5"/>
      <c r="H686" s="5"/>
      <c r="I686" s="5"/>
      <c r="J686" s="5"/>
      <c r="K686" s="5"/>
      <c r="L686" s="5"/>
      <c r="M686" s="5"/>
      <c r="N686" s="5"/>
      <c r="O686" s="5"/>
      <c r="Q686" s="5"/>
      <c r="R686" s="5"/>
      <c r="S686" s="5"/>
      <c r="T686" s="5"/>
    </row>
    <row r="687" spans="1:26" ht="14.5" hidden="1" outlineLevel="1">
      <c r="A687" s="23" t="s">
        <v>63</v>
      </c>
      <c r="B687" s="59"/>
      <c r="C687" s="23"/>
      <c r="D687" s="59"/>
      <c r="E687" s="59"/>
      <c r="F687" s="59"/>
      <c r="G687" s="59"/>
      <c r="H687" s="59"/>
      <c r="I687" s="59"/>
      <c r="J687" s="59"/>
      <c r="K687" s="75"/>
      <c r="L687" s="76"/>
    </row>
    <row r="688" spans="1:26" ht="14.5" hidden="1" outlineLevel="1">
      <c r="A688" s="23"/>
      <c r="B688" s="69">
        <v>2010</v>
      </c>
      <c r="C688" s="69">
        <v>2020</v>
      </c>
      <c r="D688" s="69">
        <v>2030</v>
      </c>
      <c r="E688" s="69">
        <v>2040</v>
      </c>
      <c r="F688" s="69">
        <v>2050</v>
      </c>
      <c r="G688" s="69">
        <v>2060</v>
      </c>
      <c r="H688" s="69">
        <v>2070</v>
      </c>
      <c r="I688" s="69">
        <v>2080</v>
      </c>
      <c r="J688" s="69">
        <v>2090</v>
      </c>
      <c r="K688" s="69">
        <v>2100</v>
      </c>
      <c r="L688" s="77"/>
      <c r="Q688" s="1"/>
      <c r="R688" s="1"/>
      <c r="S688" s="1"/>
      <c r="T688" s="1"/>
      <c r="U688" s="1"/>
      <c r="V688" s="1"/>
      <c r="W688" s="1"/>
      <c r="X688" s="1"/>
      <c r="Y688" s="1"/>
      <c r="Z688" s="1"/>
    </row>
    <row r="689" spans="1:28" ht="14.5" hidden="1" outlineLevel="1">
      <c r="A689" s="23" t="s">
        <v>5</v>
      </c>
      <c r="B689" s="46">
        <f>B675/100*B657</f>
        <v>83.231511180546306</v>
      </c>
      <c r="C689" s="46">
        <f t="shared" ref="C689:K689" si="172">C675/100*C657</f>
        <v>147.25183649682381</v>
      </c>
      <c r="D689" s="46">
        <f t="shared" si="172"/>
        <v>249.80285883225136</v>
      </c>
      <c r="E689" s="46">
        <f t="shared" si="172"/>
        <v>397.36351812932793</v>
      </c>
      <c r="F689" s="46">
        <f t="shared" si="172"/>
        <v>588.98852463279661</v>
      </c>
      <c r="G689" s="46">
        <f t="shared" si="172"/>
        <v>767.26860426032601</v>
      </c>
      <c r="H689" s="46">
        <f t="shared" si="172"/>
        <v>921.55754242704154</v>
      </c>
      <c r="I689" s="46">
        <f t="shared" si="172"/>
        <v>988.96671361937899</v>
      </c>
      <c r="J689" s="46">
        <f t="shared" si="172"/>
        <v>1019.5553876464988</v>
      </c>
      <c r="K689" s="46">
        <f t="shared" si="172"/>
        <v>1031.0493004737507</v>
      </c>
      <c r="L689" s="77"/>
      <c r="Q689" s="1"/>
      <c r="R689" s="1"/>
      <c r="S689" s="1"/>
      <c r="T689" s="1"/>
      <c r="U689" s="1"/>
      <c r="V689" s="1"/>
      <c r="W689" s="1"/>
      <c r="X689" s="1"/>
      <c r="Y689" s="1"/>
      <c r="Z689" s="1"/>
    </row>
    <row r="690" spans="1:28" ht="14.5" hidden="1" outlineLevel="1">
      <c r="A690" s="23" t="s">
        <v>6</v>
      </c>
      <c r="B690" s="46">
        <f t="shared" ref="B690:K698" si="173">B676/100*B658</f>
        <v>2982.3139555435109</v>
      </c>
      <c r="C690" s="46">
        <f t="shared" si="173"/>
        <v>6552.294440324893</v>
      </c>
      <c r="D690" s="46">
        <f t="shared" si="173"/>
        <v>9173.2702936320729</v>
      </c>
      <c r="E690" s="46">
        <f t="shared" si="173"/>
        <v>10342.740045971683</v>
      </c>
      <c r="F690" s="46">
        <f t="shared" si="173"/>
        <v>10584.430433008034</v>
      </c>
      <c r="G690" s="46">
        <f t="shared" si="173"/>
        <v>10561.753966700637</v>
      </c>
      <c r="H690" s="46">
        <f t="shared" si="173"/>
        <v>10113.668848841902</v>
      </c>
      <c r="I690" s="46">
        <f t="shared" si="173"/>
        <v>9510.0029590353461</v>
      </c>
      <c r="J690" s="46">
        <f t="shared" si="173"/>
        <v>8677.0969803859316</v>
      </c>
      <c r="K690" s="46">
        <f t="shared" si="173"/>
        <v>7587.8582293263462</v>
      </c>
      <c r="L690" s="77"/>
      <c r="Q690" s="1"/>
      <c r="R690" s="1"/>
      <c r="S690" s="1"/>
      <c r="T690" s="1"/>
      <c r="U690" s="1"/>
      <c r="V690" s="1"/>
      <c r="W690" s="1"/>
      <c r="X690" s="1"/>
      <c r="Y690" s="1"/>
      <c r="Z690" s="1"/>
    </row>
    <row r="691" spans="1:28" ht="14.5" hidden="1" outlineLevel="1">
      <c r="A691" s="23" t="s">
        <v>11</v>
      </c>
      <c r="B691" s="46">
        <f t="shared" si="173"/>
        <v>574.5273993851323</v>
      </c>
      <c r="C691" s="46">
        <f t="shared" si="173"/>
        <v>658.45600261470292</v>
      </c>
      <c r="D691" s="46">
        <f t="shared" si="173"/>
        <v>808.18283977846022</v>
      </c>
      <c r="E691" s="46">
        <f t="shared" si="173"/>
        <v>968.13821000711005</v>
      </c>
      <c r="F691" s="46">
        <f t="shared" si="173"/>
        <v>1110.6429025703717</v>
      </c>
      <c r="G691" s="46">
        <f t="shared" si="173"/>
        <v>1270.870895320835</v>
      </c>
      <c r="H691" s="46">
        <f t="shared" si="173"/>
        <v>1423.7479661163743</v>
      </c>
      <c r="I691" s="46">
        <f t="shared" si="173"/>
        <v>1550.5724529216832</v>
      </c>
      <c r="J691" s="46">
        <f t="shared" si="173"/>
        <v>1661.7309467270854</v>
      </c>
      <c r="K691" s="46">
        <f t="shared" si="173"/>
        <v>1759.4083050223073</v>
      </c>
      <c r="L691" s="77"/>
      <c r="Q691" s="1"/>
      <c r="R691" s="1"/>
      <c r="S691" s="1"/>
      <c r="T691" s="1"/>
      <c r="U691" s="1"/>
      <c r="V691" s="1"/>
      <c r="W691" s="1"/>
      <c r="X691" s="1"/>
      <c r="Y691" s="1"/>
      <c r="Z691" s="1"/>
    </row>
    <row r="692" spans="1:28" ht="14.5" hidden="1" outlineLevel="1">
      <c r="A692" s="23" t="s">
        <v>2</v>
      </c>
      <c r="B692" s="46">
        <f t="shared" si="173"/>
        <v>388.68678732301066</v>
      </c>
      <c r="C692" s="46">
        <f t="shared" si="173"/>
        <v>587.70787080978232</v>
      </c>
      <c r="D692" s="46">
        <f t="shared" si="173"/>
        <v>724.51533066965192</v>
      </c>
      <c r="E692" s="46">
        <f t="shared" si="173"/>
        <v>751.38889585467564</v>
      </c>
      <c r="F692" s="46">
        <f t="shared" si="173"/>
        <v>729.55335211056956</v>
      </c>
      <c r="G692" s="46">
        <f t="shared" si="173"/>
        <v>730.91204877220775</v>
      </c>
      <c r="H692" s="46">
        <f t="shared" si="173"/>
        <v>738.30031088595501</v>
      </c>
      <c r="I692" s="46">
        <f t="shared" si="173"/>
        <v>754.86703347127661</v>
      </c>
      <c r="J692" s="46">
        <f t="shared" si="173"/>
        <v>753.8383365585064</v>
      </c>
      <c r="K692" s="46">
        <f t="shared" si="173"/>
        <v>736.6139629013993</v>
      </c>
      <c r="L692" s="77"/>
      <c r="Q692" s="1"/>
      <c r="R692" s="1"/>
      <c r="S692" s="1"/>
      <c r="T692" s="1"/>
      <c r="U692" s="1"/>
      <c r="V692" s="1"/>
      <c r="W692" s="1"/>
      <c r="X692" s="1"/>
      <c r="Y692" s="1"/>
      <c r="Z692" s="1"/>
    </row>
    <row r="693" spans="1:28" ht="14.5" hidden="1" outlineLevel="1">
      <c r="A693" s="23" t="s">
        <v>3</v>
      </c>
      <c r="B693" s="46">
        <f t="shared" si="173"/>
        <v>383.39406828028149</v>
      </c>
      <c r="C693" s="46">
        <f t="shared" si="173"/>
        <v>506.45071773130127</v>
      </c>
      <c r="D693" s="46">
        <f t="shared" si="173"/>
        <v>638.30949423653124</v>
      </c>
      <c r="E693" s="46">
        <f t="shared" si="173"/>
        <v>768.91159362934434</v>
      </c>
      <c r="F693" s="46">
        <f t="shared" si="173"/>
        <v>888.2884980205896</v>
      </c>
      <c r="G693" s="46">
        <f t="shared" si="173"/>
        <v>966.47963202376752</v>
      </c>
      <c r="H693" s="46">
        <f t="shared" si="173"/>
        <v>1021.0705447836685</v>
      </c>
      <c r="I693" s="46">
        <f t="shared" si="173"/>
        <v>1051.1327094083285</v>
      </c>
      <c r="J693" s="46">
        <f t="shared" si="173"/>
        <v>1052.8721329162265</v>
      </c>
      <c r="K693" s="46">
        <f t="shared" si="173"/>
        <v>1015.753205502854</v>
      </c>
      <c r="L693" s="77"/>
      <c r="Q693" s="1"/>
      <c r="R693" s="1"/>
      <c r="S693" s="1"/>
      <c r="T693" s="1"/>
      <c r="U693" s="1"/>
      <c r="V693" s="1"/>
      <c r="W693" s="1"/>
      <c r="X693" s="1"/>
      <c r="Y693" s="1"/>
      <c r="Z693" s="1"/>
    </row>
    <row r="694" spans="1:28" ht="14.5" hidden="1" outlineLevel="1">
      <c r="A694" s="23" t="s">
        <v>4</v>
      </c>
      <c r="B694" s="46">
        <f t="shared" si="173"/>
        <v>56.983122886189982</v>
      </c>
      <c r="C694" s="46">
        <f t="shared" si="173"/>
        <v>80.094246997628204</v>
      </c>
      <c r="D694" s="46">
        <f t="shared" si="173"/>
        <v>112.28549456691724</v>
      </c>
      <c r="E694" s="46">
        <f t="shared" si="173"/>
        <v>149.57320200316124</v>
      </c>
      <c r="F694" s="46">
        <f t="shared" si="173"/>
        <v>184.75112998924493</v>
      </c>
      <c r="G694" s="46">
        <f t="shared" si="173"/>
        <v>209.79011389617489</v>
      </c>
      <c r="H694" s="46">
        <f t="shared" si="173"/>
        <v>230.60827620190264</v>
      </c>
      <c r="I694" s="46">
        <f t="shared" si="173"/>
        <v>249.72013176206519</v>
      </c>
      <c r="J694" s="46">
        <f t="shared" si="173"/>
        <v>266.17425720292243</v>
      </c>
      <c r="K694" s="46">
        <f t="shared" si="173"/>
        <v>276.81944274591325</v>
      </c>
      <c r="L694" s="77"/>
      <c r="Q694" s="1"/>
      <c r="R694" s="1"/>
      <c r="S694" s="1"/>
      <c r="T694" s="1"/>
      <c r="U694" s="1"/>
      <c r="V694" s="1"/>
      <c r="W694" s="1"/>
      <c r="X694" s="1"/>
      <c r="Y694" s="1"/>
      <c r="Z694" s="1"/>
    </row>
    <row r="695" spans="1:28" ht="14.5" hidden="1" outlineLevel="1">
      <c r="A695" s="23" t="s">
        <v>0</v>
      </c>
      <c r="B695" s="46">
        <f t="shared" si="173"/>
        <v>2792.6414020123884</v>
      </c>
      <c r="C695" s="46">
        <f t="shared" si="173"/>
        <v>3080.630465744402</v>
      </c>
      <c r="D695" s="46">
        <f t="shared" si="173"/>
        <v>3728.2105538198743</v>
      </c>
      <c r="E695" s="46">
        <f t="shared" si="173"/>
        <v>4543.8310589038238</v>
      </c>
      <c r="F695" s="46">
        <f t="shared" si="173"/>
        <v>5441.3192091453984</v>
      </c>
      <c r="G695" s="46">
        <f t="shared" si="173"/>
        <v>6430.9703833900421</v>
      </c>
      <c r="H695" s="46">
        <f t="shared" si="173"/>
        <v>7517.8916143303632</v>
      </c>
      <c r="I695" s="46">
        <f t="shared" si="173"/>
        <v>8672.5960447793332</v>
      </c>
      <c r="J695" s="46">
        <f t="shared" si="173"/>
        <v>9802.6768315662994</v>
      </c>
      <c r="K695" s="46">
        <f t="shared" si="173"/>
        <v>10860.915973803396</v>
      </c>
      <c r="L695" s="77"/>
      <c r="Q695" s="1"/>
      <c r="R695" s="1"/>
      <c r="S695" s="1"/>
      <c r="T695" s="1"/>
      <c r="U695" s="1"/>
      <c r="V695" s="1"/>
      <c r="W695" s="1"/>
      <c r="X695" s="1"/>
      <c r="Y695" s="1"/>
      <c r="Z695" s="1"/>
    </row>
    <row r="696" spans="1:28" ht="14.5" hidden="1" outlineLevel="1">
      <c r="A696" s="23" t="s">
        <v>1</v>
      </c>
      <c r="B696" s="46">
        <f t="shared" si="173"/>
        <v>68.581565502404544</v>
      </c>
      <c r="C696" s="46">
        <f t="shared" si="173"/>
        <v>63.553449368283736</v>
      </c>
      <c r="D696" s="46">
        <f t="shared" si="173"/>
        <v>65.072469547214936</v>
      </c>
      <c r="E696" s="46">
        <f t="shared" si="173"/>
        <v>69.862102237312158</v>
      </c>
      <c r="F696" s="46">
        <f t="shared" si="173"/>
        <v>75.221149165859472</v>
      </c>
      <c r="G696" s="46">
        <f t="shared" si="173"/>
        <v>81.315835422599903</v>
      </c>
      <c r="H696" s="46">
        <f t="shared" si="173"/>
        <v>87.286994962955006</v>
      </c>
      <c r="I696" s="46">
        <f t="shared" si="173"/>
        <v>92.322035850109359</v>
      </c>
      <c r="J696" s="46">
        <f t="shared" si="173"/>
        <v>97.050549776199347</v>
      </c>
      <c r="K696" s="46">
        <f t="shared" si="173"/>
        <v>102.3995088038898</v>
      </c>
      <c r="L696" s="77"/>
      <c r="Q696" s="1"/>
      <c r="R696" s="1"/>
      <c r="S696" s="1"/>
      <c r="T696" s="1"/>
      <c r="U696" s="1"/>
      <c r="V696" s="1"/>
      <c r="W696" s="1"/>
      <c r="X696" s="1"/>
      <c r="Y696" s="1"/>
      <c r="Z696" s="1"/>
    </row>
    <row r="697" spans="1:28" ht="14.5" hidden="1" outlineLevel="1">
      <c r="A697" s="23" t="s">
        <v>7</v>
      </c>
      <c r="B697" s="46">
        <f t="shared" si="173"/>
        <v>306.42834211022091</v>
      </c>
      <c r="C697" s="46">
        <f t="shared" si="173"/>
        <v>404.54238776830329</v>
      </c>
      <c r="D697" s="46">
        <f t="shared" si="173"/>
        <v>541.68847301312053</v>
      </c>
      <c r="E697" s="46">
        <f t="shared" si="173"/>
        <v>695.83038479477443</v>
      </c>
      <c r="F697" s="46">
        <f t="shared" si="173"/>
        <v>854.33424034388133</v>
      </c>
      <c r="G697" s="46">
        <f t="shared" si="173"/>
        <v>989.51066144794788</v>
      </c>
      <c r="H697" s="46">
        <f t="shared" si="173"/>
        <v>1100.599190324443</v>
      </c>
      <c r="I697" s="46">
        <f t="shared" si="173"/>
        <v>1157.1888919700532</v>
      </c>
      <c r="J697" s="46">
        <f t="shared" si="173"/>
        <v>1174.997042556306</v>
      </c>
      <c r="K697" s="46">
        <f t="shared" si="173"/>
        <v>1170.8722500271747</v>
      </c>
      <c r="L697" s="77"/>
      <c r="Q697" s="1"/>
      <c r="R697" s="1"/>
      <c r="S697" s="1"/>
      <c r="T697" s="1"/>
      <c r="U697" s="1"/>
      <c r="V697" s="1"/>
      <c r="W697" s="1"/>
      <c r="X697" s="1"/>
      <c r="Y697" s="1"/>
      <c r="Z697" s="1"/>
    </row>
    <row r="698" spans="1:28" ht="14.5" hidden="1" outlineLevel="1">
      <c r="A698" s="23" t="s">
        <v>8</v>
      </c>
      <c r="B698" s="46">
        <f t="shared" si="173"/>
        <v>363.85243271846872</v>
      </c>
      <c r="C698" s="46">
        <f t="shared" si="173"/>
        <v>832.68664020964559</v>
      </c>
      <c r="D698" s="46">
        <f t="shared" si="173"/>
        <v>1506.4939488647863</v>
      </c>
      <c r="E698" s="46">
        <f t="shared" si="173"/>
        <v>1982.6680370147333</v>
      </c>
      <c r="F698" s="46">
        <f t="shared" si="173"/>
        <v>2265.1837622229632</v>
      </c>
      <c r="G698" s="46">
        <f t="shared" si="173"/>
        <v>2299.8968235774992</v>
      </c>
      <c r="H698" s="46">
        <f t="shared" si="173"/>
        <v>2275.0629066640558</v>
      </c>
      <c r="I698" s="46">
        <f t="shared" si="173"/>
        <v>2279.965420283248</v>
      </c>
      <c r="J698" s="46">
        <f t="shared" si="173"/>
        <v>2200.9352222490452</v>
      </c>
      <c r="K698" s="46">
        <f t="shared" si="173"/>
        <v>2044.1335176087139</v>
      </c>
      <c r="L698" s="77"/>
      <c r="P698" s="8"/>
      <c r="Q698" s="1"/>
      <c r="R698" s="1"/>
      <c r="S698" s="1"/>
      <c r="T698" s="1"/>
      <c r="U698" s="1"/>
      <c r="V698" s="1"/>
      <c r="W698" s="1"/>
      <c r="X698" s="1"/>
      <c r="Y698" s="1"/>
      <c r="Z698" s="1"/>
    </row>
    <row r="699" spans="1:28" ht="14.5" hidden="1" outlineLevel="1">
      <c r="A699" s="23" t="s">
        <v>89</v>
      </c>
      <c r="B699" s="46">
        <f>SUM(B689:B698)</f>
        <v>8000.6405869421551</v>
      </c>
      <c r="C699" s="46">
        <f t="shared" ref="C699:K699" si="174">SUM(C689:C698)</f>
        <v>12913.668058065767</v>
      </c>
      <c r="D699" s="46">
        <f t="shared" si="174"/>
        <v>17547.831756960881</v>
      </c>
      <c r="E699" s="46">
        <f t="shared" si="174"/>
        <v>20670.307048545947</v>
      </c>
      <c r="F699" s="46">
        <f t="shared" si="174"/>
        <v>22722.713201209706</v>
      </c>
      <c r="G699" s="46">
        <f t="shared" si="174"/>
        <v>24308.768964812039</v>
      </c>
      <c r="H699" s="46">
        <f t="shared" si="174"/>
        <v>25429.794195538663</v>
      </c>
      <c r="I699" s="46">
        <f t="shared" si="174"/>
        <v>26307.33439310082</v>
      </c>
      <c r="J699" s="46">
        <f t="shared" si="174"/>
        <v>26706.927687585023</v>
      </c>
      <c r="K699" s="46">
        <f t="shared" si="174"/>
        <v>26585.823696215746</v>
      </c>
      <c r="L699" s="77"/>
      <c r="Q699" s="1"/>
      <c r="R699" s="1"/>
      <c r="S699" s="1"/>
      <c r="T699" s="1"/>
      <c r="U699" s="1"/>
      <c r="V699" s="1"/>
      <c r="W699" s="1"/>
      <c r="X699" s="1"/>
      <c r="Y699" s="1"/>
      <c r="Z699" s="1"/>
      <c r="AA699" s="1"/>
    </row>
    <row r="700" spans="1:28" ht="14.5" hidden="1" outlineLevel="1">
      <c r="A700" s="32"/>
      <c r="B700" s="6"/>
      <c r="C700" s="6"/>
      <c r="D700" s="6"/>
      <c r="E700" s="6"/>
      <c r="F700" s="6"/>
      <c r="G700" s="6"/>
      <c r="H700" s="6"/>
      <c r="I700" s="6"/>
      <c r="J700" s="6"/>
      <c r="K700" s="6"/>
    </row>
    <row r="701" spans="1:28" ht="14.5" hidden="1" outlineLevel="1">
      <c r="A701" s="10" t="s">
        <v>68</v>
      </c>
      <c r="B701" s="6"/>
      <c r="C701" s="6"/>
      <c r="D701" s="6"/>
      <c r="E701" s="6"/>
      <c r="F701" s="6"/>
      <c r="G701" s="6"/>
      <c r="H701" s="6"/>
      <c r="I701" s="6"/>
      <c r="J701" s="6"/>
      <c r="K701" s="6"/>
    </row>
    <row r="702" spans="1:28" ht="14.5" hidden="1" outlineLevel="1">
      <c r="A702" s="21" t="s">
        <v>69</v>
      </c>
      <c r="B702" s="60"/>
      <c r="C702" s="22"/>
      <c r="D702" s="60"/>
      <c r="E702" s="60"/>
      <c r="F702" s="60"/>
      <c r="G702" s="60"/>
      <c r="H702" s="60"/>
      <c r="I702" s="60"/>
      <c r="J702" s="60"/>
      <c r="K702" s="22"/>
      <c r="M702" s="31"/>
      <c r="N702" s="31"/>
    </row>
    <row r="703" spans="1:28" ht="14.5" hidden="1" outlineLevel="1">
      <c r="A703" s="22"/>
      <c r="B703" s="72">
        <v>2010</v>
      </c>
      <c r="C703" s="72">
        <v>2020</v>
      </c>
      <c r="D703" s="72">
        <v>2030</v>
      </c>
      <c r="E703" s="72">
        <v>2040</v>
      </c>
      <c r="F703" s="72">
        <v>2050</v>
      </c>
      <c r="G703" s="72">
        <v>2060</v>
      </c>
      <c r="H703" s="72">
        <v>2070</v>
      </c>
      <c r="I703" s="72">
        <v>2080</v>
      </c>
      <c r="J703" s="72">
        <v>2090</v>
      </c>
      <c r="K703" s="72">
        <v>2100</v>
      </c>
      <c r="M703" s="27"/>
      <c r="N703" s="27"/>
      <c r="Q703" s="7"/>
      <c r="R703" s="7"/>
      <c r="S703" s="7"/>
      <c r="T703" s="7"/>
      <c r="U703" s="7"/>
      <c r="V703" s="7"/>
      <c r="W703" s="7"/>
      <c r="X703" s="7"/>
      <c r="Y703" s="7"/>
      <c r="Z703" s="7"/>
      <c r="AA703" s="7"/>
      <c r="AB703" s="7"/>
    </row>
    <row r="704" spans="1:28" ht="14.5" hidden="1" outlineLevel="1">
      <c r="A704" s="78" t="s">
        <v>5</v>
      </c>
      <c r="B704" s="61">
        <v>0.46148413230070157</v>
      </c>
      <c r="C704" s="61">
        <v>0.44335351607649193</v>
      </c>
      <c r="D704" s="61">
        <v>0.42593520873066287</v>
      </c>
      <c r="E704" s="61">
        <v>0.40920122533805003</v>
      </c>
      <c r="F704" s="61">
        <v>0.39312468043477633</v>
      </c>
      <c r="G704" s="61">
        <v>0.37767974482302774</v>
      </c>
      <c r="H704" s="61">
        <v>0.3628416040728667</v>
      </c>
      <c r="I704" s="61">
        <v>0.3485864186544107</v>
      </c>
      <c r="J704" s="61">
        <v>0.3348912856363232</v>
      </c>
      <c r="K704" s="61">
        <v>0.32173420188907964</v>
      </c>
      <c r="M704" s="27"/>
      <c r="N704" s="27"/>
      <c r="Q704" s="7"/>
      <c r="R704" s="7"/>
      <c r="S704" s="7"/>
      <c r="T704" s="7"/>
      <c r="U704" s="7"/>
      <c r="V704" s="7"/>
      <c r="W704" s="7"/>
      <c r="X704" s="7"/>
      <c r="Y704" s="7"/>
      <c r="Z704" s="7"/>
      <c r="AA704" s="7"/>
      <c r="AB704" s="7"/>
    </row>
    <row r="705" spans="1:28" ht="14.5" hidden="1" outlineLevel="1">
      <c r="A705" s="78" t="s">
        <v>6</v>
      </c>
      <c r="B705" s="61">
        <v>0.46148413230070157</v>
      </c>
      <c r="C705" s="61">
        <v>0.44335351607649193</v>
      </c>
      <c r="D705" s="61">
        <v>0.42593520873066287</v>
      </c>
      <c r="E705" s="61">
        <v>0.40920122533805003</v>
      </c>
      <c r="F705" s="61">
        <v>0.39312468043477633</v>
      </c>
      <c r="G705" s="61">
        <v>0.37767974482302774</v>
      </c>
      <c r="H705" s="61">
        <v>0.3628416040728667</v>
      </c>
      <c r="I705" s="61">
        <v>0.3485864186544107</v>
      </c>
      <c r="J705" s="61">
        <v>0.3348912856363232</v>
      </c>
      <c r="K705" s="61">
        <v>0.32173420188907964</v>
      </c>
      <c r="M705" s="27"/>
      <c r="N705" s="27"/>
      <c r="Q705" s="7"/>
      <c r="R705" s="7"/>
      <c r="S705" s="7"/>
      <c r="T705" s="7"/>
      <c r="U705" s="7"/>
      <c r="V705" s="7"/>
      <c r="W705" s="7"/>
      <c r="X705" s="7"/>
      <c r="Y705" s="7"/>
      <c r="Z705" s="7"/>
      <c r="AA705" s="7"/>
      <c r="AB705" s="7"/>
    </row>
    <row r="706" spans="1:28" ht="14.5" hidden="1" outlineLevel="1">
      <c r="A706" s="78" t="s">
        <v>11</v>
      </c>
      <c r="B706" s="61">
        <v>0.46148413230070157</v>
      </c>
      <c r="C706" s="61">
        <v>0.44335351607649187</v>
      </c>
      <c r="D706" s="61">
        <v>0.42593520873066287</v>
      </c>
      <c r="E706" s="61">
        <v>0.40920122533805003</v>
      </c>
      <c r="F706" s="61">
        <v>0.39312468043477639</v>
      </c>
      <c r="G706" s="61">
        <v>0.37767974482302774</v>
      </c>
      <c r="H706" s="61">
        <v>0.3628416040728667</v>
      </c>
      <c r="I706" s="61">
        <v>0.3485864186544107</v>
      </c>
      <c r="J706" s="61">
        <v>0.3348912856363232</v>
      </c>
      <c r="K706" s="61">
        <v>0.32173420188907964</v>
      </c>
      <c r="M706" s="27"/>
      <c r="N706" s="27"/>
      <c r="Q706" s="7"/>
      <c r="R706" s="7"/>
      <c r="S706" s="7"/>
      <c r="T706" s="7"/>
      <c r="U706" s="7"/>
      <c r="V706" s="7"/>
      <c r="W706" s="7"/>
      <c r="X706" s="7"/>
      <c r="Y706" s="7"/>
      <c r="Z706" s="7"/>
      <c r="AA706" s="7"/>
      <c r="AB706" s="7"/>
    </row>
    <row r="707" spans="1:28" ht="14.5" hidden="1" outlineLevel="1">
      <c r="A707" s="78" t="s">
        <v>2</v>
      </c>
      <c r="B707" s="61">
        <v>0.46148413230070157</v>
      </c>
      <c r="C707" s="61">
        <v>0.44335351607649193</v>
      </c>
      <c r="D707" s="61">
        <v>0.42593520873066287</v>
      </c>
      <c r="E707" s="61">
        <v>0.40920122533805003</v>
      </c>
      <c r="F707" s="61">
        <v>0.39312468043477633</v>
      </c>
      <c r="G707" s="61">
        <v>0.37767974482302774</v>
      </c>
      <c r="H707" s="61">
        <v>0.3628416040728667</v>
      </c>
      <c r="I707" s="61">
        <v>0.3485864186544107</v>
      </c>
      <c r="J707" s="61">
        <v>0.3348912856363232</v>
      </c>
      <c r="K707" s="61">
        <v>0.32173420188907964</v>
      </c>
      <c r="M707" s="27"/>
      <c r="N707" s="27"/>
      <c r="Q707" s="7"/>
      <c r="R707" s="7"/>
      <c r="S707" s="7"/>
      <c r="T707" s="7"/>
      <c r="U707" s="7"/>
      <c r="V707" s="7"/>
      <c r="W707" s="7"/>
      <c r="X707" s="7"/>
      <c r="Y707" s="7"/>
      <c r="Z707" s="7"/>
      <c r="AA707" s="7"/>
      <c r="AB707" s="7"/>
    </row>
    <row r="708" spans="1:28" ht="14.5" hidden="1" outlineLevel="1">
      <c r="A708" s="78" t="s">
        <v>3</v>
      </c>
      <c r="B708" s="61">
        <v>0.46148413230070157</v>
      </c>
      <c r="C708" s="61">
        <v>0.44335351607649193</v>
      </c>
      <c r="D708" s="61">
        <v>0.42593520873066287</v>
      </c>
      <c r="E708" s="61">
        <v>0.40920122533805003</v>
      </c>
      <c r="F708" s="61">
        <v>0.39312468043477633</v>
      </c>
      <c r="G708" s="61">
        <v>0.37767974482302774</v>
      </c>
      <c r="H708" s="61">
        <v>0.3628416040728667</v>
      </c>
      <c r="I708" s="61">
        <v>0.3485864186544107</v>
      </c>
      <c r="J708" s="61">
        <v>0.3348912856363232</v>
      </c>
      <c r="K708" s="61">
        <v>0.32173420188907964</v>
      </c>
      <c r="M708" s="27"/>
      <c r="N708" s="27"/>
      <c r="Q708" s="7"/>
      <c r="R708" s="7"/>
      <c r="S708" s="7"/>
      <c r="T708" s="7"/>
      <c r="U708" s="7"/>
      <c r="V708" s="7"/>
      <c r="W708" s="7"/>
      <c r="X708" s="7"/>
      <c r="Y708" s="7"/>
      <c r="Z708" s="7"/>
      <c r="AA708" s="7"/>
      <c r="AB708" s="7"/>
    </row>
    <row r="709" spans="1:28" ht="14.5" hidden="1" outlineLevel="1">
      <c r="A709" s="78" t="s">
        <v>4</v>
      </c>
      <c r="B709" s="61">
        <v>0.46148413230070157</v>
      </c>
      <c r="C709" s="61">
        <v>0.44335351607649193</v>
      </c>
      <c r="D709" s="61">
        <v>0.42593520873066287</v>
      </c>
      <c r="E709" s="61">
        <v>0.40920122533805003</v>
      </c>
      <c r="F709" s="61">
        <v>0.39312468043477633</v>
      </c>
      <c r="G709" s="61">
        <v>0.37767974482302774</v>
      </c>
      <c r="H709" s="61">
        <v>0.3628416040728667</v>
      </c>
      <c r="I709" s="61">
        <v>0.3485864186544107</v>
      </c>
      <c r="J709" s="61">
        <v>0.3348912856363232</v>
      </c>
      <c r="K709" s="61">
        <v>0.32173420188907964</v>
      </c>
      <c r="M709" s="27"/>
      <c r="N709" s="27"/>
      <c r="Q709" s="7"/>
      <c r="R709" s="7"/>
      <c r="S709" s="7"/>
      <c r="T709" s="7"/>
      <c r="U709" s="7"/>
      <c r="V709" s="7"/>
      <c r="W709" s="7"/>
      <c r="X709" s="7"/>
      <c r="Y709" s="7"/>
      <c r="Z709" s="7"/>
      <c r="AA709" s="7"/>
      <c r="AB709" s="7"/>
    </row>
    <row r="710" spans="1:28" ht="14.5" hidden="1" outlineLevel="1">
      <c r="A710" s="78" t="s">
        <v>0</v>
      </c>
      <c r="B710" s="61">
        <v>0.46148413230070157</v>
      </c>
      <c r="C710" s="61">
        <v>0.44335351607649193</v>
      </c>
      <c r="D710" s="61">
        <v>0.42593520873066287</v>
      </c>
      <c r="E710" s="61">
        <v>0.40920122533805003</v>
      </c>
      <c r="F710" s="61">
        <v>0.39312468043477633</v>
      </c>
      <c r="G710" s="61">
        <v>0.37767974482302774</v>
      </c>
      <c r="H710" s="61">
        <v>0.3628416040728667</v>
      </c>
      <c r="I710" s="61">
        <v>0.3485864186544107</v>
      </c>
      <c r="J710" s="61">
        <v>0.3348912856363232</v>
      </c>
      <c r="K710" s="61">
        <v>0.32173420188907964</v>
      </c>
      <c r="M710" s="27"/>
      <c r="N710" s="27"/>
      <c r="Q710" s="7"/>
      <c r="R710" s="7"/>
      <c r="S710" s="7"/>
      <c r="T710" s="7"/>
      <c r="U710" s="7"/>
      <c r="V710" s="7"/>
      <c r="W710" s="7"/>
      <c r="X710" s="7"/>
      <c r="Y710" s="7"/>
      <c r="Z710" s="7"/>
      <c r="AA710" s="7"/>
      <c r="AB710" s="7"/>
    </row>
    <row r="711" spans="1:28" ht="14.5" hidden="1" outlineLevel="1">
      <c r="A711" s="78" t="s">
        <v>1</v>
      </c>
      <c r="B711" s="61">
        <v>0.27689047938042094</v>
      </c>
      <c r="C711" s="61">
        <v>0.26601210964589517</v>
      </c>
      <c r="D711" s="61">
        <v>0.25556112523839775</v>
      </c>
      <c r="E711" s="61">
        <v>0.24552073520283005</v>
      </c>
      <c r="F711" s="61">
        <v>0.23587480826086582</v>
      </c>
      <c r="G711" s="61">
        <v>0.22660784689381669</v>
      </c>
      <c r="H711" s="61">
        <v>0.21770496244372006</v>
      </c>
      <c r="I711" s="61">
        <v>0.20915185119264645</v>
      </c>
      <c r="J711" s="61">
        <v>0.20093477138179394</v>
      </c>
      <c r="K711" s="61">
        <v>0.1930405211334478</v>
      </c>
      <c r="M711" s="27"/>
      <c r="N711" s="27"/>
      <c r="Q711" s="7"/>
      <c r="R711" s="7"/>
      <c r="S711" s="7"/>
      <c r="T711" s="7"/>
      <c r="U711" s="7"/>
      <c r="V711" s="7"/>
      <c r="W711" s="7"/>
      <c r="X711" s="7"/>
      <c r="Y711" s="7"/>
      <c r="Z711" s="7"/>
      <c r="AA711" s="7"/>
      <c r="AB711" s="7"/>
    </row>
    <row r="712" spans="1:28" ht="14.5" hidden="1" outlineLevel="1">
      <c r="A712" s="78" t="s">
        <v>7</v>
      </c>
      <c r="B712" s="61">
        <v>0.46148413230070157</v>
      </c>
      <c r="C712" s="61">
        <v>0.44335351607649193</v>
      </c>
      <c r="D712" s="61">
        <v>0.42593520873066287</v>
      </c>
      <c r="E712" s="61">
        <v>0.40920122533805003</v>
      </c>
      <c r="F712" s="61">
        <v>0.39312468043477633</v>
      </c>
      <c r="G712" s="61">
        <v>0.37767974482302774</v>
      </c>
      <c r="H712" s="61">
        <v>0.3628416040728667</v>
      </c>
      <c r="I712" s="61">
        <v>0.3485864186544107</v>
      </c>
      <c r="J712" s="61">
        <v>0.3348912856363232</v>
      </c>
      <c r="K712" s="61">
        <v>0.32173420188907964</v>
      </c>
      <c r="M712" s="27"/>
      <c r="N712" s="27"/>
      <c r="Q712" s="7"/>
      <c r="R712" s="7"/>
      <c r="S712" s="7"/>
      <c r="T712" s="7"/>
      <c r="U712" s="7"/>
      <c r="V712" s="7"/>
      <c r="W712" s="7"/>
      <c r="X712" s="7"/>
      <c r="Y712" s="7"/>
      <c r="Z712" s="7"/>
      <c r="AA712" s="7"/>
      <c r="AB712" s="7"/>
    </row>
    <row r="713" spans="1:28" ht="14.5" hidden="1" outlineLevel="1">
      <c r="A713" s="78" t="s">
        <v>8</v>
      </c>
      <c r="B713" s="61">
        <v>0.46148413230070157</v>
      </c>
      <c r="C713" s="61">
        <v>0.44335351607649193</v>
      </c>
      <c r="D713" s="61">
        <v>0.42593520873066287</v>
      </c>
      <c r="E713" s="61">
        <v>0.40920122533805003</v>
      </c>
      <c r="F713" s="61">
        <v>0.39312468043477633</v>
      </c>
      <c r="G713" s="61">
        <v>0.37767974482302774</v>
      </c>
      <c r="H713" s="61">
        <v>0.3628416040728667</v>
      </c>
      <c r="I713" s="61">
        <v>0.3485864186544107</v>
      </c>
      <c r="J713" s="61">
        <v>0.3348912856363232</v>
      </c>
      <c r="K713" s="61">
        <v>0.32173420188907964</v>
      </c>
      <c r="M713" s="27"/>
      <c r="N713" s="27"/>
      <c r="Q713" s="7"/>
      <c r="R713" s="7"/>
      <c r="S713" s="7"/>
      <c r="T713" s="7"/>
      <c r="U713" s="7"/>
      <c r="V713" s="7"/>
      <c r="W713" s="7"/>
      <c r="X713" s="7"/>
      <c r="Y713" s="7"/>
      <c r="Z713" s="7"/>
    </row>
    <row r="714" spans="1:28" hidden="1" outlineLevel="1"/>
    <row r="715" spans="1:28" collapsed="1">
      <c r="A715" t="s">
        <v>70</v>
      </c>
    </row>
    <row r="716" spans="1:28" ht="14.5">
      <c r="A716" s="18" t="s">
        <v>41</v>
      </c>
      <c r="B716" s="17"/>
      <c r="C716" s="17"/>
      <c r="D716" s="17"/>
      <c r="E716" s="17"/>
      <c r="F716" s="17"/>
      <c r="G716" s="17"/>
      <c r="H716" s="17"/>
      <c r="I716" s="17"/>
      <c r="J716" s="17"/>
      <c r="K716" s="17"/>
    </row>
    <row r="717" spans="1:28" ht="14.5">
      <c r="A717" s="17"/>
      <c r="B717" s="70">
        <v>2010</v>
      </c>
      <c r="C717" s="70">
        <v>2020</v>
      </c>
      <c r="D717" s="70">
        <v>2030</v>
      </c>
      <c r="E717" s="70">
        <v>2040</v>
      </c>
      <c r="F717" s="70">
        <v>2050</v>
      </c>
      <c r="G717" s="70">
        <v>2060</v>
      </c>
      <c r="H717" s="70">
        <v>2070</v>
      </c>
      <c r="I717" s="70">
        <v>2080</v>
      </c>
      <c r="J717" s="70">
        <v>2090</v>
      </c>
      <c r="K717" s="70">
        <v>2100</v>
      </c>
      <c r="Q717" s="2"/>
      <c r="R717" s="2"/>
      <c r="S717" s="2"/>
      <c r="T717" s="2"/>
      <c r="U717" s="2"/>
      <c r="V717" s="2"/>
      <c r="W717" s="2"/>
      <c r="X717" s="2"/>
      <c r="Y717" s="2"/>
      <c r="Z717" s="2"/>
      <c r="AA717" s="2"/>
      <c r="AB717" s="2"/>
    </row>
    <row r="718" spans="1:28" ht="14.5">
      <c r="A718" s="17" t="s">
        <v>5</v>
      </c>
      <c r="B718" s="47">
        <f>B704*B689/1000</f>
        <v>3.8410021717230555E-2</v>
      </c>
      <c r="C718" s="47">
        <f t="shared" ref="C718:K718" si="175">C704*C689/1000</f>
        <v>6.5284619459587537E-2</v>
      </c>
      <c r="D718" s="47">
        <f t="shared" si="175"/>
        <v>0.10639983281823129</v>
      </c>
      <c r="E718" s="47">
        <f t="shared" si="175"/>
        <v>0.16260163852315943</v>
      </c>
      <c r="F718" s="47">
        <f t="shared" si="175"/>
        <v>0.23154592552601855</v>
      </c>
      <c r="G718" s="47">
        <f t="shared" si="175"/>
        <v>0.28978181066776054</v>
      </c>
      <c r="H718" s="47">
        <f t="shared" si="175"/>
        <v>0.33437941693967665</v>
      </c>
      <c r="I718" s="47">
        <f t="shared" si="175"/>
        <v>0.34474036486900156</v>
      </c>
      <c r="J718" s="47">
        <f t="shared" si="175"/>
        <v>0.34144021454637585</v>
      </c>
      <c r="K718" s="47">
        <f t="shared" si="175"/>
        <v>0.33172382379621601</v>
      </c>
      <c r="Q718" s="2"/>
      <c r="R718" s="2"/>
      <c r="S718" s="2"/>
      <c r="T718" s="2"/>
      <c r="U718" s="2"/>
      <c r="V718" s="2"/>
      <c r="W718" s="2"/>
      <c r="X718" s="2"/>
      <c r="Y718" s="2"/>
      <c r="Z718" s="2"/>
      <c r="AA718" s="2"/>
      <c r="AB718" s="2"/>
    </row>
    <row r="719" spans="1:28" ht="14.5">
      <c r="A719" s="17" t="s">
        <v>6</v>
      </c>
      <c r="B719" s="47">
        <f t="shared" ref="B719:K727" si="176">B705*B690/1000</f>
        <v>1.3762905680222703</v>
      </c>
      <c r="C719" s="47">
        <f t="shared" si="176"/>
        <v>2.9049827784864912</v>
      </c>
      <c r="D719" s="47">
        <f t="shared" si="176"/>
        <v>3.9072187972609664</v>
      </c>
      <c r="E719" s="47">
        <f t="shared" si="176"/>
        <v>4.2322619001645325</v>
      </c>
      <c r="F719" s="47">
        <f t="shared" si="176"/>
        <v>4.1610008315604041</v>
      </c>
      <c r="G719" s="47">
        <f t="shared" si="176"/>
        <v>3.9889605430270976</v>
      </c>
      <c r="H719" s="47">
        <f t="shared" si="176"/>
        <v>3.669659828175579</v>
      </c>
      <c r="I719" s="47">
        <f t="shared" si="176"/>
        <v>3.3150578728829796</v>
      </c>
      <c r="J719" s="47">
        <f t="shared" si="176"/>
        <v>2.9058841633525025</v>
      </c>
      <c r="K719" s="47">
        <f t="shared" si="176"/>
        <v>2.441273511459797</v>
      </c>
      <c r="Q719" s="2"/>
      <c r="R719" s="2"/>
      <c r="S719" s="2"/>
      <c r="T719" s="2"/>
      <c r="U719" s="2"/>
      <c r="V719" s="2"/>
      <c r="W719" s="2"/>
      <c r="X719" s="2"/>
      <c r="Y719" s="2"/>
      <c r="Z719" s="2"/>
      <c r="AA719" s="2"/>
      <c r="AB719" s="2"/>
    </row>
    <row r="720" spans="1:28" ht="14.5">
      <c r="A720" s="17" t="s">
        <v>11</v>
      </c>
      <c r="B720" s="47">
        <f t="shared" si="176"/>
        <v>0.26513527838822643</v>
      </c>
      <c r="C720" s="47">
        <f t="shared" si="176"/>
        <v>0.29192878394090027</v>
      </c>
      <c r="D720" s="47">
        <f t="shared" si="176"/>
        <v>0.34423352655357831</v>
      </c>
      <c r="E720" s="47">
        <f t="shared" si="176"/>
        <v>0.39616334183149587</v>
      </c>
      <c r="F720" s="47">
        <f t="shared" si="176"/>
        <v>0.43662113615012987</v>
      </c>
      <c r="G720" s="47">
        <f t="shared" si="176"/>
        <v>0.47998219544778575</v>
      </c>
      <c r="H720" s="47">
        <f t="shared" si="176"/>
        <v>0.51659499582114676</v>
      </c>
      <c r="I720" s="47">
        <f t="shared" si="176"/>
        <v>0.54050849822815439</v>
      </c>
      <c r="J720" s="47">
        <f t="shared" si="176"/>
        <v>0.55649921313109818</v>
      </c>
      <c r="K720" s="47">
        <f t="shared" si="176"/>
        <v>0.56606182681337047</v>
      </c>
      <c r="Q720" s="2"/>
      <c r="R720" s="2"/>
      <c r="S720" s="2"/>
      <c r="T720" s="2"/>
      <c r="U720" s="2"/>
      <c r="V720" s="2"/>
      <c r="W720" s="2"/>
      <c r="X720" s="2"/>
      <c r="Y720" s="2"/>
      <c r="Z720" s="2"/>
      <c r="AA720" s="2"/>
      <c r="AB720" s="2"/>
    </row>
    <row r="721" spans="1:33" ht="14.5">
      <c r="A721" s="17" t="s">
        <v>2</v>
      </c>
      <c r="B721" s="47">
        <f t="shared" si="176"/>
        <v>0.17937278478450691</v>
      </c>
      <c r="C721" s="47">
        <f t="shared" si="176"/>
        <v>0.26056235094934566</v>
      </c>
      <c r="D721" s="47">
        <f t="shared" si="176"/>
        <v>0.30859658859734346</v>
      </c>
      <c r="E721" s="47">
        <f t="shared" si="176"/>
        <v>0.30746925688913773</v>
      </c>
      <c r="F721" s="47">
        <f t="shared" si="176"/>
        <v>0.28680542840858747</v>
      </c>
      <c r="G721" s="47">
        <f t="shared" si="176"/>
        <v>0.27605067606836381</v>
      </c>
      <c r="H721" s="47">
        <f t="shared" si="176"/>
        <v>0.26788606908935608</v>
      </c>
      <c r="I721" s="47">
        <f t="shared" si="176"/>
        <v>0.26313639575803149</v>
      </c>
      <c r="J721" s="47">
        <f t="shared" si="176"/>
        <v>0.25245388969202553</v>
      </c>
      <c r="K721" s="47">
        <f t="shared" si="176"/>
        <v>0.23699390545443383</v>
      </c>
      <c r="Q721" s="2"/>
      <c r="R721" s="2"/>
      <c r="S721" s="2"/>
      <c r="T721" s="2"/>
      <c r="U721" s="2"/>
      <c r="V721" s="2"/>
      <c r="W721" s="2"/>
      <c r="X721" s="2"/>
      <c r="Y721" s="2"/>
      <c r="Z721" s="2"/>
      <c r="AA721" s="2"/>
      <c r="AB721" s="2"/>
    </row>
    <row r="722" spans="1:33" ht="14.5">
      <c r="A722" s="17" t="s">
        <v>3</v>
      </c>
      <c r="B722" s="47">
        <f t="shared" si="176"/>
        <v>0.17693027892956165</v>
      </c>
      <c r="C722" s="47">
        <f t="shared" si="176"/>
        <v>0.22453670642563534</v>
      </c>
      <c r="D722" s="47">
        <f t="shared" si="176"/>
        <v>0.2718784876624008</v>
      </c>
      <c r="E722" s="47">
        <f t="shared" si="176"/>
        <v>0.31463956628976048</v>
      </c>
      <c r="F722" s="47">
        <f t="shared" si="176"/>
        <v>0.34920813191823175</v>
      </c>
      <c r="G722" s="47">
        <f t="shared" si="176"/>
        <v>0.36501978079939029</v>
      </c>
      <c r="H722" s="47">
        <f t="shared" si="176"/>
        <v>0.37048687434086219</v>
      </c>
      <c r="I722" s="47">
        <f t="shared" si="176"/>
        <v>0.36641058670315663</v>
      </c>
      <c r="J722" s="47">
        <f t="shared" si="176"/>
        <v>0.35259770220297287</v>
      </c>
      <c r="K722" s="47">
        <f t="shared" si="176"/>
        <v>0.32680254688873506</v>
      </c>
      <c r="Q722" s="2"/>
      <c r="R722" s="2"/>
      <c r="S722" s="2"/>
      <c r="T722" s="2"/>
      <c r="U722" s="2"/>
      <c r="V722" s="2"/>
      <c r="W722" s="2"/>
      <c r="X722" s="2"/>
      <c r="Y722" s="2"/>
      <c r="Z722" s="2"/>
      <c r="AA722" s="2"/>
      <c r="AB722" s="2"/>
    </row>
    <row r="723" spans="1:33" ht="14.5">
      <c r="A723" s="17" t="s">
        <v>4</v>
      </c>
      <c r="B723" s="47">
        <f t="shared" si="176"/>
        <v>2.6296807020917634E-2</v>
      </c>
      <c r="C723" s="47">
        <f t="shared" si="176"/>
        <v>3.5510066023897474E-2</v>
      </c>
      <c r="D723" s="47">
        <f t="shared" si="176"/>
        <v>4.7826345565785605E-2</v>
      </c>
      <c r="E723" s="47">
        <f t="shared" si="176"/>
        <v>6.1205537537429258E-2</v>
      </c>
      <c r="F723" s="47">
        <f t="shared" si="176"/>
        <v>7.263022893698573E-2</v>
      </c>
      <c r="G723" s="47">
        <f t="shared" si="176"/>
        <v>7.9233476682701254E-2</v>
      </c>
      <c r="H723" s="47">
        <f t="shared" si="176"/>
        <v>8.3674276849577039E-2</v>
      </c>
      <c r="I723" s="47">
        <f t="shared" si="176"/>
        <v>8.7049046396845867E-2</v>
      </c>
      <c r="J723" s="47">
        <f t="shared" si="176"/>
        <v>8.913943919798005E-2</v>
      </c>
      <c r="K723" s="47">
        <f t="shared" si="176"/>
        <v>8.9062282479236171E-2</v>
      </c>
      <c r="Q723" s="2"/>
      <c r="R723" s="2"/>
      <c r="S723" s="2"/>
      <c r="T723" s="2"/>
      <c r="U723" s="2"/>
      <c r="V723" s="2"/>
      <c r="W723" s="2"/>
      <c r="X723" s="2"/>
      <c r="Y723" s="2"/>
      <c r="Z723" s="2"/>
      <c r="AA723" s="2"/>
      <c r="AB723" s="2"/>
    </row>
    <row r="724" spans="1:33" ht="14.5">
      <c r="A724" s="17" t="s">
        <v>0</v>
      </c>
      <c r="B724" s="47">
        <f t="shared" si="176"/>
        <v>1.2887596942347017</v>
      </c>
      <c r="C724" s="47">
        <f t="shared" si="176"/>
        <v>1.3658083487201416</v>
      </c>
      <c r="D724" s="47">
        <f t="shared" si="176"/>
        <v>1.5879761404331285</v>
      </c>
      <c r="E724" s="47">
        <f t="shared" si="176"/>
        <v>1.8593412370325342</v>
      </c>
      <c r="F724" s="47">
        <f t="shared" si="176"/>
        <v>2.1391168752388943</v>
      </c>
      <c r="G724" s="47">
        <f t="shared" si="176"/>
        <v>2.4288472533632</v>
      </c>
      <c r="H724" s="47">
        <f t="shared" si="176"/>
        <v>2.7278038525895822</v>
      </c>
      <c r="I724" s="47">
        <f t="shared" si="176"/>
        <v>3.023149195686035</v>
      </c>
      <c r="J724" s="47">
        <f t="shared" si="176"/>
        <v>3.282831046800637</v>
      </c>
      <c r="K724" s="47">
        <f t="shared" si="176"/>
        <v>3.4943281326159918</v>
      </c>
      <c r="Q724" s="2"/>
      <c r="R724" s="2"/>
      <c r="S724" s="2"/>
      <c r="T724" s="2"/>
      <c r="U724" s="2"/>
      <c r="V724" s="2"/>
      <c r="W724" s="2"/>
      <c r="X724" s="2"/>
      <c r="Y724" s="2"/>
      <c r="Z724" s="2"/>
      <c r="AA724" s="2"/>
      <c r="AB724" s="2"/>
    </row>
    <row r="725" spans="1:33" ht="14.5">
      <c r="A725" s="17" t="s">
        <v>1</v>
      </c>
      <c r="B725" s="47">
        <f t="shared" si="176"/>
        <v>1.8989582548620532E-2</v>
      </c>
      <c r="C725" s="47">
        <f t="shared" si="176"/>
        <v>1.6905987141730739E-2</v>
      </c>
      <c r="D725" s="47">
        <f t="shared" si="176"/>
        <v>1.6629993539527623E-2</v>
      </c>
      <c r="E725" s="47">
        <f t="shared" si="176"/>
        <v>1.7152594704120158E-2</v>
      </c>
      <c r="F725" s="47">
        <f t="shared" si="176"/>
        <v>1.774277413665909E-2</v>
      </c>
      <c r="G725" s="47">
        <f t="shared" si="176"/>
        <v>1.8426806383487315E-2</v>
      </c>
      <c r="H725" s="47">
        <f t="shared" si="176"/>
        <v>1.9002811960235302E-2</v>
      </c>
      <c r="I725" s="47">
        <f t="shared" si="176"/>
        <v>1.9309324703924245E-2</v>
      </c>
      <c r="J725" s="47">
        <f t="shared" si="176"/>
        <v>1.9500830031758027E-2</v>
      </c>
      <c r="K725" s="47">
        <f t="shared" si="176"/>
        <v>1.9767254543311963E-2</v>
      </c>
      <c r="Q725" s="2"/>
      <c r="R725" s="2"/>
      <c r="S725" s="2"/>
      <c r="T725" s="2"/>
      <c r="U725" s="2"/>
      <c r="V725" s="2"/>
      <c r="W725" s="2"/>
      <c r="X725" s="2"/>
      <c r="Y725" s="2"/>
      <c r="Z725" s="2"/>
      <c r="AA725" s="2"/>
      <c r="AB725" s="2"/>
    </row>
    <row r="726" spans="1:33" ht="14.5">
      <c r="A726" s="17" t="s">
        <v>7</v>
      </c>
      <c r="B726" s="47">
        <f t="shared" si="176"/>
        <v>0.14141181757107782</v>
      </c>
      <c r="C726" s="47">
        <f t="shared" si="176"/>
        <v>0.1793552900190569</v>
      </c>
      <c r="D726" s="47">
        <f t="shared" si="176"/>
        <v>0.23072419281983753</v>
      </c>
      <c r="E726" s="47">
        <f t="shared" si="176"/>
        <v>0.28473464608546856</v>
      </c>
      <c r="F726" s="47">
        <f t="shared" si="176"/>
        <v>0.33585987521967575</v>
      </c>
      <c r="G726" s="47">
        <f t="shared" si="176"/>
        <v>0.37371813411532634</v>
      </c>
      <c r="H726" s="47">
        <f t="shared" si="176"/>
        <v>0.39934317565861921</v>
      </c>
      <c r="I726" s="47">
        <f t="shared" si="176"/>
        <v>0.40338033155850661</v>
      </c>
      <c r="J726" s="47">
        <f t="shared" si="176"/>
        <v>0.39349627020055888</v>
      </c>
      <c r="K726" s="47">
        <f t="shared" si="176"/>
        <v>0.37670964887656394</v>
      </c>
      <c r="Q726" s="2"/>
      <c r="R726" s="2"/>
      <c r="S726" s="2"/>
      <c r="T726" s="2"/>
      <c r="U726" s="2"/>
      <c r="V726" s="2"/>
      <c r="W726" s="2"/>
      <c r="X726" s="2"/>
      <c r="Y726" s="2"/>
      <c r="Z726" s="2"/>
      <c r="AA726" s="2"/>
      <c r="AB726" s="2"/>
    </row>
    <row r="727" spans="1:33" ht="14.5">
      <c r="A727" s="17" t="s">
        <v>8</v>
      </c>
      <c r="B727" s="47">
        <f t="shared" si="176"/>
        <v>0.16791212419858192</v>
      </c>
      <c r="C727" s="47">
        <f t="shared" si="176"/>
        <v>0.36917454972686714</v>
      </c>
      <c r="D727" s="47">
        <f t="shared" si="176"/>
        <v>0.64166881456120328</v>
      </c>
      <c r="E727" s="47">
        <f t="shared" si="176"/>
        <v>0.81131019018501527</v>
      </c>
      <c r="F727" s="47">
        <f t="shared" si="176"/>
        <v>0.89049964264994674</v>
      </c>
      <c r="G727" s="47">
        <f t="shared" si="176"/>
        <v>0.86862444544804196</v>
      </c>
      <c r="H727" s="47">
        <f t="shared" si="176"/>
        <v>0.82548747442066461</v>
      </c>
      <c r="I727" s="47">
        <f t="shared" si="176"/>
        <v>0.79476498051243571</v>
      </c>
      <c r="J727" s="47">
        <f t="shared" si="176"/>
        <v>0.7370740261812494</v>
      </c>
      <c r="K727" s="47">
        <f t="shared" si="176"/>
        <v>0.65766766584255654</v>
      </c>
      <c r="Q727" s="2"/>
      <c r="R727" s="2"/>
      <c r="S727" s="2"/>
      <c r="T727" s="2"/>
      <c r="U727" s="2"/>
      <c r="V727" s="2"/>
      <c r="W727" s="2"/>
      <c r="X727" s="2"/>
      <c r="Y727" s="2"/>
      <c r="Z727" s="2"/>
    </row>
    <row r="728" spans="1:33" ht="14.5">
      <c r="A728" s="17" t="s">
        <v>89</v>
      </c>
      <c r="B728" s="47">
        <f>SUM(B718:B727)</f>
        <v>3.6795089574156954</v>
      </c>
      <c r="C728" s="47">
        <f t="shared" ref="C728:K728" si="177">SUM(C718:C727)</f>
        <v>5.7140494808936531</v>
      </c>
      <c r="D728" s="47">
        <f t="shared" si="177"/>
        <v>7.4631527198120047</v>
      </c>
      <c r="E728" s="47">
        <f t="shared" si="177"/>
        <v>8.4468799092426536</v>
      </c>
      <c r="F728" s="47">
        <f t="shared" si="177"/>
        <v>8.9210308497455344</v>
      </c>
      <c r="G728" s="47">
        <f t="shared" si="177"/>
        <v>9.168645122003154</v>
      </c>
      <c r="H728" s="47">
        <f t="shared" si="177"/>
        <v>9.2143187758453013</v>
      </c>
      <c r="I728" s="47">
        <f t="shared" si="177"/>
        <v>9.1575065972990721</v>
      </c>
      <c r="J728" s="47">
        <f t="shared" si="177"/>
        <v>8.9309167953371578</v>
      </c>
      <c r="K728" s="47">
        <f t="shared" si="177"/>
        <v>8.5403905987702124</v>
      </c>
      <c r="Q728" s="2"/>
      <c r="R728" s="2"/>
      <c r="S728" s="2"/>
      <c r="T728" s="2"/>
      <c r="U728" s="2"/>
      <c r="V728" s="2"/>
      <c r="W728" s="2"/>
      <c r="X728" s="2"/>
      <c r="Y728" s="2"/>
      <c r="Z728" s="2"/>
    </row>
    <row r="730" spans="1:33" ht="14.5">
      <c r="A730" s="34" t="s">
        <v>97</v>
      </c>
      <c r="B730" s="35"/>
      <c r="C730" s="35"/>
      <c r="D730" s="35"/>
      <c r="E730" s="35"/>
      <c r="F730" s="35"/>
      <c r="G730" s="35"/>
      <c r="H730" s="35"/>
      <c r="I730" s="35"/>
      <c r="J730" s="35"/>
      <c r="K730" s="35"/>
      <c r="L730" s="35"/>
      <c r="M730" s="35"/>
      <c r="N730" s="35"/>
      <c r="O730" s="35"/>
      <c r="P730" s="35"/>
      <c r="Q730" s="35"/>
      <c r="R730" s="35"/>
      <c r="S730" s="35"/>
      <c r="T730" s="35"/>
    </row>
    <row r="731" spans="1:33" ht="14.5" hidden="1" outlineLevel="1">
      <c r="A731" s="32"/>
      <c r="B731" s="6"/>
      <c r="C731" s="6"/>
      <c r="D731" s="6"/>
      <c r="E731" s="6"/>
      <c r="F731" s="6"/>
      <c r="G731" s="6"/>
      <c r="H731" s="6"/>
      <c r="I731" s="6"/>
      <c r="J731" s="6"/>
      <c r="K731" s="6"/>
      <c r="L731" s="55"/>
      <c r="M731" s="5"/>
      <c r="N731" s="5"/>
      <c r="O731" s="5"/>
      <c r="P731" s="5"/>
      <c r="Q731" s="5"/>
      <c r="R731" s="5"/>
      <c r="S731" s="5"/>
      <c r="T731" s="5"/>
    </row>
    <row r="732" spans="1:33" hidden="1" outlineLevel="1">
      <c r="A732" s="10" t="s">
        <v>98</v>
      </c>
      <c r="B732" s="6"/>
      <c r="C732" s="6"/>
      <c r="D732" s="6"/>
      <c r="E732" s="6"/>
      <c r="F732" s="6"/>
      <c r="G732" s="6"/>
      <c r="H732" s="6"/>
      <c r="I732" s="6"/>
      <c r="J732" s="9" t="s">
        <v>105</v>
      </c>
      <c r="K732" s="6"/>
      <c r="L732" s="55"/>
      <c r="M732" s="5"/>
      <c r="N732" s="5"/>
      <c r="O732" s="5"/>
      <c r="P732" s="5"/>
      <c r="Q732" s="5"/>
      <c r="R732" s="5"/>
      <c r="S732" s="5"/>
      <c r="T732" s="5"/>
    </row>
    <row r="733" spans="1:33" ht="14.5" hidden="1" outlineLevel="1">
      <c r="A733" s="21"/>
      <c r="B733" s="21">
        <v>2010</v>
      </c>
      <c r="C733" s="21">
        <v>2020</v>
      </c>
      <c r="D733" s="21">
        <v>2030</v>
      </c>
      <c r="E733" s="21">
        <v>2040</v>
      </c>
      <c r="F733" s="21">
        <v>2050</v>
      </c>
      <c r="G733" s="21">
        <v>2060</v>
      </c>
      <c r="H733" s="21">
        <v>2070</v>
      </c>
      <c r="I733" s="21">
        <v>2080</v>
      </c>
      <c r="J733" s="21">
        <v>2090</v>
      </c>
      <c r="K733" s="21">
        <v>2100</v>
      </c>
      <c r="M733" s="32"/>
      <c r="N733" s="56"/>
      <c r="O733" s="16"/>
      <c r="P733" s="56"/>
      <c r="Q733" s="56"/>
      <c r="R733" s="56"/>
      <c r="S733" s="56"/>
      <c r="T733" s="56"/>
      <c r="U733" s="56"/>
      <c r="V733" s="56"/>
      <c r="W733" s="57"/>
    </row>
    <row r="734" spans="1:33" ht="14.5" hidden="1" outlineLevel="1">
      <c r="A734" s="21" t="s">
        <v>89</v>
      </c>
      <c r="B734" s="88">
        <f>'[4]Container data'!$C$45</f>
        <v>0.11523204376466689</v>
      </c>
      <c r="C734" s="87">
        <f>'[4]Container data'!$C$51</f>
        <v>0.14000000000000001</v>
      </c>
      <c r="D734" s="87">
        <f>'[4]Container data'!$C$52</f>
        <v>0.14000000000000001</v>
      </c>
      <c r="E734" s="87">
        <f>'[4]Container data'!$C$53</f>
        <v>0.14000000000000001</v>
      </c>
      <c r="F734" s="87">
        <f>'[4]Container data'!$C$54</f>
        <v>0.14000000000000001</v>
      </c>
      <c r="G734" s="87">
        <f>'[4]Container data'!$C$55</f>
        <v>0.14000000000000001</v>
      </c>
      <c r="H734" s="87">
        <f>'[4]Container data'!$C$56</f>
        <v>0.14000000000000001</v>
      </c>
      <c r="I734" s="87">
        <f>'[4]Container data'!$C$56</f>
        <v>0.14000000000000001</v>
      </c>
      <c r="J734" s="87">
        <f>'[4]Container data'!$C$58</f>
        <v>0.14000000000000001</v>
      </c>
      <c r="K734" s="87">
        <f>'[4]Container data'!$C$59</f>
        <v>0.14000000000000001</v>
      </c>
      <c r="M734" s="32"/>
      <c r="N734" s="6"/>
      <c r="O734" s="1"/>
      <c r="P734" s="6"/>
      <c r="Q734" s="6"/>
      <c r="R734" s="1"/>
      <c r="S734" s="1"/>
      <c r="T734" s="1"/>
      <c r="U734" s="1"/>
      <c r="V734" s="1"/>
      <c r="W734" s="1"/>
      <c r="X734" s="3"/>
      <c r="Y734" s="3"/>
      <c r="Z734" s="3"/>
      <c r="AA734" s="3"/>
      <c r="AB734" s="3"/>
      <c r="AC734" s="3"/>
      <c r="AD734" s="3"/>
      <c r="AE734" s="3"/>
      <c r="AF734" s="3"/>
      <c r="AG734" s="3"/>
    </row>
    <row r="735" spans="1:33" ht="14.5" hidden="1" outlineLevel="1">
      <c r="A735" s="79" t="s">
        <v>9</v>
      </c>
      <c r="B735" s="86"/>
      <c r="C735" s="2"/>
      <c r="D735" s="2"/>
      <c r="E735" s="2"/>
      <c r="F735" s="2"/>
      <c r="G735" s="2"/>
      <c r="H735" s="2"/>
      <c r="I735" s="2"/>
      <c r="J735" s="2"/>
      <c r="K735" s="2"/>
      <c r="M735" s="32"/>
      <c r="N735" s="6"/>
      <c r="O735" s="1"/>
      <c r="P735" s="6"/>
      <c r="Q735" s="6"/>
      <c r="R735" s="1"/>
      <c r="S735" s="1"/>
      <c r="T735" s="1"/>
      <c r="U735" s="1"/>
      <c r="V735" s="1"/>
      <c r="W735" s="1"/>
      <c r="X735" s="3"/>
      <c r="Y735" s="3"/>
      <c r="Z735" s="3"/>
      <c r="AA735" s="3"/>
      <c r="AB735" s="3"/>
      <c r="AC735" s="3"/>
      <c r="AD735" s="3"/>
      <c r="AE735" s="3"/>
      <c r="AF735" s="3"/>
      <c r="AG735" s="3"/>
    </row>
    <row r="736" spans="1:33" hidden="1" outlineLevel="1">
      <c r="A736" s="10" t="s">
        <v>103</v>
      </c>
      <c r="B736" s="6"/>
      <c r="C736" s="6"/>
      <c r="D736" s="6"/>
      <c r="E736" s="6"/>
      <c r="F736" s="6"/>
      <c r="G736" s="6"/>
      <c r="H736" s="6"/>
      <c r="I736" s="6"/>
      <c r="J736" s="9" t="s">
        <v>104</v>
      </c>
      <c r="K736" s="6"/>
      <c r="L736" s="55"/>
      <c r="M736" s="5"/>
      <c r="N736" s="5"/>
      <c r="O736" s="5"/>
      <c r="P736" s="5"/>
      <c r="Q736" s="5"/>
      <c r="R736" s="5"/>
      <c r="S736" s="5"/>
      <c r="T736" s="5"/>
    </row>
    <row r="737" spans="1:35" ht="14.5" hidden="1" outlineLevel="1">
      <c r="A737" s="23"/>
      <c r="B737" s="23">
        <v>2010</v>
      </c>
      <c r="C737" s="23">
        <v>2020</v>
      </c>
      <c r="D737" s="23">
        <v>2030</v>
      </c>
      <c r="E737" s="23">
        <v>2040</v>
      </c>
      <c r="F737" s="23">
        <v>2050</v>
      </c>
      <c r="G737" s="23">
        <v>2060</v>
      </c>
      <c r="H737" s="23">
        <v>2070</v>
      </c>
      <c r="I737" s="23">
        <v>2080</v>
      </c>
      <c r="J737" s="23">
        <v>2090</v>
      </c>
      <c r="K737" s="23">
        <v>2100</v>
      </c>
      <c r="M737" s="32"/>
      <c r="N737" s="56"/>
      <c r="O737" s="16"/>
      <c r="P737" s="56"/>
      <c r="Q737" s="56"/>
      <c r="R737" s="56"/>
      <c r="S737" s="56"/>
      <c r="T737" s="56"/>
      <c r="U737" s="56"/>
      <c r="V737" s="56"/>
      <c r="W737" s="57"/>
    </row>
    <row r="738" spans="1:35" ht="14.5" hidden="1" outlineLevel="1">
      <c r="A738" s="23" t="s">
        <v>5</v>
      </c>
      <c r="B738" s="89">
        <f t="shared" ref="B738:K738" si="178">B$734*B53*1000</f>
        <v>156.08849626862201</v>
      </c>
      <c r="C738" s="89">
        <f t="shared" si="178"/>
        <v>363.250737458</v>
      </c>
      <c r="D738" s="89">
        <f t="shared" si="178"/>
        <v>683.29113760600001</v>
      </c>
      <c r="E738" s="89">
        <f t="shared" si="178"/>
        <v>1259.4448159440001</v>
      </c>
      <c r="F738" s="89">
        <f t="shared" si="178"/>
        <v>2163.120692768</v>
      </c>
      <c r="G738" s="89">
        <f t="shared" si="178"/>
        <v>3423.8041670280008</v>
      </c>
      <c r="H738" s="89">
        <f t="shared" si="178"/>
        <v>4996.5647106759989</v>
      </c>
      <c r="I738" s="89">
        <f t="shared" si="178"/>
        <v>6791.053770466001</v>
      </c>
      <c r="J738" s="89">
        <f t="shared" si="178"/>
        <v>8866.919279736001</v>
      </c>
      <c r="K738" s="89">
        <f t="shared" si="178"/>
        <v>11356.586133228</v>
      </c>
      <c r="M738" s="32"/>
      <c r="N738" s="6"/>
      <c r="O738" s="1"/>
      <c r="P738" s="6"/>
      <c r="Q738" s="6"/>
      <c r="R738" s="1"/>
      <c r="S738" s="1"/>
      <c r="T738" s="1"/>
      <c r="U738" s="1"/>
      <c r="V738" s="1"/>
      <c r="W738" s="1"/>
      <c r="X738" s="3"/>
      <c r="Y738" s="3"/>
      <c r="Z738" s="3"/>
      <c r="AA738" s="3"/>
      <c r="AB738" s="3"/>
      <c r="AC738" s="3"/>
      <c r="AD738" s="3"/>
      <c r="AE738" s="3"/>
      <c r="AF738" s="3"/>
      <c r="AG738" s="3"/>
      <c r="AH738" s="3"/>
      <c r="AI738" s="3"/>
    </row>
    <row r="739" spans="1:35" ht="14.5" hidden="1" outlineLevel="1">
      <c r="A739" s="23" t="s">
        <v>6</v>
      </c>
      <c r="B739" s="89">
        <f t="shared" ref="B739:K739" si="179">B$734*B54*1000</f>
        <v>1114.5471727128804</v>
      </c>
      <c r="C739" s="89">
        <f t="shared" si="179"/>
        <v>3575.3189814300008</v>
      </c>
      <c r="D739" s="89">
        <f t="shared" si="179"/>
        <v>5931.1087361399996</v>
      </c>
      <c r="E739" s="89">
        <f t="shared" si="179"/>
        <v>7745.0429456399997</v>
      </c>
      <c r="F739" s="89">
        <f t="shared" si="179"/>
        <v>9179.7792771999993</v>
      </c>
      <c r="G739" s="89">
        <f t="shared" si="179"/>
        <v>10338.855425500002</v>
      </c>
      <c r="H739" s="89">
        <f t="shared" si="179"/>
        <v>11174.209643799999</v>
      </c>
      <c r="I739" s="89">
        <f t="shared" si="179"/>
        <v>11697.743001840001</v>
      </c>
      <c r="J739" s="89">
        <f t="shared" si="179"/>
        <v>11882.538035200003</v>
      </c>
      <c r="K739" s="89">
        <f t="shared" si="179"/>
        <v>11568.240469240001</v>
      </c>
      <c r="M739" s="32"/>
      <c r="N739" s="6"/>
      <c r="O739" s="1"/>
      <c r="P739" s="6"/>
      <c r="Q739" s="6"/>
      <c r="R739" s="1"/>
      <c r="S739" s="1"/>
      <c r="T739" s="1"/>
      <c r="U739" s="1"/>
      <c r="V739" s="1"/>
      <c r="W739" s="1"/>
      <c r="X739" s="3"/>
      <c r="Y739" s="3"/>
      <c r="Z739" s="3"/>
      <c r="AA739" s="3"/>
      <c r="AB739" s="3"/>
      <c r="AC739" s="3"/>
      <c r="AD739" s="3"/>
      <c r="AE739" s="3"/>
      <c r="AF739" s="3"/>
      <c r="AG739" s="3"/>
      <c r="AH739" s="3"/>
      <c r="AI739" s="3"/>
    </row>
    <row r="740" spans="1:35" ht="14.5" hidden="1" outlineLevel="1">
      <c r="A740" s="23" t="s">
        <v>11</v>
      </c>
      <c r="B740" s="89">
        <f t="shared" ref="B740:K740" si="180">B$734*B55*1000</f>
        <v>1785.1848016964163</v>
      </c>
      <c r="C740" s="89">
        <f t="shared" si="180"/>
        <v>2795.3194009020008</v>
      </c>
      <c r="D740" s="89">
        <f t="shared" si="180"/>
        <v>3922.8249775680001</v>
      </c>
      <c r="E740" s="89">
        <f t="shared" si="180"/>
        <v>5319.311633972</v>
      </c>
      <c r="F740" s="89">
        <f t="shared" si="180"/>
        <v>6903.493461508001</v>
      </c>
      <c r="G740" s="89">
        <f t="shared" si="180"/>
        <v>8724.6176176460012</v>
      </c>
      <c r="H740" s="89">
        <f t="shared" si="180"/>
        <v>10795.718396679998</v>
      </c>
      <c r="I740" s="89">
        <f t="shared" si="180"/>
        <v>13065.34858776</v>
      </c>
      <c r="J740" s="89">
        <f t="shared" si="180"/>
        <v>15557.29589428</v>
      </c>
      <c r="K740" s="89">
        <f t="shared" si="180"/>
        <v>18300.991781940003</v>
      </c>
      <c r="M740" s="32"/>
      <c r="N740" s="6"/>
      <c r="O740" s="1"/>
      <c r="P740" s="6"/>
      <c r="Q740" s="6"/>
      <c r="R740" s="1"/>
      <c r="S740" s="1"/>
      <c r="T740" s="1"/>
      <c r="U740" s="1"/>
      <c r="V740" s="1"/>
      <c r="W740" s="1"/>
      <c r="X740" s="3"/>
      <c r="Y740" s="3"/>
      <c r="Z740" s="3"/>
      <c r="AA740" s="3"/>
      <c r="AB740" s="3"/>
      <c r="AC740" s="3"/>
      <c r="AD740" s="3"/>
      <c r="AE740" s="3"/>
      <c r="AF740" s="3"/>
      <c r="AG740" s="3"/>
      <c r="AH740" s="3"/>
      <c r="AI740" s="3"/>
    </row>
    <row r="741" spans="1:35" ht="14.5" hidden="1" outlineLevel="1">
      <c r="A741" s="23" t="s">
        <v>2</v>
      </c>
      <c r="B741" s="89">
        <f t="shared" ref="B741:K741" si="181">B$734*B56*1000</f>
        <v>334.74663600098484</v>
      </c>
      <c r="C741" s="89">
        <f t="shared" si="181"/>
        <v>697.35400959000003</v>
      </c>
      <c r="D741" s="89">
        <f t="shared" si="181"/>
        <v>1012.1407189600002</v>
      </c>
      <c r="E741" s="89">
        <f t="shared" si="181"/>
        <v>1244.9693092200002</v>
      </c>
      <c r="F741" s="89">
        <f t="shared" si="181"/>
        <v>1433.6775514600004</v>
      </c>
      <c r="G741" s="89">
        <f t="shared" si="181"/>
        <v>1664.2553803399999</v>
      </c>
      <c r="H741" s="89">
        <f t="shared" si="181"/>
        <v>1947.8177563600004</v>
      </c>
      <c r="I741" s="89">
        <f t="shared" si="181"/>
        <v>2243.5900099200003</v>
      </c>
      <c r="J741" s="89">
        <f t="shared" si="181"/>
        <v>2524.1143568200005</v>
      </c>
      <c r="K741" s="89">
        <f t="shared" si="181"/>
        <v>2778.6159422000005</v>
      </c>
      <c r="M741" s="32"/>
      <c r="N741" s="6"/>
      <c r="O741" s="1"/>
      <c r="P741" s="6"/>
      <c r="Q741" s="6"/>
      <c r="R741" s="1"/>
      <c r="S741" s="1"/>
      <c r="T741" s="1"/>
      <c r="U741" s="1"/>
      <c r="V741" s="1"/>
      <c r="W741" s="1"/>
      <c r="X741" s="3"/>
      <c r="Y741" s="3"/>
      <c r="Z741" s="3"/>
      <c r="AA741" s="3"/>
      <c r="AB741" s="3"/>
      <c r="AC741" s="3"/>
      <c r="AD741" s="3"/>
      <c r="AE741" s="3"/>
      <c r="AF741" s="3"/>
      <c r="AG741" s="3"/>
      <c r="AH741" s="3"/>
      <c r="AI741" s="3"/>
    </row>
    <row r="742" spans="1:35" ht="14.5" hidden="1" outlineLevel="1">
      <c r="A742" s="23" t="s">
        <v>3</v>
      </c>
      <c r="B742" s="89">
        <f t="shared" ref="B742:K742" si="182">B$734*B57*1000</f>
        <v>621.32889246169032</v>
      </c>
      <c r="C742" s="89">
        <f t="shared" si="182"/>
        <v>1110.470691708</v>
      </c>
      <c r="D742" s="89">
        <f t="shared" si="182"/>
        <v>1564.1356212580001</v>
      </c>
      <c r="E742" s="89">
        <f t="shared" si="182"/>
        <v>2131.7535988140003</v>
      </c>
      <c r="F742" s="89">
        <f t="shared" si="182"/>
        <v>2786.3272826480006</v>
      </c>
      <c r="G742" s="89">
        <f t="shared" si="182"/>
        <v>3436.5377834199999</v>
      </c>
      <c r="H742" s="89">
        <f t="shared" si="182"/>
        <v>4115.6126536000002</v>
      </c>
      <c r="I742" s="89">
        <f t="shared" si="182"/>
        <v>4839.2153002200012</v>
      </c>
      <c r="J742" s="89">
        <f t="shared" si="182"/>
        <v>5536.4537086600003</v>
      </c>
      <c r="K742" s="89">
        <f t="shared" si="182"/>
        <v>6100.7452669799995</v>
      </c>
      <c r="M742" s="32"/>
      <c r="N742" s="6"/>
      <c r="O742" s="1"/>
      <c r="P742" s="6"/>
      <c r="Q742" s="6"/>
      <c r="R742" s="1"/>
      <c r="S742" s="1"/>
      <c r="T742" s="1"/>
      <c r="U742" s="1"/>
      <c r="V742" s="1"/>
      <c r="W742" s="1"/>
      <c r="X742" s="3"/>
      <c r="Y742" s="3"/>
      <c r="Z742" s="3"/>
      <c r="AA742" s="3"/>
      <c r="AB742" s="3"/>
      <c r="AC742" s="3"/>
      <c r="AD742" s="3"/>
      <c r="AE742" s="3"/>
      <c r="AF742" s="3"/>
      <c r="AG742" s="3"/>
      <c r="AH742" s="3"/>
      <c r="AI742" s="3"/>
    </row>
    <row r="743" spans="1:35" ht="14.5" hidden="1" outlineLevel="1">
      <c r="A743" s="23" t="s">
        <v>4</v>
      </c>
      <c r="B743" s="89">
        <f t="shared" ref="B743:K743" si="183">B$734*B58*1000</f>
        <v>344.46877524098539</v>
      </c>
      <c r="C743" s="89">
        <f t="shared" si="183"/>
        <v>636.96652389999997</v>
      </c>
      <c r="D743" s="89">
        <f t="shared" si="183"/>
        <v>973.27415066000015</v>
      </c>
      <c r="E743" s="89">
        <f t="shared" si="183"/>
        <v>1436.36575124</v>
      </c>
      <c r="F743" s="89">
        <f t="shared" si="183"/>
        <v>1965.6132503000003</v>
      </c>
      <c r="G743" s="89">
        <f t="shared" si="183"/>
        <v>2532.0302842800002</v>
      </c>
      <c r="H743" s="89">
        <f t="shared" si="183"/>
        <v>3157.4150571600007</v>
      </c>
      <c r="I743" s="89">
        <f t="shared" si="183"/>
        <v>3877.8212522000008</v>
      </c>
      <c r="J743" s="89">
        <f t="shared" si="183"/>
        <v>4687.8933899000012</v>
      </c>
      <c r="K743" s="89">
        <f t="shared" si="183"/>
        <v>5529.4980675200004</v>
      </c>
      <c r="M743" s="32"/>
      <c r="N743" s="6"/>
      <c r="O743" s="1"/>
      <c r="P743" s="6"/>
      <c r="Q743" s="6"/>
      <c r="R743" s="1"/>
      <c r="S743" s="1"/>
      <c r="T743" s="1"/>
      <c r="U743" s="1"/>
      <c r="V743" s="1"/>
      <c r="W743" s="1"/>
      <c r="X743" s="3"/>
      <c r="Y743" s="3"/>
      <c r="Z743" s="3"/>
      <c r="AA743" s="3"/>
      <c r="AB743" s="3"/>
      <c r="AC743" s="3"/>
      <c r="AD743" s="3"/>
      <c r="AE743" s="3"/>
      <c r="AF743" s="3"/>
      <c r="AG743" s="3"/>
      <c r="AH743" s="3"/>
      <c r="AI743" s="3"/>
    </row>
    <row r="744" spans="1:35" ht="14.5" hidden="1" outlineLevel="1">
      <c r="A744" s="23" t="s">
        <v>0</v>
      </c>
      <c r="B744" s="89">
        <f t="shared" ref="B744:K744" si="184">B$734*B59*1000</f>
        <v>1606.273698334852</v>
      </c>
      <c r="C744" s="89">
        <f t="shared" si="184"/>
        <v>2379.7864864200001</v>
      </c>
      <c r="D744" s="89">
        <f t="shared" si="184"/>
        <v>3180.9534024800005</v>
      </c>
      <c r="E744" s="89">
        <f t="shared" si="184"/>
        <v>4270.73192406</v>
      </c>
      <c r="F744" s="89">
        <f t="shared" si="184"/>
        <v>5633.8800933800003</v>
      </c>
      <c r="G744" s="89">
        <f t="shared" si="184"/>
        <v>7316.0259746000011</v>
      </c>
      <c r="H744" s="89">
        <f t="shared" si="184"/>
        <v>9397.0193909200007</v>
      </c>
      <c r="I744" s="89">
        <f t="shared" si="184"/>
        <v>11882.05101986</v>
      </c>
      <c r="J744" s="89">
        <f t="shared" si="184"/>
        <v>14720.928790400003</v>
      </c>
      <c r="K744" s="89">
        <f t="shared" si="184"/>
        <v>17877.435185400002</v>
      </c>
      <c r="M744" s="32"/>
      <c r="N744" s="6"/>
      <c r="O744" s="1"/>
      <c r="P744" s="6"/>
      <c r="Q744" s="6"/>
      <c r="R744" s="1"/>
      <c r="S744" s="1"/>
      <c r="T744" s="1"/>
      <c r="U744" s="1"/>
      <c r="V744" s="1"/>
      <c r="W744" s="1"/>
      <c r="X744" s="3"/>
      <c r="Y744" s="3"/>
      <c r="Z744" s="3"/>
      <c r="AA744" s="3"/>
      <c r="AB744" s="3"/>
      <c r="AC744" s="3"/>
      <c r="AD744" s="3"/>
      <c r="AE744" s="3"/>
      <c r="AF744" s="3"/>
      <c r="AG744" s="3"/>
      <c r="AH744" s="3"/>
      <c r="AI744" s="3"/>
    </row>
    <row r="745" spans="1:35" ht="14.5" hidden="1" outlineLevel="1">
      <c r="A745" s="23" t="s">
        <v>1</v>
      </c>
      <c r="B745" s="89">
        <f t="shared" ref="B745:K745" si="185">B$734*B60*1000</f>
        <v>468.31738987955754</v>
      </c>
      <c r="C745" s="89">
        <f t="shared" si="185"/>
        <v>585.19861106000019</v>
      </c>
      <c r="D745" s="89">
        <f t="shared" si="185"/>
        <v>663.88073864</v>
      </c>
      <c r="E745" s="89">
        <f t="shared" si="185"/>
        <v>785.35696260000009</v>
      </c>
      <c r="F745" s="89">
        <f t="shared" si="185"/>
        <v>931.7471671200002</v>
      </c>
      <c r="G745" s="89">
        <f t="shared" si="185"/>
        <v>1102.2428320400002</v>
      </c>
      <c r="H745" s="89">
        <f t="shared" si="185"/>
        <v>1294.7792632600001</v>
      </c>
      <c r="I745" s="89">
        <f t="shared" si="185"/>
        <v>1495.4385320000001</v>
      </c>
      <c r="J745" s="89">
        <f t="shared" si="185"/>
        <v>1716.6359154000002</v>
      </c>
      <c r="K745" s="89">
        <f t="shared" si="185"/>
        <v>1977.8578204000003</v>
      </c>
      <c r="M745" s="32"/>
      <c r="N745" s="6"/>
      <c r="O745" s="1"/>
      <c r="P745" s="6"/>
      <c r="Q745" s="6"/>
      <c r="R745" s="1"/>
      <c r="S745" s="1"/>
      <c r="T745" s="1"/>
      <c r="U745" s="1"/>
      <c r="V745" s="1"/>
      <c r="W745" s="1"/>
      <c r="X745" s="3"/>
      <c r="Y745" s="3"/>
      <c r="Z745" s="3"/>
      <c r="AA745" s="3"/>
      <c r="AB745" s="3"/>
      <c r="AC745" s="3"/>
      <c r="AD745" s="3"/>
      <c r="AE745" s="3"/>
      <c r="AF745" s="3"/>
      <c r="AG745" s="3"/>
      <c r="AH745" s="3"/>
      <c r="AI745" s="3"/>
    </row>
    <row r="746" spans="1:35" ht="14.5" hidden="1" outlineLevel="1">
      <c r="A746" s="23" t="s">
        <v>7</v>
      </c>
      <c r="B746" s="89">
        <f t="shared" ref="B746:K746" si="186">B$734*B61*1000</f>
        <v>449.80984651116466</v>
      </c>
      <c r="C746" s="89">
        <f t="shared" si="186"/>
        <v>845.25564103400006</v>
      </c>
      <c r="D746" s="89">
        <f t="shared" si="186"/>
        <v>1302.7995650599998</v>
      </c>
      <c r="E746" s="89">
        <f t="shared" si="186"/>
        <v>1892.4622586800001</v>
      </c>
      <c r="F746" s="89">
        <f t="shared" si="186"/>
        <v>2627.5287556000007</v>
      </c>
      <c r="G746" s="89">
        <f t="shared" si="186"/>
        <v>3392.7900752200007</v>
      </c>
      <c r="H746" s="89">
        <f t="shared" si="186"/>
        <v>4207.0972022800006</v>
      </c>
      <c r="I746" s="89">
        <f t="shared" si="186"/>
        <v>5023.6882493000012</v>
      </c>
      <c r="J746" s="89">
        <f t="shared" si="186"/>
        <v>5793.2232614200002</v>
      </c>
      <c r="K746" s="89">
        <f t="shared" si="186"/>
        <v>6556.2887608399997</v>
      </c>
      <c r="M746" s="32"/>
      <c r="N746" s="6"/>
      <c r="O746" s="1"/>
      <c r="P746" s="6"/>
      <c r="Q746" s="6"/>
      <c r="R746" s="1"/>
      <c r="S746" s="1"/>
      <c r="T746" s="1"/>
      <c r="U746" s="1"/>
      <c r="V746" s="1"/>
      <c r="W746" s="1"/>
      <c r="X746" s="3"/>
      <c r="Y746" s="3"/>
      <c r="Z746" s="3"/>
      <c r="AA746" s="3"/>
      <c r="AB746" s="3"/>
      <c r="AC746" s="3"/>
      <c r="AD746" s="3"/>
      <c r="AE746" s="3"/>
      <c r="AF746" s="3"/>
      <c r="AG746" s="3"/>
    </row>
    <row r="747" spans="1:35" ht="14.5" hidden="1" outlineLevel="1">
      <c r="A747" s="23" t="s">
        <v>8</v>
      </c>
      <c r="B747" s="89">
        <f t="shared" ref="B747:K747" si="187">B$734*B62*1000</f>
        <v>496.92531270655564</v>
      </c>
      <c r="C747" s="89">
        <f t="shared" si="187"/>
        <v>1571.2646512220001</v>
      </c>
      <c r="D747" s="89">
        <f t="shared" si="187"/>
        <v>3279.4531656600006</v>
      </c>
      <c r="E747" s="89">
        <f t="shared" si="187"/>
        <v>5144.2057809800008</v>
      </c>
      <c r="F747" s="89">
        <f t="shared" si="187"/>
        <v>7004.9663586000006</v>
      </c>
      <c r="G747" s="89">
        <f t="shared" si="187"/>
        <v>8863.1244381399993</v>
      </c>
      <c r="H747" s="89">
        <f t="shared" si="187"/>
        <v>10925.662537720002</v>
      </c>
      <c r="I747" s="89">
        <f t="shared" si="187"/>
        <v>13084.5510166</v>
      </c>
      <c r="J747" s="89">
        <f t="shared" si="187"/>
        <v>15094.336142200002</v>
      </c>
      <c r="K747" s="89">
        <f t="shared" si="187"/>
        <v>16752.985323200002</v>
      </c>
      <c r="M747" s="32"/>
      <c r="N747" s="9" t="s">
        <v>9</v>
      </c>
      <c r="O747" s="1"/>
      <c r="P747" s="6"/>
      <c r="Q747" s="6"/>
      <c r="R747" s="1"/>
      <c r="S747" s="1"/>
      <c r="T747" s="1"/>
      <c r="U747" s="1"/>
      <c r="V747" s="1"/>
      <c r="W747" s="1"/>
      <c r="X747" s="3"/>
      <c r="Y747" s="3"/>
      <c r="Z747" s="3"/>
      <c r="AA747" s="3"/>
      <c r="AB747" s="3"/>
      <c r="AC747" s="3"/>
      <c r="AD747" s="3"/>
      <c r="AE747" s="3"/>
      <c r="AF747" s="3"/>
      <c r="AG747" s="3"/>
    </row>
    <row r="748" spans="1:35" ht="14.5" hidden="1" outlineLevel="1">
      <c r="A748" s="23" t="s">
        <v>89</v>
      </c>
      <c r="B748" s="89">
        <f>SUM(B738:B747)</f>
        <v>7377.6910218137091</v>
      </c>
      <c r="C748" s="89">
        <f t="shared" ref="C748:K748" si="188">SUM(C738:C747)</f>
        <v>14560.185734724002</v>
      </c>
      <c r="D748" s="89">
        <f t="shared" si="188"/>
        <v>22513.862214032</v>
      </c>
      <c r="E748" s="89">
        <f t="shared" si="188"/>
        <v>31229.644981149999</v>
      </c>
      <c r="F748" s="89">
        <f t="shared" si="188"/>
        <v>40630.133890584009</v>
      </c>
      <c r="G748" s="89">
        <f t="shared" si="188"/>
        <v>50794.283978214007</v>
      </c>
      <c r="H748" s="89">
        <f t="shared" si="188"/>
        <v>62011.896612456003</v>
      </c>
      <c r="I748" s="89">
        <f t="shared" si="188"/>
        <v>74000.500740166011</v>
      </c>
      <c r="J748" s="89">
        <f t="shared" si="188"/>
        <v>86380.338774016011</v>
      </c>
      <c r="K748" s="89">
        <f t="shared" si="188"/>
        <v>98799.244750947997</v>
      </c>
      <c r="M748" s="32"/>
      <c r="N748" s="9"/>
      <c r="O748" s="1"/>
      <c r="P748" s="6"/>
      <c r="Q748" s="6"/>
      <c r="R748" s="1"/>
      <c r="S748" s="1"/>
      <c r="T748" s="1"/>
      <c r="U748" s="1"/>
      <c r="V748" s="1"/>
      <c r="W748" s="1"/>
      <c r="X748" s="3"/>
      <c r="Y748" s="3"/>
      <c r="Z748" s="3"/>
      <c r="AA748" s="3"/>
      <c r="AB748" s="3"/>
      <c r="AC748" s="3"/>
      <c r="AD748" s="3"/>
      <c r="AE748" s="3"/>
      <c r="AF748" s="3"/>
      <c r="AG748" s="3"/>
    </row>
    <row r="749" spans="1:35" ht="14.5" hidden="1" outlineLevel="1">
      <c r="A749" s="32"/>
      <c r="B749" s="5"/>
      <c r="C749" s="5"/>
      <c r="D749" s="5"/>
      <c r="E749" s="5"/>
      <c r="F749" s="5"/>
      <c r="G749" s="5"/>
      <c r="H749" s="5"/>
      <c r="I749" s="5"/>
      <c r="J749" s="5"/>
      <c r="K749" s="5"/>
      <c r="L749" s="5"/>
      <c r="M749" s="10" t="s">
        <v>9</v>
      </c>
      <c r="N749" s="5"/>
      <c r="O749" s="5"/>
      <c r="P749" s="5"/>
      <c r="Q749" s="5"/>
      <c r="R749" s="5"/>
      <c r="S749" s="5"/>
      <c r="T749" s="5"/>
    </row>
    <row r="750" spans="1:35" hidden="1" outlineLevel="1">
      <c r="A750" s="10" t="s">
        <v>99</v>
      </c>
      <c r="B750" s="6"/>
      <c r="C750" s="6"/>
      <c r="D750" s="6"/>
      <c r="E750" s="6"/>
      <c r="F750" s="6"/>
      <c r="G750" s="6"/>
      <c r="H750" s="6"/>
      <c r="I750" s="6"/>
      <c r="J750" s="9" t="s">
        <v>102</v>
      </c>
      <c r="K750" s="6"/>
      <c r="L750" s="55"/>
      <c r="M750" s="5"/>
      <c r="N750" s="5"/>
      <c r="O750" s="5"/>
      <c r="P750" s="5"/>
      <c r="Q750" s="5"/>
      <c r="R750" s="5"/>
      <c r="S750" s="5"/>
      <c r="T750" s="5"/>
    </row>
    <row r="751" spans="1:35" ht="14.5" hidden="1" outlineLevel="1">
      <c r="A751" s="21"/>
      <c r="B751" s="21">
        <v>2010</v>
      </c>
      <c r="C751" s="21">
        <v>2020</v>
      </c>
      <c r="D751" s="21">
        <v>2030</v>
      </c>
      <c r="E751" s="21">
        <v>2040</v>
      </c>
      <c r="F751" s="21">
        <v>2050</v>
      </c>
      <c r="G751" s="21">
        <v>2060</v>
      </c>
      <c r="H751" s="21">
        <v>2070</v>
      </c>
      <c r="I751" s="21">
        <v>2080</v>
      </c>
      <c r="J751" s="21">
        <v>2090</v>
      </c>
      <c r="K751" s="21">
        <v>2100</v>
      </c>
      <c r="M751" s="32"/>
      <c r="N751" s="56"/>
      <c r="O751" s="16"/>
      <c r="P751" s="56"/>
      <c r="Q751" s="56"/>
      <c r="R751" s="56"/>
      <c r="S751" s="56"/>
      <c r="T751" s="56"/>
      <c r="U751" s="56"/>
      <c r="V751" s="56"/>
      <c r="W751" s="57"/>
    </row>
    <row r="752" spans="1:35" ht="14.5" hidden="1" outlineLevel="1">
      <c r="A752" s="21" t="s">
        <v>89</v>
      </c>
      <c r="B752" s="87">
        <f>'[4]Container data'!$H$46</f>
        <v>3.9252292421518119E-4</v>
      </c>
      <c r="C752" s="87">
        <f>'[4]Container data'!$H$51</f>
        <v>3.4260295150494397E-4</v>
      </c>
      <c r="D752" s="87">
        <f>'[4]Container data'!$H$52</f>
        <v>2.9454618701663327E-4</v>
      </c>
      <c r="E752" s="87">
        <f>'[4]Container data'!$H$53</f>
        <v>2.5323032362955432E-4</v>
      </c>
      <c r="F752" s="87">
        <f>'[4]Container data'!$H$54</f>
        <v>2.1770981812746271E-4</v>
      </c>
      <c r="G752" s="87">
        <f>'[4]Container data'!$H$55</f>
        <v>1.871717582228811E-4</v>
      </c>
      <c r="H752" s="87">
        <f>'[4]Container data'!$H$56</f>
        <v>1.6334475517693094E-4</v>
      </c>
      <c r="I752" s="87">
        <f>'[4]Container data'!$H$56</f>
        <v>1.6334475517693094E-4</v>
      </c>
      <c r="J752" s="87">
        <f>'[4]Container data'!$H$58</f>
        <v>1.2631097848279306E-4</v>
      </c>
      <c r="K752" s="87">
        <f>'[4]Container data'!$H$59</f>
        <v>1.1192070969008277E-4</v>
      </c>
      <c r="M752" s="32"/>
      <c r="N752" s="6"/>
      <c r="O752" s="1"/>
      <c r="P752" s="6"/>
      <c r="Q752" s="6"/>
      <c r="R752" s="1"/>
      <c r="S752" s="1"/>
      <c r="T752" s="1"/>
      <c r="U752" s="1"/>
      <c r="V752" s="1"/>
      <c r="W752" s="1"/>
      <c r="X752" s="3"/>
      <c r="Y752" s="3"/>
      <c r="Z752" s="3"/>
      <c r="AA752" s="3"/>
      <c r="AB752" s="3"/>
      <c r="AC752" s="3"/>
      <c r="AD752" s="3"/>
      <c r="AE752" s="3"/>
      <c r="AF752" s="3"/>
      <c r="AG752" s="3"/>
    </row>
    <row r="753" spans="1:35" ht="14.5" hidden="1" outlineLevel="1">
      <c r="A753" s="79"/>
      <c r="B753" s="86"/>
      <c r="C753" s="2"/>
      <c r="D753" s="2"/>
      <c r="E753" s="2"/>
      <c r="F753" s="2"/>
      <c r="G753" s="2"/>
      <c r="H753" s="2"/>
      <c r="I753" s="2"/>
      <c r="J753" s="2"/>
      <c r="K753" s="2"/>
      <c r="M753" s="32"/>
      <c r="N753" s="6"/>
      <c r="O753" s="1"/>
      <c r="P753" s="6"/>
      <c r="Q753" s="6"/>
      <c r="R753" s="1"/>
      <c r="S753" s="1"/>
      <c r="T753" s="1"/>
      <c r="U753" s="1"/>
      <c r="V753" s="1"/>
      <c r="W753" s="1"/>
      <c r="X753" s="3"/>
      <c r="Y753" s="3"/>
      <c r="Z753" s="3"/>
      <c r="AA753" s="3"/>
      <c r="AB753" s="3"/>
      <c r="AC753" s="3"/>
      <c r="AD753" s="3"/>
      <c r="AE753" s="3"/>
      <c r="AF753" s="3"/>
      <c r="AG753" s="3"/>
    </row>
    <row r="754" spans="1:35" collapsed="1">
      <c r="A754" s="10" t="s">
        <v>100</v>
      </c>
      <c r="B754" s="6"/>
      <c r="C754" s="6"/>
      <c r="D754" s="6"/>
      <c r="E754" s="6"/>
      <c r="F754" s="6"/>
      <c r="G754" s="6"/>
      <c r="H754" s="6"/>
      <c r="I754" s="6"/>
      <c r="J754" s="9" t="s">
        <v>104</v>
      </c>
      <c r="K754" s="6"/>
      <c r="L754" s="55"/>
      <c r="M754" s="5"/>
      <c r="N754" s="5"/>
      <c r="O754" s="5"/>
      <c r="P754" s="5"/>
      <c r="Q754" s="5"/>
      <c r="R754" s="5"/>
      <c r="S754" s="5"/>
      <c r="T754" s="5"/>
    </row>
    <row r="755" spans="1:35" ht="14.5">
      <c r="A755" s="84"/>
      <c r="B755" s="84">
        <v>2010</v>
      </c>
      <c r="C755" s="84">
        <v>2020</v>
      </c>
      <c r="D755" s="84">
        <v>2030</v>
      </c>
      <c r="E755" s="84">
        <v>2040</v>
      </c>
      <c r="F755" s="84">
        <v>2050</v>
      </c>
      <c r="G755" s="84">
        <v>2060</v>
      </c>
      <c r="H755" s="84">
        <v>2070</v>
      </c>
      <c r="I755" s="84">
        <v>2080</v>
      </c>
      <c r="J755" s="84">
        <v>2090</v>
      </c>
      <c r="K755" s="84">
        <v>2100</v>
      </c>
      <c r="L755" s="84">
        <v>2110</v>
      </c>
      <c r="M755" s="84">
        <v>2120</v>
      </c>
      <c r="N755" s="84">
        <v>2130</v>
      </c>
      <c r="O755" s="84">
        <v>2140</v>
      </c>
      <c r="P755" s="84">
        <v>2150</v>
      </c>
      <c r="Q755" s="56"/>
      <c r="R755" s="56"/>
      <c r="S755" s="56"/>
      <c r="T755" s="56"/>
      <c r="U755" s="56"/>
      <c r="V755" s="56"/>
      <c r="W755" s="57"/>
    </row>
    <row r="756" spans="1:35" ht="14.5">
      <c r="A756" s="84" t="s">
        <v>5</v>
      </c>
      <c r="B756" s="90">
        <f>B738*B$752</f>
        <v>6.1268312991709907E-2</v>
      </c>
      <c r="C756" s="90">
        <f t="shared" ref="C756:K756" si="189">C738*C$752</f>
        <v>0.1244507747894583</v>
      </c>
      <c r="D756" s="90">
        <f t="shared" si="189"/>
        <v>0.20126079920410497</v>
      </c>
      <c r="E756" s="90">
        <f t="shared" si="189"/>
        <v>0.31892961833506361</v>
      </c>
      <c r="F756" s="90">
        <f t="shared" si="189"/>
        <v>0.47093261261027242</v>
      </c>
      <c r="G756" s="90">
        <f t="shared" si="189"/>
        <v>0.64083944575345775</v>
      </c>
      <c r="H756" s="90">
        <f t="shared" si="189"/>
        <v>0.81616263939106382</v>
      </c>
      <c r="I756" s="90">
        <f t="shared" si="189"/>
        <v>1.1092830155301427</v>
      </c>
      <c r="J756" s="90">
        <f t="shared" si="189"/>
        <v>1.1199892503513968</v>
      </c>
      <c r="K756" s="90">
        <f t="shared" si="189"/>
        <v>1.2710371796874307</v>
      </c>
      <c r="M756" s="32"/>
      <c r="N756" s="6"/>
      <c r="O756" s="1"/>
      <c r="P756" s="6"/>
      <c r="Q756" s="6"/>
      <c r="R756" s="1"/>
      <c r="S756" s="1"/>
      <c r="T756" s="1"/>
      <c r="U756" s="1"/>
      <c r="V756" s="1"/>
      <c r="W756" s="1"/>
      <c r="X756" s="3"/>
      <c r="Y756" s="3"/>
      <c r="Z756" s="3"/>
      <c r="AA756" s="3"/>
      <c r="AB756" s="3"/>
      <c r="AC756" s="3"/>
      <c r="AD756" s="3"/>
      <c r="AE756" s="3"/>
      <c r="AF756" s="3"/>
      <c r="AG756" s="3"/>
      <c r="AH756" s="3"/>
      <c r="AI756" s="3"/>
    </row>
    <row r="757" spans="1:35" ht="14.5">
      <c r="A757" s="84" t="s">
        <v>6</v>
      </c>
      <c r="B757" s="90">
        <f t="shared" ref="B757:K765" si="190">B739*B$752</f>
        <v>0.43748531540902241</v>
      </c>
      <c r="C757" s="90">
        <f t="shared" si="190"/>
        <v>1.2249148356095683</v>
      </c>
      <c r="D757" s="90">
        <f t="shared" si="190"/>
        <v>1.7469854630110797</v>
      </c>
      <c r="E757" s="90">
        <f t="shared" si="190"/>
        <v>1.9612797316492139</v>
      </c>
      <c r="F757" s="90">
        <f t="shared" si="190"/>
        <v>1.9985280768894629</v>
      </c>
      <c r="G757" s="90">
        <f t="shared" si="190"/>
        <v>1.9351417480030089</v>
      </c>
      <c r="H757" s="90">
        <f t="shared" si="190"/>
        <v>1.8252485385622115</v>
      </c>
      <c r="I757" s="90">
        <f t="shared" si="190"/>
        <v>1.9107649667582123</v>
      </c>
      <c r="J757" s="90">
        <f t="shared" si="190"/>
        <v>1.5008950060851176</v>
      </c>
      <c r="K757" s="90">
        <f t="shared" si="190"/>
        <v>1.2947256831828771</v>
      </c>
      <c r="M757" s="32"/>
      <c r="N757" s="6"/>
      <c r="O757" s="1"/>
      <c r="P757" s="6"/>
      <c r="Q757" s="6"/>
      <c r="R757" s="1"/>
      <c r="S757" s="1"/>
      <c r="T757" s="1"/>
      <c r="U757" s="1"/>
      <c r="V757" s="1"/>
      <c r="W757" s="1"/>
      <c r="X757" s="3"/>
      <c r="Y757" s="3"/>
      <c r="Z757" s="3"/>
      <c r="AA757" s="3"/>
      <c r="AB757" s="3"/>
      <c r="AC757" s="3"/>
      <c r="AD757" s="3"/>
      <c r="AE757" s="3"/>
      <c r="AF757" s="3"/>
      <c r="AG757" s="3"/>
      <c r="AH757" s="3"/>
      <c r="AI757" s="3"/>
    </row>
    <row r="758" spans="1:35" ht="14.5">
      <c r="A758" s="84" t="s">
        <v>11</v>
      </c>
      <c r="B758" s="90">
        <f t="shared" si="190"/>
        <v>0.70072595862637566</v>
      </c>
      <c r="C758" s="90">
        <f t="shared" si="190"/>
        <v>0.95768467714805716</v>
      </c>
      <c r="D758" s="90">
        <f t="shared" si="190"/>
        <v>1.1554531394762644</v>
      </c>
      <c r="E758" s="90">
        <f t="shared" si="190"/>
        <v>1.347011006557183</v>
      </c>
      <c r="F758" s="90">
        <f t="shared" si="190"/>
        <v>1.5029583059490348</v>
      </c>
      <c r="G758" s="90">
        <f t="shared" si="190"/>
        <v>1.6330020193171262</v>
      </c>
      <c r="H758" s="90">
        <f t="shared" si="190"/>
        <v>1.7634239784647838</v>
      </c>
      <c r="I758" s="90">
        <f t="shared" si="190"/>
        <v>2.1341561663689177</v>
      </c>
      <c r="J758" s="90">
        <f t="shared" si="190"/>
        <v>1.9650572669528459</v>
      </c>
      <c r="K758" s="90">
        <f t="shared" si="190"/>
        <v>2.0482599882670978</v>
      </c>
      <c r="M758" s="32"/>
      <c r="N758" s="6"/>
      <c r="O758" s="1"/>
      <c r="P758" s="6"/>
      <c r="Q758" s="6"/>
      <c r="R758" s="1"/>
      <c r="S758" s="1"/>
      <c r="T758" s="1"/>
      <c r="U758" s="1"/>
      <c r="V758" s="1"/>
      <c r="W758" s="1"/>
      <c r="X758" s="3"/>
      <c r="Y758" s="3"/>
      <c r="Z758" s="3"/>
      <c r="AA758" s="3"/>
      <c r="AB758" s="3"/>
      <c r="AC758" s="3"/>
      <c r="AD758" s="3"/>
      <c r="AE758" s="3"/>
      <c r="AF758" s="3"/>
      <c r="AG758" s="3"/>
      <c r="AH758" s="3"/>
      <c r="AI758" s="3"/>
    </row>
    <row r="759" spans="1:35" ht="14.5">
      <c r="A759" s="84" t="s">
        <v>2</v>
      </c>
      <c r="B759" s="90">
        <f t="shared" si="190"/>
        <v>0.13139572843430142</v>
      </c>
      <c r="C759" s="90">
        <f t="shared" si="190"/>
        <v>0.238915541929341</v>
      </c>
      <c r="D759" s="90">
        <f t="shared" si="190"/>
        <v>0.29812218949394187</v>
      </c>
      <c r="E759" s="90">
        <f t="shared" si="190"/>
        <v>0.31526398108264336</v>
      </c>
      <c r="F759" s="90">
        <f t="shared" si="190"/>
        <v>0.31212567898178273</v>
      </c>
      <c r="G759" s="90">
        <f t="shared" si="190"/>
        <v>0.31150160567012747</v>
      </c>
      <c r="H759" s="90">
        <f t="shared" si="190"/>
        <v>0.31816581454190318</v>
      </c>
      <c r="I759" s="90">
        <f t="shared" si="190"/>
        <v>0.36647866088779052</v>
      </c>
      <c r="J759" s="90">
        <f t="shared" si="190"/>
        <v>0.3188233542124001</v>
      </c>
      <c r="K759" s="90">
        <f t="shared" si="190"/>
        <v>0.31098466820720205</v>
      </c>
      <c r="M759" s="32"/>
      <c r="N759" s="6"/>
      <c r="O759" s="1"/>
      <c r="P759" s="6"/>
      <c r="Q759" s="6"/>
      <c r="R759" s="1"/>
      <c r="S759" s="1"/>
      <c r="T759" s="1"/>
      <c r="U759" s="1"/>
      <c r="V759" s="1"/>
      <c r="W759" s="1"/>
      <c r="X759" s="3"/>
      <c r="Y759" s="3"/>
      <c r="Z759" s="3"/>
      <c r="AA759" s="3"/>
      <c r="AB759" s="3"/>
      <c r="AC759" s="3"/>
      <c r="AD759" s="3"/>
      <c r="AE759" s="3"/>
      <c r="AF759" s="3"/>
      <c r="AG759" s="3"/>
      <c r="AH759" s="3"/>
      <c r="AI759" s="3"/>
    </row>
    <row r="760" spans="1:35" ht="14.5">
      <c r="A760" s="84" t="s">
        <v>3</v>
      </c>
      <c r="B760" s="90">
        <f t="shared" si="190"/>
        <v>0.24388583376844253</v>
      </c>
      <c r="C760" s="90">
        <f t="shared" si="190"/>
        <v>0.38045053653889749</v>
      </c>
      <c r="D760" s="90">
        <f t="shared" si="190"/>
        <v>0.46071018321843676</v>
      </c>
      <c r="E760" s="90">
        <f t="shared" si="190"/>
        <v>0.53982465372613642</v>
      </c>
      <c r="F760" s="90">
        <f t="shared" si="190"/>
        <v>0.60661080594888361</v>
      </c>
      <c r="G760" s="90">
        <f t="shared" si="190"/>
        <v>0.6432228191220839</v>
      </c>
      <c r="H760" s="90">
        <f t="shared" si="190"/>
        <v>0.67226374130537114</v>
      </c>
      <c r="I760" s="90">
        <f t="shared" si="190"/>
        <v>0.79046043846289449</v>
      </c>
      <c r="J760" s="90">
        <f t="shared" si="190"/>
        <v>0.69931488526553309</v>
      </c>
      <c r="K760" s="90">
        <f t="shared" si="190"/>
        <v>0.68279973991881504</v>
      </c>
      <c r="M760" s="32"/>
      <c r="N760" s="6"/>
      <c r="O760" s="1"/>
      <c r="P760" s="6"/>
      <c r="Q760" s="6"/>
      <c r="R760" s="1"/>
      <c r="S760" s="1"/>
      <c r="T760" s="1"/>
      <c r="U760" s="1"/>
      <c r="V760" s="1"/>
      <c r="W760" s="1"/>
      <c r="X760" s="3"/>
      <c r="Y760" s="3"/>
      <c r="Z760" s="3"/>
      <c r="AA760" s="3"/>
      <c r="AB760" s="3"/>
      <c r="AC760" s="3"/>
      <c r="AD760" s="3"/>
      <c r="AE760" s="3"/>
      <c r="AF760" s="3"/>
      <c r="AG760" s="3"/>
      <c r="AH760" s="3"/>
      <c r="AI760" s="3"/>
    </row>
    <row r="761" spans="1:35" ht="14.5">
      <c r="A761" s="84" t="s">
        <v>4</v>
      </c>
      <c r="B761" s="90">
        <f t="shared" si="190"/>
        <v>0.1352118909584136</v>
      </c>
      <c r="C761" s="90">
        <f t="shared" si="190"/>
        <v>0.21822661109798441</v>
      </c>
      <c r="D761" s="90">
        <f t="shared" si="190"/>
        <v>0.28667418999875532</v>
      </c>
      <c r="E761" s="90">
        <f t="shared" si="190"/>
        <v>0.36373136403691314</v>
      </c>
      <c r="F761" s="90">
        <f t="shared" si="190"/>
        <v>0.42793330323174389</v>
      </c>
      <c r="G761" s="90">
        <f t="shared" si="190"/>
        <v>0.47392456018226908</v>
      </c>
      <c r="H761" s="90">
        <f t="shared" si="190"/>
        <v>0.51574718950375575</v>
      </c>
      <c r="I761" s="90">
        <f t="shared" si="190"/>
        <v>0.6334217630605089</v>
      </c>
      <c r="J761" s="90">
        <f t="shared" si="190"/>
        <v>0.59213240110128684</v>
      </c>
      <c r="K761" s="90">
        <f t="shared" si="190"/>
        <v>0.61886534794677961</v>
      </c>
      <c r="M761" s="32"/>
      <c r="N761" s="6"/>
      <c r="O761" s="1"/>
      <c r="P761" s="6"/>
      <c r="Q761" s="6"/>
      <c r="R761" s="1"/>
      <c r="S761" s="1"/>
      <c r="T761" s="1"/>
      <c r="U761" s="1"/>
      <c r="V761" s="1"/>
      <c r="W761" s="1"/>
      <c r="X761" s="3"/>
      <c r="Y761" s="3"/>
      <c r="Z761" s="3"/>
      <c r="AA761" s="3"/>
      <c r="AB761" s="3"/>
      <c r="AC761" s="3"/>
      <c r="AD761" s="3"/>
      <c r="AE761" s="3"/>
      <c r="AF761" s="3"/>
      <c r="AG761" s="3"/>
      <c r="AH761" s="3"/>
      <c r="AI761" s="3"/>
    </row>
    <row r="762" spans="1:35" ht="14.5">
      <c r="A762" s="84" t="s">
        <v>0</v>
      </c>
      <c r="B762" s="90">
        <f t="shared" si="190"/>
        <v>0.63049924916032996</v>
      </c>
      <c r="C762" s="90">
        <f t="shared" si="190"/>
        <v>0.81532187419907232</v>
      </c>
      <c r="D762" s="90">
        <f t="shared" si="190"/>
        <v>0.93693769577807018</v>
      </c>
      <c r="E762" s="90">
        <f t="shared" si="190"/>
        <v>1.0814788272647831</v>
      </c>
      <c r="F762" s="90">
        <f t="shared" si="190"/>
        <v>1.2265510104816926</v>
      </c>
      <c r="G762" s="90">
        <f t="shared" si="190"/>
        <v>1.3693534448701494</v>
      </c>
      <c r="H762" s="90">
        <f t="shared" si="190"/>
        <v>1.5349538318027003</v>
      </c>
      <c r="I762" s="90">
        <f t="shared" si="190"/>
        <v>1.9408707148388344</v>
      </c>
      <c r="J762" s="90">
        <f t="shared" si="190"/>
        <v>1.8594149196909435</v>
      </c>
      <c r="K762" s="90">
        <f t="shared" si="190"/>
        <v>2.0008552333884246</v>
      </c>
      <c r="M762" s="32"/>
      <c r="N762" s="6"/>
      <c r="O762" s="1"/>
      <c r="P762" s="6"/>
      <c r="Q762" s="6"/>
      <c r="R762" s="1"/>
      <c r="S762" s="1"/>
      <c r="T762" s="1"/>
      <c r="U762" s="1"/>
      <c r="V762" s="1"/>
      <c r="W762" s="1"/>
      <c r="X762" s="3"/>
      <c r="Y762" s="3"/>
      <c r="Z762" s="3"/>
      <c r="AA762" s="3"/>
      <c r="AB762" s="3"/>
      <c r="AC762" s="3"/>
      <c r="AD762" s="3"/>
      <c r="AE762" s="3"/>
      <c r="AF762" s="3"/>
      <c r="AG762" s="3"/>
      <c r="AH762" s="3"/>
      <c r="AI762" s="3"/>
    </row>
    <row r="763" spans="1:35" ht="14.5">
      <c r="A763" s="84" t="s">
        <v>1</v>
      </c>
      <c r="B763" s="90">
        <f t="shared" si="190"/>
        <v>0.18382531133634503</v>
      </c>
      <c r="C763" s="90">
        <f t="shared" si="190"/>
        <v>0.2004907713657498</v>
      </c>
      <c r="D763" s="90">
        <f t="shared" si="190"/>
        <v>0.19554354020019807</v>
      </c>
      <c r="E763" s="90">
        <f t="shared" si="190"/>
        <v>0.19887619780392182</v>
      </c>
      <c r="F763" s="90">
        <f t="shared" si="190"/>
        <v>0.20285050629447385</v>
      </c>
      <c r="G763" s="90">
        <f t="shared" si="190"/>
        <v>0.20630872886149465</v>
      </c>
      <c r="H763" s="90">
        <f t="shared" si="190"/>
        <v>0.21149540176537174</v>
      </c>
      <c r="I763" s="90">
        <f t="shared" si="190"/>
        <v>0.24427204089168902</v>
      </c>
      <c r="J763" s="90">
        <f t="shared" si="190"/>
        <v>0.21682996217287917</v>
      </c>
      <c r="K763" s="90">
        <f t="shared" si="190"/>
        <v>0.22136325092524831</v>
      </c>
      <c r="M763" s="32"/>
      <c r="N763" s="6"/>
      <c r="O763" s="1"/>
      <c r="P763" s="6"/>
      <c r="Q763" s="6"/>
      <c r="R763" s="1"/>
      <c r="S763" s="1"/>
      <c r="T763" s="1"/>
      <c r="U763" s="1"/>
      <c r="V763" s="1"/>
      <c r="W763" s="1"/>
      <c r="X763" s="3"/>
      <c r="Y763" s="3"/>
      <c r="Z763" s="3"/>
      <c r="AA763" s="3"/>
      <c r="AB763" s="3"/>
      <c r="AC763" s="3"/>
      <c r="AD763" s="3"/>
      <c r="AE763" s="3"/>
      <c r="AF763" s="3"/>
      <c r="AG763" s="3"/>
      <c r="AH763" s="3"/>
      <c r="AI763" s="3"/>
    </row>
    <row r="764" spans="1:35" ht="14.5">
      <c r="A764" s="84" t="s">
        <v>7</v>
      </c>
      <c r="B764" s="90">
        <f t="shared" si="190"/>
        <v>0.17656067629334418</v>
      </c>
      <c r="C764" s="90">
        <f t="shared" si="190"/>
        <v>0.28958707739445183</v>
      </c>
      <c r="D764" s="90">
        <f t="shared" si="190"/>
        <v>0.3837346443353512</v>
      </c>
      <c r="E764" s="90">
        <f t="shared" si="190"/>
        <v>0.47922883022225377</v>
      </c>
      <c r="F764" s="90">
        <f t="shared" si="190"/>
        <v>0.57203880750635461</v>
      </c>
      <c r="G764" s="90">
        <f t="shared" si="190"/>
        <v>0.63503448366006854</v>
      </c>
      <c r="H764" s="90">
        <f t="shared" si="190"/>
        <v>0.68720726251197783</v>
      </c>
      <c r="I764" s="90">
        <f t="shared" si="190"/>
        <v>0.82059312716713351</v>
      </c>
      <c r="J764" s="90">
        <f t="shared" si="190"/>
        <v>0.73174769871923784</v>
      </c>
      <c r="K764" s="90">
        <f t="shared" si="190"/>
        <v>0.73378449104632615</v>
      </c>
      <c r="M764" s="32"/>
      <c r="N764" s="6"/>
      <c r="O764" s="1"/>
      <c r="P764" s="6"/>
      <c r="Q764" s="6"/>
      <c r="R764" s="1"/>
      <c r="S764" s="1"/>
      <c r="T764" s="1"/>
      <c r="U764" s="1"/>
      <c r="V764" s="1"/>
      <c r="W764" s="1"/>
      <c r="X764" s="3"/>
      <c r="Y764" s="3"/>
      <c r="Z764" s="3"/>
      <c r="AA764" s="3"/>
      <c r="AB764" s="3"/>
      <c r="AC764" s="3"/>
      <c r="AD764" s="3"/>
      <c r="AE764" s="3"/>
      <c r="AF764" s="3"/>
      <c r="AG764" s="3"/>
    </row>
    <row r="765" spans="1:35" ht="14.5">
      <c r="A765" s="84" t="s">
        <v>8</v>
      </c>
      <c r="B765" s="90">
        <f t="shared" si="190"/>
        <v>0.19505457686012057</v>
      </c>
      <c r="C765" s="90">
        <f t="shared" si="190"/>
        <v>0.53831990710404365</v>
      </c>
      <c r="D765" s="90">
        <f t="shared" si="190"/>
        <v>0.9659504254447806</v>
      </c>
      <c r="E765" s="90">
        <f t="shared" si="190"/>
        <v>1.3026688947345899</v>
      </c>
      <c r="F765" s="90">
        <f t="shared" si="190"/>
        <v>1.5250499519198009</v>
      </c>
      <c r="G765" s="90">
        <f t="shared" si="190"/>
        <v>1.6589265844348489</v>
      </c>
      <c r="H765" s="90">
        <f t="shared" si="190"/>
        <v>1.7846496723696397</v>
      </c>
      <c r="I765" s="90">
        <f t="shared" si="190"/>
        <v>2.1372927824065902</v>
      </c>
      <c r="J765" s="90">
        <f t="shared" si="190"/>
        <v>1.9065803676694699</v>
      </c>
      <c r="K765" s="90">
        <f t="shared" si="190"/>
        <v>1.8750060068000849</v>
      </c>
      <c r="M765" s="32"/>
      <c r="N765" s="9" t="s">
        <v>9</v>
      </c>
      <c r="O765" s="1"/>
      <c r="P765" s="6"/>
      <c r="Q765" s="6"/>
      <c r="R765" s="1"/>
      <c r="S765" s="1"/>
      <c r="T765" s="1"/>
      <c r="U765" s="1"/>
      <c r="V765" s="1"/>
      <c r="W765" s="1"/>
      <c r="X765" s="3"/>
      <c r="Y765" s="3"/>
      <c r="Z765" s="3"/>
      <c r="AA765" s="3"/>
      <c r="AB765" s="3"/>
      <c r="AC765" s="3"/>
      <c r="AD765" s="3"/>
      <c r="AE765" s="3"/>
      <c r="AF765" s="3"/>
      <c r="AG765" s="3"/>
    </row>
    <row r="766" spans="1:35" ht="14.5">
      <c r="A766" s="84" t="s">
        <v>89</v>
      </c>
      <c r="B766" s="90">
        <f>SUM(B756:B765)</f>
        <v>2.8959128538384054</v>
      </c>
      <c r="C766" s="90">
        <f t="shared" ref="C766:K766" si="191">SUM(C756:C765)</f>
        <v>4.9883626071766241</v>
      </c>
      <c r="D766" s="90">
        <f t="shared" si="191"/>
        <v>6.6313722701609823</v>
      </c>
      <c r="E766" s="90">
        <f t="shared" si="191"/>
        <v>7.9082931054127021</v>
      </c>
      <c r="F766" s="90">
        <f t="shared" si="191"/>
        <v>8.8455790598135025</v>
      </c>
      <c r="G766" s="90">
        <f t="shared" si="191"/>
        <v>9.5072554398746334</v>
      </c>
      <c r="H766" s="90">
        <f t="shared" si="191"/>
        <v>10.129318070218778</v>
      </c>
      <c r="I766" s="90">
        <f t="shared" si="191"/>
        <v>12.087593676372714</v>
      </c>
      <c r="J766" s="90">
        <f t="shared" si="191"/>
        <v>10.910785112221109</v>
      </c>
      <c r="K766" s="90">
        <f t="shared" si="191"/>
        <v>11.057681589370286</v>
      </c>
      <c r="M766" s="32"/>
      <c r="N766" s="9"/>
      <c r="O766" s="1"/>
      <c r="P766" s="6"/>
      <c r="Q766" s="6"/>
      <c r="R766" s="1"/>
      <c r="S766" s="1"/>
      <c r="T766" s="1"/>
      <c r="U766" s="1"/>
      <c r="V766" s="1"/>
      <c r="W766" s="1"/>
      <c r="X766" s="3"/>
      <c r="Y766" s="3"/>
      <c r="Z766" s="3"/>
      <c r="AA766" s="3"/>
      <c r="AB766" s="3"/>
      <c r="AC766" s="3"/>
      <c r="AD766" s="3"/>
      <c r="AE766" s="3"/>
      <c r="AF766" s="3"/>
      <c r="AG766" s="3"/>
    </row>
    <row r="767" spans="1:35" ht="14.5">
      <c r="A767" s="79"/>
      <c r="B767" s="1"/>
      <c r="C767" s="1"/>
      <c r="D767" s="1"/>
      <c r="E767" s="1"/>
      <c r="F767" s="1"/>
      <c r="G767" s="1"/>
      <c r="H767" s="1"/>
      <c r="I767" s="1"/>
      <c r="J767" s="1"/>
      <c r="K767" s="1"/>
      <c r="M767" s="32"/>
      <c r="N767" s="9"/>
      <c r="O767" s="1"/>
      <c r="P767" s="6"/>
      <c r="Q767" s="6"/>
      <c r="R767" s="1"/>
      <c r="S767" s="1"/>
      <c r="T767" s="1"/>
      <c r="U767" s="1"/>
      <c r="V767" s="1"/>
      <c r="W767" s="1"/>
      <c r="X767" s="3"/>
      <c r="Y767" s="3"/>
      <c r="Z767" s="3"/>
      <c r="AA767" s="3"/>
      <c r="AB767" s="3"/>
      <c r="AC767" s="3"/>
      <c r="AD767" s="3"/>
      <c r="AE767" s="3"/>
      <c r="AF767" s="3"/>
      <c r="AG767" s="3"/>
    </row>
    <row r="768" spans="1:35">
      <c r="A768" s="8" t="s">
        <v>136</v>
      </c>
    </row>
    <row r="769" spans="1:27" ht="14.5">
      <c r="A769" s="129"/>
      <c r="B769" s="129">
        <v>2010</v>
      </c>
      <c r="C769" s="129">
        <v>2020</v>
      </c>
      <c r="D769" s="129">
        <v>2030</v>
      </c>
      <c r="E769" s="129">
        <v>2040</v>
      </c>
      <c r="F769" s="129">
        <v>2050</v>
      </c>
      <c r="G769" s="129">
        <v>2060</v>
      </c>
      <c r="H769" s="129">
        <v>2070</v>
      </c>
      <c r="I769" s="129">
        <v>2080</v>
      </c>
      <c r="J769" s="129">
        <v>2090</v>
      </c>
      <c r="K769" s="129">
        <v>2100</v>
      </c>
    </row>
    <row r="770" spans="1:27" ht="14.5">
      <c r="A770" s="129" t="s">
        <v>5</v>
      </c>
      <c r="B770" s="138">
        <f t="shared" ref="B770:B779" si="192">B$780*B53/B$63</f>
        <v>0.10385861747967255</v>
      </c>
      <c r="C770" s="138">
        <f t="shared" ref="C770:K770" si="193">C$780*C53/C$63</f>
        <v>0.21106827314658783</v>
      </c>
      <c r="D770" s="138">
        <f t="shared" si="193"/>
        <v>0.34140661168050274</v>
      </c>
      <c r="E770" s="138">
        <f t="shared" si="193"/>
        <v>0.54075990741963997</v>
      </c>
      <c r="F770" s="138">
        <f t="shared" si="193"/>
        <v>0.79802942694093959</v>
      </c>
      <c r="G770" s="138">
        <f t="shared" si="193"/>
        <v>1.085265060310779</v>
      </c>
      <c r="H770" s="138">
        <f t="shared" si="193"/>
        <v>1.3813893254114769</v>
      </c>
      <c r="I770" s="138">
        <f t="shared" si="193"/>
        <v>1.8767377953720585</v>
      </c>
      <c r="J770" s="138">
        <f t="shared" si="193"/>
        <v>1.8943158951273971</v>
      </c>
      <c r="K770" s="138">
        <f t="shared" si="193"/>
        <v>2.1492696730685772</v>
      </c>
    </row>
    <row r="771" spans="1:27" ht="14.5">
      <c r="A771" s="129" t="s">
        <v>6</v>
      </c>
      <c r="B771" s="138">
        <f t="shared" si="192"/>
        <v>0.74160063836240264</v>
      </c>
      <c r="C771" s="138">
        <f t="shared" ref="C771:K771" si="194">C$780*C54/C$63</f>
        <v>2.077453190156016</v>
      </c>
      <c r="D771" s="138">
        <f t="shared" si="194"/>
        <v>2.9634801707055032</v>
      </c>
      <c r="E771" s="138">
        <f t="shared" si="194"/>
        <v>3.3254404267853577</v>
      </c>
      <c r="F771" s="138">
        <f t="shared" si="194"/>
        <v>3.3866506018459743</v>
      </c>
      <c r="G771" s="138">
        <f t="shared" si="194"/>
        <v>3.2771729951597779</v>
      </c>
      <c r="H771" s="138">
        <f t="shared" si="194"/>
        <v>3.089309318635229</v>
      </c>
      <c r="I771" s="138">
        <f t="shared" si="194"/>
        <v>3.2327231022050467</v>
      </c>
      <c r="J771" s="138">
        <f t="shared" si="194"/>
        <v>2.5385683532697518</v>
      </c>
      <c r="K771" s="138">
        <f t="shared" si="194"/>
        <v>2.1893259223874701</v>
      </c>
    </row>
    <row r="772" spans="1:27" ht="14.5">
      <c r="A772" s="129" t="s">
        <v>11</v>
      </c>
      <c r="B772" s="138">
        <f t="shared" si="192"/>
        <v>1.187831453836518</v>
      </c>
      <c r="C772" s="138">
        <f t="shared" ref="C772:K772" si="195">C$780*C55/C$63</f>
        <v>1.6242313586762021</v>
      </c>
      <c r="D772" s="138">
        <f t="shared" si="195"/>
        <v>1.9600406182633545</v>
      </c>
      <c r="E772" s="138">
        <f t="shared" si="195"/>
        <v>2.283919414577043</v>
      </c>
      <c r="F772" s="138">
        <f t="shared" si="195"/>
        <v>2.5468717253719264</v>
      </c>
      <c r="G772" s="138">
        <f t="shared" si="195"/>
        <v>2.7654977338327527</v>
      </c>
      <c r="H772" s="138">
        <f t="shared" si="195"/>
        <v>2.9846686707484711</v>
      </c>
      <c r="I772" s="138">
        <f t="shared" si="195"/>
        <v>3.6106669646760232</v>
      </c>
      <c r="J772" s="138">
        <f t="shared" si="195"/>
        <v>3.3236383424720013</v>
      </c>
      <c r="K772" s="138">
        <f t="shared" si="195"/>
        <v>3.4635203011330193</v>
      </c>
    </row>
    <row r="773" spans="1:27" ht="14.5">
      <c r="A773" s="129" t="s">
        <v>2</v>
      </c>
      <c r="B773" s="138">
        <f t="shared" si="192"/>
        <v>0.22273468994923257</v>
      </c>
      <c r="C773" s="138">
        <f t="shared" ref="C773:K773" si="196">C$780*C56/C$63</f>
        <v>0.40520029664916724</v>
      </c>
      <c r="D773" s="138">
        <f t="shared" si="196"/>
        <v>0.50571639874429908</v>
      </c>
      <c r="E773" s="138">
        <f t="shared" si="196"/>
        <v>0.53454465004843443</v>
      </c>
      <c r="F773" s="138">
        <f t="shared" si="196"/>
        <v>0.52891957375973508</v>
      </c>
      <c r="G773" s="138">
        <f t="shared" si="196"/>
        <v>0.5275296505305227</v>
      </c>
      <c r="H773" s="138">
        <f t="shared" si="196"/>
        <v>0.53850891808396206</v>
      </c>
      <c r="I773" s="138">
        <f t="shared" si="196"/>
        <v>0.62002603885245089</v>
      </c>
      <c r="J773" s="138">
        <f t="shared" si="196"/>
        <v>0.53924816459880454</v>
      </c>
      <c r="K773" s="138">
        <f t="shared" si="196"/>
        <v>0.52586181336678239</v>
      </c>
    </row>
    <row r="774" spans="1:27" ht="14.5">
      <c r="A774" s="129" t="s">
        <v>3</v>
      </c>
      <c r="B774" s="138">
        <f t="shared" si="192"/>
        <v>0.41342162500043017</v>
      </c>
      <c r="C774" s="138">
        <f t="shared" ref="C774:K774" si="197">C$780*C57/C$63</f>
        <v>0.64524337354113337</v>
      </c>
      <c r="D774" s="138">
        <f t="shared" si="197"/>
        <v>0.78152080902649013</v>
      </c>
      <c r="E774" s="138">
        <f t="shared" si="197"/>
        <v>0.91529764872794528</v>
      </c>
      <c r="F774" s="138">
        <f t="shared" si="197"/>
        <v>1.027945954229736</v>
      </c>
      <c r="G774" s="138">
        <f t="shared" si="197"/>
        <v>1.0893013159747917</v>
      </c>
      <c r="H774" s="138">
        <f t="shared" si="197"/>
        <v>1.1378344355400667</v>
      </c>
      <c r="I774" s="138">
        <f t="shared" si="197"/>
        <v>1.3373385870338084</v>
      </c>
      <c r="J774" s="138">
        <f t="shared" si="197"/>
        <v>1.182800015662703</v>
      </c>
      <c r="K774" s="138">
        <f t="shared" si="197"/>
        <v>1.1545852452148642</v>
      </c>
      <c r="N774" s="8" t="s">
        <v>9</v>
      </c>
    </row>
    <row r="775" spans="1:27" ht="14.5">
      <c r="A775" s="129" t="s">
        <v>4</v>
      </c>
      <c r="B775" s="138">
        <f t="shared" si="192"/>
        <v>0.22920363522418499</v>
      </c>
      <c r="C775" s="138">
        <f t="shared" ref="C775:K775" si="198">C$780*C58/C$63</f>
        <v>0.37011191000624594</v>
      </c>
      <c r="D775" s="138">
        <f t="shared" si="198"/>
        <v>0.48629670681408815</v>
      </c>
      <c r="E775" s="138">
        <f t="shared" si="198"/>
        <v>0.61672333779793054</v>
      </c>
      <c r="F775" s="138">
        <f t="shared" si="198"/>
        <v>0.72516398228208567</v>
      </c>
      <c r="G775" s="138">
        <f t="shared" si="198"/>
        <v>0.80259380067381647</v>
      </c>
      <c r="H775" s="138">
        <f t="shared" si="198"/>
        <v>0.87292364022324387</v>
      </c>
      <c r="I775" s="138">
        <f t="shared" si="198"/>
        <v>1.0716530826704607</v>
      </c>
      <c r="J775" s="138">
        <f t="shared" si="198"/>
        <v>1.0015148083556962</v>
      </c>
      <c r="K775" s="138">
        <f t="shared" si="198"/>
        <v>1.0464749145907302</v>
      </c>
    </row>
    <row r="776" spans="1:27" ht="14.5">
      <c r="A776" s="129" t="s">
        <v>0</v>
      </c>
      <c r="B776" s="138">
        <f t="shared" si="192"/>
        <v>1.0687870636918599</v>
      </c>
      <c r="C776" s="138">
        <f t="shared" ref="C776:K776" si="199">C$780*C59/C$63</f>
        <v>1.3827843204429338</v>
      </c>
      <c r="D776" s="138">
        <f t="shared" si="199"/>
        <v>1.5893642742963145</v>
      </c>
      <c r="E776" s="138">
        <f t="shared" si="199"/>
        <v>1.8336973328504085</v>
      </c>
      <c r="F776" s="138">
        <f t="shared" si="199"/>
        <v>2.0784795399561258</v>
      </c>
      <c r="G776" s="138">
        <f t="shared" si="199"/>
        <v>2.3190074499651021</v>
      </c>
      <c r="H776" s="138">
        <f t="shared" si="199"/>
        <v>2.5979734135266144</v>
      </c>
      <c r="I776" s="138">
        <f t="shared" si="199"/>
        <v>3.2836574395110687</v>
      </c>
      <c r="J776" s="138">
        <f t="shared" si="199"/>
        <v>3.1449580760730136</v>
      </c>
      <c r="K776" s="138">
        <f t="shared" si="199"/>
        <v>3.3833608820001837</v>
      </c>
    </row>
    <row r="777" spans="1:27" ht="14.5">
      <c r="A777" s="129" t="s">
        <v>1</v>
      </c>
      <c r="B777" s="138">
        <f t="shared" si="192"/>
        <v>0.3116103865263346</v>
      </c>
      <c r="C777" s="138">
        <f t="shared" ref="C777:K777" si="200">C$780*C60/C$63</f>
        <v>0.34003196015120896</v>
      </c>
      <c r="D777" s="138">
        <f t="shared" si="200"/>
        <v>0.33170820030410642</v>
      </c>
      <c r="E777" s="138">
        <f t="shared" si="200"/>
        <v>0.33720378456488798</v>
      </c>
      <c r="F777" s="138">
        <f t="shared" si="200"/>
        <v>0.34374487762822503</v>
      </c>
      <c r="G777" s="138">
        <f t="shared" si="200"/>
        <v>0.34938494587714292</v>
      </c>
      <c r="H777" s="138">
        <f t="shared" si="200"/>
        <v>0.35796479313274349</v>
      </c>
      <c r="I777" s="138">
        <f t="shared" si="200"/>
        <v>0.41327106344904158</v>
      </c>
      <c r="J777" s="138">
        <f t="shared" si="200"/>
        <v>0.36673963054117353</v>
      </c>
      <c r="K777" s="138">
        <f t="shared" si="200"/>
        <v>0.37431581825364507</v>
      </c>
    </row>
    <row r="778" spans="1:27" ht="14.5">
      <c r="A778" s="129" t="s">
        <v>7</v>
      </c>
      <c r="B778" s="138">
        <f t="shared" si="192"/>
        <v>0.29929578350857994</v>
      </c>
      <c r="C778" s="138">
        <f t="shared" ref="C778:K778" si="201">C$780*C61/C$63</f>
        <v>0.49113912271433824</v>
      </c>
      <c r="D778" s="138">
        <f t="shared" si="201"/>
        <v>0.65094417405196792</v>
      </c>
      <c r="E778" s="138">
        <f t="shared" si="201"/>
        <v>0.81255462950308621</v>
      </c>
      <c r="F778" s="138">
        <f t="shared" si="201"/>
        <v>0.96936119843554192</v>
      </c>
      <c r="G778" s="138">
        <f t="shared" si="201"/>
        <v>1.075434325673374</v>
      </c>
      <c r="H778" s="138">
        <f t="shared" si="201"/>
        <v>1.1631269687712715</v>
      </c>
      <c r="I778" s="138">
        <f t="shared" si="201"/>
        <v>1.3883185037689434</v>
      </c>
      <c r="J778" s="138">
        <f t="shared" si="201"/>
        <v>1.2376558939934801</v>
      </c>
      <c r="K778" s="138">
        <f t="shared" si="201"/>
        <v>1.2407982853513106</v>
      </c>
    </row>
    <row r="779" spans="1:27" ht="14.5">
      <c r="A779" s="129" t="s">
        <v>8</v>
      </c>
      <c r="B779" s="138">
        <f t="shared" si="192"/>
        <v>0.33064560939544291</v>
      </c>
      <c r="C779" s="138">
        <f t="shared" ref="C779:K779" si="202">C$780*C62/C$63</f>
        <v>0.9129895204357259</v>
      </c>
      <c r="D779" s="138">
        <f t="shared" si="202"/>
        <v>1.6385797090470671</v>
      </c>
      <c r="E779" s="138">
        <f t="shared" si="202"/>
        <v>2.2087353146832998</v>
      </c>
      <c r="F779" s="138">
        <f t="shared" si="202"/>
        <v>2.5843076198123529</v>
      </c>
      <c r="G779" s="138">
        <f t="shared" si="202"/>
        <v>2.8094011247873105</v>
      </c>
      <c r="H779" s="138">
        <f t="shared" si="202"/>
        <v>3.0205940434247984</v>
      </c>
      <c r="I779" s="138">
        <f t="shared" si="202"/>
        <v>3.6159736409570593</v>
      </c>
      <c r="J779" s="138">
        <f t="shared" si="202"/>
        <v>3.2247322862080616</v>
      </c>
      <c r="K779" s="138">
        <f t="shared" si="202"/>
        <v>3.1705552061253286</v>
      </c>
      <c r="L779" s="8" t="s">
        <v>140</v>
      </c>
      <c r="M779" s="11">
        <f>MIN(B770:K779)</f>
        <v>0.10385861747967255</v>
      </c>
    </row>
    <row r="780" spans="1:27" ht="14.5">
      <c r="A780" s="129" t="s">
        <v>89</v>
      </c>
      <c r="B780" s="140">
        <f>'[8]3rd GHG Study'!$D$61/10^3</f>
        <v>4.9850000000000003</v>
      </c>
      <c r="C780" s="140">
        <f>$B$780*C$766/$B$766</f>
        <v>8.5869253847937355</v>
      </c>
      <c r="D780" s="140">
        <f t="shared" ref="D780:K780" si="203">$B$780*D$766/$B$766</f>
        <v>11.415188382805228</v>
      </c>
      <c r="E780" s="140">
        <f t="shared" si="203"/>
        <v>13.61326915560635</v>
      </c>
      <c r="F780" s="140">
        <f t="shared" si="203"/>
        <v>15.226705304589551</v>
      </c>
      <c r="G780" s="140">
        <f t="shared" si="203"/>
        <v>16.365709453223644</v>
      </c>
      <c r="H780" s="140">
        <f t="shared" si="203"/>
        <v>17.436522826683881</v>
      </c>
      <c r="I780" s="140">
        <f t="shared" si="203"/>
        <v>20.807481964400424</v>
      </c>
      <c r="J780" s="140">
        <f t="shared" si="203"/>
        <v>18.781733612021622</v>
      </c>
      <c r="K780" s="140">
        <f t="shared" si="203"/>
        <v>19.034599970765132</v>
      </c>
      <c r="L780" s="8" t="s">
        <v>141</v>
      </c>
      <c r="M780" s="11">
        <f>MAX(B770:K779)</f>
        <v>3.6159736409570593</v>
      </c>
    </row>
    <row r="782" spans="1:27" ht="14.5">
      <c r="A782" s="34" t="s">
        <v>106</v>
      </c>
      <c r="B782" s="35"/>
      <c r="C782" s="35"/>
      <c r="D782" s="35"/>
      <c r="E782" s="35"/>
      <c r="F782" s="35"/>
      <c r="G782" s="35"/>
      <c r="H782" s="35"/>
      <c r="I782" s="35"/>
      <c r="J782" s="35"/>
      <c r="K782" s="35"/>
      <c r="L782" s="35"/>
      <c r="M782" s="35"/>
      <c r="N782" s="35"/>
      <c r="O782" s="35"/>
      <c r="P782" s="35"/>
      <c r="Q782" s="35"/>
      <c r="R782" s="35"/>
      <c r="S782" s="35"/>
      <c r="T782" s="35"/>
    </row>
    <row r="783" spans="1:27" s="10" customFormat="1" ht="14.5" hidden="1" outlineLevel="1">
      <c r="A783" s="99" t="s">
        <v>132</v>
      </c>
      <c r="B783" s="96"/>
      <c r="C783" s="92"/>
      <c r="D783" s="96"/>
      <c r="E783" s="96"/>
      <c r="F783" s="96"/>
      <c r="G783" s="96"/>
      <c r="H783" s="96"/>
      <c r="I783" s="96"/>
      <c r="J783" s="96"/>
      <c r="K783" s="97"/>
      <c r="L783" s="92"/>
    </row>
    <row r="784" spans="1:27" s="5" customFormat="1" ht="14.5" hidden="1" outlineLevel="1">
      <c r="A784" s="32"/>
      <c r="B784" s="6"/>
      <c r="C784" s="6"/>
      <c r="D784" s="6"/>
      <c r="E784" s="6"/>
      <c r="F784" s="6"/>
      <c r="G784" s="6"/>
      <c r="H784" s="6"/>
      <c r="I784" s="6"/>
      <c r="J784" s="6"/>
      <c r="K784" s="6"/>
      <c r="L784" s="6"/>
      <c r="P784" s="6"/>
      <c r="Q784" s="6"/>
      <c r="R784" s="6"/>
      <c r="S784" s="6"/>
      <c r="T784" s="6"/>
      <c r="U784" s="6"/>
      <c r="V784" s="6"/>
      <c r="W784" s="6"/>
      <c r="X784" s="6"/>
      <c r="Y784" s="6"/>
      <c r="Z784" s="6"/>
      <c r="AA784" s="6"/>
    </row>
    <row r="785" spans="1:33" hidden="1" outlineLevel="1">
      <c r="A785" s="10" t="s">
        <v>113</v>
      </c>
      <c r="B785" s="6"/>
      <c r="C785" s="6"/>
      <c r="D785" s="6"/>
      <c r="E785" s="6"/>
      <c r="F785" s="6"/>
      <c r="G785" s="6"/>
      <c r="H785" s="6"/>
      <c r="I785" s="6"/>
      <c r="J785" s="9" t="s">
        <v>101</v>
      </c>
      <c r="K785" s="6"/>
      <c r="L785" s="55"/>
      <c r="M785" s="5"/>
      <c r="N785" s="5"/>
      <c r="O785" s="5"/>
      <c r="P785" s="5"/>
      <c r="Q785" s="5"/>
      <c r="R785" s="5"/>
      <c r="S785" s="5"/>
      <c r="T785" s="5"/>
    </row>
    <row r="786" spans="1:33" ht="14.5" hidden="1" outlineLevel="1">
      <c r="A786" s="21"/>
      <c r="B786" s="21">
        <v>2010</v>
      </c>
      <c r="C786" s="21">
        <v>2020</v>
      </c>
      <c r="D786" s="21">
        <v>2030</v>
      </c>
      <c r="E786" s="21">
        <v>2040</v>
      </c>
      <c r="F786" s="21">
        <v>2050</v>
      </c>
      <c r="G786" s="21">
        <v>2060</v>
      </c>
      <c r="H786" s="21">
        <v>2070</v>
      </c>
      <c r="I786" s="21">
        <v>2080</v>
      </c>
      <c r="J786" s="21">
        <v>2090</v>
      </c>
      <c r="K786" s="21">
        <v>2100</v>
      </c>
      <c r="M786" s="32"/>
      <c r="N786" s="56"/>
      <c r="O786" s="16"/>
      <c r="P786" s="56"/>
      <c r="Q786" s="56"/>
      <c r="R786" s="56"/>
      <c r="S786" s="56"/>
      <c r="T786" s="56"/>
      <c r="U786" s="56"/>
      <c r="V786" s="56"/>
      <c r="W786" s="57"/>
    </row>
    <row r="787" spans="1:33" ht="14.5" hidden="1" outlineLevel="1">
      <c r="A787" s="21" t="s">
        <v>114</v>
      </c>
      <c r="B787" s="93">
        <f>'Transport demand all'!B138</f>
        <v>171.5</v>
      </c>
      <c r="C787" s="93">
        <f>'Transport demand all'!C138</f>
        <v>236.4</v>
      </c>
      <c r="D787" s="93">
        <f>'Transport demand all'!D138</f>
        <v>334</v>
      </c>
      <c r="E787" s="93">
        <f>'Transport demand all'!E138</f>
        <v>342.9</v>
      </c>
      <c r="F787" s="93">
        <f>'Transport demand all'!F138</f>
        <v>273.10000000000002</v>
      </c>
      <c r="G787" s="93">
        <f>'Transport demand all'!G138</f>
        <v>151.80000000000001</v>
      </c>
      <c r="H787" s="93">
        <f>'Transport demand all'!H138</f>
        <v>67.55</v>
      </c>
      <c r="I787" s="93">
        <f>'Transport demand all'!I138</f>
        <v>27.64</v>
      </c>
      <c r="J787" s="93">
        <f>'Transport demand all'!J138</f>
        <v>11.05</v>
      </c>
      <c r="K787" s="93">
        <f>'Transport demand all'!K138</f>
        <v>9.0340000000000007</v>
      </c>
      <c r="M787" s="32"/>
      <c r="N787" s="56"/>
      <c r="O787" s="16"/>
      <c r="P787" s="56"/>
      <c r="Q787" s="56"/>
      <c r="R787" s="56"/>
      <c r="S787" s="56"/>
      <c r="T787" s="56"/>
      <c r="U787" s="56"/>
      <c r="V787" s="56"/>
      <c r="W787" s="79"/>
    </row>
    <row r="788" spans="1:33" ht="14.5" hidden="1" outlineLevel="1">
      <c r="A788" s="21" t="s">
        <v>115</v>
      </c>
      <c r="B788" s="93">
        <f>'Transport demand all'!B139</f>
        <v>112.2</v>
      </c>
      <c r="C788" s="93">
        <f>'Transport demand all'!C139</f>
        <v>169.5</v>
      </c>
      <c r="D788" s="93">
        <f>'Transport demand all'!D139</f>
        <v>219.3</v>
      </c>
      <c r="E788" s="93">
        <f>'Transport demand all'!E139</f>
        <v>236.1</v>
      </c>
      <c r="F788" s="93">
        <f>'Transport demand all'!F139</f>
        <v>221.1</v>
      </c>
      <c r="G788" s="93">
        <f>'Transport demand all'!G139</f>
        <v>182.8</v>
      </c>
      <c r="H788" s="93">
        <f>'Transport demand all'!H139</f>
        <v>149</v>
      </c>
      <c r="I788" s="93">
        <f>'Transport demand all'!I139</f>
        <v>91.62</v>
      </c>
      <c r="J788" s="93">
        <f>'Transport demand all'!J139</f>
        <v>37.880000000000003</v>
      </c>
      <c r="K788" s="93">
        <f>'Transport demand all'!K139</f>
        <v>16.18</v>
      </c>
      <c r="M788" s="32"/>
      <c r="N788" s="56"/>
      <c r="O788" s="16"/>
      <c r="P788" s="56"/>
      <c r="Q788" s="56"/>
      <c r="R788" s="56"/>
      <c r="S788" s="56"/>
      <c r="T788" s="56"/>
      <c r="U788" s="56"/>
      <c r="V788" s="56"/>
      <c r="W788" s="79"/>
    </row>
    <row r="789" spans="1:33" ht="14.5" hidden="1" outlineLevel="1">
      <c r="A789" s="21" t="s">
        <v>116</v>
      </c>
      <c r="B789" s="93">
        <f>'Transport demand all'!B140</f>
        <v>135.4</v>
      </c>
      <c r="C789" s="93">
        <f>'Transport demand all'!C140</f>
        <v>118.4</v>
      </c>
      <c r="D789" s="93">
        <f>'Transport demand all'!D140</f>
        <v>60.48</v>
      </c>
      <c r="E789" s="93">
        <f>'Transport demand all'!E140</f>
        <v>19.62</v>
      </c>
      <c r="F789" s="93">
        <f>'Transport demand all'!F140</f>
        <v>5.8520000000000003</v>
      </c>
      <c r="G789" s="93">
        <f>'Transport demand all'!G140</f>
        <v>3.516</v>
      </c>
      <c r="H789" s="93">
        <f>'Transport demand all'!H140</f>
        <v>3.0289999999999999</v>
      </c>
      <c r="I789" s="93">
        <f>'Transport demand all'!I140</f>
        <v>3.008</v>
      </c>
      <c r="J789" s="93">
        <f>'Transport demand all'!J140</f>
        <v>2.8650000000000002</v>
      </c>
      <c r="K789" s="93">
        <f>'Transport demand all'!K140</f>
        <v>2.6320000000000001</v>
      </c>
      <c r="M789" s="32"/>
      <c r="N789" s="56"/>
      <c r="O789" s="16"/>
      <c r="P789" s="56"/>
      <c r="Q789" s="56"/>
      <c r="R789" s="56"/>
      <c r="S789" s="56"/>
      <c r="T789" s="56"/>
      <c r="U789" s="56"/>
      <c r="V789" s="56"/>
      <c r="W789" s="79"/>
    </row>
    <row r="790" spans="1:33" ht="14.5" hidden="1" outlineLevel="1">
      <c r="A790" s="21" t="s">
        <v>117</v>
      </c>
      <c r="B790" s="93">
        <f>'Transport demand all'!B141</f>
        <v>59.83</v>
      </c>
      <c r="C790" s="93">
        <f>'Transport demand all'!C141</f>
        <v>65.8</v>
      </c>
      <c r="D790" s="93">
        <f>'Transport demand all'!D141</f>
        <v>54.2</v>
      </c>
      <c r="E790" s="93">
        <f>'Transport demand all'!E141</f>
        <v>67.55</v>
      </c>
      <c r="F790" s="93">
        <f>'Transport demand all'!F141</f>
        <v>178.4</v>
      </c>
      <c r="G790" s="93">
        <f>'Transport demand all'!G141</f>
        <v>200</v>
      </c>
      <c r="H790" s="93">
        <f>'Transport demand all'!H141</f>
        <v>200</v>
      </c>
      <c r="I790" s="93">
        <f>'Transport demand all'!I141</f>
        <v>200</v>
      </c>
      <c r="J790" s="93">
        <f>'Transport demand all'!J141</f>
        <v>200</v>
      </c>
      <c r="K790" s="93">
        <f>'Transport demand all'!K141</f>
        <v>200</v>
      </c>
      <c r="M790" s="32"/>
      <c r="N790" s="6"/>
      <c r="O790" s="1"/>
      <c r="P790" s="6"/>
      <c r="Q790" s="6"/>
      <c r="R790" s="1"/>
      <c r="S790" s="1"/>
      <c r="T790" s="1"/>
      <c r="U790" s="1"/>
      <c r="V790" s="1"/>
      <c r="W790" s="1"/>
      <c r="X790" s="3"/>
      <c r="Y790" s="3"/>
      <c r="Z790" s="3"/>
      <c r="AA790" s="3"/>
      <c r="AB790" s="3"/>
      <c r="AC790" s="3"/>
      <c r="AD790" s="3"/>
      <c r="AE790" s="3"/>
      <c r="AF790" s="3"/>
      <c r="AG790" s="3"/>
    </row>
    <row r="791" spans="1:33" ht="14.5" hidden="1" outlineLevel="1">
      <c r="A791" s="79" t="s">
        <v>9</v>
      </c>
      <c r="B791" s="86"/>
      <c r="C791" s="2"/>
      <c r="D791" s="2"/>
      <c r="E791" s="2"/>
      <c r="F791" s="2"/>
      <c r="G791" s="2"/>
      <c r="H791" s="2"/>
      <c r="I791" s="2"/>
      <c r="J791" s="2"/>
      <c r="K791" s="2"/>
      <c r="M791" s="32"/>
      <c r="N791" s="6"/>
      <c r="O791" s="1"/>
      <c r="P791" s="6"/>
      <c r="Q791" s="6"/>
      <c r="R791" s="1"/>
      <c r="S791" s="1"/>
      <c r="T791" s="1"/>
      <c r="U791" s="1"/>
      <c r="V791" s="1"/>
      <c r="W791" s="1"/>
      <c r="X791" s="3"/>
      <c r="Y791" s="3"/>
      <c r="Z791" s="3"/>
      <c r="AA791" s="3"/>
      <c r="AB791" s="3"/>
      <c r="AC791" s="3"/>
      <c r="AD791" s="3"/>
      <c r="AE791" s="3"/>
      <c r="AF791" s="3"/>
      <c r="AG791" s="3"/>
    </row>
    <row r="792" spans="1:33" hidden="1" outlineLevel="1">
      <c r="A792" s="10" t="s">
        <v>118</v>
      </c>
      <c r="B792" s="6"/>
      <c r="C792" s="6"/>
      <c r="D792" s="6"/>
      <c r="E792" s="6"/>
      <c r="F792" s="6"/>
      <c r="G792" s="6"/>
      <c r="H792" s="6"/>
      <c r="I792" s="6"/>
      <c r="J792" s="9" t="s">
        <v>119</v>
      </c>
      <c r="K792" s="6"/>
      <c r="L792" s="55"/>
      <c r="M792" s="5"/>
      <c r="N792" s="5"/>
      <c r="O792" s="5"/>
      <c r="P792" s="5"/>
      <c r="Q792" s="5"/>
      <c r="R792" s="5"/>
      <c r="S792" s="5"/>
      <c r="T792" s="5"/>
    </row>
    <row r="793" spans="1:33" ht="14.5" hidden="1" outlineLevel="1">
      <c r="A793" s="21"/>
      <c r="B793" s="21">
        <v>2010</v>
      </c>
      <c r="C793" s="21">
        <v>2020</v>
      </c>
      <c r="D793" s="21">
        <v>2030</v>
      </c>
      <c r="E793" s="21">
        <v>2040</v>
      </c>
      <c r="F793" s="21">
        <v>2050</v>
      </c>
      <c r="G793" s="21">
        <v>2060</v>
      </c>
      <c r="H793" s="21">
        <v>2070</v>
      </c>
      <c r="I793" s="21">
        <v>2080</v>
      </c>
      <c r="J793" s="21">
        <v>2090</v>
      </c>
      <c r="K793" s="21">
        <v>2100</v>
      </c>
      <c r="M793" s="32"/>
      <c r="N793" s="56"/>
      <c r="O793" s="16"/>
      <c r="P793" s="56"/>
      <c r="Q793" s="56"/>
      <c r="R793" s="56"/>
      <c r="S793" s="56"/>
      <c r="T793" s="56"/>
      <c r="U793" s="56"/>
      <c r="V793" s="56"/>
      <c r="W793" s="57"/>
    </row>
    <row r="794" spans="1:33" ht="14.5" hidden="1" outlineLevel="1">
      <c r="A794" s="21" t="s">
        <v>124</v>
      </c>
      <c r="B794" s="93">
        <f>'Transport demand all'!B145</f>
        <v>65.488120005412966</v>
      </c>
      <c r="C794" s="93">
        <f>'Transport demand all'!C145</f>
        <v>66</v>
      </c>
      <c r="D794" s="93">
        <f>'Transport demand all'!D145</f>
        <v>66</v>
      </c>
      <c r="E794" s="93">
        <f>'Transport demand all'!E145</f>
        <v>66</v>
      </c>
      <c r="F794" s="93">
        <f>'Transport demand all'!F145</f>
        <v>66</v>
      </c>
      <c r="G794" s="93">
        <f>'Transport demand all'!G145</f>
        <v>66</v>
      </c>
      <c r="H794" s="93">
        <f>'Transport demand all'!H145</f>
        <v>66</v>
      </c>
      <c r="I794" s="93">
        <f>'Transport demand all'!I145</f>
        <v>66</v>
      </c>
      <c r="J794" s="93">
        <f>'Transport demand all'!J145</f>
        <v>66</v>
      </c>
      <c r="K794" s="93">
        <f>'Transport demand all'!K145</f>
        <v>66</v>
      </c>
      <c r="M794" s="32"/>
      <c r="N794" s="56"/>
      <c r="O794" s="16"/>
      <c r="P794" s="56"/>
      <c r="Q794" s="56"/>
      <c r="R794" s="56"/>
      <c r="S794" s="56"/>
      <c r="T794" s="56"/>
      <c r="U794" s="56"/>
      <c r="V794" s="56"/>
      <c r="W794" s="79"/>
    </row>
    <row r="795" spans="1:33" ht="14.5" hidden="1" outlineLevel="1">
      <c r="A795" s="21" t="s">
        <v>123</v>
      </c>
      <c r="B795" s="116">
        <f>'Transport demand all'!B146</f>
        <v>17.485865693028746</v>
      </c>
      <c r="C795" s="116">
        <f>'Transport demand all'!C146</f>
        <v>19</v>
      </c>
      <c r="D795" s="116">
        <f>'Transport demand all'!D146</f>
        <v>19</v>
      </c>
      <c r="E795" s="116">
        <f>'Transport demand all'!E146</f>
        <v>19</v>
      </c>
      <c r="F795" s="116">
        <f>'Transport demand all'!F146</f>
        <v>19</v>
      </c>
      <c r="G795" s="116">
        <f>'Transport demand all'!G146</f>
        <v>19</v>
      </c>
      <c r="H795" s="116">
        <f>'Transport demand all'!H146</f>
        <v>19</v>
      </c>
      <c r="I795" s="116">
        <f>'Transport demand all'!I146</f>
        <v>19</v>
      </c>
      <c r="J795" s="116">
        <f>'Transport demand all'!J146</f>
        <v>19</v>
      </c>
      <c r="K795" s="116">
        <f>'Transport demand all'!K146</f>
        <v>19</v>
      </c>
      <c r="M795" s="32"/>
      <c r="N795" s="56"/>
      <c r="O795" s="16"/>
      <c r="P795" s="56"/>
      <c r="Q795" s="56"/>
      <c r="R795" s="56"/>
      <c r="S795" s="56"/>
      <c r="T795" s="56"/>
      <c r="U795" s="56"/>
      <c r="V795" s="56"/>
      <c r="W795" s="79"/>
    </row>
    <row r="796" spans="1:33" ht="14.5" hidden="1" outlineLevel="1">
      <c r="A796" s="21" t="s">
        <v>121</v>
      </c>
      <c r="B796" s="130">
        <f>'Transport demand all'!B147</f>
        <v>3.3235805851006453E-2</v>
      </c>
      <c r="C796" s="130">
        <f>'Transport demand all'!C147</f>
        <v>0.04</v>
      </c>
      <c r="D796" s="130">
        <f>'Transport demand all'!D147</f>
        <v>0.04</v>
      </c>
      <c r="E796" s="130">
        <f>'Transport demand all'!E147</f>
        <v>0.04</v>
      </c>
      <c r="F796" s="130">
        <f>'Transport demand all'!F147</f>
        <v>0.04</v>
      </c>
      <c r="G796" s="130">
        <f>'Transport demand all'!G147</f>
        <v>0.04</v>
      </c>
      <c r="H796" s="130">
        <f>'Transport demand all'!H147</f>
        <v>0.04</v>
      </c>
      <c r="I796" s="130">
        <f>'Transport demand all'!I147</f>
        <v>0.04</v>
      </c>
      <c r="J796" s="130">
        <f>'Transport demand all'!J147</f>
        <v>0.04</v>
      </c>
      <c r="K796" s="130">
        <f>'Transport demand all'!K147</f>
        <v>0.04</v>
      </c>
      <c r="M796" s="32"/>
      <c r="N796" s="56"/>
      <c r="O796" s="16"/>
      <c r="P796" s="56"/>
      <c r="Q796" s="56"/>
      <c r="R796" s="56"/>
      <c r="S796" s="56"/>
      <c r="T796" s="56"/>
      <c r="U796" s="56"/>
      <c r="V796" s="56"/>
      <c r="W796" s="79"/>
    </row>
    <row r="797" spans="1:33" ht="14.5" hidden="1" outlineLevel="1">
      <c r="A797" s="21" t="s">
        <v>120</v>
      </c>
      <c r="B797" s="93">
        <f>'Transport demand all'!B148</f>
        <v>26</v>
      </c>
      <c r="C797" s="93">
        <f>'Transport demand all'!C148</f>
        <v>26</v>
      </c>
      <c r="D797" s="93">
        <f>'Transport demand all'!D148</f>
        <v>26</v>
      </c>
      <c r="E797" s="93">
        <f>'Transport demand all'!E148</f>
        <v>26</v>
      </c>
      <c r="F797" s="93">
        <f>'Transport demand all'!F148</f>
        <v>26</v>
      </c>
      <c r="G797" s="93">
        <f>'Transport demand all'!G148</f>
        <v>26</v>
      </c>
      <c r="H797" s="93">
        <f>'Transport demand all'!H148</f>
        <v>26</v>
      </c>
      <c r="I797" s="93">
        <f>'Transport demand all'!I148</f>
        <v>26</v>
      </c>
      <c r="J797" s="93">
        <f>'Transport demand all'!J148</f>
        <v>26</v>
      </c>
      <c r="K797" s="93">
        <f>'Transport demand all'!K148</f>
        <v>5</v>
      </c>
      <c r="M797" s="32"/>
      <c r="N797" s="56"/>
      <c r="O797" s="16"/>
      <c r="P797" s="56"/>
      <c r="Q797" s="56"/>
      <c r="R797" s="56"/>
      <c r="S797" s="56"/>
      <c r="T797" s="56"/>
      <c r="U797" s="56"/>
      <c r="V797" s="56"/>
      <c r="W797" s="79"/>
    </row>
    <row r="798" spans="1:33" ht="14.5" hidden="1" outlineLevel="1">
      <c r="A798" s="21" t="s">
        <v>122</v>
      </c>
      <c r="B798" s="88">
        <f>'Transport demand all'!B149</f>
        <v>0.14899999999999999</v>
      </c>
      <c r="C798" s="88">
        <f>'Transport demand all'!C149</f>
        <v>0.17</v>
      </c>
      <c r="D798" s="88">
        <f>'Transport demand all'!D149</f>
        <v>0.17</v>
      </c>
      <c r="E798" s="88">
        <f>'Transport demand all'!E149</f>
        <v>0.17</v>
      </c>
      <c r="F798" s="88">
        <f>'Transport demand all'!F149</f>
        <v>0.17</v>
      </c>
      <c r="G798" s="88">
        <f>'Transport demand all'!G149</f>
        <v>0.17</v>
      </c>
      <c r="H798" s="88">
        <f>'Transport demand all'!H149</f>
        <v>0.17</v>
      </c>
      <c r="I798" s="88">
        <f>'Transport demand all'!I149</f>
        <v>0.17</v>
      </c>
      <c r="J798" s="88">
        <f>'Transport demand all'!J149</f>
        <v>0.17</v>
      </c>
      <c r="K798" s="88">
        <f>'Transport demand all'!K149</f>
        <v>0.17</v>
      </c>
      <c r="M798" s="32"/>
      <c r="N798" s="6"/>
      <c r="O798" s="1"/>
      <c r="P798" s="6"/>
      <c r="Q798" s="6"/>
      <c r="R798" s="1"/>
      <c r="S798" s="1"/>
      <c r="T798" s="1"/>
      <c r="U798" s="1"/>
      <c r="V798" s="1"/>
      <c r="W798" s="1"/>
      <c r="X798" s="3"/>
      <c r="Y798" s="3"/>
      <c r="Z798" s="3"/>
      <c r="AA798" s="3"/>
      <c r="AB798" s="3"/>
      <c r="AC798" s="3"/>
      <c r="AD798" s="3"/>
      <c r="AE798" s="3"/>
      <c r="AF798" s="3"/>
      <c r="AG798" s="3"/>
    </row>
    <row r="799" spans="1:33" s="5" customFormat="1" ht="14.5" hidden="1" outlineLevel="1">
      <c r="A799" s="32"/>
      <c r="B799" s="98"/>
      <c r="C799" s="98"/>
      <c r="D799" s="98"/>
      <c r="E799" s="98"/>
      <c r="F799" s="98"/>
      <c r="G799" s="98"/>
      <c r="H799" s="98"/>
      <c r="I799" s="98"/>
      <c r="J799" s="98"/>
      <c r="K799" s="98"/>
      <c r="M799" s="32"/>
      <c r="N799" s="91"/>
      <c r="O799" s="32"/>
      <c r="P799" s="91"/>
      <c r="Q799" s="91"/>
      <c r="R799" s="91"/>
      <c r="S799" s="91"/>
      <c r="T799" s="91"/>
      <c r="U799" s="91"/>
      <c r="V799" s="91"/>
      <c r="W799" s="80"/>
    </row>
    <row r="800" spans="1:33" hidden="1" outlineLevel="1">
      <c r="A800" s="10" t="s">
        <v>125</v>
      </c>
      <c r="B800" s="6"/>
      <c r="C800" s="6"/>
      <c r="D800" s="6"/>
      <c r="E800" s="6"/>
      <c r="F800" s="6"/>
      <c r="G800" s="6"/>
      <c r="H800" s="6"/>
      <c r="I800" s="6"/>
      <c r="J800" s="9" t="s">
        <v>104</v>
      </c>
      <c r="K800" s="6"/>
      <c r="L800" s="55"/>
      <c r="M800" s="5"/>
      <c r="N800" s="5"/>
      <c r="O800" s="5"/>
      <c r="P800" s="5"/>
      <c r="Q800" s="5"/>
      <c r="R800" s="5"/>
      <c r="S800" s="5"/>
      <c r="T800" s="5"/>
    </row>
    <row r="801" spans="1:35" ht="14.5" hidden="1" outlineLevel="1">
      <c r="A801" s="23"/>
      <c r="B801" s="23">
        <v>2010</v>
      </c>
      <c r="C801" s="23">
        <v>2020</v>
      </c>
      <c r="D801" s="23">
        <v>2030</v>
      </c>
      <c r="E801" s="23">
        <v>2040</v>
      </c>
      <c r="F801" s="23">
        <v>2050</v>
      </c>
      <c r="G801" s="23">
        <v>2060</v>
      </c>
      <c r="H801" s="23">
        <v>2070</v>
      </c>
      <c r="I801" s="23">
        <v>2080</v>
      </c>
      <c r="J801" s="23">
        <v>2090</v>
      </c>
      <c r="K801" s="23">
        <v>2100</v>
      </c>
      <c r="M801" s="32"/>
      <c r="N801" s="56"/>
      <c r="O801" s="16"/>
      <c r="P801" s="56"/>
      <c r="Q801" s="56"/>
      <c r="R801" s="56"/>
      <c r="S801" s="56"/>
      <c r="T801" s="56"/>
      <c r="U801" s="56"/>
      <c r="V801" s="56"/>
      <c r="W801" s="57"/>
    </row>
    <row r="802" spans="1:35" ht="14.5" hidden="1" outlineLevel="1">
      <c r="A802" s="23" t="s">
        <v>5</v>
      </c>
      <c r="B802" s="89">
        <f t="shared" ref="B802:K802" si="204">B$794*B$787*(B53/B$63)</f>
        <v>233.99362312447758</v>
      </c>
      <c r="C802" s="89">
        <f t="shared" si="204"/>
        <v>383.50998493291627</v>
      </c>
      <c r="D802" s="89">
        <f t="shared" si="204"/>
        <v>659.29418731463204</v>
      </c>
      <c r="E802" s="89">
        <f t="shared" si="204"/>
        <v>898.98713004853812</v>
      </c>
      <c r="F802" s="89">
        <f t="shared" si="204"/>
        <v>944.666684033352</v>
      </c>
      <c r="G802" s="89">
        <f t="shared" si="204"/>
        <v>664.38021628814306</v>
      </c>
      <c r="H802" s="89">
        <f t="shared" si="204"/>
        <v>353.20390944329432</v>
      </c>
      <c r="I802" s="89">
        <f t="shared" si="204"/>
        <v>164.53793696358863</v>
      </c>
      <c r="J802" s="89">
        <f t="shared" si="204"/>
        <v>73.556819133678829</v>
      </c>
      <c r="K802" s="89">
        <f t="shared" si="204"/>
        <v>67.324196406402805</v>
      </c>
      <c r="M802" s="32"/>
      <c r="N802" s="6"/>
      <c r="O802" s="1"/>
      <c r="P802" s="6"/>
      <c r="Q802" s="6"/>
      <c r="R802" s="1"/>
      <c r="S802" s="1"/>
      <c r="T802" s="1"/>
      <c r="U802" s="1"/>
      <c r="V802" s="1"/>
      <c r="W802" s="1"/>
      <c r="X802" s="3"/>
      <c r="Y802" s="3"/>
      <c r="Z802" s="3"/>
      <c r="AA802" s="3"/>
      <c r="AB802" s="3"/>
      <c r="AC802" s="3"/>
      <c r="AD802" s="3"/>
      <c r="AE802" s="3"/>
      <c r="AF802" s="3"/>
      <c r="AG802" s="3"/>
      <c r="AH802" s="3"/>
      <c r="AI802" s="3"/>
    </row>
    <row r="803" spans="1:35" ht="14.5" hidden="1" outlineLevel="1">
      <c r="A803" s="23" t="s">
        <v>6</v>
      </c>
      <c r="B803" s="89">
        <f t="shared" ref="B803:K803" si="205">B$794*B$787*(B54/B$63)</f>
        <v>1670.8273660181126</v>
      </c>
      <c r="C803" s="89">
        <f t="shared" si="205"/>
        <v>3774.721940811276</v>
      </c>
      <c r="D803" s="89">
        <f t="shared" si="205"/>
        <v>5722.8102324999309</v>
      </c>
      <c r="E803" s="89">
        <f t="shared" si="205"/>
        <v>5528.3834922015103</v>
      </c>
      <c r="F803" s="89">
        <f t="shared" si="205"/>
        <v>4008.9448910286392</v>
      </c>
      <c r="G803" s="89">
        <f t="shared" si="205"/>
        <v>2006.2277714113654</v>
      </c>
      <c r="H803" s="89">
        <f t="shared" si="205"/>
        <v>789.89761159225543</v>
      </c>
      <c r="I803" s="89">
        <f t="shared" si="205"/>
        <v>283.42030054651383</v>
      </c>
      <c r="J803" s="89">
        <f t="shared" si="205"/>
        <v>98.573323330207344</v>
      </c>
      <c r="K803" s="89">
        <f t="shared" si="205"/>
        <v>68.5789271785533</v>
      </c>
      <c r="M803" s="32"/>
      <c r="N803" s="6"/>
      <c r="O803" s="1"/>
      <c r="P803" s="6"/>
      <c r="Q803" s="6"/>
      <c r="R803" s="1"/>
      <c r="S803" s="1"/>
      <c r="T803" s="1"/>
      <c r="U803" s="1"/>
      <c r="V803" s="1"/>
      <c r="W803" s="1"/>
      <c r="X803" s="3"/>
      <c r="Y803" s="3"/>
      <c r="Z803" s="3"/>
      <c r="AA803" s="3"/>
      <c r="AB803" s="3"/>
      <c r="AC803" s="3"/>
      <c r="AD803" s="3"/>
      <c r="AE803" s="3"/>
      <c r="AF803" s="3"/>
      <c r="AG803" s="3"/>
      <c r="AH803" s="3"/>
      <c r="AI803" s="3"/>
    </row>
    <row r="804" spans="1:35" ht="14.5" hidden="1" outlineLevel="1">
      <c r="A804" s="23" t="s">
        <v>11</v>
      </c>
      <c r="B804" s="89">
        <f t="shared" ref="B804:K804" si="206">B$794*B$787*(B55/B$63)</f>
        <v>2676.1860718858743</v>
      </c>
      <c r="C804" s="89">
        <f t="shared" si="206"/>
        <v>2951.2201649599292</v>
      </c>
      <c r="D804" s="89">
        <f t="shared" si="206"/>
        <v>3785.0567104157981</v>
      </c>
      <c r="E804" s="89">
        <f t="shared" si="206"/>
        <v>3796.905302336736</v>
      </c>
      <c r="F804" s="89">
        <f t="shared" si="206"/>
        <v>3014.8573301213096</v>
      </c>
      <c r="G804" s="89">
        <f t="shared" si="206"/>
        <v>1692.9891597376482</v>
      </c>
      <c r="H804" s="89">
        <f t="shared" si="206"/>
        <v>763.14231151834417</v>
      </c>
      <c r="I804" s="89">
        <f t="shared" si="206"/>
        <v>316.55551185433353</v>
      </c>
      <c r="J804" s="89">
        <f t="shared" si="206"/>
        <v>129.05781187383823</v>
      </c>
      <c r="K804" s="89">
        <f t="shared" si="206"/>
        <v>108.49207241552266</v>
      </c>
      <c r="M804" s="32"/>
      <c r="N804" s="6"/>
      <c r="O804" s="1"/>
      <c r="P804" s="6"/>
      <c r="Q804" s="6"/>
      <c r="R804" s="1"/>
      <c r="S804" s="1"/>
      <c r="T804" s="1"/>
      <c r="U804" s="1"/>
      <c r="V804" s="1"/>
      <c r="W804" s="1"/>
      <c r="X804" s="3"/>
      <c r="Y804" s="3"/>
      <c r="Z804" s="3"/>
      <c r="AA804" s="3"/>
      <c r="AB804" s="3"/>
      <c r="AC804" s="3"/>
      <c r="AD804" s="3"/>
      <c r="AE804" s="3"/>
      <c r="AF804" s="3"/>
      <c r="AG804" s="3"/>
      <c r="AH804" s="3"/>
      <c r="AI804" s="3"/>
    </row>
    <row r="805" spans="1:35" ht="14.5" hidden="1" outlineLevel="1">
      <c r="A805" s="23" t="s">
        <v>2</v>
      </c>
      <c r="B805" s="89">
        <f t="shared" ref="B805:K805" si="207">B$794*B$787*(B56/B$63)</f>
        <v>501.82159517893484</v>
      </c>
      <c r="C805" s="89">
        <f t="shared" si="207"/>
        <v>736.24688990945833</v>
      </c>
      <c r="D805" s="89">
        <f t="shared" si="207"/>
        <v>976.59468421140139</v>
      </c>
      <c r="E805" s="89">
        <f t="shared" si="207"/>
        <v>888.65456598454364</v>
      </c>
      <c r="F805" s="89">
        <f t="shared" si="207"/>
        <v>626.10811455818794</v>
      </c>
      <c r="G805" s="89">
        <f t="shared" si="207"/>
        <v>322.9443903939125</v>
      </c>
      <c r="H805" s="89">
        <f t="shared" si="207"/>
        <v>137.68997026285683</v>
      </c>
      <c r="I805" s="89">
        <f t="shared" si="207"/>
        <v>54.359114815111049</v>
      </c>
      <c r="J805" s="89">
        <f t="shared" si="207"/>
        <v>20.939157937485898</v>
      </c>
      <c r="K805" s="89">
        <f t="shared" si="207"/>
        <v>16.472211211721117</v>
      </c>
      <c r="M805" s="32"/>
      <c r="N805" s="6"/>
      <c r="O805" s="1"/>
      <c r="P805" s="6"/>
      <c r="Q805" s="6"/>
      <c r="R805" s="1"/>
      <c r="S805" s="1"/>
      <c r="T805" s="1"/>
      <c r="U805" s="1"/>
      <c r="V805" s="1"/>
      <c r="W805" s="1"/>
      <c r="X805" s="3"/>
      <c r="Y805" s="3"/>
      <c r="Z805" s="3"/>
      <c r="AA805" s="3"/>
      <c r="AB805" s="3"/>
      <c r="AC805" s="3"/>
      <c r="AD805" s="3"/>
      <c r="AE805" s="3"/>
      <c r="AF805" s="3"/>
      <c r="AG805" s="3"/>
      <c r="AH805" s="3"/>
      <c r="AI805" s="3"/>
    </row>
    <row r="806" spans="1:35" ht="14.5" hidden="1" outlineLevel="1">
      <c r="A806" s="23" t="s">
        <v>3</v>
      </c>
      <c r="B806" s="89">
        <f t="shared" ref="B806:K806" si="208">B$794*B$787*(B57/B$63)</f>
        <v>931.43954983604078</v>
      </c>
      <c r="C806" s="89">
        <f t="shared" si="208"/>
        <v>1172.4039467218458</v>
      </c>
      <c r="D806" s="89">
        <f t="shared" si="208"/>
        <v>1509.2037149496684</v>
      </c>
      <c r="E806" s="89">
        <f t="shared" si="208"/>
        <v>1521.6379673864587</v>
      </c>
      <c r="F806" s="89">
        <f t="shared" si="208"/>
        <v>1216.8301859118922</v>
      </c>
      <c r="G806" s="89">
        <f t="shared" si="208"/>
        <v>666.85114114246687</v>
      </c>
      <c r="H806" s="89">
        <f t="shared" si="208"/>
        <v>290.92998153308059</v>
      </c>
      <c r="I806" s="89">
        <f t="shared" si="208"/>
        <v>117.24756259236548</v>
      </c>
      <c r="J806" s="89">
        <f t="shared" si="208"/>
        <v>45.928457364056896</v>
      </c>
      <c r="K806" s="89">
        <f t="shared" si="208"/>
        <v>36.166482405998224</v>
      </c>
      <c r="M806" s="32"/>
      <c r="N806" s="6"/>
      <c r="O806" s="1"/>
      <c r="P806" s="6"/>
      <c r="Q806" s="6"/>
      <c r="R806" s="1"/>
      <c r="S806" s="1"/>
      <c r="T806" s="1"/>
      <c r="U806" s="1"/>
      <c r="V806" s="1"/>
      <c r="W806" s="1"/>
      <c r="X806" s="3"/>
      <c r="Y806" s="3"/>
      <c r="Z806" s="3"/>
      <c r="AA806" s="3"/>
      <c r="AB806" s="3"/>
      <c r="AC806" s="3"/>
      <c r="AD806" s="3"/>
      <c r="AE806" s="3"/>
      <c r="AF806" s="3"/>
      <c r="AG806" s="3"/>
      <c r="AH806" s="3"/>
      <c r="AI806" s="3"/>
    </row>
    <row r="807" spans="1:35" ht="14.5" hidden="1" outlineLevel="1">
      <c r="A807" s="23" t="s">
        <v>4</v>
      </c>
      <c r="B807" s="89">
        <f t="shared" ref="B807:K807" si="209">B$794*B$787*(B58/B$63)</f>
        <v>516.39613872103769</v>
      </c>
      <c r="C807" s="89">
        <f t="shared" si="209"/>
        <v>672.49146882160346</v>
      </c>
      <c r="D807" s="89">
        <f t="shared" si="209"/>
        <v>939.09309645360304</v>
      </c>
      <c r="E807" s="89">
        <f t="shared" si="209"/>
        <v>1025.2726503458612</v>
      </c>
      <c r="F807" s="89">
        <f t="shared" si="209"/>
        <v>858.4122732776575</v>
      </c>
      <c r="G807" s="89">
        <f t="shared" si="209"/>
        <v>491.33383390274884</v>
      </c>
      <c r="H807" s="89">
        <f t="shared" si="209"/>
        <v>223.19561668864182</v>
      </c>
      <c r="I807" s="89">
        <f t="shared" si="209"/>
        <v>93.954300807540974</v>
      </c>
      <c r="J807" s="89">
        <f t="shared" si="209"/>
        <v>38.889101763550684</v>
      </c>
      <c r="K807" s="89">
        <f t="shared" si="209"/>
        <v>32.780010608762709</v>
      </c>
      <c r="M807" s="32"/>
      <c r="N807" s="6"/>
      <c r="O807" s="1"/>
      <c r="P807" s="6"/>
      <c r="Q807" s="6"/>
      <c r="R807" s="1"/>
      <c r="S807" s="1"/>
      <c r="T807" s="1"/>
      <c r="U807" s="1"/>
      <c r="V807" s="1"/>
      <c r="W807" s="1"/>
      <c r="X807" s="3"/>
      <c r="Y807" s="3"/>
      <c r="Z807" s="3"/>
      <c r="AA807" s="3"/>
      <c r="AB807" s="3"/>
      <c r="AC807" s="3"/>
      <c r="AD807" s="3"/>
      <c r="AE807" s="3"/>
      <c r="AF807" s="3"/>
      <c r="AG807" s="3"/>
      <c r="AH807" s="3"/>
      <c r="AI807" s="3"/>
    </row>
    <row r="808" spans="1:35" ht="14.5" hidden="1" outlineLevel="1">
      <c r="A808" s="23" t="s">
        <v>0</v>
      </c>
      <c r="B808" s="89">
        <f t="shared" ref="B808:K808" si="210">B$794*B$787*(B59/B$63)</f>
        <v>2407.9788798534519</v>
      </c>
      <c r="C808" s="89">
        <f t="shared" si="210"/>
        <v>2512.5121174902429</v>
      </c>
      <c r="D808" s="89">
        <f t="shared" si="210"/>
        <v>3069.2394104825139</v>
      </c>
      <c r="E808" s="89">
        <f t="shared" si="210"/>
        <v>3048.4329182296487</v>
      </c>
      <c r="F808" s="89">
        <f t="shared" si="210"/>
        <v>2460.3984622071243</v>
      </c>
      <c r="G808" s="89">
        <f t="shared" si="210"/>
        <v>1419.6556468338076</v>
      </c>
      <c r="H808" s="89">
        <f t="shared" si="210"/>
        <v>664.26918856782765</v>
      </c>
      <c r="I808" s="89">
        <f t="shared" si="210"/>
        <v>287.88583153417051</v>
      </c>
      <c r="J808" s="89">
        <f t="shared" si="210"/>
        <v>122.11960686163569</v>
      </c>
      <c r="K808" s="89">
        <f t="shared" si="210"/>
        <v>105.98114112330506</v>
      </c>
      <c r="M808" s="32"/>
      <c r="N808" s="6"/>
      <c r="O808" s="1"/>
      <c r="P808" s="6"/>
      <c r="Q808" s="6"/>
      <c r="R808" s="1"/>
      <c r="S808" s="1"/>
      <c r="T808" s="1"/>
      <c r="U808" s="1"/>
      <c r="V808" s="1"/>
      <c r="W808" s="1"/>
      <c r="X808" s="3"/>
      <c r="Y808" s="3"/>
      <c r="Z808" s="3"/>
      <c r="AA808" s="3"/>
      <c r="AB808" s="3"/>
      <c r="AC808" s="3"/>
      <c r="AD808" s="3"/>
      <c r="AE808" s="3"/>
      <c r="AF808" s="3"/>
      <c r="AG808" s="3"/>
      <c r="AH808" s="3"/>
      <c r="AI808" s="3"/>
    </row>
    <row r="809" spans="1:35" ht="14.5" hidden="1" outlineLevel="1">
      <c r="A809" s="23" t="s">
        <v>1</v>
      </c>
      <c r="B809" s="89">
        <f t="shared" ref="B809:K809" si="211">B$794*B$787*(B60/B$63)</f>
        <v>702.0586747246756</v>
      </c>
      <c r="C809" s="89">
        <f t="shared" si="211"/>
        <v>617.83635204961786</v>
      </c>
      <c r="D809" s="89">
        <f t="shared" si="211"/>
        <v>640.56547489992363</v>
      </c>
      <c r="E809" s="89">
        <f t="shared" si="211"/>
        <v>560.58494420195689</v>
      </c>
      <c r="F809" s="89">
        <f t="shared" si="211"/>
        <v>406.90771886352735</v>
      </c>
      <c r="G809" s="89">
        <f t="shared" si="211"/>
        <v>213.88732983185298</v>
      </c>
      <c r="H809" s="89">
        <f t="shared" si="211"/>
        <v>91.527103946516917</v>
      </c>
      <c r="I809" s="89">
        <f t="shared" si="211"/>
        <v>36.232428607946829</v>
      </c>
      <c r="J809" s="89">
        <f t="shared" si="211"/>
        <v>14.240603028385129</v>
      </c>
      <c r="K809" s="89">
        <f t="shared" si="211"/>
        <v>11.725151097559685</v>
      </c>
      <c r="M809" s="32"/>
      <c r="N809" s="6"/>
      <c r="O809" s="1"/>
      <c r="P809" s="6"/>
      <c r="Q809" s="6"/>
      <c r="R809" s="1"/>
      <c r="S809" s="1"/>
      <c r="T809" s="1"/>
      <c r="U809" s="1"/>
      <c r="V809" s="1"/>
      <c r="W809" s="1"/>
      <c r="X809" s="3"/>
      <c r="Y809" s="3"/>
      <c r="Z809" s="3"/>
      <c r="AA809" s="3"/>
      <c r="AB809" s="3"/>
      <c r="AC809" s="3"/>
      <c r="AD809" s="3"/>
      <c r="AE809" s="3"/>
      <c r="AF809" s="3"/>
      <c r="AG809" s="3"/>
      <c r="AH809" s="3"/>
      <c r="AI809" s="3"/>
    </row>
    <row r="810" spans="1:35" ht="14.5" hidden="1" outlineLevel="1">
      <c r="A810" s="23" t="s">
        <v>7</v>
      </c>
      <c r="B810" s="89">
        <f t="shared" ref="B810:K810" si="212">B$794*B$787*(B61/B$63)</f>
        <v>674.31385539826738</v>
      </c>
      <c r="C810" s="89">
        <f t="shared" si="212"/>
        <v>892.39730227634448</v>
      </c>
      <c r="D810" s="89">
        <f t="shared" si="212"/>
        <v>1257.0456913716987</v>
      </c>
      <c r="E810" s="89">
        <f t="shared" si="212"/>
        <v>1350.8326789059997</v>
      </c>
      <c r="F810" s="89">
        <f t="shared" si="212"/>
        <v>1147.4805289660956</v>
      </c>
      <c r="G810" s="89">
        <f t="shared" si="212"/>
        <v>658.36201313802962</v>
      </c>
      <c r="H810" s="89">
        <f t="shared" si="212"/>
        <v>297.39696477426423</v>
      </c>
      <c r="I810" s="89">
        <f t="shared" si="212"/>
        <v>121.71708963384104</v>
      </c>
      <c r="J810" s="89">
        <f t="shared" si="212"/>
        <v>48.058526552187054</v>
      </c>
      <c r="K810" s="89">
        <f t="shared" si="212"/>
        <v>38.86703865525304</v>
      </c>
      <c r="M810" s="32"/>
      <c r="N810" s="6"/>
      <c r="O810" s="1"/>
      <c r="P810" s="6"/>
      <c r="Q810" s="6"/>
      <c r="R810" s="1"/>
      <c r="S810" s="1"/>
      <c r="T810" s="1"/>
      <c r="U810" s="1"/>
      <c r="V810" s="1"/>
      <c r="W810" s="1"/>
      <c r="X810" s="3"/>
      <c r="Y810" s="3"/>
      <c r="Z810" s="3"/>
      <c r="AA810" s="3"/>
      <c r="AB810" s="3"/>
      <c r="AC810" s="3"/>
      <c r="AD810" s="3"/>
      <c r="AE810" s="3"/>
      <c r="AF810" s="3"/>
      <c r="AG810" s="3"/>
    </row>
    <row r="811" spans="1:35" ht="14.5" hidden="1" outlineLevel="1">
      <c r="A811" s="23" t="s">
        <v>8</v>
      </c>
      <c r="B811" s="89">
        <f t="shared" ref="B811:K811" si="213">B$794*B$787*(B62/B$63)</f>
        <v>744.94506079655173</v>
      </c>
      <c r="C811" s="89">
        <f t="shared" si="213"/>
        <v>1658.8973416342947</v>
      </c>
      <c r="D811" s="89">
        <f t="shared" si="213"/>
        <v>3164.2798957783843</v>
      </c>
      <c r="E811" s="89">
        <f t="shared" si="213"/>
        <v>3671.9153811880365</v>
      </c>
      <c r="F811" s="89">
        <f t="shared" si="213"/>
        <v>3059.1720396683268</v>
      </c>
      <c r="G811" s="89">
        <f t="shared" si="213"/>
        <v>1719.866044882941</v>
      </c>
      <c r="H811" s="89">
        <f t="shared" si="213"/>
        <v>772.32797832788492</v>
      </c>
      <c r="I811" s="89">
        <f t="shared" si="213"/>
        <v>317.02076041999271</v>
      </c>
      <c r="J811" s="89">
        <f t="shared" si="213"/>
        <v>125.21726188397353</v>
      </c>
      <c r="K811" s="89">
        <f t="shared" si="213"/>
        <v>99.315169282488512</v>
      </c>
      <c r="M811" s="32"/>
      <c r="N811" s="9" t="s">
        <v>9</v>
      </c>
      <c r="O811" s="1"/>
      <c r="P811" s="6"/>
      <c r="Q811" s="6"/>
      <c r="R811" s="1"/>
      <c r="S811" s="1"/>
      <c r="T811" s="1"/>
      <c r="U811" s="1"/>
      <c r="V811" s="1"/>
      <c r="W811" s="1"/>
      <c r="X811" s="3"/>
      <c r="Y811" s="3"/>
      <c r="Z811" s="3"/>
      <c r="AA811" s="3"/>
      <c r="AB811" s="3"/>
      <c r="AC811" s="3"/>
      <c r="AD811" s="3"/>
      <c r="AE811" s="3"/>
      <c r="AF811" s="3"/>
      <c r="AG811" s="3"/>
    </row>
    <row r="812" spans="1:35" ht="14.5" hidden="1" outlineLevel="1">
      <c r="A812" s="23" t="s">
        <v>89</v>
      </c>
      <c r="B812" s="89">
        <f>SUM(B802:B811)</f>
        <v>11059.960815537426</v>
      </c>
      <c r="C812" s="89">
        <f t="shared" ref="C812:K812" si="214">SUM(C802:C811)</f>
        <v>15372.237509607528</v>
      </c>
      <c r="D812" s="89">
        <f t="shared" si="214"/>
        <v>21723.183098377554</v>
      </c>
      <c r="E812" s="89">
        <f t="shared" si="214"/>
        <v>22291.607030829291</v>
      </c>
      <c r="F812" s="89">
        <f t="shared" si="214"/>
        <v>17743.778228636114</v>
      </c>
      <c r="G812" s="89">
        <f t="shared" si="214"/>
        <v>9856.4975475629162</v>
      </c>
      <c r="H812" s="89">
        <f t="shared" si="214"/>
        <v>4383.5806366549668</v>
      </c>
      <c r="I812" s="89">
        <f t="shared" si="214"/>
        <v>1792.9308377754046</v>
      </c>
      <c r="J812" s="89">
        <f t="shared" si="214"/>
        <v>716.58066972899917</v>
      </c>
      <c r="K812" s="89">
        <f t="shared" si="214"/>
        <v>585.70240038556722</v>
      </c>
      <c r="M812" s="32"/>
      <c r="N812" s="9"/>
      <c r="O812" s="1"/>
      <c r="P812" s="6"/>
      <c r="Q812" s="6"/>
      <c r="R812" s="1"/>
      <c r="S812" s="1"/>
      <c r="T812" s="1"/>
      <c r="U812" s="1"/>
      <c r="V812" s="1"/>
      <c r="W812" s="1"/>
      <c r="X812" s="3"/>
      <c r="Y812" s="3"/>
      <c r="Z812" s="3"/>
      <c r="AA812" s="3"/>
      <c r="AB812" s="3"/>
      <c r="AC812" s="3"/>
      <c r="AD812" s="3"/>
      <c r="AE812" s="3"/>
      <c r="AF812" s="3"/>
      <c r="AG812" s="3"/>
    </row>
    <row r="813" spans="1:35" ht="14.5" hidden="1" outlineLevel="1">
      <c r="A813" s="32"/>
      <c r="B813" s="5"/>
      <c r="C813" s="5"/>
      <c r="D813" s="5"/>
      <c r="E813" s="5"/>
      <c r="F813" s="5"/>
      <c r="G813" s="5"/>
      <c r="H813" s="5"/>
      <c r="I813" s="5"/>
      <c r="J813" s="5"/>
      <c r="K813" s="5"/>
      <c r="L813" s="5"/>
      <c r="M813" s="10" t="s">
        <v>9</v>
      </c>
      <c r="N813" s="5"/>
      <c r="O813" s="5"/>
      <c r="P813" s="5"/>
      <c r="Q813" s="5"/>
      <c r="R813" s="5"/>
      <c r="S813" s="5"/>
      <c r="T813" s="5"/>
    </row>
    <row r="814" spans="1:35" hidden="1" outlineLevel="1">
      <c r="A814" s="10" t="s">
        <v>126</v>
      </c>
      <c r="B814" s="6"/>
      <c r="C814" s="6"/>
      <c r="D814" s="6"/>
      <c r="E814" s="6"/>
      <c r="F814" s="6"/>
      <c r="G814" s="6"/>
      <c r="H814" s="6"/>
      <c r="I814" s="6"/>
      <c r="J814" s="9" t="s">
        <v>102</v>
      </c>
      <c r="K814" s="6"/>
      <c r="L814" s="55"/>
      <c r="M814" s="5"/>
      <c r="N814" s="5"/>
      <c r="O814" s="5"/>
      <c r="P814" s="5"/>
      <c r="Q814" s="5"/>
      <c r="R814" s="5"/>
      <c r="S814" s="5"/>
      <c r="T814" s="5"/>
    </row>
    <row r="815" spans="1:35" ht="14.5" hidden="1" outlineLevel="1">
      <c r="A815" s="21"/>
      <c r="B815" s="21">
        <v>2010</v>
      </c>
      <c r="C815" s="21">
        <v>2020</v>
      </c>
      <c r="D815" s="21">
        <v>2030</v>
      </c>
      <c r="E815" s="21">
        <v>2040</v>
      </c>
      <c r="F815" s="21">
        <v>2050</v>
      </c>
      <c r="G815" s="21">
        <v>2060</v>
      </c>
      <c r="H815" s="21">
        <v>2070</v>
      </c>
      <c r="I815" s="21">
        <v>2080</v>
      </c>
      <c r="J815" s="21">
        <v>2090</v>
      </c>
      <c r="K815" s="21">
        <v>2100</v>
      </c>
      <c r="M815" s="32"/>
      <c r="N815" s="56"/>
      <c r="O815" s="16"/>
      <c r="P815" s="56"/>
      <c r="Q815" s="56"/>
      <c r="R815" s="56"/>
      <c r="S815" s="56"/>
      <c r="T815" s="56"/>
      <c r="U815" s="56"/>
      <c r="V815" s="56"/>
      <c r="W815" s="57"/>
    </row>
    <row r="816" spans="1:35" ht="14.5" hidden="1" outlineLevel="1">
      <c r="A816" s="21" t="s">
        <v>89</v>
      </c>
      <c r="B816" s="94">
        <f>'[4]Oil tankers data'!$G$46</f>
        <v>1.5080599986402388E-4</v>
      </c>
      <c r="C816" s="87">
        <f>'[4]Oil tankers data'!$G$51</f>
        <v>1.316269126481518E-4</v>
      </c>
      <c r="D816" s="87">
        <f>'[4]Oil tankers data'!$G$52</f>
        <v>1.1316366382420115E-4</v>
      </c>
      <c r="E816" s="87">
        <f>'[4]Oil tankers data'!$G$53</f>
        <v>9.7290246747245424E-5</v>
      </c>
      <c r="F816" s="87">
        <f>'[4]Oil tankers data'!$G$54</f>
        <v>8.3643386863510477E-5</v>
      </c>
      <c r="G816" s="87">
        <f>'[4]Oil tankers data'!$G$55</f>
        <v>7.1910765980218457E-5</v>
      </c>
      <c r="H816" s="87">
        <f>'[4]Oil tankers data'!$G$56</f>
        <v>6.2756510785335029E-5</v>
      </c>
      <c r="I816" s="87">
        <f>'[4]Oil tankers data'!$G$57</f>
        <v>5.5046029036851558E-5</v>
      </c>
      <c r="J816" s="87">
        <f>'[4]Oil tankers data'!$G$58</f>
        <v>4.852825715080642E-5</v>
      </c>
      <c r="K816" s="87">
        <f>'[4]Oil tankers data'!$G$59</f>
        <v>4.2999563819236659E-5</v>
      </c>
      <c r="M816" s="32"/>
      <c r="N816" s="6"/>
      <c r="O816" s="1"/>
      <c r="P816" s="6"/>
      <c r="Q816" s="6"/>
      <c r="R816" s="1"/>
      <c r="S816" s="1"/>
      <c r="T816" s="1"/>
      <c r="U816" s="1"/>
      <c r="V816" s="1"/>
      <c r="W816" s="1"/>
      <c r="X816" s="3"/>
      <c r="Y816" s="3"/>
      <c r="Z816" s="3"/>
      <c r="AA816" s="3"/>
      <c r="AB816" s="3"/>
      <c r="AC816" s="3"/>
      <c r="AD816" s="3"/>
      <c r="AE816" s="3"/>
      <c r="AF816" s="3"/>
      <c r="AG816" s="3"/>
    </row>
    <row r="817" spans="1:35" ht="14.5" hidden="1" outlineLevel="1">
      <c r="A817" s="79"/>
      <c r="B817" s="86"/>
      <c r="C817" s="2"/>
      <c r="D817" s="2"/>
      <c r="E817" s="2"/>
      <c r="F817" s="2"/>
      <c r="G817" s="2"/>
      <c r="H817" s="2"/>
      <c r="I817" s="2"/>
      <c r="J817" s="2"/>
      <c r="K817" s="2"/>
      <c r="M817" s="32"/>
      <c r="N817" s="6"/>
      <c r="O817" s="1"/>
      <c r="P817" s="6"/>
      <c r="Q817" s="6"/>
      <c r="R817" s="1"/>
      <c r="S817" s="1"/>
      <c r="T817" s="1"/>
      <c r="U817" s="1"/>
      <c r="V817" s="1"/>
      <c r="W817" s="1"/>
      <c r="X817" s="3"/>
      <c r="Y817" s="3"/>
      <c r="Z817" s="3"/>
      <c r="AA817" s="3"/>
      <c r="AB817" s="3"/>
      <c r="AC817" s="3"/>
      <c r="AD817" s="3"/>
      <c r="AE817" s="3"/>
      <c r="AF817" s="3"/>
      <c r="AG817" s="3"/>
    </row>
    <row r="818" spans="1:35" hidden="1" outlineLevel="1">
      <c r="A818" s="10" t="s">
        <v>127</v>
      </c>
      <c r="B818" s="6"/>
      <c r="C818" s="6"/>
      <c r="D818" s="6"/>
      <c r="E818" s="6"/>
      <c r="F818" s="6"/>
      <c r="G818" s="6"/>
      <c r="H818" s="6"/>
      <c r="I818" s="6"/>
      <c r="J818" s="9" t="s">
        <v>101</v>
      </c>
      <c r="K818" s="6"/>
      <c r="L818" s="55"/>
      <c r="M818" s="5"/>
      <c r="N818" s="5"/>
      <c r="O818" s="5"/>
      <c r="P818" s="5"/>
      <c r="Q818" s="5"/>
      <c r="R818" s="5"/>
      <c r="S818" s="5"/>
      <c r="T818" s="5"/>
    </row>
    <row r="819" spans="1:35" ht="14.5" hidden="1" outlineLevel="1">
      <c r="A819" s="20"/>
      <c r="B819" s="100">
        <v>2010</v>
      </c>
      <c r="C819" s="100">
        <v>2020</v>
      </c>
      <c r="D819" s="100">
        <v>2030</v>
      </c>
      <c r="E819" s="100">
        <v>2040</v>
      </c>
      <c r="F819" s="100">
        <v>2050</v>
      </c>
      <c r="G819" s="100">
        <v>2060</v>
      </c>
      <c r="H819" s="100">
        <v>2070</v>
      </c>
      <c r="I819" s="100">
        <v>2080</v>
      </c>
      <c r="J819" s="100">
        <v>2090</v>
      </c>
      <c r="K819" s="100">
        <v>2100</v>
      </c>
      <c r="M819" s="32"/>
      <c r="N819" s="56"/>
      <c r="O819" s="16"/>
      <c r="P819" s="56"/>
      <c r="Q819" s="56"/>
      <c r="R819" s="56"/>
      <c r="S819" s="56"/>
      <c r="T819" s="56"/>
      <c r="U819" s="56"/>
      <c r="V819" s="56"/>
      <c r="W819" s="57"/>
    </row>
    <row r="820" spans="1:35" ht="14.5" hidden="1" outlineLevel="1">
      <c r="A820" s="100" t="s">
        <v>5</v>
      </c>
      <c r="B820" s="101">
        <f>B$816*B802</f>
        <v>3.5287642297092421E-2</v>
      </c>
      <c r="C820" s="101">
        <f t="shared" ref="C820:K820" si="215">C$816*C802</f>
        <v>5.048023528645898E-2</v>
      </c>
      <c r="D820" s="101">
        <f t="shared" si="215"/>
        <v>7.4608145774522919E-2</v>
      </c>
      <c r="E820" s="101">
        <f t="shared" si="215"/>
        <v>8.746267970502028E-2</v>
      </c>
      <c r="F820" s="101">
        <f t="shared" si="215"/>
        <v>7.9015120909671277E-2</v>
      </c>
      <c r="G820" s="101">
        <f t="shared" si="215"/>
        <v>4.7776090255383576E-2</v>
      </c>
      <c r="H820" s="101">
        <f t="shared" si="215"/>
        <v>2.2165844952400596E-2</v>
      </c>
      <c r="I820" s="101">
        <f t="shared" si="215"/>
        <v>9.057160055761352E-3</v>
      </c>
      <c r="J820" s="101">
        <f t="shared" si="215"/>
        <v>3.569584234114524E-3</v>
      </c>
      <c r="K820" s="101">
        <f t="shared" si="215"/>
        <v>2.8949110799559408E-3</v>
      </c>
      <c r="M820" s="32"/>
      <c r="N820" s="6"/>
      <c r="O820" s="1"/>
      <c r="P820" s="6"/>
      <c r="Q820" s="6"/>
      <c r="R820" s="1"/>
      <c r="S820" s="1"/>
      <c r="T820" s="1"/>
      <c r="U820" s="1"/>
      <c r="V820" s="1"/>
      <c r="W820" s="1"/>
      <c r="X820" s="3"/>
      <c r="Y820" s="3"/>
      <c r="Z820" s="3"/>
      <c r="AA820" s="3"/>
      <c r="AB820" s="3"/>
      <c r="AC820" s="3"/>
      <c r="AD820" s="3"/>
      <c r="AE820" s="3"/>
      <c r="AF820" s="3"/>
      <c r="AG820" s="3"/>
      <c r="AH820" s="3"/>
      <c r="AI820" s="3"/>
    </row>
    <row r="821" spans="1:35" ht="14.5" hidden="1" outlineLevel="1">
      <c r="A821" s="100" t="s">
        <v>6</v>
      </c>
      <c r="B821" s="101">
        <f t="shared" ref="B821:K829" si="216">B$816*B803</f>
        <v>0.25197079153253488</v>
      </c>
      <c r="C821" s="101">
        <f t="shared" si="216"/>
        <v>0.49685499517422782</v>
      </c>
      <c r="D821" s="101">
        <f t="shared" si="216"/>
        <v>0.64761417328032056</v>
      </c>
      <c r="E821" s="101">
        <f t="shared" si="216"/>
        <v>0.53785779406968326</v>
      </c>
      <c r="F821" s="101">
        <f t="shared" si="216"/>
        <v>0.33532172843480229</v>
      </c>
      <c r="G821" s="101">
        <f t="shared" si="216"/>
        <v>0.14426937577297791</v>
      </c>
      <c r="H821" s="101">
        <f t="shared" si="216"/>
        <v>4.9571217981199754E-2</v>
      </c>
      <c r="I821" s="101">
        <f t="shared" si="216"/>
        <v>1.5601162093516596E-2</v>
      </c>
      <c r="J821" s="101">
        <f t="shared" si="216"/>
        <v>4.7835915827778878E-3</v>
      </c>
      <c r="K821" s="101">
        <f t="shared" si="216"/>
        <v>2.9488639558689859E-3</v>
      </c>
      <c r="M821" s="32"/>
      <c r="N821" s="6"/>
      <c r="O821" s="1"/>
      <c r="P821" s="6"/>
      <c r="Q821" s="6"/>
      <c r="R821" s="1"/>
      <c r="S821" s="1"/>
      <c r="T821" s="1"/>
      <c r="U821" s="1"/>
      <c r="V821" s="1"/>
      <c r="W821" s="1"/>
      <c r="X821" s="3"/>
      <c r="Y821" s="3"/>
      <c r="Z821" s="3"/>
      <c r="AA821" s="3"/>
      <c r="AB821" s="3"/>
      <c r="AC821" s="3"/>
      <c r="AD821" s="3"/>
      <c r="AE821" s="3"/>
      <c r="AF821" s="3"/>
      <c r="AG821" s="3"/>
      <c r="AH821" s="3"/>
      <c r="AI821" s="3"/>
    </row>
    <row r="822" spans="1:35" ht="14.5" hidden="1" outlineLevel="1">
      <c r="A822" s="100" t="s">
        <v>11</v>
      </c>
      <c r="B822" s="101">
        <f t="shared" si="216"/>
        <v>0.40358491639292376</v>
      </c>
      <c r="C822" s="101">
        <f t="shared" si="216"/>
        <v>0.38845999885864474</v>
      </c>
      <c r="D822" s="101">
        <f t="shared" si="216"/>
        <v>0.42833088513303003</v>
      </c>
      <c r="E822" s="101">
        <f t="shared" si="216"/>
        <v>0.36940185374026552</v>
      </c>
      <c r="F822" s="101">
        <f t="shared" si="216"/>
        <v>0.25217287800162702</v>
      </c>
      <c r="G822" s="101">
        <f t="shared" si="216"/>
        <v>0.12174414727294069</v>
      </c>
      <c r="H822" s="101">
        <f t="shared" si="216"/>
        <v>4.7892148703546474E-2</v>
      </c>
      <c r="I822" s="101">
        <f t="shared" si="216"/>
        <v>1.7425123897309051E-2</v>
      </c>
      <c r="J822" s="101">
        <f t="shared" si="216"/>
        <v>6.2629506819340203E-3</v>
      </c>
      <c r="K822" s="101">
        <f t="shared" si="216"/>
        <v>4.665111791712512E-3</v>
      </c>
      <c r="M822" s="32"/>
      <c r="N822" s="6"/>
      <c r="O822" s="1"/>
      <c r="P822" s="6"/>
      <c r="Q822" s="6"/>
      <c r="R822" s="1"/>
      <c r="S822" s="1"/>
      <c r="T822" s="1"/>
      <c r="U822" s="1"/>
      <c r="V822" s="1"/>
      <c r="W822" s="1"/>
      <c r="X822" s="3"/>
      <c r="Y822" s="3"/>
      <c r="Z822" s="3"/>
      <c r="AA822" s="3"/>
      <c r="AB822" s="3"/>
      <c r="AC822" s="3"/>
      <c r="AD822" s="3"/>
      <c r="AE822" s="3"/>
      <c r="AF822" s="3"/>
      <c r="AG822" s="3"/>
      <c r="AH822" s="3"/>
      <c r="AI822" s="3"/>
    </row>
    <row r="823" spans="1:35" ht="14.5" hidden="1" outlineLevel="1">
      <c r="A823" s="100" t="s">
        <v>2</v>
      </c>
      <c r="B823" s="101">
        <f t="shared" si="216"/>
        <v>7.5677707414318701E-2</v>
      </c>
      <c r="C823" s="101">
        <f t="shared" si="216"/>
        <v>9.6909905065585708E-2</v>
      </c>
      <c r="D823" s="101">
        <f t="shared" si="216"/>
        <v>0.1105150325366009</v>
      </c>
      <c r="E823" s="101">
        <f t="shared" si="216"/>
        <v>8.6457421997702538E-2</v>
      </c>
      <c r="F823" s="101">
        <f t="shared" si="216"/>
        <v>5.2369803244373653E-2</v>
      </c>
      <c r="G823" s="101">
        <f t="shared" si="216"/>
        <v>2.3223178482240953E-2</v>
      </c>
      <c r="H823" s="101">
        <f t="shared" si="216"/>
        <v>8.6409421038334336E-3</v>
      </c>
      <c r="I823" s="101">
        <f t="shared" si="216"/>
        <v>2.9922534125301505E-3</v>
      </c>
      <c r="J823" s="101">
        <f t="shared" si="216"/>
        <v>1.016140840911665E-3</v>
      </c>
      <c r="K823" s="101">
        <f t="shared" si="216"/>
        <v>7.0829789724234779E-4</v>
      </c>
      <c r="M823" s="32"/>
      <c r="N823" s="6"/>
      <c r="O823" s="1"/>
      <c r="P823" s="6"/>
      <c r="Q823" s="6"/>
      <c r="R823" s="1"/>
      <c r="S823" s="1"/>
      <c r="T823" s="1"/>
      <c r="U823" s="1"/>
      <c r="V823" s="1"/>
      <c r="W823" s="1"/>
      <c r="X823" s="3"/>
      <c r="Y823" s="3"/>
      <c r="Z823" s="3"/>
      <c r="AA823" s="3"/>
      <c r="AB823" s="3"/>
      <c r="AC823" s="3"/>
      <c r="AD823" s="3"/>
      <c r="AE823" s="3"/>
      <c r="AF823" s="3"/>
      <c r="AG823" s="3"/>
      <c r="AH823" s="3"/>
      <c r="AI823" s="3"/>
    </row>
    <row r="824" spans="1:35" ht="14.5" hidden="1" outlineLevel="1">
      <c r="A824" s="100" t="s">
        <v>3</v>
      </c>
      <c r="B824" s="101">
        <f t="shared" si="216"/>
        <v>0.14046667262592044</v>
      </c>
      <c r="C824" s="101">
        <f t="shared" si="216"/>
        <v>0.15431991188350483</v>
      </c>
      <c r="D824" s="101">
        <f t="shared" si="216"/>
        <v>0.17078702184079977</v>
      </c>
      <c r="E824" s="101">
        <f t="shared" si="216"/>
        <v>0.14804053330700556</v>
      </c>
      <c r="F824" s="101">
        <f t="shared" si="216"/>
        <v>0.10177979798742577</v>
      </c>
      <c r="G824" s="101">
        <f t="shared" si="216"/>
        <v>4.7953776354337563E-2</v>
      </c>
      <c r="H824" s="101">
        <f t="shared" si="216"/>
        <v>1.8257750523858092E-2</v>
      </c>
      <c r="I824" s="101">
        <f t="shared" si="216"/>
        <v>6.4540127349594209E-3</v>
      </c>
      <c r="J824" s="101">
        <f t="shared" si="216"/>
        <v>2.2288279895028018E-3</v>
      </c>
      <c r="K824" s="101">
        <f t="shared" si="216"/>
        <v>1.5551429683340204E-3</v>
      </c>
      <c r="M824" s="32"/>
      <c r="N824" s="6"/>
      <c r="O824" s="1"/>
      <c r="P824" s="6"/>
      <c r="Q824" s="6"/>
      <c r="R824" s="1"/>
      <c r="S824" s="1"/>
      <c r="T824" s="1"/>
      <c r="U824" s="1"/>
      <c r="V824" s="1"/>
      <c r="W824" s="1"/>
      <c r="X824" s="3"/>
      <c r="Y824" s="3"/>
      <c r="Z824" s="3"/>
      <c r="AA824" s="3"/>
      <c r="AB824" s="3"/>
      <c r="AC824" s="3"/>
      <c r="AD824" s="3"/>
      <c r="AE824" s="3"/>
      <c r="AF824" s="3"/>
      <c r="AG824" s="3"/>
      <c r="AH824" s="3"/>
      <c r="AI824" s="3"/>
    </row>
    <row r="825" spans="1:35" ht="14.5" hidden="1" outlineLevel="1">
      <c r="A825" s="100" t="s">
        <v>4</v>
      </c>
      <c r="B825" s="101">
        <f t="shared" si="216"/>
        <v>7.7875636025747264E-2</v>
      </c>
      <c r="C825" s="101">
        <f t="shared" si="216"/>
        <v>8.85179758232085E-2</v>
      </c>
      <c r="D825" s="101">
        <f t="shared" si="216"/>
        <v>0.10627121546670364</v>
      </c>
      <c r="E825" s="101">
        <f t="shared" si="216"/>
        <v>9.9749029135351108E-2</v>
      </c>
      <c r="F825" s="101">
        <f t="shared" si="216"/>
        <v>7.1800509862148587E-2</v>
      </c>
      <c r="G825" s="101">
        <f t="shared" si="216"/>
        <v>3.5332192347944096E-2</v>
      </c>
      <c r="H825" s="101">
        <f t="shared" si="216"/>
        <v>1.4006978125960254E-2</v>
      </c>
      <c r="I825" s="101">
        <f t="shared" si="216"/>
        <v>5.171811170388986E-3</v>
      </c>
      <c r="J825" s="101">
        <f t="shared" si="216"/>
        <v>1.887220330745467E-3</v>
      </c>
      <c r="K825" s="101">
        <f t="shared" si="216"/>
        <v>1.4095261581667468E-3</v>
      </c>
      <c r="M825" s="32"/>
      <c r="N825" s="6"/>
      <c r="O825" s="1"/>
      <c r="P825" s="6"/>
      <c r="Q825" s="6"/>
      <c r="R825" s="1"/>
      <c r="S825" s="1"/>
      <c r="T825" s="1"/>
      <c r="U825" s="1"/>
      <c r="V825" s="1"/>
      <c r="W825" s="1"/>
      <c r="X825" s="3"/>
      <c r="Y825" s="3"/>
      <c r="Z825" s="3"/>
      <c r="AA825" s="3"/>
      <c r="AB825" s="3"/>
      <c r="AC825" s="3"/>
      <c r="AD825" s="3"/>
      <c r="AE825" s="3"/>
      <c r="AF825" s="3"/>
      <c r="AG825" s="3"/>
      <c r="AH825" s="3"/>
      <c r="AI825" s="3"/>
    </row>
    <row r="826" spans="1:35" ht="14.5" hidden="1" outlineLevel="1">
      <c r="A826" s="100" t="s">
        <v>0</v>
      </c>
      <c r="B826" s="101">
        <f t="shared" si="216"/>
        <v>0.36313766262775204</v>
      </c>
      <c r="C826" s="101">
        <f t="shared" si="216"/>
        <v>0.3307142130163111</v>
      </c>
      <c r="D826" s="101">
        <f t="shared" si="216"/>
        <v>0.3473263768438325</v>
      </c>
      <c r="E826" s="101">
        <f t="shared" si="216"/>
        <v>0.29658279080698796</v>
      </c>
      <c r="F826" s="101">
        <f t="shared" si="216"/>
        <v>0.20579606041277676</v>
      </c>
      <c r="G826" s="101">
        <f t="shared" si="216"/>
        <v>0.1020885249919616</v>
      </c>
      <c r="H826" s="101">
        <f t="shared" si="216"/>
        <v>4.1687216496722627E-2</v>
      </c>
      <c r="I826" s="101">
        <f t="shared" si="216"/>
        <v>1.5846971841928105E-2</v>
      </c>
      <c r="J826" s="101">
        <f t="shared" si="216"/>
        <v>5.9262516849368412E-3</v>
      </c>
      <c r="K826" s="101">
        <f t="shared" si="216"/>
        <v>4.5571428413670829E-3</v>
      </c>
      <c r="M826" s="32"/>
      <c r="N826" s="6"/>
      <c r="O826" s="1"/>
      <c r="P826" s="6"/>
      <c r="Q826" s="6"/>
      <c r="R826" s="1"/>
      <c r="S826" s="1"/>
      <c r="T826" s="1"/>
      <c r="U826" s="1"/>
      <c r="V826" s="1"/>
      <c r="W826" s="1"/>
      <c r="X826" s="3"/>
      <c r="Y826" s="3"/>
      <c r="Z826" s="3"/>
      <c r="AA826" s="3"/>
      <c r="AB826" s="3"/>
      <c r="AC826" s="3"/>
      <c r="AD826" s="3"/>
      <c r="AE826" s="3"/>
      <c r="AF826" s="3"/>
      <c r="AG826" s="3"/>
      <c r="AH826" s="3"/>
      <c r="AI826" s="3"/>
    </row>
    <row r="827" spans="1:35" ht="14.5" hidden="1" outlineLevel="1">
      <c r="A827" s="100" t="s">
        <v>1</v>
      </c>
      <c r="B827" s="101">
        <f t="shared" si="216"/>
        <v>0.10587466040506621</v>
      </c>
      <c r="C827" s="101">
        <f t="shared" si="216"/>
        <v>8.1323891542087814E-2</v>
      </c>
      <c r="D827" s="101">
        <f t="shared" si="216"/>
        <v>7.248873605896472E-2</v>
      </c>
      <c r="E827" s="101">
        <f t="shared" si="216"/>
        <v>5.453944754419919E-2</v>
      </c>
      <c r="F827" s="101">
        <f t="shared" si="216"/>
        <v>3.4035139746650581E-2</v>
      </c>
      <c r="G827" s="101">
        <f t="shared" si="216"/>
        <v>1.5380801721672178E-2</v>
      </c>
      <c r="H827" s="101">
        <f t="shared" si="216"/>
        <v>5.7439216859700689E-3</v>
      </c>
      <c r="I827" s="101">
        <f t="shared" si="216"/>
        <v>1.994451317228692E-3</v>
      </c>
      <c r="J827" s="101">
        <f t="shared" si="216"/>
        <v>6.910716457440262E-4</v>
      </c>
      <c r="K827" s="101">
        <f t="shared" si="216"/>
        <v>5.041763829097104E-4</v>
      </c>
      <c r="M827" s="32"/>
      <c r="N827" s="6"/>
      <c r="O827" s="1"/>
      <c r="P827" s="6"/>
      <c r="Q827" s="6"/>
      <c r="R827" s="1"/>
      <c r="S827" s="1"/>
      <c r="T827" s="1"/>
      <c r="U827" s="1"/>
      <c r="V827" s="1"/>
      <c r="W827" s="1"/>
      <c r="X827" s="3"/>
      <c r="Y827" s="3"/>
      <c r="Z827" s="3"/>
      <c r="AA827" s="3"/>
      <c r="AB827" s="3"/>
      <c r="AC827" s="3"/>
      <c r="AD827" s="3"/>
      <c r="AE827" s="3"/>
      <c r="AF827" s="3"/>
      <c r="AG827" s="3"/>
      <c r="AH827" s="3"/>
      <c r="AI827" s="3"/>
    </row>
    <row r="828" spans="1:35" ht="14.5" hidden="1" outlineLevel="1">
      <c r="A828" s="100" t="s">
        <v>7</v>
      </c>
      <c r="B828" s="101">
        <f t="shared" si="216"/>
        <v>0.10169057518550054</v>
      </c>
      <c r="C828" s="101">
        <f t="shared" si="216"/>
        <v>0.11746350175417471</v>
      </c>
      <c r="D828" s="101">
        <f t="shared" si="216"/>
        <v>0.14225189603004743</v>
      </c>
      <c r="E828" s="101">
        <f t="shared" si="216"/>
        <v>0.13142284464500725</v>
      </c>
      <c r="F828" s="101">
        <f t="shared" si="216"/>
        <v>9.597915780265677E-2</v>
      </c>
      <c r="G828" s="101">
        <f t="shared" si="216"/>
        <v>4.7343316657034354E-2</v>
      </c>
      <c r="H828" s="101">
        <f t="shared" si="216"/>
        <v>1.8663595827382015E-2</v>
      </c>
      <c r="I828" s="101">
        <f t="shared" si="216"/>
        <v>6.7000424502654775E-3</v>
      </c>
      <c r="J828" s="101">
        <f t="shared" si="216"/>
        <v>2.3321965348133914E-3</v>
      </c>
      <c r="K828" s="101">
        <f t="shared" si="216"/>
        <v>1.6712657091212913E-3</v>
      </c>
      <c r="M828" s="32"/>
      <c r="N828" s="6"/>
      <c r="O828" s="1"/>
      <c r="P828" s="6"/>
      <c r="Q828" s="6"/>
      <c r="R828" s="1"/>
      <c r="S828" s="1"/>
      <c r="T828" s="1"/>
      <c r="U828" s="1"/>
      <c r="V828" s="1"/>
      <c r="W828" s="1"/>
      <c r="X828" s="3"/>
      <c r="Y828" s="3"/>
      <c r="Z828" s="3"/>
      <c r="AA828" s="3"/>
      <c r="AB828" s="3"/>
      <c r="AC828" s="3"/>
      <c r="AD828" s="3"/>
      <c r="AE828" s="3"/>
      <c r="AF828" s="3"/>
      <c r="AG828" s="3"/>
    </row>
    <row r="829" spans="1:35" ht="14.5" hidden="1" outlineLevel="1">
      <c r="A829" s="100" t="s">
        <v>8</v>
      </c>
      <c r="B829" s="101">
        <f t="shared" si="216"/>
        <v>0.11234218473719004</v>
      </c>
      <c r="C829" s="101">
        <f t="shared" si="216"/>
        <v>0.21835553547954853</v>
      </c>
      <c r="D829" s="101">
        <f t="shared" si="216"/>
        <v>0.35808150637154335</v>
      </c>
      <c r="E829" s="101">
        <f t="shared" si="216"/>
        <v>0.35724155347078979</v>
      </c>
      <c r="F829" s="101">
        <f t="shared" si="216"/>
        <v>0.25587951039601226</v>
      </c>
      <c r="G829" s="101">
        <f t="shared" si="216"/>
        <v>0.12367688467090106</v>
      </c>
      <c r="H829" s="101">
        <f t="shared" si="216"/>
        <v>4.846860910174991E-2</v>
      </c>
      <c r="I829" s="101">
        <f t="shared" si="216"/>
        <v>1.7450733983363678E-2</v>
      </c>
      <c r="J829" s="101">
        <f t="shared" si="216"/>
        <v>6.0765754844253391E-3</v>
      </c>
      <c r="K829" s="101">
        <f t="shared" si="216"/>
        <v>4.270508959780657E-3</v>
      </c>
      <c r="M829" s="32"/>
      <c r="N829" s="9" t="s">
        <v>9</v>
      </c>
      <c r="O829" s="1"/>
      <c r="P829" s="6"/>
      <c r="Q829" s="6"/>
      <c r="R829" s="1"/>
      <c r="S829" s="1"/>
      <c r="T829" s="1"/>
      <c r="U829" s="1"/>
      <c r="V829" s="1"/>
      <c r="W829" s="1"/>
      <c r="X829" s="3"/>
      <c r="Y829" s="3"/>
      <c r="Z829" s="3"/>
      <c r="AA829" s="3"/>
      <c r="AB829" s="3"/>
      <c r="AC829" s="3"/>
      <c r="AD829" s="3"/>
      <c r="AE829" s="3"/>
      <c r="AF829" s="3"/>
      <c r="AG829" s="3"/>
    </row>
    <row r="830" spans="1:35" ht="14.5" hidden="1" outlineLevel="1">
      <c r="A830" s="100" t="s">
        <v>89</v>
      </c>
      <c r="B830" s="101">
        <f>SUM(B820:B829)</f>
        <v>1.6679084492440466</v>
      </c>
      <c r="C830" s="101">
        <f t="shared" ref="C830:K830" si="217">SUM(C820:C829)</f>
        <v>2.0234001638837524</v>
      </c>
      <c r="D830" s="101">
        <f t="shared" si="217"/>
        <v>2.4582749893363656</v>
      </c>
      <c r="E830" s="101">
        <f t="shared" si="217"/>
        <v>2.1687559484220125</v>
      </c>
      <c r="F830" s="101">
        <f t="shared" si="217"/>
        <v>1.4841497067981451</v>
      </c>
      <c r="G830" s="101">
        <f t="shared" si="217"/>
        <v>0.70878828852739417</v>
      </c>
      <c r="H830" s="101">
        <f t="shared" si="217"/>
        <v>0.27509822550262319</v>
      </c>
      <c r="I830" s="101">
        <f t="shared" si="217"/>
        <v>9.8693722957251512E-2</v>
      </c>
      <c r="J830" s="101">
        <f t="shared" si="217"/>
        <v>3.4774411009905963E-2</v>
      </c>
      <c r="K830" s="101">
        <f t="shared" si="217"/>
        <v>2.5184947744459295E-2</v>
      </c>
      <c r="M830" s="32"/>
      <c r="N830" s="9"/>
      <c r="O830" s="1"/>
      <c r="P830" s="6"/>
      <c r="Q830" s="6"/>
      <c r="R830" s="1"/>
      <c r="S830" s="1"/>
      <c r="T830" s="1"/>
      <c r="U830" s="1"/>
      <c r="V830" s="1"/>
      <c r="W830" s="1"/>
      <c r="X830" s="3"/>
      <c r="Y830" s="3"/>
      <c r="Z830" s="3"/>
      <c r="AA830" s="3"/>
      <c r="AB830" s="3"/>
      <c r="AC830" s="3"/>
      <c r="AD830" s="3"/>
      <c r="AE830" s="3"/>
      <c r="AF830" s="3"/>
      <c r="AG830" s="3"/>
    </row>
    <row r="831" spans="1:35" ht="14.5" hidden="1" outlineLevel="1">
      <c r="A831" s="79"/>
      <c r="B831" s="1"/>
      <c r="C831" s="1"/>
      <c r="D831" s="1"/>
      <c r="E831" s="1"/>
      <c r="F831" s="1"/>
      <c r="G831" s="1"/>
      <c r="H831" s="1"/>
      <c r="I831" s="1"/>
      <c r="J831" s="1"/>
      <c r="K831" s="1"/>
      <c r="M831" s="32"/>
      <c r="N831" s="9"/>
      <c r="O831" s="1"/>
      <c r="P831" s="6"/>
      <c r="Q831" s="6"/>
      <c r="R831" s="1"/>
      <c r="S831" s="1"/>
      <c r="T831" s="1"/>
      <c r="U831" s="1"/>
      <c r="V831" s="1"/>
      <c r="W831" s="1"/>
      <c r="X831" s="3"/>
      <c r="Y831" s="3"/>
      <c r="Z831" s="3"/>
      <c r="AA831" s="3"/>
      <c r="AB831" s="3"/>
      <c r="AC831" s="3"/>
      <c r="AD831" s="3"/>
      <c r="AE831" s="3"/>
      <c r="AF831" s="3"/>
      <c r="AG831" s="3"/>
    </row>
    <row r="832" spans="1:35" hidden="1" outlineLevel="1">
      <c r="A832" s="10" t="s">
        <v>128</v>
      </c>
      <c r="B832" s="6"/>
      <c r="C832" s="6"/>
      <c r="D832" s="6"/>
      <c r="E832" s="6"/>
      <c r="F832" s="6"/>
      <c r="G832" s="6"/>
      <c r="H832" s="6"/>
      <c r="I832" s="6"/>
      <c r="J832" s="9" t="s">
        <v>104</v>
      </c>
      <c r="K832" s="6"/>
      <c r="L832" s="55"/>
      <c r="M832" s="5"/>
      <c r="N832" s="5"/>
      <c r="O832" s="5"/>
      <c r="P832" s="5"/>
      <c r="Q832" s="5"/>
      <c r="R832" s="5"/>
      <c r="S832" s="5"/>
      <c r="T832" s="5"/>
    </row>
    <row r="833" spans="1:35" ht="14.5" hidden="1" outlineLevel="1">
      <c r="A833" s="23"/>
      <c r="B833" s="23">
        <v>2010</v>
      </c>
      <c r="C833" s="23">
        <v>2020</v>
      </c>
      <c r="D833" s="23">
        <v>2030</v>
      </c>
      <c r="E833" s="23">
        <v>2040</v>
      </c>
      <c r="F833" s="23">
        <v>2050</v>
      </c>
      <c r="G833" s="23">
        <v>2060</v>
      </c>
      <c r="H833" s="23">
        <v>2070</v>
      </c>
      <c r="I833" s="23">
        <v>2080</v>
      </c>
      <c r="J833" s="23">
        <v>2090</v>
      </c>
      <c r="K833" s="23">
        <v>2100</v>
      </c>
      <c r="M833" s="32"/>
      <c r="N833" s="56"/>
      <c r="O833" s="16"/>
      <c r="P833" s="56"/>
      <c r="Q833" s="56"/>
      <c r="R833" s="56"/>
      <c r="S833" s="56"/>
      <c r="T833" s="56"/>
      <c r="U833" s="56"/>
      <c r="V833" s="56"/>
      <c r="W833" s="57"/>
    </row>
    <row r="834" spans="1:35" ht="14.5" hidden="1" outlineLevel="1">
      <c r="A834" s="23" t="s">
        <v>5</v>
      </c>
      <c r="B834" s="89">
        <f t="shared" ref="B834:K834" si="218">B$797*(B$789+B$790)*(B85/B$63)+B$798*B53*2*1000</f>
        <v>591.33477627578577</v>
      </c>
      <c r="C834" s="89">
        <f t="shared" si="218"/>
        <v>962.34247395715795</v>
      </c>
      <c r="D834" s="89">
        <f t="shared" si="218"/>
        <v>1691.0454648544548</v>
      </c>
      <c r="E834" s="89">
        <f t="shared" si="218"/>
        <v>3075.6121100091891</v>
      </c>
      <c r="F834" s="89">
        <f t="shared" si="218"/>
        <v>5280.2464765205395</v>
      </c>
      <c r="G834" s="89">
        <f t="shared" si="218"/>
        <v>8338.2347521530846</v>
      </c>
      <c r="H834" s="89">
        <f t="shared" si="218"/>
        <v>12153.105637639894</v>
      </c>
      <c r="I834" s="89">
        <f t="shared" si="218"/>
        <v>16507.77675715342</v>
      </c>
      <c r="J834" s="89">
        <f t="shared" si="218"/>
        <v>21546.667802293669</v>
      </c>
      <c r="K834" s="89">
        <f t="shared" si="218"/>
        <v>27582.365631707769</v>
      </c>
      <c r="M834" s="32"/>
      <c r="N834" s="6"/>
      <c r="O834" s="1"/>
      <c r="P834" s="6"/>
      <c r="Q834" s="6"/>
      <c r="R834" s="1"/>
      <c r="S834" s="1"/>
      <c r="T834" s="1"/>
      <c r="U834" s="1"/>
      <c r="V834" s="1"/>
      <c r="W834" s="1"/>
      <c r="X834" s="3"/>
      <c r="Y834" s="3"/>
      <c r="Z834" s="3"/>
      <c r="AA834" s="3"/>
      <c r="AB834" s="3"/>
      <c r="AC834" s="3"/>
      <c r="AD834" s="3"/>
      <c r="AE834" s="3"/>
      <c r="AF834" s="3"/>
      <c r="AG834" s="3"/>
      <c r="AH834" s="3"/>
      <c r="AI834" s="3"/>
    </row>
    <row r="835" spans="1:35" ht="14.5" hidden="1" outlineLevel="1">
      <c r="A835" s="23" t="s">
        <v>6</v>
      </c>
      <c r="B835" s="89">
        <f t="shared" ref="B835:K835" si="219">B$797*(B$789+B$790)*(B86/B$63)+B$798*B54*2*1000</f>
        <v>3071.7348223204531</v>
      </c>
      <c r="C835" s="89">
        <f t="shared" si="219"/>
        <v>8764.2193323012216</v>
      </c>
      <c r="D835" s="89">
        <f t="shared" si="219"/>
        <v>14436.357316127274</v>
      </c>
      <c r="E835" s="89">
        <f t="shared" si="219"/>
        <v>18826.769410236953</v>
      </c>
      <c r="F835" s="89">
        <f t="shared" si="219"/>
        <v>22321.519422643614</v>
      </c>
      <c r="G835" s="89">
        <f t="shared" si="219"/>
        <v>25132.771649020728</v>
      </c>
      <c r="H835" s="89">
        <f t="shared" si="219"/>
        <v>27156.742549179678</v>
      </c>
      <c r="I835" s="89">
        <f t="shared" si="219"/>
        <v>28424.761640907091</v>
      </c>
      <c r="J835" s="89">
        <f t="shared" si="219"/>
        <v>28867.041787955422</v>
      </c>
      <c r="K835" s="89">
        <f t="shared" si="219"/>
        <v>28095.884847737492</v>
      </c>
      <c r="M835" s="32"/>
      <c r="N835" s="6"/>
      <c r="O835" s="1"/>
      <c r="P835" s="6"/>
      <c r="Q835" s="6"/>
      <c r="R835" s="1"/>
      <c r="S835" s="1"/>
      <c r="T835" s="1"/>
      <c r="U835" s="1"/>
      <c r="V835" s="1"/>
      <c r="W835" s="1"/>
      <c r="X835" s="3"/>
      <c r="Y835" s="3"/>
      <c r="Z835" s="3"/>
      <c r="AA835" s="3"/>
      <c r="AB835" s="3"/>
      <c r="AC835" s="3"/>
      <c r="AD835" s="3"/>
      <c r="AE835" s="3"/>
      <c r="AF835" s="3"/>
      <c r="AG835" s="3"/>
      <c r="AH835" s="3"/>
      <c r="AI835" s="3"/>
    </row>
    <row r="836" spans="1:35" ht="14.5" hidden="1" outlineLevel="1">
      <c r="A836" s="23" t="s">
        <v>11</v>
      </c>
      <c r="B836" s="89">
        <f t="shared" ref="B836:K836" si="220">B$797*(B$789+B$790)*(B87/B$63)+B$798*B55*2*1000</f>
        <v>4742.058588784751</v>
      </c>
      <c r="C836" s="89">
        <f t="shared" si="220"/>
        <v>6843.3170217633333</v>
      </c>
      <c r="D836" s="89">
        <f t="shared" si="220"/>
        <v>9548.8949323552351</v>
      </c>
      <c r="E836" s="89">
        <f t="shared" si="220"/>
        <v>12930.244011102304</v>
      </c>
      <c r="F836" s="89">
        <f t="shared" si="220"/>
        <v>16784.719258027038</v>
      </c>
      <c r="G836" s="89">
        <f t="shared" si="220"/>
        <v>21204.981666823001</v>
      </c>
      <c r="H836" s="89">
        <f t="shared" si="220"/>
        <v>26231.555215460103</v>
      </c>
      <c r="I836" s="89">
        <f t="shared" si="220"/>
        <v>31741.173425736753</v>
      </c>
      <c r="J836" s="89">
        <f t="shared" si="220"/>
        <v>37791.453731435417</v>
      </c>
      <c r="K836" s="89">
        <f t="shared" si="220"/>
        <v>44446.852321437495</v>
      </c>
      <c r="M836" s="32"/>
      <c r="N836" s="6"/>
      <c r="O836" s="1"/>
      <c r="P836" s="6"/>
      <c r="Q836" s="6"/>
      <c r="R836" s="1"/>
      <c r="S836" s="1"/>
      <c r="T836" s="1"/>
      <c r="U836" s="1"/>
      <c r="V836" s="1"/>
      <c r="W836" s="1"/>
      <c r="X836" s="3"/>
      <c r="Y836" s="3"/>
      <c r="Z836" s="3"/>
      <c r="AA836" s="3"/>
      <c r="AB836" s="3"/>
      <c r="AC836" s="3"/>
      <c r="AD836" s="3"/>
      <c r="AE836" s="3"/>
      <c r="AF836" s="3"/>
      <c r="AG836" s="3"/>
      <c r="AH836" s="3"/>
      <c r="AI836" s="3"/>
    </row>
    <row r="837" spans="1:35" ht="14.5" hidden="1" outlineLevel="1">
      <c r="A837" s="23" t="s">
        <v>2</v>
      </c>
      <c r="B837" s="89">
        <f t="shared" ref="B837:K837" si="221">B$797*(B$789+B$790)*(B88/B$63)+B$798*B56*2*1000</f>
        <v>1021.8292214307498</v>
      </c>
      <c r="C837" s="89">
        <f t="shared" si="221"/>
        <v>1761.6291789593336</v>
      </c>
      <c r="D837" s="89">
        <f t="shared" si="221"/>
        <v>2485.4631506367546</v>
      </c>
      <c r="E837" s="89">
        <f t="shared" si="221"/>
        <v>3038.5083422732587</v>
      </c>
      <c r="F837" s="89">
        <f t="shared" si="221"/>
        <v>3506.162914991547</v>
      </c>
      <c r="G837" s="89">
        <f t="shared" si="221"/>
        <v>4062.2089967777365</v>
      </c>
      <c r="H837" s="89">
        <f t="shared" si="221"/>
        <v>4746.2335110320282</v>
      </c>
      <c r="I837" s="89">
        <f t="shared" si="221"/>
        <v>5461.231888853652</v>
      </c>
      <c r="J837" s="89">
        <f t="shared" si="221"/>
        <v>6140.0713872924453</v>
      </c>
      <c r="K837" s="89">
        <f t="shared" si="221"/>
        <v>6749.6538534974907</v>
      </c>
      <c r="M837" s="32"/>
      <c r="N837" s="6"/>
      <c r="O837" s="1"/>
      <c r="P837" s="6"/>
      <c r="Q837" s="6"/>
      <c r="R837" s="1"/>
      <c r="S837" s="1"/>
      <c r="T837" s="1"/>
      <c r="U837" s="1"/>
      <c r="V837" s="1"/>
      <c r="W837" s="1"/>
      <c r="X837" s="3"/>
      <c r="Y837" s="3"/>
      <c r="Z837" s="3"/>
      <c r="AA837" s="3"/>
      <c r="AB837" s="3"/>
      <c r="AC837" s="3"/>
      <c r="AD837" s="3"/>
      <c r="AE837" s="3"/>
      <c r="AF837" s="3"/>
      <c r="AG837" s="3"/>
      <c r="AH837" s="3"/>
      <c r="AI837" s="3"/>
    </row>
    <row r="838" spans="1:35" ht="14.5" hidden="1" outlineLevel="1">
      <c r="A838" s="23" t="s">
        <v>3</v>
      </c>
      <c r="B838" s="89">
        <f t="shared" ref="B838:K838" si="222">B$797*(B$789+B$790)*(B89/B$63)+B$798*B57*2*1000</f>
        <v>1753.0546349983842</v>
      </c>
      <c r="C838" s="89">
        <f t="shared" si="222"/>
        <v>2758.4396016349101</v>
      </c>
      <c r="D838" s="89">
        <f t="shared" si="222"/>
        <v>3822.5464915926113</v>
      </c>
      <c r="E838" s="89">
        <f t="shared" si="222"/>
        <v>5189.7476847827584</v>
      </c>
      <c r="F838" s="89">
        <f t="shared" si="222"/>
        <v>6786.5327139672063</v>
      </c>
      <c r="G838" s="89">
        <f t="shared" si="222"/>
        <v>8362.6231007501028</v>
      </c>
      <c r="H838" s="89">
        <f t="shared" si="222"/>
        <v>10008.17787048961</v>
      </c>
      <c r="I838" s="89">
        <f t="shared" si="222"/>
        <v>11763.421155996753</v>
      </c>
      <c r="J838" s="89">
        <f t="shared" si="222"/>
        <v>13455.122709215417</v>
      </c>
      <c r="K838" s="89">
        <f t="shared" si="222"/>
        <v>14817.68221367749</v>
      </c>
      <c r="M838" s="32"/>
      <c r="N838" s="6"/>
      <c r="O838" s="1"/>
      <c r="P838" s="6"/>
      <c r="Q838" s="6"/>
      <c r="R838" s="1"/>
      <c r="S838" s="1"/>
      <c r="T838" s="1"/>
      <c r="U838" s="1"/>
      <c r="V838" s="1"/>
      <c r="W838" s="1"/>
      <c r="X838" s="3"/>
      <c r="Y838" s="3"/>
      <c r="Z838" s="3"/>
      <c r="AA838" s="3"/>
      <c r="AB838" s="3"/>
      <c r="AC838" s="3"/>
      <c r="AD838" s="3"/>
      <c r="AE838" s="3"/>
      <c r="AF838" s="3"/>
      <c r="AG838" s="3"/>
      <c r="AH838" s="3"/>
      <c r="AI838" s="3"/>
    </row>
    <row r="839" spans="1:35" ht="14.5" hidden="1" outlineLevel="1">
      <c r="A839" s="23" t="s">
        <v>4</v>
      </c>
      <c r="B839" s="89">
        <f t="shared" ref="B839:K839" si="223">B$797*(B$789+B$790)*(B90/B$63)+B$798*B58*2*1000</f>
        <v>1080.0035156015019</v>
      </c>
      <c r="C839" s="89">
        <f t="shared" si="223"/>
        <v>1628.0621790646596</v>
      </c>
      <c r="D839" s="89">
        <f t="shared" si="223"/>
        <v>2395.8168787139525</v>
      </c>
      <c r="E839" s="89">
        <f t="shared" si="223"/>
        <v>3505.6380178694658</v>
      </c>
      <c r="F839" s="89">
        <f t="shared" si="223"/>
        <v>4801.2885156429184</v>
      </c>
      <c r="G839" s="89">
        <f t="shared" si="223"/>
        <v>6173.2223327053662</v>
      </c>
      <c r="H839" s="89">
        <f t="shared" si="223"/>
        <v>7687.2752237071245</v>
      </c>
      <c r="I839" s="89">
        <f t="shared" si="223"/>
        <v>9433.4203588381843</v>
      </c>
      <c r="J839" s="89">
        <f t="shared" si="223"/>
        <v>11398.210536547273</v>
      </c>
      <c r="K839" s="89">
        <f t="shared" si="223"/>
        <v>13430.977894170981</v>
      </c>
      <c r="M839" s="32"/>
      <c r="N839" s="6"/>
      <c r="O839" s="1"/>
      <c r="P839" s="6"/>
      <c r="Q839" s="6"/>
      <c r="R839" s="1"/>
      <c r="S839" s="1"/>
      <c r="T839" s="1"/>
      <c r="U839" s="1"/>
      <c r="V839" s="1"/>
      <c r="W839" s="1"/>
      <c r="X839" s="3"/>
      <c r="Y839" s="3"/>
      <c r="Z839" s="3"/>
      <c r="AA839" s="3"/>
      <c r="AB839" s="3"/>
      <c r="AC839" s="3"/>
      <c r="AD839" s="3"/>
      <c r="AE839" s="3"/>
      <c r="AF839" s="3"/>
      <c r="AG839" s="3"/>
      <c r="AH839" s="3"/>
      <c r="AI839" s="3"/>
    </row>
    <row r="840" spans="1:35" ht="14.5" hidden="1" outlineLevel="1">
      <c r="A840" s="23" t="s">
        <v>0</v>
      </c>
      <c r="B840" s="89">
        <f t="shared" ref="B840:K840" si="224">B$797*(B$789+B$790)*(B91/B$63)+B$798*B59*2*1000</f>
        <v>4271.0714402986123</v>
      </c>
      <c r="C840" s="89">
        <f t="shared" si="224"/>
        <v>5830.522833772</v>
      </c>
      <c r="D840" s="89">
        <f t="shared" si="224"/>
        <v>7745.727888037567</v>
      </c>
      <c r="E840" s="89">
        <f t="shared" si="224"/>
        <v>10383.036116199943</v>
      </c>
      <c r="F840" s="89">
        <f t="shared" si="224"/>
        <v>13700.561158578661</v>
      </c>
      <c r="G840" s="89">
        <f t="shared" si="224"/>
        <v>17783.633176471903</v>
      </c>
      <c r="H840" s="89">
        <f t="shared" si="224"/>
        <v>22834.515273080022</v>
      </c>
      <c r="I840" s="89">
        <f t="shared" si="224"/>
        <v>28867.450760836753</v>
      </c>
      <c r="J840" s="89">
        <f t="shared" si="224"/>
        <v>35760.276479155415</v>
      </c>
      <c r="K840" s="89">
        <f t="shared" si="224"/>
        <v>43418.214872697492</v>
      </c>
      <c r="M840" s="32"/>
      <c r="N840" s="6"/>
      <c r="O840" s="1"/>
      <c r="P840" s="6"/>
      <c r="Q840" s="6"/>
      <c r="R840" s="1"/>
      <c r="S840" s="1"/>
      <c r="T840" s="1"/>
      <c r="U840" s="1"/>
      <c r="V840" s="1"/>
      <c r="W840" s="1"/>
      <c r="X840" s="3"/>
      <c r="Y840" s="3"/>
      <c r="Z840" s="3"/>
      <c r="AA840" s="3"/>
      <c r="AB840" s="3"/>
      <c r="AC840" s="3"/>
      <c r="AD840" s="3"/>
      <c r="AE840" s="3"/>
      <c r="AF840" s="3"/>
      <c r="AG840" s="3"/>
      <c r="AH840" s="3"/>
      <c r="AI840" s="3"/>
    </row>
    <row r="841" spans="1:35" ht="14.5" hidden="1" outlineLevel="1">
      <c r="A841" s="23" t="s">
        <v>1</v>
      </c>
      <c r="B841" s="89">
        <f t="shared" ref="B841:K841" si="225">B$797*(B$789+B$790)*(B92/B$63)+B$798*B60*2*1000</f>
        <v>1328.2183168026122</v>
      </c>
      <c r="C841" s="89">
        <f t="shared" si="225"/>
        <v>1472.2379936120003</v>
      </c>
      <c r="D841" s="89">
        <f t="shared" si="225"/>
        <v>1632.8371329975657</v>
      </c>
      <c r="E841" s="89">
        <f t="shared" si="225"/>
        <v>1918.5540669399438</v>
      </c>
      <c r="F841" s="89">
        <f t="shared" si="225"/>
        <v>2281.0954805186598</v>
      </c>
      <c r="G841" s="89">
        <f t="shared" si="225"/>
        <v>2693.0169731118976</v>
      </c>
      <c r="H841" s="89">
        <f t="shared" si="225"/>
        <v>3157.6463916200228</v>
      </c>
      <c r="I841" s="89">
        <f t="shared" si="225"/>
        <v>3642.8204331767515</v>
      </c>
      <c r="J841" s="89">
        <f t="shared" si="225"/>
        <v>4178.4223541554175</v>
      </c>
      <c r="K841" s="89">
        <f t="shared" si="225"/>
        <v>4804.9555576974899</v>
      </c>
      <c r="M841" s="32"/>
      <c r="N841" s="6"/>
      <c r="O841" s="1"/>
      <c r="P841" s="6"/>
      <c r="Q841" s="6"/>
      <c r="R841" s="1"/>
      <c r="S841" s="1"/>
      <c r="T841" s="1"/>
      <c r="U841" s="1"/>
      <c r="V841" s="1"/>
      <c r="W841" s="1"/>
      <c r="X841" s="3"/>
      <c r="Y841" s="3"/>
      <c r="Z841" s="3"/>
      <c r="AA841" s="3"/>
      <c r="AB841" s="3"/>
      <c r="AC841" s="3"/>
      <c r="AD841" s="3"/>
      <c r="AE841" s="3"/>
      <c r="AF841" s="3"/>
      <c r="AG841" s="3"/>
      <c r="AH841" s="3"/>
      <c r="AI841" s="3"/>
    </row>
    <row r="842" spans="1:35" ht="14.5" hidden="1" outlineLevel="1">
      <c r="A842" s="23" t="s">
        <v>7</v>
      </c>
      <c r="B842" s="89">
        <f t="shared" ref="B842:K842" si="226">B$797*(B$789+B$790)*(B93/B$63)+B$798*B61*2*1000</f>
        <v>1336.2040875876567</v>
      </c>
      <c r="C842" s="89">
        <f t="shared" si="226"/>
        <v>2126.705503066275</v>
      </c>
      <c r="D842" s="89">
        <f t="shared" si="226"/>
        <v>3193.1394520046347</v>
      </c>
      <c r="E842" s="89">
        <f t="shared" si="226"/>
        <v>4611.6541798730705</v>
      </c>
      <c r="F842" s="89">
        <f t="shared" si="226"/>
        <v>6406.0763663068756</v>
      </c>
      <c r="G842" s="89">
        <f t="shared" si="226"/>
        <v>8261.1944377813834</v>
      </c>
      <c r="H842" s="89">
        <f t="shared" si="226"/>
        <v>10234.472785200633</v>
      </c>
      <c r="I842" s="89">
        <f t="shared" si="226"/>
        <v>12211.426889476754</v>
      </c>
      <c r="J842" s="89">
        <f t="shared" si="226"/>
        <v>14078.705908775417</v>
      </c>
      <c r="K842" s="89">
        <f t="shared" si="226"/>
        <v>15924.002127337488</v>
      </c>
      <c r="M842" s="32"/>
      <c r="N842" s="6"/>
      <c r="O842" s="1"/>
      <c r="P842" s="6"/>
      <c r="Q842" s="6"/>
      <c r="R842" s="1"/>
      <c r="S842" s="1"/>
      <c r="T842" s="1"/>
      <c r="U842" s="1"/>
      <c r="V842" s="1"/>
      <c r="W842" s="1"/>
      <c r="X842" s="3"/>
      <c r="Y842" s="3"/>
      <c r="Z842" s="3"/>
      <c r="AA842" s="3"/>
      <c r="AB842" s="3"/>
      <c r="AC842" s="3"/>
      <c r="AD842" s="3"/>
      <c r="AE842" s="3"/>
      <c r="AF842" s="3"/>
      <c r="AG842" s="3"/>
    </row>
    <row r="843" spans="1:35" ht="14.5" hidden="1" outlineLevel="1">
      <c r="A843" s="23" t="s">
        <v>8</v>
      </c>
      <c r="B843" s="89">
        <f t="shared" ref="B843:K843" si="227">B$797*(B$789+B$790)*(B94/B$63)+B$798*B62*2*1000</f>
        <v>1475.4825274254499</v>
      </c>
      <c r="C843" s="89">
        <f t="shared" si="227"/>
        <v>3897.8651067270425</v>
      </c>
      <c r="D843" s="89">
        <f t="shared" si="227"/>
        <v>7996.9632541220572</v>
      </c>
      <c r="E843" s="89">
        <f t="shared" si="227"/>
        <v>12510.683975784172</v>
      </c>
      <c r="F843" s="89">
        <f t="shared" si="227"/>
        <v>17040.285669346857</v>
      </c>
      <c r="G843" s="89">
        <f t="shared" si="227"/>
        <v>21549.322003216574</v>
      </c>
      <c r="H843" s="89">
        <f t="shared" si="227"/>
        <v>26553.565391330689</v>
      </c>
      <c r="I843" s="89">
        <f t="shared" si="227"/>
        <v>31787.807895776754</v>
      </c>
      <c r="J843" s="89">
        <f t="shared" si="227"/>
        <v>36667.122904955417</v>
      </c>
      <c r="K843" s="89">
        <f t="shared" si="227"/>
        <v>40687.408064497489</v>
      </c>
      <c r="M843" s="32"/>
      <c r="N843" s="9" t="s">
        <v>9</v>
      </c>
      <c r="O843" s="1"/>
      <c r="P843" s="6"/>
      <c r="Q843" s="6"/>
      <c r="R843" s="1"/>
      <c r="S843" s="1"/>
      <c r="T843" s="1"/>
      <c r="U843" s="1"/>
      <c r="V843" s="1"/>
      <c r="W843" s="1"/>
      <c r="X843" s="3"/>
      <c r="Y843" s="3"/>
      <c r="Z843" s="3"/>
      <c r="AA843" s="3"/>
      <c r="AB843" s="3"/>
      <c r="AC843" s="3"/>
      <c r="AD843" s="3"/>
      <c r="AE843" s="3"/>
      <c r="AF843" s="3"/>
      <c r="AG843" s="3"/>
    </row>
    <row r="844" spans="1:35" ht="14.5" hidden="1" outlineLevel="1">
      <c r="A844" s="23" t="s">
        <v>89</v>
      </c>
      <c r="B844" s="89">
        <f>SUM(B834:B843)</f>
        <v>20670.991931525954</v>
      </c>
      <c r="C844" s="89">
        <f t="shared" ref="C844:K844" si="228">SUM(C834:C843)</f>
        <v>36045.341224857933</v>
      </c>
      <c r="D844" s="89">
        <f t="shared" si="228"/>
        <v>54948.791961442104</v>
      </c>
      <c r="E844" s="89">
        <f t="shared" si="228"/>
        <v>75990.447915071039</v>
      </c>
      <c r="F844" s="89">
        <f t="shared" si="228"/>
        <v>98908.487976543925</v>
      </c>
      <c r="G844" s="89">
        <f t="shared" si="228"/>
        <v>123561.20908881177</v>
      </c>
      <c r="H844" s="89">
        <f t="shared" si="228"/>
        <v>150763.28984873981</v>
      </c>
      <c r="I844" s="89">
        <f t="shared" si="228"/>
        <v>179841.29120675285</v>
      </c>
      <c r="J844" s="89">
        <f t="shared" si="228"/>
        <v>209883.0956017813</v>
      </c>
      <c r="K844" s="89">
        <f t="shared" si="228"/>
        <v>239957.99738445863</v>
      </c>
      <c r="M844" s="32"/>
      <c r="N844" s="9"/>
      <c r="O844" s="1"/>
      <c r="P844" s="6"/>
      <c r="Q844" s="6"/>
      <c r="R844" s="1"/>
      <c r="S844" s="1"/>
      <c r="T844" s="1"/>
      <c r="U844" s="1"/>
      <c r="V844" s="1"/>
      <c r="W844" s="1"/>
      <c r="X844" s="3"/>
      <c r="Y844" s="3"/>
      <c r="Z844" s="3"/>
      <c r="AA844" s="3"/>
      <c r="AB844" s="3"/>
      <c r="AC844" s="3"/>
      <c r="AD844" s="3"/>
      <c r="AE844" s="3"/>
      <c r="AF844" s="3"/>
      <c r="AG844" s="3"/>
    </row>
    <row r="845" spans="1:35" ht="14.5" hidden="1" outlineLevel="1">
      <c r="A845" s="32"/>
      <c r="B845" s="5"/>
      <c r="C845" s="5"/>
      <c r="D845" s="5"/>
      <c r="E845" s="5"/>
      <c r="F845" s="5"/>
      <c r="G845" s="5"/>
      <c r="H845" s="5"/>
      <c r="I845" s="5"/>
      <c r="J845" s="5"/>
      <c r="K845" s="5"/>
      <c r="L845" s="5"/>
      <c r="M845" s="10" t="s">
        <v>9</v>
      </c>
      <c r="N845" s="5"/>
      <c r="O845" s="5"/>
      <c r="P845" s="5"/>
      <c r="Q845" s="5"/>
      <c r="R845" s="5"/>
      <c r="S845" s="5"/>
      <c r="T845" s="5"/>
    </row>
    <row r="846" spans="1:35" hidden="1" outlineLevel="1">
      <c r="A846" s="10" t="s">
        <v>129</v>
      </c>
      <c r="B846" s="6"/>
      <c r="C846" s="6"/>
      <c r="D846" s="6"/>
      <c r="E846" s="6"/>
      <c r="F846" s="6"/>
      <c r="G846" s="6"/>
      <c r="H846" s="6"/>
      <c r="I846" s="6"/>
      <c r="J846" s="9" t="s">
        <v>102</v>
      </c>
      <c r="K846" s="6"/>
      <c r="L846" s="55"/>
      <c r="M846" s="5"/>
      <c r="N846" s="5"/>
      <c r="O846" s="5"/>
      <c r="P846" s="5"/>
      <c r="Q846" s="5"/>
      <c r="R846" s="5"/>
      <c r="S846" s="5"/>
      <c r="T846" s="5"/>
    </row>
    <row r="847" spans="1:35" ht="14.5" hidden="1" outlineLevel="1">
      <c r="A847" s="21"/>
      <c r="B847" s="21">
        <v>2010</v>
      </c>
      <c r="C847" s="21">
        <v>2020</v>
      </c>
      <c r="D847" s="21">
        <v>2030</v>
      </c>
      <c r="E847" s="21">
        <v>2040</v>
      </c>
      <c r="F847" s="21">
        <v>2050</v>
      </c>
      <c r="G847" s="21">
        <v>2060</v>
      </c>
      <c r="H847" s="21">
        <v>2070</v>
      </c>
      <c r="I847" s="21">
        <v>2080</v>
      </c>
      <c r="J847" s="21">
        <v>2090</v>
      </c>
      <c r="K847" s="21">
        <v>2100</v>
      </c>
      <c r="M847" s="32"/>
      <c r="N847" s="56"/>
      <c r="O847" s="16"/>
      <c r="P847" s="56"/>
      <c r="Q847" s="56"/>
      <c r="R847" s="56"/>
      <c r="S847" s="56"/>
      <c r="T847" s="56"/>
      <c r="U847" s="56"/>
      <c r="V847" s="56"/>
      <c r="W847" s="57"/>
    </row>
    <row r="848" spans="1:35" ht="14.5" hidden="1" outlineLevel="1">
      <c r="A848" s="21" t="s">
        <v>89</v>
      </c>
      <c r="B848" s="94">
        <f>'[4]Bulk data'!$L$46</f>
        <v>9.1150651499169954E-5</v>
      </c>
      <c r="C848" s="87">
        <f>'[4]Bulk data'!$L$51</f>
        <v>7.9558365406690772E-5</v>
      </c>
      <c r="D848" s="87">
        <f>'[4]Bulk data'!$L$52</f>
        <v>6.8398748676508773E-5</v>
      </c>
      <c r="E848" s="87">
        <f>'[4]Bulk data'!$L$53</f>
        <v>5.8804486449626851E-5</v>
      </c>
      <c r="F848" s="87">
        <f>'[4]Bulk data'!$L$54</f>
        <v>5.0556007142159485E-5</v>
      </c>
      <c r="G848" s="87">
        <f>'[4]Bulk data'!$L$55</f>
        <v>4.3464538379185169E-5</v>
      </c>
      <c r="H848" s="87">
        <f>'[4]Bulk data'!$L$56</f>
        <v>3.793149376719594E-5</v>
      </c>
      <c r="I848" s="87">
        <f>'[4]Bulk data'!$L$56</f>
        <v>3.793149376719594E-5</v>
      </c>
      <c r="J848" s="87">
        <f>'[4]Bulk data'!$L$58</f>
        <v>2.9331606563423577E-5</v>
      </c>
      <c r="K848" s="87">
        <f>'[4]Bulk data'!$L$59</f>
        <v>2.5989935810495397E-5</v>
      </c>
      <c r="M848" s="32"/>
      <c r="N848" s="6"/>
      <c r="O848" s="1"/>
      <c r="P848" s="6"/>
      <c r="Q848" s="6"/>
      <c r="R848" s="1"/>
      <c r="S848" s="1"/>
      <c r="T848" s="1"/>
      <c r="U848" s="1"/>
      <c r="V848" s="1"/>
      <c r="W848" s="1"/>
      <c r="X848" s="3"/>
      <c r="Y848" s="3"/>
      <c r="Z848" s="3"/>
      <c r="AA848" s="3"/>
      <c r="AB848" s="3"/>
      <c r="AC848" s="3"/>
      <c r="AD848" s="3"/>
      <c r="AE848" s="3"/>
      <c r="AF848" s="3"/>
      <c r="AG848" s="3"/>
    </row>
    <row r="849" spans="1:35" ht="14.5" hidden="1" outlineLevel="1">
      <c r="A849" s="79"/>
      <c r="B849" s="86"/>
      <c r="C849" s="2"/>
      <c r="D849" s="2"/>
      <c r="E849" s="2"/>
      <c r="F849" s="2"/>
      <c r="G849" s="2"/>
      <c r="H849" s="2"/>
      <c r="I849" s="2"/>
      <c r="J849" s="2"/>
      <c r="K849" s="2"/>
      <c r="M849" s="32"/>
      <c r="N849" s="6"/>
      <c r="O849" s="1"/>
      <c r="P849" s="6"/>
      <c r="Q849" s="6"/>
      <c r="R849" s="1"/>
      <c r="S849" s="1"/>
      <c r="T849" s="1"/>
      <c r="U849" s="1"/>
      <c r="V849" s="1"/>
      <c r="W849" s="1"/>
      <c r="X849" s="3"/>
      <c r="Y849" s="3"/>
      <c r="Z849" s="3"/>
      <c r="AA849" s="3"/>
      <c r="AB849" s="3"/>
      <c r="AC849" s="3"/>
      <c r="AD849" s="3"/>
      <c r="AE849" s="3"/>
      <c r="AF849" s="3"/>
      <c r="AG849" s="3"/>
    </row>
    <row r="850" spans="1:35" hidden="1" outlineLevel="1">
      <c r="A850" s="10" t="s">
        <v>130</v>
      </c>
      <c r="B850" s="6"/>
      <c r="C850" s="6"/>
      <c r="D850" s="6"/>
      <c r="E850" s="6"/>
      <c r="F850" s="6"/>
      <c r="G850" s="6"/>
      <c r="H850" s="6"/>
      <c r="I850" s="6"/>
      <c r="J850" s="9" t="s">
        <v>101</v>
      </c>
      <c r="K850" s="6"/>
      <c r="L850" s="55"/>
      <c r="M850" s="5"/>
      <c r="N850" s="5"/>
      <c r="O850" s="5"/>
      <c r="P850" s="5"/>
      <c r="Q850" s="5"/>
      <c r="R850" s="5"/>
      <c r="S850" s="5"/>
      <c r="T850" s="5"/>
    </row>
    <row r="851" spans="1:35" ht="14.5" hidden="1" outlineLevel="1">
      <c r="A851" s="20"/>
      <c r="B851" s="100">
        <v>2010</v>
      </c>
      <c r="C851" s="100">
        <v>2020</v>
      </c>
      <c r="D851" s="100">
        <v>2030</v>
      </c>
      <c r="E851" s="100">
        <v>2040</v>
      </c>
      <c r="F851" s="100">
        <v>2050</v>
      </c>
      <c r="G851" s="100">
        <v>2060</v>
      </c>
      <c r="H851" s="100">
        <v>2070</v>
      </c>
      <c r="I851" s="100">
        <v>2080</v>
      </c>
      <c r="J851" s="100">
        <v>2090</v>
      </c>
      <c r="K851" s="100">
        <v>2100</v>
      </c>
      <c r="M851" s="32"/>
      <c r="N851" s="56"/>
      <c r="O851" s="16"/>
      <c r="P851" s="56"/>
      <c r="Q851" s="56"/>
      <c r="R851" s="56"/>
      <c r="S851" s="56"/>
      <c r="T851" s="56"/>
      <c r="U851" s="56"/>
      <c r="V851" s="56"/>
      <c r="W851" s="57"/>
    </row>
    <row r="852" spans="1:35" ht="14.5" hidden="1" outlineLevel="1">
      <c r="A852" s="100" t="s">
        <v>5</v>
      </c>
      <c r="B852" s="101">
        <f>B$848*B834</f>
        <v>5.3900550111653782E-2</v>
      </c>
      <c r="C852" s="101">
        <f t="shared" ref="C852:K852" si="229">C$848*C834</f>
        <v>7.6562394189462368E-2</v>
      </c>
      <c r="D852" s="101">
        <f t="shared" si="229"/>
        <v>0.1156653937511298</v>
      </c>
      <c r="E852" s="101">
        <f t="shared" si="229"/>
        <v>0.18085979064734362</v>
      </c>
      <c r="F852" s="101">
        <f t="shared" si="229"/>
        <v>0.26694817857933484</v>
      </c>
      <c r="G852" s="101">
        <f t="shared" si="229"/>
        <v>0.36241752439961328</v>
      </c>
      <c r="H852" s="101">
        <f t="shared" si="229"/>
        <v>0.46098545074621144</v>
      </c>
      <c r="I852" s="101">
        <f t="shared" si="229"/>
        <v>0.62616463117422694</v>
      </c>
      <c r="J852" s="101">
        <f t="shared" si="229"/>
        <v>0.63199838272966447</v>
      </c>
      <c r="K852" s="101">
        <f t="shared" si="229"/>
        <v>0.71686391226969925</v>
      </c>
      <c r="M852" s="32"/>
      <c r="N852" s="6"/>
      <c r="O852" s="1"/>
      <c r="P852" s="6"/>
      <c r="Q852" s="6"/>
      <c r="R852" s="1"/>
      <c r="S852" s="1"/>
      <c r="T852" s="1"/>
      <c r="U852" s="1"/>
      <c r="V852" s="1"/>
      <c r="W852" s="1"/>
      <c r="X852" s="3"/>
      <c r="Y852" s="3"/>
      <c r="Z852" s="3"/>
      <c r="AA852" s="3"/>
      <c r="AB852" s="3"/>
      <c r="AC852" s="3"/>
      <c r="AD852" s="3"/>
      <c r="AE852" s="3"/>
      <c r="AF852" s="3"/>
      <c r="AG852" s="3"/>
      <c r="AH852" s="3"/>
      <c r="AI852" s="3"/>
    </row>
    <row r="853" spans="1:35" ht="14.5" hidden="1" outlineLevel="1">
      <c r="A853" s="100" t="s">
        <v>6</v>
      </c>
      <c r="B853" s="101">
        <f t="shared" ref="B853:K861" si="230">B$848*B835</f>
        <v>0.27999063028719634</v>
      </c>
      <c r="C853" s="101">
        <f t="shared" si="230"/>
        <v>0.69726696414360401</v>
      </c>
      <c r="D853" s="101">
        <f t="shared" si="230"/>
        <v>0.98742877587006816</v>
      </c>
      <c r="E853" s="101">
        <f t="shared" si="230"/>
        <v>1.1070985066745282</v>
      </c>
      <c r="F853" s="101">
        <f t="shared" si="230"/>
        <v>1.1284868953550222</v>
      </c>
      <c r="G853" s="101">
        <f t="shared" si="230"/>
        <v>1.0923843179141584</v>
      </c>
      <c r="H853" s="101">
        <f t="shared" si="230"/>
        <v>1.0300958107415537</v>
      </c>
      <c r="I853" s="101">
        <f t="shared" si="230"/>
        <v>1.0781936690160976</v>
      </c>
      <c r="J853" s="101">
        <f t="shared" si="230"/>
        <v>0.84671671237421597</v>
      </c>
      <c r="K853" s="101">
        <f t="shared" si="230"/>
        <v>0.73021024373176768</v>
      </c>
      <c r="M853" s="32"/>
      <c r="N853" s="6"/>
      <c r="O853" s="1"/>
      <c r="P853" s="6"/>
      <c r="Q853" s="6"/>
      <c r="R853" s="1"/>
      <c r="S853" s="1"/>
      <c r="T853" s="1"/>
      <c r="U853" s="1"/>
      <c r="V853" s="1"/>
      <c r="W853" s="1"/>
      <c r="X853" s="3"/>
      <c r="Y853" s="3"/>
      <c r="Z853" s="3"/>
      <c r="AA853" s="3"/>
      <c r="AB853" s="3"/>
      <c r="AC853" s="3"/>
      <c r="AD853" s="3"/>
      <c r="AE853" s="3"/>
      <c r="AF853" s="3"/>
      <c r="AG853" s="3"/>
      <c r="AH853" s="3"/>
      <c r="AI853" s="3"/>
    </row>
    <row r="854" spans="1:35" ht="14.5" hidden="1" outlineLevel="1">
      <c r="A854" s="100" t="s">
        <v>11</v>
      </c>
      <c r="B854" s="101">
        <f t="shared" si="230"/>
        <v>0.4322417298149645</v>
      </c>
      <c r="C854" s="101">
        <f t="shared" si="230"/>
        <v>0.54444311621127406</v>
      </c>
      <c r="D854" s="101">
        <f t="shared" si="230"/>
        <v>0.65313246461655394</v>
      </c>
      <c r="E854" s="101">
        <f t="shared" si="230"/>
        <v>0.7603563587412342</v>
      </c>
      <c r="F854" s="101">
        <f t="shared" si="230"/>
        <v>0.84856838668795687</v>
      </c>
      <c r="G854" s="101">
        <f t="shared" si="230"/>
        <v>0.92166473948754624</v>
      </c>
      <c r="H854" s="101">
        <f t="shared" si="230"/>
        <v>0.99500207315908107</v>
      </c>
      <c r="I854" s="101">
        <f t="shared" si="230"/>
        <v>1.203990121961819</v>
      </c>
      <c r="J854" s="101">
        <f t="shared" si="230"/>
        <v>1.1084840523102895</v>
      </c>
      <c r="K854" s="101">
        <f t="shared" si="230"/>
        <v>1.1551708388127289</v>
      </c>
      <c r="M854" s="32"/>
      <c r="N854" s="6"/>
      <c r="O854" s="1"/>
      <c r="P854" s="6"/>
      <c r="Q854" s="6"/>
      <c r="R854" s="1"/>
      <c r="S854" s="1"/>
      <c r="T854" s="1"/>
      <c r="U854" s="1"/>
      <c r="V854" s="1"/>
      <c r="W854" s="1"/>
      <c r="X854" s="3"/>
      <c r="Y854" s="3"/>
      <c r="Z854" s="3"/>
      <c r="AA854" s="3"/>
      <c r="AB854" s="3"/>
      <c r="AC854" s="3"/>
      <c r="AD854" s="3"/>
      <c r="AE854" s="3"/>
      <c r="AF854" s="3"/>
      <c r="AG854" s="3"/>
      <c r="AH854" s="3"/>
      <c r="AI854" s="3"/>
    </row>
    <row r="855" spans="1:35" ht="14.5" hidden="1" outlineLevel="1">
      <c r="A855" s="100" t="s">
        <v>2</v>
      </c>
      <c r="B855" s="101">
        <f t="shared" si="230"/>
        <v>9.3140399254302439E-2</v>
      </c>
      <c r="C855" s="101">
        <f t="shared" si="230"/>
        <v>0.14015233793073531</v>
      </c>
      <c r="D855" s="101">
        <f t="shared" si="230"/>
        <v>0.17000256938512703</v>
      </c>
      <c r="E855" s="101">
        <f t="shared" si="230"/>
        <v>0.17867792264028598</v>
      </c>
      <c r="F855" s="101">
        <f t="shared" si="230"/>
        <v>0.17725759737188737</v>
      </c>
      <c r="G855" s="101">
        <f t="shared" si="230"/>
        <v>0.17656203884471722</v>
      </c>
      <c r="H855" s="101">
        <f t="shared" si="230"/>
        <v>0.18003172684136787</v>
      </c>
      <c r="I855" s="101">
        <f t="shared" si="230"/>
        <v>0.20715268335326401</v>
      </c>
      <c r="J855" s="101">
        <f t="shared" si="230"/>
        <v>0.18009815820339639</v>
      </c>
      <c r="K855" s="101">
        <f t="shared" si="230"/>
        <v>0.17542307039546268</v>
      </c>
      <c r="M855" s="32"/>
      <c r="N855" s="6"/>
      <c r="O855" s="1"/>
      <c r="P855" s="6"/>
      <c r="Q855" s="6"/>
      <c r="R855" s="1"/>
      <c r="S855" s="1"/>
      <c r="T855" s="1"/>
      <c r="U855" s="1"/>
      <c r="V855" s="1"/>
      <c r="W855" s="1"/>
      <c r="X855" s="3"/>
      <c r="Y855" s="3"/>
      <c r="Z855" s="3"/>
      <c r="AA855" s="3"/>
      <c r="AB855" s="3"/>
      <c r="AC855" s="3"/>
      <c r="AD855" s="3"/>
      <c r="AE855" s="3"/>
      <c r="AF855" s="3"/>
      <c r="AG855" s="3"/>
      <c r="AH855" s="3"/>
      <c r="AI855" s="3"/>
    </row>
    <row r="856" spans="1:35" ht="14.5" hidden="1" outlineLevel="1">
      <c r="A856" s="100" t="s">
        <v>3</v>
      </c>
      <c r="B856" s="101">
        <f t="shared" si="230"/>
        <v>0.1597920720937423</v>
      </c>
      <c r="C856" s="101">
        <f t="shared" si="230"/>
        <v>0.2194569457791567</v>
      </c>
      <c r="D856" s="101">
        <f t="shared" si="230"/>
        <v>0.2614573967827134</v>
      </c>
      <c r="E856" s="101">
        <f t="shared" si="230"/>
        <v>0.30518044740679001</v>
      </c>
      <c r="F856" s="101">
        <f t="shared" si="230"/>
        <v>0.34309999635782507</v>
      </c>
      <c r="G856" s="101">
        <f t="shared" si="230"/>
        <v>0.3634775527132133</v>
      </c>
      <c r="H856" s="101">
        <f t="shared" si="230"/>
        <v>0.37962513651546498</v>
      </c>
      <c r="I856" s="101">
        <f t="shared" si="230"/>
        <v>0.44620413625959171</v>
      </c>
      <c r="J856" s="101">
        <f t="shared" si="230"/>
        <v>0.39466036556929257</v>
      </c>
      <c r="K856" s="101">
        <f t="shared" si="230"/>
        <v>0.38511060959379728</v>
      </c>
      <c r="M856" s="32"/>
      <c r="N856" s="6"/>
      <c r="O856" s="1"/>
      <c r="P856" s="6"/>
      <c r="Q856" s="6"/>
      <c r="R856" s="1"/>
      <c r="S856" s="1"/>
      <c r="T856" s="1"/>
      <c r="U856" s="1"/>
      <c r="V856" s="1"/>
      <c r="W856" s="1"/>
      <c r="X856" s="3"/>
      <c r="Y856" s="3"/>
      <c r="Z856" s="3"/>
      <c r="AA856" s="3"/>
      <c r="AB856" s="3"/>
      <c r="AC856" s="3"/>
      <c r="AD856" s="3"/>
      <c r="AE856" s="3"/>
      <c r="AF856" s="3"/>
      <c r="AG856" s="3"/>
      <c r="AH856" s="3"/>
      <c r="AI856" s="3"/>
    </row>
    <row r="857" spans="1:35" ht="14.5" hidden="1" outlineLevel="1">
      <c r="A857" s="100" t="s">
        <v>4</v>
      </c>
      <c r="B857" s="101">
        <f t="shared" si="230"/>
        <v>9.8443024068470858E-2</v>
      </c>
      <c r="C857" s="101">
        <f t="shared" si="230"/>
        <v>0.12952596574683942</v>
      </c>
      <c r="D857" s="101">
        <f t="shared" si="230"/>
        <v>0.16387087656209334</v>
      </c>
      <c r="E857" s="101">
        <f t="shared" si="230"/>
        <v>0.20614724331910173</v>
      </c>
      <c r="F857" s="101">
        <f t="shared" si="230"/>
        <v>0.24273397648841169</v>
      </c>
      <c r="G857" s="101">
        <f t="shared" si="230"/>
        <v>0.2683162590031154</v>
      </c>
      <c r="H857" s="101">
        <f t="shared" si="230"/>
        <v>0.29158983223476659</v>
      </c>
      <c r="I857" s="101">
        <f t="shared" si="230"/>
        <v>0.35782372554460989</v>
      </c>
      <c r="J857" s="101">
        <f t="shared" si="230"/>
        <v>0.33432782698507374</v>
      </c>
      <c r="K857" s="101">
        <f t="shared" si="230"/>
        <v>0.34907025334168645</v>
      </c>
      <c r="M857" s="32"/>
      <c r="N857" s="6"/>
      <c r="O857" s="1"/>
      <c r="P857" s="6"/>
      <c r="Q857" s="6"/>
      <c r="R857" s="1"/>
      <c r="S857" s="1"/>
      <c r="T857" s="1"/>
      <c r="U857" s="1"/>
      <c r="V857" s="1"/>
      <c r="W857" s="1"/>
      <c r="X857" s="3"/>
      <c r="Y857" s="3"/>
      <c r="Z857" s="3"/>
      <c r="AA857" s="3"/>
      <c r="AB857" s="3"/>
      <c r="AC857" s="3"/>
      <c r="AD857" s="3"/>
      <c r="AE857" s="3"/>
      <c r="AF857" s="3"/>
      <c r="AG857" s="3"/>
      <c r="AH857" s="3"/>
      <c r="AI857" s="3"/>
    </row>
    <row r="858" spans="1:35" ht="14.5" hidden="1" outlineLevel="1">
      <c r="A858" s="100" t="s">
        <v>0</v>
      </c>
      <c r="B858" s="101">
        <f t="shared" si="230"/>
        <v>0.38931094438271668</v>
      </c>
      <c r="C858" s="101">
        <f t="shared" si="230"/>
        <v>0.46386686612128691</v>
      </c>
      <c r="D858" s="101">
        <f t="shared" si="230"/>
        <v>0.52979809513050669</v>
      </c>
      <c r="E858" s="101">
        <f t="shared" si="230"/>
        <v>0.61056910660106578</v>
      </c>
      <c r="F858" s="101">
        <f t="shared" si="230"/>
        <v>0.69264566778469561</v>
      </c>
      <c r="G858" s="101">
        <f t="shared" si="230"/>
        <v>0.7729574067201137</v>
      </c>
      <c r="H858" s="101">
        <f t="shared" si="230"/>
        <v>0.86614727375777534</v>
      </c>
      <c r="I858" s="101">
        <f t="shared" si="230"/>
        <v>1.0949855286095149</v>
      </c>
      <c r="J858" s="101">
        <f t="shared" si="230"/>
        <v>1.0489063602858368</v>
      </c>
      <c r="K858" s="101">
        <f t="shared" si="230"/>
        <v>1.1284366175477043</v>
      </c>
      <c r="M858" s="32"/>
      <c r="N858" s="6"/>
      <c r="O858" s="1"/>
      <c r="P858" s="6"/>
      <c r="Q858" s="6"/>
      <c r="R858" s="1"/>
      <c r="S858" s="1"/>
      <c r="T858" s="1"/>
      <c r="U858" s="1"/>
      <c r="V858" s="1"/>
      <c r="W858" s="1"/>
      <c r="X858" s="3"/>
      <c r="Y858" s="3"/>
      <c r="Z858" s="3"/>
      <c r="AA858" s="3"/>
      <c r="AB858" s="3"/>
      <c r="AC858" s="3"/>
      <c r="AD858" s="3"/>
      <c r="AE858" s="3"/>
      <c r="AF858" s="3"/>
      <c r="AG858" s="3"/>
      <c r="AH858" s="3"/>
      <c r="AI858" s="3"/>
    </row>
    <row r="859" spans="1:35" ht="14.5" hidden="1" outlineLevel="1">
      <c r="A859" s="100" t="s">
        <v>1</v>
      </c>
      <c r="B859" s="101">
        <f t="shared" si="230"/>
        <v>0.12106796490968902</v>
      </c>
      <c r="C859" s="101">
        <f t="shared" si="230"/>
        <v>0.1171288482613968</v>
      </c>
      <c r="D859" s="101">
        <f t="shared" si="230"/>
        <v>0.11168401668957163</v>
      </c>
      <c r="E859" s="101">
        <f t="shared" si="230"/>
        <v>0.11281958663224641</v>
      </c>
      <c r="F859" s="101">
        <f t="shared" si="230"/>
        <v>0.11532307940504909</v>
      </c>
      <c r="G859" s="101">
        <f t="shared" si="230"/>
        <v>0.11705073958361915</v>
      </c>
      <c r="H859" s="101">
        <f t="shared" si="230"/>
        <v>0.11977424442274365</v>
      </c>
      <c r="I859" s="101">
        <f t="shared" si="230"/>
        <v>0.13817762055605795</v>
      </c>
      <c r="J859" s="101">
        <f t="shared" si="230"/>
        <v>0.12255984054790084</v>
      </c>
      <c r="K859" s="101">
        <f t="shared" si="230"/>
        <v>0.12488048651684087</v>
      </c>
      <c r="M859" s="32"/>
      <c r="N859" s="6"/>
      <c r="O859" s="1"/>
      <c r="P859" s="6"/>
      <c r="Q859" s="6"/>
      <c r="R859" s="1"/>
      <c r="S859" s="1"/>
      <c r="T859" s="1"/>
      <c r="U859" s="1"/>
      <c r="V859" s="1"/>
      <c r="W859" s="1"/>
      <c r="X859" s="3"/>
      <c r="Y859" s="3"/>
      <c r="Z859" s="3"/>
      <c r="AA859" s="3"/>
      <c r="AB859" s="3"/>
      <c r="AC859" s="3"/>
      <c r="AD859" s="3"/>
      <c r="AE859" s="3"/>
      <c r="AF859" s="3"/>
      <c r="AG859" s="3"/>
      <c r="AH859" s="3"/>
      <c r="AI859" s="3"/>
    </row>
    <row r="860" spans="1:35" ht="14.5" hidden="1" outlineLevel="1">
      <c r="A860" s="100" t="s">
        <v>7</v>
      </c>
      <c r="B860" s="101">
        <f t="shared" si="230"/>
        <v>0.12179587311946885</v>
      </c>
      <c r="C860" s="101">
        <f t="shared" si="230"/>
        <v>0.16919721352536682</v>
      </c>
      <c r="D860" s="101">
        <f t="shared" si="230"/>
        <v>0.21840674286670997</v>
      </c>
      <c r="E860" s="101">
        <f t="shared" si="230"/>
        <v>0.27118595573071103</v>
      </c>
      <c r="F860" s="101">
        <f t="shared" si="230"/>
        <v>0.32386564252822947</v>
      </c>
      <c r="G860" s="101">
        <f t="shared" si="230"/>
        <v>0.35906900269886</v>
      </c>
      <c r="H860" s="101">
        <f t="shared" si="230"/>
        <v>0.38820884066237427</v>
      </c>
      <c r="I860" s="101">
        <f t="shared" si="230"/>
        <v>0.46319766294675641</v>
      </c>
      <c r="J860" s="101">
        <f t="shared" si="230"/>
        <v>0.4129510626383473</v>
      </c>
      <c r="K860" s="101">
        <f t="shared" si="230"/>
        <v>0.41386379313569344</v>
      </c>
      <c r="M860" s="32"/>
      <c r="N860" s="6"/>
      <c r="O860" s="1"/>
      <c r="P860" s="6"/>
      <c r="Q860" s="6"/>
      <c r="R860" s="1"/>
      <c r="S860" s="1"/>
      <c r="T860" s="1"/>
      <c r="U860" s="1"/>
      <c r="V860" s="1"/>
      <c r="W860" s="1"/>
      <c r="X860" s="3"/>
      <c r="Y860" s="3"/>
      <c r="Z860" s="3"/>
      <c r="AA860" s="3"/>
      <c r="AB860" s="3"/>
      <c r="AC860" s="3"/>
      <c r="AD860" s="3"/>
      <c r="AE860" s="3"/>
      <c r="AF860" s="3"/>
      <c r="AG860" s="3"/>
    </row>
    <row r="861" spans="1:35" ht="14.5" hidden="1" outlineLevel="1">
      <c r="A861" s="100" t="s">
        <v>8</v>
      </c>
      <c r="B861" s="101">
        <f t="shared" si="230"/>
        <v>0.13449119365047166</v>
      </c>
      <c r="C861" s="101">
        <f t="shared" si="230"/>
        <v>0.31010777646697979</v>
      </c>
      <c r="D861" s="101">
        <f t="shared" si="230"/>
        <v>0.54698227979397029</v>
      </c>
      <c r="E861" s="101">
        <f t="shared" si="230"/>
        <v>0.73568434632956414</v>
      </c>
      <c r="F861" s="101">
        <f t="shared" si="230"/>
        <v>0.86148880400393757</v>
      </c>
      <c r="G861" s="101">
        <f t="shared" si="230"/>
        <v>0.93663133325422621</v>
      </c>
      <c r="H861" s="101">
        <f t="shared" si="230"/>
        <v>1.0072164001380899</v>
      </c>
      <c r="I861" s="101">
        <f t="shared" si="230"/>
        <v>1.2057590370714779</v>
      </c>
      <c r="J861" s="101">
        <f t="shared" si="230"/>
        <v>1.0755056228608493</v>
      </c>
      <c r="K861" s="101">
        <f t="shared" si="230"/>
        <v>1.0574631238917225</v>
      </c>
      <c r="M861" s="32"/>
      <c r="N861" s="9" t="s">
        <v>9</v>
      </c>
      <c r="O861" s="1"/>
      <c r="P861" s="6"/>
      <c r="Q861" s="6"/>
      <c r="R861" s="1"/>
      <c r="S861" s="1"/>
      <c r="T861" s="1"/>
      <c r="U861" s="1"/>
      <c r="V861" s="1"/>
      <c r="W861" s="1"/>
      <c r="X861" s="3"/>
      <c r="Y861" s="3"/>
      <c r="Z861" s="3"/>
      <c r="AA861" s="3"/>
      <c r="AB861" s="3"/>
      <c r="AC861" s="3"/>
      <c r="AD861" s="3"/>
      <c r="AE861" s="3"/>
      <c r="AF861" s="3"/>
      <c r="AG861" s="3"/>
    </row>
    <row r="862" spans="1:35" ht="14.5" hidden="1" outlineLevel="1">
      <c r="A862" s="100" t="s">
        <v>89</v>
      </c>
      <c r="B862" s="101">
        <f>SUM(B852:B861)</f>
        <v>1.8841743816926764</v>
      </c>
      <c r="C862" s="101">
        <f t="shared" ref="C862:K862" si="231">SUM(C852:C861)</f>
        <v>2.8677084283761025</v>
      </c>
      <c r="D862" s="101">
        <f t="shared" si="231"/>
        <v>3.7584286114484442</v>
      </c>
      <c r="E862" s="101">
        <f t="shared" si="231"/>
        <v>4.4685792647228713</v>
      </c>
      <c r="F862" s="101">
        <f t="shared" si="231"/>
        <v>5.0004182245623507</v>
      </c>
      <c r="G862" s="101">
        <f t="shared" si="231"/>
        <v>5.3705309146191826</v>
      </c>
      <c r="H862" s="101">
        <f t="shared" si="231"/>
        <v>5.7186767892194297</v>
      </c>
      <c r="I862" s="101">
        <f t="shared" si="231"/>
        <v>6.8216488164934166</v>
      </c>
      <c r="J862" s="101">
        <f t="shared" si="231"/>
        <v>6.1562083845048665</v>
      </c>
      <c r="K862" s="101">
        <f t="shared" si="231"/>
        <v>6.2364929492371033</v>
      </c>
      <c r="M862" s="32"/>
      <c r="N862" s="9"/>
      <c r="O862" s="1"/>
      <c r="P862" s="6"/>
      <c r="Q862" s="6"/>
      <c r="R862" s="1"/>
      <c r="S862" s="1"/>
      <c r="T862" s="1"/>
      <c r="U862" s="1"/>
      <c r="V862" s="1"/>
      <c r="W862" s="1"/>
      <c r="X862" s="3"/>
      <c r="Y862" s="3"/>
      <c r="Z862" s="3"/>
      <c r="AA862" s="3"/>
      <c r="AB862" s="3"/>
      <c r="AC862" s="3"/>
      <c r="AD862" s="3"/>
      <c r="AE862" s="3"/>
      <c r="AF862" s="3"/>
      <c r="AG862" s="3"/>
    </row>
    <row r="863" spans="1:35" s="5" customFormat="1" ht="14.5" hidden="1" outlineLevel="1">
      <c r="A863" s="32"/>
      <c r="B863" s="6"/>
      <c r="C863" s="6"/>
      <c r="D863" s="6"/>
      <c r="E863" s="6"/>
      <c r="F863" s="6"/>
      <c r="G863" s="6"/>
      <c r="H863" s="6"/>
      <c r="I863" s="6"/>
      <c r="J863" s="6"/>
      <c r="K863" s="6"/>
      <c r="L863" s="6"/>
      <c r="P863" s="6"/>
      <c r="Q863" s="6"/>
      <c r="R863" s="6"/>
      <c r="S863" s="6"/>
      <c r="T863" s="6"/>
      <c r="U863" s="6"/>
      <c r="V863" s="6"/>
      <c r="W863" s="6"/>
      <c r="X863" s="6"/>
      <c r="Y863" s="6"/>
      <c r="Z863" s="6"/>
      <c r="AA863" s="6"/>
    </row>
    <row r="864" spans="1:35" ht="14.5" hidden="1" outlineLevel="1" collapsed="1">
      <c r="A864" s="79"/>
      <c r="B864" s="1"/>
      <c r="C864" s="1"/>
      <c r="D864" s="1"/>
      <c r="E864" s="1"/>
      <c r="F864" s="1"/>
      <c r="G864" s="1"/>
      <c r="H864" s="1"/>
      <c r="I864" s="1"/>
      <c r="J864" s="1"/>
      <c r="K864" s="1"/>
      <c r="M864" s="32"/>
      <c r="N864" s="9"/>
      <c r="O864" s="1"/>
      <c r="P864" s="6"/>
      <c r="Q864" s="6"/>
      <c r="R864" s="1"/>
      <c r="S864" s="1"/>
      <c r="T864" s="1"/>
      <c r="U864" s="1"/>
      <c r="V864" s="1"/>
      <c r="W864" s="1"/>
      <c r="X864" s="3"/>
      <c r="Y864" s="3"/>
      <c r="Z864" s="3"/>
      <c r="AA864" s="3"/>
      <c r="AB864" s="3"/>
      <c r="AC864" s="3"/>
      <c r="AD864" s="3"/>
      <c r="AE864" s="3"/>
      <c r="AF864" s="3"/>
      <c r="AG864" s="3"/>
    </row>
    <row r="865" spans="1:35" hidden="1" outlineLevel="1">
      <c r="A865" s="10" t="s">
        <v>131</v>
      </c>
      <c r="B865" s="6"/>
      <c r="C865" s="6"/>
      <c r="D865" s="6"/>
      <c r="E865" s="6"/>
      <c r="F865" s="6"/>
      <c r="G865" s="6"/>
      <c r="H865" s="6"/>
      <c r="I865" s="6"/>
      <c r="J865" s="9" t="s">
        <v>104</v>
      </c>
      <c r="K865" s="6"/>
      <c r="L865" s="55"/>
      <c r="M865" s="5"/>
      <c r="N865" s="5"/>
      <c r="O865" s="5"/>
      <c r="P865" s="5"/>
      <c r="Q865" s="5"/>
      <c r="R865" s="5"/>
      <c r="S865" s="5"/>
      <c r="T865" s="5"/>
    </row>
    <row r="866" spans="1:35" ht="14.5" hidden="1" outlineLevel="1">
      <c r="A866" s="23"/>
      <c r="B866" s="23">
        <v>2010</v>
      </c>
      <c r="C866" s="23">
        <v>2020</v>
      </c>
      <c r="D866" s="23">
        <v>2030</v>
      </c>
      <c r="E866" s="23">
        <v>2040</v>
      </c>
      <c r="F866" s="23">
        <v>2050</v>
      </c>
      <c r="G866" s="23">
        <v>2060</v>
      </c>
      <c r="H866" s="23">
        <v>2070</v>
      </c>
      <c r="I866" s="23">
        <v>2080</v>
      </c>
      <c r="J866" s="23">
        <v>2090</v>
      </c>
      <c r="K866" s="23">
        <v>2100</v>
      </c>
      <c r="M866" s="32"/>
      <c r="N866" s="56"/>
      <c r="O866" s="16"/>
      <c r="P866" s="56"/>
      <c r="Q866" s="56"/>
      <c r="R866" s="56"/>
      <c r="S866" s="56"/>
      <c r="T866" s="56"/>
      <c r="U866" s="56"/>
      <c r="V866" s="56"/>
      <c r="W866" s="57"/>
    </row>
    <row r="867" spans="1:35" ht="14.5" hidden="1" outlineLevel="1">
      <c r="A867" s="23" t="s">
        <v>5</v>
      </c>
      <c r="B867" s="89">
        <f t="shared" ref="B867:K867" si="232">B$795*(B$788)*(B53/B$63)+B$796*B53*1000</f>
        <v>85.894792185934577</v>
      </c>
      <c r="C867" s="89">
        <f t="shared" si="232"/>
        <v>182.94643276093603</v>
      </c>
      <c r="D867" s="89">
        <f t="shared" si="232"/>
        <v>319.84412542940396</v>
      </c>
      <c r="E867" s="89">
        <f t="shared" si="232"/>
        <v>538.03478720401904</v>
      </c>
      <c r="F867" s="89">
        <f t="shared" si="232"/>
        <v>838.20304622113383</v>
      </c>
      <c r="G867" s="89">
        <f t="shared" si="232"/>
        <v>1208.5492980015301</v>
      </c>
      <c r="H867" s="89">
        <f t="shared" si="232"/>
        <v>1651.8727757425597</v>
      </c>
      <c r="I867" s="89">
        <f t="shared" si="232"/>
        <v>2097.3113116242635</v>
      </c>
      <c r="J867" s="89">
        <f t="shared" si="232"/>
        <v>2605.9960938064228</v>
      </c>
      <c r="K867" s="89">
        <f t="shared" si="232"/>
        <v>3279.4508662454546</v>
      </c>
      <c r="M867" s="32"/>
      <c r="N867" s="6"/>
      <c r="O867" s="1"/>
      <c r="P867" s="6"/>
      <c r="Q867" s="6"/>
      <c r="R867" s="1"/>
      <c r="S867" s="1"/>
      <c r="T867" s="1"/>
      <c r="U867" s="1"/>
      <c r="V867" s="1"/>
      <c r="W867" s="1"/>
      <c r="X867" s="3"/>
      <c r="Y867" s="3"/>
      <c r="Z867" s="3"/>
      <c r="AA867" s="3"/>
      <c r="AB867" s="3"/>
      <c r="AC867" s="3"/>
      <c r="AD867" s="3"/>
      <c r="AE867" s="3"/>
      <c r="AF867" s="3"/>
      <c r="AG867" s="3"/>
      <c r="AH867" s="3"/>
      <c r="AI867" s="3"/>
    </row>
    <row r="868" spans="1:35" ht="14.5" hidden="1" outlineLevel="1">
      <c r="A868" s="23" t="s">
        <v>6</v>
      </c>
      <c r="B868" s="89">
        <f t="shared" ref="B868:K868" si="233">B$795*(B$788)*(B54/B$63)+B$796*B54*1000</f>
        <v>613.33025860432258</v>
      </c>
      <c r="C868" s="89">
        <f t="shared" si="233"/>
        <v>1800.6621492701295</v>
      </c>
      <c r="D868" s="89">
        <f t="shared" si="233"/>
        <v>2776.3133196544741</v>
      </c>
      <c r="E868" s="89">
        <f t="shared" si="233"/>
        <v>3308.6821116652177</v>
      </c>
      <c r="F868" s="89">
        <f t="shared" si="233"/>
        <v>3557.1380642383479</v>
      </c>
      <c r="G868" s="89">
        <f t="shared" si="233"/>
        <v>3649.4541910302987</v>
      </c>
      <c r="H868" s="89">
        <f t="shared" si="233"/>
        <v>3694.2126780813569</v>
      </c>
      <c r="I868" s="89">
        <f t="shared" si="233"/>
        <v>3612.6659495657468</v>
      </c>
      <c r="J868" s="89">
        <f t="shared" si="233"/>
        <v>3492.2893428166417</v>
      </c>
      <c r="K868" s="89">
        <f t="shared" si="233"/>
        <v>3340.5704656951775</v>
      </c>
      <c r="M868" s="32"/>
      <c r="N868" s="6"/>
      <c r="O868" s="1"/>
      <c r="P868" s="6"/>
      <c r="Q868" s="6"/>
      <c r="R868" s="1"/>
      <c r="S868" s="1"/>
      <c r="T868" s="1"/>
      <c r="U868" s="1"/>
      <c r="V868" s="1"/>
      <c r="W868" s="1"/>
      <c r="X868" s="3"/>
      <c r="Y868" s="3"/>
      <c r="Z868" s="3"/>
      <c r="AA868" s="3"/>
      <c r="AB868" s="3"/>
      <c r="AC868" s="3"/>
      <c r="AD868" s="3"/>
      <c r="AE868" s="3"/>
      <c r="AF868" s="3"/>
      <c r="AG868" s="3"/>
      <c r="AH868" s="3"/>
      <c r="AI868" s="3"/>
    </row>
    <row r="869" spans="1:35" ht="14.5" hidden="1" outlineLevel="1">
      <c r="A869" s="23" t="s">
        <v>11</v>
      </c>
      <c r="B869" s="89">
        <f t="shared" ref="B869:K869" si="234">B$795*(B$788)*(B55/B$63)+B$796*B55*1000</f>
        <v>982.37910685816246</v>
      </c>
      <c r="C869" s="89">
        <f t="shared" si="234"/>
        <v>1407.8256699522501</v>
      </c>
      <c r="D869" s="89">
        <f t="shared" si="234"/>
        <v>1836.2487892918355</v>
      </c>
      <c r="E869" s="89">
        <f t="shared" si="234"/>
        <v>2272.4097688320171</v>
      </c>
      <c r="F869" s="89">
        <f t="shared" si="234"/>
        <v>2675.083858404153</v>
      </c>
      <c r="G869" s="89">
        <f t="shared" si="234"/>
        <v>3079.6535031647518</v>
      </c>
      <c r="H869" s="89">
        <f t="shared" si="234"/>
        <v>3569.0828292397136</v>
      </c>
      <c r="I869" s="89">
        <f t="shared" si="234"/>
        <v>4035.0296595491122</v>
      </c>
      <c r="J869" s="89">
        <f t="shared" si="234"/>
        <v>4572.3042075433741</v>
      </c>
      <c r="K869" s="89">
        <f t="shared" si="234"/>
        <v>5284.792687551675</v>
      </c>
      <c r="M869" s="32"/>
      <c r="N869" s="6"/>
      <c r="O869" s="1"/>
      <c r="P869" s="6"/>
      <c r="Q869" s="6"/>
      <c r="R869" s="1"/>
      <c r="S869" s="1"/>
      <c r="T869" s="1"/>
      <c r="U869" s="1"/>
      <c r="V869" s="1"/>
      <c r="W869" s="1"/>
      <c r="X869" s="3"/>
      <c r="Y869" s="3"/>
      <c r="Z869" s="3"/>
      <c r="AA869" s="3"/>
      <c r="AB869" s="3"/>
      <c r="AC869" s="3"/>
      <c r="AD869" s="3"/>
      <c r="AE869" s="3"/>
      <c r="AF869" s="3"/>
      <c r="AG869" s="3"/>
      <c r="AH869" s="3"/>
      <c r="AI869" s="3"/>
    </row>
    <row r="870" spans="1:35" ht="14.5" hidden="1" outlineLevel="1">
      <c r="A870" s="23" t="s">
        <v>2</v>
      </c>
      <c r="B870" s="89">
        <f t="shared" ref="B870:K870" si="235">B$795*(B$788)*(B56/B$63)+B$796*B56*1000</f>
        <v>184.20955689625285</v>
      </c>
      <c r="C870" s="89">
        <f t="shared" si="235"/>
        <v>351.21312985848249</v>
      </c>
      <c r="D870" s="89">
        <f t="shared" si="235"/>
        <v>473.77646986827654</v>
      </c>
      <c r="E870" s="89">
        <f t="shared" si="235"/>
        <v>531.8508511702039</v>
      </c>
      <c r="F870" s="89">
        <f t="shared" si="235"/>
        <v>555.54592721078234</v>
      </c>
      <c r="G870" s="89">
        <f t="shared" si="235"/>
        <v>587.45610831798706</v>
      </c>
      <c r="H870" s="89">
        <f t="shared" si="235"/>
        <v>643.95185695568182</v>
      </c>
      <c r="I870" s="89">
        <f t="shared" si="235"/>
        <v>692.89787203812978</v>
      </c>
      <c r="J870" s="89">
        <f t="shared" si="235"/>
        <v>741.83963411353818</v>
      </c>
      <c r="K870" s="89">
        <f t="shared" si="235"/>
        <v>802.38324719341767</v>
      </c>
      <c r="M870" s="32"/>
      <c r="N870" s="6"/>
      <c r="O870" s="1"/>
      <c r="P870" s="6"/>
      <c r="Q870" s="6"/>
      <c r="R870" s="1"/>
      <c r="S870" s="1"/>
      <c r="T870" s="1"/>
      <c r="U870" s="1"/>
      <c r="V870" s="1"/>
      <c r="W870" s="1"/>
      <c r="X870" s="3"/>
      <c r="Y870" s="3"/>
      <c r="Z870" s="3"/>
      <c r="AA870" s="3"/>
      <c r="AB870" s="3"/>
      <c r="AC870" s="3"/>
      <c r="AD870" s="3"/>
      <c r="AE870" s="3"/>
      <c r="AF870" s="3"/>
      <c r="AG870" s="3"/>
      <c r="AH870" s="3"/>
      <c r="AI870" s="3"/>
    </row>
    <row r="871" spans="1:35" ht="14.5" hidden="1" outlineLevel="1">
      <c r="A871" s="23" t="s">
        <v>3</v>
      </c>
      <c r="B871" s="89">
        <f t="shared" ref="B871:K871" si="236">B$795*(B$788)*(B57/B$63)+B$796*B57*1000</f>
        <v>341.91447398703895</v>
      </c>
      <c r="C871" s="89">
        <f t="shared" si="236"/>
        <v>559.27388655897016</v>
      </c>
      <c r="D871" s="89">
        <f t="shared" si="236"/>
        <v>732.16168379855992</v>
      </c>
      <c r="E871" s="89">
        <f t="shared" si="236"/>
        <v>910.68507281091593</v>
      </c>
      <c r="F871" s="89">
        <f t="shared" si="236"/>
        <v>1079.6938071430568</v>
      </c>
      <c r="G871" s="89">
        <f t="shared" si="236"/>
        <v>1213.0440653424234</v>
      </c>
      <c r="H871" s="89">
        <f t="shared" si="236"/>
        <v>1360.6285301293835</v>
      </c>
      <c r="I871" s="89">
        <f t="shared" si="236"/>
        <v>1494.5163639663199</v>
      </c>
      <c r="J871" s="89">
        <f t="shared" si="236"/>
        <v>1627.1690632484945</v>
      </c>
      <c r="K871" s="89">
        <f t="shared" si="236"/>
        <v>1761.7173079858985</v>
      </c>
      <c r="M871" s="32"/>
      <c r="N871" s="6"/>
      <c r="O871" s="1"/>
      <c r="P871" s="6"/>
      <c r="Q871" s="6"/>
      <c r="R871" s="1"/>
      <c r="S871" s="1"/>
      <c r="T871" s="1"/>
      <c r="U871" s="1"/>
      <c r="V871" s="1"/>
      <c r="W871" s="1"/>
      <c r="X871" s="3"/>
      <c r="Y871" s="3"/>
      <c r="Z871" s="3"/>
      <c r="AA871" s="3"/>
      <c r="AB871" s="3"/>
      <c r="AC871" s="3"/>
      <c r="AD871" s="3"/>
      <c r="AE871" s="3"/>
      <c r="AF871" s="3"/>
      <c r="AG871" s="3"/>
      <c r="AH871" s="3"/>
      <c r="AI871" s="3"/>
    </row>
    <row r="872" spans="1:35" ht="14.5" hidden="1" outlineLevel="1">
      <c r="A872" s="23" t="s">
        <v>4</v>
      </c>
      <c r="B872" s="89">
        <f t="shared" ref="B872:K872" si="237">B$795*(B$788)*(B58/B$63)+B$796*B58*1000</f>
        <v>189.55960606442108</v>
      </c>
      <c r="C872" s="89">
        <f t="shared" si="237"/>
        <v>320.79977084454532</v>
      </c>
      <c r="D872" s="89">
        <f t="shared" si="237"/>
        <v>455.58328271541768</v>
      </c>
      <c r="E872" s="89">
        <f t="shared" si="237"/>
        <v>613.61540540091175</v>
      </c>
      <c r="F872" s="89">
        <f t="shared" si="237"/>
        <v>761.66948039583633</v>
      </c>
      <c r="G872" s="89">
        <f t="shared" si="237"/>
        <v>893.76707115859506</v>
      </c>
      <c r="H872" s="89">
        <f t="shared" si="237"/>
        <v>1043.8467780669657</v>
      </c>
      <c r="I872" s="89">
        <f t="shared" si="237"/>
        <v>1197.6047682122746</v>
      </c>
      <c r="J872" s="89">
        <f t="shared" si="237"/>
        <v>1377.7763704446495</v>
      </c>
      <c r="K872" s="89">
        <f t="shared" si="237"/>
        <v>1596.7577769144875</v>
      </c>
      <c r="M872" s="32"/>
      <c r="N872" s="6"/>
      <c r="O872" s="1"/>
      <c r="P872" s="6"/>
      <c r="Q872" s="6"/>
      <c r="R872" s="1"/>
      <c r="S872" s="1"/>
      <c r="T872" s="1"/>
      <c r="U872" s="1"/>
      <c r="V872" s="1"/>
      <c r="W872" s="1"/>
      <c r="X872" s="3"/>
      <c r="Y872" s="3"/>
      <c r="Z872" s="3"/>
      <c r="AA872" s="3"/>
      <c r="AB872" s="3"/>
      <c r="AC872" s="3"/>
      <c r="AD872" s="3"/>
      <c r="AE872" s="3"/>
      <c r="AF872" s="3"/>
      <c r="AG872" s="3"/>
      <c r="AH872" s="3"/>
      <c r="AI872" s="3"/>
    </row>
    <row r="873" spans="1:35" ht="14.5" hidden="1" outlineLevel="1">
      <c r="A873" s="23" t="s">
        <v>0</v>
      </c>
      <c r="B873" s="89">
        <f t="shared" ref="B873:K873" si="238">B$795*(B$788)*(B59/B$63)+B$796*B59*1000</f>
        <v>883.92513740899221</v>
      </c>
      <c r="C873" s="89">
        <f t="shared" si="238"/>
        <v>1198.5480097574741</v>
      </c>
      <c r="D873" s="89">
        <f t="shared" si="238"/>
        <v>1488.9835431094998</v>
      </c>
      <c r="E873" s="89">
        <f t="shared" si="238"/>
        <v>1824.4565485346379</v>
      </c>
      <c r="F873" s="89">
        <f t="shared" si="238"/>
        <v>2183.1123303031545</v>
      </c>
      <c r="G873" s="89">
        <f t="shared" si="238"/>
        <v>2582.4426936891105</v>
      </c>
      <c r="H873" s="89">
        <f t="shared" si="238"/>
        <v>3106.670563441091</v>
      </c>
      <c r="I873" s="89">
        <f t="shared" si="238"/>
        <v>3669.5866137338744</v>
      </c>
      <c r="J873" s="89">
        <f t="shared" si="238"/>
        <v>4326.4951123054661</v>
      </c>
      <c r="K873" s="89">
        <f t="shared" si="238"/>
        <v>5162.4818952826026</v>
      </c>
      <c r="M873" s="32"/>
      <c r="N873" s="6"/>
      <c r="O873" s="1"/>
      <c r="P873" s="6"/>
      <c r="Q873" s="6"/>
      <c r="R873" s="1"/>
      <c r="S873" s="1"/>
      <c r="T873" s="1"/>
      <c r="U873" s="1"/>
      <c r="V873" s="1"/>
      <c r="W873" s="1"/>
      <c r="X873" s="3"/>
      <c r="Y873" s="3"/>
      <c r="Z873" s="3"/>
      <c r="AA873" s="3"/>
      <c r="AB873" s="3"/>
      <c r="AC873" s="3"/>
      <c r="AD873" s="3"/>
      <c r="AE873" s="3"/>
      <c r="AF873" s="3"/>
      <c r="AG873" s="3"/>
      <c r="AH873" s="3"/>
      <c r="AI873" s="3"/>
    </row>
    <row r="874" spans="1:35" ht="14.5" hidden="1" outlineLevel="1">
      <c r="A874" s="23" t="s">
        <v>1</v>
      </c>
      <c r="B874" s="89">
        <f t="shared" ref="B874:K874" si="239">B$795*(B$788)*(B60/B$63)+B$796*B60*1000</f>
        <v>257.71293748346795</v>
      </c>
      <c r="C874" s="89">
        <f t="shared" si="239"/>
        <v>294.7275457698417</v>
      </c>
      <c r="D874" s="89">
        <f t="shared" si="239"/>
        <v>310.75824425835924</v>
      </c>
      <c r="E874" s="89">
        <f t="shared" si="239"/>
        <v>335.50447062261276</v>
      </c>
      <c r="F874" s="89">
        <f t="shared" si="239"/>
        <v>361.0493470840554</v>
      </c>
      <c r="G874" s="89">
        <f t="shared" si="239"/>
        <v>389.07447269260427</v>
      </c>
      <c r="H874" s="89">
        <f t="shared" si="239"/>
        <v>428.05622250929213</v>
      </c>
      <c r="I874" s="89">
        <f t="shared" si="239"/>
        <v>461.84292674024334</v>
      </c>
      <c r="J874" s="89">
        <f t="shared" si="239"/>
        <v>504.52094452284297</v>
      </c>
      <c r="K874" s="89">
        <f t="shared" si="239"/>
        <v>571.14765531897251</v>
      </c>
      <c r="M874" s="32"/>
      <c r="N874" s="6"/>
      <c r="O874" s="1"/>
      <c r="P874" s="6"/>
      <c r="Q874" s="6"/>
      <c r="R874" s="1"/>
      <c r="S874" s="1"/>
      <c r="T874" s="1"/>
      <c r="U874" s="1"/>
      <c r="V874" s="1"/>
      <c r="W874" s="1"/>
      <c r="X874" s="3"/>
      <c r="Y874" s="3"/>
      <c r="Z874" s="3"/>
      <c r="AA874" s="3"/>
      <c r="AB874" s="3"/>
      <c r="AC874" s="3"/>
      <c r="AD874" s="3"/>
      <c r="AE874" s="3"/>
      <c r="AF874" s="3"/>
      <c r="AG874" s="3"/>
      <c r="AH874" s="3"/>
      <c r="AI874" s="3"/>
    </row>
    <row r="875" spans="1:35" ht="14.5" hidden="1" outlineLevel="1">
      <c r="A875" s="23" t="s">
        <v>7</v>
      </c>
      <c r="B875" s="89">
        <f t="shared" ref="B875:K875" si="240">B$795*(B$788)*(B61/B$63)+B$796*B61*1000</f>
        <v>247.52832023426035</v>
      </c>
      <c r="C875" s="89">
        <f t="shared" si="240"/>
        <v>425.70183168893925</v>
      </c>
      <c r="D875" s="89">
        <f t="shared" si="240"/>
        <v>609.83198019567669</v>
      </c>
      <c r="E875" s="89">
        <f t="shared" si="240"/>
        <v>808.45981955735374</v>
      </c>
      <c r="F875" s="89">
        <f t="shared" si="240"/>
        <v>1018.1598346966387</v>
      </c>
      <c r="G875" s="89">
        <f t="shared" si="240"/>
        <v>1197.6018088771011</v>
      </c>
      <c r="H875" s="89">
        <f t="shared" si="240"/>
        <v>1390.873477231278</v>
      </c>
      <c r="I875" s="89">
        <f t="shared" si="240"/>
        <v>1551.4879645265701</v>
      </c>
      <c r="J875" s="89">
        <f t="shared" si="240"/>
        <v>1702.6338814554449</v>
      </c>
      <c r="K875" s="89">
        <f t="shared" si="240"/>
        <v>1893.2649833194735</v>
      </c>
      <c r="M875" s="32"/>
      <c r="N875" s="6"/>
      <c r="O875" s="1"/>
      <c r="P875" s="6"/>
      <c r="Q875" s="6"/>
      <c r="R875" s="1"/>
      <c r="S875" s="1"/>
      <c r="T875" s="1"/>
      <c r="U875" s="1"/>
      <c r="V875" s="1"/>
      <c r="W875" s="1"/>
      <c r="X875" s="3"/>
      <c r="Y875" s="3"/>
      <c r="Z875" s="3"/>
      <c r="AA875" s="3"/>
      <c r="AB875" s="3"/>
      <c r="AC875" s="3"/>
      <c r="AD875" s="3"/>
      <c r="AE875" s="3"/>
      <c r="AF875" s="3"/>
      <c r="AG875" s="3"/>
    </row>
    <row r="876" spans="1:35" ht="14.5" hidden="1" outlineLevel="1">
      <c r="A876" s="23" t="s">
        <v>8</v>
      </c>
      <c r="B876" s="89">
        <f t="shared" ref="B876:K876" si="241">B$795*(B$788)*(B62/B$63)+B$796*B62*1000</f>
        <v>273.45574777915681</v>
      </c>
      <c r="C876" s="89">
        <f t="shared" si="241"/>
        <v>791.34667385956186</v>
      </c>
      <c r="D876" s="89">
        <f t="shared" si="241"/>
        <v>1535.0906398877351</v>
      </c>
      <c r="E876" s="89">
        <f t="shared" si="241"/>
        <v>2197.6045537403875</v>
      </c>
      <c r="F876" s="89">
        <f t="shared" si="241"/>
        <v>2714.4043141400548</v>
      </c>
      <c r="G876" s="89">
        <f t="shared" si="241"/>
        <v>3128.5442435547757</v>
      </c>
      <c r="H876" s="89">
        <f t="shared" si="241"/>
        <v>3612.0425828665584</v>
      </c>
      <c r="I876" s="89">
        <f t="shared" si="241"/>
        <v>4040.9600309727552</v>
      </c>
      <c r="J876" s="89">
        <f t="shared" si="241"/>
        <v>4436.2398916916127</v>
      </c>
      <c r="K876" s="89">
        <f t="shared" si="241"/>
        <v>4837.773569084824</v>
      </c>
      <c r="M876" s="32"/>
      <c r="N876" s="9" t="s">
        <v>9</v>
      </c>
      <c r="O876" s="1"/>
      <c r="P876" s="6"/>
      <c r="Q876" s="6"/>
      <c r="R876" s="1"/>
      <c r="S876" s="1"/>
      <c r="T876" s="1"/>
      <c r="U876" s="1"/>
      <c r="V876" s="1"/>
      <c r="W876" s="1"/>
      <c r="X876" s="3"/>
      <c r="Y876" s="3"/>
      <c r="Z876" s="3"/>
      <c r="AA876" s="3"/>
      <c r="AB876" s="3"/>
      <c r="AC876" s="3"/>
      <c r="AD876" s="3"/>
      <c r="AE876" s="3"/>
      <c r="AF876" s="3"/>
      <c r="AG876" s="3"/>
    </row>
    <row r="877" spans="1:35" ht="14.5" hidden="1" outlineLevel="1">
      <c r="A877" s="23" t="s">
        <v>89</v>
      </c>
      <c r="B877" s="89">
        <f>SUM(B867:B876)</f>
        <v>4059.9099375020101</v>
      </c>
      <c r="C877" s="89">
        <f t="shared" ref="C877:K877" si="242">SUM(C867:C876)</f>
        <v>7333.0451003211292</v>
      </c>
      <c r="D877" s="89">
        <f t="shared" si="242"/>
        <v>10538.59207820924</v>
      </c>
      <c r="E877" s="89">
        <f t="shared" si="242"/>
        <v>13341.303389538278</v>
      </c>
      <c r="F877" s="89">
        <f t="shared" si="242"/>
        <v>15744.060009837212</v>
      </c>
      <c r="G877" s="89">
        <f t="shared" si="242"/>
        <v>17929.587455829176</v>
      </c>
      <c r="H877" s="89">
        <f t="shared" si="242"/>
        <v>20501.23829426388</v>
      </c>
      <c r="I877" s="89">
        <f t="shared" si="242"/>
        <v>22853.903460929287</v>
      </c>
      <c r="J877" s="89">
        <f t="shared" si="242"/>
        <v>25387.264541948487</v>
      </c>
      <c r="K877" s="89">
        <f t="shared" si="242"/>
        <v>28530.340454591984</v>
      </c>
      <c r="M877" s="32"/>
      <c r="N877" s="9"/>
      <c r="O877" s="1"/>
      <c r="P877" s="6"/>
      <c r="Q877" s="6"/>
      <c r="R877" s="1"/>
      <c r="S877" s="1"/>
      <c r="T877" s="1"/>
      <c r="U877" s="1"/>
      <c r="V877" s="1"/>
      <c r="W877" s="1"/>
      <c r="X877" s="3"/>
      <c r="Y877" s="3"/>
      <c r="Z877" s="3"/>
      <c r="AA877" s="3"/>
      <c r="AB877" s="3"/>
      <c r="AC877" s="3"/>
      <c r="AD877" s="3"/>
      <c r="AE877" s="3"/>
      <c r="AF877" s="3"/>
      <c r="AG877" s="3"/>
    </row>
    <row r="878" spans="1:35" ht="14.5" hidden="1" outlineLevel="1">
      <c r="A878" s="32"/>
      <c r="B878" s="5"/>
      <c r="C878" s="5"/>
      <c r="D878" s="5"/>
      <c r="E878" s="5"/>
      <c r="F878" s="5"/>
      <c r="G878" s="5"/>
      <c r="H878" s="5"/>
      <c r="I878" s="5"/>
      <c r="J878" s="5"/>
      <c r="K878" s="5"/>
      <c r="L878" s="5"/>
      <c r="M878" s="10" t="s">
        <v>9</v>
      </c>
      <c r="N878" s="5"/>
      <c r="O878" s="5"/>
      <c r="P878" s="5"/>
      <c r="Q878" s="5"/>
      <c r="R878" s="5"/>
      <c r="S878" s="5"/>
      <c r="T878" s="5"/>
    </row>
    <row r="879" spans="1:35" hidden="1" outlineLevel="1">
      <c r="A879" s="10" t="s">
        <v>134</v>
      </c>
      <c r="B879" s="6"/>
      <c r="C879" s="6"/>
      <c r="D879" s="6"/>
      <c r="E879" s="6"/>
      <c r="F879" s="6"/>
      <c r="G879" s="6"/>
      <c r="H879" s="6"/>
      <c r="I879" s="6"/>
      <c r="J879" s="9" t="s">
        <v>102</v>
      </c>
      <c r="K879" s="6"/>
      <c r="L879" s="55"/>
      <c r="M879" s="5"/>
      <c r="N879" s="5"/>
      <c r="O879" s="5"/>
      <c r="P879" s="5"/>
      <c r="Q879" s="5"/>
      <c r="R879" s="5"/>
      <c r="S879" s="5"/>
      <c r="T879" s="5"/>
    </row>
    <row r="880" spans="1:35" ht="14.5" hidden="1" outlineLevel="1">
      <c r="A880" s="21"/>
      <c r="B880" s="21">
        <v>2010</v>
      </c>
      <c r="C880" s="21">
        <v>2020</v>
      </c>
      <c r="D880" s="21">
        <v>2030</v>
      </c>
      <c r="E880" s="21">
        <v>2040</v>
      </c>
      <c r="F880" s="21">
        <v>2050</v>
      </c>
      <c r="G880" s="21">
        <v>2060</v>
      </c>
      <c r="H880" s="21">
        <v>2070</v>
      </c>
      <c r="I880" s="21">
        <v>2080</v>
      </c>
      <c r="J880" s="21">
        <v>2090</v>
      </c>
      <c r="K880" s="21">
        <v>2100</v>
      </c>
      <c r="M880" s="32"/>
      <c r="N880" s="56"/>
      <c r="O880" s="16"/>
      <c r="P880" s="56"/>
      <c r="Q880" s="56"/>
      <c r="R880" s="56"/>
      <c r="S880" s="56"/>
      <c r="T880" s="56"/>
      <c r="U880" s="56"/>
      <c r="V880" s="56"/>
      <c r="W880" s="57"/>
    </row>
    <row r="881" spans="1:35" ht="14.5" hidden="1" outlineLevel="1">
      <c r="A881" s="21" t="s">
        <v>89</v>
      </c>
      <c r="B881" s="94">
        <f>'[4]Gas and chemicals data'!$I$46</f>
        <v>6.439029295962882E-4</v>
      </c>
      <c r="C881" s="87">
        <f>'[4]Gas and chemicals data'!$I$51</f>
        <v>5.6201314764850224E-4</v>
      </c>
      <c r="D881" s="87">
        <f>'[4]Gas and chemicals data'!$I$52</f>
        <v>4.8317981198329996E-4</v>
      </c>
      <c r="E881" s="87">
        <f>'[4]Gas and chemicals data'!$I$53</f>
        <v>4.1540439344709199E-4</v>
      </c>
      <c r="F881" s="87">
        <f>'[4]Gas and chemicals data'!$I$54</f>
        <v>3.5713580289465952E-4</v>
      </c>
      <c r="G881" s="87">
        <f>'[4]Gas and chemicals data'!$I$55</f>
        <v>3.070405217691998E-4</v>
      </c>
      <c r="H881" s="87">
        <f>'[4]Gas and chemicals data'!$I$56</f>
        <v>2.6795420064422936E-4</v>
      </c>
      <c r="I881" s="87">
        <f>'[4]Gas and chemicals data'!$I$57</f>
        <v>2.3503242173010264E-4</v>
      </c>
      <c r="J881" s="87">
        <f>'[4]Gas and chemicals data'!$I$58</f>
        <v>2.0720320793457132E-4</v>
      </c>
      <c r="K881" s="87">
        <f>'[4]Gas and chemicals data'!$I$59</f>
        <v>1.8359710581497996E-4</v>
      </c>
      <c r="M881" s="32"/>
      <c r="N881" s="6"/>
      <c r="O881" s="1"/>
      <c r="P881" s="6"/>
      <c r="Q881" s="6"/>
      <c r="R881" s="1"/>
      <c r="S881" s="1"/>
      <c r="T881" s="1"/>
      <c r="U881" s="1"/>
      <c r="V881" s="1"/>
      <c r="W881" s="1"/>
      <c r="X881" s="3"/>
      <c r="Y881" s="3"/>
      <c r="Z881" s="3"/>
      <c r="AA881" s="3"/>
      <c r="AB881" s="3"/>
      <c r="AC881" s="3"/>
      <c r="AD881" s="3"/>
      <c r="AE881" s="3"/>
      <c r="AF881" s="3"/>
      <c r="AG881" s="3"/>
    </row>
    <row r="882" spans="1:35" ht="14.5" hidden="1" outlineLevel="1">
      <c r="A882" s="79"/>
      <c r="B882" s="86"/>
      <c r="C882" s="2"/>
      <c r="D882" s="2"/>
      <c r="E882" s="2"/>
      <c r="F882" s="2"/>
      <c r="G882" s="2"/>
      <c r="H882" s="2"/>
      <c r="I882" s="2"/>
      <c r="J882" s="2"/>
      <c r="K882" s="2"/>
      <c r="M882" s="32"/>
      <c r="N882" s="6"/>
      <c r="O882" s="1"/>
      <c r="P882" s="6"/>
      <c r="Q882" s="6"/>
      <c r="R882" s="1"/>
      <c r="S882" s="1"/>
      <c r="T882" s="1"/>
      <c r="U882" s="1"/>
      <c r="V882" s="1"/>
      <c r="W882" s="1"/>
      <c r="X882" s="3"/>
      <c r="Y882" s="3"/>
      <c r="Z882" s="3"/>
      <c r="AA882" s="3"/>
      <c r="AB882" s="3"/>
      <c r="AC882" s="3"/>
      <c r="AD882" s="3"/>
      <c r="AE882" s="3"/>
      <c r="AF882" s="3"/>
      <c r="AG882" s="3"/>
    </row>
    <row r="883" spans="1:35" hidden="1" outlineLevel="1">
      <c r="A883" s="10" t="s">
        <v>133</v>
      </c>
      <c r="B883" s="6"/>
      <c r="C883" s="6"/>
      <c r="D883" s="6"/>
      <c r="E883" s="6"/>
      <c r="F883" s="6"/>
      <c r="G883" s="6"/>
      <c r="H883" s="6"/>
      <c r="I883" s="6"/>
      <c r="J883" s="9" t="s">
        <v>101</v>
      </c>
      <c r="K883" s="6"/>
      <c r="L883" s="55"/>
      <c r="M883" s="5"/>
      <c r="N883" s="5"/>
      <c r="O883" s="5"/>
      <c r="P883" s="5"/>
      <c r="Q883" s="5"/>
      <c r="R883" s="5"/>
      <c r="S883" s="5"/>
      <c r="T883" s="5"/>
    </row>
    <row r="884" spans="1:35" ht="14.5" hidden="1" outlineLevel="1">
      <c r="A884" s="20"/>
      <c r="B884" s="100">
        <v>2010</v>
      </c>
      <c r="C884" s="100">
        <v>2020</v>
      </c>
      <c r="D884" s="100">
        <v>2030</v>
      </c>
      <c r="E884" s="100">
        <v>2040</v>
      </c>
      <c r="F884" s="100">
        <v>2050</v>
      </c>
      <c r="G884" s="100">
        <v>2060</v>
      </c>
      <c r="H884" s="100">
        <v>2070</v>
      </c>
      <c r="I884" s="100">
        <v>2080</v>
      </c>
      <c r="J884" s="100">
        <v>2090</v>
      </c>
      <c r="K884" s="100">
        <v>2100</v>
      </c>
      <c r="M884" s="32"/>
      <c r="N884" s="56"/>
      <c r="O884" s="16"/>
      <c r="P884" s="56"/>
      <c r="Q884" s="56"/>
      <c r="R884" s="56"/>
      <c r="S884" s="56"/>
      <c r="T884" s="56"/>
      <c r="U884" s="56"/>
      <c r="V884" s="56"/>
      <c r="W884" s="57"/>
    </row>
    <row r="885" spans="1:35" ht="14.5" hidden="1" outlineLevel="1">
      <c r="A885" s="100" t="s">
        <v>5</v>
      </c>
      <c r="B885" s="101">
        <f>B$881*B867</f>
        <v>5.5307908325587636E-2</v>
      </c>
      <c r="C885" s="101">
        <f t="shared" ref="C885:K885" si="243">C$881*C867</f>
        <v>0.10281830052703873</v>
      </c>
      <c r="D885" s="101">
        <f t="shared" si="243"/>
        <v>0.15454222438894241</v>
      </c>
      <c r="E885" s="101">
        <f t="shared" si="243"/>
        <v>0.22350201443192075</v>
      </c>
      <c r="F885" s="101">
        <f t="shared" si="243"/>
        <v>0.29935231790093403</v>
      </c>
      <c r="G885" s="101">
        <f t="shared" si="243"/>
        <v>0.37107360704218995</v>
      </c>
      <c r="H885" s="101">
        <f t="shared" si="243"/>
        <v>0.44262624919006194</v>
      </c>
      <c r="I885" s="101">
        <f t="shared" si="243"/>
        <v>0.49293615669298863</v>
      </c>
      <c r="J885" s="101">
        <f t="shared" si="243"/>
        <v>0.53997075050165289</v>
      </c>
      <c r="K885" s="101">
        <f t="shared" si="243"/>
        <v>0.60209768770509442</v>
      </c>
      <c r="M885" s="32"/>
      <c r="N885" s="6"/>
      <c r="O885" s="1"/>
      <c r="P885" s="6"/>
      <c r="Q885" s="6"/>
      <c r="R885" s="1"/>
      <c r="S885" s="1"/>
      <c r="T885" s="1"/>
      <c r="U885" s="1"/>
      <c r="V885" s="1"/>
      <c r="W885" s="1"/>
      <c r="X885" s="3"/>
      <c r="Y885" s="3"/>
      <c r="Z885" s="3"/>
      <c r="AA885" s="3"/>
      <c r="AB885" s="3"/>
      <c r="AC885" s="3"/>
      <c r="AD885" s="3"/>
      <c r="AE885" s="3"/>
      <c r="AF885" s="3"/>
      <c r="AG885" s="3"/>
      <c r="AH885" s="3"/>
      <c r="AI885" s="3"/>
    </row>
    <row r="886" spans="1:35" ht="14.5" hidden="1" outlineLevel="1">
      <c r="A886" s="100" t="s">
        <v>6</v>
      </c>
      <c r="B886" s="101">
        <f t="shared" ref="B886:K894" si="244">B$881*B868</f>
        <v>0.39492515032537234</v>
      </c>
      <c r="C886" s="101">
        <f t="shared" si="244"/>
        <v>1.0119958023628226</v>
      </c>
      <c r="D886" s="101">
        <f t="shared" si="244"/>
        <v>1.3414585477973802</v>
      </c>
      <c r="E886" s="101">
        <f t="shared" si="244"/>
        <v>1.3744410857055331</v>
      </c>
      <c r="F886" s="101">
        <f t="shared" si="244"/>
        <v>1.2703813585789172</v>
      </c>
      <c r="G886" s="101">
        <f t="shared" si="244"/>
        <v>1.1205303189867359</v>
      </c>
      <c r="H886" s="101">
        <f t="shared" si="244"/>
        <v>0.98987980516506779</v>
      </c>
      <c r="I886" s="101">
        <f t="shared" si="244"/>
        <v>0.84909362702831837</v>
      </c>
      <c r="J886" s="101">
        <f t="shared" si="244"/>
        <v>0.72361355486732404</v>
      </c>
      <c r="K886" s="101">
        <f t="shared" si="244"/>
        <v>0.61331906927263435</v>
      </c>
      <c r="M886" s="32"/>
      <c r="N886" s="6"/>
      <c r="O886" s="1"/>
      <c r="P886" s="6"/>
      <c r="Q886" s="6"/>
      <c r="R886" s="1"/>
      <c r="S886" s="1"/>
      <c r="T886" s="1"/>
      <c r="U886" s="1"/>
      <c r="V886" s="1"/>
      <c r="W886" s="1"/>
      <c r="X886" s="3"/>
      <c r="Y886" s="3"/>
      <c r="Z886" s="3"/>
      <c r="AA886" s="3"/>
      <c r="AB886" s="3"/>
      <c r="AC886" s="3"/>
      <c r="AD886" s="3"/>
      <c r="AE886" s="3"/>
      <c r="AF886" s="3"/>
      <c r="AG886" s="3"/>
      <c r="AH886" s="3"/>
      <c r="AI886" s="3"/>
    </row>
    <row r="887" spans="1:35" ht="14.5" hidden="1" outlineLevel="1">
      <c r="A887" s="100" t="s">
        <v>11</v>
      </c>
      <c r="B887" s="101">
        <f t="shared" si="244"/>
        <v>0.63255678488015588</v>
      </c>
      <c r="C887" s="101">
        <f t="shared" si="244"/>
        <v>0.79121653611022558</v>
      </c>
      <c r="D887" s="101">
        <f t="shared" si="244"/>
        <v>0.88723834476459129</v>
      </c>
      <c r="E887" s="101">
        <f t="shared" si="244"/>
        <v>0.9439690016849106</v>
      </c>
      <c r="F887" s="101">
        <f t="shared" si="244"/>
        <v>0.95536822158171086</v>
      </c>
      <c r="G887" s="101">
        <f t="shared" si="244"/>
        <v>0.94557841848004942</v>
      </c>
      <c r="H887" s="101">
        <f t="shared" si="244"/>
        <v>0.956350736541972</v>
      </c>
      <c r="I887" s="101">
        <f t="shared" si="244"/>
        <v>0.94836279263661949</v>
      </c>
      <c r="J887" s="101">
        <f t="shared" si="244"/>
        <v>0.94739609945572512</v>
      </c>
      <c r="K887" s="101">
        <f t="shared" si="244"/>
        <v>0.97027264226665721</v>
      </c>
      <c r="M887" s="32"/>
      <c r="N887" s="6"/>
      <c r="O887" s="1"/>
      <c r="P887" s="6"/>
      <c r="Q887" s="6"/>
      <c r="R887" s="1"/>
      <c r="S887" s="1"/>
      <c r="T887" s="1"/>
      <c r="U887" s="1"/>
      <c r="V887" s="1"/>
      <c r="W887" s="1"/>
      <c r="X887" s="3"/>
      <c r="Y887" s="3"/>
      <c r="Z887" s="3"/>
      <c r="AA887" s="3"/>
      <c r="AB887" s="3"/>
      <c r="AC887" s="3"/>
      <c r="AD887" s="3"/>
      <c r="AE887" s="3"/>
      <c r="AF887" s="3"/>
      <c r="AG887" s="3"/>
      <c r="AH887" s="3"/>
      <c r="AI887" s="3"/>
    </row>
    <row r="888" spans="1:35" ht="14.5" hidden="1" outlineLevel="1">
      <c r="A888" s="100" t="s">
        <v>2</v>
      </c>
      <c r="B888" s="101">
        <f t="shared" si="244"/>
        <v>0.11861307334513134</v>
      </c>
      <c r="C888" s="101">
        <f t="shared" si="244"/>
        <v>0.19738639660724791</v>
      </c>
      <c r="D888" s="101">
        <f t="shared" si="244"/>
        <v>0.22891922563306544</v>
      </c>
      <c r="E888" s="101">
        <f t="shared" si="244"/>
        <v>0.22093318023467814</v>
      </c>
      <c r="F888" s="101">
        <f t="shared" si="244"/>
        <v>0.19840534075928082</v>
      </c>
      <c r="G888" s="101">
        <f t="shared" si="244"/>
        <v>0.18037283001445831</v>
      </c>
      <c r="H888" s="101">
        <f t="shared" si="244"/>
        <v>0.17254960508392686</v>
      </c>
      <c r="I888" s="101">
        <f t="shared" si="244"/>
        <v>0.16285346487675642</v>
      </c>
      <c r="J888" s="101">
        <f t="shared" si="244"/>
        <v>0.15371155196133376</v>
      </c>
      <c r="K888" s="101">
        <f t="shared" si="244"/>
        <v>0.14731524193913711</v>
      </c>
      <c r="M888" s="32"/>
      <c r="N888" s="6"/>
      <c r="O888" s="1"/>
      <c r="P888" s="6"/>
      <c r="Q888" s="6"/>
      <c r="R888" s="1"/>
      <c r="S888" s="1"/>
      <c r="T888" s="1"/>
      <c r="U888" s="1"/>
      <c r="V888" s="1"/>
      <c r="W888" s="1"/>
      <c r="X888" s="3"/>
      <c r="Y888" s="3"/>
      <c r="Z888" s="3"/>
      <c r="AA888" s="3"/>
      <c r="AB888" s="3"/>
      <c r="AC888" s="3"/>
      <c r="AD888" s="3"/>
      <c r="AE888" s="3"/>
      <c r="AF888" s="3"/>
      <c r="AG888" s="3"/>
      <c r="AH888" s="3"/>
      <c r="AI888" s="3"/>
    </row>
    <row r="889" spans="1:35" ht="14.5" hidden="1" outlineLevel="1">
      <c r="A889" s="100" t="s">
        <v>3</v>
      </c>
      <c r="B889" s="101">
        <f t="shared" si="244"/>
        <v>0.22015973147162826</v>
      </c>
      <c r="C889" s="101">
        <f t="shared" si="244"/>
        <v>0.31431927738261817</v>
      </c>
      <c r="D889" s="101">
        <f t="shared" si="244"/>
        <v>0.3537657447191645</v>
      </c>
      <c r="E889" s="101">
        <f t="shared" si="244"/>
        <v>0.37830258029233932</v>
      </c>
      <c r="F889" s="101">
        <f t="shared" si="244"/>
        <v>0.38559731469442726</v>
      </c>
      <c r="G889" s="101">
        <f t="shared" si="244"/>
        <v>0.37245368275176899</v>
      </c>
      <c r="H889" s="101">
        <f t="shared" si="244"/>
        <v>0.36458613016455171</v>
      </c>
      <c r="I889" s="101">
        <f t="shared" si="244"/>
        <v>0.3512598003382717</v>
      </c>
      <c r="J889" s="101">
        <f t="shared" si="244"/>
        <v>0.33715464975697945</v>
      </c>
      <c r="K889" s="101">
        <f t="shared" si="244"/>
        <v>0.32344619901036864</v>
      </c>
      <c r="M889" s="32"/>
      <c r="N889" s="6"/>
      <c r="O889" s="1"/>
      <c r="P889" s="6"/>
      <c r="Q889" s="6"/>
      <c r="R889" s="1"/>
      <c r="S889" s="1"/>
      <c r="T889" s="1"/>
      <c r="U889" s="1"/>
      <c r="V889" s="1"/>
      <c r="W889" s="1"/>
      <c r="X889" s="3"/>
      <c r="Y889" s="3"/>
      <c r="Z889" s="3"/>
      <c r="AA889" s="3"/>
      <c r="AB889" s="3"/>
      <c r="AC889" s="3"/>
      <c r="AD889" s="3"/>
      <c r="AE889" s="3"/>
      <c r="AF889" s="3"/>
      <c r="AG889" s="3"/>
      <c r="AH889" s="3"/>
      <c r="AI889" s="3"/>
    </row>
    <row r="890" spans="1:35" ht="14.5" hidden="1" outlineLevel="1">
      <c r="A890" s="100" t="s">
        <v>4</v>
      </c>
      <c r="B890" s="101">
        <f t="shared" si="244"/>
        <v>0.12205798567799905</v>
      </c>
      <c r="C890" s="101">
        <f t="shared" si="244"/>
        <v>0.18029368897726114</v>
      </c>
      <c r="D890" s="101">
        <f t="shared" si="244"/>
        <v>0.22012864488517012</v>
      </c>
      <c r="E890" s="101">
        <f t="shared" si="244"/>
        <v>0.25489853529035722</v>
      </c>
      <c r="F890" s="101">
        <f t="shared" si="244"/>
        <v>0.27201944142152512</v>
      </c>
      <c r="G890" s="101">
        <f t="shared" si="244"/>
        <v>0.27442270786866457</v>
      </c>
      <c r="H890" s="101">
        <f t="shared" si="244"/>
        <v>0.27970312901198807</v>
      </c>
      <c r="I890" s="101">
        <f t="shared" si="244"/>
        <v>0.28147594894844913</v>
      </c>
      <c r="J890" s="101">
        <f t="shared" si="244"/>
        <v>0.2854796837725817</v>
      </c>
      <c r="K890" s="101">
        <f t="shared" si="244"/>
        <v>0.29316010652906133</v>
      </c>
      <c r="M890" s="32"/>
      <c r="N890" s="6"/>
      <c r="O890" s="1"/>
      <c r="P890" s="6"/>
      <c r="Q890" s="6"/>
      <c r="R890" s="1"/>
      <c r="S890" s="1"/>
      <c r="T890" s="1"/>
      <c r="U890" s="1"/>
      <c r="V890" s="1"/>
      <c r="W890" s="1"/>
      <c r="X890" s="3"/>
      <c r="Y890" s="3"/>
      <c r="Z890" s="3"/>
      <c r="AA890" s="3"/>
      <c r="AB890" s="3"/>
      <c r="AC890" s="3"/>
      <c r="AD890" s="3"/>
      <c r="AE890" s="3"/>
      <c r="AF890" s="3"/>
      <c r="AG890" s="3"/>
      <c r="AH890" s="3"/>
      <c r="AI890" s="3"/>
    </row>
    <row r="891" spans="1:35" ht="14.5" hidden="1" outlineLevel="1">
      <c r="A891" s="100" t="s">
        <v>0</v>
      </c>
      <c r="B891" s="101">
        <f t="shared" si="244"/>
        <v>0.5691619855214517</v>
      </c>
      <c r="C891" s="101">
        <f t="shared" si="244"/>
        <v>0.67359973957164576</v>
      </c>
      <c r="D891" s="101">
        <f t="shared" si="244"/>
        <v>0.71944678840587595</v>
      </c>
      <c r="E891" s="101">
        <f t="shared" si="244"/>
        <v>0.7578872659146062</v>
      </c>
      <c r="F891" s="101">
        <f t="shared" si="244"/>
        <v>0.77966757489204819</v>
      </c>
      <c r="G891" s="101">
        <f t="shared" si="244"/>
        <v>0.79291455210936235</v>
      </c>
      <c r="H891" s="101">
        <f t="shared" si="244"/>
        <v>0.83244542749181516</v>
      </c>
      <c r="I891" s="101">
        <f t="shared" si="244"/>
        <v>0.86247182857423921</v>
      </c>
      <c r="J891" s="101">
        <f t="shared" si="244"/>
        <v>0.89646366638293606</v>
      </c>
      <c r="K891" s="101">
        <f t="shared" si="244"/>
        <v>0.94781673479611828</v>
      </c>
      <c r="M891" s="32"/>
      <c r="N891" s="6"/>
      <c r="O891" s="1"/>
      <c r="P891" s="6"/>
      <c r="Q891" s="6"/>
      <c r="R891" s="1"/>
      <c r="S891" s="1"/>
      <c r="T891" s="1"/>
      <c r="U891" s="1"/>
      <c r="V891" s="1"/>
      <c r="W891" s="1"/>
      <c r="X891" s="3"/>
      <c r="Y891" s="3"/>
      <c r="Z891" s="3"/>
      <c r="AA891" s="3"/>
      <c r="AB891" s="3"/>
      <c r="AC891" s="3"/>
      <c r="AD891" s="3"/>
      <c r="AE891" s="3"/>
      <c r="AF891" s="3"/>
      <c r="AG891" s="3"/>
      <c r="AH891" s="3"/>
      <c r="AI891" s="3"/>
    </row>
    <row r="892" spans="1:35" ht="14.5" hidden="1" outlineLevel="1">
      <c r="A892" s="100" t="s">
        <v>1</v>
      </c>
      <c r="B892" s="101">
        <f t="shared" si="244"/>
        <v>0.16594211544047008</v>
      </c>
      <c r="C892" s="101">
        <f t="shared" si="244"/>
        <v>0.16564075569682674</v>
      </c>
      <c r="D892" s="101">
        <f t="shared" si="244"/>
        <v>0.15015211003301443</v>
      </c>
      <c r="E892" s="101">
        <f t="shared" si="244"/>
        <v>0.13937003111777416</v>
      </c>
      <c r="F892" s="101">
        <f t="shared" si="244"/>
        <v>0.12894364845545672</v>
      </c>
      <c r="G892" s="101">
        <f t="shared" si="244"/>
        <v>0.1194616291026135</v>
      </c>
      <c r="H892" s="101">
        <f t="shared" si="244"/>
        <v>0.11469946293326574</v>
      </c>
      <c r="I892" s="101">
        <f t="shared" si="244"/>
        <v>0.10854806153067777</v>
      </c>
      <c r="J892" s="101">
        <f t="shared" si="244"/>
        <v>0.10453835817531296</v>
      </c>
      <c r="K892" s="101">
        <f t="shared" si="244"/>
        <v>0.1048610565095751</v>
      </c>
      <c r="M892" s="32"/>
      <c r="N892" s="6"/>
      <c r="O892" s="1"/>
      <c r="P892" s="6"/>
      <c r="Q892" s="6"/>
      <c r="R892" s="1"/>
      <c r="S892" s="1"/>
      <c r="T892" s="1"/>
      <c r="U892" s="1"/>
      <c r="V892" s="1"/>
      <c r="W892" s="1"/>
      <c r="X892" s="3"/>
      <c r="Y892" s="3"/>
      <c r="Z892" s="3"/>
      <c r="AA892" s="3"/>
      <c r="AB892" s="3"/>
      <c r="AC892" s="3"/>
      <c r="AD892" s="3"/>
      <c r="AE892" s="3"/>
      <c r="AF892" s="3"/>
      <c r="AG892" s="3"/>
      <c r="AH892" s="3"/>
      <c r="AI892" s="3"/>
    </row>
    <row r="893" spans="1:35" ht="14.5" hidden="1" outlineLevel="1">
      <c r="A893" s="100" t="s">
        <v>7</v>
      </c>
      <c r="B893" s="101">
        <f t="shared" si="244"/>
        <v>0.15938421055688842</v>
      </c>
      <c r="C893" s="101">
        <f t="shared" si="244"/>
        <v>0.23925002638723367</v>
      </c>
      <c r="D893" s="101">
        <f t="shared" si="244"/>
        <v>0.29465850153235057</v>
      </c>
      <c r="E893" s="101">
        <f t="shared" si="244"/>
        <v>0.33583776096956797</v>
      </c>
      <c r="F893" s="101">
        <f t="shared" si="244"/>
        <v>0.36362133003947789</v>
      </c>
      <c r="G893" s="101">
        <f t="shared" si="244"/>
        <v>0.36771228426936264</v>
      </c>
      <c r="H893" s="101">
        <f t="shared" si="244"/>
        <v>0.37269039078876681</v>
      </c>
      <c r="I893" s="101">
        <f t="shared" si="244"/>
        <v>0.36464997358778733</v>
      </c>
      <c r="J893" s="101">
        <f t="shared" si="244"/>
        <v>0.35279120217565879</v>
      </c>
      <c r="K893" s="101">
        <f t="shared" si="244"/>
        <v>0.34759797147830163</v>
      </c>
      <c r="M893" s="32"/>
      <c r="N893" s="6"/>
      <c r="O893" s="1"/>
      <c r="P893" s="6"/>
      <c r="Q893" s="6"/>
      <c r="R893" s="1"/>
      <c r="S893" s="1"/>
      <c r="T893" s="1"/>
      <c r="U893" s="1"/>
      <c r="V893" s="1"/>
      <c r="W893" s="1"/>
      <c r="X893" s="3"/>
      <c r="Y893" s="3"/>
      <c r="Z893" s="3"/>
      <c r="AA893" s="3"/>
      <c r="AB893" s="3"/>
      <c r="AC893" s="3"/>
      <c r="AD893" s="3"/>
      <c r="AE893" s="3"/>
      <c r="AF893" s="3"/>
      <c r="AG893" s="3"/>
    </row>
    <row r="894" spans="1:35" ht="14.5" hidden="1" outlineLevel="1">
      <c r="A894" s="100" t="s">
        <v>8</v>
      </c>
      <c r="B894" s="101">
        <f t="shared" si="244"/>
        <v>0.17607895710994276</v>
      </c>
      <c r="C894" s="101">
        <f t="shared" si="244"/>
        <v>0.4447472350569851</v>
      </c>
      <c r="D894" s="101">
        <f t="shared" si="244"/>
        <v>0.74172480675827945</v>
      </c>
      <c r="E894" s="101">
        <f t="shared" si="244"/>
        <v>0.91289458668309287</v>
      </c>
      <c r="F894" s="101">
        <f t="shared" si="244"/>
        <v>0.96941096411113603</v>
      </c>
      <c r="G894" s="101">
        <f t="shared" si="244"/>
        <v>0.96058985691908483</v>
      </c>
      <c r="H894" s="101">
        <f t="shared" si="244"/>
        <v>0.96786198298492621</v>
      </c>
      <c r="I894" s="101">
        <f t="shared" si="244"/>
        <v>0.9497566221940773</v>
      </c>
      <c r="J894" s="101">
        <f t="shared" si="244"/>
        <v>0.91920313672581744</v>
      </c>
      <c r="K894" s="101">
        <f t="shared" si="244"/>
        <v>0.88820122587217964</v>
      </c>
      <c r="M894" s="32"/>
      <c r="N894" s="9" t="s">
        <v>9</v>
      </c>
      <c r="O894" s="1"/>
      <c r="P894" s="6"/>
      <c r="Q894" s="6"/>
      <c r="R894" s="1"/>
      <c r="S894" s="1"/>
      <c r="T894" s="1"/>
      <c r="U894" s="1"/>
      <c r="V894" s="1"/>
      <c r="W894" s="1"/>
      <c r="X894" s="3"/>
      <c r="Y894" s="3"/>
      <c r="Z894" s="3"/>
      <c r="AA894" s="3"/>
      <c r="AB894" s="3"/>
      <c r="AC894" s="3"/>
      <c r="AD894" s="3"/>
      <c r="AE894" s="3"/>
      <c r="AF894" s="3"/>
      <c r="AG894" s="3"/>
    </row>
    <row r="895" spans="1:35" ht="14.5" hidden="1" outlineLevel="1">
      <c r="A895" s="100" t="s">
        <v>89</v>
      </c>
      <c r="B895" s="101">
        <f>SUM(B885:B894)</f>
        <v>2.6141879026546277</v>
      </c>
      <c r="C895" s="101">
        <f t="shared" ref="C895:K895" si="245">SUM(C885:C894)</f>
        <v>4.1212677586799051</v>
      </c>
      <c r="D895" s="101">
        <f t="shared" si="245"/>
        <v>5.0920349389178341</v>
      </c>
      <c r="E895" s="101">
        <f t="shared" si="245"/>
        <v>5.5420360423247805</v>
      </c>
      <c r="F895" s="101">
        <f t="shared" si="245"/>
        <v>5.6227675124349146</v>
      </c>
      <c r="G895" s="101">
        <f t="shared" si="245"/>
        <v>5.5051098875442914</v>
      </c>
      <c r="H895" s="101">
        <f t="shared" si="245"/>
        <v>5.4933929193563431</v>
      </c>
      <c r="I895" s="101">
        <f t="shared" si="245"/>
        <v>5.3714082764081859</v>
      </c>
      <c r="J895" s="101">
        <f t="shared" si="245"/>
        <v>5.2603226537753223</v>
      </c>
      <c r="K895" s="101">
        <f t="shared" si="245"/>
        <v>5.2380879353791272</v>
      </c>
      <c r="M895" s="32"/>
      <c r="N895" s="9"/>
      <c r="O895" s="1"/>
      <c r="P895" s="6"/>
      <c r="Q895" s="6"/>
      <c r="R895" s="1"/>
      <c r="S895" s="1"/>
      <c r="T895" s="1"/>
      <c r="U895" s="1"/>
      <c r="V895" s="1"/>
      <c r="W895" s="1"/>
      <c r="X895" s="3"/>
      <c r="Y895" s="3"/>
      <c r="Z895" s="3"/>
      <c r="AA895" s="3"/>
      <c r="AB895" s="3"/>
      <c r="AC895" s="3"/>
      <c r="AD895" s="3"/>
      <c r="AE895" s="3"/>
      <c r="AF895" s="3"/>
      <c r="AG895" s="3"/>
    </row>
    <row r="896" spans="1:35" s="5" customFormat="1" ht="14.5" hidden="1" outlineLevel="1">
      <c r="A896" s="32"/>
      <c r="B896" s="6"/>
      <c r="C896" s="6"/>
      <c r="D896" s="6"/>
      <c r="E896" s="6"/>
      <c r="F896" s="6"/>
      <c r="G896" s="6"/>
      <c r="H896" s="6"/>
      <c r="I896" s="6"/>
      <c r="J896" s="6"/>
      <c r="K896" s="6"/>
      <c r="L896" s="6"/>
      <c r="P896" s="6"/>
      <c r="Q896" s="6"/>
      <c r="R896" s="6"/>
      <c r="S896" s="6"/>
      <c r="T896" s="6"/>
      <c r="U896" s="6"/>
      <c r="V896" s="6"/>
      <c r="W896" s="6"/>
      <c r="X896" s="6"/>
      <c r="Y896" s="6"/>
      <c r="Z896" s="6"/>
      <c r="AA896" s="6"/>
    </row>
    <row r="897" spans="1:35" collapsed="1">
      <c r="A897" s="10" t="s">
        <v>135</v>
      </c>
      <c r="B897" s="6"/>
      <c r="C897" s="6"/>
      <c r="D897" s="6"/>
      <c r="E897" s="6"/>
      <c r="F897" s="6"/>
      <c r="G897" s="6"/>
      <c r="H897" s="6"/>
      <c r="I897" s="6"/>
      <c r="J897" s="9" t="s">
        <v>101</v>
      </c>
      <c r="K897" s="6"/>
      <c r="L897" s="55"/>
      <c r="M897" s="5"/>
      <c r="N897" s="5"/>
      <c r="O897" s="5"/>
      <c r="P897" s="5"/>
      <c r="Q897" s="5"/>
      <c r="R897" s="5"/>
      <c r="S897" s="5"/>
      <c r="T897" s="5"/>
    </row>
    <row r="898" spans="1:35" ht="14.5">
      <c r="A898" s="84"/>
      <c r="B898" s="84">
        <v>2010</v>
      </c>
      <c r="C898" s="84">
        <v>2020</v>
      </c>
      <c r="D898" s="84">
        <v>2030</v>
      </c>
      <c r="E898" s="84">
        <v>2040</v>
      </c>
      <c r="F898" s="84">
        <v>2050</v>
      </c>
      <c r="G898" s="84">
        <v>2060</v>
      </c>
      <c r="H898" s="84">
        <v>2070</v>
      </c>
      <c r="I898" s="84">
        <v>2080</v>
      </c>
      <c r="J898" s="84">
        <v>2090</v>
      </c>
      <c r="K898" s="84">
        <v>2100</v>
      </c>
      <c r="M898" s="32"/>
      <c r="N898" s="56"/>
      <c r="O898" s="16"/>
      <c r="P898" s="56"/>
      <c r="Q898" s="56"/>
      <c r="R898" s="56"/>
      <c r="S898" s="56"/>
      <c r="T898" s="56"/>
      <c r="U898" s="56"/>
      <c r="V898" s="56"/>
      <c r="W898" s="57"/>
    </row>
    <row r="899" spans="1:35" ht="14.5">
      <c r="A899" s="84" t="s">
        <v>5</v>
      </c>
      <c r="B899" s="90">
        <f>B820+B852+B885</f>
        <v>0.14449610073433383</v>
      </c>
      <c r="C899" s="90">
        <f t="shared" ref="C899:K899" si="246">C820+C852+C885</f>
        <v>0.2298609300029601</v>
      </c>
      <c r="D899" s="90">
        <f t="shared" si="246"/>
        <v>0.34481576391459512</v>
      </c>
      <c r="E899" s="90">
        <f t="shared" si="246"/>
        <v>0.49182448478428464</v>
      </c>
      <c r="F899" s="90">
        <f t="shared" si="246"/>
        <v>0.64531561738994014</v>
      </c>
      <c r="G899" s="90">
        <f t="shared" si="246"/>
        <v>0.78126722169718676</v>
      </c>
      <c r="H899" s="90">
        <f t="shared" si="246"/>
        <v>0.92577754488867403</v>
      </c>
      <c r="I899" s="90">
        <f t="shared" si="246"/>
        <v>1.1281579479229769</v>
      </c>
      <c r="J899" s="90">
        <f t="shared" si="246"/>
        <v>1.1755387174654319</v>
      </c>
      <c r="K899" s="90">
        <f t="shared" si="246"/>
        <v>1.3218565110547496</v>
      </c>
      <c r="M899" s="32"/>
      <c r="N899" s="6"/>
      <c r="O899" s="1"/>
      <c r="P899" s="6"/>
      <c r="Q899" s="6"/>
      <c r="R899" s="1"/>
      <c r="S899" s="1"/>
      <c r="T899" s="1"/>
      <c r="U899" s="1"/>
      <c r="V899" s="1"/>
      <c r="W899" s="1"/>
      <c r="X899" s="3"/>
      <c r="Y899" s="3"/>
      <c r="Z899" s="3"/>
      <c r="AA899" s="3"/>
      <c r="AB899" s="3"/>
      <c r="AC899" s="3"/>
      <c r="AD899" s="3"/>
      <c r="AE899" s="3"/>
      <c r="AF899" s="3"/>
      <c r="AG899" s="3"/>
      <c r="AH899" s="3"/>
      <c r="AI899" s="3"/>
    </row>
    <row r="900" spans="1:35" ht="14.5">
      <c r="A900" s="84" t="s">
        <v>6</v>
      </c>
      <c r="B900" s="90">
        <f t="shared" ref="B900:K908" si="247">B821+B853+B886</f>
        <v>0.92688657214510362</v>
      </c>
      <c r="C900" s="90">
        <f t="shared" si="247"/>
        <v>2.2061177616806544</v>
      </c>
      <c r="D900" s="90">
        <f t="shared" si="247"/>
        <v>2.976501496947769</v>
      </c>
      <c r="E900" s="90">
        <f t="shared" si="247"/>
        <v>3.0193973864497448</v>
      </c>
      <c r="F900" s="90">
        <f t="shared" si="247"/>
        <v>2.7341899823687417</v>
      </c>
      <c r="G900" s="90">
        <f t="shared" si="247"/>
        <v>2.3571840126738719</v>
      </c>
      <c r="H900" s="90">
        <f t="shared" si="247"/>
        <v>2.0695468338878213</v>
      </c>
      <c r="I900" s="90">
        <f t="shared" si="247"/>
        <v>1.9428884581379324</v>
      </c>
      <c r="J900" s="90">
        <f t="shared" si="247"/>
        <v>1.5751138588243179</v>
      </c>
      <c r="K900" s="90">
        <f t="shared" si="247"/>
        <v>1.3464781769602712</v>
      </c>
      <c r="M900" s="32"/>
      <c r="N900" s="6"/>
      <c r="O900" s="1"/>
      <c r="P900" s="6"/>
      <c r="Q900" s="6"/>
      <c r="R900" s="1"/>
      <c r="S900" s="1"/>
      <c r="T900" s="1"/>
      <c r="U900" s="1"/>
      <c r="V900" s="1"/>
      <c r="W900" s="1"/>
      <c r="X900" s="3"/>
      <c r="Y900" s="3"/>
      <c r="Z900" s="3"/>
      <c r="AA900" s="3"/>
      <c r="AB900" s="3"/>
      <c r="AC900" s="3"/>
      <c r="AD900" s="3"/>
      <c r="AE900" s="3"/>
      <c r="AF900" s="3"/>
      <c r="AG900" s="3"/>
      <c r="AH900" s="3"/>
      <c r="AI900" s="3"/>
    </row>
    <row r="901" spans="1:35" ht="14.5">
      <c r="A901" s="84" t="s">
        <v>11</v>
      </c>
      <c r="B901" s="90">
        <f t="shared" si="247"/>
        <v>1.4683834310880441</v>
      </c>
      <c r="C901" s="90">
        <f t="shared" si="247"/>
        <v>1.7241196511801444</v>
      </c>
      <c r="D901" s="90">
        <f t="shared" si="247"/>
        <v>1.9687016945141753</v>
      </c>
      <c r="E901" s="90">
        <f t="shared" si="247"/>
        <v>2.0737272141664103</v>
      </c>
      <c r="F901" s="90">
        <f t="shared" si="247"/>
        <v>2.0561094862712945</v>
      </c>
      <c r="G901" s="90">
        <f t="shared" si="247"/>
        <v>1.9889873052405362</v>
      </c>
      <c r="H901" s="90">
        <f t="shared" si="247"/>
        <v>1.9992449584045997</v>
      </c>
      <c r="I901" s="90">
        <f t="shared" si="247"/>
        <v>2.1697780384957475</v>
      </c>
      <c r="J901" s="90">
        <f t="shared" si="247"/>
        <v>2.0621431024479486</v>
      </c>
      <c r="K901" s="90">
        <f t="shared" si="247"/>
        <v>2.1301085928710988</v>
      </c>
      <c r="M901" s="32"/>
      <c r="N901" s="6"/>
      <c r="O901" s="1"/>
      <c r="P901" s="6"/>
      <c r="Q901" s="6"/>
      <c r="R901" s="1"/>
      <c r="S901" s="1"/>
      <c r="T901" s="1"/>
      <c r="U901" s="1"/>
      <c r="V901" s="1"/>
      <c r="W901" s="1"/>
      <c r="X901" s="3"/>
      <c r="Y901" s="3"/>
      <c r="Z901" s="3"/>
      <c r="AA901" s="3"/>
      <c r="AB901" s="3"/>
      <c r="AC901" s="3"/>
      <c r="AD901" s="3"/>
      <c r="AE901" s="3"/>
      <c r="AF901" s="3"/>
      <c r="AG901" s="3"/>
      <c r="AH901" s="3"/>
      <c r="AI901" s="3"/>
    </row>
    <row r="902" spans="1:35" ht="14.5">
      <c r="A902" s="84" t="s">
        <v>2</v>
      </c>
      <c r="B902" s="90">
        <f t="shared" si="247"/>
        <v>0.28743118001375245</v>
      </c>
      <c r="C902" s="90">
        <f t="shared" si="247"/>
        <v>0.43444863960356894</v>
      </c>
      <c r="D902" s="90">
        <f t="shared" si="247"/>
        <v>0.50943682755479336</v>
      </c>
      <c r="E902" s="90">
        <f t="shared" si="247"/>
        <v>0.48606852487266661</v>
      </c>
      <c r="F902" s="90">
        <f t="shared" si="247"/>
        <v>0.42803274137554181</v>
      </c>
      <c r="G902" s="90">
        <f t="shared" si="247"/>
        <v>0.38015804734141645</v>
      </c>
      <c r="H902" s="90">
        <f t="shared" si="247"/>
        <v>0.36122227402912815</v>
      </c>
      <c r="I902" s="90">
        <f t="shared" si="247"/>
        <v>0.3729984016425506</v>
      </c>
      <c r="J902" s="90">
        <f t="shared" si="247"/>
        <v>0.33482585100564183</v>
      </c>
      <c r="K902" s="90">
        <f t="shared" si="247"/>
        <v>0.32344661023184218</v>
      </c>
      <c r="M902" s="32"/>
      <c r="N902" s="6"/>
      <c r="O902" s="1"/>
      <c r="P902" s="6"/>
      <c r="Q902" s="6"/>
      <c r="R902" s="1"/>
      <c r="S902" s="1"/>
      <c r="T902" s="1"/>
      <c r="U902" s="1"/>
      <c r="V902" s="1"/>
      <c r="W902" s="1"/>
      <c r="X902" s="3"/>
      <c r="Y902" s="3"/>
      <c r="Z902" s="3"/>
      <c r="AA902" s="3"/>
      <c r="AB902" s="3"/>
      <c r="AC902" s="3"/>
      <c r="AD902" s="3"/>
      <c r="AE902" s="3"/>
      <c r="AF902" s="3"/>
      <c r="AG902" s="3"/>
      <c r="AH902" s="3"/>
      <c r="AI902" s="3"/>
    </row>
    <row r="903" spans="1:35" ht="14.5">
      <c r="A903" s="84" t="s">
        <v>3</v>
      </c>
      <c r="B903" s="90">
        <f t="shared" si="247"/>
        <v>0.520418476191291</v>
      </c>
      <c r="C903" s="90">
        <f t="shared" si="247"/>
        <v>0.68809613504527967</v>
      </c>
      <c r="D903" s="90">
        <f t="shared" si="247"/>
        <v>0.7860101633426777</v>
      </c>
      <c r="E903" s="90">
        <f t="shared" si="247"/>
        <v>0.83152356100613489</v>
      </c>
      <c r="F903" s="90">
        <f t="shared" si="247"/>
        <v>0.83047710903967809</v>
      </c>
      <c r="G903" s="90">
        <f t="shared" si="247"/>
        <v>0.78388501181931991</v>
      </c>
      <c r="H903" s="90">
        <f t="shared" si="247"/>
        <v>0.76246901720387483</v>
      </c>
      <c r="I903" s="90">
        <f t="shared" si="247"/>
        <v>0.80391794933282279</v>
      </c>
      <c r="J903" s="90">
        <f t="shared" si="247"/>
        <v>0.73404384331577477</v>
      </c>
      <c r="K903" s="90">
        <f t="shared" si="247"/>
        <v>0.71011195157249996</v>
      </c>
      <c r="M903" s="32"/>
      <c r="N903" s="6"/>
      <c r="O903" s="1"/>
      <c r="P903" s="6"/>
      <c r="Q903" s="6"/>
      <c r="R903" s="1"/>
      <c r="S903" s="1"/>
      <c r="T903" s="1"/>
      <c r="U903" s="1"/>
      <c r="V903" s="1"/>
      <c r="W903" s="1"/>
      <c r="X903" s="3"/>
      <c r="Y903" s="3"/>
      <c r="Z903" s="3"/>
      <c r="AA903" s="3"/>
      <c r="AB903" s="3"/>
      <c r="AC903" s="3"/>
      <c r="AD903" s="3"/>
      <c r="AE903" s="3"/>
      <c r="AF903" s="3"/>
      <c r="AG903" s="3"/>
      <c r="AH903" s="3"/>
      <c r="AI903" s="3"/>
    </row>
    <row r="904" spans="1:35" ht="14.5">
      <c r="A904" s="84" t="s">
        <v>4</v>
      </c>
      <c r="B904" s="90">
        <f t="shared" si="247"/>
        <v>0.29837664577221717</v>
      </c>
      <c r="C904" s="90">
        <f t="shared" si="247"/>
        <v>0.39833763054730909</v>
      </c>
      <c r="D904" s="90">
        <f t="shared" si="247"/>
        <v>0.49027073691396705</v>
      </c>
      <c r="E904" s="90">
        <f t="shared" si="247"/>
        <v>0.56079480774481005</v>
      </c>
      <c r="F904" s="90">
        <f t="shared" si="247"/>
        <v>0.58655392777208537</v>
      </c>
      <c r="G904" s="90">
        <f t="shared" si="247"/>
        <v>0.57807115921972407</v>
      </c>
      <c r="H904" s="90">
        <f t="shared" si="247"/>
        <v>0.58529993937271496</v>
      </c>
      <c r="I904" s="90">
        <f t="shared" si="247"/>
        <v>0.64447148566344803</v>
      </c>
      <c r="J904" s="90">
        <f t="shared" si="247"/>
        <v>0.6216947310884009</v>
      </c>
      <c r="K904" s="90">
        <f t="shared" si="247"/>
        <v>0.64363988602891453</v>
      </c>
      <c r="M904" s="32"/>
      <c r="N904" s="6"/>
      <c r="O904" s="1"/>
      <c r="P904" s="6"/>
      <c r="Q904" s="6"/>
      <c r="R904" s="1"/>
      <c r="S904" s="1"/>
      <c r="T904" s="1"/>
      <c r="U904" s="1"/>
      <c r="V904" s="1"/>
      <c r="W904" s="1"/>
      <c r="X904" s="3"/>
      <c r="Y904" s="3"/>
      <c r="Z904" s="3"/>
      <c r="AA904" s="3"/>
      <c r="AB904" s="3"/>
      <c r="AC904" s="3"/>
      <c r="AD904" s="3"/>
      <c r="AE904" s="3"/>
      <c r="AF904" s="3"/>
      <c r="AG904" s="3"/>
      <c r="AH904" s="3"/>
      <c r="AI904" s="3"/>
    </row>
    <row r="905" spans="1:35" ht="14.5">
      <c r="A905" s="84" t="s">
        <v>0</v>
      </c>
      <c r="B905" s="90">
        <f t="shared" si="247"/>
        <v>1.3216105925319206</v>
      </c>
      <c r="C905" s="90">
        <f t="shared" si="247"/>
        <v>1.4681808187092438</v>
      </c>
      <c r="D905" s="90">
        <f t="shared" si="247"/>
        <v>1.5965712603802151</v>
      </c>
      <c r="E905" s="90">
        <f t="shared" si="247"/>
        <v>1.66503916332266</v>
      </c>
      <c r="F905" s="90">
        <f t="shared" si="247"/>
        <v>1.6781093030895207</v>
      </c>
      <c r="G905" s="90">
        <f t="shared" si="247"/>
        <v>1.6679604838214377</v>
      </c>
      <c r="H905" s="90">
        <f t="shared" si="247"/>
        <v>1.7402799177463131</v>
      </c>
      <c r="I905" s="90">
        <f t="shared" si="247"/>
        <v>1.9733043290256822</v>
      </c>
      <c r="J905" s="90">
        <f t="shared" si="247"/>
        <v>1.9512962783537096</v>
      </c>
      <c r="K905" s="90">
        <f t="shared" si="247"/>
        <v>2.0808104951851898</v>
      </c>
      <c r="M905" s="32"/>
      <c r="N905" s="6"/>
      <c r="O905" s="1"/>
      <c r="P905" s="6"/>
      <c r="Q905" s="6"/>
      <c r="R905" s="1"/>
      <c r="S905" s="1"/>
      <c r="T905" s="1"/>
      <c r="U905" s="1"/>
      <c r="V905" s="1"/>
      <c r="W905" s="1"/>
      <c r="X905" s="3"/>
      <c r="Y905" s="3"/>
      <c r="Z905" s="3"/>
      <c r="AA905" s="3"/>
      <c r="AB905" s="3"/>
      <c r="AC905" s="3"/>
      <c r="AD905" s="3"/>
      <c r="AE905" s="3"/>
      <c r="AF905" s="3"/>
      <c r="AG905" s="3"/>
      <c r="AH905" s="3"/>
      <c r="AI905" s="3"/>
    </row>
    <row r="906" spans="1:35" ht="14.5">
      <c r="A906" s="84" t="s">
        <v>1</v>
      </c>
      <c r="B906" s="90">
        <f t="shared" si="247"/>
        <v>0.39288474075522528</v>
      </c>
      <c r="C906" s="90">
        <f t="shared" si="247"/>
        <v>0.36409349550031134</v>
      </c>
      <c r="D906" s="90">
        <f t="shared" si="247"/>
        <v>0.33432486278155077</v>
      </c>
      <c r="E906" s="90">
        <f t="shared" si="247"/>
        <v>0.30672906529421973</v>
      </c>
      <c r="F906" s="90">
        <f t="shared" si="247"/>
        <v>0.27830186760715636</v>
      </c>
      <c r="G906" s="90">
        <f t="shared" si="247"/>
        <v>0.25189317040790482</v>
      </c>
      <c r="H906" s="90">
        <f t="shared" si="247"/>
        <v>0.24021762904197946</v>
      </c>
      <c r="I906" s="90">
        <f t="shared" si="247"/>
        <v>0.24872013340396443</v>
      </c>
      <c r="J906" s="90">
        <f t="shared" si="247"/>
        <v>0.22778927036895782</v>
      </c>
      <c r="K906" s="90">
        <f t="shared" si="247"/>
        <v>0.2302457194093257</v>
      </c>
      <c r="M906" s="32"/>
      <c r="N906" s="6"/>
      <c r="O906" s="1"/>
      <c r="P906" s="6"/>
      <c r="Q906" s="6"/>
      <c r="R906" s="1"/>
      <c r="S906" s="1"/>
      <c r="T906" s="1"/>
      <c r="U906" s="1"/>
      <c r="V906" s="1"/>
      <c r="W906" s="1"/>
      <c r="X906" s="3"/>
      <c r="Y906" s="3"/>
      <c r="Z906" s="3"/>
      <c r="AA906" s="3"/>
      <c r="AB906" s="3"/>
      <c r="AC906" s="3"/>
      <c r="AD906" s="3"/>
      <c r="AE906" s="3"/>
      <c r="AF906" s="3"/>
      <c r="AG906" s="3"/>
      <c r="AH906" s="3"/>
      <c r="AI906" s="3"/>
    </row>
    <row r="907" spans="1:35" ht="14.5">
      <c r="A907" s="84" t="s">
        <v>7</v>
      </c>
      <c r="B907" s="90">
        <f t="shared" si="247"/>
        <v>0.38287065886185778</v>
      </c>
      <c r="C907" s="90">
        <f t="shared" si="247"/>
        <v>0.52591074166677521</v>
      </c>
      <c r="D907" s="90">
        <f t="shared" si="247"/>
        <v>0.65531714042910805</v>
      </c>
      <c r="E907" s="90">
        <f t="shared" si="247"/>
        <v>0.73844656134528619</v>
      </c>
      <c r="F907" s="90">
        <f t="shared" si="247"/>
        <v>0.78346613037036406</v>
      </c>
      <c r="G907" s="90">
        <f t="shared" si="247"/>
        <v>0.77412460362525692</v>
      </c>
      <c r="H907" s="90">
        <f t="shared" si="247"/>
        <v>0.77956282727852311</v>
      </c>
      <c r="I907" s="90">
        <f t="shared" si="247"/>
        <v>0.83454767898480919</v>
      </c>
      <c r="J907" s="90">
        <f t="shared" si="247"/>
        <v>0.76807446134881951</v>
      </c>
      <c r="K907" s="90">
        <f t="shared" si="247"/>
        <v>0.7631330303231163</v>
      </c>
      <c r="M907" s="32"/>
      <c r="N907" s="6"/>
      <c r="O907" s="1"/>
      <c r="P907" s="6"/>
      <c r="Q907" s="6"/>
      <c r="R907" s="1"/>
      <c r="S907" s="1"/>
      <c r="T907" s="1"/>
      <c r="U907" s="1"/>
      <c r="V907" s="1"/>
      <c r="W907" s="1"/>
      <c r="X907" s="3"/>
      <c r="Y907" s="3"/>
      <c r="Z907" s="3"/>
      <c r="AA907" s="3"/>
      <c r="AB907" s="3"/>
      <c r="AC907" s="3"/>
      <c r="AD907" s="3"/>
      <c r="AE907" s="3"/>
      <c r="AF907" s="3"/>
      <c r="AG907" s="3"/>
    </row>
    <row r="908" spans="1:35" ht="14.5">
      <c r="A908" s="84" t="s">
        <v>8</v>
      </c>
      <c r="B908" s="90">
        <f t="shared" si="247"/>
        <v>0.42291233549760443</v>
      </c>
      <c r="C908" s="90">
        <f t="shared" si="247"/>
        <v>0.97321054700351339</v>
      </c>
      <c r="D908" s="90">
        <f t="shared" si="247"/>
        <v>1.6467885929237931</v>
      </c>
      <c r="E908" s="90">
        <f t="shared" si="247"/>
        <v>2.0058204864834468</v>
      </c>
      <c r="F908" s="90">
        <f t="shared" si="247"/>
        <v>2.0867792785110857</v>
      </c>
      <c r="G908" s="90">
        <f t="shared" si="247"/>
        <v>2.020898074844212</v>
      </c>
      <c r="H908" s="90">
        <f t="shared" si="247"/>
        <v>2.023546992224766</v>
      </c>
      <c r="I908" s="90">
        <f t="shared" si="247"/>
        <v>2.1729663932489189</v>
      </c>
      <c r="J908" s="90">
        <f t="shared" si="247"/>
        <v>2.0007853350710922</v>
      </c>
      <c r="K908" s="90">
        <f t="shared" si="247"/>
        <v>1.9499348587236829</v>
      </c>
      <c r="M908" s="32"/>
      <c r="N908" s="9" t="s">
        <v>9</v>
      </c>
      <c r="O908" s="1"/>
      <c r="P908" s="6"/>
      <c r="Q908" s="6"/>
      <c r="R908" s="1"/>
      <c r="S908" s="1"/>
      <c r="T908" s="1"/>
      <c r="U908" s="1"/>
      <c r="V908" s="1"/>
      <c r="W908" s="1"/>
      <c r="X908" s="3"/>
      <c r="Y908" s="3"/>
      <c r="Z908" s="3"/>
      <c r="AA908" s="3"/>
      <c r="AB908" s="3"/>
      <c r="AC908" s="3"/>
      <c r="AD908" s="3"/>
      <c r="AE908" s="3"/>
      <c r="AF908" s="3"/>
      <c r="AG908" s="3"/>
    </row>
    <row r="909" spans="1:35" ht="14.5">
      <c r="A909" s="84" t="s">
        <v>89</v>
      </c>
      <c r="B909" s="90">
        <f>SUM(B899:B908)</f>
        <v>6.1662707335913503</v>
      </c>
      <c r="C909" s="90">
        <f t="shared" ref="C909:K909" si="248">SUM(C899:C908)</f>
        <v>9.0123763509397588</v>
      </c>
      <c r="D909" s="90">
        <f t="shared" si="248"/>
        <v>11.308738539702645</v>
      </c>
      <c r="E909" s="90">
        <f t="shared" si="248"/>
        <v>12.179371255469665</v>
      </c>
      <c r="F909" s="90">
        <f t="shared" si="248"/>
        <v>12.10733544379541</v>
      </c>
      <c r="G909" s="90">
        <f t="shared" si="248"/>
        <v>11.584429090690866</v>
      </c>
      <c r="H909" s="90">
        <f t="shared" si="248"/>
        <v>11.487167934078395</v>
      </c>
      <c r="I909" s="90">
        <f t="shared" si="248"/>
        <v>12.291750815858851</v>
      </c>
      <c r="J909" s="90">
        <f t="shared" si="248"/>
        <v>11.451305449290093</v>
      </c>
      <c r="K909" s="90">
        <f t="shared" si="248"/>
        <v>11.499765832360691</v>
      </c>
      <c r="M909" s="32"/>
      <c r="N909" s="9"/>
      <c r="O909" s="1"/>
      <c r="P909" s="6"/>
      <c r="Q909" s="6"/>
      <c r="R909" s="1"/>
      <c r="S909" s="1"/>
      <c r="T909" s="1"/>
      <c r="U909" s="1"/>
      <c r="V909" s="1"/>
      <c r="W909" s="1"/>
      <c r="X909" s="3"/>
      <c r="Y909" s="3"/>
      <c r="Z909" s="3"/>
      <c r="AA909" s="3"/>
      <c r="AB909" s="3"/>
      <c r="AC909" s="3"/>
      <c r="AD909" s="3"/>
      <c r="AE909" s="3"/>
      <c r="AF909" s="3"/>
      <c r="AG909" s="3"/>
    </row>
    <row r="910" spans="1:35" s="5" customFormat="1" ht="14.5">
      <c r="A910" s="32"/>
      <c r="B910" s="6"/>
      <c r="C910" s="6"/>
      <c r="D910" s="6"/>
      <c r="E910" s="6"/>
      <c r="F910" s="6"/>
      <c r="G910" s="6"/>
      <c r="H910" s="6"/>
      <c r="I910" s="6"/>
      <c r="J910" s="6"/>
      <c r="K910" s="6"/>
      <c r="L910" s="6"/>
      <c r="P910" s="6"/>
      <c r="Q910" s="6"/>
      <c r="R910" s="6"/>
      <c r="S910" s="6"/>
      <c r="T910" s="6"/>
      <c r="U910" s="6"/>
      <c r="V910" s="6"/>
      <c r="W910" s="6"/>
      <c r="X910" s="6"/>
      <c r="Y910" s="6"/>
      <c r="Z910" s="6"/>
      <c r="AA910" s="6"/>
    </row>
    <row r="911" spans="1:35">
      <c r="A911" s="8" t="s">
        <v>142</v>
      </c>
    </row>
    <row r="912" spans="1:35" ht="14.5">
      <c r="A912" s="129"/>
      <c r="B912" s="129">
        <v>2010</v>
      </c>
      <c r="C912" s="129">
        <v>2020</v>
      </c>
      <c r="D912" s="129">
        <v>2030</v>
      </c>
      <c r="E912" s="129">
        <v>2040</v>
      </c>
      <c r="F912" s="129">
        <v>2050</v>
      </c>
      <c r="G912" s="129">
        <v>2060</v>
      </c>
      <c r="H912" s="129">
        <v>2070</v>
      </c>
      <c r="I912" s="129">
        <v>2080</v>
      </c>
      <c r="J912" s="129">
        <v>2090</v>
      </c>
      <c r="K912" s="129">
        <v>2100</v>
      </c>
    </row>
    <row r="913" spans="1:27" ht="14.5">
      <c r="A913" s="129" t="s">
        <v>5</v>
      </c>
      <c r="B913" s="135">
        <f t="shared" ref="B913:K913" si="249">B$923*B53/B$63</f>
        <v>4.8018724486890534E-2</v>
      </c>
      <c r="C913" s="135">
        <f t="shared" si="249"/>
        <v>8.2800935514159291E-2</v>
      </c>
      <c r="D913" s="135">
        <f t="shared" si="249"/>
        <v>0.12641938235367403</v>
      </c>
      <c r="E913" s="135">
        <f t="shared" si="249"/>
        <v>0.18083295501981192</v>
      </c>
      <c r="F913" s="135">
        <f t="shared" si="249"/>
        <v>0.23717679444942388</v>
      </c>
      <c r="G913" s="135">
        <f t="shared" si="249"/>
        <v>0.28713509460083875</v>
      </c>
      <c r="H913" s="135">
        <f t="shared" si="249"/>
        <v>0.34015733453247304</v>
      </c>
      <c r="I913" s="135">
        <f t="shared" si="249"/>
        <v>0.41438924702658514</v>
      </c>
      <c r="J913" s="135">
        <f t="shared" si="249"/>
        <v>0.43170033188021939</v>
      </c>
      <c r="K913" s="135">
        <f t="shared" si="249"/>
        <v>0.4853408093592419</v>
      </c>
    </row>
    <row r="914" spans="1:27" ht="14.5">
      <c r="A914" s="129" t="s">
        <v>6</v>
      </c>
      <c r="B914" s="135">
        <f t="shared" ref="B914:K914" si="250">B$923*B54/B$63</f>
        <v>0.34287686084205932</v>
      </c>
      <c r="C914" s="135">
        <f t="shared" si="250"/>
        <v>0.81497358682764953</v>
      </c>
      <c r="D914" s="135">
        <f t="shared" si="250"/>
        <v>1.097346448429503</v>
      </c>
      <c r="E914" s="135">
        <f t="shared" si="250"/>
        <v>1.112044755661374</v>
      </c>
      <c r="F914" s="135">
        <f t="shared" si="250"/>
        <v>1.0065229508453779</v>
      </c>
      <c r="G914" s="135">
        <f t="shared" si="250"/>
        <v>0.86706134049782524</v>
      </c>
      <c r="H914" s="135">
        <f t="shared" si="250"/>
        <v>0.76072053261325934</v>
      </c>
      <c r="I914" s="135">
        <f t="shared" si="250"/>
        <v>0.71379480685666175</v>
      </c>
      <c r="J914" s="135">
        <f t="shared" si="250"/>
        <v>0.57852061708718971</v>
      </c>
      <c r="K914" s="135">
        <f t="shared" si="250"/>
        <v>0.49438617612169689</v>
      </c>
    </row>
    <row r="915" spans="1:27" ht="14.5">
      <c r="A915" s="129" t="s">
        <v>11</v>
      </c>
      <c r="B915" s="135">
        <f t="shared" ref="B915:K915" si="251">B$923*B55/B$63</f>
        <v>0.54919035803458505</v>
      </c>
      <c r="C915" s="135">
        <f t="shared" si="251"/>
        <v>0.63717712749950395</v>
      </c>
      <c r="D915" s="135">
        <f t="shared" si="251"/>
        <v>0.72578302783676718</v>
      </c>
      <c r="E915" s="135">
        <f t="shared" si="251"/>
        <v>0.76375465543636101</v>
      </c>
      <c r="F915" s="135">
        <f t="shared" si="251"/>
        <v>0.75693809188604277</v>
      </c>
      <c r="G915" s="135">
        <f t="shared" si="251"/>
        <v>0.73168434372620506</v>
      </c>
      <c r="H915" s="135">
        <f t="shared" si="251"/>
        <v>0.73495351442792056</v>
      </c>
      <c r="I915" s="135">
        <f t="shared" si="251"/>
        <v>0.79724592771854996</v>
      </c>
      <c r="J915" s="135">
        <f t="shared" si="251"/>
        <v>0.75743215753278093</v>
      </c>
      <c r="K915" s="135">
        <f t="shared" si="251"/>
        <v>0.78212044177037487</v>
      </c>
    </row>
    <row r="916" spans="1:27" ht="14.5">
      <c r="A916" s="129" t="s">
        <v>2</v>
      </c>
      <c r="B916" s="135">
        <f t="shared" ref="B916:K916" si="252">B$923*B56/B$63</f>
        <v>0.10298072485355893</v>
      </c>
      <c r="C916" s="135">
        <f t="shared" si="252"/>
        <v>0.15895787241251846</v>
      </c>
      <c r="D916" s="135">
        <f t="shared" si="252"/>
        <v>0.18726161880897668</v>
      </c>
      <c r="E916" s="135">
        <f t="shared" si="252"/>
        <v>0.17875454029042334</v>
      </c>
      <c r="F916" s="135">
        <f t="shared" si="252"/>
        <v>0.15719652031725601</v>
      </c>
      <c r="G916" s="135">
        <f t="shared" si="252"/>
        <v>0.13957168773723638</v>
      </c>
      <c r="H916" s="135">
        <f t="shared" si="252"/>
        <v>0.13260400585681587</v>
      </c>
      <c r="I916" s="135">
        <f t="shared" si="252"/>
        <v>0.1369035802500089</v>
      </c>
      <c r="J916" s="135">
        <f t="shared" si="252"/>
        <v>0.12289059719231635</v>
      </c>
      <c r="K916" s="135">
        <f t="shared" si="252"/>
        <v>0.11874833638077828</v>
      </c>
    </row>
    <row r="917" spans="1:27" ht="14.5">
      <c r="A917" s="129" t="s">
        <v>3</v>
      </c>
      <c r="B917" s="135">
        <f t="shared" ref="B917:K917" si="253">B$923*B57/B$63</f>
        <v>0.19114426505536442</v>
      </c>
      <c r="C917" s="135">
        <f t="shared" si="253"/>
        <v>0.25312546583641615</v>
      </c>
      <c r="D917" s="135">
        <f t="shared" si="253"/>
        <v>0.28938917581986251</v>
      </c>
      <c r="E917" s="135">
        <f t="shared" si="253"/>
        <v>0.30608034410679152</v>
      </c>
      <c r="F917" s="135">
        <f t="shared" si="253"/>
        <v>0.30550869186119178</v>
      </c>
      <c r="G917" s="135">
        <f t="shared" si="253"/>
        <v>0.28820299100173052</v>
      </c>
      <c r="H917" s="135">
        <f t="shared" si="253"/>
        <v>0.28018366843632658</v>
      </c>
      <c r="I917" s="135">
        <f t="shared" si="253"/>
        <v>0.29528830903662417</v>
      </c>
      <c r="J917" s="135">
        <f t="shared" si="253"/>
        <v>0.26955121932035397</v>
      </c>
      <c r="K917" s="135">
        <f t="shared" si="253"/>
        <v>0.26072453559853542</v>
      </c>
      <c r="N917" s="8" t="s">
        <v>9</v>
      </c>
    </row>
    <row r="918" spans="1:27" ht="14.5">
      <c r="A918" s="129" t="s">
        <v>4</v>
      </c>
      <c r="B918" s="135">
        <f t="shared" ref="B918:K918" si="254">B$923*B58/B$63</f>
        <v>0.10597162256062219</v>
      </c>
      <c r="C918" s="135">
        <f t="shared" si="254"/>
        <v>0.14519288918503626</v>
      </c>
      <c r="D918" s="135">
        <f t="shared" si="254"/>
        <v>0.18007070517308796</v>
      </c>
      <c r="E918" s="135">
        <f t="shared" si="254"/>
        <v>0.2062355253662265</v>
      </c>
      <c r="F918" s="135">
        <f t="shared" si="254"/>
        <v>0.21552096070834825</v>
      </c>
      <c r="G918" s="135">
        <f t="shared" si="254"/>
        <v>0.2123470618472966</v>
      </c>
      <c r="H918" s="135">
        <f t="shared" si="254"/>
        <v>0.21495126192630357</v>
      </c>
      <c r="I918" s="135">
        <f t="shared" si="254"/>
        <v>0.23662416513197196</v>
      </c>
      <c r="J918" s="135">
        <f t="shared" si="254"/>
        <v>0.2282376853101534</v>
      </c>
      <c r="K918" s="135">
        <f t="shared" si="254"/>
        <v>0.23631142633509952</v>
      </c>
    </row>
    <row r="919" spans="1:27" ht="14.5">
      <c r="A919" s="129" t="s">
        <v>0</v>
      </c>
      <c r="B919" s="135">
        <f t="shared" ref="B919:K919" si="255">B$923*B59/B$63</f>
        <v>0.49415053648886637</v>
      </c>
      <c r="C919" s="135">
        <f t="shared" si="255"/>
        <v>0.54245876767783119</v>
      </c>
      <c r="D919" s="135">
        <f t="shared" si="255"/>
        <v>0.58852536247765375</v>
      </c>
      <c r="E919" s="135">
        <f t="shared" si="255"/>
        <v>0.61319802515234278</v>
      </c>
      <c r="F919" s="135">
        <f t="shared" si="255"/>
        <v>0.61773049711359906</v>
      </c>
      <c r="G919" s="135">
        <f t="shared" si="255"/>
        <v>0.61355372791150209</v>
      </c>
      <c r="H919" s="135">
        <f t="shared" si="255"/>
        <v>0.63973254699084081</v>
      </c>
      <c r="I919" s="135">
        <f t="shared" si="255"/>
        <v>0.72504125893754823</v>
      </c>
      <c r="J919" s="135">
        <f t="shared" si="255"/>
        <v>0.71671226994523507</v>
      </c>
      <c r="K919" s="135">
        <f t="shared" si="255"/>
        <v>0.76401911281794443</v>
      </c>
    </row>
    <row r="920" spans="1:27" ht="14.5">
      <c r="A920" s="129" t="s">
        <v>1</v>
      </c>
      <c r="B920" s="135">
        <f t="shared" ref="B920:K920" si="256">B$923*B60/B$63</f>
        <v>0.1440721401937605</v>
      </c>
      <c r="C920" s="135">
        <f t="shared" si="256"/>
        <v>0.13339268846758265</v>
      </c>
      <c r="D920" s="135">
        <f t="shared" si="256"/>
        <v>0.12282815964717517</v>
      </c>
      <c r="E920" s="135">
        <f t="shared" si="256"/>
        <v>0.11276271774233623</v>
      </c>
      <c r="F920" s="135">
        <f t="shared" si="256"/>
        <v>0.10216203241626282</v>
      </c>
      <c r="G920" s="135">
        <f t="shared" si="256"/>
        <v>9.243887337330689E-2</v>
      </c>
      <c r="H920" s="135">
        <f t="shared" si="256"/>
        <v>8.8146294204374254E-2</v>
      </c>
      <c r="I920" s="135">
        <f t="shared" si="256"/>
        <v>9.1251471155337147E-2</v>
      </c>
      <c r="J920" s="135">
        <f t="shared" si="256"/>
        <v>8.3577200943882796E-2</v>
      </c>
      <c r="K920" s="135">
        <f t="shared" si="256"/>
        <v>8.4526732249385061E-2</v>
      </c>
    </row>
    <row r="921" spans="1:27" ht="14.5">
      <c r="A921" s="129" t="s">
        <v>7</v>
      </c>
      <c r="B921" s="135">
        <f t="shared" ref="B921:K921" si="257">B$923*B61/B$63</f>
        <v>0.13837851992589267</v>
      </c>
      <c r="C921" s="135">
        <f t="shared" si="257"/>
        <v>0.19267120643995331</v>
      </c>
      <c r="D921" s="135">
        <f t="shared" si="257"/>
        <v>0.24103798114895109</v>
      </c>
      <c r="E921" s="135">
        <f t="shared" si="257"/>
        <v>0.27172253850921285</v>
      </c>
      <c r="F921" s="135">
        <f t="shared" si="257"/>
        <v>0.28809712267115295</v>
      </c>
      <c r="G921" s="135">
        <f t="shared" si="257"/>
        <v>0.28453411809902579</v>
      </c>
      <c r="H921" s="135">
        <f t="shared" si="257"/>
        <v>0.28641177555228242</v>
      </c>
      <c r="I921" s="135">
        <f t="shared" si="257"/>
        <v>0.30654482519005011</v>
      </c>
      <c r="J921" s="135">
        <f t="shared" si="257"/>
        <v>0.28205246103082632</v>
      </c>
      <c r="K921" s="135">
        <f t="shared" si="257"/>
        <v>0.28019287277439275</v>
      </c>
    </row>
    <row r="922" spans="1:27" ht="14.5">
      <c r="A922" s="129" t="s">
        <v>8</v>
      </c>
      <c r="B922" s="135">
        <f t="shared" ref="B922:K922" si="258">B$923*B62/B$63</f>
        <v>0.15287301916441659</v>
      </c>
      <c r="C922" s="135">
        <f t="shared" si="258"/>
        <v>0.35816082293997692</v>
      </c>
      <c r="D922" s="135">
        <f t="shared" si="258"/>
        <v>0.60674933544886323</v>
      </c>
      <c r="E922" s="135">
        <f t="shared" si="258"/>
        <v>0.73861269729977197</v>
      </c>
      <c r="F922" s="135">
        <f t="shared" si="258"/>
        <v>0.76806415458621491</v>
      </c>
      <c r="G922" s="135">
        <f t="shared" si="258"/>
        <v>0.74330012753428665</v>
      </c>
      <c r="H922" s="135">
        <f t="shared" si="258"/>
        <v>0.74379988292582766</v>
      </c>
      <c r="I922" s="135">
        <f t="shared" si="258"/>
        <v>0.7984176575114571</v>
      </c>
      <c r="J922" s="135">
        <f t="shared" si="258"/>
        <v>0.73489221188594633</v>
      </c>
      <c r="K922" s="135">
        <f t="shared" si="258"/>
        <v>0.71596405473959612</v>
      </c>
      <c r="L922" s="8" t="s">
        <v>140</v>
      </c>
      <c r="M922" s="11">
        <f>MIN(B913:K922)</f>
        <v>4.8018724486890534E-2</v>
      </c>
    </row>
    <row r="923" spans="1:27" ht="14.5">
      <c r="A923" s="129" t="s">
        <v>89</v>
      </c>
      <c r="B923" s="140">
        <f>'[8]3rd GHG Study'!$D$60/10^4</f>
        <v>2.3048000000000002</v>
      </c>
      <c r="C923" s="140">
        <f>$B$923*C$909/$B$909</f>
        <v>3.3686041225030872</v>
      </c>
      <c r="D923" s="140">
        <f>$B$923*D$909/$B$909</f>
        <v>4.2269277027228869</v>
      </c>
      <c r="E923" s="140">
        <f t="shared" ref="E923:K923" si="259">$B$923*E$909/$B$909</f>
        <v>4.5523487505481954</v>
      </c>
      <c r="F923" s="140">
        <f t="shared" si="259"/>
        <v>4.525423539846309</v>
      </c>
      <c r="G923" s="140">
        <f t="shared" si="259"/>
        <v>4.3299740348367504</v>
      </c>
      <c r="H923" s="140">
        <f t="shared" si="259"/>
        <v>4.2936202120084328</v>
      </c>
      <c r="I923" s="140">
        <f t="shared" si="259"/>
        <v>4.5943534600355687</v>
      </c>
      <c r="J923" s="140">
        <f t="shared" si="259"/>
        <v>4.2802156992143701</v>
      </c>
      <c r="K923" s="140">
        <f t="shared" si="259"/>
        <v>4.2983289958448054</v>
      </c>
      <c r="L923" s="8" t="s">
        <v>141</v>
      </c>
      <c r="M923" s="11">
        <f>MAX(B913:K922)</f>
        <v>1.112044755661374</v>
      </c>
    </row>
    <row r="925" spans="1:27" ht="14.5">
      <c r="A925" s="34" t="s">
        <v>107</v>
      </c>
      <c r="B925" s="35"/>
      <c r="C925" s="35"/>
      <c r="D925" s="35"/>
      <c r="E925" s="35"/>
      <c r="F925" s="35"/>
      <c r="G925" s="35"/>
      <c r="H925" s="35"/>
      <c r="I925" s="35"/>
      <c r="J925" s="35"/>
      <c r="K925" s="35"/>
      <c r="L925" s="35"/>
      <c r="M925" s="35"/>
      <c r="N925" s="35"/>
      <c r="O925" s="35"/>
      <c r="P925" s="35"/>
      <c r="Q925" s="35"/>
      <c r="R925" s="35"/>
      <c r="S925" s="35"/>
      <c r="T925" s="35"/>
    </row>
    <row r="926" spans="1:27" s="10" customFormat="1" ht="14.5" hidden="1" customHeight="1" outlineLevel="1">
      <c r="A926" s="214" t="s">
        <v>108</v>
      </c>
      <c r="B926" s="214"/>
      <c r="C926" s="214"/>
      <c r="D926" s="214"/>
      <c r="E926" s="214"/>
      <c r="F926" s="214"/>
      <c r="G926" s="214"/>
      <c r="H926" s="214"/>
      <c r="I926" s="214"/>
      <c r="J926" s="214"/>
      <c r="K926" s="214"/>
      <c r="L926" s="214"/>
      <c r="M926" s="214"/>
      <c r="N926" s="214"/>
      <c r="O926" s="214"/>
    </row>
    <row r="927" spans="1:27" s="5" customFormat="1" ht="14.5" hidden="1" outlineLevel="1">
      <c r="A927" s="32"/>
      <c r="B927" s="6"/>
      <c r="C927" s="6"/>
      <c r="D927" s="6"/>
      <c r="E927" s="6"/>
      <c r="F927" s="6"/>
      <c r="G927" s="6"/>
      <c r="H927" s="6"/>
      <c r="I927" s="6"/>
      <c r="J927" s="6"/>
      <c r="K927" s="6"/>
      <c r="L927" s="6"/>
      <c r="P927" s="6"/>
      <c r="Q927" s="6"/>
      <c r="R927" s="6"/>
      <c r="S927" s="6"/>
      <c r="T927" s="6"/>
      <c r="U927" s="6"/>
      <c r="V927" s="6"/>
      <c r="W927" s="6"/>
      <c r="X927" s="6"/>
      <c r="Y927" s="6"/>
      <c r="Z927" s="6"/>
      <c r="AA927" s="6"/>
    </row>
    <row r="928" spans="1:27" hidden="1" outlineLevel="1">
      <c r="A928" s="10" t="s">
        <v>109</v>
      </c>
      <c r="B928" s="6"/>
      <c r="C928" s="6"/>
      <c r="D928" s="6"/>
      <c r="E928" s="6"/>
      <c r="F928" s="6"/>
      <c r="G928" s="6"/>
      <c r="H928" s="6"/>
      <c r="I928" s="6"/>
      <c r="J928" s="9" t="s">
        <v>105</v>
      </c>
      <c r="K928" s="6"/>
      <c r="L928" s="55"/>
      <c r="M928" s="5"/>
      <c r="N928" s="5"/>
      <c r="O928" s="5"/>
      <c r="P928" s="5"/>
      <c r="Q928" s="5"/>
      <c r="R928" s="5"/>
      <c r="S928" s="5"/>
      <c r="T928" s="5"/>
    </row>
    <row r="929" spans="1:35" ht="14.5" hidden="1" outlineLevel="1">
      <c r="A929" s="21"/>
      <c r="B929" s="21">
        <v>2010</v>
      </c>
      <c r="C929" s="21">
        <v>2020</v>
      </c>
      <c r="D929" s="21">
        <v>2030</v>
      </c>
      <c r="E929" s="21">
        <v>2040</v>
      </c>
      <c r="F929" s="21">
        <v>2050</v>
      </c>
      <c r="G929" s="21">
        <v>2060</v>
      </c>
      <c r="H929" s="21">
        <v>2070</v>
      </c>
      <c r="I929" s="21">
        <v>2080</v>
      </c>
      <c r="J929" s="21">
        <v>2090</v>
      </c>
      <c r="K929" s="21">
        <v>2100</v>
      </c>
      <c r="M929" s="32"/>
      <c r="N929" s="56"/>
      <c r="O929" s="16"/>
      <c r="P929" s="56"/>
      <c r="Q929" s="56"/>
      <c r="R929" s="56"/>
      <c r="S929" s="56"/>
      <c r="T929" s="56"/>
      <c r="U929" s="56"/>
      <c r="V929" s="56"/>
      <c r="W929" s="57"/>
    </row>
    <row r="930" spans="1:35" ht="14.5" hidden="1" outlineLevel="1">
      <c r="A930" s="21" t="s">
        <v>89</v>
      </c>
      <c r="B930" s="88">
        <f>'[4]Other ships data'!$B$45</f>
        <v>0.19500000000000001</v>
      </c>
      <c r="C930" s="88">
        <f>'[4]Other ships data'!$B$51</f>
        <v>0.2</v>
      </c>
      <c r="D930" s="88">
        <f>'[4]Other ships data'!$B$52</f>
        <v>0.2</v>
      </c>
      <c r="E930" s="88">
        <f>'[4]Other ships data'!$B$53</f>
        <v>0.2</v>
      </c>
      <c r="F930" s="88">
        <f>'[4]Other ships data'!$B$54</f>
        <v>0.2</v>
      </c>
      <c r="G930" s="88">
        <f>'[4]Other ships data'!$B$55</f>
        <v>0.2</v>
      </c>
      <c r="H930" s="88">
        <f>'[4]Other ships data'!$B$56</f>
        <v>0.2</v>
      </c>
      <c r="I930" s="88">
        <f>'[4]Other ships data'!$B$56</f>
        <v>0.2</v>
      </c>
      <c r="J930" s="88">
        <f>'[4]Other ships data'!$B$58</f>
        <v>0.2</v>
      </c>
      <c r="K930" s="88">
        <f>'[4]Other ships data'!$B$59</f>
        <v>0.2</v>
      </c>
      <c r="M930" s="32"/>
      <c r="N930" s="6"/>
      <c r="O930" s="1"/>
      <c r="P930" s="6"/>
      <c r="Q930" s="6"/>
      <c r="R930" s="1"/>
      <c r="S930" s="1"/>
      <c r="T930" s="1"/>
      <c r="U930" s="1"/>
      <c r="V930" s="1"/>
      <c r="W930" s="1"/>
      <c r="X930" s="3"/>
      <c r="Y930" s="3"/>
      <c r="Z930" s="3"/>
      <c r="AA930" s="3"/>
      <c r="AB930" s="3"/>
      <c r="AC930" s="3"/>
      <c r="AD930" s="3"/>
      <c r="AE930" s="3"/>
      <c r="AF930" s="3"/>
      <c r="AG930" s="3"/>
    </row>
    <row r="931" spans="1:35" ht="14.5" hidden="1" outlineLevel="1">
      <c r="A931" s="79" t="s">
        <v>9</v>
      </c>
      <c r="B931" s="86"/>
      <c r="C931" s="2"/>
      <c r="D931" s="2"/>
      <c r="E931" s="2"/>
      <c r="F931" s="2"/>
      <c r="G931" s="2"/>
      <c r="H931" s="2"/>
      <c r="I931" s="2"/>
      <c r="J931" s="2"/>
      <c r="K931" s="2"/>
      <c r="M931" s="32"/>
      <c r="N931" s="6"/>
      <c r="O931" s="1"/>
      <c r="P931" s="6"/>
      <c r="Q931" s="6"/>
      <c r="R931" s="1"/>
      <c r="S931" s="1"/>
      <c r="T931" s="1"/>
      <c r="U931" s="1"/>
      <c r="V931" s="1"/>
      <c r="W931" s="1"/>
      <c r="X931" s="3"/>
      <c r="Y931" s="3"/>
      <c r="Z931" s="3"/>
      <c r="AA931" s="3"/>
      <c r="AB931" s="3"/>
      <c r="AC931" s="3"/>
      <c r="AD931" s="3"/>
      <c r="AE931" s="3"/>
      <c r="AF931" s="3"/>
      <c r="AG931" s="3"/>
    </row>
    <row r="932" spans="1:35" hidden="1" outlineLevel="1">
      <c r="A932" s="10" t="s">
        <v>110</v>
      </c>
      <c r="B932" s="6"/>
      <c r="C932" s="6"/>
      <c r="D932" s="6"/>
      <c r="E932" s="6"/>
      <c r="F932" s="6"/>
      <c r="G932" s="6"/>
      <c r="H932" s="6"/>
      <c r="I932" s="6"/>
      <c r="J932" s="9" t="s">
        <v>104</v>
      </c>
      <c r="K932" s="6"/>
      <c r="L932" s="55"/>
      <c r="M932" s="5"/>
      <c r="N932" s="5"/>
      <c r="O932" s="5"/>
      <c r="P932" s="5"/>
      <c r="Q932" s="5"/>
      <c r="R932" s="5"/>
      <c r="S932" s="5"/>
      <c r="T932" s="5"/>
    </row>
    <row r="933" spans="1:35" ht="14.5" hidden="1" outlineLevel="1">
      <c r="A933" s="23"/>
      <c r="B933" s="23">
        <v>2010</v>
      </c>
      <c r="C933" s="23">
        <v>2020</v>
      </c>
      <c r="D933" s="23">
        <v>2030</v>
      </c>
      <c r="E933" s="23">
        <v>2040</v>
      </c>
      <c r="F933" s="23">
        <v>2050</v>
      </c>
      <c r="G933" s="23">
        <v>2060</v>
      </c>
      <c r="H933" s="23">
        <v>2070</v>
      </c>
      <c r="I933" s="23">
        <v>2080</v>
      </c>
      <c r="J933" s="23">
        <v>2090</v>
      </c>
      <c r="K933" s="23">
        <v>2100</v>
      </c>
      <c r="M933" s="32"/>
      <c r="N933" s="56"/>
      <c r="O933" s="16"/>
      <c r="P933" s="56"/>
      <c r="Q933" s="56"/>
      <c r="R933" s="56"/>
      <c r="S933" s="56"/>
      <c r="T933" s="56"/>
      <c r="U933" s="56"/>
      <c r="V933" s="56"/>
      <c r="W933" s="57"/>
    </row>
    <row r="934" spans="1:35" ht="14.5" hidden="1" outlineLevel="1">
      <c r="A934" s="23" t="s">
        <v>5</v>
      </c>
      <c r="B934" s="89">
        <f t="shared" ref="B934:K934" si="260">B$930*B53*1000</f>
        <v>264.13882612845003</v>
      </c>
      <c r="C934" s="89">
        <f t="shared" si="260"/>
        <v>518.92962494000005</v>
      </c>
      <c r="D934" s="89">
        <f t="shared" si="260"/>
        <v>976.13019657999996</v>
      </c>
      <c r="E934" s="89">
        <f t="shared" si="260"/>
        <v>1799.2068799200003</v>
      </c>
      <c r="F934" s="89">
        <f t="shared" si="260"/>
        <v>3090.1724182399998</v>
      </c>
      <c r="G934" s="89">
        <f t="shared" si="260"/>
        <v>4891.1488100400011</v>
      </c>
      <c r="H934" s="89">
        <f t="shared" si="260"/>
        <v>7137.9495866799989</v>
      </c>
      <c r="I934" s="89">
        <f t="shared" si="260"/>
        <v>9701.5053863800003</v>
      </c>
      <c r="J934" s="89">
        <f t="shared" si="260"/>
        <v>12667.02754248</v>
      </c>
      <c r="K934" s="89">
        <f t="shared" si="260"/>
        <v>16223.694476039998</v>
      </c>
      <c r="M934" s="32"/>
      <c r="N934" s="6"/>
      <c r="O934" s="1"/>
      <c r="P934" s="6"/>
      <c r="Q934" s="6"/>
      <c r="R934" s="1"/>
      <c r="S934" s="1"/>
      <c r="T934" s="1"/>
      <c r="U934" s="1"/>
      <c r="V934" s="1"/>
      <c r="W934" s="1"/>
      <c r="X934" s="3"/>
      <c r="Y934" s="3"/>
      <c r="Z934" s="3"/>
      <c r="AA934" s="3"/>
      <c r="AB934" s="3"/>
      <c r="AC934" s="3"/>
      <c r="AD934" s="3"/>
      <c r="AE934" s="3"/>
      <c r="AF934" s="3"/>
      <c r="AG934" s="3"/>
      <c r="AH934" s="3"/>
      <c r="AI934" s="3"/>
    </row>
    <row r="935" spans="1:35" ht="14.5" hidden="1" outlineLevel="1">
      <c r="A935" s="23" t="s">
        <v>6</v>
      </c>
      <c r="B935" s="89">
        <f t="shared" ref="B935:K935" si="261">B$930*B54*1000</f>
        <v>1886.078659881</v>
      </c>
      <c r="C935" s="89">
        <f t="shared" si="261"/>
        <v>5107.5985449</v>
      </c>
      <c r="D935" s="89">
        <f t="shared" si="261"/>
        <v>8473.0124801999991</v>
      </c>
      <c r="E935" s="89">
        <f t="shared" si="261"/>
        <v>11064.3470652</v>
      </c>
      <c r="F935" s="89">
        <f t="shared" si="261"/>
        <v>13113.970395999999</v>
      </c>
      <c r="G935" s="89">
        <f t="shared" si="261"/>
        <v>14769.793465000001</v>
      </c>
      <c r="H935" s="89">
        <f t="shared" si="261"/>
        <v>15963.156633999999</v>
      </c>
      <c r="I935" s="89">
        <f t="shared" si="261"/>
        <v>16711.0614312</v>
      </c>
      <c r="J935" s="89">
        <f t="shared" si="261"/>
        <v>16975.054336000005</v>
      </c>
      <c r="K935" s="89">
        <f t="shared" si="261"/>
        <v>16526.057813200001</v>
      </c>
      <c r="M935" s="32"/>
      <c r="N935" s="6"/>
      <c r="O935" s="1"/>
      <c r="P935" s="6"/>
      <c r="Q935" s="6"/>
      <c r="R935" s="1"/>
      <c r="S935" s="1"/>
      <c r="T935" s="1"/>
      <c r="U935" s="1"/>
      <c r="V935" s="1"/>
      <c r="W935" s="1"/>
      <c r="X935" s="3"/>
      <c r="Y935" s="3"/>
      <c r="Z935" s="3"/>
      <c r="AA935" s="3"/>
      <c r="AB935" s="3"/>
      <c r="AC935" s="3"/>
      <c r="AD935" s="3"/>
      <c r="AE935" s="3"/>
      <c r="AF935" s="3"/>
      <c r="AG935" s="3"/>
      <c r="AH935" s="3"/>
      <c r="AI935" s="3"/>
    </row>
    <row r="936" spans="1:35" ht="14.5" hidden="1" outlineLevel="1">
      <c r="A936" s="23" t="s">
        <v>11</v>
      </c>
      <c r="B936" s="89">
        <f t="shared" ref="B936:K936" si="262">B$930*B55*1000</f>
        <v>3020.956888014</v>
      </c>
      <c r="C936" s="89">
        <f t="shared" si="262"/>
        <v>3993.3134298600007</v>
      </c>
      <c r="D936" s="89">
        <f t="shared" si="262"/>
        <v>5604.0356822399999</v>
      </c>
      <c r="E936" s="89">
        <f t="shared" si="262"/>
        <v>7599.0166199600008</v>
      </c>
      <c r="F936" s="89">
        <f t="shared" si="262"/>
        <v>9862.1335164400025</v>
      </c>
      <c r="G936" s="89">
        <f t="shared" si="262"/>
        <v>12463.739453780001</v>
      </c>
      <c r="H936" s="89">
        <f t="shared" si="262"/>
        <v>15422.454852399998</v>
      </c>
      <c r="I936" s="89">
        <f t="shared" si="262"/>
        <v>18664.783696799997</v>
      </c>
      <c r="J936" s="89">
        <f t="shared" si="262"/>
        <v>22224.708420399998</v>
      </c>
      <c r="K936" s="89">
        <f t="shared" si="262"/>
        <v>26144.273974200005</v>
      </c>
      <c r="M936" s="32"/>
      <c r="N936" s="6"/>
      <c r="O936" s="1"/>
      <c r="P936" s="6"/>
      <c r="Q936" s="6"/>
      <c r="R936" s="1"/>
      <c r="S936" s="1"/>
      <c r="T936" s="1"/>
      <c r="U936" s="1"/>
      <c r="V936" s="1"/>
      <c r="W936" s="1"/>
      <c r="X936" s="3"/>
      <c r="Y936" s="3"/>
      <c r="Z936" s="3"/>
      <c r="AA936" s="3"/>
      <c r="AB936" s="3"/>
      <c r="AC936" s="3"/>
      <c r="AD936" s="3"/>
      <c r="AE936" s="3"/>
      <c r="AF936" s="3"/>
      <c r="AG936" s="3"/>
      <c r="AH936" s="3"/>
      <c r="AI936" s="3"/>
    </row>
    <row r="937" spans="1:35" ht="14.5" hidden="1" outlineLevel="1">
      <c r="A937" s="23" t="s">
        <v>2</v>
      </c>
      <c r="B937" s="89">
        <f t="shared" ref="B937:K937" si="263">B$930*B56*1000</f>
        <v>566.47085209650004</v>
      </c>
      <c r="C937" s="89">
        <f t="shared" si="263"/>
        <v>996.22001369999998</v>
      </c>
      <c r="D937" s="89">
        <f t="shared" si="263"/>
        <v>1445.9153128000005</v>
      </c>
      <c r="E937" s="89">
        <f t="shared" si="263"/>
        <v>1778.5275846000002</v>
      </c>
      <c r="F937" s="89">
        <f t="shared" si="263"/>
        <v>2048.1107878000003</v>
      </c>
      <c r="G937" s="89">
        <f t="shared" si="263"/>
        <v>2377.5076862000001</v>
      </c>
      <c r="H937" s="89">
        <f t="shared" si="263"/>
        <v>2782.5967948000002</v>
      </c>
      <c r="I937" s="89">
        <f t="shared" si="263"/>
        <v>3205.1285856000004</v>
      </c>
      <c r="J937" s="89">
        <f t="shared" si="263"/>
        <v>3605.8776526000001</v>
      </c>
      <c r="K937" s="89">
        <f t="shared" si="263"/>
        <v>3969.4513460000003</v>
      </c>
      <c r="M937" s="32"/>
      <c r="N937" s="6"/>
      <c r="O937" s="1"/>
      <c r="P937" s="6"/>
      <c r="Q937" s="6"/>
      <c r="R937" s="1"/>
      <c r="S937" s="1"/>
      <c r="T937" s="1"/>
      <c r="U937" s="1"/>
      <c r="V937" s="1"/>
      <c r="W937" s="1"/>
      <c r="X937" s="3"/>
      <c r="Y937" s="3"/>
      <c r="Z937" s="3"/>
      <c r="AA937" s="3"/>
      <c r="AB937" s="3"/>
      <c r="AC937" s="3"/>
      <c r="AD937" s="3"/>
      <c r="AE937" s="3"/>
      <c r="AF937" s="3"/>
      <c r="AG937" s="3"/>
      <c r="AH937" s="3"/>
      <c r="AI937" s="3"/>
    </row>
    <row r="938" spans="1:35" ht="14.5" hidden="1" outlineLevel="1">
      <c r="A938" s="23" t="s">
        <v>3</v>
      </c>
      <c r="B938" s="89">
        <f t="shared" ref="B938:K938" si="264">B$930*B57*1000</f>
        <v>1051.436128977</v>
      </c>
      <c r="C938" s="89">
        <f t="shared" si="264"/>
        <v>1586.3867024399999</v>
      </c>
      <c r="D938" s="89">
        <f t="shared" si="264"/>
        <v>2234.4794589400003</v>
      </c>
      <c r="E938" s="89">
        <f t="shared" si="264"/>
        <v>3045.3622840200005</v>
      </c>
      <c r="F938" s="89">
        <f t="shared" si="264"/>
        <v>3980.4675466400008</v>
      </c>
      <c r="G938" s="89">
        <f t="shared" si="264"/>
        <v>4909.3396905999998</v>
      </c>
      <c r="H938" s="89">
        <f t="shared" si="264"/>
        <v>5879.4466480000001</v>
      </c>
      <c r="I938" s="89">
        <f t="shared" si="264"/>
        <v>6913.1647146000005</v>
      </c>
      <c r="J938" s="89">
        <f t="shared" si="264"/>
        <v>7909.2195837999998</v>
      </c>
      <c r="K938" s="89">
        <f t="shared" si="264"/>
        <v>8715.3503813999978</v>
      </c>
      <c r="M938" s="32"/>
      <c r="N938" s="6"/>
      <c r="O938" s="1"/>
      <c r="P938" s="6"/>
      <c r="Q938" s="6"/>
      <c r="R938" s="1"/>
      <c r="S938" s="1"/>
      <c r="T938" s="1"/>
      <c r="U938" s="1"/>
      <c r="V938" s="1"/>
      <c r="W938" s="1"/>
      <c r="X938" s="3"/>
      <c r="Y938" s="3"/>
      <c r="Z938" s="3"/>
      <c r="AA938" s="3"/>
      <c r="AB938" s="3"/>
      <c r="AC938" s="3"/>
      <c r="AD938" s="3"/>
      <c r="AE938" s="3"/>
      <c r="AF938" s="3"/>
      <c r="AG938" s="3"/>
      <c r="AH938" s="3"/>
      <c r="AI938" s="3"/>
    </row>
    <row r="939" spans="1:35" ht="14.5" hidden="1" outlineLevel="1">
      <c r="A939" s="23" t="s">
        <v>4</v>
      </c>
      <c r="B939" s="89">
        <f t="shared" ref="B939:K939" si="265">B$930*B58*1000</f>
        <v>582.9230219085</v>
      </c>
      <c r="C939" s="89">
        <f t="shared" si="265"/>
        <v>909.95217700000001</v>
      </c>
      <c r="D939" s="89">
        <f t="shared" si="265"/>
        <v>1390.3916438000001</v>
      </c>
      <c r="E939" s="89">
        <f t="shared" si="265"/>
        <v>2051.9510732000003</v>
      </c>
      <c r="F939" s="89">
        <f t="shared" si="265"/>
        <v>2808.0189290000008</v>
      </c>
      <c r="G939" s="89">
        <f t="shared" si="265"/>
        <v>3617.1861204000006</v>
      </c>
      <c r="H939" s="89">
        <f t="shared" si="265"/>
        <v>4510.5929388000013</v>
      </c>
      <c r="I939" s="89">
        <f t="shared" si="265"/>
        <v>5539.744646000001</v>
      </c>
      <c r="J939" s="89">
        <f t="shared" si="265"/>
        <v>6696.990557000001</v>
      </c>
      <c r="K939" s="89">
        <f t="shared" si="265"/>
        <v>7899.2829535999999</v>
      </c>
      <c r="M939" s="32"/>
      <c r="N939" s="6"/>
      <c r="O939" s="1"/>
      <c r="P939" s="6"/>
      <c r="Q939" s="6"/>
      <c r="R939" s="1"/>
      <c r="S939" s="1"/>
      <c r="T939" s="1"/>
      <c r="U939" s="1"/>
      <c r="V939" s="1"/>
      <c r="W939" s="1"/>
      <c r="X939" s="3"/>
      <c r="Y939" s="3"/>
      <c r="Z939" s="3"/>
      <c r="AA939" s="3"/>
      <c r="AB939" s="3"/>
      <c r="AC939" s="3"/>
      <c r="AD939" s="3"/>
      <c r="AE939" s="3"/>
      <c r="AF939" s="3"/>
      <c r="AG939" s="3"/>
      <c r="AH939" s="3"/>
      <c r="AI939" s="3"/>
    </row>
    <row r="940" spans="1:35" ht="14.5" hidden="1" outlineLevel="1">
      <c r="A940" s="23" t="s">
        <v>0</v>
      </c>
      <c r="B940" s="89">
        <f t="shared" ref="B940:K940" si="266">B$930*B59*1000</f>
        <v>2718.1967874750003</v>
      </c>
      <c r="C940" s="89">
        <f t="shared" si="266"/>
        <v>3399.6949805999998</v>
      </c>
      <c r="D940" s="89">
        <f t="shared" si="266"/>
        <v>4544.2191464000007</v>
      </c>
      <c r="E940" s="89">
        <f t="shared" si="266"/>
        <v>6101.0456058</v>
      </c>
      <c r="F940" s="89">
        <f t="shared" si="266"/>
        <v>8048.4001333999995</v>
      </c>
      <c r="G940" s="89">
        <f t="shared" si="266"/>
        <v>10451.465678000002</v>
      </c>
      <c r="H940" s="89">
        <f t="shared" si="266"/>
        <v>13424.3134156</v>
      </c>
      <c r="I940" s="89">
        <f t="shared" si="266"/>
        <v>16974.358599799998</v>
      </c>
      <c r="J940" s="89">
        <f t="shared" si="266"/>
        <v>21029.898272000002</v>
      </c>
      <c r="K940" s="89">
        <f t="shared" si="266"/>
        <v>25539.193122000001</v>
      </c>
      <c r="M940" s="32"/>
      <c r="N940" s="6"/>
      <c r="O940" s="1"/>
      <c r="P940" s="6"/>
      <c r="Q940" s="6"/>
      <c r="R940" s="1"/>
      <c r="S940" s="1"/>
      <c r="T940" s="1"/>
      <c r="U940" s="1"/>
      <c r="V940" s="1"/>
      <c r="W940" s="1"/>
      <c r="X940" s="3"/>
      <c r="Y940" s="3"/>
      <c r="Z940" s="3"/>
      <c r="AA940" s="3"/>
      <c r="AB940" s="3"/>
      <c r="AC940" s="3"/>
      <c r="AD940" s="3"/>
      <c r="AE940" s="3"/>
      <c r="AF940" s="3"/>
      <c r="AG940" s="3"/>
      <c r="AH940" s="3"/>
      <c r="AI940" s="3"/>
    </row>
    <row r="941" spans="1:35" ht="14.5" hidden="1" outlineLevel="1">
      <c r="A941" s="23" t="s">
        <v>1</v>
      </c>
      <c r="B941" s="89">
        <f t="shared" ref="B941:K941" si="267">B$930*B60*1000</f>
        <v>792.50430733499991</v>
      </c>
      <c r="C941" s="89">
        <f t="shared" si="267"/>
        <v>835.99801580000008</v>
      </c>
      <c r="D941" s="89">
        <f t="shared" si="267"/>
        <v>948.40105519999997</v>
      </c>
      <c r="E941" s="89">
        <f t="shared" si="267"/>
        <v>1121.9385180000002</v>
      </c>
      <c r="F941" s="89">
        <f t="shared" si="267"/>
        <v>1331.0673816000003</v>
      </c>
      <c r="G941" s="89">
        <f t="shared" si="267"/>
        <v>1574.6326172000001</v>
      </c>
      <c r="H941" s="89">
        <f t="shared" si="267"/>
        <v>1849.6846618</v>
      </c>
      <c r="I941" s="89">
        <f t="shared" si="267"/>
        <v>2136.34076</v>
      </c>
      <c r="J941" s="89">
        <f t="shared" si="267"/>
        <v>2452.3370220000002</v>
      </c>
      <c r="K941" s="89">
        <f t="shared" si="267"/>
        <v>2825.5111720000004</v>
      </c>
      <c r="M941" s="32"/>
      <c r="N941" s="6"/>
      <c r="O941" s="1"/>
      <c r="P941" s="6"/>
      <c r="Q941" s="6"/>
      <c r="R941" s="1"/>
      <c r="S941" s="1"/>
      <c r="T941" s="1"/>
      <c r="U941" s="1"/>
      <c r="V941" s="1"/>
      <c r="W941" s="1"/>
      <c r="X941" s="3"/>
      <c r="Y941" s="3"/>
      <c r="Z941" s="3"/>
      <c r="AA941" s="3"/>
      <c r="AB941" s="3"/>
      <c r="AC941" s="3"/>
      <c r="AD941" s="3"/>
      <c r="AE941" s="3"/>
      <c r="AF941" s="3"/>
      <c r="AG941" s="3"/>
      <c r="AH941" s="3"/>
      <c r="AI941" s="3"/>
    </row>
    <row r="942" spans="1:35" ht="14.5" hidden="1" outlineLevel="1">
      <c r="A942" s="23" t="s">
        <v>7</v>
      </c>
      <c r="B942" s="89">
        <f t="shared" ref="B942:K942" si="268">B$930*B61*1000</f>
        <v>761.18514611099999</v>
      </c>
      <c r="C942" s="89">
        <f t="shared" si="268"/>
        <v>1207.5080586200002</v>
      </c>
      <c r="D942" s="89">
        <f t="shared" si="268"/>
        <v>1861.1422358</v>
      </c>
      <c r="E942" s="89">
        <f t="shared" si="268"/>
        <v>2703.5175123999998</v>
      </c>
      <c r="F942" s="89">
        <f t="shared" si="268"/>
        <v>3753.6125080000006</v>
      </c>
      <c r="G942" s="89">
        <f t="shared" si="268"/>
        <v>4846.8429646000004</v>
      </c>
      <c r="H942" s="89">
        <f t="shared" si="268"/>
        <v>6010.1388604000003</v>
      </c>
      <c r="I942" s="89">
        <f t="shared" si="268"/>
        <v>7176.6974990000008</v>
      </c>
      <c r="J942" s="89">
        <f t="shared" si="268"/>
        <v>8276.0332306</v>
      </c>
      <c r="K942" s="89">
        <f t="shared" si="268"/>
        <v>9366.1268011999982</v>
      </c>
      <c r="M942" s="32"/>
      <c r="N942" s="6"/>
      <c r="O942" s="1"/>
      <c r="P942" s="6"/>
      <c r="Q942" s="6"/>
      <c r="R942" s="1"/>
      <c r="S942" s="1"/>
      <c r="T942" s="1"/>
      <c r="U942" s="1"/>
      <c r="V942" s="1"/>
      <c r="W942" s="1"/>
      <c r="X942" s="3"/>
      <c r="Y942" s="3"/>
      <c r="Z942" s="3"/>
      <c r="AA942" s="3"/>
      <c r="AB942" s="3"/>
      <c r="AC942" s="3"/>
      <c r="AD942" s="3"/>
      <c r="AE942" s="3"/>
      <c r="AF942" s="3"/>
      <c r="AG942" s="3"/>
    </row>
    <row r="943" spans="1:35" ht="14.5" hidden="1" outlineLevel="1">
      <c r="A943" s="23" t="s">
        <v>8</v>
      </c>
      <c r="B943" s="89">
        <f t="shared" ref="B943:K943" si="269">B$930*B62*1000</f>
        <v>840.91571069999998</v>
      </c>
      <c r="C943" s="89">
        <f t="shared" si="269"/>
        <v>2244.6637874600001</v>
      </c>
      <c r="D943" s="89">
        <f t="shared" si="269"/>
        <v>4684.9330938000003</v>
      </c>
      <c r="E943" s="89">
        <f t="shared" si="269"/>
        <v>7348.8654014000012</v>
      </c>
      <c r="F943" s="89">
        <f t="shared" si="269"/>
        <v>10007.094798</v>
      </c>
      <c r="G943" s="89">
        <f t="shared" si="269"/>
        <v>12661.6063402</v>
      </c>
      <c r="H943" s="89">
        <f t="shared" si="269"/>
        <v>15608.089339599999</v>
      </c>
      <c r="I943" s="89">
        <f t="shared" si="269"/>
        <v>18692.215737999999</v>
      </c>
      <c r="J943" s="89">
        <f t="shared" si="269"/>
        <v>21563.337346</v>
      </c>
      <c r="K943" s="89">
        <f t="shared" si="269"/>
        <v>23932.836176000001</v>
      </c>
      <c r="M943" s="32"/>
      <c r="N943" s="9" t="s">
        <v>9</v>
      </c>
      <c r="O943" s="1"/>
      <c r="P943" s="6"/>
      <c r="Q943" s="6"/>
      <c r="R943" s="1"/>
      <c r="S943" s="1"/>
      <c r="T943" s="1"/>
      <c r="U943" s="1"/>
      <c r="V943" s="1"/>
      <c r="W943" s="1"/>
      <c r="X943" s="3"/>
      <c r="Y943" s="3"/>
      <c r="Z943" s="3"/>
      <c r="AA943" s="3"/>
      <c r="AB943" s="3"/>
      <c r="AC943" s="3"/>
      <c r="AD943" s="3"/>
      <c r="AE943" s="3"/>
      <c r="AF943" s="3"/>
      <c r="AG943" s="3"/>
    </row>
    <row r="944" spans="1:35" ht="14.5" hidden="1" outlineLevel="1">
      <c r="A944" s="23" t="s">
        <v>89</v>
      </c>
      <c r="B944" s="89">
        <f>SUM(B934:B943)</f>
        <v>12484.806328626451</v>
      </c>
      <c r="C944" s="89">
        <f t="shared" ref="C944:K944" si="270">SUM(C934:C943)</f>
        <v>20800.26533532</v>
      </c>
      <c r="D944" s="89">
        <f t="shared" si="270"/>
        <v>32162.66030576</v>
      </c>
      <c r="E944" s="89">
        <f t="shared" si="270"/>
        <v>44613.778544500005</v>
      </c>
      <c r="F944" s="89">
        <f t="shared" si="270"/>
        <v>58043.048415119993</v>
      </c>
      <c r="G944" s="89">
        <f t="shared" si="270"/>
        <v>72563.26282602</v>
      </c>
      <c r="H944" s="89">
        <f t="shared" si="270"/>
        <v>88588.423732080002</v>
      </c>
      <c r="I944" s="89">
        <f t="shared" si="270"/>
        <v>105715.00105738001</v>
      </c>
      <c r="J944" s="89">
        <f t="shared" si="270"/>
        <v>123400.48396288003</v>
      </c>
      <c r="K944" s="89">
        <f t="shared" si="270"/>
        <v>141141.77821563999</v>
      </c>
      <c r="M944" s="32"/>
      <c r="N944" s="9"/>
      <c r="O944" s="1"/>
      <c r="P944" s="6"/>
      <c r="Q944" s="6"/>
      <c r="R944" s="1"/>
      <c r="S944" s="1"/>
      <c r="T944" s="1"/>
      <c r="U944" s="1"/>
      <c r="V944" s="1"/>
      <c r="W944" s="1"/>
      <c r="X944" s="3"/>
      <c r="Y944" s="3"/>
      <c r="Z944" s="3"/>
      <c r="AA944" s="3"/>
      <c r="AB944" s="3"/>
      <c r="AC944" s="3"/>
      <c r="AD944" s="3"/>
      <c r="AE944" s="3"/>
      <c r="AF944" s="3"/>
      <c r="AG944" s="3"/>
    </row>
    <row r="945" spans="1:35" ht="14.5" hidden="1" outlineLevel="1">
      <c r="A945" s="32"/>
      <c r="B945" s="5"/>
      <c r="C945" s="5"/>
      <c r="D945" s="5"/>
      <c r="E945" s="5"/>
      <c r="F945" s="5"/>
      <c r="G945" s="5"/>
      <c r="H945" s="5"/>
      <c r="I945" s="5"/>
      <c r="J945" s="5"/>
      <c r="K945" s="5"/>
      <c r="L945" s="5"/>
      <c r="M945" s="10" t="s">
        <v>9</v>
      </c>
      <c r="N945" s="5"/>
      <c r="O945" s="5"/>
      <c r="P945" s="5"/>
      <c r="Q945" s="5"/>
      <c r="R945" s="5"/>
      <c r="S945" s="5"/>
      <c r="T945" s="5"/>
    </row>
    <row r="946" spans="1:35" hidden="1" outlineLevel="1">
      <c r="A946" s="10" t="s">
        <v>111</v>
      </c>
      <c r="B946" s="6"/>
      <c r="C946" s="6"/>
      <c r="D946" s="6"/>
      <c r="E946" s="6"/>
      <c r="F946" s="6"/>
      <c r="G946" s="6"/>
      <c r="H946" s="6"/>
      <c r="I946" s="6"/>
      <c r="J946" s="9" t="s">
        <v>102</v>
      </c>
      <c r="K946" s="6"/>
      <c r="L946" s="55"/>
      <c r="M946" s="5"/>
      <c r="N946" s="5"/>
      <c r="O946" s="5"/>
      <c r="P946" s="5"/>
      <c r="Q946" s="5"/>
      <c r="R946" s="5"/>
      <c r="S946" s="5"/>
      <c r="T946" s="5"/>
    </row>
    <row r="947" spans="1:35" ht="14.5" hidden="1" outlineLevel="1">
      <c r="A947" s="21"/>
      <c r="B947" s="21">
        <v>2010</v>
      </c>
      <c r="C947" s="21">
        <v>2020</v>
      </c>
      <c r="D947" s="21">
        <v>2030</v>
      </c>
      <c r="E947" s="21">
        <v>2040</v>
      </c>
      <c r="F947" s="21">
        <v>2050</v>
      </c>
      <c r="G947" s="21">
        <v>2060</v>
      </c>
      <c r="H947" s="21">
        <v>2070</v>
      </c>
      <c r="I947" s="21">
        <v>2080</v>
      </c>
      <c r="J947" s="21">
        <v>2090</v>
      </c>
      <c r="K947" s="21">
        <v>2100</v>
      </c>
      <c r="M947" s="32"/>
      <c r="N947" s="56"/>
      <c r="O947" s="16"/>
      <c r="P947" s="56"/>
      <c r="Q947" s="56"/>
      <c r="R947" s="56"/>
      <c r="S947" s="56"/>
      <c r="T947" s="56"/>
      <c r="U947" s="56"/>
      <c r="V947" s="56"/>
      <c r="W947" s="57"/>
    </row>
    <row r="948" spans="1:35" ht="14.5" hidden="1" outlineLevel="1">
      <c r="A948" s="21" t="s">
        <v>89</v>
      </c>
      <c r="B948" s="95">
        <f>'[4]Other ships data'!$G$46</f>
        <v>4.3254016526206475E-4</v>
      </c>
      <c r="C948" s="87">
        <f>'[4]Other ships data'!$G$51</f>
        <v>3.7753091124426169E-4</v>
      </c>
      <c r="D948" s="87">
        <f>'[4]Other ships data'!$G$52</f>
        <v>3.2457481729052643E-4</v>
      </c>
      <c r="E948" s="87">
        <f>'[4]Other ships data'!$G$53</f>
        <v>2.7904685121536477E-4</v>
      </c>
      <c r="F948" s="87">
        <f>'[4]Other ships data'!$G$54</f>
        <v>2.399050728064069E-4</v>
      </c>
      <c r="G948" s="87">
        <f>'[4]Other ships data'!$G$55</f>
        <v>2.0625369434406412E-4</v>
      </c>
      <c r="H948" s="87">
        <f>'[4]Other ships data'!$G$56</f>
        <v>1.7999755693297835E-4</v>
      </c>
      <c r="I948" s="87">
        <f>'[4]Other ships data'!$G$57</f>
        <v>1.5788243516894835E-4</v>
      </c>
      <c r="J948" s="87">
        <f>'[4]Other ships data'!$G$58</f>
        <v>1.3918823115006073E-4</v>
      </c>
      <c r="K948" s="87">
        <f>'[4]Other ships data'!$G$59</f>
        <v>1.2333089172406522E-4</v>
      </c>
      <c r="M948" s="32"/>
      <c r="N948" s="6"/>
      <c r="O948" s="1"/>
      <c r="P948" s="6"/>
      <c r="Q948" s="6"/>
      <c r="R948" s="1"/>
      <c r="S948" s="1"/>
      <c r="T948" s="1"/>
      <c r="U948" s="1"/>
      <c r="V948" s="1"/>
      <c r="W948" s="1"/>
      <c r="X948" s="3"/>
      <c r="Y948" s="3"/>
      <c r="Z948" s="3"/>
      <c r="AA948" s="3"/>
      <c r="AB948" s="3"/>
      <c r="AC948" s="3"/>
      <c r="AD948" s="3"/>
      <c r="AE948" s="3"/>
      <c r="AF948" s="3"/>
      <c r="AG948" s="3"/>
    </row>
    <row r="949" spans="1:35" ht="14.5" hidden="1" outlineLevel="1">
      <c r="A949" s="79"/>
      <c r="B949" s="86"/>
      <c r="C949" s="2"/>
      <c r="D949" s="2"/>
      <c r="E949" s="2"/>
      <c r="F949" s="2"/>
      <c r="G949" s="2"/>
      <c r="H949" s="2"/>
      <c r="I949" s="2"/>
      <c r="J949" s="2"/>
      <c r="K949" s="2"/>
      <c r="M949" s="32"/>
      <c r="N949" s="6"/>
      <c r="O949" s="1"/>
      <c r="P949" s="6"/>
      <c r="Q949" s="6"/>
      <c r="R949" s="1"/>
      <c r="S949" s="1"/>
      <c r="T949" s="1"/>
      <c r="U949" s="1"/>
      <c r="V949" s="1"/>
      <c r="W949" s="1"/>
      <c r="X949" s="3"/>
      <c r="Y949" s="3"/>
      <c r="Z949" s="3"/>
      <c r="AA949" s="3"/>
      <c r="AB949" s="3"/>
      <c r="AC949" s="3"/>
      <c r="AD949" s="3"/>
      <c r="AE949" s="3"/>
      <c r="AF949" s="3"/>
      <c r="AG949" s="3"/>
    </row>
    <row r="950" spans="1:35" collapsed="1">
      <c r="A950" s="10" t="s">
        <v>112</v>
      </c>
      <c r="B950" s="6"/>
      <c r="C950" s="6"/>
      <c r="D950" s="6"/>
      <c r="E950" s="6"/>
      <c r="F950" s="6"/>
      <c r="G950" s="6"/>
      <c r="H950" s="6"/>
      <c r="I950" s="6"/>
      <c r="J950" s="9" t="s">
        <v>101</v>
      </c>
      <c r="K950" s="6"/>
      <c r="L950" s="55"/>
      <c r="M950" s="5"/>
      <c r="N950" s="5"/>
      <c r="O950" s="5"/>
      <c r="P950" s="5"/>
      <c r="Q950" s="5"/>
      <c r="R950" s="5"/>
      <c r="S950" s="5"/>
      <c r="T950" s="5"/>
    </row>
    <row r="951" spans="1:35" ht="14.5">
      <c r="A951" s="84"/>
      <c r="B951" s="84">
        <v>2010</v>
      </c>
      <c r="C951" s="84">
        <v>2020</v>
      </c>
      <c r="D951" s="84">
        <v>2030</v>
      </c>
      <c r="E951" s="84">
        <v>2040</v>
      </c>
      <c r="F951" s="84">
        <v>2050</v>
      </c>
      <c r="G951" s="84">
        <v>2060</v>
      </c>
      <c r="H951" s="84">
        <v>2070</v>
      </c>
      <c r="I951" s="84">
        <v>2080</v>
      </c>
      <c r="J951" s="84">
        <v>2090</v>
      </c>
      <c r="K951" s="84">
        <v>2100</v>
      </c>
      <c r="M951" s="32"/>
      <c r="N951" s="56"/>
      <c r="O951" s="16"/>
      <c r="P951" s="56"/>
      <c r="Q951" s="56"/>
      <c r="R951" s="56"/>
      <c r="S951" s="56"/>
      <c r="T951" s="56"/>
      <c r="U951" s="56"/>
      <c r="V951" s="56"/>
      <c r="W951" s="57"/>
    </row>
    <row r="952" spans="1:35" ht="14.5">
      <c r="A952" s="84" t="s">
        <v>5</v>
      </c>
      <c r="B952" s="90">
        <f>B934*B$948</f>
        <v>0.11425065150572757</v>
      </c>
      <c r="C952" s="90">
        <f t="shared" ref="C952:K952" si="271">C934*C$948</f>
        <v>0.19591197417524117</v>
      </c>
      <c r="D952" s="90">
        <f t="shared" si="271"/>
        <v>0.31682728020671913</v>
      </c>
      <c r="E952" s="90">
        <f t="shared" si="271"/>
        <v>0.50206301452669699</v>
      </c>
      <c r="F952" s="90">
        <f t="shared" si="271"/>
        <v>0.74134803898221768</v>
      </c>
      <c r="G952" s="90">
        <f t="shared" si="271"/>
        <v>1.0088175116573233</v>
      </c>
      <c r="H952" s="90">
        <f t="shared" si="271"/>
        <v>1.2848134871131625</v>
      </c>
      <c r="I952" s="90">
        <f t="shared" si="271"/>
        <v>1.5316972952063437</v>
      </c>
      <c r="J952" s="90">
        <f t="shared" si="271"/>
        <v>1.763101157566892</v>
      </c>
      <c r="K952" s="90">
        <f t="shared" si="271"/>
        <v>2.0008827067888042</v>
      </c>
      <c r="M952" s="32"/>
      <c r="N952" s="6"/>
      <c r="O952" s="1"/>
      <c r="P952" s="6"/>
      <c r="Q952" s="6"/>
      <c r="R952" s="1"/>
      <c r="S952" s="1"/>
      <c r="T952" s="1"/>
      <c r="U952" s="1"/>
      <c r="V952" s="1"/>
      <c r="W952" s="1"/>
      <c r="X952" s="3"/>
      <c r="Y952" s="3"/>
      <c r="Z952" s="3"/>
      <c r="AA952" s="3"/>
      <c r="AB952" s="3"/>
      <c r="AC952" s="3"/>
      <c r="AD952" s="3"/>
      <c r="AE952" s="3"/>
      <c r="AF952" s="3"/>
      <c r="AG952" s="3"/>
      <c r="AH952" s="3"/>
      <c r="AI952" s="3"/>
    </row>
    <row r="953" spans="1:35" ht="14.5">
      <c r="A953" s="84" t="s">
        <v>6</v>
      </c>
      <c r="B953" s="90">
        <f t="shared" ref="B953:K961" si="272">B935*B$948</f>
        <v>0.81580477524218131</v>
      </c>
      <c r="C953" s="90">
        <f t="shared" si="272"/>
        <v>1.928276332925962</v>
      </c>
      <c r="D953" s="90">
        <f t="shared" si="272"/>
        <v>2.7501264776612651</v>
      </c>
      <c r="E953" s="90">
        <f t="shared" si="272"/>
        <v>3.0874712092980223</v>
      </c>
      <c r="F953" s="90">
        <f t="shared" si="272"/>
        <v>3.1461080226334444</v>
      </c>
      <c r="G953" s="90">
        <f t="shared" si="272"/>
        <v>3.046324466855066</v>
      </c>
      <c r="H953" s="90">
        <f t="shared" si="272"/>
        <v>2.8733291950584658</v>
      </c>
      <c r="I953" s="90">
        <f t="shared" si="272"/>
        <v>2.6383830730157474</v>
      </c>
      <c r="J953" s="90">
        <f t="shared" si="272"/>
        <v>2.3627277867040095</v>
      </c>
      <c r="K953" s="90">
        <f t="shared" si="272"/>
        <v>2.0381734467854113</v>
      </c>
      <c r="M953" s="32"/>
      <c r="N953" s="6"/>
      <c r="O953" s="1"/>
      <c r="P953" s="6"/>
      <c r="Q953" s="6"/>
      <c r="R953" s="1"/>
      <c r="S953" s="1"/>
      <c r="T953" s="1"/>
      <c r="U953" s="1"/>
      <c r="V953" s="1"/>
      <c r="W953" s="1"/>
      <c r="X953" s="3"/>
      <c r="Y953" s="3"/>
      <c r="Z953" s="3"/>
      <c r="AA953" s="3"/>
      <c r="AB953" s="3"/>
      <c r="AC953" s="3"/>
      <c r="AD953" s="3"/>
      <c r="AE953" s="3"/>
      <c r="AF953" s="3"/>
      <c r="AG953" s="3"/>
      <c r="AH953" s="3"/>
      <c r="AI953" s="3"/>
    </row>
    <row r="954" spans="1:35" ht="14.5">
      <c r="A954" s="84" t="s">
        <v>11</v>
      </c>
      <c r="B954" s="90">
        <f t="shared" si="272"/>
        <v>1.3066851915911484</v>
      </c>
      <c r="C954" s="90">
        <f t="shared" si="272"/>
        <v>1.5075992580589941</v>
      </c>
      <c r="D954" s="90">
        <f t="shared" si="272"/>
        <v>1.8189288576526386</v>
      </c>
      <c r="E954" s="90">
        <f t="shared" si="272"/>
        <v>2.1204816601330623</v>
      </c>
      <c r="F954" s="90">
        <f t="shared" si="272"/>
        <v>2.3659758592880444</v>
      </c>
      <c r="G954" s="90">
        <f t="shared" si="272"/>
        <v>2.5706923076839931</v>
      </c>
      <c r="H954" s="90">
        <f t="shared" si="272"/>
        <v>2.7760041953411569</v>
      </c>
      <c r="I954" s="90">
        <f t="shared" si="272"/>
        <v>2.9468415019524699</v>
      </c>
      <c r="J954" s="90">
        <f t="shared" si="272"/>
        <v>3.0934178528613363</v>
      </c>
      <c r="K954" s="90">
        <f t="shared" si="272"/>
        <v>3.2243966227163572</v>
      </c>
      <c r="M954" s="32"/>
      <c r="N954" s="6"/>
      <c r="O954" s="1"/>
      <c r="P954" s="6"/>
      <c r="Q954" s="6"/>
      <c r="R954" s="1"/>
      <c r="S954" s="1"/>
      <c r="T954" s="1"/>
      <c r="U954" s="1"/>
      <c r="V954" s="1"/>
      <c r="W954" s="1"/>
      <c r="X954" s="3"/>
      <c r="Y954" s="3"/>
      <c r="Z954" s="3"/>
      <c r="AA954" s="3"/>
      <c r="AB954" s="3"/>
      <c r="AC954" s="3"/>
      <c r="AD954" s="3"/>
      <c r="AE954" s="3"/>
      <c r="AF954" s="3"/>
      <c r="AG954" s="3"/>
      <c r="AH954" s="3"/>
      <c r="AI954" s="3"/>
    </row>
    <row r="955" spans="1:35" ht="14.5">
      <c r="A955" s="84" t="s">
        <v>2</v>
      </c>
      <c r="B955" s="90">
        <f t="shared" si="272"/>
        <v>0.24502139598196276</v>
      </c>
      <c r="C955" s="90">
        <f t="shared" si="272"/>
        <v>0.37610384957193188</v>
      </c>
      <c r="D955" s="90">
        <f t="shared" si="272"/>
        <v>0.46930769846963455</v>
      </c>
      <c r="E955" s="90">
        <f t="shared" si="272"/>
        <v>0.49629252228229831</v>
      </c>
      <c r="F955" s="90">
        <f t="shared" si="272"/>
        <v>0.49135216766274648</v>
      </c>
      <c r="G955" s="90">
        <f t="shared" si="272"/>
        <v>0.49036974361015789</v>
      </c>
      <c r="H955" s="90">
        <f t="shared" si="272"/>
        <v>0.50086062499353612</v>
      </c>
      <c r="I955" s="90">
        <f t="shared" si="272"/>
        <v>0.50603350612413522</v>
      </c>
      <c r="J955" s="90">
        <f t="shared" si="272"/>
        <v>0.50189573220892725</v>
      </c>
      <c r="K955" s="90">
        <f t="shared" si="272"/>
        <v>0.48955597415747099</v>
      </c>
      <c r="M955" s="32"/>
      <c r="N955" s="6"/>
      <c r="O955" s="1"/>
      <c r="P955" s="6"/>
      <c r="Q955" s="6"/>
      <c r="R955" s="1"/>
      <c r="S955" s="1"/>
      <c r="T955" s="1"/>
      <c r="U955" s="1"/>
      <c r="V955" s="1"/>
      <c r="W955" s="1"/>
      <c r="X955" s="3"/>
      <c r="Y955" s="3"/>
      <c r="Z955" s="3"/>
      <c r="AA955" s="3"/>
      <c r="AB955" s="3"/>
      <c r="AC955" s="3"/>
      <c r="AD955" s="3"/>
      <c r="AE955" s="3"/>
      <c r="AF955" s="3"/>
      <c r="AG955" s="3"/>
      <c r="AH955" s="3"/>
      <c r="AI955" s="3"/>
    </row>
    <row r="956" spans="1:35" ht="14.5">
      <c r="A956" s="84" t="s">
        <v>3</v>
      </c>
      <c r="B956" s="90">
        <f t="shared" si="272"/>
        <v>0.45478835699021719</v>
      </c>
      <c r="C956" s="90">
        <f t="shared" si="272"/>
        <v>0.59891001735795257</v>
      </c>
      <c r="D956" s="90">
        <f t="shared" si="272"/>
        <v>0.72525576212488496</v>
      </c>
      <c r="E956" s="90">
        <f t="shared" si="272"/>
        <v>0.84979875616581246</v>
      </c>
      <c r="F956" s="90">
        <f t="shared" si="272"/>
        <v>0.9549343565802092</v>
      </c>
      <c r="G956" s="90">
        <f t="shared" si="272"/>
        <v>1.0125694479761946</v>
      </c>
      <c r="H956" s="90">
        <f t="shared" si="272"/>
        <v>1.0582860327577888</v>
      </c>
      <c r="I956" s="90">
        <f t="shared" si="272"/>
        <v>1.091467279865096</v>
      </c>
      <c r="J956" s="90">
        <f t="shared" si="272"/>
        <v>1.1008702836465416</v>
      </c>
      <c r="K956" s="90">
        <f t="shared" si="272"/>
        <v>1.0748719342257336</v>
      </c>
      <c r="M956" s="32"/>
      <c r="N956" s="6"/>
      <c r="O956" s="1"/>
      <c r="P956" s="6"/>
      <c r="Q956" s="6"/>
      <c r="R956" s="1"/>
      <c r="S956" s="1"/>
      <c r="T956" s="1"/>
      <c r="U956" s="1"/>
      <c r="V956" s="1"/>
      <c r="W956" s="1"/>
      <c r="X956" s="3"/>
      <c r="Y956" s="3"/>
      <c r="Z956" s="3"/>
      <c r="AA956" s="3"/>
      <c r="AB956" s="3"/>
      <c r="AC956" s="3"/>
      <c r="AD956" s="3"/>
      <c r="AE956" s="3"/>
      <c r="AF956" s="3"/>
      <c r="AG956" s="3"/>
      <c r="AH956" s="3"/>
      <c r="AI956" s="3"/>
    </row>
    <row r="957" spans="1:35" ht="14.5">
      <c r="A957" s="84" t="s">
        <v>4</v>
      </c>
      <c r="B957" s="90">
        <f t="shared" si="272"/>
        <v>0.25213762023136477</v>
      </c>
      <c r="C957" s="90">
        <f t="shared" si="272"/>
        <v>0.34353507457150972</v>
      </c>
      <c r="D957" s="90">
        <f t="shared" si="272"/>
        <v>0.45128611374865973</v>
      </c>
      <c r="E957" s="90">
        <f t="shared" si="272"/>
        <v>0.5725904858244486</v>
      </c>
      <c r="F957" s="90">
        <f t="shared" si="272"/>
        <v>0.67365798560351386</v>
      </c>
      <c r="G957" s="90">
        <f t="shared" si="272"/>
        <v>0.74605800046257287</v>
      </c>
      <c r="H957" s="90">
        <f t="shared" si="272"/>
        <v>0.81189570930314336</v>
      </c>
      <c r="I957" s="90">
        <f t="shared" si="272"/>
        <v>0.87462837492462386</v>
      </c>
      <c r="J957" s="90">
        <f t="shared" si="272"/>
        <v>0.93214226965749014</v>
      </c>
      <c r="K957" s="90">
        <f t="shared" si="272"/>
        <v>0.97422561064819568</v>
      </c>
      <c r="M957" s="32"/>
      <c r="N957" s="6"/>
      <c r="O957" s="1"/>
      <c r="P957" s="6"/>
      <c r="Q957" s="6"/>
      <c r="R957" s="1"/>
      <c r="S957" s="1"/>
      <c r="T957" s="1"/>
      <c r="U957" s="1"/>
      <c r="V957" s="1"/>
      <c r="W957" s="1"/>
      <c r="X957" s="3"/>
      <c r="Y957" s="3"/>
      <c r="Z957" s="3"/>
      <c r="AA957" s="3"/>
      <c r="AB957" s="3"/>
      <c r="AC957" s="3"/>
      <c r="AD957" s="3"/>
      <c r="AE957" s="3"/>
      <c r="AF957" s="3"/>
      <c r="AG957" s="3"/>
      <c r="AH957" s="3"/>
      <c r="AI957" s="3"/>
    </row>
    <row r="958" spans="1:35" ht="14.5">
      <c r="A958" s="84" t="s">
        <v>0</v>
      </c>
      <c r="B958" s="90">
        <f t="shared" si="272"/>
        <v>1.1757292876692502</v>
      </c>
      <c r="C958" s="90">
        <f t="shared" si="272"/>
        <v>1.2834899439784604</v>
      </c>
      <c r="D958" s="90">
        <f t="shared" si="272"/>
        <v>1.4749390991708922</v>
      </c>
      <c r="E958" s="90">
        <f t="shared" si="272"/>
        <v>1.7024775654198276</v>
      </c>
      <c r="F958" s="90">
        <f t="shared" si="272"/>
        <v>1.9308520199784218</v>
      </c>
      <c r="G958" s="90">
        <f t="shared" si="272"/>
        <v>2.1556534073976894</v>
      </c>
      <c r="H958" s="90">
        <f t="shared" si="272"/>
        <v>2.4163436183106062</v>
      </c>
      <c r="I958" s="90">
        <f t="shared" si="272"/>
        <v>2.6799530711674042</v>
      </c>
      <c r="J958" s="90">
        <f t="shared" si="272"/>
        <v>2.9271143417453991</v>
      </c>
      <c r="K958" s="90">
        <f t="shared" si="272"/>
        <v>3.1497714616493733</v>
      </c>
      <c r="M958" s="32"/>
      <c r="N958" s="6"/>
      <c r="O958" s="1"/>
      <c r="P958" s="6"/>
      <c r="Q958" s="6"/>
      <c r="R958" s="1"/>
      <c r="S958" s="1"/>
      <c r="T958" s="1"/>
      <c r="U958" s="1"/>
      <c r="V958" s="1"/>
      <c r="W958" s="1"/>
      <c r="X958" s="3"/>
      <c r="Y958" s="3"/>
      <c r="Z958" s="3"/>
      <c r="AA958" s="3"/>
      <c r="AB958" s="3"/>
      <c r="AC958" s="3"/>
      <c r="AD958" s="3"/>
      <c r="AE958" s="3"/>
      <c r="AF958" s="3"/>
      <c r="AG958" s="3"/>
      <c r="AH958" s="3"/>
      <c r="AI958" s="3"/>
    </row>
    <row r="959" spans="1:35" ht="14.5">
      <c r="A959" s="84" t="s">
        <v>1</v>
      </c>
      <c r="B959" s="90">
        <f t="shared" si="272"/>
        <v>0.342789944065579</v>
      </c>
      <c r="C959" s="90">
        <f t="shared" si="272"/>
        <v>0.31561509270336868</v>
      </c>
      <c r="D959" s="90">
        <f t="shared" si="272"/>
        <v>0.30782709920968249</v>
      </c>
      <c r="E959" s="90">
        <f t="shared" si="272"/>
        <v>0.31307341070513289</v>
      </c>
      <c r="F959" s="90">
        <f t="shared" si="272"/>
        <v>0.31932981709298147</v>
      </c>
      <c r="G959" s="90">
        <f t="shared" si="272"/>
        <v>0.32477379453216254</v>
      </c>
      <c r="H959" s="90">
        <f t="shared" si="272"/>
        <v>0.33293872022040227</v>
      </c>
      <c r="I959" s="90">
        <f t="shared" si="272"/>
        <v>0.33729068153948188</v>
      </c>
      <c r="J959" s="90">
        <f t="shared" si="272"/>
        <v>0.34133645227598758</v>
      </c>
      <c r="K959" s="90">
        <f t="shared" si="272"/>
        <v>0.34847281241906869</v>
      </c>
      <c r="M959" s="32"/>
      <c r="N959" s="6"/>
      <c r="O959" s="1"/>
      <c r="P959" s="6"/>
      <c r="Q959" s="6"/>
      <c r="R959" s="1"/>
      <c r="S959" s="1"/>
      <c r="T959" s="1"/>
      <c r="U959" s="1"/>
      <c r="V959" s="1"/>
      <c r="W959" s="1"/>
      <c r="X959" s="3"/>
      <c r="Y959" s="3"/>
      <c r="Z959" s="3"/>
      <c r="AA959" s="3"/>
      <c r="AB959" s="3"/>
      <c r="AC959" s="3"/>
      <c r="AD959" s="3"/>
      <c r="AE959" s="3"/>
      <c r="AF959" s="3"/>
      <c r="AG959" s="3"/>
      <c r="AH959" s="3"/>
      <c r="AI959" s="3"/>
    </row>
    <row r="960" spans="1:35" ht="14.5">
      <c r="A960" s="84" t="s">
        <v>7</v>
      </c>
      <c r="B960" s="90">
        <f t="shared" si="272"/>
        <v>0.32924314889388084</v>
      </c>
      <c r="C960" s="90">
        <f t="shared" si="272"/>
        <v>0.45587161770559803</v>
      </c>
      <c r="D960" s="90">
        <f t="shared" si="272"/>
        <v>0.60407990113646681</v>
      </c>
      <c r="E960" s="90">
        <f t="shared" si="272"/>
        <v>0.75440804904081582</v>
      </c>
      <c r="F960" s="90">
        <f t="shared" si="272"/>
        <v>0.90051068201877971</v>
      </c>
      <c r="G960" s="90">
        <f t="shared" si="272"/>
        <v>0.99967926735428603</v>
      </c>
      <c r="H960" s="90">
        <f t="shared" si="272"/>
        <v>1.0818103116999547</v>
      </c>
      <c r="I960" s="90">
        <f t="shared" si="272"/>
        <v>1.1330744776130215</v>
      </c>
      <c r="J960" s="90">
        <f t="shared" si="272"/>
        <v>1.1519264263063367</v>
      </c>
      <c r="K960" s="90">
        <f t="shared" si="272"/>
        <v>1.1551327703926624</v>
      </c>
      <c r="M960" s="32"/>
      <c r="N960" s="6"/>
      <c r="O960" s="1"/>
      <c r="P960" s="6"/>
      <c r="Q960" s="6"/>
      <c r="R960" s="1"/>
      <c r="S960" s="1"/>
      <c r="T960" s="1"/>
      <c r="U960" s="1"/>
      <c r="V960" s="1"/>
      <c r="W960" s="1"/>
      <c r="X960" s="3"/>
      <c r="Y960" s="3"/>
      <c r="Z960" s="3"/>
      <c r="AA960" s="3"/>
      <c r="AB960" s="3"/>
      <c r="AC960" s="3"/>
      <c r="AD960" s="3"/>
      <c r="AE960" s="3"/>
      <c r="AF960" s="3"/>
      <c r="AG960" s="3"/>
    </row>
    <row r="961" spans="1:33" ht="14.5">
      <c r="A961" s="84" t="s">
        <v>8</v>
      </c>
      <c r="B961" s="90">
        <f t="shared" si="272"/>
        <v>0.36372982047764463</v>
      </c>
      <c r="C961" s="90">
        <f t="shared" si="272"/>
        <v>0.8474299651167696</v>
      </c>
      <c r="D961" s="90">
        <f t="shared" si="272"/>
        <v>1.5206113029384758</v>
      </c>
      <c r="E961" s="90">
        <f t="shared" si="272"/>
        <v>2.0506777502662081</v>
      </c>
      <c r="F961" s="90">
        <f t="shared" si="272"/>
        <v>2.4007528060948058</v>
      </c>
      <c r="G961" s="90">
        <f t="shared" si="272"/>
        <v>2.611503083996475</v>
      </c>
      <c r="H961" s="90">
        <f t="shared" si="272"/>
        <v>2.8094179495196632</v>
      </c>
      <c r="I961" s="90">
        <f t="shared" si="272"/>
        <v>2.9511725394187809</v>
      </c>
      <c r="J961" s="90">
        <f t="shared" si="272"/>
        <v>3.001362782881785</v>
      </c>
      <c r="K961" s="90">
        <f t="shared" si="272"/>
        <v>2.9516580270720474</v>
      </c>
      <c r="M961" s="32"/>
      <c r="N961" s="9" t="s">
        <v>9</v>
      </c>
      <c r="O961" s="1"/>
      <c r="P961" s="6"/>
      <c r="Q961" s="6"/>
      <c r="R961" s="1"/>
      <c r="S961" s="1"/>
      <c r="T961" s="1"/>
      <c r="U961" s="1"/>
      <c r="V961" s="1"/>
      <c r="W961" s="1"/>
      <c r="X961" s="3"/>
      <c r="Y961" s="3"/>
      <c r="Z961" s="3"/>
      <c r="AA961" s="3"/>
      <c r="AB961" s="3"/>
      <c r="AC961" s="3"/>
      <c r="AD961" s="3"/>
      <c r="AE961" s="3"/>
      <c r="AF961" s="3"/>
      <c r="AG961" s="3"/>
    </row>
    <row r="962" spans="1:33" ht="14.5">
      <c r="A962" s="84" t="s">
        <v>89</v>
      </c>
      <c r="B962" s="90">
        <f>SUM(B952:B961)</f>
        <v>5.400180192648957</v>
      </c>
      <c r="C962" s="90">
        <f t="shared" ref="C962:K962" si="273">SUM(C952:C961)</f>
        <v>7.8527431261657883</v>
      </c>
      <c r="D962" s="90">
        <f t="shared" si="273"/>
        <v>10.43918959231932</v>
      </c>
      <c r="E962" s="90">
        <f t="shared" si="273"/>
        <v>12.449334423662327</v>
      </c>
      <c r="F962" s="90">
        <f t="shared" si="273"/>
        <v>13.924821755935167</v>
      </c>
      <c r="G962" s="90">
        <f t="shared" si="273"/>
        <v>14.966441031525923</v>
      </c>
      <c r="H962" s="90">
        <f t="shared" si="273"/>
        <v>15.945699844317879</v>
      </c>
      <c r="I962" s="90">
        <f t="shared" si="273"/>
        <v>16.690541800827106</v>
      </c>
      <c r="J962" s="90">
        <f t="shared" si="273"/>
        <v>17.175895085854705</v>
      </c>
      <c r="K962" s="90">
        <f t="shared" si="273"/>
        <v>17.407141366855122</v>
      </c>
      <c r="M962" s="32"/>
      <c r="N962" s="9"/>
      <c r="O962" s="1"/>
      <c r="P962" s="6"/>
      <c r="Q962" s="6"/>
      <c r="R962" s="1"/>
      <c r="S962" s="1"/>
      <c r="T962" s="1"/>
      <c r="U962" s="1"/>
      <c r="V962" s="1"/>
      <c r="W962" s="1"/>
      <c r="X962" s="3"/>
      <c r="Y962" s="3"/>
      <c r="Z962" s="3"/>
      <c r="AA962" s="3"/>
      <c r="AB962" s="3"/>
      <c r="AC962" s="3"/>
      <c r="AD962" s="3"/>
      <c r="AE962" s="3"/>
      <c r="AF962" s="3"/>
      <c r="AG962" s="3"/>
    </row>
    <row r="964" spans="1:33">
      <c r="A964" s="8" t="s">
        <v>139</v>
      </c>
    </row>
    <row r="965" spans="1:33" ht="14.5">
      <c r="A965" s="129"/>
      <c r="B965" s="129">
        <v>2010</v>
      </c>
      <c r="C965" s="129">
        <v>2020</v>
      </c>
      <c r="D965" s="129">
        <v>2030</v>
      </c>
      <c r="E965" s="129">
        <v>2040</v>
      </c>
      <c r="F965" s="129">
        <v>2050</v>
      </c>
      <c r="G965" s="129">
        <v>2060</v>
      </c>
      <c r="H965" s="129">
        <v>2070</v>
      </c>
      <c r="I965" s="129">
        <v>2080</v>
      </c>
      <c r="J965" s="129">
        <v>2090</v>
      </c>
      <c r="K965" s="129">
        <v>2100</v>
      </c>
    </row>
    <row r="966" spans="1:33" ht="14.5">
      <c r="A966" s="129" t="s">
        <v>5</v>
      </c>
      <c r="B966" s="135">
        <f t="shared" ref="B966:B975" si="274">B$923*B53/B$63</f>
        <v>4.8018724486890534E-2</v>
      </c>
      <c r="C966" s="135">
        <f t="shared" ref="C966:C975" si="275">C$976*C53/C$63</f>
        <v>0.28212073594756043</v>
      </c>
      <c r="D966" s="135">
        <f t="shared" ref="D966:K966" si="276">D$976*D53/D$63</f>
        <v>0.45633520902392199</v>
      </c>
      <c r="E966" s="135">
        <f t="shared" si="276"/>
        <v>0.72279732419192266</v>
      </c>
      <c r="F966" s="135">
        <f t="shared" si="276"/>
        <v>1.0666721524746956</v>
      </c>
      <c r="G966" s="135">
        <f t="shared" si="276"/>
        <v>1.450600665597952</v>
      </c>
      <c r="H966" s="135">
        <f t="shared" si="276"/>
        <v>1.8464100137140396</v>
      </c>
      <c r="I966" s="135">
        <f t="shared" si="276"/>
        <v>2.200304855505673</v>
      </c>
      <c r="J966" s="135">
        <f t="shared" si="276"/>
        <v>2.5320043912016184</v>
      </c>
      <c r="K966" s="135">
        <f t="shared" si="276"/>
        <v>2.8727839237816868</v>
      </c>
    </row>
    <row r="967" spans="1:33" ht="14.5">
      <c r="A967" s="129" t="s">
        <v>6</v>
      </c>
      <c r="B967" s="135">
        <f t="shared" si="274"/>
        <v>0.34287686084205932</v>
      </c>
      <c r="C967" s="135">
        <f t="shared" si="275"/>
        <v>2.7767916710835006</v>
      </c>
      <c r="D967" s="135">
        <f t="shared" ref="D967:K975" si="277">D$976*D54/D$63</f>
        <v>3.9610842229461549</v>
      </c>
      <c r="E967" s="135">
        <f t="shared" si="277"/>
        <v>4.4448921032432365</v>
      </c>
      <c r="F967" s="135">
        <f t="shared" si="277"/>
        <v>4.526707619038862</v>
      </c>
      <c r="G967" s="135">
        <f t="shared" si="277"/>
        <v>4.380376280331995</v>
      </c>
      <c r="H967" s="135">
        <f t="shared" si="277"/>
        <v>4.1292715648349771</v>
      </c>
      <c r="I967" s="135">
        <f t="shared" si="277"/>
        <v>3.7900746475226152</v>
      </c>
      <c r="J967" s="135">
        <f t="shared" si="277"/>
        <v>3.3931332331518012</v>
      </c>
      <c r="K967" s="135">
        <f t="shared" si="277"/>
        <v>2.9263244126892571</v>
      </c>
    </row>
    <row r="968" spans="1:33" ht="14.5">
      <c r="A968" s="129" t="s">
        <v>11</v>
      </c>
      <c r="B968" s="135">
        <f t="shared" si="274"/>
        <v>0.54919035803458505</v>
      </c>
      <c r="C968" s="135">
        <f t="shared" si="275"/>
        <v>2.1710005934458647</v>
      </c>
      <c r="D968" s="135">
        <f t="shared" si="277"/>
        <v>2.6198541991554092</v>
      </c>
      <c r="E968" s="135">
        <f t="shared" si="277"/>
        <v>3.0527611586507808</v>
      </c>
      <c r="F968" s="135">
        <f t="shared" si="277"/>
        <v>3.4042317910420485</v>
      </c>
      <c r="G968" s="135">
        <f t="shared" si="277"/>
        <v>3.6964544424369827</v>
      </c>
      <c r="H968" s="135">
        <f t="shared" si="277"/>
        <v>3.9894054629725773</v>
      </c>
      <c r="I968" s="135">
        <f t="shared" si="277"/>
        <v>4.2331795488860999</v>
      </c>
      <c r="J968" s="135">
        <f t="shared" si="277"/>
        <v>4.4424833785915192</v>
      </c>
      <c r="K968" s="135">
        <f t="shared" si="277"/>
        <v>4.6294541655075818</v>
      </c>
    </row>
    <row r="969" spans="1:33" ht="14.5">
      <c r="A969" s="129" t="s">
        <v>2</v>
      </c>
      <c r="B969" s="135">
        <f t="shared" si="274"/>
        <v>0.10298072485355893</v>
      </c>
      <c r="C969" s="135">
        <f t="shared" si="275"/>
        <v>0.54160392840017368</v>
      </c>
      <c r="D969" s="135">
        <f t="shared" si="277"/>
        <v>0.67595702787317791</v>
      </c>
      <c r="E969" s="135">
        <f t="shared" si="277"/>
        <v>0.71448980853583788</v>
      </c>
      <c r="F969" s="135">
        <f t="shared" si="277"/>
        <v>0.70697114815798534</v>
      </c>
      <c r="G969" s="135">
        <f t="shared" si="277"/>
        <v>0.70511333145019583</v>
      </c>
      <c r="H969" s="135">
        <f t="shared" si="277"/>
        <v>0.71978857845044131</v>
      </c>
      <c r="I969" s="135">
        <f t="shared" si="277"/>
        <v>0.72692429767821576</v>
      </c>
      <c r="J969" s="135">
        <f t="shared" si="277"/>
        <v>0.72077667944593871</v>
      </c>
      <c r="K969" s="135">
        <f t="shared" si="277"/>
        <v>0.70288404591589682</v>
      </c>
    </row>
    <row r="970" spans="1:33" ht="14.5">
      <c r="A970" s="129" t="s">
        <v>3</v>
      </c>
      <c r="B970" s="135">
        <f t="shared" si="274"/>
        <v>0.19114426505536442</v>
      </c>
      <c r="C970" s="135">
        <f t="shared" si="275"/>
        <v>0.86245333178182604</v>
      </c>
      <c r="D970" s="135">
        <f t="shared" si="277"/>
        <v>1.0446061954927717</v>
      </c>
      <c r="E970" s="135">
        <f t="shared" si="277"/>
        <v>1.2234166813449108</v>
      </c>
      <c r="F970" s="135">
        <f t="shared" si="277"/>
        <v>1.3739860794720236</v>
      </c>
      <c r="G970" s="135">
        <f t="shared" si="277"/>
        <v>1.4559956565240062</v>
      </c>
      <c r="H970" s="135">
        <f t="shared" si="277"/>
        <v>1.5208666065984255</v>
      </c>
      <c r="I970" s="135">
        <f t="shared" si="277"/>
        <v>1.5679082042050687</v>
      </c>
      <c r="J970" s="135">
        <f t="shared" si="277"/>
        <v>1.5809690671311696</v>
      </c>
      <c r="K970" s="135">
        <f t="shared" si="277"/>
        <v>1.5432562849840974</v>
      </c>
      <c r="N970" s="8" t="s">
        <v>9</v>
      </c>
    </row>
    <row r="971" spans="1:33" ht="14.5">
      <c r="A971" s="129" t="s">
        <v>4</v>
      </c>
      <c r="B971" s="135">
        <f t="shared" si="274"/>
        <v>0.10597162256062219</v>
      </c>
      <c r="C971" s="135">
        <f t="shared" si="275"/>
        <v>0.49470364672667699</v>
      </c>
      <c r="D971" s="135">
        <f t="shared" si="277"/>
        <v>0.65000003444375321</v>
      </c>
      <c r="E971" s="135">
        <f t="shared" si="277"/>
        <v>0.82433252208753804</v>
      </c>
      <c r="F971" s="135">
        <f t="shared" si="277"/>
        <v>0.96927782330412759</v>
      </c>
      <c r="G971" s="135">
        <f t="shared" si="277"/>
        <v>1.0727730432313307</v>
      </c>
      <c r="H971" s="135">
        <f t="shared" si="277"/>
        <v>1.1667781999370865</v>
      </c>
      <c r="I971" s="135">
        <f t="shared" si="277"/>
        <v>1.2564160465207534</v>
      </c>
      <c r="J971" s="135">
        <f t="shared" si="277"/>
        <v>1.3386573480868824</v>
      </c>
      <c r="K971" s="135">
        <f t="shared" si="277"/>
        <v>1.3987524920429752</v>
      </c>
    </row>
    <row r="972" spans="1:33" ht="14.5">
      <c r="A972" s="129" t="s">
        <v>0</v>
      </c>
      <c r="B972" s="135">
        <f t="shared" si="274"/>
        <v>0.49415053648886637</v>
      </c>
      <c r="C972" s="135">
        <f t="shared" si="275"/>
        <v>1.8482746095580795</v>
      </c>
      <c r="D972" s="135">
        <f t="shared" si="277"/>
        <v>2.1243961115928873</v>
      </c>
      <c r="E972" s="135">
        <f t="shared" si="277"/>
        <v>2.4509796443426257</v>
      </c>
      <c r="F972" s="135">
        <f t="shared" si="277"/>
        <v>2.7781635236913327</v>
      </c>
      <c r="G972" s="135">
        <f t="shared" si="277"/>
        <v>3.099660970825576</v>
      </c>
      <c r="H972" s="135">
        <f t="shared" si="277"/>
        <v>3.4725359736434318</v>
      </c>
      <c r="I972" s="135">
        <f t="shared" si="277"/>
        <v>3.8497905385558564</v>
      </c>
      <c r="J972" s="135">
        <f t="shared" si="277"/>
        <v>4.2036535085011959</v>
      </c>
      <c r="K972" s="135">
        <f t="shared" si="277"/>
        <v>4.5223104722288747</v>
      </c>
    </row>
    <row r="973" spans="1:33" ht="14.5">
      <c r="A973" s="129" t="s">
        <v>1</v>
      </c>
      <c r="B973" s="135">
        <f t="shared" si="274"/>
        <v>0.1440721401937605</v>
      </c>
      <c r="C973" s="135">
        <f t="shared" si="275"/>
        <v>0.45449780496819037</v>
      </c>
      <c r="D973" s="135">
        <f t="shared" si="277"/>
        <v>0.44337199615331274</v>
      </c>
      <c r="E973" s="135">
        <f t="shared" si="277"/>
        <v>0.45071757326445328</v>
      </c>
      <c r="F973" s="135">
        <f t="shared" si="277"/>
        <v>0.45946061153078949</v>
      </c>
      <c r="G973" s="135">
        <f t="shared" si="277"/>
        <v>0.46699931065149591</v>
      </c>
      <c r="H973" s="135">
        <f t="shared" si="277"/>
        <v>0.47846741424651879</v>
      </c>
      <c r="I973" s="135">
        <f t="shared" si="277"/>
        <v>0.48452284053172606</v>
      </c>
      <c r="J973" s="135">
        <f t="shared" si="277"/>
        <v>0.49019614803763301</v>
      </c>
      <c r="K973" s="135">
        <f t="shared" si="277"/>
        <v>0.5003227275621398</v>
      </c>
    </row>
    <row r="974" spans="1:33" ht="14.5">
      <c r="A974" s="129" t="s">
        <v>7</v>
      </c>
      <c r="B974" s="135">
        <f t="shared" si="274"/>
        <v>0.13837851992589267</v>
      </c>
      <c r="C974" s="135">
        <f t="shared" si="275"/>
        <v>0.65647256542709953</v>
      </c>
      <c r="D974" s="135">
        <f t="shared" si="277"/>
        <v>0.87007320762403717</v>
      </c>
      <c r="E974" s="135">
        <f t="shared" si="277"/>
        <v>1.0860870118257937</v>
      </c>
      <c r="F974" s="135">
        <f t="shared" si="277"/>
        <v>1.2956797846719172</v>
      </c>
      <c r="G974" s="135">
        <f t="shared" si="277"/>
        <v>1.4374605851421667</v>
      </c>
      <c r="H974" s="135">
        <f t="shared" si="277"/>
        <v>1.5546734311997241</v>
      </c>
      <c r="I974" s="135">
        <f t="shared" si="277"/>
        <v>1.6276775329851476</v>
      </c>
      <c r="J974" s="135">
        <f t="shared" si="277"/>
        <v>1.6542912227304647</v>
      </c>
      <c r="K974" s="135">
        <f t="shared" si="277"/>
        <v>1.6584914454796722</v>
      </c>
    </row>
    <row r="975" spans="1:33" ht="14.5">
      <c r="A975" s="129" t="s">
        <v>8</v>
      </c>
      <c r="B975" s="135">
        <f t="shared" si="274"/>
        <v>0.15287301916441659</v>
      </c>
      <c r="C975" s="135">
        <f t="shared" si="275"/>
        <v>1.2203315618110517</v>
      </c>
      <c r="D975" s="135">
        <f t="shared" si="277"/>
        <v>2.1901790663916816</v>
      </c>
      <c r="E975" s="135">
        <f t="shared" si="277"/>
        <v>2.9522676392915419</v>
      </c>
      <c r="F975" s="135">
        <f t="shared" si="277"/>
        <v>3.4542698281801711</v>
      </c>
      <c r="G975" s="135">
        <f t="shared" si="277"/>
        <v>3.755137146294095</v>
      </c>
      <c r="H975" s="135">
        <f t="shared" si="277"/>
        <v>4.0374244874689635</v>
      </c>
      <c r="I975" s="135">
        <f t="shared" si="277"/>
        <v>4.2394011455399063</v>
      </c>
      <c r="J975" s="135">
        <f t="shared" si="277"/>
        <v>4.3102823188733943</v>
      </c>
      <c r="K975" s="135">
        <f t="shared" si="277"/>
        <v>4.2378674671452234</v>
      </c>
      <c r="L975" s="8" t="s">
        <v>140</v>
      </c>
      <c r="M975" s="11">
        <f>MIN(B966:K975)</f>
        <v>4.8018724486890534E-2</v>
      </c>
    </row>
    <row r="976" spans="1:33" ht="14.5">
      <c r="A976" s="129" t="s">
        <v>89</v>
      </c>
      <c r="B976" s="140">
        <f>'[8]3rd GHG Study'!$D$59/10^4</f>
        <v>7.8929</v>
      </c>
      <c r="C976" s="140">
        <f>$B$976*C$962/$B$962</f>
        <v>11.477564453291025</v>
      </c>
      <c r="D976" s="140">
        <f t="shared" ref="D976:K976" si="278">$B$976*D$962/$B$962</f>
        <v>15.257912994343917</v>
      </c>
      <c r="E976" s="140">
        <f t="shared" si="278"/>
        <v>18.195939425555377</v>
      </c>
      <c r="F976" s="140">
        <f t="shared" si="278"/>
        <v>20.35251078973862</v>
      </c>
      <c r="G976" s="140">
        <f t="shared" si="278"/>
        <v>21.874940872998014</v>
      </c>
      <c r="H976" s="140">
        <f t="shared" si="278"/>
        <v>23.30622494274203</v>
      </c>
      <c r="I976" s="140">
        <f t="shared" si="278"/>
        <v>24.394885481613397</v>
      </c>
      <c r="J976" s="140">
        <f t="shared" si="278"/>
        <v>25.104277540161576</v>
      </c>
      <c r="K976" s="140">
        <f t="shared" si="278"/>
        <v>25.442266960179953</v>
      </c>
      <c r="L976" s="8" t="s">
        <v>141</v>
      </c>
      <c r="M976" s="11">
        <f>MAX(B966:K975)</f>
        <v>4.6294541655075818</v>
      </c>
    </row>
    <row r="978" spans="1:31" ht="14.5">
      <c r="A978" s="34" t="s">
        <v>71</v>
      </c>
      <c r="B978" s="35"/>
      <c r="C978" s="35"/>
      <c r="D978" s="35"/>
      <c r="E978" s="35"/>
      <c r="F978" s="35"/>
      <c r="G978" s="35"/>
      <c r="H978" s="35"/>
      <c r="I978" s="35"/>
      <c r="J978" s="35"/>
      <c r="K978" s="35"/>
      <c r="L978" s="35"/>
      <c r="M978" s="35"/>
      <c r="N978" s="35"/>
      <c r="O978" s="35"/>
      <c r="P978" s="35"/>
      <c r="Q978" s="35"/>
      <c r="R978" s="35"/>
      <c r="S978" s="35"/>
      <c r="T978" s="35"/>
    </row>
    <row r="979" spans="1:31" hidden="1" outlineLevel="1"/>
    <row r="980" spans="1:31" ht="14.5" hidden="1" outlineLevel="1">
      <c r="A980" s="10" t="s">
        <v>137</v>
      </c>
      <c r="B980" s="5"/>
      <c r="C980" s="5"/>
      <c r="D980" s="5"/>
      <c r="E980" s="5"/>
      <c r="F980" s="5"/>
      <c r="G980" s="5"/>
      <c r="H980" s="5"/>
      <c r="I980" s="5"/>
      <c r="J980" s="5"/>
      <c r="K980" s="5"/>
      <c r="U980" s="81"/>
      <c r="V980" s="81"/>
      <c r="W980" s="81"/>
      <c r="X980" s="81"/>
      <c r="Y980" s="81"/>
      <c r="Z980" s="81"/>
      <c r="AA980" s="81"/>
      <c r="AB980" s="81"/>
      <c r="AC980" s="81"/>
      <c r="AD980" s="81"/>
      <c r="AE980" s="81"/>
    </row>
    <row r="981" spans="1:31" ht="14.5" hidden="1" outlineLevel="1">
      <c r="A981" s="23" t="s">
        <v>63</v>
      </c>
      <c r="B981" s="59"/>
      <c r="C981" s="23"/>
      <c r="D981" s="59"/>
      <c r="E981" s="59"/>
      <c r="F981" s="59"/>
      <c r="G981" s="59"/>
      <c r="H981" s="59"/>
      <c r="I981" s="59"/>
      <c r="J981" s="59"/>
      <c r="K981" s="75"/>
      <c r="L981" s="32"/>
      <c r="U981" s="81"/>
      <c r="V981" s="81"/>
      <c r="W981" s="81"/>
      <c r="X981" s="81"/>
      <c r="Y981" s="81"/>
      <c r="Z981" s="81"/>
      <c r="AA981" s="81"/>
      <c r="AB981" s="81"/>
      <c r="AC981" s="81"/>
      <c r="AD981" s="81"/>
      <c r="AE981" s="81"/>
    </row>
    <row r="982" spans="1:31" ht="14.5" hidden="1" outlineLevel="1">
      <c r="A982" s="23"/>
      <c r="B982" s="69">
        <v>2010</v>
      </c>
      <c r="C982" s="69">
        <v>2020</v>
      </c>
      <c r="D982" s="69">
        <v>2030</v>
      </c>
      <c r="E982" s="69">
        <v>2040</v>
      </c>
      <c r="F982" s="69">
        <v>2050</v>
      </c>
      <c r="G982" s="69">
        <v>2060</v>
      </c>
      <c r="H982" s="69">
        <v>2070</v>
      </c>
      <c r="I982" s="69">
        <v>2080</v>
      </c>
      <c r="J982" s="69">
        <v>2090</v>
      </c>
      <c r="K982" s="69">
        <v>2100</v>
      </c>
      <c r="L982" s="6"/>
      <c r="O982" s="1"/>
      <c r="U982" s="81"/>
      <c r="V982" s="81"/>
      <c r="W982" s="81"/>
      <c r="X982" s="81"/>
      <c r="Y982" s="81"/>
      <c r="Z982" s="81"/>
      <c r="AA982" s="81"/>
      <c r="AB982" s="81"/>
      <c r="AC982" s="81"/>
      <c r="AD982" s="81"/>
      <c r="AE982" s="81"/>
    </row>
    <row r="983" spans="1:31" ht="14.5" hidden="1" outlineLevel="1">
      <c r="A983" s="23" t="s">
        <v>5</v>
      </c>
      <c r="B983" s="46">
        <f>[9]trucks!W15</f>
        <v>471.43534095371001</v>
      </c>
      <c r="C983" s="46">
        <f>[9]trucks!X15</f>
        <v>633.024389798568</v>
      </c>
      <c r="D983" s="46">
        <f>[9]trucks!Y15</f>
        <v>829.74568673600515</v>
      </c>
      <c r="E983" s="46">
        <f>[9]trucks!Z15</f>
        <v>1066.324712181289</v>
      </c>
      <c r="F983" s="46">
        <f>[9]trucks!AA15</f>
        <v>1365.1280878857985</v>
      </c>
      <c r="G983" s="46">
        <f>[9]trucks!AB15</f>
        <v>1735.6962333514568</v>
      </c>
      <c r="H983" s="46">
        <f>[9]trucks!AC15</f>
        <v>2201.9673760816909</v>
      </c>
      <c r="I983" s="46">
        <f>[9]trucks!AD15</f>
        <v>2761.0329506059193</v>
      </c>
      <c r="J983" s="46">
        <f>[9]trucks!AE15</f>
        <v>3457.6844363744112</v>
      </c>
      <c r="K983" s="46">
        <f>[9]trucks!AF15</f>
        <v>4325.7816949767857</v>
      </c>
      <c r="L983" s="6"/>
      <c r="O983" s="1"/>
      <c r="U983" s="81"/>
      <c r="V983" s="81"/>
      <c r="W983" s="81"/>
      <c r="X983" s="81"/>
      <c r="Y983" s="81"/>
      <c r="Z983" s="81"/>
      <c r="AA983" s="81"/>
      <c r="AB983" s="81"/>
      <c r="AC983" s="81"/>
      <c r="AD983" s="81"/>
      <c r="AE983" s="81"/>
    </row>
    <row r="984" spans="1:31" ht="14.5" hidden="1" outlineLevel="1">
      <c r="A984" s="23" t="s">
        <v>6</v>
      </c>
      <c r="B984" s="46">
        <f>[9]trucks!W16</f>
        <v>1756.2807949301623</v>
      </c>
      <c r="C984" s="46">
        <f>[9]trucks!X16</f>
        <v>2404.9503917082129</v>
      </c>
      <c r="D984" s="46">
        <f>[9]trucks!Y16</f>
        <v>3096.9500527228438</v>
      </c>
      <c r="E984" s="46">
        <f>[9]trucks!Z16</f>
        <v>3667.7880368083261</v>
      </c>
      <c r="F984" s="46">
        <f>[9]trucks!AA16</f>
        <v>4318.8548521477132</v>
      </c>
      <c r="G984" s="46">
        <f>[9]trucks!AB16</f>
        <v>4789.9594928173246</v>
      </c>
      <c r="H984" s="46">
        <f>[9]trucks!AC16</f>
        <v>5303.0704025775312</v>
      </c>
      <c r="I984" s="46">
        <f>[9]trucks!AD16</f>
        <v>5719.448854792503</v>
      </c>
      <c r="J984" s="46">
        <f>[9]trucks!AE16</f>
        <v>6163.4883215903401</v>
      </c>
      <c r="K984" s="46">
        <f>[9]trucks!AF16</f>
        <v>6637.0263902037059</v>
      </c>
      <c r="L984" s="6"/>
      <c r="O984" s="1"/>
      <c r="U984" s="81"/>
      <c r="V984" s="81"/>
      <c r="W984" s="81"/>
      <c r="X984" s="81"/>
      <c r="Y984" s="81"/>
      <c r="Z984" s="81"/>
      <c r="AA984" s="81"/>
      <c r="AB984" s="81"/>
      <c r="AC984" s="81"/>
      <c r="AD984" s="81"/>
      <c r="AE984" s="81"/>
    </row>
    <row r="985" spans="1:31" ht="14.5" hidden="1" outlineLevel="1">
      <c r="A985" s="23" t="s">
        <v>11</v>
      </c>
      <c r="B985" s="46">
        <f>[9]trucks!W17</f>
        <v>1500.9828364789353</v>
      </c>
      <c r="C985" s="46">
        <f>[9]trucks!X17</f>
        <v>1666.7120273063058</v>
      </c>
      <c r="D985" s="46">
        <f>[9]trucks!Y17</f>
        <v>1849.1547689734457</v>
      </c>
      <c r="E985" s="46">
        <f>[9]trucks!Z17</f>
        <v>2001.3084488133888</v>
      </c>
      <c r="F985" s="46">
        <f>[9]trucks!AA17</f>
        <v>2167.0934528419571</v>
      </c>
      <c r="G985" s="46">
        <f>[9]trucks!AB17</f>
        <v>2296.6886906101377</v>
      </c>
      <c r="H985" s="46">
        <f>[9]trucks!AC17</f>
        <v>2433.3866824523807</v>
      </c>
      <c r="I985" s="46">
        <f>[9]trucks!AD17</f>
        <v>2590.5622917462338</v>
      </c>
      <c r="J985" s="46">
        <f>[9]trucks!AE17</f>
        <v>2757.2245408232729</v>
      </c>
      <c r="K985" s="46">
        <f>[9]trucks!AF17</f>
        <v>2933.9810941105093</v>
      </c>
      <c r="L985" s="6"/>
      <c r="O985" s="1"/>
      <c r="P985" s="80"/>
      <c r="Q985" s="81"/>
      <c r="R985" s="81"/>
      <c r="S985" s="81"/>
      <c r="T985" s="81"/>
      <c r="U985" s="81"/>
      <c r="V985" s="81"/>
      <c r="W985" s="81"/>
      <c r="X985" s="81"/>
      <c r="Y985" s="81"/>
      <c r="Z985" s="81"/>
      <c r="AA985" s="81"/>
      <c r="AB985" s="81"/>
      <c r="AC985" s="81"/>
      <c r="AD985" s="81"/>
      <c r="AE985" s="81"/>
    </row>
    <row r="986" spans="1:31" ht="14.5" hidden="1" outlineLevel="1">
      <c r="A986" s="23" t="s">
        <v>2</v>
      </c>
      <c r="B986" s="46">
        <f>[9]trucks!W18</f>
        <v>344.16736183375639</v>
      </c>
      <c r="C986" s="46">
        <f>[9]trucks!X18</f>
        <v>419.57106494545206</v>
      </c>
      <c r="D986" s="46">
        <f>[9]trucks!Y18</f>
        <v>524.51929581781269</v>
      </c>
      <c r="E986" s="46">
        <f>[9]trucks!Z18</f>
        <v>639.35870544083559</v>
      </c>
      <c r="F986" s="46">
        <f>[9]trucks!AA18</f>
        <v>772.64981758234921</v>
      </c>
      <c r="G986" s="46">
        <f>[9]trucks!AB18</f>
        <v>887.60394111867527</v>
      </c>
      <c r="H986" s="46">
        <f>[9]trucks!AC18</f>
        <v>1016.2821424147157</v>
      </c>
      <c r="I986" s="46">
        <f>[9]trucks!AD18</f>
        <v>1110.8645309786591</v>
      </c>
      <c r="J986" s="46">
        <f>[9]trucks!AE18</f>
        <v>1212.8616225755338</v>
      </c>
      <c r="K986" s="46">
        <f>[9]trucks!AF18</f>
        <v>1322.8546863179238</v>
      </c>
      <c r="L986" s="6"/>
      <c r="O986" s="1"/>
      <c r="P986" s="80"/>
      <c r="Q986" s="81"/>
      <c r="R986" s="81"/>
      <c r="S986" s="81"/>
      <c r="T986" s="81"/>
      <c r="U986" s="81"/>
      <c r="V986" s="81"/>
      <c r="W986" s="81"/>
      <c r="X986" s="81"/>
      <c r="Y986" s="81"/>
      <c r="Z986" s="81"/>
      <c r="AA986" s="81"/>
      <c r="AB986" s="81"/>
      <c r="AC986" s="81"/>
      <c r="AD986" s="81"/>
      <c r="AE986" s="81"/>
    </row>
    <row r="987" spans="1:31" ht="14.5" hidden="1" outlineLevel="1">
      <c r="A987" s="23" t="s">
        <v>3</v>
      </c>
      <c r="B987" s="46">
        <f>[9]trucks!W19</f>
        <v>1392.542022312477</v>
      </c>
      <c r="C987" s="46">
        <f>[9]trucks!X19</f>
        <v>1699.5315351158799</v>
      </c>
      <c r="D987" s="46">
        <f>[9]trucks!Y19</f>
        <v>2018.8742840489679</v>
      </c>
      <c r="E987" s="46">
        <f>[9]trucks!Z19</f>
        <v>2339.2432801270506</v>
      </c>
      <c r="F987" s="46">
        <f>[9]trucks!AA19</f>
        <v>2705.3825155698605</v>
      </c>
      <c r="G987" s="46">
        <f>[9]trucks!AB19</f>
        <v>3017.091262690868</v>
      </c>
      <c r="H987" s="46">
        <f>[9]trucks!AC19</f>
        <v>3361.9733056773543</v>
      </c>
      <c r="I987" s="46">
        <f>[9]trucks!AD19</f>
        <v>3706.9217094508281</v>
      </c>
      <c r="J987" s="46">
        <f>[9]trucks!AE19</f>
        <v>4085.0561764568142</v>
      </c>
      <c r="K987" s="46">
        <f>[9]trucks!AF19</f>
        <v>4499.5694009673362</v>
      </c>
      <c r="L987" s="6"/>
      <c r="O987" s="1"/>
      <c r="P987" s="80"/>
      <c r="Q987" s="81"/>
      <c r="R987" s="81"/>
      <c r="S987" s="81"/>
      <c r="T987" s="81"/>
      <c r="U987" s="81"/>
      <c r="V987" s="81"/>
      <c r="W987" s="81"/>
      <c r="X987" s="81"/>
      <c r="Y987" s="81"/>
      <c r="Z987" s="81"/>
      <c r="AA987" s="81"/>
      <c r="AB987" s="81"/>
      <c r="AC987" s="81"/>
      <c r="AD987" s="81"/>
      <c r="AE987" s="81"/>
    </row>
    <row r="988" spans="1:31" ht="14.5" hidden="1" outlineLevel="1">
      <c r="A988" s="23" t="s">
        <v>4</v>
      </c>
      <c r="B988" s="46">
        <f>[9]trucks!W20</f>
        <v>948.8623056090654</v>
      </c>
      <c r="C988" s="46">
        <f>[9]trucks!X20</f>
        <v>1225.6872778447616</v>
      </c>
      <c r="D988" s="46">
        <f>[9]trucks!Y20</f>
        <v>1543.2121268970088</v>
      </c>
      <c r="E988" s="46">
        <f>[9]trucks!Z20</f>
        <v>1882.0187199667835</v>
      </c>
      <c r="F988" s="46">
        <f>[9]trucks!AA20</f>
        <v>2293.3959547062691</v>
      </c>
      <c r="G988" s="46">
        <f>[9]trucks!AB20</f>
        <v>2705.6245264341933</v>
      </c>
      <c r="H988" s="46">
        <f>[9]trucks!AC20</f>
        <v>3190.7244176267545</v>
      </c>
      <c r="I988" s="46">
        <f>[9]trucks!AD20</f>
        <v>3593.2517187220237</v>
      </c>
      <c r="J988" s="46">
        <f>[9]trucks!AE20</f>
        <v>4045.9537402815063</v>
      </c>
      <c r="K988" s="46">
        <f>[9]trucks!AF20</f>
        <v>4555.0847228668154</v>
      </c>
      <c r="L988" s="6"/>
      <c r="O988" s="1"/>
      <c r="P988" s="80"/>
      <c r="Q988" s="81"/>
      <c r="R988" s="81"/>
      <c r="S988" s="81"/>
      <c r="T988" s="81"/>
      <c r="U988" s="81"/>
      <c r="V988" s="81"/>
      <c r="W988" s="81"/>
      <c r="X988" s="81"/>
      <c r="Y988" s="81"/>
      <c r="Z988" s="81"/>
      <c r="AA988" s="81"/>
      <c r="AB988" s="81"/>
      <c r="AC988" s="81"/>
      <c r="AD988" s="81"/>
      <c r="AE988" s="81"/>
    </row>
    <row r="989" spans="1:31" ht="14.5" hidden="1" outlineLevel="1">
      <c r="A989" s="23" t="s">
        <v>0</v>
      </c>
      <c r="B989" s="46">
        <f>[9]trucks!W21</f>
        <v>2650.8767096501665</v>
      </c>
      <c r="C989" s="46">
        <f>[9]trucks!X21</f>
        <v>3099.922416185203</v>
      </c>
      <c r="D989" s="46">
        <f>[9]trucks!Y21</f>
        <v>3511.1288704166973</v>
      </c>
      <c r="E989" s="46">
        <f>[9]trucks!Z21</f>
        <v>3782.6127679288411</v>
      </c>
      <c r="F989" s="46">
        <f>[9]trucks!AA21</f>
        <v>4068.8148961242191</v>
      </c>
      <c r="G989" s="46">
        <f>[9]trucks!AB21</f>
        <v>4342.0316192432556</v>
      </c>
      <c r="H989" s="46">
        <f>[9]trucks!AC21</f>
        <v>4628.6612966425873</v>
      </c>
      <c r="I989" s="46">
        <f>[9]trucks!AD21</f>
        <v>4906.6044828576687</v>
      </c>
      <c r="J989" s="46">
        <f>[9]trucks!AE21</f>
        <v>5197.1599663298948</v>
      </c>
      <c r="K989" s="46">
        <f>[9]trucks!AF21</f>
        <v>5500.9000584163696</v>
      </c>
      <c r="L989" s="6"/>
      <c r="O989" s="1"/>
      <c r="P989" s="1"/>
      <c r="Q989" s="1"/>
      <c r="R989" s="1"/>
      <c r="S989" s="1"/>
      <c r="T989" s="1"/>
      <c r="U989" s="1"/>
      <c r="V989" s="1"/>
      <c r="W989" s="1"/>
      <c r="X989" s="1"/>
      <c r="Y989" s="1"/>
      <c r="Z989" s="1"/>
    </row>
    <row r="990" spans="1:31" ht="14.5" hidden="1" outlineLevel="1">
      <c r="A990" s="23" t="s">
        <v>1</v>
      </c>
      <c r="B990" s="46">
        <f>[9]trucks!W22</f>
        <v>376.19284665737285</v>
      </c>
      <c r="C990" s="46">
        <f>[9]trucks!X22</f>
        <v>400.64328987563681</v>
      </c>
      <c r="D990" s="46">
        <f>[9]trucks!Y22</f>
        <v>419.6231665488034</v>
      </c>
      <c r="E990" s="46">
        <f>[9]trucks!Z22</f>
        <v>432.02917533874927</v>
      </c>
      <c r="F990" s="46">
        <f>[9]trucks!AA22</f>
        <v>444.76350240721496</v>
      </c>
      <c r="G990" s="46">
        <f>[9]trucks!AB22</f>
        <v>453.10092834410239</v>
      </c>
      <c r="H990" s="46">
        <f>[9]trucks!AC22</f>
        <v>461.57909087610665</v>
      </c>
      <c r="I990" s="46">
        <f>[9]trucks!AD22</f>
        <v>481.54025297753782</v>
      </c>
      <c r="J990" s="46">
        <f>[9]trucks!AE22</f>
        <v>502.28155985860036</v>
      </c>
      <c r="K990" s="46">
        <f>[9]trucks!AF22</f>
        <v>523.83350202250688</v>
      </c>
      <c r="L990" s="6"/>
      <c r="O990" s="1"/>
      <c r="P990" s="1"/>
      <c r="Q990" s="1"/>
      <c r="R990" s="1"/>
      <c r="S990" s="1"/>
      <c r="T990" s="1"/>
      <c r="U990" s="1"/>
      <c r="V990" s="1"/>
      <c r="W990" s="1"/>
      <c r="X990" s="1"/>
      <c r="Y990" s="1"/>
      <c r="Z990" s="1"/>
    </row>
    <row r="991" spans="1:31" ht="14.5" hidden="1" outlineLevel="1">
      <c r="A991" s="23" t="s">
        <v>7</v>
      </c>
      <c r="B991" s="46">
        <f>[9]trucks!W23</f>
        <v>804.36497073455291</v>
      </c>
      <c r="C991" s="46">
        <f>[9]trucks!X23</f>
        <v>1039.430128282849</v>
      </c>
      <c r="D991" s="46">
        <f>[9]trucks!Y23</f>
        <v>1276.046975601605</v>
      </c>
      <c r="E991" s="46">
        <f>[9]trucks!Z23</f>
        <v>1475.2796036837128</v>
      </c>
      <c r="F991" s="46">
        <f>[9]trucks!AA23</f>
        <v>1700.8612473180049</v>
      </c>
      <c r="G991" s="46">
        <f>[9]trucks!AB23</f>
        <v>1864.2708460058204</v>
      </c>
      <c r="H991" s="46">
        <f>[9]trucks!AC23</f>
        <v>2041.5069367120718</v>
      </c>
      <c r="I991" s="46">
        <f>[9]trucks!AD23</f>
        <v>2250.2335370212359</v>
      </c>
      <c r="J991" s="46">
        <f>[9]trucks!AE23</f>
        <v>2478.136369616107</v>
      </c>
      <c r="K991" s="46">
        <f>[9]trucks!AF23</f>
        <v>2726.9772026859341</v>
      </c>
      <c r="L991" s="6"/>
      <c r="O991" s="1"/>
      <c r="P991" s="1"/>
      <c r="Q991" s="1"/>
      <c r="R991" s="1"/>
      <c r="S991" s="1"/>
      <c r="T991" s="1"/>
      <c r="U991" s="1"/>
      <c r="V991" s="1"/>
      <c r="W991" s="1"/>
      <c r="X991" s="1"/>
      <c r="Y991" s="1"/>
      <c r="Z991" s="1"/>
    </row>
    <row r="992" spans="1:31" ht="14.5" hidden="1" outlineLevel="1">
      <c r="A992" s="23" t="s">
        <v>8</v>
      </c>
      <c r="B992" s="46">
        <f>[9]trucks!W24</f>
        <v>751.8153816580882</v>
      </c>
      <c r="C992" s="46">
        <f>[9]trucks!X24</f>
        <v>969.14918733741479</v>
      </c>
      <c r="D992" s="46">
        <f>[9]trucks!Y24</f>
        <v>1224.7745829674234</v>
      </c>
      <c r="E992" s="46">
        <f>[9]trucks!Z24</f>
        <v>1536.2612612555013</v>
      </c>
      <c r="F992" s="46">
        <f>[9]trucks!AA24</f>
        <v>1914.2359016833675</v>
      </c>
      <c r="G992" s="46">
        <f>[9]trucks!AB24</f>
        <v>2392.1636665920373</v>
      </c>
      <c r="H992" s="46">
        <f>[9]trucks!AC24</f>
        <v>2976.3936233903382</v>
      </c>
      <c r="I992" s="46">
        <f>[9]trucks!AD24</f>
        <v>3468.9913345685031</v>
      </c>
      <c r="J992" s="46">
        <f>[9]trucks!AE24</f>
        <v>4037.1607740937498</v>
      </c>
      <c r="K992" s="46">
        <f>[9]trucks!AF24</f>
        <v>4692.4957557329026</v>
      </c>
      <c r="L992" s="6"/>
      <c r="O992" s="1"/>
      <c r="P992" s="1"/>
      <c r="Q992" s="1"/>
      <c r="R992" s="1"/>
      <c r="S992" s="1"/>
      <c r="T992" s="1"/>
      <c r="U992" s="1"/>
      <c r="V992" s="1"/>
      <c r="W992" s="1"/>
      <c r="X992" s="1"/>
      <c r="Y992" s="1"/>
      <c r="Z992" s="1"/>
    </row>
    <row r="993" spans="1:28" ht="14.5" hidden="1" outlineLevel="1">
      <c r="A993" s="23" t="s">
        <v>89</v>
      </c>
      <c r="B993" s="46">
        <f>SUM(B983:B992)</f>
        <v>10997.520570818288</v>
      </c>
      <c r="C993" s="46">
        <f t="shared" ref="C993:K993" si="279">SUM(C983:C992)</f>
        <v>13558.621708400284</v>
      </c>
      <c r="D993" s="46">
        <f t="shared" si="279"/>
        <v>16294.029810730615</v>
      </c>
      <c r="E993" s="46">
        <f t="shared" si="279"/>
        <v>18822.224711544481</v>
      </c>
      <c r="F993" s="46">
        <f t="shared" si="279"/>
        <v>21751.180228266756</v>
      </c>
      <c r="G993" s="46">
        <f t="shared" si="279"/>
        <v>24484.231207207871</v>
      </c>
      <c r="H993" s="46">
        <f t="shared" si="279"/>
        <v>27615.545274451528</v>
      </c>
      <c r="I993" s="46">
        <f t="shared" si="279"/>
        <v>30589.451663721113</v>
      </c>
      <c r="J993" s="46">
        <f t="shared" si="279"/>
        <v>33937.007508000235</v>
      </c>
      <c r="K993" s="46">
        <f t="shared" si="279"/>
        <v>37718.504508300786</v>
      </c>
      <c r="L993" s="6"/>
      <c r="O993" s="1"/>
      <c r="P993" s="1"/>
      <c r="Q993" s="1"/>
      <c r="R993" s="1"/>
      <c r="S993" s="1"/>
      <c r="T993" s="1"/>
      <c r="U993" s="1"/>
      <c r="V993" s="1"/>
      <c r="W993" s="1"/>
      <c r="X993" s="1"/>
      <c r="Y993" s="1"/>
    </row>
    <row r="994" spans="1:28" hidden="1" outlineLevel="1"/>
    <row r="995" spans="1:28" hidden="1" outlineLevel="1">
      <c r="A995" t="s">
        <v>74</v>
      </c>
    </row>
    <row r="996" spans="1:28" hidden="1" outlineLevel="1">
      <c r="A996" t="s">
        <v>75</v>
      </c>
    </row>
    <row r="997" spans="1:28" hidden="1" outlineLevel="1">
      <c r="A997" t="s">
        <v>76</v>
      </c>
    </row>
    <row r="998" spans="1:28" hidden="1" outlineLevel="1">
      <c r="A998" t="s">
        <v>77</v>
      </c>
    </row>
    <row r="999" spans="1:28" hidden="1" outlineLevel="1">
      <c r="A999" t="s">
        <v>78</v>
      </c>
    </row>
    <row r="1000" spans="1:28" hidden="1" outlineLevel="1">
      <c r="A1000" s="106" t="s">
        <v>143</v>
      </c>
    </row>
    <row r="1001" spans="1:28" hidden="1" outlineLevel="1">
      <c r="A1001" s="8"/>
    </row>
    <row r="1002" spans="1:28" hidden="1" outlineLevel="1">
      <c r="A1002" s="8"/>
    </row>
    <row r="1003" spans="1:28" ht="14.5" hidden="1" outlineLevel="1">
      <c r="A1003" s="21" t="s">
        <v>79</v>
      </c>
      <c r="B1003" s="22"/>
      <c r="C1003" s="22"/>
    </row>
    <row r="1004" spans="1:28" ht="14.5" hidden="1" outlineLevel="1">
      <c r="A1004" t="s">
        <v>34</v>
      </c>
      <c r="B1004">
        <v>0.3</v>
      </c>
      <c r="C1004">
        <v>0.3</v>
      </c>
      <c r="D1004">
        <v>0.3</v>
      </c>
      <c r="E1004">
        <v>0.3</v>
      </c>
      <c r="F1004">
        <v>0.3</v>
      </c>
      <c r="G1004">
        <v>0.3</v>
      </c>
      <c r="H1004">
        <v>0.3</v>
      </c>
      <c r="I1004">
        <v>0.3</v>
      </c>
      <c r="J1004">
        <v>0.3</v>
      </c>
      <c r="K1004">
        <v>0.3</v>
      </c>
      <c r="L1004" s="8" t="s">
        <v>144</v>
      </c>
      <c r="M1004" s="103" t="s">
        <v>145</v>
      </c>
      <c r="N1004" s="25"/>
    </row>
    <row r="1005" spans="1:28" ht="14.5" hidden="1" outlineLevel="1">
      <c r="A1005" s="22" t="s">
        <v>69</v>
      </c>
      <c r="B1005" s="42">
        <v>2010</v>
      </c>
      <c r="C1005" s="82">
        <v>2020</v>
      </c>
      <c r="D1005" s="42">
        <v>2030</v>
      </c>
      <c r="E1005" s="42">
        <v>2040</v>
      </c>
      <c r="F1005" s="42">
        <v>2050</v>
      </c>
      <c r="G1005" s="42">
        <v>2060</v>
      </c>
      <c r="H1005" s="42">
        <v>2070</v>
      </c>
      <c r="I1005" s="42">
        <v>2080</v>
      </c>
      <c r="J1005" s="42">
        <v>2090</v>
      </c>
      <c r="K1005" s="83">
        <v>2100</v>
      </c>
      <c r="M1005" s="104"/>
      <c r="N1005" s="62"/>
    </row>
    <row r="1006" spans="1:28" ht="14.5" hidden="1" outlineLevel="1">
      <c r="A1006" s="63" t="s">
        <v>5</v>
      </c>
      <c r="B1006" s="44">
        <v>4.3446517838311296</v>
      </c>
      <c r="C1006" s="44">
        <f t="shared" ref="C1006:C1015" si="280">B1006*(1-C$1004/100)^10</f>
        <v>4.2160578112540099</v>
      </c>
      <c r="D1006" s="44">
        <f t="shared" ref="D1006:G1015" si="281">$L1006*D$1005+$M1006</f>
        <v>3.7262991651420947</v>
      </c>
      <c r="E1006" s="44">
        <f t="shared" si="281"/>
        <v>3.2365405190301857</v>
      </c>
      <c r="F1006" s="44">
        <f t="shared" si="281"/>
        <v>2.7467818729182625</v>
      </c>
      <c r="G1006" s="44">
        <f t="shared" si="281"/>
        <v>2.2570232268063535</v>
      </c>
      <c r="H1006" s="44">
        <f>$H$1012</f>
        <v>1.7672645806944476</v>
      </c>
      <c r="I1006" s="44">
        <f>H1006*(1-I$1004/100)^10</f>
        <v>1.7149566894447745</v>
      </c>
      <c r="J1006" s="44">
        <f>I1006*(1-J$1004/100)^10</f>
        <v>1.6641970188276412</v>
      </c>
      <c r="K1006" s="44">
        <f>J1006*(1-K$1004/100)^10</f>
        <v>1.6149397442634332</v>
      </c>
      <c r="L1006">
        <f>(H1006-C1006)/(H$1005-C$1005)</f>
        <v>-4.8975864611191244E-2</v>
      </c>
      <c r="M1006" s="105">
        <f>H1006-L1006*H$1005</f>
        <v>103.14730432586032</v>
      </c>
      <c r="N1006" s="36"/>
      <c r="Q1006" s="2"/>
      <c r="R1006" s="2"/>
      <c r="S1006" s="2"/>
      <c r="T1006" s="2"/>
      <c r="U1006" s="2"/>
      <c r="V1006" s="2"/>
      <c r="W1006" s="2"/>
      <c r="X1006" s="2"/>
      <c r="Y1006" s="2"/>
      <c r="Z1006" s="2"/>
      <c r="AA1006" s="2"/>
      <c r="AB1006" s="2"/>
    </row>
    <row r="1007" spans="1:28" ht="14.5" hidden="1" outlineLevel="1">
      <c r="A1007" s="63" t="s">
        <v>6</v>
      </c>
      <c r="B1007" s="44">
        <v>3.4757214270649013</v>
      </c>
      <c r="C1007" s="44">
        <f t="shared" si="280"/>
        <v>3.3728462490032056</v>
      </c>
      <c r="D1007" s="44">
        <f t="shared" si="281"/>
        <v>3.0517299153414541</v>
      </c>
      <c r="E1007" s="44">
        <f t="shared" si="281"/>
        <v>2.7306135816797052</v>
      </c>
      <c r="F1007" s="44">
        <f t="shared" si="281"/>
        <v>2.4094972480179422</v>
      </c>
      <c r="G1007" s="44">
        <f t="shared" si="281"/>
        <v>2.0883809143561933</v>
      </c>
      <c r="H1007" s="44">
        <f t="shared" ref="H1007:H1015" si="282">$H$1012</f>
        <v>1.7672645806944476</v>
      </c>
      <c r="I1007" s="44">
        <f t="shared" ref="I1007:K1015" si="283">H1007*(1-I$1004/100)^10</f>
        <v>1.7149566894447745</v>
      </c>
      <c r="J1007" s="44">
        <f t="shared" si="283"/>
        <v>1.6641970188276412</v>
      </c>
      <c r="K1007" s="44">
        <f t="shared" si="283"/>
        <v>1.6149397442634332</v>
      </c>
      <c r="L1007">
        <f t="shared" ref="L1007:L1015" si="284">(H1007-C1007)/(H$1005-C$1005)</f>
        <v>-3.211163336617516E-2</v>
      </c>
      <c r="M1007" s="105">
        <f t="shared" ref="M1007:M1015" si="285">H1007-L1007*H$1005</f>
        <v>68.238345648677026</v>
      </c>
      <c r="N1007" s="36"/>
      <c r="Q1007" s="2"/>
      <c r="R1007" s="2"/>
      <c r="S1007" s="2"/>
      <c r="T1007" s="2"/>
      <c r="U1007" s="2"/>
      <c r="V1007" s="2"/>
      <c r="W1007" s="2"/>
      <c r="X1007" s="2"/>
      <c r="Y1007" s="2"/>
      <c r="Z1007" s="2"/>
      <c r="AA1007" s="2"/>
      <c r="AB1007" s="2"/>
    </row>
    <row r="1008" spans="1:28" ht="14.5" hidden="1" outlineLevel="1">
      <c r="A1008" s="63" t="s">
        <v>11</v>
      </c>
      <c r="B1008" s="44">
        <v>2.6676161952723114</v>
      </c>
      <c r="C1008" s="44">
        <f t="shared" si="280"/>
        <v>2.58865949610996</v>
      </c>
      <c r="D1008" s="44">
        <f t="shared" si="281"/>
        <v>2.4243805130268541</v>
      </c>
      <c r="E1008" s="44">
        <f t="shared" si="281"/>
        <v>2.2601015299437535</v>
      </c>
      <c r="F1008" s="44">
        <f t="shared" si="281"/>
        <v>2.0958225468606457</v>
      </c>
      <c r="G1008" s="44">
        <f t="shared" si="281"/>
        <v>1.9315435637775451</v>
      </c>
      <c r="H1008" s="44">
        <f t="shared" si="282"/>
        <v>1.7672645806944476</v>
      </c>
      <c r="I1008" s="44">
        <f t="shared" si="283"/>
        <v>1.7149566894447745</v>
      </c>
      <c r="J1008" s="44">
        <f t="shared" si="283"/>
        <v>1.6641970188276412</v>
      </c>
      <c r="K1008" s="44">
        <f t="shared" si="283"/>
        <v>1.6149397442634332</v>
      </c>
      <c r="L1008">
        <f t="shared" si="284"/>
        <v>-1.6427898308310249E-2</v>
      </c>
      <c r="M1008" s="105">
        <f t="shared" si="285"/>
        <v>35.773014078896658</v>
      </c>
      <c r="N1008" s="36"/>
      <c r="Q1008" s="2"/>
      <c r="R1008" s="2"/>
      <c r="S1008" s="2"/>
      <c r="T1008" s="2"/>
      <c r="U1008" s="2"/>
      <c r="V1008" s="2"/>
      <c r="W1008" s="2"/>
      <c r="X1008" s="2"/>
      <c r="Y1008" s="2"/>
      <c r="Z1008" s="2"/>
      <c r="AA1008" s="2"/>
      <c r="AB1008" s="2"/>
    </row>
    <row r="1009" spans="1:28" ht="14.5" hidden="1" outlineLevel="1">
      <c r="A1009" s="63" t="s">
        <v>2</v>
      </c>
      <c r="B1009" s="44">
        <v>3.4757214270649013</v>
      </c>
      <c r="C1009" s="44">
        <f t="shared" si="280"/>
        <v>3.3728462490032056</v>
      </c>
      <c r="D1009" s="44">
        <f t="shared" si="281"/>
        <v>3.0517299153414541</v>
      </c>
      <c r="E1009" s="44">
        <f t="shared" si="281"/>
        <v>2.7306135816797052</v>
      </c>
      <c r="F1009" s="44">
        <f t="shared" si="281"/>
        <v>2.4094972480179422</v>
      </c>
      <c r="G1009" s="44">
        <f t="shared" si="281"/>
        <v>2.0883809143561933</v>
      </c>
      <c r="H1009" s="44">
        <f t="shared" si="282"/>
        <v>1.7672645806944476</v>
      </c>
      <c r="I1009" s="44">
        <f t="shared" si="283"/>
        <v>1.7149566894447745</v>
      </c>
      <c r="J1009" s="44">
        <f t="shared" si="283"/>
        <v>1.6641970188276412</v>
      </c>
      <c r="K1009" s="44">
        <f t="shared" si="283"/>
        <v>1.6149397442634332</v>
      </c>
      <c r="L1009">
        <f t="shared" si="284"/>
        <v>-3.211163336617516E-2</v>
      </c>
      <c r="M1009" s="105">
        <f t="shared" si="285"/>
        <v>68.238345648677026</v>
      </c>
      <c r="N1009" s="36"/>
      <c r="Q1009" s="2"/>
      <c r="R1009" s="2"/>
      <c r="S1009" s="2"/>
      <c r="T1009" s="2"/>
      <c r="U1009" s="2"/>
      <c r="V1009" s="2"/>
      <c r="W1009" s="2"/>
      <c r="X1009" s="2"/>
      <c r="Y1009" s="2"/>
      <c r="Z1009" s="2"/>
      <c r="AA1009" s="2"/>
      <c r="AB1009" s="2"/>
    </row>
    <row r="1010" spans="1:28" ht="14.5" hidden="1" outlineLevel="1">
      <c r="A1010" s="63" t="s">
        <v>3</v>
      </c>
      <c r="B1010" s="44">
        <v>3.301935355711656</v>
      </c>
      <c r="C1010" s="44">
        <f t="shared" si="280"/>
        <v>3.204203936553045</v>
      </c>
      <c r="D1010" s="44">
        <f t="shared" si="281"/>
        <v>2.9168160653813189</v>
      </c>
      <c r="E1010" s="44">
        <f t="shared" si="281"/>
        <v>2.6294281942096021</v>
      </c>
      <c r="F1010" s="44">
        <f t="shared" si="281"/>
        <v>2.3420403230378852</v>
      </c>
      <c r="G1010" s="44">
        <f t="shared" si="281"/>
        <v>2.0546524518661613</v>
      </c>
      <c r="H1010" s="44">
        <f t="shared" si="282"/>
        <v>1.7672645806944476</v>
      </c>
      <c r="I1010" s="44">
        <f t="shared" si="283"/>
        <v>1.7149566894447745</v>
      </c>
      <c r="J1010" s="44">
        <f t="shared" si="283"/>
        <v>1.6641970188276412</v>
      </c>
      <c r="K1010" s="44">
        <f t="shared" si="283"/>
        <v>1.6149397442634332</v>
      </c>
      <c r="L1010">
        <f t="shared" si="284"/>
        <v>-2.8738787117171948E-2</v>
      </c>
      <c r="M1010" s="105">
        <f t="shared" si="285"/>
        <v>61.256553913240374</v>
      </c>
      <c r="N1010" s="36"/>
      <c r="Q1010" s="2"/>
      <c r="R1010" s="2"/>
      <c r="S1010" s="2"/>
      <c r="T1010" s="2"/>
      <c r="U1010" s="2"/>
      <c r="V1010" s="2"/>
      <c r="W1010" s="2"/>
      <c r="X1010" s="2"/>
      <c r="Y1010" s="2"/>
      <c r="Z1010" s="2"/>
      <c r="AA1010" s="2"/>
      <c r="AB1010" s="2"/>
    </row>
    <row r="1011" spans="1:28" ht="14.5" hidden="1" outlineLevel="1">
      <c r="A1011" s="63" t="s">
        <v>4</v>
      </c>
      <c r="B1011" s="44">
        <v>3.4757214270649013</v>
      </c>
      <c r="C1011" s="44">
        <f t="shared" si="280"/>
        <v>3.3728462490032056</v>
      </c>
      <c r="D1011" s="44">
        <f t="shared" si="281"/>
        <v>3.0517299153414541</v>
      </c>
      <c r="E1011" s="44">
        <f t="shared" si="281"/>
        <v>2.7306135816797052</v>
      </c>
      <c r="F1011" s="44">
        <f t="shared" si="281"/>
        <v>2.4094972480179422</v>
      </c>
      <c r="G1011" s="44">
        <f t="shared" si="281"/>
        <v>2.0883809143561933</v>
      </c>
      <c r="H1011" s="44">
        <f t="shared" si="282"/>
        <v>1.7672645806944476</v>
      </c>
      <c r="I1011" s="44">
        <f t="shared" si="283"/>
        <v>1.7149566894447745</v>
      </c>
      <c r="J1011" s="44">
        <f t="shared" si="283"/>
        <v>1.6641970188276412</v>
      </c>
      <c r="K1011" s="44">
        <f t="shared" si="283"/>
        <v>1.6149397442634332</v>
      </c>
      <c r="L1011">
        <f t="shared" si="284"/>
        <v>-3.211163336617516E-2</v>
      </c>
      <c r="M1011" s="105">
        <f t="shared" si="285"/>
        <v>68.238345648677026</v>
      </c>
      <c r="N1011" s="36"/>
      <c r="Q1011" s="2"/>
      <c r="R1011" s="2"/>
      <c r="S1011" s="2"/>
      <c r="T1011" s="2"/>
      <c r="U1011" s="2"/>
      <c r="V1011" s="2"/>
      <c r="W1011" s="2"/>
      <c r="X1011" s="2"/>
      <c r="Y1011" s="2"/>
      <c r="Z1011" s="2"/>
      <c r="AA1011" s="2"/>
      <c r="AB1011" s="2"/>
    </row>
    <row r="1012" spans="1:28" ht="14.5" hidden="1" outlineLevel="1">
      <c r="A1012" s="63" t="s">
        <v>0</v>
      </c>
      <c r="B1012" s="44">
        <v>2.6936841059752985</v>
      </c>
      <c r="C1012" s="44">
        <f t="shared" si="280"/>
        <v>2.6139558429774845</v>
      </c>
      <c r="D1012" s="44">
        <f>C1012*(1-D$1004/100)^10</f>
        <v>2.5365873948913551</v>
      </c>
      <c r="E1012" s="44">
        <f>D1012*(1-E$1004/100)^10</f>
        <v>2.4615089153887952</v>
      </c>
      <c r="F1012" s="44">
        <f>E1012*(1-F$1004/100)^10</f>
        <v>2.3886526254688882</v>
      </c>
      <c r="G1012" s="44">
        <f>F1012*(1-G$1004/100)^10</f>
        <v>2.3179527522687051</v>
      </c>
      <c r="H1012" s="44">
        <v>1.7672645806944476</v>
      </c>
      <c r="I1012" s="44">
        <f t="shared" si="283"/>
        <v>1.7149566894447745</v>
      </c>
      <c r="J1012" s="44">
        <f t="shared" si="283"/>
        <v>1.6641970188276412</v>
      </c>
      <c r="K1012" s="44">
        <f t="shared" si="283"/>
        <v>1.6149397442634332</v>
      </c>
      <c r="L1012">
        <f t="shared" si="284"/>
        <v>-1.6933825245660738E-2</v>
      </c>
      <c r="M1012" s="105">
        <f t="shared" si="285"/>
        <v>36.820282839212169</v>
      </c>
      <c r="N1012" s="36"/>
      <c r="Q1012" s="2"/>
      <c r="R1012" s="2"/>
      <c r="S1012" s="2"/>
      <c r="T1012" s="2"/>
      <c r="U1012" s="2"/>
      <c r="V1012" s="2"/>
      <c r="W1012" s="2"/>
      <c r="X1012" s="2"/>
      <c r="Y1012" s="2"/>
      <c r="Z1012" s="2"/>
      <c r="AA1012" s="2"/>
      <c r="AB1012" s="2"/>
    </row>
    <row r="1013" spans="1:28" ht="14.5" hidden="1" outlineLevel="1">
      <c r="A1013" s="63" t="s">
        <v>1</v>
      </c>
      <c r="B1013" s="44">
        <v>3.9970796411246363</v>
      </c>
      <c r="C1013" s="44">
        <f t="shared" si="280"/>
        <v>3.8787731863536865</v>
      </c>
      <c r="D1013" s="44">
        <f>$L1013*D$1005+$M1013</f>
        <v>3.4564714652218385</v>
      </c>
      <c r="E1013" s="44">
        <f t="shared" si="281"/>
        <v>3.0341697440899793</v>
      </c>
      <c r="F1013" s="44">
        <f t="shared" si="281"/>
        <v>2.6118680229581344</v>
      </c>
      <c r="G1013" s="44">
        <f t="shared" si="281"/>
        <v>2.1895663018262894</v>
      </c>
      <c r="H1013" s="44">
        <f t="shared" si="282"/>
        <v>1.7672645806944476</v>
      </c>
      <c r="I1013" s="44">
        <f t="shared" si="283"/>
        <v>1.7149566894447745</v>
      </c>
      <c r="J1013" s="44">
        <f t="shared" si="283"/>
        <v>1.6641970188276412</v>
      </c>
      <c r="K1013" s="44">
        <f t="shared" si="283"/>
        <v>1.6149397442634332</v>
      </c>
      <c r="L1013">
        <f t="shared" si="284"/>
        <v>-4.2230172113184777E-2</v>
      </c>
      <c r="M1013" s="105">
        <f t="shared" si="285"/>
        <v>89.18372085498693</v>
      </c>
      <c r="N1013" s="36"/>
      <c r="Q1013" s="2"/>
      <c r="R1013" s="2"/>
      <c r="S1013" s="2"/>
      <c r="T1013" s="2"/>
      <c r="U1013" s="2"/>
      <c r="V1013" s="2"/>
      <c r="W1013" s="2"/>
      <c r="X1013" s="2"/>
      <c r="Y1013" s="2"/>
      <c r="Z1013" s="2"/>
      <c r="AA1013" s="2"/>
      <c r="AB1013" s="2"/>
    </row>
    <row r="1014" spans="1:28" ht="14.5" hidden="1" outlineLevel="1">
      <c r="A1014" s="63" t="s">
        <v>7</v>
      </c>
      <c r="B1014" s="44">
        <v>3.301935355711656</v>
      </c>
      <c r="C1014" s="44">
        <f t="shared" si="280"/>
        <v>3.204203936553045</v>
      </c>
      <c r="D1014" s="44">
        <f>$L1014*D$1005+$M1014</f>
        <v>2.9168160653813189</v>
      </c>
      <c r="E1014" s="44">
        <f t="shared" si="281"/>
        <v>2.6294281942096021</v>
      </c>
      <c r="F1014" s="44">
        <f t="shared" si="281"/>
        <v>2.3420403230378852</v>
      </c>
      <c r="G1014" s="44">
        <f t="shared" si="281"/>
        <v>2.0546524518661613</v>
      </c>
      <c r="H1014" s="44">
        <f t="shared" si="282"/>
        <v>1.7672645806944476</v>
      </c>
      <c r="I1014" s="44">
        <f t="shared" si="283"/>
        <v>1.7149566894447745</v>
      </c>
      <c r="J1014" s="44">
        <f t="shared" si="283"/>
        <v>1.6641970188276412</v>
      </c>
      <c r="K1014" s="44">
        <f t="shared" si="283"/>
        <v>1.6149397442634332</v>
      </c>
      <c r="L1014">
        <f t="shared" si="284"/>
        <v>-2.8738787117171948E-2</v>
      </c>
      <c r="M1014" s="105">
        <f t="shared" si="285"/>
        <v>61.256553913240374</v>
      </c>
      <c r="N1014" s="36"/>
      <c r="Q1014" s="2"/>
      <c r="R1014" s="2"/>
      <c r="S1014" s="2"/>
      <c r="T1014" s="2"/>
      <c r="U1014" s="2"/>
      <c r="V1014" s="2"/>
      <c r="W1014" s="2"/>
      <c r="X1014" s="2"/>
      <c r="Y1014" s="2"/>
      <c r="Z1014" s="2"/>
      <c r="AA1014" s="2"/>
      <c r="AB1014" s="2"/>
    </row>
    <row r="1015" spans="1:28" ht="14.5" hidden="1" outlineLevel="1">
      <c r="A1015" s="63" t="s">
        <v>8</v>
      </c>
      <c r="B1015" s="44">
        <v>3.9101866054480139</v>
      </c>
      <c r="C1015" s="44">
        <f t="shared" si="280"/>
        <v>3.7944520301286064</v>
      </c>
      <c r="D1015" s="44">
        <f>$L1015*D$1005+$M1015</f>
        <v>3.3890145402417744</v>
      </c>
      <c r="E1015" s="44">
        <f t="shared" si="281"/>
        <v>2.9835770503549526</v>
      </c>
      <c r="F1015" s="44">
        <f t="shared" si="281"/>
        <v>2.5781395604681165</v>
      </c>
      <c r="G1015" s="44">
        <f t="shared" si="281"/>
        <v>2.1727020705812805</v>
      </c>
      <c r="H1015" s="44">
        <f t="shared" si="282"/>
        <v>1.7672645806944476</v>
      </c>
      <c r="I1015" s="44">
        <f t="shared" si="283"/>
        <v>1.7149566894447745</v>
      </c>
      <c r="J1015" s="44">
        <f t="shared" si="283"/>
        <v>1.6641970188276412</v>
      </c>
      <c r="K1015" s="44">
        <f t="shared" si="283"/>
        <v>1.6149397442634332</v>
      </c>
      <c r="L1015">
        <f t="shared" si="284"/>
        <v>-4.0543748988683175E-2</v>
      </c>
      <c r="M1015" s="105">
        <f t="shared" si="285"/>
        <v>85.692824987268622</v>
      </c>
      <c r="N1015" s="36"/>
      <c r="Q1015" s="2"/>
      <c r="R1015" s="2"/>
      <c r="S1015" s="2"/>
      <c r="T1015" s="2"/>
      <c r="U1015" s="2"/>
      <c r="V1015" s="2"/>
      <c r="W1015" s="2"/>
      <c r="X1015" s="2"/>
      <c r="Y1015" s="2"/>
      <c r="Z1015" s="2"/>
      <c r="AA1015" s="2"/>
      <c r="AB1015" s="2"/>
    </row>
    <row r="1016" spans="1:28" collapsed="1"/>
    <row r="1017" spans="1:28">
      <c r="A1017" s="54" t="s">
        <v>80</v>
      </c>
      <c r="B1017" s="5"/>
      <c r="C1017" s="5"/>
      <c r="D1017" s="5"/>
      <c r="E1017" s="5"/>
      <c r="F1017" s="5"/>
      <c r="G1017" s="5"/>
      <c r="H1017" s="5"/>
      <c r="I1017" s="5"/>
      <c r="J1017" s="5"/>
      <c r="K1017" s="5"/>
    </row>
    <row r="1018" spans="1:28" ht="14.5">
      <c r="A1018" s="18" t="s">
        <v>41</v>
      </c>
      <c r="B1018" s="17"/>
      <c r="C1018" s="17"/>
      <c r="D1018" s="17"/>
      <c r="E1018" s="17"/>
      <c r="F1018" s="17"/>
      <c r="G1018" s="17"/>
      <c r="H1018" s="17"/>
      <c r="I1018" s="17"/>
      <c r="J1018" s="17"/>
      <c r="K1018" s="17"/>
      <c r="AB1018">
        <v>2100</v>
      </c>
    </row>
    <row r="1019" spans="1:28" ht="14.5">
      <c r="A1019" s="17"/>
      <c r="B1019" s="70">
        <v>2010</v>
      </c>
      <c r="C1019" s="70">
        <v>2020</v>
      </c>
      <c r="D1019" s="70">
        <v>2030</v>
      </c>
      <c r="E1019" s="70">
        <v>2040</v>
      </c>
      <c r="F1019" s="70">
        <v>2050</v>
      </c>
      <c r="G1019" s="70">
        <v>2060</v>
      </c>
      <c r="H1019" s="70">
        <v>2070</v>
      </c>
      <c r="I1019" s="70">
        <v>2080</v>
      </c>
      <c r="J1019" s="70">
        <v>2090</v>
      </c>
      <c r="K1019" s="70">
        <v>2100</v>
      </c>
      <c r="Q1019" s="2"/>
      <c r="R1019" s="2"/>
      <c r="S1019" s="2"/>
      <c r="T1019" s="2"/>
      <c r="U1019" s="2"/>
      <c r="V1019" s="2"/>
      <c r="W1019" s="2"/>
      <c r="X1019" s="2"/>
      <c r="Y1019" s="2"/>
      <c r="Z1019" s="2"/>
      <c r="AA1019" s="2"/>
      <c r="AB1019" s="2">
        <v>9.9461290418947375</v>
      </c>
    </row>
    <row r="1020" spans="1:28" ht="14.5">
      <c r="A1020" s="17" t="s">
        <v>5</v>
      </c>
      <c r="B1020" s="47">
        <f>B1006*B983/1000</f>
        <v>2.0482223950355727</v>
      </c>
      <c r="C1020" s="47">
        <f t="shared" ref="C1020:K1020" si="286">C1006*C983/1000</f>
        <v>2.6688674233245555</v>
      </c>
      <c r="D1020" s="47">
        <f t="shared" si="286"/>
        <v>3.0918806597646298</v>
      </c>
      <c r="E1020" s="47">
        <f t="shared" si="286"/>
        <v>3.4512031374179424</v>
      </c>
      <c r="F1020" s="47">
        <f t="shared" si="286"/>
        <v>3.7497090860162801</v>
      </c>
      <c r="G1020" s="47">
        <f t="shared" si="286"/>
        <v>3.9175067133545385</v>
      </c>
      <c r="H1020" s="47">
        <f t="shared" si="286"/>
        <v>3.8914589515938625</v>
      </c>
      <c r="I1020" s="47">
        <f t="shared" si="286"/>
        <v>4.7350519284190646</v>
      </c>
      <c r="J1020" s="47">
        <f t="shared" si="286"/>
        <v>5.7542681310610275</v>
      </c>
      <c r="K1020" s="47">
        <f t="shared" si="286"/>
        <v>6.9858767842252512</v>
      </c>
      <c r="U1020" s="2"/>
      <c r="V1020" s="2"/>
      <c r="W1020" s="2"/>
      <c r="X1020" s="2"/>
      <c r="Y1020" s="2"/>
      <c r="Z1020" s="2"/>
      <c r="AA1020" s="2"/>
      <c r="AB1020" s="2">
        <v>3.2209455026907055</v>
      </c>
    </row>
    <row r="1021" spans="1:28" ht="14.5">
      <c r="A1021" s="17" t="s">
        <v>6</v>
      </c>
      <c r="B1021" s="47">
        <f t="shared" ref="B1021:K1029" si="287">B1007*B984/1000</f>
        <v>6.1043427908813426</v>
      </c>
      <c r="C1021" s="47">
        <f t="shared" si="287"/>
        <v>8.1115279077118352</v>
      </c>
      <c r="D1021" s="47">
        <f t="shared" si="287"/>
        <v>9.4510551222125958</v>
      </c>
      <c r="E1021" s="47">
        <f>E1007*E984/1000</f>
        <v>10.015311828031157</v>
      </c>
      <c r="F1021" s="47">
        <f t="shared" si="287"/>
        <v>10.406268880838851</v>
      </c>
      <c r="G1021" s="47">
        <f t="shared" si="287"/>
        <v>10.003259985338973</v>
      </c>
      <c r="H1021" s="47">
        <f t="shared" si="287"/>
        <v>9.3719284914043168</v>
      </c>
      <c r="I1021" s="47">
        <f t="shared" si="287"/>
        <v>9.8086070734636586</v>
      </c>
      <c r="J1021" s="47">
        <f t="shared" si="287"/>
        <v>10.257258890369625</v>
      </c>
      <c r="K1021" s="47">
        <f t="shared" si="287"/>
        <v>10.71839770126523</v>
      </c>
      <c r="U1021" s="2"/>
      <c r="V1021" s="2"/>
      <c r="W1021" s="2"/>
      <c r="X1021" s="2"/>
      <c r="Y1021" s="2"/>
      <c r="Z1021" s="2"/>
      <c r="AA1021" s="2"/>
      <c r="AB1021" s="2">
        <v>1.4741149264848434</v>
      </c>
    </row>
    <row r="1022" spans="1:28" ht="14.5">
      <c r="A1022" s="17" t="s">
        <v>11</v>
      </c>
      <c r="B1022" s="47">
        <f t="shared" si="287"/>
        <v>4.0040461234169795</v>
      </c>
      <c r="C1022" s="47">
        <f t="shared" si="287"/>
        <v>4.3145499167671515</v>
      </c>
      <c r="D1022" s="47">
        <f t="shared" si="287"/>
        <v>4.4830547874698956</v>
      </c>
      <c r="E1022" s="47">
        <f t="shared" si="287"/>
        <v>4.5231602870524998</v>
      </c>
      <c r="F1022" s="47">
        <f t="shared" si="287"/>
        <v>4.541843319620261</v>
      </c>
      <c r="G1022" s="47">
        <f t="shared" si="287"/>
        <v>4.4361542583486893</v>
      </c>
      <c r="H1022" s="47">
        <f t="shared" si="287"/>
        <v>4.3004380950316587</v>
      </c>
      <c r="I1022" s="47">
        <f t="shared" si="287"/>
        <v>4.4427021316535891</v>
      </c>
      <c r="J1022" s="47">
        <f t="shared" si="287"/>
        <v>4.5885648610765033</v>
      </c>
      <c r="K1022" s="47">
        <f t="shared" si="287"/>
        <v>4.7382026777965738</v>
      </c>
      <c r="U1022" s="2"/>
      <c r="V1022" s="2"/>
      <c r="W1022" s="2"/>
      <c r="X1022" s="2"/>
      <c r="Y1022" s="2"/>
      <c r="Z1022" s="2"/>
      <c r="AA1022" s="2"/>
      <c r="AB1022" s="2">
        <v>2.664623368858984</v>
      </c>
    </row>
    <row r="1023" spans="1:28" ht="14.5">
      <c r="A1023" s="17" t="s">
        <v>2</v>
      </c>
      <c r="B1023" s="47">
        <f t="shared" si="287"/>
        <v>1.1962298740219861</v>
      </c>
      <c r="C1023" s="47">
        <f t="shared" si="287"/>
        <v>1.4151486925915484</v>
      </c>
      <c r="D1023" s="47">
        <f t="shared" si="287"/>
        <v>1.6006912262210526</v>
      </c>
      <c r="E1023" s="47">
        <f t="shared" si="287"/>
        <v>1.7458415646418999</v>
      </c>
      <c r="F1023" s="47">
        <f t="shared" si="287"/>
        <v>1.8616976091462354</v>
      </c>
      <c r="G1023" s="47">
        <f t="shared" si="287"/>
        <v>1.8536551301395798</v>
      </c>
      <c r="H1023" s="47">
        <f t="shared" si="287"/>
        <v>1.7960394342817974</v>
      </c>
      <c r="I1023" s="47">
        <f t="shared" si="287"/>
        <v>1.9050845584687834</v>
      </c>
      <c r="J1023" s="47">
        <f t="shared" si="287"/>
        <v>2.0184406965406589</v>
      </c>
      <c r="K1023" s="47">
        <f t="shared" si="287"/>
        <v>2.1363306088199518</v>
      </c>
      <c r="U1023" s="2"/>
      <c r="V1023" s="2"/>
      <c r="W1023" s="2"/>
      <c r="X1023" s="2"/>
      <c r="Y1023" s="2"/>
      <c r="Z1023" s="2"/>
      <c r="AA1023" s="2"/>
      <c r="AB1023" s="2">
        <v>8.3402417240067326</v>
      </c>
    </row>
    <row r="1024" spans="1:28" ht="14.5">
      <c r="A1024" s="17" t="s">
        <v>3</v>
      </c>
      <c r="B1024" s="47">
        <f t="shared" si="287"/>
        <v>4.5980837377877775</v>
      </c>
      <c r="C1024" s="47">
        <f t="shared" si="287"/>
        <v>5.4456456351143423</v>
      </c>
      <c r="D1024" s="47">
        <f t="shared" si="287"/>
        <v>5.8886849456992376</v>
      </c>
      <c r="E1024" s="47">
        <f t="shared" si="287"/>
        <v>6.150872233881417</v>
      </c>
      <c r="F1024" s="47">
        <f t="shared" si="287"/>
        <v>6.3361149407062829</v>
      </c>
      <c r="G1024" s="47">
        <f t="shared" si="287"/>
        <v>6.1990739603917646</v>
      </c>
      <c r="H1024" s="47">
        <f t="shared" si="287"/>
        <v>5.9414963443638156</v>
      </c>
      <c r="I1024" s="47">
        <f t="shared" si="287"/>
        <v>6.3572101828707561</v>
      </c>
      <c r="J1024" s="47">
        <f t="shared" si="287"/>
        <v>6.7983383106028725</v>
      </c>
      <c r="K1024" s="47">
        <f t="shared" si="287"/>
        <v>7.2665334576937592</v>
      </c>
      <c r="U1024" s="2"/>
      <c r="V1024" s="2"/>
      <c r="W1024" s="2"/>
      <c r="X1024" s="2"/>
      <c r="Y1024" s="2"/>
      <c r="Z1024" s="2"/>
      <c r="AA1024" s="2"/>
      <c r="AB1024" s="2">
        <v>8.4300511733911065</v>
      </c>
    </row>
    <row r="1025" spans="1:28" ht="14.5">
      <c r="A1025" s="17" t="s">
        <v>4</v>
      </c>
      <c r="B1025" s="47">
        <f t="shared" si="287"/>
        <v>3.2979810469396336</v>
      </c>
      <c r="C1025" s="47">
        <f t="shared" si="287"/>
        <v>4.134054737529655</v>
      </c>
      <c r="D1025" s="47">
        <f t="shared" si="287"/>
        <v>4.7094666133693144</v>
      </c>
      <c r="E1025" s="47">
        <f t="shared" si="287"/>
        <v>5.1390658777167531</v>
      </c>
      <c r="F1025" s="47">
        <f t="shared" si="287"/>
        <v>5.5259312414802357</v>
      </c>
      <c r="G1025" s="47">
        <f t="shared" si="287"/>
        <v>5.6503746224191831</v>
      </c>
      <c r="H1025" s="47">
        <f t="shared" si="287"/>
        <v>5.6388542500286825</v>
      </c>
      <c r="I1025" s="47">
        <f t="shared" si="287"/>
        <v>6.1622710718812677</v>
      </c>
      <c r="J1025" s="47">
        <f t="shared" si="287"/>
        <v>6.7332641528910271</v>
      </c>
      <c r="K1025" s="47">
        <f t="shared" si="287"/>
        <v>7.3561873574448065</v>
      </c>
      <c r="U1025" s="2"/>
      <c r="V1025" s="2"/>
      <c r="W1025" s="2"/>
      <c r="X1025" s="2"/>
      <c r="Y1025" s="2"/>
      <c r="Z1025" s="2"/>
      <c r="AA1025" s="2"/>
      <c r="AB1025" s="2">
        <v>9.1106042777358063</v>
      </c>
    </row>
    <row r="1026" spans="1:28" ht="14.5">
      <c r="A1026" s="17" t="s">
        <v>0</v>
      </c>
      <c r="B1026" s="47">
        <f t="shared" si="287"/>
        <v>7.1406244596847497</v>
      </c>
      <c r="C1026" s="47">
        <f t="shared" si="287"/>
        <v>8.1030603125641925</v>
      </c>
      <c r="D1026" s="47">
        <f t="shared" si="287"/>
        <v>8.9062852345381156</v>
      </c>
      <c r="E1026" s="47">
        <f t="shared" si="287"/>
        <v>9.3109350517203318</v>
      </c>
      <c r="F1026" s="47">
        <f t="shared" si="287"/>
        <v>9.7189853841740366</v>
      </c>
      <c r="G1026" s="47">
        <f t="shared" si="287"/>
        <v>10.064624142262646</v>
      </c>
      <c r="H1026" s="47">
        <f t="shared" si="287"/>
        <v>8.18006916558768</v>
      </c>
      <c r="I1026" s="47">
        <f t="shared" si="287"/>
        <v>8.4146141803364767</v>
      </c>
      <c r="J1026" s="47">
        <f t="shared" si="287"/>
        <v>8.649098122336575</v>
      </c>
      <c r="K1026" s="47">
        <f t="shared" si="287"/>
        <v>8.8836221335576369</v>
      </c>
      <c r="U1026" s="2"/>
      <c r="V1026" s="2"/>
      <c r="W1026" s="2"/>
      <c r="X1026" s="2"/>
      <c r="Y1026" s="2"/>
      <c r="Z1026" s="2"/>
      <c r="AA1026" s="2"/>
      <c r="AB1026" s="2">
        <v>15.225842416380083</v>
      </c>
    </row>
    <row r="1027" spans="1:28" ht="14.5">
      <c r="A1027" s="17" t="s">
        <v>1</v>
      </c>
      <c r="B1027" s="47">
        <f t="shared" si="287"/>
        <v>1.5036727685109073</v>
      </c>
      <c r="C1027" s="47">
        <f t="shared" si="287"/>
        <v>1.5540044500621475</v>
      </c>
      <c r="D1027" s="47">
        <f t="shared" si="287"/>
        <v>1.4504155013219699</v>
      </c>
      <c r="E1027" s="47">
        <f t="shared" si="287"/>
        <v>1.3108498523769776</v>
      </c>
      <c r="F1027" s="47">
        <f t="shared" si="287"/>
        <v>1.1616635697162681</v>
      </c>
      <c r="G1027" s="47">
        <f t="shared" si="287"/>
        <v>0.99209452402845477</v>
      </c>
      <c r="H1027" s="47">
        <f t="shared" si="287"/>
        <v>0.81573237849448699</v>
      </c>
      <c r="I1027" s="47">
        <f t="shared" si="287"/>
        <v>0.82582067808075754</v>
      </c>
      <c r="J1027" s="47">
        <f t="shared" si="287"/>
        <v>0.8358954745287801</v>
      </c>
      <c r="K1027" s="47">
        <f t="shared" si="287"/>
        <v>0.84595954179284594</v>
      </c>
      <c r="U1027" s="2"/>
      <c r="V1027" s="2"/>
      <c r="W1027" s="2"/>
      <c r="X1027" s="2"/>
      <c r="Y1027" s="2"/>
      <c r="Z1027" s="2"/>
      <c r="AA1027" s="2"/>
      <c r="AB1027" s="2">
        <v>4.5757467802784673</v>
      </c>
    </row>
    <row r="1028" spans="1:28" ht="14.5">
      <c r="A1028" s="17" t="s">
        <v>7</v>
      </c>
      <c r="B1028" s="47">
        <f t="shared" si="287"/>
        <v>2.6559611357643917</v>
      </c>
      <c r="C1028" s="47">
        <f t="shared" si="287"/>
        <v>3.3305461088157413</v>
      </c>
      <c r="D1028" s="47">
        <f t="shared" si="287"/>
        <v>3.7219943186160052</v>
      </c>
      <c r="E1028" s="47">
        <f t="shared" si="287"/>
        <v>3.879141784268322</v>
      </c>
      <c r="F1028" s="47">
        <f t="shared" si="287"/>
        <v>3.9834856251112805</v>
      </c>
      <c r="G1028" s="47">
        <f t="shared" si="287"/>
        <v>3.8304286646884615</v>
      </c>
      <c r="H1028" s="47">
        <f t="shared" si="287"/>
        <v>3.6078829004932658</v>
      </c>
      <c r="I1028" s="47">
        <f t="shared" si="287"/>
        <v>3.8590530571275439</v>
      </c>
      <c r="J1028" s="47">
        <f t="shared" si="287"/>
        <v>4.1241071585634792</v>
      </c>
      <c r="K1028" s="47">
        <f t="shared" si="287"/>
        <v>4.4039038663178349</v>
      </c>
      <c r="U1028" s="2"/>
      <c r="V1028" s="2"/>
      <c r="W1028" s="2"/>
      <c r="X1028" s="2"/>
      <c r="Y1028" s="2"/>
      <c r="Z1028" s="2"/>
      <c r="AA1028" s="2"/>
      <c r="AB1028" s="2">
        <v>8.1397797830539051</v>
      </c>
    </row>
    <row r="1029" spans="1:28" ht="14.5">
      <c r="A1029" s="17" t="s">
        <v>8</v>
      </c>
      <c r="B1029" s="47">
        <f t="shared" si="287"/>
        <v>2.939738435129243</v>
      </c>
      <c r="C1029" s="47">
        <f t="shared" si="287"/>
        <v>3.6773901013899426</v>
      </c>
      <c r="D1029" s="47">
        <f t="shared" si="287"/>
        <v>4.1507788701951531</v>
      </c>
      <c r="E1029" s="47">
        <f t="shared" si="287"/>
        <v>4.5835538424312681</v>
      </c>
      <c r="F1029" s="47">
        <f t="shared" si="287"/>
        <v>4.9351673061982453</v>
      </c>
      <c r="G1029" s="47">
        <f t="shared" si="287"/>
        <v>5.197458951573827</v>
      </c>
      <c r="H1029" s="47">
        <f t="shared" si="287"/>
        <v>5.2600750288225537</v>
      </c>
      <c r="I1029" s="47">
        <f t="shared" si="287"/>
        <v>5.9491698948442098</v>
      </c>
      <c r="J1029" s="47">
        <f t="shared" si="287"/>
        <v>6.7186309247747102</v>
      </c>
      <c r="K1029" s="47">
        <f t="shared" si="287"/>
        <v>7.57809789572054</v>
      </c>
      <c r="U1029" s="2"/>
      <c r="V1029" s="2"/>
      <c r="W1029" s="2"/>
      <c r="X1029" s="2"/>
      <c r="Y1029" s="2"/>
      <c r="Z1029" s="2"/>
    </row>
    <row r="1030" spans="1:28" ht="14.5">
      <c r="A1030" s="17" t="s">
        <v>89</v>
      </c>
      <c r="B1030" s="47">
        <f>SUM(B1020:B1029)</f>
        <v>35.488902767172576</v>
      </c>
      <c r="C1030" s="47">
        <f t="shared" ref="C1030:K1030" si="288">SUM(C1020:C1029)</f>
        <v>42.754795285871111</v>
      </c>
      <c r="D1030" s="47">
        <f t="shared" si="288"/>
        <v>47.454307279407971</v>
      </c>
      <c r="E1030" s="47">
        <f t="shared" si="288"/>
        <v>50.109935459538562</v>
      </c>
      <c r="F1030" s="47">
        <f t="shared" si="288"/>
        <v>52.220866963007978</v>
      </c>
      <c r="G1030" s="47">
        <f t="shared" si="288"/>
        <v>52.144630952546116</v>
      </c>
      <c r="H1030" s="47">
        <f t="shared" si="288"/>
        <v>48.803975040102124</v>
      </c>
      <c r="I1030" s="47">
        <f t="shared" si="288"/>
        <v>52.459584757146111</v>
      </c>
      <c r="J1030" s="47">
        <f t="shared" si="288"/>
        <v>56.477866722745254</v>
      </c>
      <c r="K1030" s="47">
        <f t="shared" si="288"/>
        <v>60.91311202463443</v>
      </c>
      <c r="U1030" s="2"/>
      <c r="V1030" s="2"/>
      <c r="W1030" s="2"/>
      <c r="X1030" s="2"/>
      <c r="Y1030" s="2"/>
      <c r="Z1030" s="2"/>
    </row>
    <row r="1032" spans="1:28">
      <c r="A1032" t="s">
        <v>284</v>
      </c>
      <c r="B1032">
        <v>80000</v>
      </c>
      <c r="C1032" s="8" t="s">
        <v>292</v>
      </c>
      <c r="E1032" s="12" t="s">
        <v>91</v>
      </c>
      <c r="H1032" s="8" t="s">
        <v>138</v>
      </c>
    </row>
    <row r="1034" spans="1:28">
      <c r="A1034" t="s">
        <v>88</v>
      </c>
    </row>
    <row r="1035" spans="1:28" ht="14.5">
      <c r="A1035" s="129"/>
      <c r="B1035" s="129">
        <v>2010</v>
      </c>
      <c r="C1035" s="129">
        <v>2020</v>
      </c>
      <c r="D1035" s="129">
        <v>2030</v>
      </c>
      <c r="E1035" s="129">
        <v>2040</v>
      </c>
      <c r="F1035" s="129">
        <v>2050</v>
      </c>
      <c r="G1035" s="129">
        <v>2060</v>
      </c>
      <c r="H1035" s="129">
        <v>2070</v>
      </c>
      <c r="I1035" s="129">
        <v>2080</v>
      </c>
      <c r="J1035" s="129">
        <v>2090</v>
      </c>
      <c r="K1035" s="129">
        <v>2100</v>
      </c>
    </row>
    <row r="1036" spans="1:28" ht="14.5">
      <c r="A1036" s="129" t="s">
        <v>5</v>
      </c>
      <c r="B1036" s="137">
        <f>B983/$B$1032</f>
        <v>5.8929417619213754E-3</v>
      </c>
      <c r="C1036" s="137">
        <f t="shared" ref="C1036:K1036" si="289">C983/$B$1032</f>
        <v>7.9128048724820994E-3</v>
      </c>
      <c r="D1036" s="137">
        <f t="shared" si="289"/>
        <v>1.0371821084200065E-2</v>
      </c>
      <c r="E1036" s="137">
        <f t="shared" si="289"/>
        <v>1.3329058902266112E-2</v>
      </c>
      <c r="F1036" s="137">
        <f t="shared" si="289"/>
        <v>1.7064101098572482E-2</v>
      </c>
      <c r="G1036" s="137">
        <f t="shared" si="289"/>
        <v>2.1696202916893212E-2</v>
      </c>
      <c r="H1036" s="137">
        <f t="shared" si="289"/>
        <v>2.7524592201021134E-2</v>
      </c>
      <c r="I1036" s="137">
        <f t="shared" si="289"/>
        <v>3.4512911882573993E-2</v>
      </c>
      <c r="J1036" s="137">
        <f t="shared" si="289"/>
        <v>4.3221055454680142E-2</v>
      </c>
      <c r="K1036" s="137">
        <f t="shared" si="289"/>
        <v>5.4072271187209822E-2</v>
      </c>
    </row>
    <row r="1037" spans="1:28" ht="14.5">
      <c r="A1037" s="129" t="s">
        <v>6</v>
      </c>
      <c r="B1037" s="137">
        <f t="shared" ref="B1037:K1045" si="290">B984/$B$1032</f>
        <v>2.1953509936627029E-2</v>
      </c>
      <c r="C1037" s="137">
        <f t="shared" si="290"/>
        <v>3.0061879896352662E-2</v>
      </c>
      <c r="D1037" s="137">
        <f t="shared" si="290"/>
        <v>3.8711875659035548E-2</v>
      </c>
      <c r="E1037" s="137">
        <f t="shared" si="290"/>
        <v>4.5847350460104075E-2</v>
      </c>
      <c r="F1037" s="137">
        <f t="shared" si="290"/>
        <v>5.3985685651846416E-2</v>
      </c>
      <c r="G1037" s="137">
        <f t="shared" si="290"/>
        <v>5.9874493660216556E-2</v>
      </c>
      <c r="H1037" s="137">
        <f t="shared" si="290"/>
        <v>6.6288380032219138E-2</v>
      </c>
      <c r="I1037" s="137">
        <f t="shared" si="290"/>
        <v>7.1493110684906283E-2</v>
      </c>
      <c r="J1037" s="137">
        <f t="shared" si="290"/>
        <v>7.7043604019879253E-2</v>
      </c>
      <c r="K1037" s="137">
        <f t="shared" si="290"/>
        <v>8.2962829877546329E-2</v>
      </c>
    </row>
    <row r="1038" spans="1:28" ht="14.5">
      <c r="A1038" s="129" t="s">
        <v>11</v>
      </c>
      <c r="B1038" s="137">
        <f t="shared" si="290"/>
        <v>1.8762285455986689E-2</v>
      </c>
      <c r="C1038" s="137">
        <f t="shared" si="290"/>
        <v>2.0833900341328822E-2</v>
      </c>
      <c r="D1038" s="137">
        <f t="shared" si="290"/>
        <v>2.3114434612168073E-2</v>
      </c>
      <c r="E1038" s="137">
        <f t="shared" si="290"/>
        <v>2.5016355610167362E-2</v>
      </c>
      <c r="F1038" s="137">
        <f t="shared" si="290"/>
        <v>2.7088668160524462E-2</v>
      </c>
      <c r="G1038" s="137">
        <f t="shared" si="290"/>
        <v>2.8708608632626722E-2</v>
      </c>
      <c r="H1038" s="137">
        <f t="shared" si="290"/>
        <v>3.0417333530654758E-2</v>
      </c>
      <c r="I1038" s="137">
        <f t="shared" si="290"/>
        <v>3.2382028646827925E-2</v>
      </c>
      <c r="J1038" s="137">
        <f t="shared" si="290"/>
        <v>3.4465306760290915E-2</v>
      </c>
      <c r="K1038" s="137">
        <f t="shared" si="290"/>
        <v>3.6674763676381367E-2</v>
      </c>
    </row>
    <row r="1039" spans="1:28" ht="14.5">
      <c r="A1039" s="129" t="s">
        <v>2</v>
      </c>
      <c r="B1039" s="137">
        <f t="shared" si="290"/>
        <v>4.3020920229219547E-3</v>
      </c>
      <c r="C1039" s="137">
        <f t="shared" si="290"/>
        <v>5.2446383118181505E-3</v>
      </c>
      <c r="D1039" s="137">
        <f t="shared" si="290"/>
        <v>6.5564911977226588E-3</v>
      </c>
      <c r="E1039" s="137">
        <f t="shared" si="290"/>
        <v>7.9919838180104452E-3</v>
      </c>
      <c r="F1039" s="137">
        <f t="shared" si="290"/>
        <v>9.6581227197793645E-3</v>
      </c>
      <c r="G1039" s="137">
        <f t="shared" si="290"/>
        <v>1.109504926398344E-2</v>
      </c>
      <c r="H1039" s="137">
        <f t="shared" si="290"/>
        <v>1.2703526780183947E-2</v>
      </c>
      <c r="I1039" s="137">
        <f t="shared" si="290"/>
        <v>1.3885806637233239E-2</v>
      </c>
      <c r="J1039" s="137">
        <f t="shared" si="290"/>
        <v>1.5160770282194173E-2</v>
      </c>
      <c r="K1039" s="137">
        <f t="shared" si="290"/>
        <v>1.6535683578974048E-2</v>
      </c>
    </row>
    <row r="1040" spans="1:28" ht="14.5">
      <c r="A1040" s="129" t="s">
        <v>3</v>
      </c>
      <c r="B1040" s="137">
        <f t="shared" si="290"/>
        <v>1.7406775278905964E-2</v>
      </c>
      <c r="C1040" s="137">
        <f t="shared" si="290"/>
        <v>2.1244144188948499E-2</v>
      </c>
      <c r="D1040" s="137">
        <f t="shared" si="290"/>
        <v>2.5235928550612099E-2</v>
      </c>
      <c r="E1040" s="137">
        <f t="shared" si="290"/>
        <v>2.9240541001588134E-2</v>
      </c>
      <c r="F1040" s="137">
        <f t="shared" si="290"/>
        <v>3.3817281444623259E-2</v>
      </c>
      <c r="G1040" s="137">
        <f t="shared" si="290"/>
        <v>3.771364078363585E-2</v>
      </c>
      <c r="H1040" s="137">
        <f t="shared" si="290"/>
        <v>4.2024666320966929E-2</v>
      </c>
      <c r="I1040" s="137">
        <f t="shared" si="290"/>
        <v>4.6336521368135354E-2</v>
      </c>
      <c r="J1040" s="137">
        <f t="shared" si="290"/>
        <v>5.106320220571018E-2</v>
      </c>
      <c r="K1040" s="137">
        <f t="shared" si="290"/>
        <v>5.6244617512091699E-2</v>
      </c>
    </row>
    <row r="1041" spans="1:20" ht="14.5">
      <c r="A1041" s="129" t="s">
        <v>4</v>
      </c>
      <c r="B1041" s="137">
        <f t="shared" si="290"/>
        <v>1.1860778820113318E-2</v>
      </c>
      <c r="C1041" s="137">
        <f t="shared" si="290"/>
        <v>1.5321090973059521E-2</v>
      </c>
      <c r="D1041" s="137">
        <f t="shared" si="290"/>
        <v>1.9290151586212612E-2</v>
      </c>
      <c r="E1041" s="137">
        <f t="shared" si="290"/>
        <v>2.3525233999584793E-2</v>
      </c>
      <c r="F1041" s="137">
        <f t="shared" si="290"/>
        <v>2.8667449433828363E-2</v>
      </c>
      <c r="G1041" s="137">
        <f t="shared" si="290"/>
        <v>3.3820306580427416E-2</v>
      </c>
      <c r="H1041" s="137">
        <f t="shared" si="290"/>
        <v>3.9884055220334433E-2</v>
      </c>
      <c r="I1041" s="137">
        <f t="shared" si="290"/>
        <v>4.4915646484025296E-2</v>
      </c>
      <c r="J1041" s="137">
        <f t="shared" si="290"/>
        <v>5.0574421753518825E-2</v>
      </c>
      <c r="K1041" s="137">
        <f t="shared" si="290"/>
        <v>5.6938559035835189E-2</v>
      </c>
    </row>
    <row r="1042" spans="1:20" ht="14.5">
      <c r="A1042" s="129" t="s">
        <v>0</v>
      </c>
      <c r="B1042" s="137">
        <f t="shared" si="290"/>
        <v>3.3135958870627084E-2</v>
      </c>
      <c r="C1042" s="137">
        <f t="shared" si="290"/>
        <v>3.8749030202315037E-2</v>
      </c>
      <c r="D1042" s="137">
        <f t="shared" si="290"/>
        <v>4.3889110880208713E-2</v>
      </c>
      <c r="E1042" s="137">
        <f t="shared" si="290"/>
        <v>4.7282659599110516E-2</v>
      </c>
      <c r="F1042" s="137">
        <f t="shared" si="290"/>
        <v>5.0860186201552741E-2</v>
      </c>
      <c r="G1042" s="137">
        <f t="shared" si="290"/>
        <v>5.4275395240540696E-2</v>
      </c>
      <c r="H1042" s="137">
        <f t="shared" si="290"/>
        <v>5.785826620803234E-2</v>
      </c>
      <c r="I1042" s="137">
        <f t="shared" si="290"/>
        <v>6.133255603572086E-2</v>
      </c>
      <c r="J1042" s="137">
        <f t="shared" si="290"/>
        <v>6.4964499579123688E-2</v>
      </c>
      <c r="K1042" s="137">
        <f t="shared" si="290"/>
        <v>6.8761250730204615E-2</v>
      </c>
    </row>
    <row r="1043" spans="1:20" ht="14.5">
      <c r="A1043" s="129" t="s">
        <v>1</v>
      </c>
      <c r="B1043" s="137">
        <f t="shared" si="290"/>
        <v>4.7024105832171609E-3</v>
      </c>
      <c r="C1043" s="137">
        <f t="shared" si="290"/>
        <v>5.00804112344546E-3</v>
      </c>
      <c r="D1043" s="137">
        <f t="shared" si="290"/>
        <v>5.2452895818600421E-3</v>
      </c>
      <c r="E1043" s="137">
        <f t="shared" si="290"/>
        <v>5.4003646917343655E-3</v>
      </c>
      <c r="F1043" s="137">
        <f t="shared" si="290"/>
        <v>5.559543780090187E-3</v>
      </c>
      <c r="G1043" s="137">
        <f t="shared" si="290"/>
        <v>5.6637616043012798E-3</v>
      </c>
      <c r="H1043" s="137">
        <f t="shared" si="290"/>
        <v>5.7697386359513332E-3</v>
      </c>
      <c r="I1043" s="137">
        <f t="shared" si="290"/>
        <v>6.0192531622192229E-3</v>
      </c>
      <c r="J1043" s="137">
        <f t="shared" si="290"/>
        <v>6.2785194982325045E-3</v>
      </c>
      <c r="K1043" s="137">
        <f t="shared" si="290"/>
        <v>6.5479187752813363E-3</v>
      </c>
    </row>
    <row r="1044" spans="1:20" ht="14.5">
      <c r="A1044" s="129" t="s">
        <v>7</v>
      </c>
      <c r="B1044" s="137">
        <f t="shared" si="290"/>
        <v>1.0054562134181912E-2</v>
      </c>
      <c r="C1044" s="137">
        <f t="shared" si="290"/>
        <v>1.2992876603535613E-2</v>
      </c>
      <c r="D1044" s="137">
        <f t="shared" si="290"/>
        <v>1.5950587195020061E-2</v>
      </c>
      <c r="E1044" s="137">
        <f t="shared" si="290"/>
        <v>1.8440995046046411E-2</v>
      </c>
      <c r="F1044" s="137">
        <f t="shared" si="290"/>
        <v>2.1260765591475061E-2</v>
      </c>
      <c r="G1044" s="137">
        <f t="shared" si="290"/>
        <v>2.3303385575072756E-2</v>
      </c>
      <c r="H1044" s="137">
        <f t="shared" si="290"/>
        <v>2.5518836708900899E-2</v>
      </c>
      <c r="I1044" s="137">
        <f t="shared" si="290"/>
        <v>2.8127919212765449E-2</v>
      </c>
      <c r="J1044" s="137">
        <f t="shared" si="290"/>
        <v>3.0976704620201339E-2</v>
      </c>
      <c r="K1044" s="137">
        <f t="shared" si="290"/>
        <v>3.4087215033574175E-2</v>
      </c>
    </row>
    <row r="1045" spans="1:20" ht="14.5">
      <c r="A1045" s="129" t="s">
        <v>8</v>
      </c>
      <c r="B1045" s="137">
        <f t="shared" si="290"/>
        <v>9.3976922707261022E-3</v>
      </c>
      <c r="C1045" s="137">
        <f t="shared" si="290"/>
        <v>1.2114364841717684E-2</v>
      </c>
      <c r="D1045" s="137">
        <f t="shared" si="290"/>
        <v>1.5309682287092792E-2</v>
      </c>
      <c r="E1045" s="137">
        <f t="shared" si="290"/>
        <v>1.9203265765693766E-2</v>
      </c>
      <c r="F1045" s="137">
        <f t="shared" si="290"/>
        <v>2.3927948771042092E-2</v>
      </c>
      <c r="G1045" s="137">
        <f t="shared" si="290"/>
        <v>2.9902045832400467E-2</v>
      </c>
      <c r="H1045" s="137">
        <f t="shared" si="290"/>
        <v>3.7204920292379227E-2</v>
      </c>
      <c r="I1045" s="137">
        <f t="shared" si="290"/>
        <v>4.3362391682106288E-2</v>
      </c>
      <c r="J1045" s="137">
        <f t="shared" si="290"/>
        <v>5.0464509676171873E-2</v>
      </c>
      <c r="K1045" s="137">
        <f t="shared" si="290"/>
        <v>5.8656196946661285E-2</v>
      </c>
    </row>
    <row r="1046" spans="1:20" ht="14.5">
      <c r="A1046" s="129" t="s">
        <v>89</v>
      </c>
      <c r="B1046" s="137">
        <f>SUM(B1036:B1045)</f>
        <v>0.13746900713522855</v>
      </c>
      <c r="C1046" s="137">
        <f t="shared" ref="C1046:K1046" si="291">SUM(C1036:C1045)</f>
        <v>0.16948277135500356</v>
      </c>
      <c r="D1046" s="137">
        <f t="shared" si="291"/>
        <v>0.20367537263413268</v>
      </c>
      <c r="E1046" s="137">
        <f t="shared" si="291"/>
        <v>0.23527780889430594</v>
      </c>
      <c r="F1046" s="137">
        <f t="shared" si="291"/>
        <v>0.27188975285333444</v>
      </c>
      <c r="G1046" s="137">
        <f t="shared" si="291"/>
        <v>0.30605289009009845</v>
      </c>
      <c r="H1046" s="137">
        <f t="shared" si="291"/>
        <v>0.34519431593064409</v>
      </c>
      <c r="I1046" s="137">
        <f t="shared" si="291"/>
        <v>0.3823681457965139</v>
      </c>
      <c r="J1046" s="137">
        <f t="shared" si="291"/>
        <v>0.42421259385000293</v>
      </c>
      <c r="K1046" s="137">
        <f t="shared" si="291"/>
        <v>0.4714813063537599</v>
      </c>
    </row>
    <row r="1049" spans="1:20" ht="14.5">
      <c r="A1049" s="34" t="s">
        <v>81</v>
      </c>
      <c r="B1049" s="35"/>
      <c r="C1049" s="35"/>
      <c r="D1049" s="35"/>
      <c r="E1049" s="35"/>
      <c r="F1049" s="35"/>
      <c r="G1049" s="35"/>
      <c r="H1049" s="35"/>
      <c r="I1049" s="35"/>
      <c r="J1049" s="35"/>
      <c r="K1049" s="35"/>
      <c r="L1049" s="35"/>
      <c r="M1049" s="35"/>
      <c r="N1049" s="35"/>
      <c r="O1049" s="35"/>
      <c r="P1049" s="35"/>
      <c r="Q1049" s="35"/>
      <c r="R1049" s="35"/>
      <c r="S1049" s="35"/>
      <c r="T1049" s="35"/>
    </row>
    <row r="1050" spans="1:20" hidden="1" outlineLevel="1"/>
    <row r="1051" spans="1:20" hidden="1" outlineLevel="1">
      <c r="A1051" t="s">
        <v>72</v>
      </c>
      <c r="B1051">
        <v>1990</v>
      </c>
      <c r="D1051" t="s">
        <v>73</v>
      </c>
      <c r="E1051">
        <v>1990</v>
      </c>
    </row>
    <row r="1052" spans="1:20" hidden="1" outlineLevel="1">
      <c r="A1052" t="s">
        <v>5</v>
      </c>
      <c r="B1052" s="3">
        <v>71</v>
      </c>
      <c r="D1052" t="s">
        <v>5</v>
      </c>
      <c r="E1052" s="2">
        <v>0</v>
      </c>
      <c r="F1052" s="8" t="s">
        <v>154</v>
      </c>
    </row>
    <row r="1053" spans="1:20" hidden="1" outlineLevel="1">
      <c r="A1053" t="s">
        <v>6</v>
      </c>
      <c r="B1053" s="3">
        <v>18</v>
      </c>
      <c r="D1053" t="s">
        <v>6</v>
      </c>
      <c r="E1053" s="2">
        <v>0</v>
      </c>
    </row>
    <row r="1054" spans="1:20" hidden="1" outlineLevel="1">
      <c r="A1054" t="s">
        <v>11</v>
      </c>
      <c r="B1054" s="3">
        <v>62.687005649717513</v>
      </c>
      <c r="C1054" s="1"/>
      <c r="D1054" t="s">
        <v>11</v>
      </c>
      <c r="E1054" s="2">
        <v>1.5008716707021792</v>
      </c>
    </row>
    <row r="1055" spans="1:20" hidden="1" outlineLevel="1">
      <c r="A1055" t="s">
        <v>2</v>
      </c>
      <c r="B1055" s="3">
        <v>11</v>
      </c>
      <c r="D1055" t="s">
        <v>2</v>
      </c>
      <c r="E1055" s="2">
        <v>0.1</v>
      </c>
    </row>
    <row r="1056" spans="1:20" hidden="1" outlineLevel="1">
      <c r="A1056" t="s">
        <v>3</v>
      </c>
      <c r="B1056" s="3">
        <v>60</v>
      </c>
      <c r="D1056" t="s">
        <v>3</v>
      </c>
      <c r="E1056" s="2">
        <v>0.4</v>
      </c>
    </row>
    <row r="1057" spans="1:39" ht="14.5" hidden="1" outlineLevel="1">
      <c r="A1057" t="s">
        <v>4</v>
      </c>
      <c r="B1057" s="3">
        <v>86</v>
      </c>
      <c r="D1057" t="s">
        <v>4</v>
      </c>
      <c r="E1057" s="2">
        <v>0.7</v>
      </c>
      <c r="N1057" s="25"/>
      <c r="O1057" s="25"/>
    </row>
    <row r="1058" spans="1:39" ht="14.5" hidden="1" outlineLevel="1">
      <c r="A1058" t="s">
        <v>0</v>
      </c>
      <c r="B1058" s="3">
        <v>32</v>
      </c>
      <c r="D1058" t="s">
        <v>0</v>
      </c>
      <c r="E1058" s="2">
        <v>0.4</v>
      </c>
      <c r="F1058" s="3"/>
      <c r="G1058" s="3"/>
      <c r="H1058" s="3"/>
      <c r="I1058" s="3"/>
      <c r="J1058" s="3"/>
      <c r="K1058" s="3"/>
      <c r="L1058" s="3"/>
      <c r="N1058" s="25"/>
      <c r="O1058" s="25"/>
    </row>
    <row r="1059" spans="1:39" ht="14.5" hidden="1" outlineLevel="1">
      <c r="A1059" t="s">
        <v>1</v>
      </c>
      <c r="B1059" s="3">
        <v>50</v>
      </c>
      <c r="D1059" t="s">
        <v>1</v>
      </c>
      <c r="E1059" s="2">
        <v>0.9</v>
      </c>
      <c r="N1059" s="25"/>
      <c r="O1059" s="25"/>
    </row>
    <row r="1060" spans="1:39" ht="14.5" hidden="1" outlineLevel="1">
      <c r="A1060" t="s">
        <v>7</v>
      </c>
      <c r="B1060" s="3">
        <v>50</v>
      </c>
      <c r="D1060" t="s">
        <v>7</v>
      </c>
      <c r="E1060" s="2">
        <v>0.3</v>
      </c>
      <c r="N1060" s="25"/>
      <c r="O1060" s="25"/>
    </row>
    <row r="1061" spans="1:39" ht="14.5" hidden="1" outlineLevel="1">
      <c r="A1061" t="s">
        <v>8</v>
      </c>
      <c r="B1061" s="3">
        <v>60</v>
      </c>
      <c r="D1061" t="s">
        <v>8</v>
      </c>
      <c r="E1061" s="2">
        <v>0.3</v>
      </c>
      <c r="F1061" s="2"/>
      <c r="G1061" s="2"/>
      <c r="H1061" s="2"/>
      <c r="I1061" s="2"/>
      <c r="J1061" s="2"/>
      <c r="K1061" s="2"/>
      <c r="N1061" s="25"/>
      <c r="O1061" s="25"/>
    </row>
    <row r="1062" spans="1:39" hidden="1" outlineLevel="1"/>
    <row r="1063" spans="1:39" ht="14.5" hidden="1" outlineLevel="1">
      <c r="A1063" s="54" t="s">
        <v>82</v>
      </c>
      <c r="B1063" s="5" t="s">
        <v>218</v>
      </c>
      <c r="C1063" s="5"/>
      <c r="D1063" s="5"/>
      <c r="E1063" s="5"/>
      <c r="F1063" s="5"/>
      <c r="G1063" s="5"/>
      <c r="H1063" s="5"/>
      <c r="I1063" s="5"/>
      <c r="J1063" s="5"/>
      <c r="K1063" s="5"/>
      <c r="M1063" t="s">
        <v>203</v>
      </c>
    </row>
    <row r="1064" spans="1:39" ht="14.5" hidden="1" outlineLevel="1">
      <c r="A1064" s="23" t="s">
        <v>63</v>
      </c>
      <c r="B1064" s="59"/>
      <c r="C1064" s="23"/>
      <c r="D1064" s="59"/>
      <c r="E1064" s="59"/>
      <c r="F1064" s="59"/>
      <c r="G1064" s="59"/>
      <c r="H1064" s="59"/>
      <c r="I1064" s="59"/>
      <c r="J1064" s="59"/>
      <c r="K1064" s="75"/>
      <c r="L1064" s="5"/>
      <c r="M1064" t="s">
        <v>202</v>
      </c>
      <c r="O1064" t="s">
        <v>63</v>
      </c>
    </row>
    <row r="1065" spans="1:39" ht="14.5" hidden="1" outlineLevel="1">
      <c r="A1065" s="23"/>
      <c r="B1065" s="69">
        <v>2010</v>
      </c>
      <c r="C1065" s="69">
        <v>2020</v>
      </c>
      <c r="D1065" s="69">
        <v>2030</v>
      </c>
      <c r="E1065" s="69">
        <v>2040</v>
      </c>
      <c r="F1065" s="69">
        <v>2050</v>
      </c>
      <c r="G1065" s="69">
        <v>2060</v>
      </c>
      <c r="H1065" s="69">
        <v>2070</v>
      </c>
      <c r="I1065" s="69">
        <v>2080</v>
      </c>
      <c r="J1065" s="69">
        <v>2090</v>
      </c>
      <c r="K1065" s="69">
        <v>2100</v>
      </c>
      <c r="L1065" s="32"/>
      <c r="M1065" s="69">
        <v>2010</v>
      </c>
      <c r="N1065" s="69">
        <v>2018</v>
      </c>
      <c r="O1065" s="69">
        <v>2010</v>
      </c>
      <c r="P1065" s="69">
        <v>2018</v>
      </c>
    </row>
    <row r="1066" spans="1:39" ht="14.5" hidden="1" outlineLevel="1">
      <c r="A1066" s="23" t="s">
        <v>5</v>
      </c>
      <c r="B1066" s="121">
        <v>2.14</v>
      </c>
      <c r="C1066" s="121">
        <f t="shared" ref="C1066:K1066" si="292">B1066+(C53-$B53)*$B$1077*0.6</f>
        <v>4.2156042162917426</v>
      </c>
      <c r="D1066" s="121">
        <f t="shared" si="292"/>
        <v>10.117412184143936</v>
      </c>
      <c r="E1066" s="121">
        <f t="shared" si="292"/>
        <v>22.907354789100587</v>
      </c>
      <c r="F1066" s="121">
        <f t="shared" si="292"/>
        <v>46.501083505122303</v>
      </c>
      <c r="G1066" s="121">
        <f t="shared" si="292"/>
        <v>85.166758876982556</v>
      </c>
      <c r="H1066" s="121">
        <f t="shared" si="292"/>
        <v>142.63538003202953</v>
      </c>
      <c r="I1066" s="121">
        <f t="shared" si="292"/>
        <v>221.55779505037481</v>
      </c>
      <c r="J1066" s="121">
        <f t="shared" si="292"/>
        <v>325.29796556343507</v>
      </c>
      <c r="K1066" s="121">
        <f t="shared" si="292"/>
        <v>458.80304279002769</v>
      </c>
      <c r="L1066" s="6"/>
      <c r="M1066">
        <v>2138.2313787628086</v>
      </c>
      <c r="N1066">
        <v>3585.901849453528</v>
      </c>
      <c r="O1066" s="2">
        <f>M1066/1000</f>
        <v>2.1382313787628084</v>
      </c>
      <c r="P1066" s="2">
        <f>N1066/1000</f>
        <v>3.5859018494535282</v>
      </c>
      <c r="Q1066" s="2"/>
      <c r="R1066" s="2"/>
      <c r="S1066" s="2"/>
      <c r="T1066" s="2"/>
      <c r="U1066" s="2"/>
      <c r="V1066" s="2"/>
      <c r="W1066" s="2"/>
      <c r="X1066" s="2"/>
      <c r="Y1066" s="2"/>
      <c r="Z1066" s="2"/>
      <c r="AB1066" s="2"/>
      <c r="AC1066" s="2"/>
      <c r="AD1066" s="2"/>
      <c r="AE1066" s="2"/>
      <c r="AF1066" s="2"/>
      <c r="AG1066" s="2"/>
      <c r="AH1066" s="2"/>
      <c r="AI1066" s="2"/>
      <c r="AJ1066" s="2"/>
      <c r="AK1066" s="2"/>
      <c r="AL1066" s="2"/>
      <c r="AM1066" s="2"/>
    </row>
    <row r="1067" spans="1:39" ht="14.5" hidden="1" outlineLevel="1">
      <c r="A1067" s="23" t="s">
        <v>6</v>
      </c>
      <c r="B1067" s="121">
        <f>O1073-B1073-B1074</f>
        <v>61.874244968818374</v>
      </c>
      <c r="C1067" s="121">
        <f t="shared" ref="C1067:K1067" si="293">B1067+(C54-$B54)*$B$1077*0.2</f>
        <v>70.726051095521527</v>
      </c>
      <c r="D1067" s="121">
        <f t="shared" si="293"/>
        <v>88.965975715171965</v>
      </c>
      <c r="E1067" s="121">
        <f t="shared" si="293"/>
        <v>114.43465632340299</v>
      </c>
      <c r="F1067" s="121">
        <f t="shared" si="293"/>
        <v>145.62094167963494</v>
      </c>
      <c r="G1067" s="121">
        <f t="shared" si="293"/>
        <v>181.42629127996318</v>
      </c>
      <c r="H1067" s="121">
        <f t="shared" si="293"/>
        <v>220.56063251433017</v>
      </c>
      <c r="I1067" s="121">
        <f t="shared" si="293"/>
        <v>261.78132003255519</v>
      </c>
      <c r="J1067" s="121">
        <f t="shared" si="293"/>
        <v>303.73843900296026</v>
      </c>
      <c r="K1067" s="121">
        <f t="shared" si="293"/>
        <v>344.44304263944042</v>
      </c>
      <c r="L1067" s="6"/>
      <c r="O1067" s="2">
        <f t="shared" ref="O1067:P1076" si="294">M1067/1000</f>
        <v>0</v>
      </c>
      <c r="P1067" s="2">
        <f t="shared" si="294"/>
        <v>0</v>
      </c>
      <c r="Q1067" s="2"/>
      <c r="R1067" s="2"/>
      <c r="S1067" s="2"/>
      <c r="T1067" s="2"/>
      <c r="U1067" s="2"/>
      <c r="V1067" s="2"/>
      <c r="W1067" s="2"/>
      <c r="X1067" s="2"/>
      <c r="Y1067" s="2"/>
      <c r="Z1067" s="2"/>
      <c r="AB1067" s="2"/>
      <c r="AC1067" s="2"/>
      <c r="AD1067" s="2"/>
      <c r="AE1067" s="2"/>
      <c r="AF1067" s="2"/>
      <c r="AG1067" s="2"/>
      <c r="AH1067" s="2"/>
      <c r="AI1067" s="2"/>
      <c r="AJ1067" s="2"/>
      <c r="AK1067" s="2"/>
      <c r="AL1067" s="2"/>
      <c r="AM1067" s="2"/>
    </row>
    <row r="1068" spans="1:39" ht="14.5" hidden="1" outlineLevel="1">
      <c r="A1068" s="23" t="s">
        <v>11</v>
      </c>
      <c r="B1068" s="64">
        <f>[9]air!D37</f>
        <v>36.260860063612135</v>
      </c>
      <c r="C1068" s="121">
        <f t="shared" ref="C1068:K1068" si="295">B1068+(C55-$B55)*$B$1077*0.6</f>
        <v>43.750034533673904</v>
      </c>
      <c r="D1068" s="121">
        <f t="shared" si="295"/>
        <v>64.718963638931029</v>
      </c>
      <c r="E1068" s="121">
        <f t="shared" si="295"/>
        <v>102.38341768812072</v>
      </c>
      <c r="F1068" s="121">
        <f t="shared" si="295"/>
        <v>158.98736327921915</v>
      </c>
      <c r="G1068" s="121">
        <f t="shared" si="295"/>
        <v>237.36353536125523</v>
      </c>
      <c r="H1068" s="121">
        <f t="shared" si="295"/>
        <v>340.50049879005587</v>
      </c>
      <c r="I1068" s="121">
        <f t="shared" si="295"/>
        <v>470.77174760204338</v>
      </c>
      <c r="J1068" s="121">
        <f t="shared" si="295"/>
        <v>630.8351668040458</v>
      </c>
      <c r="K1068" s="121">
        <f t="shared" si="295"/>
        <v>823.70050568134866</v>
      </c>
      <c r="L1068" s="6"/>
      <c r="M1068">
        <v>40845.057469514337</v>
      </c>
      <c r="N1068">
        <v>52988.060149338788</v>
      </c>
      <c r="O1068" s="2">
        <f t="shared" si="294"/>
        <v>40.845057469514337</v>
      </c>
      <c r="P1068" s="2">
        <f t="shared" si="294"/>
        <v>52.988060149338786</v>
      </c>
      <c r="Q1068" s="2" t="s">
        <v>205</v>
      </c>
      <c r="R1068" s="2"/>
      <c r="S1068" s="2"/>
      <c r="T1068" s="2"/>
      <c r="U1068" s="2"/>
      <c r="V1068" s="2"/>
      <c r="W1068" s="2"/>
      <c r="X1068" s="2"/>
      <c r="Y1068" s="2"/>
      <c r="Z1068" s="2"/>
      <c r="AB1068" s="2"/>
      <c r="AC1068" s="2"/>
      <c r="AD1068" s="2"/>
      <c r="AE1068" s="2"/>
      <c r="AF1068" s="2"/>
      <c r="AG1068" s="2"/>
      <c r="AH1068" s="2"/>
      <c r="AI1068" s="2"/>
      <c r="AJ1068" s="2"/>
      <c r="AK1068" s="2"/>
      <c r="AL1068" s="2"/>
      <c r="AM1068" s="2"/>
    </row>
    <row r="1069" spans="1:39" ht="14.5" hidden="1" outlineLevel="1">
      <c r="A1069" s="23" t="s">
        <v>2</v>
      </c>
      <c r="B1069" s="64">
        <f>[9]air!D38</f>
        <v>3.2554784118075411</v>
      </c>
      <c r="C1069" s="121">
        <f t="shared" ref="C1069:K1069" si="296">B1069+(C56-$B56)*$B$1077*0.6</f>
        <v>6.730392378141036</v>
      </c>
      <c r="D1069" s="121">
        <f t="shared" si="296"/>
        <v>13.968700240294812</v>
      </c>
      <c r="E1069" s="121">
        <f t="shared" si="296"/>
        <v>23.990561757272722</v>
      </c>
      <c r="F1069" s="121">
        <f t="shared" si="296"/>
        <v>36.268501519607057</v>
      </c>
      <c r="G1069" s="121">
        <f t="shared" si="296"/>
        <v>51.30308623513897</v>
      </c>
      <c r="H1069" s="121">
        <f t="shared" si="296"/>
        <v>69.727766158736443</v>
      </c>
      <c r="I1069" s="121">
        <f t="shared" si="296"/>
        <v>91.688514983808304</v>
      </c>
      <c r="J1069" s="121">
        <f t="shared" si="296"/>
        <v>117.00303823241066</v>
      </c>
      <c r="K1069" s="121">
        <f t="shared" si="296"/>
        <v>145.36022397083843</v>
      </c>
      <c r="L1069" s="6"/>
      <c r="O1069" s="2">
        <f t="shared" si="294"/>
        <v>0</v>
      </c>
      <c r="P1069" s="2">
        <f t="shared" si="294"/>
        <v>0</v>
      </c>
      <c r="Q1069" s="2"/>
      <c r="R1069" s="2"/>
      <c r="S1069" s="2"/>
      <c r="T1069" s="2"/>
      <c r="U1069" s="2"/>
      <c r="V1069" s="2"/>
      <c r="W1069" s="2"/>
      <c r="X1069" s="2"/>
      <c r="Y1069" s="2"/>
      <c r="Z1069" s="2"/>
      <c r="AB1069" s="2"/>
      <c r="AC1069" s="2"/>
      <c r="AD1069" s="2"/>
      <c r="AE1069" s="2"/>
      <c r="AF1069" s="2"/>
      <c r="AG1069" s="2"/>
      <c r="AH1069" s="2"/>
      <c r="AI1069" s="2"/>
      <c r="AJ1069" s="2"/>
      <c r="AK1069" s="2"/>
      <c r="AL1069" s="2"/>
      <c r="AM1069" s="2"/>
    </row>
    <row r="1070" spans="1:39" ht="14.5" hidden="1" outlineLevel="1">
      <c r="A1070" s="23" t="s">
        <v>3</v>
      </c>
      <c r="B1070" s="64">
        <f>O1070</f>
        <v>5.1329629579027065</v>
      </c>
      <c r="C1070" s="121">
        <f t="shared" ref="C1070:K1070" si="297">B1070+(C57-$B57)*$B$1077*0.6</f>
        <v>9.3842170863630532</v>
      </c>
      <c r="D1070" s="121">
        <f t="shared" si="297"/>
        <v>19.059206638828947</v>
      </c>
      <c r="E1070" s="121">
        <f t="shared" si="297"/>
        <v>35.520283304589228</v>
      </c>
      <c r="F1070" s="121">
        <f t="shared" si="297"/>
        <v>59.807035365081546</v>
      </c>
      <c r="G1070" s="121">
        <f t="shared" si="297"/>
        <v>91.867299320345097</v>
      </c>
      <c r="H1070" s="121">
        <f t="shared" si="297"/>
        <v>132.04615959867158</v>
      </c>
      <c r="I1070" s="121">
        <f t="shared" si="297"/>
        <v>180.87596257003361</v>
      </c>
      <c r="J1070" s="121">
        <f t="shared" si="297"/>
        <v>238.04151381839904</v>
      </c>
      <c r="K1070" s="121">
        <f t="shared" si="297"/>
        <v>301.9533835828625</v>
      </c>
      <c r="L1070" s="6"/>
      <c r="M1070">
        <v>5132.9629579027069</v>
      </c>
      <c r="N1070">
        <v>6389.2783354336625</v>
      </c>
      <c r="O1070" s="2">
        <f t="shared" si="294"/>
        <v>5.1329629579027065</v>
      </c>
      <c r="P1070" s="2">
        <f t="shared" si="294"/>
        <v>6.3892783354336622</v>
      </c>
      <c r="Q1070" s="2"/>
      <c r="R1070" s="2"/>
      <c r="S1070" s="2"/>
      <c r="T1070" s="2"/>
      <c r="U1070" s="2"/>
      <c r="V1070" s="2"/>
      <c r="W1070" s="2"/>
      <c r="X1070" s="2"/>
      <c r="Y1070" s="2"/>
      <c r="Z1070" s="2"/>
      <c r="AB1070" s="2"/>
      <c r="AC1070" s="2"/>
      <c r="AD1070" s="2"/>
      <c r="AE1070" s="2"/>
      <c r="AF1070" s="2"/>
      <c r="AG1070" s="2"/>
      <c r="AH1070" s="2"/>
      <c r="AI1070" s="2"/>
      <c r="AJ1070" s="2"/>
      <c r="AK1070" s="2"/>
      <c r="AL1070" s="2"/>
      <c r="AM1070" s="2"/>
    </row>
    <row r="1071" spans="1:39" ht="14.5" hidden="1" outlineLevel="1">
      <c r="A1071" s="23" t="s">
        <v>4</v>
      </c>
      <c r="B1071" s="121">
        <f>O1071</f>
        <v>16.736950171039449</v>
      </c>
      <c r="C1071" s="121">
        <f t="shared" ref="C1071:K1071" si="298">B1071+(C58-$B58)*$B$1077*0.6</f>
        <v>19.348694262372049</v>
      </c>
      <c r="D1071" s="121">
        <f t="shared" si="298"/>
        <v>25.981122937877281</v>
      </c>
      <c r="E1071" s="121">
        <f t="shared" si="298"/>
        <v>38.14998644672211</v>
      </c>
      <c r="F1071" s="121">
        <f t="shared" si="298"/>
        <v>56.646203519276114</v>
      </c>
      <c r="G1071" s="121">
        <f t="shared" si="298"/>
        <v>81.91414997149532</v>
      </c>
      <c r="H1071" s="121">
        <f t="shared" si="298"/>
        <v>114.65880737350614</v>
      </c>
      <c r="I1071" s="121">
        <f t="shared" si="298"/>
        <v>156.01619268372713</v>
      </c>
      <c r="J1071" s="121">
        <f t="shared" si="298"/>
        <v>207.05829608225508</v>
      </c>
      <c r="K1071" s="121">
        <f t="shared" si="298"/>
        <v>268.16210098269136</v>
      </c>
      <c r="L1071" s="6"/>
      <c r="M1071">
        <v>16736.950171039451</v>
      </c>
      <c r="N1071">
        <v>33158.033962691166</v>
      </c>
      <c r="O1071" s="2">
        <f t="shared" si="294"/>
        <v>16.736950171039449</v>
      </c>
      <c r="P1071" s="2">
        <f t="shared" si="294"/>
        <v>33.158033962691164</v>
      </c>
      <c r="Q1071" s="2" t="s">
        <v>206</v>
      </c>
      <c r="R1071" s="2"/>
      <c r="S1071" s="2"/>
      <c r="T1071" s="2" t="s">
        <v>213</v>
      </c>
      <c r="U1071" s="122" t="s">
        <v>214</v>
      </c>
      <c r="V1071" s="2"/>
      <c r="W1071" s="2"/>
      <c r="X1071" s="2"/>
      <c r="Y1071" s="2"/>
      <c r="Z1071" s="2"/>
      <c r="AB1071" s="2"/>
      <c r="AC1071" s="2"/>
      <c r="AD1071" s="2"/>
      <c r="AE1071" s="2"/>
      <c r="AF1071" s="2"/>
      <c r="AG1071" s="2"/>
      <c r="AH1071" s="2"/>
      <c r="AI1071" s="2"/>
      <c r="AJ1071" s="2"/>
      <c r="AK1071" s="2"/>
      <c r="AL1071" s="2"/>
      <c r="AM1071" s="2"/>
    </row>
    <row r="1072" spans="1:39" ht="14.5" hidden="1" outlineLevel="1">
      <c r="A1072" s="23" t="s">
        <v>0</v>
      </c>
      <c r="B1072" s="121">
        <f>O1072</f>
        <v>41.310584636350015</v>
      </c>
      <c r="C1072" s="121">
        <f t="shared" ref="C1072:K1072" si="299">B1072+(C59-$B59)*$B$1077*0.6</f>
        <v>46.430601567406171</v>
      </c>
      <c r="D1072" s="121">
        <f t="shared" si="299"/>
        <v>61.128871301662514</v>
      </c>
      <c r="E1072" s="121">
        <f t="shared" si="299"/>
        <v>88.855854491192446</v>
      </c>
      <c r="F1072" s="121">
        <f t="shared" si="299"/>
        <v>132.87978843123076</v>
      </c>
      <c r="G1072" s="121">
        <f t="shared" si="299"/>
        <v>197.01441114187287</v>
      </c>
      <c r="H1072" s="121">
        <f t="shared" si="299"/>
        <v>286.02809541103721</v>
      </c>
      <c r="I1072" s="121">
        <f t="shared" si="299"/>
        <v>404.75127053510482</v>
      </c>
      <c r="J1072" s="121">
        <f t="shared" si="299"/>
        <v>557.4143006613491</v>
      </c>
      <c r="K1072" s="121">
        <f t="shared" si="299"/>
        <v>747.81455585289279</v>
      </c>
      <c r="L1072" s="6"/>
      <c r="M1072">
        <v>41310.584636350017</v>
      </c>
      <c r="N1072">
        <v>46419.368215999995</v>
      </c>
      <c r="O1072" s="2">
        <f t="shared" si="294"/>
        <v>41.310584636350015</v>
      </c>
      <c r="P1072" s="2">
        <f t="shared" si="294"/>
        <v>46.419368215999995</v>
      </c>
      <c r="Q1072" s="2"/>
      <c r="R1072" s="2"/>
      <c r="S1072" s="2"/>
      <c r="T1072" s="2" t="s">
        <v>215</v>
      </c>
      <c r="U1072" s="2" t="s">
        <v>216</v>
      </c>
      <c r="V1072" s="2"/>
      <c r="W1072" s="2"/>
      <c r="X1072" s="2"/>
      <c r="Y1072" s="2"/>
      <c r="Z1072" s="2"/>
      <c r="AB1072" s="2"/>
      <c r="AC1072" s="2"/>
      <c r="AD1072" s="2"/>
      <c r="AE1072" s="2"/>
      <c r="AF1072" s="2"/>
      <c r="AG1072" s="2"/>
      <c r="AH1072" s="2"/>
      <c r="AI1072" s="2"/>
      <c r="AJ1072" s="2"/>
      <c r="AK1072" s="2"/>
      <c r="AL1072" s="2"/>
      <c r="AM1072" s="2"/>
    </row>
    <row r="1073" spans="1:39" ht="14.5" hidden="1" outlineLevel="1">
      <c r="A1073" s="23" t="s">
        <v>1</v>
      </c>
      <c r="B1073" s="64">
        <f>[9]air!D42</f>
        <v>7.1936140336386982</v>
      </c>
      <c r="C1073" s="121">
        <f t="shared" ref="C1073:K1073" si="300">B1073+(C60-$B60)*$B$1077*0.6</f>
        <v>7.3875441182171695</v>
      </c>
      <c r="D1073" s="121">
        <f t="shared" si="300"/>
        <v>8.5221487288496451</v>
      </c>
      <c r="E1073" s="121">
        <f t="shared" si="300"/>
        <v>11.109047436184317</v>
      </c>
      <c r="F1073" s="121">
        <f t="shared" si="300"/>
        <v>15.446096279149067</v>
      </c>
      <c r="G1073" s="121">
        <f t="shared" si="300"/>
        <v>21.821485133062506</v>
      </c>
      <c r="H1073" s="121">
        <f t="shared" si="300"/>
        <v>30.498719676161905</v>
      </c>
      <c r="I1073" s="121">
        <f t="shared" si="300"/>
        <v>41.57491149616547</v>
      </c>
      <c r="J1073" s="121">
        <f t="shared" si="300"/>
        <v>55.295601503926108</v>
      </c>
      <c r="K1073" s="121">
        <f t="shared" si="300"/>
        <v>72.139297958493344</v>
      </c>
      <c r="L1073" s="6"/>
      <c r="M1073">
        <v>73279.540525627366</v>
      </c>
      <c r="N1073">
        <v>74702.38641464083</v>
      </c>
      <c r="O1073" s="2">
        <f t="shared" si="294"/>
        <v>73.279540525627368</v>
      </c>
      <c r="P1073" s="2">
        <f t="shared" si="294"/>
        <v>74.702386414640827</v>
      </c>
      <c r="Q1073" s="2" t="s">
        <v>204</v>
      </c>
      <c r="R1073" s="2"/>
      <c r="S1073" s="2"/>
      <c r="T1073" s="2"/>
      <c r="U1073" s="2"/>
      <c r="V1073" s="2"/>
      <c r="W1073" s="2"/>
      <c r="X1073" s="2"/>
      <c r="Y1073" s="2"/>
      <c r="Z1073" s="2"/>
      <c r="AB1073" s="2"/>
      <c r="AC1073" s="2"/>
      <c r="AD1073" s="2"/>
      <c r="AE1073" s="2"/>
      <c r="AF1073" s="2"/>
      <c r="AG1073" s="2"/>
      <c r="AH1073" s="2"/>
      <c r="AI1073" s="2"/>
      <c r="AJ1073" s="2"/>
      <c r="AK1073" s="2"/>
      <c r="AL1073" s="2"/>
      <c r="AM1073" s="2"/>
    </row>
    <row r="1074" spans="1:39" ht="14.5" hidden="1" outlineLevel="1">
      <c r="A1074" s="23" t="s">
        <v>7</v>
      </c>
      <c r="B1074" s="64">
        <f>[9]air!D43</f>
        <v>4.2116815231702986</v>
      </c>
      <c r="C1074" s="121">
        <f t="shared" ref="C1074:K1074" si="301">B1074+(C61-$B61)*$B$1077*0.6</f>
        <v>7.7835147889650838</v>
      </c>
      <c r="D1074" s="121">
        <f t="shared" si="301"/>
        <v>16.825458321471178</v>
      </c>
      <c r="E1074" s="121">
        <f t="shared" si="301"/>
        <v>32.917041866428008</v>
      </c>
      <c r="F1074" s="121">
        <f t="shared" si="301"/>
        <v>57.79662276066037</v>
      </c>
      <c r="G1074" s="121">
        <f t="shared" si="301"/>
        <v>91.825191503614619</v>
      </c>
      <c r="H1074" s="121">
        <f t="shared" si="301"/>
        <v>135.5891092307551</v>
      </c>
      <c r="I1074" s="121">
        <f t="shared" si="301"/>
        <v>189.1156810670447</v>
      </c>
      <c r="J1074" s="121">
        <f t="shared" si="301"/>
        <v>251.84233435857885</v>
      </c>
      <c r="K1074" s="121">
        <f t="shared" si="301"/>
        <v>323.69172363974735</v>
      </c>
      <c r="L1074" s="6"/>
      <c r="O1074" s="2">
        <f t="shared" si="294"/>
        <v>0</v>
      </c>
      <c r="P1074" s="2">
        <f t="shared" si="294"/>
        <v>0</v>
      </c>
      <c r="Q1074" s="2"/>
      <c r="R1074" s="2"/>
      <c r="S1074" s="2"/>
      <c r="T1074" s="2"/>
      <c r="U1074" s="2"/>
      <c r="V1074" s="2"/>
      <c r="W1074" s="2"/>
      <c r="X1074" s="2"/>
      <c r="Y1074" s="2"/>
      <c r="Z1074" s="2"/>
      <c r="AB1074" s="2"/>
      <c r="AC1074" s="2"/>
      <c r="AD1074" s="2"/>
      <c r="AE1074" s="2"/>
      <c r="AF1074" s="2"/>
      <c r="AG1074" s="2"/>
      <c r="AH1074" s="2"/>
      <c r="AI1074" s="2"/>
      <c r="AJ1074" s="2"/>
      <c r="AK1074" s="2"/>
      <c r="AL1074" s="2"/>
      <c r="AM1074" s="2"/>
    </row>
    <row r="1075" spans="1:39" ht="14.5" hidden="1" outlineLevel="1">
      <c r="A1075" s="23" t="s">
        <v>8</v>
      </c>
      <c r="B1075" s="64">
        <f>[9]air!D44</f>
        <v>3.2514843291201081</v>
      </c>
      <c r="C1075" s="121">
        <f t="shared" ref="C1075:K1075" si="302">B1075+(C62-$B62)*$B$1077*0.2</f>
        <v>7.1072142537216916</v>
      </c>
      <c r="D1075" s="121">
        <f t="shared" si="302"/>
        <v>17.770290270975629</v>
      </c>
      <c r="E1075" s="121">
        <f t="shared" si="302"/>
        <v>35.864640016140228</v>
      </c>
      <c r="F1075" s="121">
        <f t="shared" si="302"/>
        <v>61.374354716846909</v>
      </c>
      <c r="G1075" s="121">
        <f t="shared" si="302"/>
        <v>94.289063090894516</v>
      </c>
      <c r="H1075" s="121">
        <f t="shared" si="302"/>
        <v>135.42324522585886</v>
      </c>
      <c r="I1075" s="121">
        <f t="shared" si="302"/>
        <v>185.16086950257716</v>
      </c>
      <c r="J1075" s="121">
        <f t="shared" si="302"/>
        <v>242.907740303427</v>
      </c>
      <c r="K1075" s="121">
        <f t="shared" si="302"/>
        <v>307.2645367219281</v>
      </c>
      <c r="L1075" s="6"/>
      <c r="M1075">
        <v>2582.299938773187</v>
      </c>
      <c r="N1075">
        <v>3464.1661365498908</v>
      </c>
      <c r="O1075" s="2">
        <f t="shared" si="294"/>
        <v>2.5822999387731871</v>
      </c>
      <c r="P1075" s="2">
        <f t="shared" si="294"/>
        <v>3.4641661365498906</v>
      </c>
      <c r="Q1075" s="2"/>
      <c r="R1075" s="2"/>
      <c r="S1075" s="2"/>
      <c r="T1075" s="2"/>
      <c r="U1075" s="2"/>
      <c r="V1075" s="2"/>
      <c r="W1075" s="2"/>
      <c r="X1075" s="2"/>
      <c r="Y1075" s="2"/>
      <c r="Z1075" s="2"/>
      <c r="AB1075" s="2"/>
      <c r="AC1075" s="2"/>
      <c r="AD1075" s="2"/>
      <c r="AE1075" s="2"/>
      <c r="AF1075" s="2"/>
      <c r="AG1075" s="2"/>
      <c r="AH1075" s="2"/>
      <c r="AI1075" s="2"/>
      <c r="AJ1075" s="2"/>
      <c r="AK1075" s="2"/>
      <c r="AL1075" s="2"/>
      <c r="AM1075" s="2"/>
    </row>
    <row r="1076" spans="1:39" ht="14.5" hidden="1" outlineLevel="1">
      <c r="A1076" s="23" t="s">
        <v>89</v>
      </c>
      <c r="B1076" s="64">
        <f>SUM(B1066:B1075)</f>
        <v>181.36786109545932</v>
      </c>
      <c r="C1076" s="64">
        <f t="shared" ref="C1076:K1076" si="303">SUM(C1066:C1075)</f>
        <v>222.8638683006734</v>
      </c>
      <c r="D1076" s="64">
        <f t="shared" si="303"/>
        <v>327.05814997820693</v>
      </c>
      <c r="E1076" s="64">
        <f t="shared" si="303"/>
        <v>506.13284411915328</v>
      </c>
      <c r="F1076" s="64">
        <f t="shared" si="303"/>
        <v>771.32799105582831</v>
      </c>
      <c r="G1076" s="64">
        <f t="shared" si="303"/>
        <v>1133.991271914625</v>
      </c>
      <c r="H1076" s="64">
        <f t="shared" si="303"/>
        <v>1607.6684140111429</v>
      </c>
      <c r="I1076" s="64">
        <f t="shared" si="303"/>
        <v>2203.2942655234347</v>
      </c>
      <c r="J1076" s="64">
        <f t="shared" si="303"/>
        <v>2929.434396330787</v>
      </c>
      <c r="K1076" s="64">
        <f t="shared" si="303"/>
        <v>3793.3324138202702</v>
      </c>
      <c r="L1076" s="6"/>
      <c r="M1076">
        <v>182025.6270779699</v>
      </c>
      <c r="N1076">
        <v>220707.19506410795</v>
      </c>
      <c r="O1076" s="2">
        <f t="shared" si="294"/>
        <v>182.02562707796989</v>
      </c>
      <c r="P1076" s="2">
        <f t="shared" si="294"/>
        <v>220.70719506410794</v>
      </c>
      <c r="Q1076" s="2"/>
      <c r="R1076" s="2"/>
      <c r="S1076" s="2"/>
      <c r="T1076" s="2"/>
      <c r="U1076" s="2"/>
      <c r="V1076" s="2"/>
      <c r="W1076" s="2"/>
      <c r="X1076" s="2"/>
      <c r="Y1076" s="2"/>
      <c r="Z1076" s="2"/>
      <c r="AB1076" s="2"/>
      <c r="AC1076" s="2"/>
      <c r="AD1076" s="2"/>
      <c r="AE1076" s="2"/>
      <c r="AF1076" s="2"/>
      <c r="AG1076" s="2"/>
      <c r="AH1076" s="2"/>
      <c r="AI1076" s="2"/>
      <c r="AJ1076" s="2"/>
      <c r="AK1076" s="2"/>
      <c r="AL1076" s="2"/>
      <c r="AM1076" s="2"/>
    </row>
    <row r="1077" spans="1:39" hidden="1" outlineLevel="1">
      <c r="B1077">
        <f>B1076/B63</f>
        <v>2.7895880487314919</v>
      </c>
      <c r="C1077" t="s">
        <v>217</v>
      </c>
    </row>
    <row r="1078" spans="1:39" ht="14.5" hidden="1" outlineLevel="1">
      <c r="A1078" s="8" t="s">
        <v>83</v>
      </c>
    </row>
    <row r="1079" spans="1:39" ht="14.5" hidden="1" outlineLevel="1">
      <c r="A1079" s="22" t="s">
        <v>69</v>
      </c>
      <c r="B1079" s="44"/>
      <c r="C1079" s="44"/>
      <c r="D1079" s="44"/>
      <c r="E1079" s="44"/>
      <c r="F1079" s="44"/>
      <c r="G1079" s="44"/>
      <c r="H1079" s="44"/>
      <c r="I1079" s="44"/>
      <c r="J1079" s="44"/>
      <c r="K1079" s="44"/>
      <c r="N1079" s="36"/>
      <c r="O1079" s="36"/>
      <c r="R1079" s="2"/>
      <c r="S1079" s="2"/>
      <c r="T1079" s="2"/>
      <c r="U1079" s="2"/>
      <c r="V1079" s="2"/>
      <c r="W1079" s="2"/>
      <c r="X1079" s="2"/>
      <c r="Y1079" s="2"/>
      <c r="Z1079" s="2"/>
      <c r="AA1079" s="2"/>
      <c r="AB1079" s="2"/>
      <c r="AC1079" s="2"/>
    </row>
    <row r="1080" spans="1:39" ht="14.5" hidden="1" outlineLevel="1">
      <c r="A1080" s="22"/>
      <c r="B1080" s="72">
        <v>2010</v>
      </c>
      <c r="C1080" s="72">
        <v>2020</v>
      </c>
      <c r="D1080" s="72">
        <v>2030</v>
      </c>
      <c r="E1080" s="72">
        <v>2040</v>
      </c>
      <c r="F1080" s="72">
        <v>2050</v>
      </c>
      <c r="G1080" s="72">
        <v>2060</v>
      </c>
      <c r="H1080" s="72">
        <v>2070</v>
      </c>
      <c r="I1080" s="72">
        <v>2080</v>
      </c>
      <c r="J1080" s="72">
        <v>2090</v>
      </c>
      <c r="K1080" s="72">
        <v>2100</v>
      </c>
      <c r="N1080" s="36"/>
      <c r="O1080" s="36"/>
      <c r="R1080" s="2"/>
      <c r="S1080" s="2"/>
      <c r="T1080" s="2"/>
      <c r="U1080" s="2"/>
      <c r="V1080" s="2"/>
      <c r="W1080" s="2"/>
      <c r="X1080" s="2"/>
      <c r="Y1080" s="2"/>
      <c r="Z1080" s="2"/>
      <c r="AA1080" s="2"/>
      <c r="AB1080" s="2"/>
      <c r="AC1080" s="2"/>
    </row>
    <row r="1081" spans="1:39" ht="14.5" hidden="1" outlineLevel="1">
      <c r="A1081" s="78" t="s">
        <v>5</v>
      </c>
      <c r="B1081" s="44">
        <v>5.7253485631806136</v>
      </c>
      <c r="C1081" s="44">
        <v>5.1779026137179596</v>
      </c>
      <c r="D1081" s="44">
        <v>4.8266561724967598</v>
      </c>
      <c r="E1081" s="44">
        <v>4.4992367654387166</v>
      </c>
      <c r="F1081" s="44">
        <v>4.1940280699555128</v>
      </c>
      <c r="G1081" s="44">
        <v>3.9095234077683818</v>
      </c>
      <c r="H1081" s="44">
        <v>3.6443183071140073</v>
      </c>
      <c r="I1081" s="44">
        <v>3.3971035694980891</v>
      </c>
      <c r="J1081" s="44">
        <v>3.1666588067702603</v>
      </c>
      <c r="K1081" s="44">
        <v>2.9518464166157918</v>
      </c>
      <c r="N1081" s="36"/>
      <c r="O1081" s="36"/>
      <c r="R1081" s="2"/>
      <c r="S1081" s="2"/>
      <c r="T1081" s="2"/>
      <c r="U1081" s="2"/>
      <c r="V1081" s="2"/>
      <c r="W1081" s="2"/>
      <c r="X1081" s="2"/>
      <c r="Y1081" s="2"/>
      <c r="Z1081" s="2"/>
      <c r="AA1081" s="2"/>
      <c r="AB1081" s="2"/>
      <c r="AC1081" s="2"/>
    </row>
    <row r="1082" spans="1:39" ht="14.5" hidden="1" outlineLevel="1">
      <c r="A1082" s="78" t="s">
        <v>6</v>
      </c>
      <c r="B1082" s="44">
        <v>5.1739550334297126</v>
      </c>
      <c r="C1082" s="44">
        <v>4.4482066491194461</v>
      </c>
      <c r="D1082" s="44">
        <v>4.1464596152566751</v>
      </c>
      <c r="E1082" s="44">
        <v>3.8651817905892556</v>
      </c>
      <c r="F1082" s="44">
        <v>3.6029846328017276</v>
      </c>
      <c r="G1082" s="44">
        <v>3.3585737922630394</v>
      </c>
      <c r="H1082" s="44">
        <v>3.1307427224036326</v>
      </c>
      <c r="I1082" s="44">
        <v>2.9183667235368169</v>
      </c>
      <c r="J1082" s="44">
        <v>2.7203973907214518</v>
      </c>
      <c r="K1082" s="44">
        <v>2.5358574382575263</v>
      </c>
      <c r="N1082" s="36"/>
      <c r="O1082" s="36"/>
      <c r="R1082" s="2"/>
      <c r="S1082" s="2"/>
      <c r="T1082" s="2"/>
      <c r="U1082" s="2"/>
      <c r="V1082" s="2"/>
      <c r="W1082" s="2"/>
      <c r="X1082" s="2"/>
      <c r="Y1082" s="2"/>
      <c r="Z1082" s="2"/>
      <c r="AA1082" s="2"/>
      <c r="AB1082" s="2"/>
      <c r="AC1082" s="2"/>
    </row>
    <row r="1083" spans="1:39" ht="14.5" hidden="1" outlineLevel="1">
      <c r="A1083" s="78" t="s">
        <v>11</v>
      </c>
      <c r="B1083" s="44">
        <v>2.8018499316490377</v>
      </c>
      <c r="C1083" s="44">
        <v>2.5358557796367309</v>
      </c>
      <c r="D1083" s="44">
        <v>2.3662290304082334</v>
      </c>
      <c r="E1083" s="44">
        <v>2.2096264412029156</v>
      </c>
      <c r="F1083" s="44">
        <v>2.0633552635819719</v>
      </c>
      <c r="G1083" s="44">
        <v>1.9262271243078466</v>
      </c>
      <c r="H1083" s="44">
        <v>1.7982168890288575</v>
      </c>
      <c r="I1083" s="44">
        <v>1.6770584786519391</v>
      </c>
      <c r="J1083" s="44">
        <v>1.5640809511066629</v>
      </c>
      <c r="K1083" s="44">
        <v>1.4586876109214229</v>
      </c>
      <c r="N1083" s="36"/>
      <c r="O1083" s="36"/>
      <c r="R1083" s="2"/>
      <c r="S1083" s="2"/>
      <c r="T1083" s="2"/>
      <c r="U1083" s="2"/>
      <c r="V1083" s="2"/>
      <c r="W1083" s="2"/>
      <c r="X1083" s="2"/>
      <c r="Y1083" s="2"/>
      <c r="Z1083" s="2"/>
      <c r="AA1083" s="2"/>
      <c r="AB1083" s="2"/>
      <c r="AC1083" s="2"/>
    </row>
    <row r="1084" spans="1:39" ht="14.5" hidden="1" outlineLevel="1">
      <c r="A1084" s="78" t="s">
        <v>2</v>
      </c>
      <c r="B1084" s="44">
        <v>3.33803985877547</v>
      </c>
      <c r="C1084" s="44">
        <v>2.7274215969121829</v>
      </c>
      <c r="D1084" s="44">
        <v>2.542405152785328</v>
      </c>
      <c r="E1084" s="44">
        <v>2.3699394212568112</v>
      </c>
      <c r="F1084" s="44">
        <v>2.2091730164540446</v>
      </c>
      <c r="G1084" s="44">
        <v>2.0593123068270223</v>
      </c>
      <c r="H1084" s="44">
        <v>1.9196174973457309</v>
      </c>
      <c r="I1084" s="44">
        <v>1.7893989774642829</v>
      </c>
      <c r="J1084" s="44">
        <v>1.6680139168233146</v>
      </c>
      <c r="K1084" s="44">
        <v>1.554863091885158</v>
      </c>
      <c r="N1084" s="36"/>
      <c r="O1084" s="36"/>
      <c r="R1084" s="2"/>
      <c r="S1084" s="2"/>
      <c r="T1084" s="2"/>
      <c r="U1084" s="2"/>
      <c r="V1084" s="2"/>
      <c r="W1084" s="2"/>
      <c r="X1084" s="2"/>
      <c r="Y1084" s="2"/>
      <c r="Z1084" s="2"/>
      <c r="AA1084" s="2"/>
      <c r="AB1084" s="2"/>
      <c r="AC1084" s="2"/>
    </row>
    <row r="1085" spans="1:39" ht="14.5" hidden="1" outlineLevel="1">
      <c r="A1085" s="78" t="s">
        <v>3</v>
      </c>
      <c r="B1085" s="44">
        <v>5.7253485631806136</v>
      </c>
      <c r="C1085" s="44">
        <v>5.1779026137179596</v>
      </c>
      <c r="D1085" s="44">
        <v>4.8266561724967598</v>
      </c>
      <c r="E1085" s="44">
        <v>4.4992367654387166</v>
      </c>
      <c r="F1085" s="44">
        <v>4.1940280699555128</v>
      </c>
      <c r="G1085" s="44">
        <v>3.9095234077683818</v>
      </c>
      <c r="H1085" s="44">
        <v>3.6443183071140073</v>
      </c>
      <c r="I1085" s="44">
        <v>3.3971035694980891</v>
      </c>
      <c r="J1085" s="44">
        <v>3.1666588067702603</v>
      </c>
      <c r="K1085" s="44">
        <v>2.9518464166157918</v>
      </c>
      <c r="N1085" s="36"/>
      <c r="O1085" s="36"/>
      <c r="R1085" s="2"/>
      <c r="S1085" s="2"/>
      <c r="T1085" s="2"/>
      <c r="U1085" s="2"/>
      <c r="V1085" s="2"/>
      <c r="W1085" s="2"/>
      <c r="X1085" s="2"/>
      <c r="Y1085" s="2"/>
      <c r="Z1085" s="2"/>
      <c r="AA1085" s="2"/>
      <c r="AB1085" s="2"/>
      <c r="AC1085" s="2"/>
    </row>
    <row r="1086" spans="1:39" ht="14.5" hidden="1" outlineLevel="1">
      <c r="A1086" s="78" t="s">
        <v>4</v>
      </c>
      <c r="B1086" s="44">
        <v>5.7253485631806136</v>
      </c>
      <c r="C1086" s="44">
        <v>5.1779026137179596</v>
      </c>
      <c r="D1086" s="44">
        <v>4.8266561724967598</v>
      </c>
      <c r="E1086" s="44">
        <v>4.4992367654387166</v>
      </c>
      <c r="F1086" s="44">
        <v>4.1940280699555128</v>
      </c>
      <c r="G1086" s="44">
        <v>3.9095234077683818</v>
      </c>
      <c r="H1086" s="44">
        <v>3.6443183071140073</v>
      </c>
      <c r="I1086" s="44">
        <v>3.3971035694980891</v>
      </c>
      <c r="J1086" s="44">
        <v>3.1666588067702603</v>
      </c>
      <c r="K1086" s="44">
        <v>2.9518464166157918</v>
      </c>
      <c r="N1086" s="36"/>
      <c r="O1086" s="36"/>
      <c r="R1086" s="2"/>
      <c r="S1086" s="2"/>
      <c r="T1086" s="2"/>
      <c r="U1086" s="2"/>
      <c r="V1086" s="2"/>
      <c r="W1086" s="2"/>
      <c r="X1086" s="2"/>
      <c r="Y1086" s="2"/>
      <c r="Z1086" s="2"/>
      <c r="AA1086" s="2"/>
      <c r="AB1086" s="2"/>
      <c r="AC1086" s="2"/>
    </row>
    <row r="1087" spans="1:39" ht="14.5" hidden="1" outlineLevel="1">
      <c r="A1087" s="78" t="s">
        <v>0</v>
      </c>
      <c r="B1087" s="44">
        <v>4.0895346879861529</v>
      </c>
      <c r="C1087" s="44">
        <v>3.6985018669414003</v>
      </c>
      <c r="D1087" s="44">
        <v>3.4476115517834005</v>
      </c>
      <c r="E1087" s="44">
        <v>3.2137405467419415</v>
      </c>
      <c r="F1087" s="44">
        <v>2.9957343356825099</v>
      </c>
      <c r="G1087" s="44">
        <v>2.7925167198345591</v>
      </c>
      <c r="H1087" s="44">
        <v>2.6030845050814344</v>
      </c>
      <c r="I1087" s="44">
        <v>2.4265025496414929</v>
      </c>
      <c r="J1087" s="44">
        <v>2.2618991476930441</v>
      </c>
      <c r="K1087" s="44">
        <v>2.1084617261541378</v>
      </c>
      <c r="N1087" s="36"/>
      <c r="O1087" s="36"/>
      <c r="R1087" s="2"/>
      <c r="S1087" s="2"/>
      <c r="T1087" s="2"/>
      <c r="U1087" s="2"/>
      <c r="V1087" s="2"/>
      <c r="W1087" s="2"/>
      <c r="X1087" s="2"/>
      <c r="Y1087" s="2"/>
      <c r="Z1087" s="2"/>
      <c r="AA1087" s="2"/>
      <c r="AB1087" s="2"/>
      <c r="AC1087" s="2"/>
    </row>
    <row r="1088" spans="1:39" ht="14.5" hidden="1" outlineLevel="1">
      <c r="A1088" s="78" t="s">
        <v>1</v>
      </c>
      <c r="B1088" s="44">
        <v>3.2716277503889222</v>
      </c>
      <c r="C1088" s="44">
        <v>2.9588014935531199</v>
      </c>
      <c r="D1088" s="44">
        <v>2.75808924142672</v>
      </c>
      <c r="E1088" s="44">
        <v>2.5709924373935529</v>
      </c>
      <c r="F1088" s="44">
        <v>2.3965874685460076</v>
      </c>
      <c r="G1088" s="44">
        <v>2.2340133758676468</v>
      </c>
      <c r="H1088" s="44">
        <v>2.0824676040651471</v>
      </c>
      <c r="I1088" s="44">
        <v>1.9412020397131937</v>
      </c>
      <c r="J1088" s="44">
        <v>1.8095193181544345</v>
      </c>
      <c r="K1088" s="44">
        <v>1.6867693809233095</v>
      </c>
      <c r="N1088" s="36"/>
      <c r="O1088" s="36"/>
      <c r="R1088" s="2"/>
      <c r="S1088" s="2"/>
      <c r="T1088" s="2"/>
      <c r="U1088" s="2"/>
      <c r="V1088" s="2"/>
      <c r="W1088" s="2"/>
      <c r="X1088" s="2"/>
      <c r="Y1088" s="2"/>
      <c r="Z1088" s="2"/>
      <c r="AA1088" s="2"/>
      <c r="AB1088" s="2"/>
      <c r="AC1088" s="2"/>
    </row>
    <row r="1089" spans="1:27" ht="14.5" hidden="1" outlineLevel="1">
      <c r="A1089" s="78" t="s">
        <v>7</v>
      </c>
      <c r="B1089" s="44">
        <v>5.1739550334297126</v>
      </c>
      <c r="C1089" s="44">
        <v>4.4482066491194461</v>
      </c>
      <c r="D1089" s="44">
        <v>4.1464596152566751</v>
      </c>
      <c r="E1089" s="44">
        <v>3.8651817905892556</v>
      </c>
      <c r="F1089" s="44">
        <v>3.6029846328017276</v>
      </c>
      <c r="G1089" s="44">
        <v>3.3585737922630394</v>
      </c>
      <c r="H1089" s="44">
        <v>3.1307427224036326</v>
      </c>
      <c r="I1089" s="44">
        <v>2.9183667235368169</v>
      </c>
      <c r="J1089" s="44">
        <v>2.7203973907214518</v>
      </c>
      <c r="K1089" s="44">
        <v>2.5358574382575263</v>
      </c>
      <c r="N1089" s="36"/>
      <c r="O1089" s="36"/>
      <c r="R1089" s="2"/>
      <c r="S1089" s="2"/>
      <c r="T1089" s="2"/>
      <c r="U1089" s="2"/>
      <c r="V1089" s="2"/>
      <c r="W1089" s="2"/>
      <c r="X1089" s="2"/>
      <c r="Y1089" s="2"/>
      <c r="Z1089" s="2"/>
      <c r="AA1089" s="2"/>
    </row>
    <row r="1090" spans="1:27" ht="14.5" hidden="1" outlineLevel="1">
      <c r="A1090" s="78" t="s">
        <v>8</v>
      </c>
      <c r="B1090" s="44">
        <v>5.7253485631806136</v>
      </c>
      <c r="C1090" s="44">
        <v>5.1779026137179596</v>
      </c>
      <c r="D1090" s="44">
        <v>4.8266561724967598</v>
      </c>
      <c r="E1090" s="44">
        <v>4.4992367654387166</v>
      </c>
      <c r="F1090" s="44">
        <v>4.1940280699555128</v>
      </c>
      <c r="G1090" s="44">
        <v>3.9095234077683818</v>
      </c>
      <c r="H1090" s="44">
        <v>3.6443183071140073</v>
      </c>
      <c r="I1090" s="44">
        <v>3.3971035694980891</v>
      </c>
      <c r="J1090" s="44">
        <v>3.1666588067702603</v>
      </c>
      <c r="K1090" s="44">
        <v>2.9518464166157918</v>
      </c>
      <c r="N1090" s="36"/>
      <c r="O1090" s="36"/>
      <c r="R1090" s="2"/>
      <c r="S1090" s="2"/>
      <c r="T1090" s="2"/>
      <c r="U1090" s="2"/>
      <c r="V1090" s="2"/>
      <c r="W1090" s="2"/>
      <c r="X1090" s="2"/>
      <c r="Y1090" s="2"/>
      <c r="Z1090" s="2"/>
      <c r="AA1090" s="2"/>
    </row>
    <row r="1091" spans="1:27" collapsed="1"/>
    <row r="1092" spans="1:27">
      <c r="A1092" s="54" t="s">
        <v>219</v>
      </c>
      <c r="B1092" s="5"/>
      <c r="C1092" s="5"/>
      <c r="D1092" s="5"/>
      <c r="E1092" s="5"/>
      <c r="F1092" s="5"/>
      <c r="G1092" s="5"/>
      <c r="H1092" s="5"/>
      <c r="I1092" s="5"/>
      <c r="J1092" s="5"/>
      <c r="K1092" s="5"/>
    </row>
    <row r="1093" spans="1:27" ht="14.5">
      <c r="A1093" s="18" t="s">
        <v>41</v>
      </c>
      <c r="B1093" s="17"/>
      <c r="C1093" s="17"/>
      <c r="D1093" s="17"/>
      <c r="E1093" s="17"/>
      <c r="F1093" s="17"/>
      <c r="G1093" s="17"/>
      <c r="H1093" s="17"/>
      <c r="I1093" s="17"/>
      <c r="J1093" s="17"/>
      <c r="K1093" s="17"/>
    </row>
    <row r="1094" spans="1:27" ht="14.5">
      <c r="A1094" s="17"/>
      <c r="B1094" s="70">
        <v>2010</v>
      </c>
      <c r="C1094" s="70">
        <v>2020</v>
      </c>
      <c r="D1094" s="70">
        <v>2030</v>
      </c>
      <c r="E1094" s="70">
        <v>2040</v>
      </c>
      <c r="F1094" s="70">
        <v>2050</v>
      </c>
      <c r="G1094" s="70">
        <v>2060</v>
      </c>
      <c r="H1094" s="70">
        <v>2070</v>
      </c>
      <c r="I1094" s="70">
        <v>2080</v>
      </c>
      <c r="J1094" s="70">
        <v>2090</v>
      </c>
      <c r="K1094" s="70">
        <v>2100</v>
      </c>
      <c r="N1094" s="2"/>
      <c r="O1094" s="2"/>
      <c r="P1094" s="2"/>
      <c r="Q1094" s="2"/>
      <c r="R1094" s="2"/>
      <c r="S1094" s="2"/>
      <c r="T1094" s="2"/>
      <c r="U1094" s="2"/>
      <c r="V1094" s="2"/>
      <c r="W1094" s="2"/>
      <c r="X1094" s="2"/>
      <c r="Y1094" s="2"/>
    </row>
    <row r="1095" spans="1:27" ht="14.5">
      <c r="A1095" s="17" t="s">
        <v>5</v>
      </c>
      <c r="B1095" s="47">
        <f>B1081*B1066/1000</f>
        <v>1.2252245925206514E-2</v>
      </c>
      <c r="C1095" s="47">
        <f t="shared" ref="C1095:K1095" si="304">C1081*C1066/1000</f>
        <v>2.1827988089937463E-2</v>
      </c>
      <c r="D1095" s="47">
        <f t="shared" si="304"/>
        <v>4.8833269968292251E-2</v>
      </c>
      <c r="E1095" s="47">
        <f t="shared" si="304"/>
        <v>0.10306561286607002</v>
      </c>
      <c r="F1095" s="47">
        <f t="shared" si="304"/>
        <v>0.19502684950382823</v>
      </c>
      <c r="G1095" s="47">
        <f t="shared" si="304"/>
        <v>0.33296143739332895</v>
      </c>
      <c r="H1095" s="47">
        <f t="shared" si="304"/>
        <v>0.51980872669288902</v>
      </c>
      <c r="I1095" s="47">
        <f t="shared" si="304"/>
        <v>0.75265477641575429</v>
      </c>
      <c r="J1095" s="47">
        <f t="shared" si="304"/>
        <v>1.0301076674759007</v>
      </c>
      <c r="K1095" s="47">
        <f t="shared" si="304"/>
        <v>1.354316117792165</v>
      </c>
      <c r="N1095" s="2"/>
      <c r="O1095" s="2"/>
      <c r="P1095" s="2"/>
      <c r="Q1095" s="2"/>
      <c r="R1095" s="2"/>
      <c r="S1095" s="2"/>
      <c r="T1095" s="2"/>
      <c r="U1095" s="2"/>
      <c r="V1095" s="2"/>
      <c r="W1095" s="2"/>
      <c r="X1095" s="2"/>
      <c r="Y1095" s="2"/>
    </row>
    <row r="1096" spans="1:27" ht="14.5">
      <c r="A1096" s="17" t="s">
        <v>6</v>
      </c>
      <c r="B1096" s="47">
        <f t="shared" ref="B1096:K1104" si="305">B1082*B1067/1000</f>
        <v>0.32013456119608086</v>
      </c>
      <c r="C1096" s="47">
        <f t="shared" si="305"/>
        <v>0.31460409074906054</v>
      </c>
      <c r="D1096" s="47">
        <f t="shared" si="305"/>
        <v>0.36889382543486665</v>
      </c>
      <c r="E1096" s="47">
        <f t="shared" si="305"/>
        <v>0.44231074983355684</v>
      </c>
      <c r="F1096" s="47">
        <f t="shared" si="305"/>
        <v>0.52467001508584132</v>
      </c>
      <c r="G1096" s="47">
        <f t="shared" si="305"/>
        <v>0.60933358712036478</v>
      </c>
      <c r="H1096" s="47">
        <f t="shared" si="305"/>
        <v>0.69051859509298119</v>
      </c>
      <c r="I1096" s="47">
        <f t="shared" si="305"/>
        <v>0.76397389322655096</v>
      </c>
      <c r="J1096" s="47">
        <f t="shared" si="305"/>
        <v>0.82628925692545996</v>
      </c>
      <c r="K1096" s="47">
        <f t="shared" si="305"/>
        <v>0.8734584517332793</v>
      </c>
      <c r="N1096" s="2"/>
      <c r="O1096" s="2"/>
      <c r="P1096" s="2"/>
      <c r="Q1096" s="2"/>
      <c r="R1096" s="2"/>
      <c r="S1096" s="2"/>
      <c r="T1096" s="2"/>
      <c r="U1096" s="2"/>
      <c r="V1096" s="2"/>
      <c r="W1096" s="2"/>
      <c r="X1096" s="2"/>
      <c r="Y1096" s="2"/>
    </row>
    <row r="1097" spans="1:27" ht="14.5">
      <c r="A1097" s="17" t="s">
        <v>11</v>
      </c>
      <c r="B1097" s="47">
        <f t="shared" si="305"/>
        <v>0.10159748829076699</v>
      </c>
      <c r="C1097" s="47">
        <f t="shared" si="305"/>
        <v>0.11094377793152355</v>
      </c>
      <c r="D1097" s="47">
        <f t="shared" si="305"/>
        <v>0.15313989058037347</v>
      </c>
      <c r="E1097" s="47">
        <f t="shared" si="305"/>
        <v>0.22622910686439382</v>
      </c>
      <c r="F1097" s="47">
        <f t="shared" si="305"/>
        <v>0.32804741286519595</v>
      </c>
      <c r="G1097" s="47">
        <f t="shared" si="305"/>
        <v>0.45721608013445453</v>
      </c>
      <c r="H1097" s="47">
        <f t="shared" si="305"/>
        <v>0.6122937476470286</v>
      </c>
      <c r="I1097" s="47">
        <f t="shared" si="305"/>
        <v>0.7895117508257975</v>
      </c>
      <c r="J1097" s="47">
        <f t="shared" si="305"/>
        <v>0.98667726768640229</v>
      </c>
      <c r="K1097" s="47">
        <f t="shared" si="305"/>
        <v>1.2015217227470945</v>
      </c>
      <c r="N1097" s="2"/>
      <c r="O1097" s="2"/>
      <c r="P1097" s="2"/>
      <c r="Q1097" s="2"/>
      <c r="R1097" s="2"/>
      <c r="S1097" s="2"/>
      <c r="T1097" s="2"/>
      <c r="U1097" s="2"/>
      <c r="V1097" s="2"/>
      <c r="W1097" s="2"/>
      <c r="X1097" s="2"/>
      <c r="Y1097" s="2"/>
    </row>
    <row r="1098" spans="1:27" ht="14.5">
      <c r="A1098" s="17" t="s">
        <v>2</v>
      </c>
      <c r="B1098" s="47">
        <f t="shared" si="305"/>
        <v>1.0866916697996637E-2</v>
      </c>
      <c r="C1098" s="47">
        <f t="shared" si="305"/>
        <v>1.835661752783501E-2</v>
      </c>
      <c r="D1098" s="47">
        <f t="shared" si="305"/>
        <v>3.5514095468639179E-2</v>
      </c>
      <c r="E1098" s="47">
        <f t="shared" si="305"/>
        <v>5.68561780466567E-2</v>
      </c>
      <c r="F1098" s="47">
        <f t="shared" si="305"/>
        <v>8.0123394904338424E-2</v>
      </c>
      <c r="G1098" s="47">
        <f t="shared" si="305"/>
        <v>0.10564907686222968</v>
      </c>
      <c r="H1098" s="47">
        <f t="shared" si="305"/>
        <v>0.13385063996914201</v>
      </c>
      <c r="I1098" s="47">
        <f t="shared" si="305"/>
        <v>0.16406733495724515</v>
      </c>
      <c r="J1098" s="47">
        <f t="shared" si="305"/>
        <v>0.19516269608227133</v>
      </c>
      <c r="K1098" s="47">
        <f t="shared" si="305"/>
        <v>0.22601524728041691</v>
      </c>
      <c r="N1098" s="2"/>
      <c r="O1098" s="2"/>
      <c r="P1098" s="2"/>
      <c r="Q1098" s="2"/>
      <c r="R1098" s="2"/>
      <c r="S1098" s="2"/>
      <c r="T1098" s="2"/>
      <c r="U1098" s="2"/>
      <c r="V1098" s="2"/>
      <c r="W1098" s="2"/>
      <c r="X1098" s="2"/>
      <c r="Y1098" s="2"/>
    </row>
    <row r="1099" spans="1:27" ht="14.5">
      <c r="A1099" s="17" t="s">
        <v>3</v>
      </c>
      <c r="B1099" s="47">
        <f t="shared" si="305"/>
        <v>2.9388002095887572E-2</v>
      </c>
      <c r="C1099" s="47">
        <f t="shared" si="305"/>
        <v>4.859056217917599E-2</v>
      </c>
      <c r="D1099" s="47">
        <f t="shared" si="305"/>
        <v>9.1992237366194954E-2</v>
      </c>
      <c r="E1099" s="47">
        <f t="shared" si="305"/>
        <v>0.15981416456280689</v>
      </c>
      <c r="F1099" s="47">
        <f t="shared" si="305"/>
        <v>0.25083238510197409</v>
      </c>
      <c r="G1099" s="47">
        <f t="shared" si="305"/>
        <v>0.35915735710135349</v>
      </c>
      <c r="H1099" s="47">
        <f t="shared" si="305"/>
        <v>0.48121823680953685</v>
      </c>
      <c r="I1099" s="47">
        <f t="shared" si="305"/>
        <v>0.61445437808306391</v>
      </c>
      <c r="J1099" s="47">
        <f t="shared" si="305"/>
        <v>0.75379625610995804</v>
      </c>
      <c r="K1099" s="47">
        <f t="shared" si="305"/>
        <v>0.89132001331408628</v>
      </c>
      <c r="N1099" s="2"/>
      <c r="O1099" s="2"/>
      <c r="P1099" s="2"/>
      <c r="Q1099" s="2"/>
      <c r="R1099" s="2"/>
      <c r="S1099" s="2"/>
      <c r="T1099" s="2"/>
      <c r="U1099" s="2"/>
      <c r="V1099" s="2"/>
      <c r="W1099" s="2"/>
      <c r="X1099" s="2"/>
      <c r="Y1099" s="2"/>
    </row>
    <row r="1100" spans="1:27" ht="14.5">
      <c r="A1100" s="17" t="s">
        <v>4</v>
      </c>
      <c r="B1100" s="47">
        <f t="shared" si="305"/>
        <v>9.5824873613786235E-2</v>
      </c>
      <c r="C1100" s="47">
        <f t="shared" si="305"/>
        <v>0.10018565459316592</v>
      </c>
      <c r="D1100" s="47">
        <f t="shared" si="305"/>
        <v>0.12540194739650251</v>
      </c>
      <c r="E1100" s="47">
        <f t="shared" si="305"/>
        <v>0.17164582162208086</v>
      </c>
      <c r="F1100" s="47">
        <f t="shared" si="305"/>
        <v>0.23757576761625676</v>
      </c>
      <c r="G1100" s="47">
        <f t="shared" si="305"/>
        <v>0.32024528674101066</v>
      </c>
      <c r="H1100" s="47">
        <f t="shared" si="305"/>
        <v>0.41785319078312694</v>
      </c>
      <c r="I1100" s="47">
        <f t="shared" si="305"/>
        <v>0.53000316506539102</v>
      </c>
      <c r="J1100" s="47">
        <f t="shared" si="305"/>
        <v>0.65568297680371712</v>
      </c>
      <c r="K1100" s="47">
        <f t="shared" si="305"/>
        <v>0.79157333685791953</v>
      </c>
      <c r="N1100" s="2"/>
      <c r="O1100" s="2"/>
      <c r="P1100" s="2"/>
      <c r="Q1100" s="2"/>
      <c r="R1100" s="2"/>
      <c r="S1100" s="2"/>
      <c r="T1100" s="2"/>
      <c r="U1100" s="2"/>
      <c r="V1100" s="2"/>
      <c r="W1100" s="2"/>
      <c r="X1100" s="2"/>
      <c r="Y1100" s="2"/>
    </row>
    <row r="1101" spans="1:27" ht="14.5">
      <c r="A1101" s="17" t="s">
        <v>0</v>
      </c>
      <c r="B1101" s="47">
        <f t="shared" si="305"/>
        <v>0.16894106885134122</v>
      </c>
      <c r="C1101" s="47">
        <f t="shared" si="305"/>
        <v>0.17172366658026403</v>
      </c>
      <c r="D1101" s="47">
        <f t="shared" si="305"/>
        <v>0.21074860284709249</v>
      </c>
      <c r="E1101" s="47">
        <f t="shared" si="305"/>
        <v>0.28555966239374719</v>
      </c>
      <c r="F1101" s="47">
        <f t="shared" si="305"/>
        <v>0.39807254472166559</v>
      </c>
      <c r="G1101" s="47">
        <f t="shared" si="305"/>
        <v>0.55016603716204004</v>
      </c>
      <c r="H1101" s="47">
        <f t="shared" si="305"/>
        <v>0.74455530318242502</v>
      </c>
      <c r="I1101" s="47">
        <f t="shared" si="305"/>
        <v>0.98212998992406553</v>
      </c>
      <c r="J1101" s="47">
        <f t="shared" si="305"/>
        <v>1.2608149315778199</v>
      </c>
      <c r="K1101" s="47">
        <f t="shared" si="305"/>
        <v>1.5767383692767802</v>
      </c>
      <c r="N1101" s="2"/>
      <c r="O1101" s="2"/>
      <c r="P1101" s="2"/>
      <c r="Q1101" s="2"/>
      <c r="R1101" s="2"/>
      <c r="S1101" s="2"/>
      <c r="T1101" s="2"/>
      <c r="U1101" s="2"/>
      <c r="V1101" s="2"/>
      <c r="W1101" s="2"/>
      <c r="X1101" s="2"/>
      <c r="Y1101" s="2"/>
    </row>
    <row r="1102" spans="1:27" ht="14.5">
      <c r="A1102" s="17" t="s">
        <v>1</v>
      </c>
      <c r="B1102" s="47">
        <f t="shared" si="305"/>
        <v>2.3534827298039556E-2</v>
      </c>
      <c r="C1102" s="47">
        <f t="shared" si="305"/>
        <v>2.1858276570670528E-2</v>
      </c>
      <c r="D1102" s="47">
        <f t="shared" si="305"/>
        <v>2.3504846722878604E-2</v>
      </c>
      <c r="E1102" s="47">
        <f t="shared" si="305"/>
        <v>2.8561276945076118E-2</v>
      </c>
      <c r="F1102" s="47">
        <f t="shared" si="305"/>
        <v>3.7017920780563769E-2</v>
      </c>
      <c r="G1102" s="47">
        <f t="shared" si="305"/>
        <v>4.8749489668558639E-2</v>
      </c>
      <c r="H1102" s="47">
        <f t="shared" si="305"/>
        <v>6.3512595691071441E-2</v>
      </c>
      <c r="I1102" s="47">
        <f t="shared" si="305"/>
        <v>8.0705302997251926E-2</v>
      </c>
      <c r="J1102" s="47">
        <f t="shared" si="305"/>
        <v>0.10005845913032368</v>
      </c>
      <c r="K1102" s="47">
        <f t="shared" si="305"/>
        <v>0.12168235895768999</v>
      </c>
      <c r="N1102" s="2"/>
      <c r="O1102" s="2"/>
      <c r="P1102" s="2"/>
      <c r="Q1102" s="2"/>
      <c r="R1102" s="2"/>
      <c r="S1102" s="2"/>
      <c r="T1102" s="2"/>
      <c r="U1102" s="2"/>
      <c r="V1102" s="2"/>
      <c r="W1102" s="2"/>
      <c r="X1102" s="2"/>
      <c r="Y1102" s="2"/>
    </row>
    <row r="1103" spans="1:27" ht="14.5">
      <c r="A1103" s="17" t="s">
        <v>7</v>
      </c>
      <c r="B1103" s="47">
        <f t="shared" si="305"/>
        <v>2.1791050816009884E-2</v>
      </c>
      <c r="C1103" s="47">
        <f t="shared" si="305"/>
        <v>3.4622682237794029E-2</v>
      </c>
      <c r="D1103" s="47">
        <f t="shared" si="305"/>
        <v>6.9766083438164594E-2</v>
      </c>
      <c r="E1103" s="47">
        <f t="shared" si="305"/>
        <v>0.1272303508221817</v>
      </c>
      <c r="F1103" s="47">
        <f t="shared" si="305"/>
        <v>0.20824034363449789</v>
      </c>
      <c r="G1103" s="47">
        <f t="shared" si="305"/>
        <v>0.30840168165357479</v>
      </c>
      <c r="H1103" s="47">
        <f t="shared" si="305"/>
        <v>0.42449461696137775</v>
      </c>
      <c r="I1103" s="47">
        <f t="shared" si="305"/>
        <v>0.55190891052506497</v>
      </c>
      <c r="J1103" s="47">
        <f t="shared" si="305"/>
        <v>0.6851112292622773</v>
      </c>
      <c r="K1103" s="47">
        <f t="shared" si="305"/>
        <v>0.82083606509425278</v>
      </c>
      <c r="N1103" s="2"/>
      <c r="O1103" s="2"/>
      <c r="P1103" s="2"/>
      <c r="Q1103" s="2"/>
      <c r="R1103" s="2"/>
      <c r="S1103" s="2"/>
      <c r="T1103" s="2"/>
      <c r="U1103" s="2"/>
      <c r="V1103" s="2"/>
      <c r="W1103" s="2"/>
      <c r="X1103" s="2"/>
      <c r="Y1103" s="2"/>
    </row>
    <row r="1104" spans="1:27" ht="14.5">
      <c r="A1104" s="17" t="s">
        <v>8</v>
      </c>
      <c r="B1104" s="47">
        <f t="shared" si="305"/>
        <v>1.8615881131932091E-2</v>
      </c>
      <c r="C1104" s="47">
        <f t="shared" si="305"/>
        <v>3.6800463260599089E-2</v>
      </c>
      <c r="D1104" s="47">
        <f t="shared" si="305"/>
        <v>8.5771081223463636E-2</v>
      </c>
      <c r="E1104" s="47">
        <f t="shared" si="305"/>
        <v>0.16136350693984272</v>
      </c>
      <c r="F1104" s="47">
        <f t="shared" si="305"/>
        <v>0.25740576645786245</v>
      </c>
      <c r="G1104" s="47">
        <f t="shared" si="305"/>
        <v>0.36862529925040188</v>
      </c>
      <c r="H1104" s="47">
        <f t="shared" si="305"/>
        <v>0.49352541178538706</v>
      </c>
      <c r="I1104" s="47">
        <f t="shared" si="305"/>
        <v>0.62901065071857476</v>
      </c>
      <c r="J1104" s="47">
        <f t="shared" si="305"/>
        <v>0.7692059350645104</v>
      </c>
      <c r="K1104" s="47">
        <f t="shared" si="305"/>
        <v>0.90699772167573489</v>
      </c>
      <c r="N1104" s="2"/>
      <c r="O1104" s="2"/>
      <c r="P1104" s="2"/>
      <c r="Q1104" s="2"/>
      <c r="R1104" s="2"/>
      <c r="S1104" s="2"/>
      <c r="T1104" s="2"/>
      <c r="U1104" s="2"/>
      <c r="V1104" s="2"/>
      <c r="W1104" s="2"/>
    </row>
    <row r="1105" spans="1:23" ht="14.5">
      <c r="A1105" s="17" t="s">
        <v>89</v>
      </c>
      <c r="B1105" s="47">
        <f>SUM(B1095:B1104)</f>
        <v>0.80294691591704748</v>
      </c>
      <c r="C1105" s="47">
        <f t="shared" ref="C1105:K1105" si="306">SUM(C1095:C1104)</f>
        <v>0.8795137797200262</v>
      </c>
      <c r="D1105" s="47">
        <f t="shared" si="306"/>
        <v>1.2135658804464682</v>
      </c>
      <c r="E1105" s="47">
        <f t="shared" si="306"/>
        <v>1.7626364308964126</v>
      </c>
      <c r="F1105" s="47">
        <f t="shared" si="306"/>
        <v>2.5170124006720243</v>
      </c>
      <c r="G1105" s="47">
        <f t="shared" si="306"/>
        <v>3.4605053330873177</v>
      </c>
      <c r="H1105" s="47">
        <f t="shared" si="306"/>
        <v>4.5816310646149665</v>
      </c>
      <c r="I1105" s="47">
        <f t="shared" si="306"/>
        <v>5.8584201527387609</v>
      </c>
      <c r="J1105" s="47">
        <f t="shared" si="306"/>
        <v>7.2629066761186412</v>
      </c>
      <c r="K1105" s="47">
        <f t="shared" si="306"/>
        <v>8.7644594047294202</v>
      </c>
      <c r="N1105" s="2"/>
      <c r="O1105" s="2"/>
      <c r="P1105" s="2"/>
      <c r="Q1105" s="2"/>
      <c r="R1105" s="2"/>
      <c r="S1105" s="2"/>
      <c r="T1105" s="2"/>
      <c r="U1105" s="2"/>
      <c r="V1105" s="2"/>
      <c r="W1105" s="2"/>
    </row>
    <row r="1107" spans="1:23">
      <c r="A1107" s="54" t="s">
        <v>220</v>
      </c>
    </row>
    <row r="1108" spans="1:23" ht="14.5">
      <c r="A1108" s="129" t="s">
        <v>291</v>
      </c>
      <c r="B1108" s="138"/>
      <c r="C1108" s="129"/>
      <c r="D1108" s="138"/>
      <c r="E1108" s="138"/>
      <c r="F1108" s="138"/>
      <c r="G1108" s="138"/>
      <c r="H1108" s="138"/>
      <c r="I1108" s="138"/>
      <c r="J1108" s="138"/>
      <c r="K1108" s="139"/>
      <c r="M1108" t="s">
        <v>221</v>
      </c>
    </row>
    <row r="1109" spans="1:23" ht="14.5">
      <c r="A1109" s="129"/>
      <c r="B1109" s="140">
        <v>2010</v>
      </c>
      <c r="C1109" s="140">
        <v>2020</v>
      </c>
      <c r="D1109" s="140">
        <v>2030</v>
      </c>
      <c r="E1109" s="140">
        <v>2040</v>
      </c>
      <c r="F1109" s="140">
        <v>2050</v>
      </c>
      <c r="G1109" s="140">
        <v>2060</v>
      </c>
      <c r="H1109" s="140">
        <v>2070</v>
      </c>
      <c r="I1109" s="140">
        <v>2080</v>
      </c>
      <c r="J1109" s="140">
        <v>2090</v>
      </c>
      <c r="K1109" s="140">
        <v>2100</v>
      </c>
      <c r="M1109">
        <f>C1076/'[7]Number of aircrafts'!$K$29</f>
        <v>0.12381326016704078</v>
      </c>
      <c r="N1109" t="s">
        <v>222</v>
      </c>
    </row>
    <row r="1110" spans="1:23" ht="14.5">
      <c r="A1110" s="129" t="s">
        <v>5</v>
      </c>
      <c r="B1110" s="140">
        <f>ROUND(B1066/$M$1109,0)</f>
        <v>17</v>
      </c>
      <c r="C1110" s="140">
        <f t="shared" ref="C1110:K1110" si="307">ROUND(C1066/$M$1109,0)</f>
        <v>34</v>
      </c>
      <c r="D1110" s="140">
        <f t="shared" si="307"/>
        <v>82</v>
      </c>
      <c r="E1110" s="140">
        <f t="shared" si="307"/>
        <v>185</v>
      </c>
      <c r="F1110" s="140">
        <f t="shared" si="307"/>
        <v>376</v>
      </c>
      <c r="G1110" s="140">
        <f t="shared" si="307"/>
        <v>688</v>
      </c>
      <c r="H1110" s="140">
        <f t="shared" si="307"/>
        <v>1152</v>
      </c>
      <c r="I1110" s="140">
        <f t="shared" si="307"/>
        <v>1789</v>
      </c>
      <c r="J1110" s="140">
        <f t="shared" si="307"/>
        <v>2627</v>
      </c>
      <c r="K1110" s="140">
        <f t="shared" si="307"/>
        <v>3706</v>
      </c>
      <c r="M1110" t="s">
        <v>223</v>
      </c>
    </row>
    <row r="1111" spans="1:23" ht="14.5">
      <c r="A1111" s="129" t="s">
        <v>6</v>
      </c>
      <c r="B1111" s="140">
        <f t="shared" ref="B1111:K1119" si="308">ROUND(B1067/$M$1109,0)</f>
        <v>500</v>
      </c>
      <c r="C1111" s="140">
        <f t="shared" si="308"/>
        <v>571</v>
      </c>
      <c r="D1111" s="140">
        <f t="shared" si="308"/>
        <v>719</v>
      </c>
      <c r="E1111" s="140">
        <f t="shared" si="308"/>
        <v>924</v>
      </c>
      <c r="F1111" s="140">
        <f t="shared" si="308"/>
        <v>1176</v>
      </c>
      <c r="G1111" s="140">
        <f t="shared" si="308"/>
        <v>1465</v>
      </c>
      <c r="H1111" s="140">
        <f t="shared" si="308"/>
        <v>1781</v>
      </c>
      <c r="I1111" s="140">
        <f t="shared" si="308"/>
        <v>2114</v>
      </c>
      <c r="J1111" s="140">
        <f t="shared" si="308"/>
        <v>2453</v>
      </c>
      <c r="K1111" s="140">
        <f t="shared" si="308"/>
        <v>2782</v>
      </c>
    </row>
    <row r="1112" spans="1:23" ht="14.5">
      <c r="A1112" s="129" t="s">
        <v>11</v>
      </c>
      <c r="B1112" s="140">
        <f t="shared" si="308"/>
        <v>293</v>
      </c>
      <c r="C1112" s="140">
        <f t="shared" si="308"/>
        <v>353</v>
      </c>
      <c r="D1112" s="140">
        <f t="shared" si="308"/>
        <v>523</v>
      </c>
      <c r="E1112" s="140">
        <f t="shared" si="308"/>
        <v>827</v>
      </c>
      <c r="F1112" s="140">
        <f t="shared" si="308"/>
        <v>1284</v>
      </c>
      <c r="G1112" s="140">
        <f t="shared" si="308"/>
        <v>1917</v>
      </c>
      <c r="H1112" s="140">
        <f t="shared" si="308"/>
        <v>2750</v>
      </c>
      <c r="I1112" s="140">
        <f t="shared" si="308"/>
        <v>3802</v>
      </c>
      <c r="J1112" s="140">
        <f t="shared" si="308"/>
        <v>5095</v>
      </c>
      <c r="K1112" s="140">
        <f t="shared" si="308"/>
        <v>6653</v>
      </c>
    </row>
    <row r="1113" spans="1:23" ht="14.5">
      <c r="A1113" s="129" t="s">
        <v>2</v>
      </c>
      <c r="B1113" s="140">
        <f t="shared" si="308"/>
        <v>26</v>
      </c>
      <c r="C1113" s="140">
        <f t="shared" si="308"/>
        <v>54</v>
      </c>
      <c r="D1113" s="140">
        <f t="shared" si="308"/>
        <v>113</v>
      </c>
      <c r="E1113" s="140">
        <f t="shared" si="308"/>
        <v>194</v>
      </c>
      <c r="F1113" s="140">
        <f t="shared" si="308"/>
        <v>293</v>
      </c>
      <c r="G1113" s="140">
        <f t="shared" si="308"/>
        <v>414</v>
      </c>
      <c r="H1113" s="140">
        <f t="shared" si="308"/>
        <v>563</v>
      </c>
      <c r="I1113" s="140">
        <f t="shared" si="308"/>
        <v>741</v>
      </c>
      <c r="J1113" s="140">
        <f t="shared" si="308"/>
        <v>945</v>
      </c>
      <c r="K1113" s="140">
        <f t="shared" si="308"/>
        <v>1174</v>
      </c>
    </row>
    <row r="1114" spans="1:23" ht="14.5">
      <c r="A1114" s="129" t="s">
        <v>3</v>
      </c>
      <c r="B1114" s="140">
        <f t="shared" si="308"/>
        <v>41</v>
      </c>
      <c r="C1114" s="140">
        <f t="shared" si="308"/>
        <v>76</v>
      </c>
      <c r="D1114" s="140">
        <f t="shared" si="308"/>
        <v>154</v>
      </c>
      <c r="E1114" s="140">
        <f t="shared" si="308"/>
        <v>287</v>
      </c>
      <c r="F1114" s="140">
        <f t="shared" si="308"/>
        <v>483</v>
      </c>
      <c r="G1114" s="140">
        <f t="shared" si="308"/>
        <v>742</v>
      </c>
      <c r="H1114" s="140">
        <f t="shared" si="308"/>
        <v>1066</v>
      </c>
      <c r="I1114" s="140">
        <f t="shared" si="308"/>
        <v>1461</v>
      </c>
      <c r="J1114" s="140">
        <f t="shared" si="308"/>
        <v>1923</v>
      </c>
      <c r="K1114" s="140">
        <f t="shared" si="308"/>
        <v>2439</v>
      </c>
    </row>
    <row r="1115" spans="1:23" ht="14.5">
      <c r="A1115" s="129" t="s">
        <v>4</v>
      </c>
      <c r="B1115" s="140">
        <f t="shared" si="308"/>
        <v>135</v>
      </c>
      <c r="C1115" s="140">
        <f t="shared" si="308"/>
        <v>156</v>
      </c>
      <c r="D1115" s="140">
        <f t="shared" si="308"/>
        <v>210</v>
      </c>
      <c r="E1115" s="140">
        <f t="shared" si="308"/>
        <v>308</v>
      </c>
      <c r="F1115" s="140">
        <f t="shared" si="308"/>
        <v>458</v>
      </c>
      <c r="G1115" s="140">
        <f t="shared" si="308"/>
        <v>662</v>
      </c>
      <c r="H1115" s="140">
        <f t="shared" si="308"/>
        <v>926</v>
      </c>
      <c r="I1115" s="140">
        <f t="shared" si="308"/>
        <v>1260</v>
      </c>
      <c r="J1115" s="140">
        <f t="shared" si="308"/>
        <v>1672</v>
      </c>
      <c r="K1115" s="140">
        <f t="shared" si="308"/>
        <v>2166</v>
      </c>
    </row>
    <row r="1116" spans="1:23" ht="14.5">
      <c r="A1116" s="129" t="s">
        <v>0</v>
      </c>
      <c r="B1116" s="140">
        <f t="shared" si="308"/>
        <v>334</v>
      </c>
      <c r="C1116" s="140">
        <f t="shared" si="308"/>
        <v>375</v>
      </c>
      <c r="D1116" s="140">
        <f t="shared" si="308"/>
        <v>494</v>
      </c>
      <c r="E1116" s="140">
        <f t="shared" si="308"/>
        <v>718</v>
      </c>
      <c r="F1116" s="140">
        <f t="shared" si="308"/>
        <v>1073</v>
      </c>
      <c r="G1116" s="140">
        <f t="shared" si="308"/>
        <v>1591</v>
      </c>
      <c r="H1116" s="140">
        <f t="shared" si="308"/>
        <v>2310</v>
      </c>
      <c r="I1116" s="140">
        <f t="shared" si="308"/>
        <v>3269</v>
      </c>
      <c r="J1116" s="140">
        <f t="shared" si="308"/>
        <v>4502</v>
      </c>
      <c r="K1116" s="140">
        <f t="shared" si="308"/>
        <v>6040</v>
      </c>
    </row>
    <row r="1117" spans="1:23" ht="14.5">
      <c r="A1117" s="129" t="s">
        <v>1</v>
      </c>
      <c r="B1117" s="140">
        <f t="shared" si="308"/>
        <v>58</v>
      </c>
      <c r="C1117" s="140">
        <f t="shared" si="308"/>
        <v>60</v>
      </c>
      <c r="D1117" s="140">
        <f t="shared" si="308"/>
        <v>69</v>
      </c>
      <c r="E1117" s="140">
        <f t="shared" si="308"/>
        <v>90</v>
      </c>
      <c r="F1117" s="140">
        <f t="shared" si="308"/>
        <v>125</v>
      </c>
      <c r="G1117" s="140">
        <f t="shared" si="308"/>
        <v>176</v>
      </c>
      <c r="H1117" s="140">
        <f t="shared" si="308"/>
        <v>246</v>
      </c>
      <c r="I1117" s="140">
        <f t="shared" si="308"/>
        <v>336</v>
      </c>
      <c r="J1117" s="140">
        <f t="shared" si="308"/>
        <v>447</v>
      </c>
      <c r="K1117" s="140">
        <f t="shared" si="308"/>
        <v>583</v>
      </c>
    </row>
    <row r="1118" spans="1:23" ht="14.5">
      <c r="A1118" s="129" t="s">
        <v>7</v>
      </c>
      <c r="B1118" s="140">
        <f t="shared" si="308"/>
        <v>34</v>
      </c>
      <c r="C1118" s="140">
        <f t="shared" si="308"/>
        <v>63</v>
      </c>
      <c r="D1118" s="140">
        <f t="shared" si="308"/>
        <v>136</v>
      </c>
      <c r="E1118" s="140">
        <f t="shared" si="308"/>
        <v>266</v>
      </c>
      <c r="F1118" s="140">
        <f t="shared" si="308"/>
        <v>467</v>
      </c>
      <c r="G1118" s="140">
        <f t="shared" si="308"/>
        <v>742</v>
      </c>
      <c r="H1118" s="140">
        <f t="shared" si="308"/>
        <v>1095</v>
      </c>
      <c r="I1118" s="140">
        <f t="shared" si="308"/>
        <v>1527</v>
      </c>
      <c r="J1118" s="140">
        <f t="shared" si="308"/>
        <v>2034</v>
      </c>
      <c r="K1118" s="140">
        <f t="shared" si="308"/>
        <v>2614</v>
      </c>
    </row>
    <row r="1119" spans="1:23" ht="14.5">
      <c r="A1119" s="129" t="s">
        <v>8</v>
      </c>
      <c r="B1119" s="140">
        <f t="shared" si="308"/>
        <v>26</v>
      </c>
      <c r="C1119" s="140">
        <f t="shared" si="308"/>
        <v>57</v>
      </c>
      <c r="D1119" s="140">
        <f t="shared" si="308"/>
        <v>144</v>
      </c>
      <c r="E1119" s="140">
        <f t="shared" si="308"/>
        <v>290</v>
      </c>
      <c r="F1119" s="140">
        <f t="shared" si="308"/>
        <v>496</v>
      </c>
      <c r="G1119" s="140">
        <f t="shared" si="308"/>
        <v>762</v>
      </c>
      <c r="H1119" s="140">
        <f t="shared" si="308"/>
        <v>1094</v>
      </c>
      <c r="I1119" s="140">
        <f t="shared" si="308"/>
        <v>1495</v>
      </c>
      <c r="J1119" s="140">
        <f t="shared" si="308"/>
        <v>1962</v>
      </c>
      <c r="K1119" s="140">
        <f t="shared" si="308"/>
        <v>2482</v>
      </c>
    </row>
    <row r="1120" spans="1:23" ht="14.5">
      <c r="A1120" s="129" t="s">
        <v>89</v>
      </c>
      <c r="B1120" s="135">
        <f>SUM(B1110:B1119)</f>
        <v>1464</v>
      </c>
      <c r="C1120" s="135">
        <f t="shared" ref="C1120:K1120" si="309">SUM(C1110:C1119)</f>
        <v>1799</v>
      </c>
      <c r="D1120" s="135">
        <f t="shared" si="309"/>
        <v>2644</v>
      </c>
      <c r="E1120" s="135">
        <f t="shared" si="309"/>
        <v>4089</v>
      </c>
      <c r="F1120" s="135">
        <f t="shared" si="309"/>
        <v>6231</v>
      </c>
      <c r="G1120" s="135">
        <f t="shared" si="309"/>
        <v>9159</v>
      </c>
      <c r="H1120" s="135">
        <f t="shared" si="309"/>
        <v>12983</v>
      </c>
      <c r="I1120" s="135">
        <f t="shared" si="309"/>
        <v>17794</v>
      </c>
      <c r="J1120" s="135">
        <f t="shared" si="309"/>
        <v>23660</v>
      </c>
      <c r="K1120" s="135">
        <f t="shared" si="309"/>
        <v>30639</v>
      </c>
    </row>
    <row r="1125" spans="1:11">
      <c r="A1125" t="s">
        <v>260</v>
      </c>
      <c r="B1125">
        <v>2010</v>
      </c>
      <c r="C1125">
        <v>2020</v>
      </c>
      <c r="D1125">
        <v>2030</v>
      </c>
      <c r="E1125">
        <v>2040</v>
      </c>
      <c r="F1125">
        <v>2050</v>
      </c>
      <c r="G1125">
        <v>2060</v>
      </c>
      <c r="H1125">
        <v>2070</v>
      </c>
      <c r="I1125">
        <v>2080</v>
      </c>
      <c r="J1125">
        <v>2090</v>
      </c>
      <c r="K1125">
        <v>2100</v>
      </c>
    </row>
    <row r="1126" spans="1:11">
      <c r="A1126" s="1" t="s">
        <v>261</v>
      </c>
      <c r="B1126" s="1">
        <f>B170</f>
        <v>33.066284562055543</v>
      </c>
      <c r="C1126" s="1">
        <f t="shared" ref="C1126:K1126" si="310">C170</f>
        <v>54.048036934215979</v>
      </c>
      <c r="D1126" s="1">
        <f t="shared" si="310"/>
        <v>61.572268553537548</v>
      </c>
      <c r="E1126" s="1">
        <f t="shared" si="310"/>
        <v>70.303501914899741</v>
      </c>
      <c r="F1126" s="1">
        <f t="shared" si="310"/>
        <v>79.377952596551168</v>
      </c>
      <c r="G1126" s="1">
        <f t="shared" si="310"/>
        <v>87.891363490585647</v>
      </c>
      <c r="H1126" s="1">
        <f t="shared" si="310"/>
        <v>95.326771534278393</v>
      </c>
      <c r="I1126" s="1">
        <f t="shared" si="310"/>
        <v>112.0467662962715</v>
      </c>
      <c r="J1126" s="1">
        <f t="shared" si="310"/>
        <v>120.59585668330845</v>
      </c>
      <c r="K1126" s="1">
        <f t="shared" si="310"/>
        <v>123.02398143734079</v>
      </c>
    </row>
    <row r="1127" spans="1:11">
      <c r="A1127" t="s">
        <v>262</v>
      </c>
      <c r="B1127" s="2">
        <f>B272</f>
        <v>5.6945285096454255</v>
      </c>
      <c r="C1127" s="2">
        <f t="shared" ref="C1127:K1127" si="311">C272</f>
        <v>6.6964751765402202</v>
      </c>
      <c r="D1127" s="2">
        <f t="shared" si="311"/>
        <v>7.5244149154787543</v>
      </c>
      <c r="E1127" s="2">
        <f t="shared" si="311"/>
        <v>7.8748786310762089</v>
      </c>
      <c r="F1127" s="2">
        <f t="shared" si="311"/>
        <v>7.9255938634851208</v>
      </c>
      <c r="G1127" s="2">
        <f t="shared" si="311"/>
        <v>7.8827092659157429</v>
      </c>
      <c r="H1127" s="2">
        <f t="shared" si="311"/>
        <v>7.6777968760590758</v>
      </c>
      <c r="I1127" s="2">
        <f t="shared" si="311"/>
        <v>7.1376234122763593</v>
      </c>
      <c r="J1127" s="2">
        <f t="shared" si="311"/>
        <v>6.2114433048798317</v>
      </c>
      <c r="K1127" s="2">
        <f t="shared" si="311"/>
        <v>5.3132178847690446</v>
      </c>
    </row>
    <row r="1128" spans="1:11">
      <c r="A1128" t="s">
        <v>266</v>
      </c>
      <c r="B1128" s="2">
        <f>B363</f>
        <v>0.87881692716577631</v>
      </c>
      <c r="C1128" s="2">
        <f t="shared" ref="C1128:K1128" si="312">C363</f>
        <v>0.98345297489910055</v>
      </c>
      <c r="D1128" s="2">
        <f t="shared" si="312"/>
        <v>1.084427472129752</v>
      </c>
      <c r="E1128" s="2">
        <f t="shared" si="312"/>
        <v>1.1745218869507326</v>
      </c>
      <c r="F1128" s="2">
        <f t="shared" si="312"/>
        <v>1.2531672738612354</v>
      </c>
      <c r="G1128" s="2">
        <f t="shared" si="312"/>
        <v>1.3329171217613416</v>
      </c>
      <c r="H1128" s="2">
        <f t="shared" si="312"/>
        <v>1.4027329871304834</v>
      </c>
      <c r="I1128" s="2">
        <f t="shared" si="312"/>
        <v>1.4315775686986441</v>
      </c>
      <c r="J1128" s="2">
        <f t="shared" si="312"/>
        <v>1.4400924770644237</v>
      </c>
      <c r="K1128" s="2">
        <f t="shared" si="312"/>
        <v>1.4329309693689218</v>
      </c>
    </row>
    <row r="1129" spans="1:11">
      <c r="A1129" t="s">
        <v>263</v>
      </c>
      <c r="B1129" s="2">
        <f>B559</f>
        <v>1.070450362409531</v>
      </c>
      <c r="C1129" s="2">
        <f t="shared" ref="C1129:K1129" si="313">C559</f>
        <v>1.4558206700398528</v>
      </c>
      <c r="D1129" s="2">
        <f t="shared" si="313"/>
        <v>2.5073020914964932</v>
      </c>
      <c r="E1129" s="2">
        <f t="shared" si="313"/>
        <v>3.9716426601110082</v>
      </c>
      <c r="F1129" s="2">
        <f t="shared" si="313"/>
        <v>4.9150879875241076</v>
      </c>
      <c r="G1129" s="2">
        <f t="shared" si="313"/>
        <v>5.7809823415139352</v>
      </c>
      <c r="H1129" s="2">
        <f t="shared" si="313"/>
        <v>6.8280962897307989</v>
      </c>
      <c r="I1129" s="2">
        <f t="shared" si="313"/>
        <v>7.7765656536630949</v>
      </c>
      <c r="J1129" s="2">
        <f t="shared" si="313"/>
        <v>8.4837684023794857</v>
      </c>
      <c r="K1129" s="2">
        <f t="shared" si="313"/>
        <v>9.3251705036056567</v>
      </c>
    </row>
    <row r="1130" spans="1:11">
      <c r="A1130" t="s">
        <v>264</v>
      </c>
      <c r="B1130" s="2">
        <f>B574</f>
        <v>8.9183144492915005</v>
      </c>
      <c r="C1130" s="2">
        <f t="shared" ref="C1130:K1130" si="314">C574</f>
        <v>11.645258764779117</v>
      </c>
      <c r="D1130" s="2">
        <f t="shared" si="314"/>
        <v>15.491759849144037</v>
      </c>
      <c r="E1130" s="2">
        <f t="shared" si="314"/>
        <v>20.531038252481899</v>
      </c>
      <c r="F1130" s="2">
        <f t="shared" si="314"/>
        <v>26.235024691395793</v>
      </c>
      <c r="G1130" s="2">
        <f t="shared" si="314"/>
        <v>32.268276121957712</v>
      </c>
      <c r="H1130" s="2">
        <f t="shared" si="314"/>
        <v>40.157261997142662</v>
      </c>
      <c r="I1130" s="2">
        <f t="shared" si="314"/>
        <v>48.386774789044075</v>
      </c>
      <c r="J1130" s="2">
        <f t="shared" si="314"/>
        <v>55.562264084664172</v>
      </c>
      <c r="K1130" s="2">
        <f t="shared" si="314"/>
        <v>63.93166811349171</v>
      </c>
    </row>
    <row r="1131" spans="1:11">
      <c r="A1131" t="s">
        <v>265</v>
      </c>
      <c r="B1131" s="2">
        <f>B589</f>
        <v>2.641750401992323</v>
      </c>
      <c r="C1131" s="2">
        <f t="shared" ref="C1131:K1131" si="315">C589</f>
        <v>3.4495158472018019</v>
      </c>
      <c r="D1131" s="2">
        <f t="shared" si="315"/>
        <v>4.5889122929833457</v>
      </c>
      <c r="E1131" s="2">
        <f t="shared" si="315"/>
        <v>6.0816288621806365</v>
      </c>
      <c r="F1131" s="2">
        <f t="shared" si="315"/>
        <v>7.7712428081383988</v>
      </c>
      <c r="G1131" s="2">
        <f t="shared" si="315"/>
        <v>9.5583904224809153</v>
      </c>
      <c r="H1131" s="2">
        <f t="shared" si="315"/>
        <v>11.895236888882112</v>
      </c>
      <c r="I1131" s="2">
        <f t="shared" si="315"/>
        <v>14.332952989813453</v>
      </c>
      <c r="J1131" s="2">
        <f t="shared" si="315"/>
        <v>16.458450115865329</v>
      </c>
      <c r="K1131" s="2">
        <f t="shared" si="315"/>
        <v>18.937604286006501</v>
      </c>
    </row>
    <row r="1132" spans="1:11">
      <c r="A1132" t="s">
        <v>267</v>
      </c>
      <c r="B1132" s="2">
        <f>B728</f>
        <v>3.6795089574156954</v>
      </c>
      <c r="C1132" s="2">
        <f t="shared" ref="C1132:K1132" si="316">C728</f>
        <v>5.7140494808936531</v>
      </c>
      <c r="D1132" s="2">
        <f t="shared" si="316"/>
        <v>7.4631527198120047</v>
      </c>
      <c r="E1132" s="2">
        <f t="shared" si="316"/>
        <v>8.4468799092426536</v>
      </c>
      <c r="F1132" s="2">
        <f t="shared" si="316"/>
        <v>8.9210308497455344</v>
      </c>
      <c r="G1132" s="2">
        <f t="shared" si="316"/>
        <v>9.168645122003154</v>
      </c>
      <c r="H1132" s="2">
        <f t="shared" si="316"/>
        <v>9.2143187758453013</v>
      </c>
      <c r="I1132" s="2">
        <f t="shared" si="316"/>
        <v>9.1575065972990721</v>
      </c>
      <c r="J1132" s="2">
        <f t="shared" si="316"/>
        <v>8.9309167953371578</v>
      </c>
      <c r="K1132" s="2">
        <f t="shared" si="316"/>
        <v>8.5403905987702124</v>
      </c>
    </row>
    <row r="1133" spans="1:11">
      <c r="A1133" t="s">
        <v>268</v>
      </c>
      <c r="B1133" s="2">
        <f>B766</f>
        <v>2.8959128538384054</v>
      </c>
      <c r="C1133" s="2">
        <f t="shared" ref="C1133:K1133" si="317">C766</f>
        <v>4.9883626071766241</v>
      </c>
      <c r="D1133" s="2">
        <f t="shared" si="317"/>
        <v>6.6313722701609823</v>
      </c>
      <c r="E1133" s="2">
        <f t="shared" si="317"/>
        <v>7.9082931054127021</v>
      </c>
      <c r="F1133" s="2">
        <f t="shared" si="317"/>
        <v>8.8455790598135025</v>
      </c>
      <c r="G1133" s="2">
        <f t="shared" si="317"/>
        <v>9.5072554398746334</v>
      </c>
      <c r="H1133" s="2">
        <f t="shared" si="317"/>
        <v>10.129318070218778</v>
      </c>
      <c r="I1133" s="2">
        <f t="shared" si="317"/>
        <v>12.087593676372714</v>
      </c>
      <c r="J1133" s="2">
        <f t="shared" si="317"/>
        <v>10.910785112221109</v>
      </c>
      <c r="K1133" s="2">
        <f t="shared" si="317"/>
        <v>11.057681589370286</v>
      </c>
    </row>
    <row r="1134" spans="1:11">
      <c r="A1134" t="s">
        <v>269</v>
      </c>
      <c r="B1134" s="2">
        <f>B909</f>
        <v>6.1662707335913503</v>
      </c>
      <c r="C1134" s="2">
        <f t="shared" ref="C1134:K1134" si="318">C909</f>
        <v>9.0123763509397588</v>
      </c>
      <c r="D1134" s="2">
        <f t="shared" si="318"/>
        <v>11.308738539702645</v>
      </c>
      <c r="E1134" s="2">
        <f t="shared" si="318"/>
        <v>12.179371255469665</v>
      </c>
      <c r="F1134" s="2">
        <f t="shared" si="318"/>
        <v>12.10733544379541</v>
      </c>
      <c r="G1134" s="2">
        <f t="shared" si="318"/>
        <v>11.584429090690866</v>
      </c>
      <c r="H1134" s="2">
        <f t="shared" si="318"/>
        <v>11.487167934078395</v>
      </c>
      <c r="I1134" s="2">
        <f t="shared" si="318"/>
        <v>12.291750815858851</v>
      </c>
      <c r="J1134" s="2">
        <f t="shared" si="318"/>
        <v>11.451305449290093</v>
      </c>
      <c r="K1134" s="2">
        <f t="shared" si="318"/>
        <v>11.499765832360691</v>
      </c>
    </row>
    <row r="1135" spans="1:11">
      <c r="A1135" t="s">
        <v>270</v>
      </c>
      <c r="B1135" s="2">
        <f>B962</f>
        <v>5.400180192648957</v>
      </c>
      <c r="C1135" s="2">
        <f t="shared" ref="C1135:K1135" si="319">C962</f>
        <v>7.8527431261657883</v>
      </c>
      <c r="D1135" s="2">
        <f t="shared" si="319"/>
        <v>10.43918959231932</v>
      </c>
      <c r="E1135" s="2">
        <f t="shared" si="319"/>
        <v>12.449334423662327</v>
      </c>
      <c r="F1135" s="2">
        <f t="shared" si="319"/>
        <v>13.924821755935167</v>
      </c>
      <c r="G1135" s="2">
        <f t="shared" si="319"/>
        <v>14.966441031525923</v>
      </c>
      <c r="H1135" s="2">
        <f t="shared" si="319"/>
        <v>15.945699844317879</v>
      </c>
      <c r="I1135" s="2">
        <f t="shared" si="319"/>
        <v>16.690541800827106</v>
      </c>
      <c r="J1135" s="2">
        <f t="shared" si="319"/>
        <v>17.175895085854705</v>
      </c>
      <c r="K1135" s="2">
        <f t="shared" si="319"/>
        <v>17.407141366855122</v>
      </c>
    </row>
    <row r="1136" spans="1:11">
      <c r="A1136" t="s">
        <v>271</v>
      </c>
      <c r="B1136" s="2">
        <f>B1030</f>
        <v>35.488902767172576</v>
      </c>
      <c r="C1136" s="2">
        <f t="shared" ref="C1136:K1136" si="320">C1030</f>
        <v>42.754795285871111</v>
      </c>
      <c r="D1136" s="2">
        <f t="shared" si="320"/>
        <v>47.454307279407971</v>
      </c>
      <c r="E1136" s="2">
        <f t="shared" si="320"/>
        <v>50.109935459538562</v>
      </c>
      <c r="F1136" s="2">
        <f t="shared" si="320"/>
        <v>52.220866963007978</v>
      </c>
      <c r="G1136" s="2">
        <f t="shared" si="320"/>
        <v>52.144630952546116</v>
      </c>
      <c r="H1136" s="2">
        <f t="shared" si="320"/>
        <v>48.803975040102124</v>
      </c>
      <c r="I1136" s="2">
        <f t="shared" si="320"/>
        <v>52.459584757146111</v>
      </c>
      <c r="J1136" s="2">
        <f t="shared" si="320"/>
        <v>56.477866722745254</v>
      </c>
      <c r="K1136" s="2">
        <f t="shared" si="320"/>
        <v>60.91311202463443</v>
      </c>
    </row>
    <row r="1137" spans="1:11">
      <c r="A1137" t="s">
        <v>272</v>
      </c>
      <c r="B1137" s="2">
        <f>B1105</f>
        <v>0.80294691591704748</v>
      </c>
      <c r="C1137" s="2">
        <f t="shared" ref="C1137:K1137" si="321">C1105</f>
        <v>0.8795137797200262</v>
      </c>
      <c r="D1137" s="2">
        <f t="shared" si="321"/>
        <v>1.2135658804464682</v>
      </c>
      <c r="E1137" s="2">
        <f t="shared" si="321"/>
        <v>1.7626364308964126</v>
      </c>
      <c r="F1137" s="2">
        <f t="shared" si="321"/>
        <v>2.5170124006720243</v>
      </c>
      <c r="G1137" s="2">
        <f t="shared" si="321"/>
        <v>3.4605053330873177</v>
      </c>
      <c r="H1137" s="2">
        <f t="shared" si="321"/>
        <v>4.5816310646149665</v>
      </c>
      <c r="I1137" s="2">
        <f t="shared" si="321"/>
        <v>5.8584201527387609</v>
      </c>
      <c r="J1137" s="2">
        <f t="shared" si="321"/>
        <v>7.2629066761186412</v>
      </c>
      <c r="K1137" s="2">
        <f t="shared" si="321"/>
        <v>8.7644594047294202</v>
      </c>
    </row>
    <row r="1138" spans="1:11">
      <c r="A1138" t="s">
        <v>10</v>
      </c>
      <c r="B1138" s="1">
        <f>SUM(B1126:B1137)</f>
        <v>106.70386763314414</v>
      </c>
      <c r="C1138" s="1">
        <f t="shared" ref="C1138:K1138" si="322">SUM(C1126:C1137)</f>
        <v>149.48040099844303</v>
      </c>
      <c r="D1138" s="1">
        <f t="shared" si="322"/>
        <v>177.27941145661933</v>
      </c>
      <c r="E1138" s="1">
        <f t="shared" si="322"/>
        <v>202.79366279192254</v>
      </c>
      <c r="F1138" s="1">
        <f t="shared" si="322"/>
        <v>226.01471569392547</v>
      </c>
      <c r="G1138" s="1">
        <f t="shared" si="322"/>
        <v>245.54654573394333</v>
      </c>
      <c r="H1138" s="1">
        <f t="shared" si="322"/>
        <v>263.45000730240093</v>
      </c>
      <c r="I1138" s="1">
        <f t="shared" si="322"/>
        <v>299.6576585100097</v>
      </c>
      <c r="J1138" s="1">
        <f t="shared" si="322"/>
        <v>320.96155090972866</v>
      </c>
      <c r="K1138" s="1">
        <f t="shared" si="322"/>
        <v>340.14712401130271</v>
      </c>
    </row>
    <row r="1139" spans="1:11">
      <c r="B1139" s="1"/>
      <c r="C1139" s="1"/>
      <c r="D1139" s="1"/>
      <c r="E1139" s="1"/>
      <c r="F1139" s="1"/>
      <c r="G1139" s="1"/>
      <c r="H1139" s="1"/>
      <c r="I1139" s="1"/>
      <c r="J1139" s="1"/>
      <c r="K1139" s="1"/>
    </row>
    <row r="1140" spans="1:11" ht="14.5">
      <c r="A1140" s="129" t="s">
        <v>274</v>
      </c>
    </row>
    <row r="1141" spans="1:11">
      <c r="A1141" t="s">
        <v>273</v>
      </c>
      <c r="B1141">
        <v>2010</v>
      </c>
      <c r="C1141">
        <v>2020</v>
      </c>
      <c r="D1141">
        <v>2030</v>
      </c>
      <c r="E1141">
        <v>2040</v>
      </c>
      <c r="F1141">
        <v>2050</v>
      </c>
      <c r="G1141">
        <v>2060</v>
      </c>
      <c r="H1141">
        <v>2070</v>
      </c>
      <c r="I1141">
        <v>2080</v>
      </c>
      <c r="J1141">
        <v>2090</v>
      </c>
      <c r="K1141">
        <v>2100</v>
      </c>
    </row>
    <row r="1142" spans="1:11">
      <c r="A1142" s="1" t="s">
        <v>261</v>
      </c>
      <c r="B1142" s="2">
        <f>B1126-'SSP2 26 (base)'!B1126</f>
        <v>0</v>
      </c>
      <c r="C1142" s="2">
        <f>C1126-'SSP2 26 (base)'!C1126</f>
        <v>15.830716295178249</v>
      </c>
      <c r="D1142" s="2">
        <f>D1126-'SSP2 26 (base)'!D1126</f>
        <v>18.747881262375856</v>
      </c>
      <c r="E1142" s="2">
        <f>E1126-'SSP2 26 (base)'!E1126</f>
        <v>21.907125432517113</v>
      </c>
      <c r="F1142" s="2">
        <f>F1126-'SSP2 26 (base)'!F1126</f>
        <v>24.858474919111522</v>
      </c>
      <c r="G1142" s="2">
        <f>G1126-'SSP2 26 (base)'!G1126</f>
        <v>26.886011259956739</v>
      </c>
      <c r="H1142" s="2">
        <f>H1126-'SSP2 26 (base)'!H1126</f>
        <v>27.401475074330918</v>
      </c>
      <c r="I1142" s="2">
        <f>I1126-'SSP2 26 (base)'!I1126</f>
        <v>28.162253854187924</v>
      </c>
      <c r="J1142" s="2">
        <f>J1126-'SSP2 26 (base)'!J1126</f>
        <v>25.956601367914701</v>
      </c>
      <c r="K1142" s="2">
        <f>K1126-'SSP2 26 (base)'!K1126</f>
        <v>20.531924598249972</v>
      </c>
    </row>
    <row r="1143" spans="1:11">
      <c r="A1143" t="s">
        <v>262</v>
      </c>
      <c r="B1143" s="2">
        <f>B1127-'SSP2 26 (base)'!B1127</f>
        <v>0</v>
      </c>
      <c r="C1143" s="2">
        <f>C1127-'SSP2 26 (base)'!C1127</f>
        <v>-8.2405691879407605E-2</v>
      </c>
      <c r="D1143" s="2">
        <f>D1127-'SSP2 26 (base)'!D1127</f>
        <v>-0.24084748262273159</v>
      </c>
      <c r="E1143" s="2">
        <f>E1127-'SSP2 26 (base)'!E1127</f>
        <v>-0.42891140997240385</v>
      </c>
      <c r="F1143" s="2">
        <f>F1127-'SSP2 26 (base)'!F1127</f>
        <v>-0.65429392881230974</v>
      </c>
      <c r="G1143" s="2">
        <f>G1127-'SSP2 26 (base)'!G1127</f>
        <v>-0.91782337511438428</v>
      </c>
      <c r="H1143" s="2">
        <f>H1127-'SSP2 26 (base)'!H1127</f>
        <v>-1.2074212580052448</v>
      </c>
      <c r="I1143" s="2">
        <f>I1127-'SSP2 26 (base)'!I1127</f>
        <v>-1.4508213971504587</v>
      </c>
      <c r="J1143" s="2">
        <f>J1127-'SSP2 26 (base)'!J1127</f>
        <v>-1.5770166459093069</v>
      </c>
      <c r="K1143" s="2">
        <f>K1127-'SSP2 26 (base)'!K1127</f>
        <v>-1.6761880677575665</v>
      </c>
    </row>
    <row r="1144" spans="1:11">
      <c r="A1144" t="s">
        <v>266</v>
      </c>
      <c r="B1144" s="2">
        <f>B1128-'SSP2 26 (base)'!B1128</f>
        <v>0</v>
      </c>
      <c r="C1144" s="2">
        <f>C1128-'SSP2 26 (base)'!C1128</f>
        <v>-4.2209375340440669E-4</v>
      </c>
      <c r="D1144" s="2">
        <f>D1128-'SSP2 26 (base)'!D1128</f>
        <v>9.7718875040753161E-4</v>
      </c>
      <c r="E1144" s="2">
        <f>E1128-'SSP2 26 (base)'!E1128</f>
        <v>3.3892034917852865E-3</v>
      </c>
      <c r="F1144" s="2">
        <f>F1128-'SSP2 26 (base)'!F1128</f>
        <v>4.6335247812452351E-3</v>
      </c>
      <c r="G1144" s="2">
        <f>G1128-'SSP2 26 (base)'!G1128</f>
        <v>1.3659947628492652E-3</v>
      </c>
      <c r="H1144" s="2">
        <f>H1128-'SSP2 26 (base)'!H1128</f>
        <v>-1.0633909892425741E-2</v>
      </c>
      <c r="I1144" s="2">
        <f>I1128-'SSP2 26 (base)'!I1128</f>
        <v>-2.9125309012638434E-2</v>
      </c>
      <c r="J1144" s="2">
        <f>J1128-'SSP2 26 (base)'!J1128</f>
        <v>-5.9684061139188005E-2</v>
      </c>
      <c r="K1144" s="2">
        <f>K1128-'SSP2 26 (base)'!K1128</f>
        <v>-0.10393622435012206</v>
      </c>
    </row>
    <row r="1145" spans="1:11">
      <c r="A1145" t="s">
        <v>263</v>
      </c>
      <c r="B1145" s="2">
        <f>B1129-'SSP2 26 (base)'!B1129</f>
        <v>-0.45558606380234301</v>
      </c>
      <c r="C1145" s="2">
        <f>C1129-'SSP2 26 (base)'!C1129</f>
        <v>-0.52250880179923143</v>
      </c>
      <c r="D1145" s="2">
        <f>D1129-'SSP2 26 (base)'!D1129</f>
        <v>3.6695130857518521E-2</v>
      </c>
      <c r="E1145" s="2">
        <f>E1129-'SSP2 26 (base)'!E1129</f>
        <v>1.0252253387142765</v>
      </c>
      <c r="F1145" s="2">
        <f>F1129-'SSP2 26 (base)'!F1129</f>
        <v>1.6222734081336974</v>
      </c>
      <c r="G1145" s="2">
        <f>G1129-'SSP2 26 (base)'!G1129</f>
        <v>2.2647445762131047</v>
      </c>
      <c r="H1145" s="2">
        <f>H1129-'SSP2 26 (base)'!H1129</f>
        <v>3.0151078871366828</v>
      </c>
      <c r="I1145" s="2">
        <f>I1129-'SSP2 26 (base)'!I1129</f>
        <v>3.7361250249232176</v>
      </c>
      <c r="J1145" s="2">
        <f>J1129-'SSP2 26 (base)'!J1129</f>
        <v>4.2562113601922569</v>
      </c>
      <c r="K1145" s="2">
        <f>K1129-'SSP2 26 (base)'!K1129</f>
        <v>4.7677341498890282</v>
      </c>
    </row>
    <row r="1146" spans="1:11">
      <c r="A1146" t="s">
        <v>264</v>
      </c>
      <c r="B1146" s="2">
        <f>B1130-'SSP2 26 (base)'!B1130</f>
        <v>0</v>
      </c>
      <c r="C1146" s="2">
        <f>C1130-'SSP2 26 (base)'!C1130</f>
        <v>8.3697054251414826E-2</v>
      </c>
      <c r="D1146" s="2">
        <f>D1130-'SSP2 26 (base)'!D1130</f>
        <v>1.0532776627905189</v>
      </c>
      <c r="E1146" s="2">
        <f>E1130-'SSP2 26 (base)'!E1130</f>
        <v>3.3118711869331356</v>
      </c>
      <c r="F1146" s="2">
        <f>F1130-'SSP2 26 (base)'!F1130</f>
        <v>6.9914762820618215</v>
      </c>
      <c r="G1146" s="2">
        <f>G1130-'SSP2 26 (base)'!G1130</f>
        <v>11.719019544072452</v>
      </c>
      <c r="H1146" s="2">
        <f>H1130-'SSP2 26 (base)'!H1130</f>
        <v>17.873764053224811</v>
      </c>
      <c r="I1146" s="2">
        <f>I1130-'SSP2 26 (base)'!I1130</f>
        <v>24.774022549411512</v>
      </c>
      <c r="J1146" s="2">
        <f>J1130-'SSP2 26 (base)'!J1130</f>
        <v>30.855984203696369</v>
      </c>
      <c r="K1146" s="2">
        <f>K1130-'SSP2 26 (base)'!K1130</f>
        <v>37.297539473475673</v>
      </c>
    </row>
    <row r="1147" spans="1:11">
      <c r="A1147" t="s">
        <v>265</v>
      </c>
      <c r="B1147" s="2">
        <f>B1131-'SSP2 26 (base)'!B1131</f>
        <v>0</v>
      </c>
      <c r="C1147" s="2">
        <f>C1131-'SSP2 26 (base)'!C1131</f>
        <v>2.4792434486521131E-2</v>
      </c>
      <c r="D1147" s="2">
        <f>D1131-'SSP2 26 (base)'!D1131</f>
        <v>0.3119980468178527</v>
      </c>
      <c r="E1147" s="2">
        <f>E1131-'SSP2 26 (base)'!E1131</f>
        <v>0.98103033809516038</v>
      </c>
      <c r="F1147" s="2">
        <f>F1131-'SSP2 26 (base)'!F1131</f>
        <v>2.0709894659661714</v>
      </c>
      <c r="G1147" s="2">
        <f>G1131-'SSP2 26 (base)'!G1131</f>
        <v>3.4713649947573622</v>
      </c>
      <c r="H1147" s="2">
        <f>H1131-'SSP2 26 (base)'!H1131</f>
        <v>5.2945008433150393</v>
      </c>
      <c r="I1147" s="2">
        <f>I1131-'SSP2 26 (base)'!I1131</f>
        <v>7.3384701112522457</v>
      </c>
      <c r="J1147" s="2">
        <f>J1131-'SSP2 26 (base)'!J1131</f>
        <v>9.1400464894416622</v>
      </c>
      <c r="K1147" s="2">
        <f>K1131-'SSP2 26 (base)'!K1131</f>
        <v>11.04814036975411</v>
      </c>
    </row>
    <row r="1148" spans="1:11">
      <c r="A1148" t="s">
        <v>267</v>
      </c>
      <c r="B1148" s="2">
        <f>B1132-'SSP2 26 (base)'!B1132</f>
        <v>0</v>
      </c>
      <c r="C1148" s="2">
        <f>C1132-'SSP2 26 (base)'!C1132</f>
        <v>9.5989779636497907E-2</v>
      </c>
      <c r="D1148" s="2">
        <f>D1132-'SSP2 26 (base)'!D1132</f>
        <v>0.5891146925613242</v>
      </c>
      <c r="E1148" s="2">
        <f>E1132-'SSP2 26 (base)'!E1132</f>
        <v>1.2656854995872964</v>
      </c>
      <c r="F1148" s="2">
        <f>F1132-'SSP2 26 (base)'!F1132</f>
        <v>1.9656937080602477</v>
      </c>
      <c r="G1148" s="2">
        <f>G1132-'SSP2 26 (base)'!G1132</f>
        <v>2.5968962311338712</v>
      </c>
      <c r="H1148" s="2">
        <f>H1132-'SSP2 26 (base)'!H1132</f>
        <v>3.1326451494262866</v>
      </c>
      <c r="I1148" s="2">
        <f>I1132-'SSP2 26 (base)'!I1132</f>
        <v>3.5604814342750046</v>
      </c>
      <c r="J1148" s="2">
        <f>J1132-'SSP2 26 (base)'!J1132</f>
        <v>3.8363201251575081</v>
      </c>
      <c r="K1148" s="2">
        <f>K1132-'SSP2 26 (base)'!K1132</f>
        <v>3.9330362808851786</v>
      </c>
    </row>
    <row r="1149" spans="1:11">
      <c r="A1149" t="s">
        <v>268</v>
      </c>
      <c r="B1149" s="2">
        <f>B1133-'SSP2 26 (base)'!B1133</f>
        <v>0</v>
      </c>
      <c r="C1149" s="2">
        <f>C1133-'SSP2 26 (base)'!C1133</f>
        <v>9.8744687435282863E-2</v>
      </c>
      <c r="D1149" s="2">
        <f>D1133-'SSP2 26 (base)'!D1133</f>
        <v>0.56773980890008158</v>
      </c>
      <c r="E1149" s="2">
        <f>E1133-'SSP2 26 (base)'!E1133</f>
        <v>1.2626136771040013</v>
      </c>
      <c r="F1149" s="2">
        <f>F1133-'SSP2 26 (base)'!F1133</f>
        <v>2.0191408686885639</v>
      </c>
      <c r="G1149" s="2">
        <f>G1133-'SSP2 26 (base)'!G1133</f>
        <v>2.7084499187574576</v>
      </c>
      <c r="H1149" s="2">
        <f>H1133-'SSP2 26 (base)'!H1133</f>
        <v>3.4056642246282678</v>
      </c>
      <c r="I1149" s="2">
        <f>I1133-'SSP2 26 (base)'!I1133</f>
        <v>4.6002376946719217</v>
      </c>
      <c r="J1149" s="2">
        <f>J1133-'SSP2 26 (base)'!J1133</f>
        <v>4.5381661189944609</v>
      </c>
      <c r="K1149" s="2">
        <f>K1133-'SSP2 26 (base)'!K1133</f>
        <v>4.9001908343388942</v>
      </c>
    </row>
    <row r="1150" spans="1:11">
      <c r="A1150" t="s">
        <v>269</v>
      </c>
      <c r="B1150" s="2">
        <f>B1134-'SSP2 26 (base)'!B1134</f>
        <v>5.6660441304767772E-2</v>
      </c>
      <c r="C1150" s="2">
        <f>C1134-'SSP2 26 (base)'!C1134</f>
        <v>0.82983459826359685</v>
      </c>
      <c r="D1150" s="2">
        <f>D1134-'SSP2 26 (base)'!D1134</f>
        <v>2.1156283740345234</v>
      </c>
      <c r="E1150" s="2">
        <f>E1134-'SSP2 26 (base)'!E1134</f>
        <v>2.5962215585030481</v>
      </c>
      <c r="F1150" s="2">
        <f>F1134-'SSP2 26 (base)'!F1134</f>
        <v>2.8379448697665737</v>
      </c>
      <c r="G1150" s="2">
        <f>G1134-'SSP2 26 (base)'!G1134</f>
        <v>2.8547698088484488</v>
      </c>
      <c r="H1150" s="2">
        <f>H1134-'SSP2 26 (base)'!H1134</f>
        <v>3.371695555156391</v>
      </c>
      <c r="I1150" s="2">
        <f>I1134-'SSP2 26 (base)'!I1134</f>
        <v>4.1897074689917524</v>
      </c>
      <c r="J1150" s="2">
        <f>J1134-'SSP2 26 (base)'!J1134</f>
        <v>4.3229954840175893</v>
      </c>
      <c r="K1150" s="2">
        <f>K1134-'SSP2 26 (base)'!K1134</f>
        <v>4.7642502193681207</v>
      </c>
    </row>
    <row r="1151" spans="1:11">
      <c r="A1151" t="s">
        <v>270</v>
      </c>
      <c r="B1151" s="2">
        <f>B1135-'SSP2 26 (base)'!B1135</f>
        <v>0</v>
      </c>
      <c r="C1151" s="2">
        <f>C1135-'SSP2 26 (base)'!C1135</f>
        <v>0.15544512830467383</v>
      </c>
      <c r="D1151" s="2">
        <f>D1135-'SSP2 26 (base)'!D1135</f>
        <v>0.89374314436900448</v>
      </c>
      <c r="E1151" s="2">
        <f>E1135-'SSP2 26 (base)'!E1135</f>
        <v>1.9876223231280239</v>
      </c>
      <c r="F1151" s="2">
        <f>F1135-'SSP2 26 (base)'!F1135</f>
        <v>3.1785569386121306</v>
      </c>
      <c r="G1151" s="2">
        <f>G1135-'SSP2 26 (base)'!G1135</f>
        <v>4.2636759107062776</v>
      </c>
      <c r="H1151" s="2">
        <f>H1135-'SSP2 26 (base)'!H1135</f>
        <v>5.3612394358627338</v>
      </c>
      <c r="I1151" s="2">
        <f>I1135-'SSP2 26 (base)'!I1135</f>
        <v>6.352005336408924</v>
      </c>
      <c r="J1151" s="2">
        <f>J1135-'SSP2 26 (base)'!J1135</f>
        <v>7.1440381549372862</v>
      </c>
      <c r="K1151" s="2">
        <f>K1135-'SSP2 26 (base)'!K1135</f>
        <v>7.713942012935318</v>
      </c>
    </row>
    <row r="1152" spans="1:11">
      <c r="A1152" t="s">
        <v>271</v>
      </c>
      <c r="B1152" s="2">
        <f>B1136-'SSP2 26 (base)'!B1136</f>
        <v>0</v>
      </c>
      <c r="C1152" s="2">
        <f>C1136-'SSP2 26 (base)'!C1136</f>
        <v>0</v>
      </c>
      <c r="D1152" s="2">
        <f>D1136-'SSP2 26 (base)'!D1136</f>
        <v>0</v>
      </c>
      <c r="E1152" s="2">
        <f>E1136-'SSP2 26 (base)'!E1136</f>
        <v>0</v>
      </c>
      <c r="F1152" s="2">
        <f>F1136-'SSP2 26 (base)'!F1136</f>
        <v>0</v>
      </c>
      <c r="G1152" s="2">
        <f>G1136-'SSP2 26 (base)'!G1136</f>
        <v>0</v>
      </c>
      <c r="H1152" s="2">
        <f>H1136-'SSP2 26 (base)'!H1136</f>
        <v>0</v>
      </c>
      <c r="I1152" s="2">
        <f>I1136-'SSP2 26 (base)'!I1136</f>
        <v>0</v>
      </c>
      <c r="J1152" s="2">
        <f>J1136-'SSP2 26 (base)'!J1136</f>
        <v>0</v>
      </c>
      <c r="K1152" s="2">
        <f>K1136-'SSP2 26 (base)'!K1136</f>
        <v>0</v>
      </c>
    </row>
    <row r="1153" spans="1:11">
      <c r="A1153" t="s">
        <v>272</v>
      </c>
      <c r="B1153" s="2">
        <f>B1137-'SSP2 26 (base)'!B1137</f>
        <v>0</v>
      </c>
      <c r="C1153" s="2">
        <f>C1137-'SSP2 26 (base)'!C1137</f>
        <v>1.0072750186000734E-2</v>
      </c>
      <c r="D1153" s="2">
        <f>D1137-'SSP2 26 (base)'!D1137</f>
        <v>7.074689067536899E-2</v>
      </c>
      <c r="E1153" s="2">
        <f>E1137-'SSP2 26 (base)'!E1137</f>
        <v>0.21772911932987427</v>
      </c>
      <c r="F1153" s="2">
        <f>F1137-'SSP2 26 (base)'!F1137</f>
        <v>0.47093264948338298</v>
      </c>
      <c r="G1153" s="2">
        <f>G1137-'SSP2 26 (base)'!G1137</f>
        <v>0.83523245158563375</v>
      </c>
      <c r="H1153" s="2">
        <f>H1137-'SSP2 26 (base)'!H1137</f>
        <v>1.3220127034322005</v>
      </c>
      <c r="I1153" s="2">
        <f>I1137-'SSP2 26 (base)'!I1137</f>
        <v>1.928822459922122</v>
      </c>
      <c r="J1153" s="2">
        <f>J1137-'SSP2 26 (base)'!J1137</f>
        <v>2.6412436160252044</v>
      </c>
      <c r="K1153" s="2">
        <f>K1137-'SSP2 26 (base)'!K1137</f>
        <v>3.442248005251388</v>
      </c>
    </row>
    <row r="1154" spans="1:11">
      <c r="A1154" t="s">
        <v>10</v>
      </c>
      <c r="B1154" s="2">
        <f>B1138-'SSP2 26 (base)'!B1138</f>
        <v>-0.39892562249757191</v>
      </c>
      <c r="C1154" s="2">
        <f>C1138-'SSP2 26 (base)'!C1138</f>
        <v>16.523956140310219</v>
      </c>
      <c r="D1154" s="2">
        <f>D1138-'SSP2 26 (base)'!D1138</f>
        <v>24.146954719509779</v>
      </c>
      <c r="E1154" s="2">
        <f>E1138-'SSP2 26 (base)'!E1138</f>
        <v>34.129602267431324</v>
      </c>
      <c r="F1154" s="2">
        <f>F1138-'SSP2 26 (base)'!F1138</f>
        <v>45.365822705853049</v>
      </c>
      <c r="G1154" s="2">
        <f>G1138-'SSP2 26 (base)'!G1138</f>
        <v>56.68370731567984</v>
      </c>
      <c r="H1154" s="2">
        <f>H1138-'SSP2 26 (base)'!H1138</f>
        <v>68.960049758615611</v>
      </c>
      <c r="I1154" s="2">
        <f>I1138-'SSP2 26 (base)'!I1138</f>
        <v>83.162179227881495</v>
      </c>
      <c r="J1154" s="2">
        <f>J1138-'SSP2 26 (base)'!J1138</f>
        <v>91.054906213328564</v>
      </c>
      <c r="K1154" s="2">
        <f>K1138-'SSP2 26 (base)'!K1138</f>
        <v>96.618881652039931</v>
      </c>
    </row>
    <row r="1156" spans="1:11" ht="13">
      <c r="A1156" s="4" t="s">
        <v>286</v>
      </c>
      <c r="B1156" s="4">
        <v>2010</v>
      </c>
      <c r="C1156" s="4">
        <v>2020</v>
      </c>
      <c r="D1156" s="4">
        <v>2030</v>
      </c>
      <c r="E1156" s="4">
        <v>2040</v>
      </c>
      <c r="F1156" s="4">
        <v>2050</v>
      </c>
      <c r="G1156" s="4">
        <v>2060</v>
      </c>
      <c r="H1156" s="4">
        <v>2070</v>
      </c>
      <c r="I1156" s="4">
        <v>2080</v>
      </c>
      <c r="J1156" s="4">
        <v>2090</v>
      </c>
      <c r="K1156" s="4">
        <v>2100</v>
      </c>
    </row>
    <row r="1157" spans="1:11" ht="13">
      <c r="A1157" s="67" t="s">
        <v>261</v>
      </c>
      <c r="B1157" s="1">
        <f>B198*10^9</f>
        <v>679463124.73870659</v>
      </c>
      <c r="C1157" s="1">
        <f t="shared" ref="C1157:K1157" si="323">C198*10^9</f>
        <v>1122157831.8238308</v>
      </c>
      <c r="D1157" s="1">
        <f t="shared" si="323"/>
        <v>1393505907.7554133</v>
      </c>
      <c r="E1157" s="1">
        <f t="shared" si="323"/>
        <v>1733976981.1455631</v>
      </c>
      <c r="F1157" s="1">
        <f t="shared" si="323"/>
        <v>2128720303.38238</v>
      </c>
      <c r="G1157" s="1">
        <f t="shared" si="323"/>
        <v>2544591542.6267166</v>
      </c>
      <c r="H1157" s="1">
        <f t="shared" si="323"/>
        <v>2955493811.0206437</v>
      </c>
      <c r="I1157" s="1">
        <f t="shared" si="323"/>
        <v>3662064391.3500443</v>
      </c>
      <c r="J1157" s="1">
        <f t="shared" si="323"/>
        <v>4112717941.1081681</v>
      </c>
      <c r="K1157" s="1">
        <f t="shared" si="323"/>
        <v>4330877450.0726147</v>
      </c>
    </row>
    <row r="1158" spans="1:11" ht="13">
      <c r="A1158" s="4" t="s">
        <v>262</v>
      </c>
      <c r="B1158" s="1">
        <f>B289*10^9</f>
        <v>220581962.04598457</v>
      </c>
      <c r="C1158" s="1">
        <f t="shared" ref="C1158:K1158" si="324">C289*10^9</f>
        <v>259393140.40337414</v>
      </c>
      <c r="D1158" s="1">
        <f t="shared" si="324"/>
        <v>291464025.94930911</v>
      </c>
      <c r="E1158" s="1">
        <f t="shared" si="324"/>
        <v>305039508.78014767</v>
      </c>
      <c r="F1158" s="1">
        <f t="shared" si="324"/>
        <v>307004002.49572527</v>
      </c>
      <c r="G1158" s="1">
        <f t="shared" si="324"/>
        <v>305342834.47147483</v>
      </c>
      <c r="H1158" s="1">
        <f t="shared" si="324"/>
        <v>297405394.71231729</v>
      </c>
      <c r="I1158" s="1">
        <f t="shared" si="324"/>
        <v>276481358.19471169</v>
      </c>
      <c r="J1158" s="1">
        <f t="shared" si="324"/>
        <v>240605056.0651421</v>
      </c>
      <c r="K1158" s="1">
        <f t="shared" si="324"/>
        <v>205811600.34848034</v>
      </c>
    </row>
    <row r="1159" spans="1:11" ht="13">
      <c r="A1159" s="4" t="s">
        <v>263</v>
      </c>
      <c r="B1159" s="1">
        <f>B604</f>
        <v>1974</v>
      </c>
      <c r="C1159" s="1">
        <f t="shared" ref="C1159:K1159" si="325">C604</f>
        <v>2675</v>
      </c>
      <c r="D1159" s="1">
        <f t="shared" si="325"/>
        <v>4462</v>
      </c>
      <c r="E1159" s="1">
        <f t="shared" si="325"/>
        <v>6965</v>
      </c>
      <c r="F1159" s="1">
        <f t="shared" si="325"/>
        <v>8628</v>
      </c>
      <c r="G1159" s="1">
        <f t="shared" si="325"/>
        <v>10080</v>
      </c>
      <c r="H1159" s="1">
        <f t="shared" si="325"/>
        <v>11990</v>
      </c>
      <c r="I1159" s="1">
        <f t="shared" si="325"/>
        <v>14139</v>
      </c>
      <c r="J1159" s="1">
        <f t="shared" si="325"/>
        <v>15957</v>
      </c>
      <c r="K1159" s="1">
        <f t="shared" si="325"/>
        <v>18342</v>
      </c>
    </row>
    <row r="1160" spans="1:11" ht="13">
      <c r="A1160" s="4" t="s">
        <v>264</v>
      </c>
      <c r="B1160" s="1">
        <f>B619</f>
        <v>14136</v>
      </c>
      <c r="C1160" s="1">
        <f t="shared" ref="C1160:K1160" si="326">C619</f>
        <v>19146</v>
      </c>
      <c r="D1160" s="1">
        <f t="shared" si="326"/>
        <v>25538</v>
      </c>
      <c r="E1160" s="1">
        <f t="shared" si="326"/>
        <v>33219</v>
      </c>
      <c r="F1160" s="1">
        <f t="shared" si="326"/>
        <v>41165</v>
      </c>
      <c r="G1160" s="1">
        <f t="shared" si="326"/>
        <v>48086</v>
      </c>
      <c r="H1160" s="1">
        <f t="shared" si="326"/>
        <v>57203</v>
      </c>
      <c r="I1160" s="1">
        <f t="shared" si="326"/>
        <v>67451</v>
      </c>
      <c r="J1160" s="1">
        <f t="shared" si="326"/>
        <v>76126</v>
      </c>
      <c r="K1160" s="1">
        <f t="shared" si="326"/>
        <v>87503</v>
      </c>
    </row>
    <row r="1161" spans="1:11" ht="13">
      <c r="A1161" s="4" t="s">
        <v>265</v>
      </c>
      <c r="B1161" s="1">
        <f>B634</f>
        <v>4187</v>
      </c>
      <c r="C1161" s="1">
        <f t="shared" ref="C1161:K1161" si="327">C634</f>
        <v>5671</v>
      </c>
      <c r="D1161" s="1">
        <f t="shared" si="327"/>
        <v>7566</v>
      </c>
      <c r="E1161" s="1">
        <f t="shared" si="327"/>
        <v>9840</v>
      </c>
      <c r="F1161" s="1">
        <f t="shared" si="327"/>
        <v>12193</v>
      </c>
      <c r="G1161" s="1">
        <f t="shared" si="327"/>
        <v>14244</v>
      </c>
      <c r="H1161" s="1">
        <f t="shared" si="327"/>
        <v>16943</v>
      </c>
      <c r="I1161" s="1">
        <f t="shared" si="327"/>
        <v>19978</v>
      </c>
      <c r="J1161" s="1">
        <f t="shared" si="327"/>
        <v>22549</v>
      </c>
      <c r="K1161" s="1">
        <f t="shared" si="327"/>
        <v>25918</v>
      </c>
    </row>
    <row r="1162" spans="1:11" ht="13">
      <c r="A1162" s="4" t="s">
        <v>268</v>
      </c>
      <c r="B1162">
        <f>B780*1000</f>
        <v>4985</v>
      </c>
      <c r="C1162">
        <f t="shared" ref="C1162:K1162" si="328">C780*1000</f>
        <v>8586.9253847937362</v>
      </c>
      <c r="D1162">
        <f t="shared" si="328"/>
        <v>11415.188382805229</v>
      </c>
      <c r="E1162">
        <f t="shared" si="328"/>
        <v>13613.269155606349</v>
      </c>
      <c r="F1162">
        <f t="shared" si="328"/>
        <v>15226.70530458955</v>
      </c>
      <c r="G1162">
        <f t="shared" si="328"/>
        <v>16365.709453223644</v>
      </c>
      <c r="H1162">
        <f t="shared" si="328"/>
        <v>17436.522826683882</v>
      </c>
      <c r="I1162">
        <f t="shared" si="328"/>
        <v>20807.481964400424</v>
      </c>
      <c r="J1162">
        <f t="shared" si="328"/>
        <v>18781.733612021621</v>
      </c>
      <c r="K1162">
        <f t="shared" si="328"/>
        <v>19034.599970765132</v>
      </c>
    </row>
    <row r="1163" spans="1:11" ht="13">
      <c r="A1163" s="4" t="s">
        <v>269</v>
      </c>
      <c r="B1163">
        <f>B923*10^4</f>
        <v>23048</v>
      </c>
      <c r="C1163">
        <f t="shared" ref="C1163:K1163" si="329">C923*10^4</f>
        <v>33686.041225030873</v>
      </c>
      <c r="D1163">
        <f t="shared" si="329"/>
        <v>42269.277027228869</v>
      </c>
      <c r="E1163">
        <f t="shared" si="329"/>
        <v>45523.487505481957</v>
      </c>
      <c r="F1163">
        <f t="shared" si="329"/>
        <v>45254.23539846309</v>
      </c>
      <c r="G1163">
        <f t="shared" si="329"/>
        <v>43299.740348367501</v>
      </c>
      <c r="H1163">
        <f t="shared" si="329"/>
        <v>42936.20212008433</v>
      </c>
      <c r="I1163">
        <f t="shared" si="329"/>
        <v>45943.534600355684</v>
      </c>
      <c r="J1163">
        <f t="shared" si="329"/>
        <v>42802.156992143704</v>
      </c>
      <c r="K1163">
        <f t="shared" si="329"/>
        <v>42983.289958448055</v>
      </c>
    </row>
    <row r="1164" spans="1:11" ht="13">
      <c r="A1164" s="4" t="s">
        <v>270</v>
      </c>
      <c r="B1164">
        <f>B976*10^4</f>
        <v>78929</v>
      </c>
      <c r="C1164">
        <f t="shared" ref="C1164:K1164" si="330">C976*10^4</f>
        <v>114775.64453291026</v>
      </c>
      <c r="D1164">
        <f t="shared" si="330"/>
        <v>152579.12994343915</v>
      </c>
      <c r="E1164">
        <f t="shared" si="330"/>
        <v>181959.39425555378</v>
      </c>
      <c r="F1164">
        <f t="shared" si="330"/>
        <v>203525.10789738619</v>
      </c>
      <c r="G1164">
        <f t="shared" si="330"/>
        <v>218749.40872998015</v>
      </c>
      <c r="H1164">
        <f t="shared" si="330"/>
        <v>233062.24942742029</v>
      </c>
      <c r="I1164">
        <f t="shared" si="330"/>
        <v>243948.85481613397</v>
      </c>
      <c r="J1164">
        <f t="shared" si="330"/>
        <v>251042.77540161577</v>
      </c>
      <c r="K1164">
        <f t="shared" si="330"/>
        <v>254422.66960179954</v>
      </c>
    </row>
    <row r="1165" spans="1:11" ht="13">
      <c r="A1165" s="4" t="s">
        <v>271</v>
      </c>
      <c r="B1165" s="1">
        <f>B1046*10^9</f>
        <v>137469007.13522854</v>
      </c>
      <c r="C1165" s="1">
        <f t="shared" ref="C1165:K1165" si="331">C1046*10^9</f>
        <v>169482771.35500357</v>
      </c>
      <c r="D1165" s="1">
        <f t="shared" si="331"/>
        <v>203675372.63413268</v>
      </c>
      <c r="E1165" s="1">
        <f t="shared" si="331"/>
        <v>235277808.89430594</v>
      </c>
      <c r="F1165" s="1">
        <f t="shared" si="331"/>
        <v>271889752.85333443</v>
      </c>
      <c r="G1165" s="1">
        <f t="shared" si="331"/>
        <v>306052890.09009844</v>
      </c>
      <c r="H1165" s="1">
        <f t="shared" si="331"/>
        <v>345194315.93064409</v>
      </c>
      <c r="I1165" s="1">
        <f t="shared" si="331"/>
        <v>382368145.79651392</v>
      </c>
      <c r="J1165" s="1">
        <f t="shared" si="331"/>
        <v>424212593.85000294</v>
      </c>
      <c r="K1165" s="1">
        <f t="shared" si="331"/>
        <v>471481306.35375988</v>
      </c>
    </row>
    <row r="1166" spans="1:11" ht="13">
      <c r="A1166" s="4" t="s">
        <v>272</v>
      </c>
      <c r="B1166" s="1">
        <f>B1120</f>
        <v>1464</v>
      </c>
      <c r="C1166" s="1">
        <f t="shared" ref="C1166:K1166" si="332">C1120</f>
        <v>1799</v>
      </c>
      <c r="D1166" s="1">
        <f t="shared" si="332"/>
        <v>2644</v>
      </c>
      <c r="E1166" s="1">
        <f t="shared" si="332"/>
        <v>4089</v>
      </c>
      <c r="F1166" s="1">
        <f t="shared" si="332"/>
        <v>6231</v>
      </c>
      <c r="G1166" s="1">
        <f t="shared" si="332"/>
        <v>9159</v>
      </c>
      <c r="H1166" s="1">
        <f t="shared" si="332"/>
        <v>12983</v>
      </c>
      <c r="I1166" s="1">
        <f t="shared" si="332"/>
        <v>17794</v>
      </c>
      <c r="J1166" s="1">
        <f t="shared" si="332"/>
        <v>23660</v>
      </c>
      <c r="K1166" s="1">
        <f t="shared" si="332"/>
        <v>30639</v>
      </c>
    </row>
    <row r="1167" spans="1:11">
      <c r="A1167" t="s">
        <v>10</v>
      </c>
      <c r="B1167" s="1">
        <f>SUM(B1157:B1166)</f>
        <v>1037642816.9199196</v>
      </c>
      <c r="C1167" s="1">
        <f t="shared" ref="C1167:K1167" si="333">SUM(C1157:C1166)</f>
        <v>1551220083.1933513</v>
      </c>
      <c r="D1167" s="1">
        <f t="shared" si="333"/>
        <v>1888891779.9342084</v>
      </c>
      <c r="E1167" s="1">
        <f t="shared" si="333"/>
        <v>2274589507.970933</v>
      </c>
      <c r="F1167" s="1">
        <f t="shared" si="333"/>
        <v>2707946281.7800398</v>
      </c>
      <c r="G1167" s="1">
        <f t="shared" si="333"/>
        <v>3156347251.0468211</v>
      </c>
      <c r="H1167" s="1">
        <f t="shared" si="333"/>
        <v>3598486075.6379795</v>
      </c>
      <c r="I1167" s="1">
        <f t="shared" si="333"/>
        <v>4321343957.2126503</v>
      </c>
      <c r="J1167" s="1">
        <f t="shared" si="333"/>
        <v>4777986509.6893196</v>
      </c>
      <c r="K1167" s="1">
        <f t="shared" si="333"/>
        <v>5008649199.3343849</v>
      </c>
    </row>
    <row r="1169" spans="1:11">
      <c r="A1169" t="s">
        <v>286</v>
      </c>
      <c r="B1169">
        <v>2010</v>
      </c>
      <c r="C1169">
        <v>2020</v>
      </c>
      <c r="D1169">
        <v>2030</v>
      </c>
      <c r="E1169">
        <v>2040</v>
      </c>
      <c r="F1169">
        <v>2050</v>
      </c>
      <c r="G1169">
        <v>2060</v>
      </c>
      <c r="H1169">
        <v>2070</v>
      </c>
      <c r="I1169">
        <v>2080</v>
      </c>
      <c r="J1169">
        <v>2090</v>
      </c>
      <c r="K1169">
        <v>2100</v>
      </c>
    </row>
    <row r="1170" spans="1:11">
      <c r="A1170" s="102" t="s">
        <v>303</v>
      </c>
      <c r="B1170" s="1">
        <f>B1157/10^5</f>
        <v>6794.6312473870657</v>
      </c>
      <c r="C1170" s="1">
        <f t="shared" ref="C1170:K1170" si="334">C1157/10^5</f>
        <v>11221.578318238309</v>
      </c>
      <c r="D1170" s="1">
        <f t="shared" si="334"/>
        <v>13935.059077554133</v>
      </c>
      <c r="E1170" s="1">
        <f t="shared" si="334"/>
        <v>17339.76981145563</v>
      </c>
      <c r="F1170" s="1">
        <f t="shared" si="334"/>
        <v>21287.2030338238</v>
      </c>
      <c r="G1170" s="1">
        <f t="shared" si="334"/>
        <v>25445.915426267165</v>
      </c>
      <c r="H1170" s="1">
        <f t="shared" si="334"/>
        <v>29554.938110206436</v>
      </c>
      <c r="I1170" s="1">
        <f t="shared" si="334"/>
        <v>36620.64391350044</v>
      </c>
      <c r="J1170" s="1">
        <f t="shared" si="334"/>
        <v>41127.179411081685</v>
      </c>
      <c r="K1170" s="1">
        <f t="shared" si="334"/>
        <v>43308.774500726147</v>
      </c>
    </row>
    <row r="1171" spans="1:11">
      <c r="A1171" s="8" t="s">
        <v>302</v>
      </c>
      <c r="B1171" s="1">
        <f>B1158/10^4</f>
        <v>22058.196204598458</v>
      </c>
      <c r="C1171" s="1">
        <f t="shared" ref="C1171:K1171" si="335">C1158/10^4</f>
        <v>25939.314040337413</v>
      </c>
      <c r="D1171" s="1">
        <f t="shared" si="335"/>
        <v>29146.402594930911</v>
      </c>
      <c r="E1171" s="1">
        <f t="shared" si="335"/>
        <v>30503.950878014766</v>
      </c>
      <c r="F1171" s="1">
        <f t="shared" si="335"/>
        <v>30700.400249572529</v>
      </c>
      <c r="G1171" s="1">
        <f t="shared" si="335"/>
        <v>30534.283447147482</v>
      </c>
      <c r="H1171" s="1">
        <f t="shared" si="335"/>
        <v>29740.539471231728</v>
      </c>
      <c r="I1171" s="1">
        <f t="shared" si="335"/>
        <v>27648.135819471168</v>
      </c>
      <c r="J1171" s="1">
        <f t="shared" si="335"/>
        <v>24060.505606514209</v>
      </c>
      <c r="K1171" s="1">
        <f t="shared" si="335"/>
        <v>20581.160034848035</v>
      </c>
    </row>
    <row r="1172" spans="1:11">
      <c r="A1172" s="8" t="s">
        <v>263</v>
      </c>
      <c r="B1172" s="1">
        <f t="shared" ref="B1172:K1179" si="336">B1159</f>
        <v>1974</v>
      </c>
      <c r="C1172" s="1">
        <f t="shared" si="336"/>
        <v>2675</v>
      </c>
      <c r="D1172" s="1">
        <f t="shared" si="336"/>
        <v>4462</v>
      </c>
      <c r="E1172" s="1">
        <f t="shared" si="336"/>
        <v>6965</v>
      </c>
      <c r="F1172" s="1">
        <f t="shared" si="336"/>
        <v>8628</v>
      </c>
      <c r="G1172" s="1">
        <f t="shared" si="336"/>
        <v>10080</v>
      </c>
      <c r="H1172" s="1">
        <f t="shared" si="336"/>
        <v>11990</v>
      </c>
      <c r="I1172" s="1">
        <f t="shared" si="336"/>
        <v>14139</v>
      </c>
      <c r="J1172" s="1">
        <f t="shared" si="336"/>
        <v>15957</v>
      </c>
      <c r="K1172" s="1">
        <f t="shared" si="336"/>
        <v>18342</v>
      </c>
    </row>
    <row r="1173" spans="1:11">
      <c r="A1173" s="8" t="s">
        <v>298</v>
      </c>
      <c r="B1173" s="1">
        <f>B1160/10</f>
        <v>1413.6</v>
      </c>
      <c r="C1173" s="1">
        <f t="shared" ref="C1173:K1173" si="337">C1160/10</f>
        <v>1914.6</v>
      </c>
      <c r="D1173" s="1">
        <f t="shared" si="337"/>
        <v>2553.8000000000002</v>
      </c>
      <c r="E1173" s="1">
        <f t="shared" si="337"/>
        <v>3321.9</v>
      </c>
      <c r="F1173" s="1">
        <f t="shared" si="337"/>
        <v>4116.5</v>
      </c>
      <c r="G1173" s="1">
        <f t="shared" si="337"/>
        <v>4808.6000000000004</v>
      </c>
      <c r="H1173" s="1">
        <f t="shared" si="337"/>
        <v>5720.3</v>
      </c>
      <c r="I1173" s="1">
        <f t="shared" si="337"/>
        <v>6745.1</v>
      </c>
      <c r="J1173" s="1">
        <f t="shared" si="337"/>
        <v>7612.6</v>
      </c>
      <c r="K1173" s="1">
        <f t="shared" si="337"/>
        <v>8750.2999999999993</v>
      </c>
    </row>
    <row r="1174" spans="1:11">
      <c r="A1174" s="8" t="s">
        <v>297</v>
      </c>
      <c r="B1174" s="1">
        <f t="shared" si="336"/>
        <v>4187</v>
      </c>
      <c r="C1174" s="1">
        <f t="shared" si="336"/>
        <v>5671</v>
      </c>
      <c r="D1174" s="1">
        <f t="shared" si="336"/>
        <v>7566</v>
      </c>
      <c r="E1174" s="1">
        <f t="shared" si="336"/>
        <v>9840</v>
      </c>
      <c r="F1174" s="1">
        <f t="shared" si="336"/>
        <v>12193</v>
      </c>
      <c r="G1174" s="1">
        <f t="shared" si="336"/>
        <v>14244</v>
      </c>
      <c r="H1174" s="1">
        <f t="shared" si="336"/>
        <v>16943</v>
      </c>
      <c r="I1174" s="1">
        <f t="shared" si="336"/>
        <v>19978</v>
      </c>
      <c r="J1174" s="1">
        <f t="shared" si="336"/>
        <v>22549</v>
      </c>
      <c r="K1174" s="1">
        <f t="shared" si="336"/>
        <v>25918</v>
      </c>
    </row>
    <row r="1175" spans="1:11">
      <c r="A1175" s="8" t="s">
        <v>300</v>
      </c>
      <c r="B1175" s="1">
        <f t="shared" si="336"/>
        <v>4985</v>
      </c>
      <c r="C1175" s="1">
        <f t="shared" si="336"/>
        <v>8586.9253847937362</v>
      </c>
      <c r="D1175" s="1">
        <f t="shared" si="336"/>
        <v>11415.188382805229</v>
      </c>
      <c r="E1175" s="1">
        <f t="shared" si="336"/>
        <v>13613.269155606349</v>
      </c>
      <c r="F1175" s="1">
        <f t="shared" si="336"/>
        <v>15226.70530458955</v>
      </c>
      <c r="G1175" s="1">
        <f t="shared" si="336"/>
        <v>16365.709453223644</v>
      </c>
      <c r="H1175" s="1">
        <f t="shared" si="336"/>
        <v>17436.522826683882</v>
      </c>
      <c r="I1175" s="1">
        <f t="shared" si="336"/>
        <v>20807.481964400424</v>
      </c>
      <c r="J1175" s="1">
        <f t="shared" si="336"/>
        <v>18781.733612021621</v>
      </c>
      <c r="K1175" s="1">
        <f t="shared" si="336"/>
        <v>19034.599970765132</v>
      </c>
    </row>
    <row r="1176" spans="1:11">
      <c r="A1176" s="8" t="s">
        <v>299</v>
      </c>
      <c r="B1176" s="1">
        <f>B1163/10</f>
        <v>2304.8000000000002</v>
      </c>
      <c r="C1176" s="1">
        <f t="shared" ref="C1176:K1177" si="338">C1163/10</f>
        <v>3368.6041225030872</v>
      </c>
      <c r="D1176" s="1">
        <f t="shared" si="338"/>
        <v>4226.9277027228873</v>
      </c>
      <c r="E1176" s="1">
        <f t="shared" si="338"/>
        <v>4552.3487505481953</v>
      </c>
      <c r="F1176" s="1">
        <f t="shared" si="338"/>
        <v>4525.4235398463088</v>
      </c>
      <c r="G1176" s="1">
        <f t="shared" si="338"/>
        <v>4329.9740348367504</v>
      </c>
      <c r="H1176" s="1">
        <f t="shared" si="338"/>
        <v>4293.6202120084326</v>
      </c>
      <c r="I1176" s="1">
        <f t="shared" si="338"/>
        <v>4594.3534600355688</v>
      </c>
      <c r="J1176" s="1">
        <f t="shared" si="338"/>
        <v>4280.21569921437</v>
      </c>
      <c r="K1176" s="1">
        <f t="shared" si="338"/>
        <v>4298.3289958448058</v>
      </c>
    </row>
    <row r="1177" spans="1:11">
      <c r="A1177" s="8" t="s">
        <v>301</v>
      </c>
      <c r="B1177" s="1">
        <f>B1164/10</f>
        <v>7892.9</v>
      </c>
      <c r="C1177" s="1">
        <f t="shared" si="338"/>
        <v>11477.564453291026</v>
      </c>
      <c r="D1177" s="1">
        <f t="shared" si="338"/>
        <v>15257.912994343915</v>
      </c>
      <c r="E1177" s="1">
        <f t="shared" si="338"/>
        <v>18195.939425555378</v>
      </c>
      <c r="F1177" s="1">
        <f t="shared" si="338"/>
        <v>20352.510789738619</v>
      </c>
      <c r="G1177" s="1">
        <f t="shared" si="338"/>
        <v>21874.940872998013</v>
      </c>
      <c r="H1177" s="1">
        <f t="shared" si="338"/>
        <v>23306.224942742028</v>
      </c>
      <c r="I1177" s="1">
        <f t="shared" si="338"/>
        <v>24394.885481613397</v>
      </c>
      <c r="J1177" s="1">
        <f t="shared" si="338"/>
        <v>25104.277540161576</v>
      </c>
      <c r="K1177" s="1">
        <f t="shared" si="338"/>
        <v>25442.266960179953</v>
      </c>
    </row>
    <row r="1178" spans="1:11">
      <c r="A1178" s="8" t="s">
        <v>304</v>
      </c>
      <c r="B1178" s="1">
        <f>B1165/10^5</f>
        <v>1374.6900713522855</v>
      </c>
      <c r="C1178" s="1">
        <f t="shared" ref="C1178:K1178" si="339">C1165/10^5</f>
        <v>1694.8277135500357</v>
      </c>
      <c r="D1178" s="1">
        <f t="shared" si="339"/>
        <v>2036.7537263413269</v>
      </c>
      <c r="E1178" s="1">
        <f t="shared" si="339"/>
        <v>2352.7780889430596</v>
      </c>
      <c r="F1178" s="1">
        <f t="shared" si="339"/>
        <v>2718.8975285333445</v>
      </c>
      <c r="G1178" s="1">
        <f t="shared" si="339"/>
        <v>3060.5289009009844</v>
      </c>
      <c r="H1178" s="1">
        <f t="shared" si="339"/>
        <v>3451.943159306441</v>
      </c>
      <c r="I1178" s="1">
        <f t="shared" si="339"/>
        <v>3823.6814579651391</v>
      </c>
      <c r="J1178" s="1">
        <f t="shared" si="339"/>
        <v>4242.1259385000294</v>
      </c>
      <c r="K1178" s="1">
        <f t="shared" si="339"/>
        <v>4714.8130635375992</v>
      </c>
    </row>
    <row r="1179" spans="1:11">
      <c r="A1179" t="s">
        <v>272</v>
      </c>
      <c r="B1179" s="1">
        <f t="shared" si="336"/>
        <v>1464</v>
      </c>
      <c r="C1179" s="1">
        <f t="shared" si="336"/>
        <v>1799</v>
      </c>
      <c r="D1179" s="1">
        <f t="shared" si="336"/>
        <v>2644</v>
      </c>
      <c r="E1179" s="1">
        <f t="shared" si="336"/>
        <v>4089</v>
      </c>
      <c r="F1179" s="1">
        <f t="shared" si="336"/>
        <v>6231</v>
      </c>
      <c r="G1179" s="1">
        <f t="shared" si="336"/>
        <v>9159</v>
      </c>
      <c r="H1179" s="1">
        <f t="shared" si="336"/>
        <v>12983</v>
      </c>
      <c r="I1179" s="1">
        <f t="shared" si="336"/>
        <v>17794</v>
      </c>
      <c r="J1179" s="1">
        <f t="shared" si="336"/>
        <v>23660</v>
      </c>
      <c r="K1179" s="1">
        <f t="shared" si="336"/>
        <v>30639</v>
      </c>
    </row>
    <row r="1187" spans="1:11">
      <c r="A1187" t="s">
        <v>681</v>
      </c>
      <c r="B1187">
        <v>2010</v>
      </c>
      <c r="C1187">
        <v>2020</v>
      </c>
      <c r="D1187">
        <v>2030</v>
      </c>
      <c r="E1187">
        <v>2040</v>
      </c>
      <c r="F1187">
        <v>2050</v>
      </c>
      <c r="G1187">
        <v>2060</v>
      </c>
      <c r="H1187">
        <v>2070</v>
      </c>
      <c r="I1187">
        <v>2080</v>
      </c>
      <c r="J1187">
        <v>2090</v>
      </c>
      <c r="K1187">
        <v>2100</v>
      </c>
    </row>
    <row r="1188" spans="1:11">
      <c r="A1188" s="1" t="s">
        <v>261</v>
      </c>
      <c r="B1188" s="2">
        <f>B162</f>
        <v>10.103868696233976</v>
      </c>
      <c r="C1188" s="2">
        <f t="shared" ref="C1188:K1188" si="340">C162</f>
        <v>16.031087962655604</v>
      </c>
      <c r="D1188" s="2">
        <f t="shared" si="340"/>
        <v>17.297718695355648</v>
      </c>
      <c r="E1188" s="2">
        <f t="shared" si="340"/>
        <v>18.460550085392022</v>
      </c>
      <c r="F1188" s="2">
        <f t="shared" si="340"/>
        <v>19.393399209569449</v>
      </c>
      <c r="G1188" s="2">
        <f t="shared" si="340"/>
        <v>19.44303970726056</v>
      </c>
      <c r="H1188" s="2">
        <f t="shared" si="340"/>
        <v>18.781119555827402</v>
      </c>
      <c r="I1188" s="2">
        <f t="shared" si="340"/>
        <v>18.77813252840501</v>
      </c>
      <c r="J1188" s="2">
        <f t="shared" si="340"/>
        <v>18.096546312758154</v>
      </c>
      <c r="K1188" s="2">
        <f t="shared" si="340"/>
        <v>16.998302425700135</v>
      </c>
    </row>
    <row r="1189" spans="1:11">
      <c r="A1189" t="s">
        <v>262</v>
      </c>
      <c r="B1189" s="2">
        <f>B264</f>
        <v>0.37091297137717427</v>
      </c>
      <c r="C1189" s="2">
        <f t="shared" ref="C1189:K1189" si="341">C264</f>
        <v>0.39216837265650351</v>
      </c>
      <c r="D1189" s="2">
        <f t="shared" si="341"/>
        <v>0.41701944996502699</v>
      </c>
      <c r="E1189" s="2">
        <f t="shared" si="341"/>
        <v>0.42422081136328676</v>
      </c>
      <c r="F1189" s="2">
        <f t="shared" si="341"/>
        <v>0.40598305521091266</v>
      </c>
      <c r="G1189" s="2">
        <f t="shared" si="341"/>
        <v>0.38191951332301932</v>
      </c>
      <c r="H1189" s="2">
        <f t="shared" si="341"/>
        <v>0.34661633593857977</v>
      </c>
      <c r="I1189" s="2">
        <f t="shared" si="341"/>
        <v>0.30337236509210419</v>
      </c>
      <c r="J1189" s="2">
        <f t="shared" si="341"/>
        <v>0.25162027388545816</v>
      </c>
      <c r="K1189" s="2">
        <f t="shared" si="341"/>
        <v>0.22870138515527966</v>
      </c>
    </row>
    <row r="1190" spans="1:11">
      <c r="A1190" t="s">
        <v>266</v>
      </c>
      <c r="B1190" s="2">
        <f>B355</f>
        <v>0.27043613833280172</v>
      </c>
      <c r="C1190" s="2">
        <f t="shared" ref="C1190:K1190" si="342">C355</f>
        <v>0.29316614722855427</v>
      </c>
      <c r="D1190" s="2">
        <f t="shared" si="342"/>
        <v>0.31922407952377047</v>
      </c>
      <c r="E1190" s="2">
        <f t="shared" si="342"/>
        <v>0.34618360327497649</v>
      </c>
      <c r="F1190" s="2">
        <f t="shared" si="342"/>
        <v>0.37468944290236184</v>
      </c>
      <c r="G1190" s="2">
        <f t="shared" si="342"/>
        <v>0.4009409756820515</v>
      </c>
      <c r="H1190" s="2">
        <f t="shared" si="342"/>
        <v>0.42367200760003221</v>
      </c>
      <c r="I1190" s="2">
        <f t="shared" si="342"/>
        <v>0.44225494265123816</v>
      </c>
      <c r="J1190" s="2">
        <f t="shared" si="342"/>
        <v>0.45682849870148173</v>
      </c>
      <c r="K1190" s="2">
        <f t="shared" si="342"/>
        <v>0.46842149076388689</v>
      </c>
    </row>
    <row r="1191" spans="1:11">
      <c r="A1191" t="s">
        <v>682</v>
      </c>
      <c r="B1191" s="2">
        <f>B551+B566+B581+B1097</f>
        <v>2.8899552583728747</v>
      </c>
      <c r="C1191" s="2">
        <f t="shared" ref="C1191:K1191" si="343">C551+C566+C581+C1097</f>
        <v>3.8539016990027837</v>
      </c>
      <c r="D1191" s="2">
        <f t="shared" si="343"/>
        <v>5.330627949729827</v>
      </c>
      <c r="E1191" s="2">
        <f t="shared" si="343"/>
        <v>7.3774603273661539</v>
      </c>
      <c r="F1191" s="2">
        <f t="shared" si="343"/>
        <v>10.100029643130421</v>
      </c>
      <c r="G1191" s="2">
        <f t="shared" si="343"/>
        <v>13.551757725575534</v>
      </c>
      <c r="H1191" s="2">
        <f t="shared" si="343"/>
        <v>17.834129605741548</v>
      </c>
      <c r="I1191" s="2">
        <f t="shared" si="343"/>
        <v>21.7685296575028</v>
      </c>
      <c r="J1191" s="2">
        <f t="shared" si="343"/>
        <v>21.90012402544204</v>
      </c>
      <c r="K1191" s="2">
        <f t="shared" si="343"/>
        <v>21.787589947264902</v>
      </c>
    </row>
    <row r="1192" spans="1:11">
      <c r="A1192" t="s">
        <v>267</v>
      </c>
      <c r="B1192" s="2">
        <f>B720</f>
        <v>0.26513527838822643</v>
      </c>
      <c r="C1192" s="2">
        <f t="shared" ref="C1192:K1192" si="344">C720</f>
        <v>0.29192878394090027</v>
      </c>
      <c r="D1192" s="2">
        <f t="shared" si="344"/>
        <v>0.34423352655357831</v>
      </c>
      <c r="E1192" s="2">
        <f t="shared" si="344"/>
        <v>0.39616334183149587</v>
      </c>
      <c r="F1192" s="2">
        <f t="shared" si="344"/>
        <v>0.43662113615012987</v>
      </c>
      <c r="G1192" s="2">
        <f t="shared" si="344"/>
        <v>0.47998219544778575</v>
      </c>
      <c r="H1192" s="2">
        <f t="shared" si="344"/>
        <v>0.51659499582114676</v>
      </c>
      <c r="I1192" s="2">
        <f t="shared" si="344"/>
        <v>0.54050849822815439</v>
      </c>
      <c r="J1192" s="2">
        <f t="shared" si="344"/>
        <v>0.55649921313109818</v>
      </c>
      <c r="K1192" s="2">
        <f t="shared" si="344"/>
        <v>0.56606182681337047</v>
      </c>
    </row>
    <row r="1193" spans="1:11">
      <c r="A1193" t="s">
        <v>268</v>
      </c>
      <c r="B1193" s="2">
        <f>B758</f>
        <v>0.70072595862637566</v>
      </c>
      <c r="C1193" s="2">
        <f t="shared" ref="C1193:K1193" si="345">C758</f>
        <v>0.95768467714805716</v>
      </c>
      <c r="D1193" s="2">
        <f t="shared" si="345"/>
        <v>1.1554531394762644</v>
      </c>
      <c r="E1193" s="2">
        <f t="shared" si="345"/>
        <v>1.347011006557183</v>
      </c>
      <c r="F1193" s="2">
        <f t="shared" si="345"/>
        <v>1.5029583059490348</v>
      </c>
      <c r="G1193" s="2">
        <f t="shared" si="345"/>
        <v>1.6330020193171262</v>
      </c>
      <c r="H1193" s="2">
        <f t="shared" si="345"/>
        <v>1.7634239784647838</v>
      </c>
      <c r="I1193" s="2">
        <f t="shared" si="345"/>
        <v>2.1341561663689177</v>
      </c>
      <c r="J1193" s="2">
        <f t="shared" si="345"/>
        <v>1.9650572669528459</v>
      </c>
      <c r="K1193" s="2">
        <f t="shared" si="345"/>
        <v>2.0482599882670978</v>
      </c>
    </row>
    <row r="1194" spans="1:11">
      <c r="A1194" t="s">
        <v>269</v>
      </c>
      <c r="B1194" s="2">
        <f>B901</f>
        <v>1.4683834310880441</v>
      </c>
      <c r="C1194" s="2">
        <f t="shared" ref="C1194:K1194" si="346">C901</f>
        <v>1.7241196511801444</v>
      </c>
      <c r="D1194" s="2">
        <f t="shared" si="346"/>
        <v>1.9687016945141753</v>
      </c>
      <c r="E1194" s="2">
        <f t="shared" si="346"/>
        <v>2.0737272141664103</v>
      </c>
      <c r="F1194" s="2">
        <f t="shared" si="346"/>
        <v>2.0561094862712945</v>
      </c>
      <c r="G1194" s="2">
        <f t="shared" si="346"/>
        <v>1.9889873052405362</v>
      </c>
      <c r="H1194" s="2">
        <f t="shared" si="346"/>
        <v>1.9992449584045997</v>
      </c>
      <c r="I1194" s="2">
        <f t="shared" si="346"/>
        <v>2.1697780384957475</v>
      </c>
      <c r="J1194" s="2">
        <f t="shared" si="346"/>
        <v>2.0621431024479486</v>
      </c>
      <c r="K1194" s="2">
        <f t="shared" si="346"/>
        <v>2.1301085928710988</v>
      </c>
    </row>
    <row r="1195" spans="1:11">
      <c r="A1195" t="s">
        <v>270</v>
      </c>
      <c r="B1195" s="2">
        <f>B954</f>
        <v>1.3066851915911484</v>
      </c>
      <c r="C1195" s="2">
        <f t="shared" ref="C1195:K1195" si="347">C954</f>
        <v>1.5075992580589941</v>
      </c>
      <c r="D1195" s="2">
        <f t="shared" si="347"/>
        <v>1.8189288576526386</v>
      </c>
      <c r="E1195" s="2">
        <f t="shared" si="347"/>
        <v>2.1204816601330623</v>
      </c>
      <c r="F1195" s="2">
        <f t="shared" si="347"/>
        <v>2.3659758592880444</v>
      </c>
      <c r="G1195" s="2">
        <f t="shared" si="347"/>
        <v>2.5706923076839931</v>
      </c>
      <c r="H1195" s="2">
        <f t="shared" si="347"/>
        <v>2.7760041953411569</v>
      </c>
      <c r="I1195" s="2">
        <f t="shared" si="347"/>
        <v>2.9468415019524699</v>
      </c>
      <c r="J1195" s="2">
        <f t="shared" si="347"/>
        <v>3.0934178528613363</v>
      </c>
      <c r="K1195" s="2">
        <f t="shared" si="347"/>
        <v>3.2243966227163572</v>
      </c>
    </row>
    <row r="1196" spans="1:11">
      <c r="A1196" t="s">
        <v>271</v>
      </c>
      <c r="B1196" s="2">
        <f>B1022</f>
        <v>4.0040461234169795</v>
      </c>
      <c r="C1196" s="2">
        <f t="shared" ref="C1196:K1196" si="348">C1022</f>
        <v>4.3145499167671515</v>
      </c>
      <c r="D1196" s="2">
        <f t="shared" si="348"/>
        <v>4.4830547874698956</v>
      </c>
      <c r="E1196" s="2">
        <f t="shared" si="348"/>
        <v>4.5231602870524998</v>
      </c>
      <c r="F1196" s="2">
        <f t="shared" si="348"/>
        <v>4.541843319620261</v>
      </c>
      <c r="G1196" s="2">
        <f t="shared" si="348"/>
        <v>4.4361542583486893</v>
      </c>
      <c r="H1196" s="2">
        <f t="shared" si="348"/>
        <v>4.3004380950316587</v>
      </c>
      <c r="I1196" s="2">
        <f t="shared" si="348"/>
        <v>4.4427021316535891</v>
      </c>
      <c r="J1196" s="2">
        <f t="shared" si="348"/>
        <v>4.5885648610765033</v>
      </c>
      <c r="K1196" s="2">
        <f t="shared" si="348"/>
        <v>4.7382026777965738</v>
      </c>
    </row>
    <row r="1197" spans="1:11">
      <c r="A1197" t="s">
        <v>10</v>
      </c>
      <c r="B1197" s="2">
        <f t="shared" ref="B1197:K1197" si="349">SUM(B1188:B1196)</f>
        <v>21.380149047427604</v>
      </c>
      <c r="C1197" s="2">
        <f t="shared" si="349"/>
        <v>29.366206468638698</v>
      </c>
      <c r="D1197" s="2">
        <f t="shared" si="349"/>
        <v>33.134962180240827</v>
      </c>
      <c r="E1197" s="2">
        <f t="shared" si="349"/>
        <v>37.06895833713709</v>
      </c>
      <c r="F1197" s="2">
        <f t="shared" si="349"/>
        <v>41.177609458091915</v>
      </c>
      <c r="G1197" s="2">
        <f t="shared" si="349"/>
        <v>44.886476007879295</v>
      </c>
      <c r="H1197" s="2">
        <f t="shared" si="349"/>
        <v>48.741243728170915</v>
      </c>
      <c r="I1197" s="2">
        <f t="shared" si="349"/>
        <v>53.526275830350038</v>
      </c>
      <c r="J1197" s="2">
        <f t="shared" si="349"/>
        <v>52.970801407256872</v>
      </c>
      <c r="K1197" s="2">
        <f t="shared" si="349"/>
        <v>52.19004495734869</v>
      </c>
    </row>
    <row r="1199" spans="1:11">
      <c r="A1199" s="210" t="s">
        <v>671</v>
      </c>
    </row>
    <row r="1200" spans="1:11">
      <c r="B1200">
        <v>2010</v>
      </c>
      <c r="C1200">
        <v>2020</v>
      </c>
      <c r="D1200">
        <v>2030</v>
      </c>
      <c r="E1200">
        <v>2040</v>
      </c>
      <c r="F1200">
        <v>2050</v>
      </c>
      <c r="G1200">
        <v>2060</v>
      </c>
      <c r="H1200">
        <v>2070</v>
      </c>
      <c r="I1200">
        <v>2080</v>
      </c>
      <c r="J1200">
        <v>2090</v>
      </c>
      <c r="K1200">
        <v>2100</v>
      </c>
    </row>
    <row r="1201" spans="1:11">
      <c r="A1201" t="s">
        <v>659</v>
      </c>
      <c r="B1201" s="209">
        <v>0.95</v>
      </c>
      <c r="C1201" s="209">
        <v>0.92</v>
      </c>
      <c r="D1201" s="209">
        <f>100%-D1202-D1203</f>
        <v>0.79500000000000004</v>
      </c>
      <c r="E1201" s="209">
        <f t="shared" ref="E1201:K1201" si="350">100%-E1202-E1203</f>
        <v>0.64999999999999991</v>
      </c>
      <c r="F1201" s="209">
        <f t="shared" si="350"/>
        <v>4.9999999999999933E-2</v>
      </c>
      <c r="G1201" s="209">
        <f t="shared" si="350"/>
        <v>0</v>
      </c>
      <c r="H1201" s="209">
        <f t="shared" si="350"/>
        <v>0</v>
      </c>
      <c r="I1201" s="209">
        <f t="shared" si="350"/>
        <v>0</v>
      </c>
      <c r="J1201" s="209">
        <f t="shared" si="350"/>
        <v>0</v>
      </c>
      <c r="K1201" s="209">
        <f t="shared" si="350"/>
        <v>0</v>
      </c>
    </row>
    <row r="1202" spans="1:11">
      <c r="A1202" t="s">
        <v>683</v>
      </c>
      <c r="B1202" s="209">
        <v>0.05</v>
      </c>
      <c r="C1202" s="209">
        <v>0.06</v>
      </c>
      <c r="D1202" s="209">
        <v>0.08</v>
      </c>
      <c r="E1202" s="209">
        <v>0.05</v>
      </c>
      <c r="F1202" s="209">
        <v>0.05</v>
      </c>
      <c r="G1202" s="209"/>
      <c r="H1202" s="209"/>
      <c r="I1202" s="209"/>
      <c r="J1202" s="209"/>
      <c r="K1202" s="209"/>
    </row>
    <row r="1203" spans="1:11">
      <c r="A1203" s="8" t="s">
        <v>660</v>
      </c>
      <c r="B1203" s="209">
        <v>0</v>
      </c>
      <c r="C1203" s="209">
        <v>0.02</v>
      </c>
      <c r="D1203" s="209">
        <v>0.125</v>
      </c>
      <c r="E1203" s="209">
        <v>0.3</v>
      </c>
      <c r="F1203" s="209">
        <v>0.9</v>
      </c>
      <c r="G1203" s="209">
        <v>1</v>
      </c>
      <c r="H1203" s="209">
        <v>1</v>
      </c>
      <c r="I1203" s="209">
        <v>1</v>
      </c>
      <c r="J1203" s="209">
        <v>1</v>
      </c>
      <c r="K1203" s="209">
        <v>1</v>
      </c>
    </row>
    <row r="1204" spans="1:11">
      <c r="A1204" t="s">
        <v>661</v>
      </c>
      <c r="B1204" s="209">
        <f>100%-B1205-B1206</f>
        <v>1</v>
      </c>
      <c r="C1204" s="209">
        <f t="shared" ref="C1204:K1204" si="351">100%-C1205-C1206</f>
        <v>0.97799999999999998</v>
      </c>
      <c r="D1204" s="209">
        <f t="shared" si="351"/>
        <v>0.86999999999999988</v>
      </c>
      <c r="E1204" s="209">
        <f t="shared" si="351"/>
        <v>0.45</v>
      </c>
      <c r="F1204" s="209">
        <f t="shared" si="351"/>
        <v>0.15000000000000002</v>
      </c>
      <c r="G1204" s="209">
        <f t="shared" si="351"/>
        <v>0</v>
      </c>
      <c r="H1204" s="209">
        <f t="shared" si="351"/>
        <v>0</v>
      </c>
      <c r="I1204" s="209">
        <f t="shared" si="351"/>
        <v>0</v>
      </c>
      <c r="J1204" s="209">
        <f t="shared" si="351"/>
        <v>0</v>
      </c>
      <c r="K1204" s="209">
        <f t="shared" si="351"/>
        <v>0</v>
      </c>
    </row>
    <row r="1205" spans="1:11">
      <c r="A1205" t="s">
        <v>663</v>
      </c>
      <c r="B1205" s="209"/>
      <c r="C1205" s="209">
        <v>0.02</v>
      </c>
      <c r="D1205" s="209">
        <v>0.06</v>
      </c>
      <c r="E1205" s="209">
        <v>0.25</v>
      </c>
      <c r="F1205" s="209">
        <v>0.35</v>
      </c>
      <c r="G1205" s="209">
        <v>0.1</v>
      </c>
      <c r="H1205" s="209"/>
      <c r="I1205" s="209"/>
      <c r="J1205" s="209"/>
      <c r="K1205" s="209"/>
    </row>
    <row r="1206" spans="1:11">
      <c r="A1206" t="s">
        <v>662</v>
      </c>
      <c r="B1206" s="209"/>
      <c r="C1206" s="209">
        <v>2E-3</v>
      </c>
      <c r="D1206" s="209">
        <v>7.0000000000000007E-2</v>
      </c>
      <c r="E1206" s="209">
        <v>0.3</v>
      </c>
      <c r="F1206" s="209">
        <v>0.5</v>
      </c>
      <c r="G1206" s="209">
        <v>0.9</v>
      </c>
      <c r="H1206" s="209">
        <v>1</v>
      </c>
      <c r="I1206" s="209">
        <v>1</v>
      </c>
      <c r="J1206" s="209">
        <v>1</v>
      </c>
      <c r="K1206" s="209">
        <v>1</v>
      </c>
    </row>
    <row r="1207" spans="1:11">
      <c r="A1207" t="s">
        <v>684</v>
      </c>
      <c r="B1207" s="209">
        <v>1</v>
      </c>
      <c r="C1207" s="209">
        <v>1</v>
      </c>
      <c r="D1207" s="209">
        <f>100%-D1208-D1209</f>
        <v>0.95</v>
      </c>
      <c r="E1207" s="209">
        <f t="shared" ref="E1207:K1207" si="352">100%-E1208-E1209</f>
        <v>0.7</v>
      </c>
      <c r="F1207" s="209">
        <f t="shared" si="352"/>
        <v>0.48</v>
      </c>
      <c r="G1207" s="209">
        <f t="shared" si="352"/>
        <v>1</v>
      </c>
      <c r="H1207" s="209">
        <f t="shared" si="352"/>
        <v>1</v>
      </c>
      <c r="I1207" s="209">
        <f t="shared" si="352"/>
        <v>1</v>
      </c>
      <c r="J1207" s="209">
        <f t="shared" si="352"/>
        <v>1</v>
      </c>
      <c r="K1207" s="209">
        <f t="shared" si="352"/>
        <v>1</v>
      </c>
    </row>
    <row r="1208" spans="1:11">
      <c r="A1208" t="s">
        <v>685</v>
      </c>
      <c r="B1208" s="209"/>
      <c r="C1208" s="209"/>
      <c r="D1208" s="209">
        <v>0.05</v>
      </c>
      <c r="E1208" s="209">
        <v>0.3</v>
      </c>
      <c r="F1208" s="209">
        <v>0.5</v>
      </c>
      <c r="G1208" s="209"/>
      <c r="H1208" s="209"/>
      <c r="I1208" s="209"/>
      <c r="J1208" s="209"/>
      <c r="K1208" s="209"/>
    </row>
    <row r="1209" spans="1:11">
      <c r="A1209" t="s">
        <v>686</v>
      </c>
      <c r="B1209" s="209"/>
      <c r="C1209" s="209"/>
      <c r="D1209" s="209">
        <v>0</v>
      </c>
      <c r="E1209" s="209">
        <v>0</v>
      </c>
      <c r="F1209" s="209">
        <v>0.02</v>
      </c>
      <c r="G1209" s="209"/>
      <c r="H1209" s="209"/>
      <c r="I1209" s="209"/>
      <c r="J1209" s="209"/>
      <c r="K1209" s="209"/>
    </row>
    <row r="1210" spans="1:11">
      <c r="A1210" t="s">
        <v>664</v>
      </c>
      <c r="B1210" s="209">
        <f>100%-B1211-B1212-B1213-B1214-B1215</f>
        <v>1</v>
      </c>
      <c r="C1210" s="209">
        <f t="shared" ref="C1210:K1210" si="353">100%-C1211-C1212-C1213-C1214-C1215</f>
        <v>0.94</v>
      </c>
      <c r="D1210" s="209">
        <f t="shared" si="353"/>
        <v>0.85</v>
      </c>
      <c r="E1210" s="209">
        <f t="shared" si="353"/>
        <v>0.52999999999999992</v>
      </c>
      <c r="F1210" s="209">
        <f t="shared" si="353"/>
        <v>4.0000000000000036E-2</v>
      </c>
      <c r="G1210" s="209">
        <f t="shared" si="353"/>
        <v>-2.0000000000000018E-2</v>
      </c>
      <c r="H1210" s="209">
        <f t="shared" si="353"/>
        <v>0</v>
      </c>
      <c r="I1210" s="209">
        <f t="shared" si="353"/>
        <v>4.9999999999999989E-2</v>
      </c>
      <c r="J1210" s="209">
        <f t="shared" si="353"/>
        <v>2.0000000000000073E-2</v>
      </c>
      <c r="K1210" s="209">
        <f t="shared" si="353"/>
        <v>0</v>
      </c>
    </row>
    <row r="1211" spans="1:11">
      <c r="A1211" t="s">
        <v>665</v>
      </c>
      <c r="B1211" s="209"/>
      <c r="C1211" s="209">
        <v>0.05</v>
      </c>
      <c r="D1211" s="209">
        <v>0.1</v>
      </c>
      <c r="E1211" s="209">
        <v>0.3</v>
      </c>
      <c r="F1211" s="209">
        <v>0.5</v>
      </c>
      <c r="G1211" s="209">
        <v>0.35</v>
      </c>
      <c r="H1211" s="209">
        <v>0.2</v>
      </c>
      <c r="I1211" s="209">
        <v>0.15</v>
      </c>
      <c r="J1211" s="209">
        <v>0.09</v>
      </c>
      <c r="K1211" s="209">
        <v>0.03</v>
      </c>
    </row>
    <row r="1212" spans="1:11">
      <c r="A1212" t="s">
        <v>666</v>
      </c>
      <c r="B1212" s="209"/>
      <c r="C1212" s="209"/>
      <c r="D1212" s="209"/>
      <c r="E1212" s="209">
        <v>0.02</v>
      </c>
      <c r="F1212" s="209">
        <v>0.1</v>
      </c>
      <c r="G1212" s="209">
        <v>0.15</v>
      </c>
      <c r="H1212" s="209">
        <v>0.25</v>
      </c>
      <c r="I1212" s="209">
        <v>0.25</v>
      </c>
      <c r="J1212" s="209">
        <v>0.3</v>
      </c>
      <c r="K1212" s="209">
        <v>0.3</v>
      </c>
    </row>
    <row r="1213" spans="1:11">
      <c r="A1213" s="8" t="s">
        <v>674</v>
      </c>
      <c r="B1213" s="209"/>
      <c r="C1213" s="209"/>
      <c r="D1213" s="209">
        <v>0.02</v>
      </c>
      <c r="E1213" s="209">
        <v>0.05</v>
      </c>
      <c r="F1213" s="209">
        <v>0.05</v>
      </c>
      <c r="G1213" s="209">
        <v>0.05</v>
      </c>
      <c r="H1213" s="209">
        <v>0.08</v>
      </c>
      <c r="I1213" s="209">
        <v>0.08</v>
      </c>
      <c r="J1213" s="209">
        <v>0.12</v>
      </c>
      <c r="K1213" s="209">
        <v>0.2</v>
      </c>
    </row>
    <row r="1214" spans="1:11">
      <c r="A1214" t="s">
        <v>667</v>
      </c>
      <c r="B1214" s="209"/>
      <c r="C1214" s="209"/>
      <c r="D1214" s="209"/>
      <c r="E1214" s="209"/>
      <c r="F1214" s="208">
        <v>0.01</v>
      </c>
      <c r="G1214" s="208">
        <v>0.02</v>
      </c>
      <c r="H1214" s="208">
        <v>0.02</v>
      </c>
      <c r="I1214" s="208">
        <v>0.02</v>
      </c>
      <c r="J1214" s="208">
        <v>0.02</v>
      </c>
      <c r="K1214" s="208">
        <v>0.02</v>
      </c>
    </row>
    <row r="1215" spans="1:11">
      <c r="A1215" t="s">
        <v>687</v>
      </c>
      <c r="B1215" s="209"/>
      <c r="C1215" s="209">
        <v>0.01</v>
      </c>
      <c r="D1215" s="209">
        <v>0.03</v>
      </c>
      <c r="E1215" s="209">
        <v>0.1</v>
      </c>
      <c r="F1215" s="209">
        <v>0.3</v>
      </c>
      <c r="G1215" s="209">
        <v>0.45</v>
      </c>
      <c r="H1215" s="209">
        <v>0.45</v>
      </c>
      <c r="I1215" s="209">
        <v>0.45</v>
      </c>
      <c r="J1215" s="209">
        <v>0.45</v>
      </c>
      <c r="K1215" s="209">
        <v>0.45</v>
      </c>
    </row>
    <row r="1216" spans="1:11">
      <c r="A1216" t="s">
        <v>668</v>
      </c>
      <c r="B1216" s="209">
        <f>100%-B1217-B1218-B1219-B1220</f>
        <v>1</v>
      </c>
      <c r="C1216" s="209">
        <f t="shared" ref="C1216:K1216" si="354">100%-C1217-C1218-C1219-C1220</f>
        <v>0.95</v>
      </c>
      <c r="D1216" s="209">
        <f t="shared" si="354"/>
        <v>0.9</v>
      </c>
      <c r="E1216" s="209">
        <f t="shared" si="354"/>
        <v>0.67999999999999994</v>
      </c>
      <c r="F1216" s="209">
        <f t="shared" si="354"/>
        <v>0.39</v>
      </c>
      <c r="G1216" s="209">
        <f t="shared" si="354"/>
        <v>0.55000000000000004</v>
      </c>
      <c r="H1216" s="209">
        <f t="shared" si="354"/>
        <v>0.4</v>
      </c>
      <c r="I1216" s="209">
        <f>100%-I1217-I1218-I1219-I1220</f>
        <v>0.32</v>
      </c>
      <c r="J1216" s="209">
        <f>100%-J1217-J1218-J1219-J1220</f>
        <v>0.27</v>
      </c>
      <c r="K1216" s="209">
        <f t="shared" si="354"/>
        <v>0.18000000000000005</v>
      </c>
    </row>
    <row r="1217" spans="1:11">
      <c r="A1217" t="s">
        <v>669</v>
      </c>
      <c r="B1217" s="209"/>
      <c r="C1217" s="209">
        <v>0.05</v>
      </c>
      <c r="D1217" s="209">
        <v>0.1</v>
      </c>
      <c r="E1217" s="209">
        <v>0.3</v>
      </c>
      <c r="F1217" s="209">
        <v>0.5</v>
      </c>
      <c r="G1217" s="209">
        <v>0.35</v>
      </c>
      <c r="H1217" s="209">
        <v>0.35</v>
      </c>
      <c r="I1217" s="209">
        <v>0.38</v>
      </c>
      <c r="J1217" s="209">
        <v>0.3</v>
      </c>
      <c r="K1217" s="209">
        <v>0.2</v>
      </c>
    </row>
    <row r="1218" spans="1:11">
      <c r="A1218" t="s">
        <v>670</v>
      </c>
      <c r="B1218" s="209"/>
      <c r="C1218" s="209"/>
      <c r="D1218" s="209"/>
      <c r="E1218" s="209">
        <v>0.02</v>
      </c>
      <c r="F1218" s="209">
        <v>0.1</v>
      </c>
      <c r="G1218" s="209"/>
      <c r="H1218" s="209"/>
      <c r="I1218" s="209"/>
      <c r="J1218" s="209">
        <v>0.08</v>
      </c>
      <c r="K1218" s="209">
        <v>0.12</v>
      </c>
    </row>
    <row r="1219" spans="1:11">
      <c r="A1219" s="8" t="s">
        <v>675</v>
      </c>
      <c r="B1219" s="209"/>
      <c r="C1219" s="209"/>
      <c r="D1219" s="209"/>
      <c r="E1219" s="209"/>
      <c r="F1219" s="209"/>
      <c r="G1219" s="209"/>
      <c r="H1219" s="209"/>
      <c r="I1219" s="209"/>
      <c r="J1219" s="209"/>
      <c r="K1219" s="209"/>
    </row>
    <row r="1220" spans="1:11">
      <c r="A1220" s="8" t="s">
        <v>673</v>
      </c>
      <c r="B1220" s="209"/>
      <c r="C1220" s="209"/>
      <c r="D1220" s="209"/>
      <c r="E1220" s="209"/>
      <c r="F1220" s="209">
        <v>0.01</v>
      </c>
      <c r="G1220" s="209">
        <v>0.1</v>
      </c>
      <c r="H1220" s="209">
        <v>0.25</v>
      </c>
      <c r="I1220" s="209">
        <v>0.3</v>
      </c>
      <c r="J1220" s="209">
        <v>0.35</v>
      </c>
      <c r="K1220" s="209">
        <v>0.5</v>
      </c>
    </row>
    <row r="1221" spans="1:11">
      <c r="A1221" s="8" t="s">
        <v>677</v>
      </c>
      <c r="B1221" s="209">
        <f>100%-B1222-B1223-B1224</f>
        <v>1</v>
      </c>
      <c r="C1221" s="209">
        <f t="shared" ref="C1221:K1221" si="355">100%-C1222-C1223-C1224</f>
        <v>0.97799999999999998</v>
      </c>
      <c r="D1221" s="209">
        <f t="shared" si="355"/>
        <v>0.90999999999999992</v>
      </c>
      <c r="E1221" s="209">
        <f t="shared" si="355"/>
        <v>0.6</v>
      </c>
      <c r="F1221" s="209">
        <f t="shared" si="355"/>
        <v>0.29000000000000004</v>
      </c>
      <c r="G1221" s="209">
        <f t="shared" si="355"/>
        <v>0.2</v>
      </c>
      <c r="H1221" s="209">
        <f t="shared" si="355"/>
        <v>0</v>
      </c>
      <c r="I1221" s="209">
        <f t="shared" si="355"/>
        <v>0</v>
      </c>
      <c r="J1221" s="209">
        <f t="shared" si="355"/>
        <v>0</v>
      </c>
      <c r="K1221" s="209">
        <f t="shared" si="355"/>
        <v>0</v>
      </c>
    </row>
    <row r="1222" spans="1:11">
      <c r="A1222" s="8" t="s">
        <v>678</v>
      </c>
      <c r="B1222" s="209"/>
      <c r="C1222" s="209">
        <v>0.02</v>
      </c>
      <c r="D1222" s="209">
        <v>0.06</v>
      </c>
      <c r="E1222" s="209">
        <v>0.25</v>
      </c>
      <c r="F1222" s="209">
        <v>0.35</v>
      </c>
      <c r="G1222" s="209">
        <v>0.35</v>
      </c>
      <c r="H1222" s="209">
        <v>0.28000000000000003</v>
      </c>
      <c r="I1222" s="209">
        <v>0.15</v>
      </c>
      <c r="J1222" s="209">
        <v>0.15</v>
      </c>
      <c r="K1222" s="209">
        <v>0.15</v>
      </c>
    </row>
    <row r="1223" spans="1:11">
      <c r="A1223" s="8" t="s">
        <v>679</v>
      </c>
      <c r="B1223" s="209"/>
      <c r="C1223" s="209">
        <v>2E-3</v>
      </c>
      <c r="D1223" s="209">
        <v>0.03</v>
      </c>
      <c r="E1223" s="209">
        <v>0.15</v>
      </c>
      <c r="F1223" s="209">
        <v>0.35</v>
      </c>
      <c r="G1223" s="209">
        <v>0.4</v>
      </c>
      <c r="H1223" s="209">
        <v>0.6</v>
      </c>
      <c r="I1223" s="209">
        <v>0.6</v>
      </c>
      <c r="J1223" s="209">
        <v>0.6</v>
      </c>
      <c r="K1223" s="209">
        <v>0.6</v>
      </c>
    </row>
    <row r="1224" spans="1:11">
      <c r="A1224" s="8" t="s">
        <v>680</v>
      </c>
      <c r="F1224" s="209">
        <v>0.01</v>
      </c>
      <c r="G1224" s="209">
        <v>0.05</v>
      </c>
      <c r="H1224" s="208">
        <v>0.12</v>
      </c>
      <c r="I1224" s="208">
        <v>0.25</v>
      </c>
      <c r="J1224" s="208">
        <v>0.25</v>
      </c>
      <c r="K1224" s="208">
        <v>0.25</v>
      </c>
    </row>
    <row r="1227" spans="1:11">
      <c r="A1227" t="s">
        <v>681</v>
      </c>
      <c r="B1227">
        <v>2010</v>
      </c>
      <c r="C1227">
        <v>2020</v>
      </c>
      <c r="D1227">
        <v>2030</v>
      </c>
      <c r="E1227">
        <v>2040</v>
      </c>
      <c r="F1227">
        <v>2050</v>
      </c>
      <c r="G1227">
        <v>2060</v>
      </c>
      <c r="H1227">
        <v>2070</v>
      </c>
      <c r="I1227">
        <v>2080</v>
      </c>
      <c r="J1227">
        <v>2090</v>
      </c>
      <c r="K1227">
        <v>2100</v>
      </c>
    </row>
    <row r="1228" spans="1:11">
      <c r="A1228" s="1" t="s">
        <v>688</v>
      </c>
      <c r="B1228" s="1">
        <f t="shared" ref="B1228:K1228" si="356">B1188*B1201+B1189*B1204+B1191*B1207+(B1193+B1194)*B1216+B1195*B1210+B1196*B1221</f>
        <v>20.339384195894873</v>
      </c>
      <c r="C1228" s="1">
        <f t="shared" si="356"/>
        <v>27.17053052618952</v>
      </c>
      <c r="D1228" s="1">
        <f t="shared" si="356"/>
        <v>27.615998572714393</v>
      </c>
      <c r="E1228" s="1">
        <f t="shared" si="356"/>
        <v>23.518332591968662</v>
      </c>
      <c r="F1228" s="1">
        <f t="shared" si="356"/>
        <v>8.6783916834900356</v>
      </c>
      <c r="G1228" s="1">
        <f t="shared" si="356"/>
        <v>16.379668859598304</v>
      </c>
      <c r="H1228" s="1">
        <f t="shared" si="356"/>
        <v>19.3391971804893</v>
      </c>
      <c r="I1228" s="1">
        <f t="shared" si="356"/>
        <v>23.293130678157116</v>
      </c>
      <c r="J1228" s="1">
        <f t="shared" si="356"/>
        <v>23.049336482237482</v>
      </c>
      <c r="K1228" s="1">
        <f t="shared" si="356"/>
        <v>22.539696291869777</v>
      </c>
    </row>
    <row r="1229" spans="1:11">
      <c r="A1229" t="s">
        <v>689</v>
      </c>
      <c r="B1229" s="3">
        <f t="shared" ref="B1229:K1229" si="357">B1211*B1195+(B1193+B1194)*B1217</f>
        <v>0</v>
      </c>
      <c r="C1229" s="3">
        <f t="shared" si="357"/>
        <v>0.20947017931935979</v>
      </c>
      <c r="D1229" s="3">
        <f t="shared" si="357"/>
        <v>0.49430836916430787</v>
      </c>
      <c r="E1229" s="3">
        <f t="shared" si="357"/>
        <v>1.6623659642569966</v>
      </c>
      <c r="F1229" s="3">
        <f t="shared" si="357"/>
        <v>2.9625218257541865</v>
      </c>
      <c r="G1229" s="3">
        <f t="shared" si="357"/>
        <v>2.1674385712845794</v>
      </c>
      <c r="H1229" s="3">
        <f t="shared" si="357"/>
        <v>1.8721349669725154</v>
      </c>
      <c r="I1229" s="3">
        <f t="shared" si="357"/>
        <v>2.0775212231414435</v>
      </c>
      <c r="J1229" s="3">
        <f t="shared" si="357"/>
        <v>1.4865677175777587</v>
      </c>
      <c r="K1229" s="3">
        <f t="shared" si="357"/>
        <v>0.93240561490912999</v>
      </c>
    </row>
    <row r="1230" spans="1:11">
      <c r="A1230" t="s">
        <v>690</v>
      </c>
      <c r="B1230" s="3">
        <f t="shared" ref="B1230:K1230" si="358">B1202*B1188+B1205*B1189+B1208*B1191+B1212*B1195+B1218*(B1193+B1194)+B1222*B1196</f>
        <v>0.50519343481169876</v>
      </c>
      <c r="C1230" s="3">
        <f t="shared" si="358"/>
        <v>1.0559996435478094</v>
      </c>
      <c r="D1230" s="3">
        <f t="shared" si="358"/>
        <v>1.9443533473610386</v>
      </c>
      <c r="E1230" s="3">
        <f t="shared" si="358"/>
        <v>4.4839352747005261</v>
      </c>
      <c r="F1230" s="3">
        <f t="shared" si="358"/>
        <v>8.3439283783854314</v>
      </c>
      <c r="G1230" s="3">
        <f t="shared" si="358"/>
        <v>1.976449787906942</v>
      </c>
      <c r="H1230" s="3">
        <f t="shared" si="358"/>
        <v>1.8981237154441537</v>
      </c>
      <c r="I1230" s="3">
        <f t="shared" si="358"/>
        <v>1.4031156952361559</v>
      </c>
      <c r="J1230" s="3">
        <f t="shared" si="358"/>
        <v>1.9384861145719401</v>
      </c>
      <c r="K1230" s="3">
        <f t="shared" si="358"/>
        <v>2.1794536182209767</v>
      </c>
    </row>
    <row r="1231" spans="1:11">
      <c r="A1231" t="s">
        <v>691</v>
      </c>
      <c r="B1231" s="2">
        <f t="shared" ref="B1231:K1231" si="359">B1224*B1196/1.5+B1209*B1191+(B1212+B1214)*B1195/1.2+(B1220+B1218)*(B1193+B1194)/1.2</f>
        <v>0</v>
      </c>
      <c r="C1231" s="2">
        <f t="shared" si="359"/>
        <v>0</v>
      </c>
      <c r="D1231" s="2">
        <f t="shared" si="359"/>
        <v>0</v>
      </c>
      <c r="E1231" s="2">
        <f t="shared" si="359"/>
        <v>9.2353664680944261E-2</v>
      </c>
      <c r="F1231" s="2">
        <f t="shared" si="359"/>
        <v>0.77540854971501116</v>
      </c>
      <c r="G1231" s="2">
        <f t="shared" si="359"/>
        <v>0.81388566257999395</v>
      </c>
      <c r="H1231" s="2">
        <f t="shared" si="359"/>
        <v>1.7525253534020813</v>
      </c>
      <c r="I1231" s="2">
        <f t="shared" si="359"/>
        <v>2.4794732444310705</v>
      </c>
      <c r="J1231" s="2">
        <f t="shared" si="359"/>
        <v>3.0327523699777252</v>
      </c>
      <c r="K1231" s="2">
        <f t="shared" si="359"/>
        <v>3.808363312611859</v>
      </c>
    </row>
    <row r="1232" spans="1:11">
      <c r="A1232" t="s">
        <v>692</v>
      </c>
      <c r="B1232">
        <f t="shared" ref="B1232:K1232" si="360">B1203*B1188/2+B1206*B1189/2+B1215*B1195/2+B1223*B1196/2</f>
        <v>0</v>
      </c>
      <c r="C1232">
        <f t="shared" si="360"/>
        <v>0.1725555942062747</v>
      </c>
      <c r="D1232">
        <f t="shared" si="360"/>
        <v>1.1902328538853419</v>
      </c>
      <c r="E1232">
        <f t="shared" si="360"/>
        <v>3.2779767390488868</v>
      </c>
      <c r="F1232">
        <f t="shared" si="360"/>
        <v>9.9782443679357335</v>
      </c>
      <c r="G1232">
        <f t="shared" si="360"/>
        <v>11.359020255524277</v>
      </c>
      <c r="H1232">
        <f t="shared" si="360"/>
        <v>11.478600318344249</v>
      </c>
      <c r="I1232">
        <f t="shared" si="360"/>
        <v>11.53660242418394</v>
      </c>
      <c r="J1232">
        <f t="shared" si="360"/>
        <v>11.246671768538556</v>
      </c>
      <c r="K1232">
        <f t="shared" si="360"/>
        <v>10.76045194887786</v>
      </c>
    </row>
  </sheetData>
  <mergeCells count="3">
    <mergeCell ref="N23:AB23"/>
    <mergeCell ref="N51:AB51"/>
    <mergeCell ref="A926:O926"/>
  </mergeCells>
  <conditionalFormatting sqref="B1142:K1154">
    <cfRule type="dataBar" priority="1">
      <dataBar>
        <cfvo type="min"/>
        <cfvo type="max"/>
        <color rgb="FF63C384"/>
      </dataBar>
      <extLst>
        <ext xmlns:x14="http://schemas.microsoft.com/office/spreadsheetml/2009/9/main" uri="{B025F937-C7B1-47D3-B67F-A62EFF666E3E}">
          <x14:id>{E2987ECE-D3F8-44AF-A46E-2FAD583B5326}</x14:id>
        </ext>
      </extLst>
    </cfRule>
  </conditionalFormatting>
  <pageMargins left="0.7" right="0.7" top="0.75" bottom="0.75" header="0.3" footer="0.3"/>
  <pageSetup orientation="portrait" horizontalDpi="1200" verticalDpi="1200" r:id="rId1"/>
  <drawing r:id="rId2"/>
  <extLst>
    <ext xmlns:x14="http://schemas.microsoft.com/office/spreadsheetml/2009/9/main" uri="{78C0D931-6437-407d-A8EE-F0AAD7539E65}">
      <x14:conditionalFormattings>
        <x14:conditionalFormatting xmlns:xm="http://schemas.microsoft.com/office/excel/2006/main">
          <x14:cfRule type="dataBar" id="{E2987ECE-D3F8-44AF-A46E-2FAD583B5326}">
            <x14:dataBar minLength="0" maxLength="100" border="1" negativeBarBorderColorSameAsPositive="0">
              <x14:cfvo type="autoMin"/>
              <x14:cfvo type="autoMax"/>
              <x14:borderColor rgb="FF63C384"/>
              <x14:negativeFillColor rgb="FFFF0000"/>
              <x14:negativeBorderColor rgb="FFFF0000"/>
              <x14:axisColor rgb="FF000000"/>
            </x14:dataBar>
          </x14:cfRule>
          <xm:sqref>B1142:K1154</xm:sqref>
        </x14:conditionalFormatting>
      </x14:conditionalFormatting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C68769-B1BB-48D5-81EB-514FD218647D}">
  <dimension ref="A1:AM1232"/>
  <sheetViews>
    <sheetView topLeftCell="A445" zoomScaleNormal="100" workbookViewId="0">
      <selection activeCell="F479" sqref="F479"/>
    </sheetView>
  </sheetViews>
  <sheetFormatPr defaultRowHeight="12.5" outlineLevelRow="1"/>
  <cols>
    <col min="1" max="1" width="41.1796875" customWidth="1"/>
    <col min="2" max="2" width="13.7265625" bestFit="1" customWidth="1"/>
    <col min="3" max="5" width="14.7265625" bestFit="1" customWidth="1"/>
    <col min="6" max="6" width="15.26953125" customWidth="1"/>
    <col min="7" max="8" width="14.7265625" bestFit="1" customWidth="1"/>
    <col min="9" max="9" width="12" bestFit="1" customWidth="1"/>
    <col min="10" max="10" width="12.453125" customWidth="1"/>
    <col min="11" max="11" width="12" bestFit="1" customWidth="1"/>
    <col min="13" max="13" width="9.54296875" bestFit="1" customWidth="1"/>
    <col min="14" max="14" width="9.7265625" bestFit="1" customWidth="1"/>
    <col min="15" max="15" width="7.1796875" customWidth="1"/>
    <col min="16" max="16" width="10" customWidth="1"/>
    <col min="17" max="17" width="9.1796875" customWidth="1"/>
    <col min="18" max="18" width="9.26953125" customWidth="1"/>
    <col min="19" max="19" width="8.54296875" customWidth="1"/>
    <col min="20" max="20" width="9.54296875" customWidth="1"/>
    <col min="21" max="21" width="9.81640625" customWidth="1"/>
    <col min="22" max="22" width="9.453125" customWidth="1"/>
    <col min="23" max="23" width="10.453125" customWidth="1"/>
    <col min="24" max="24" width="9" customWidth="1"/>
    <col min="25" max="25" width="7.81640625" customWidth="1"/>
    <col min="26" max="26" width="9.26953125" customWidth="1"/>
    <col min="27" max="32" width="12.54296875" bestFit="1" customWidth="1"/>
    <col min="33" max="33" width="9" bestFit="1" customWidth="1"/>
  </cols>
  <sheetData>
    <row r="1" spans="1:28" ht="14.5">
      <c r="A1" s="17" t="s">
        <v>278</v>
      </c>
      <c r="B1" s="18"/>
      <c r="C1" s="18"/>
      <c r="D1" s="18"/>
      <c r="E1" s="18"/>
      <c r="F1" s="18"/>
      <c r="G1" s="18"/>
      <c r="H1" s="18"/>
    </row>
    <row r="2" spans="1:28" ht="14.5">
      <c r="A2" s="132" t="s">
        <v>279</v>
      </c>
      <c r="B2" s="131"/>
      <c r="C2" s="131"/>
      <c r="D2" s="131"/>
      <c r="E2" s="131"/>
      <c r="F2" s="131"/>
      <c r="G2" s="131"/>
      <c r="H2" s="131"/>
    </row>
    <row r="3" spans="1:28" ht="14.5">
      <c r="A3" s="19" t="s">
        <v>12</v>
      </c>
      <c r="B3" s="20"/>
      <c r="C3" s="20"/>
      <c r="D3" s="20"/>
      <c r="E3" s="20"/>
      <c r="F3" s="20"/>
      <c r="G3" s="20"/>
      <c r="H3" s="20"/>
    </row>
    <row r="4" spans="1:28" ht="14.5">
      <c r="A4" s="21" t="s">
        <v>13</v>
      </c>
      <c r="B4" s="22"/>
      <c r="C4" s="22"/>
      <c r="D4" s="22"/>
      <c r="E4" s="22"/>
      <c r="F4" s="22"/>
      <c r="G4" s="22"/>
      <c r="H4" s="22"/>
    </row>
    <row r="5" spans="1:28" ht="14.5">
      <c r="A5" s="23" t="s">
        <v>14</v>
      </c>
      <c r="B5" s="24"/>
      <c r="C5" s="24"/>
      <c r="D5" s="24"/>
      <c r="E5" s="24"/>
      <c r="F5" s="24"/>
      <c r="G5" s="24"/>
      <c r="H5" s="24"/>
    </row>
    <row r="6" spans="1:28">
      <c r="O6" s="5"/>
      <c r="P6" s="5"/>
      <c r="Q6" s="5"/>
      <c r="R6" s="5"/>
      <c r="S6" s="5"/>
      <c r="T6" s="5"/>
      <c r="U6" s="5"/>
      <c r="V6" s="5"/>
      <c r="W6" s="5"/>
      <c r="X6" s="5"/>
      <c r="Y6" s="5"/>
      <c r="Z6" s="5"/>
      <c r="AA6" s="5"/>
      <c r="AB6" s="5"/>
    </row>
    <row r="7" spans="1:28">
      <c r="A7" t="str">
        <f>'[6] Summary population'!$A$17</f>
        <v>Table 2. Population (from IIASA-WiC POP SSP2 scenario)</v>
      </c>
      <c r="O7" s="5"/>
      <c r="P7" s="5"/>
      <c r="Q7" s="5"/>
      <c r="R7" s="5"/>
      <c r="S7" s="5"/>
      <c r="T7" s="5"/>
      <c r="U7" s="5"/>
      <c r="V7" s="5"/>
      <c r="W7" s="5"/>
      <c r="X7" s="5"/>
      <c r="Y7" s="5"/>
      <c r="Z7" s="5"/>
      <c r="AA7" s="5"/>
      <c r="AB7" s="5"/>
    </row>
    <row r="8" spans="1:28">
      <c r="A8" t="s">
        <v>86</v>
      </c>
      <c r="O8" s="5"/>
      <c r="P8" s="5"/>
      <c r="Q8" s="5"/>
      <c r="R8" s="5"/>
      <c r="S8" s="5"/>
      <c r="T8" s="5"/>
      <c r="U8" s="5"/>
      <c r="V8" s="5"/>
      <c r="W8" s="5"/>
      <c r="X8" s="5"/>
      <c r="Y8" s="5"/>
      <c r="Z8" s="5"/>
      <c r="AA8" s="5"/>
      <c r="AB8" s="5"/>
    </row>
    <row r="9" spans="1:28" ht="14.5">
      <c r="A9" s="18"/>
      <c r="B9" s="17">
        <v>2010</v>
      </c>
      <c r="C9" s="17">
        <v>2020</v>
      </c>
      <c r="D9" s="17">
        <v>2030</v>
      </c>
      <c r="E9" s="17">
        <v>2040</v>
      </c>
      <c r="F9" s="17">
        <v>2050</v>
      </c>
      <c r="G9" s="17">
        <v>2060</v>
      </c>
      <c r="H9" s="17">
        <v>2070</v>
      </c>
      <c r="I9" s="17">
        <v>2080</v>
      </c>
      <c r="J9" s="17">
        <v>2090</v>
      </c>
      <c r="K9" s="17">
        <v>2100</v>
      </c>
      <c r="N9" t="s">
        <v>155</v>
      </c>
      <c r="O9" s="5"/>
      <c r="P9" s="32"/>
      <c r="Q9" s="32"/>
      <c r="R9" s="32"/>
      <c r="S9" s="32"/>
      <c r="T9" s="32"/>
      <c r="U9" s="32"/>
      <c r="V9" s="32"/>
      <c r="W9" s="32"/>
      <c r="X9" s="32"/>
      <c r="Y9" s="32"/>
      <c r="Z9" s="32"/>
      <c r="AA9" s="32"/>
      <c r="AB9" s="5"/>
    </row>
    <row r="10" spans="1:28" ht="14.5">
      <c r="A10" s="28" t="s">
        <v>5</v>
      </c>
      <c r="B10" s="47">
        <f>'[6] Summary population'!B65/1000</f>
        <v>0.85623592500000012</v>
      </c>
      <c r="C10" s="47">
        <f>'[6] Summary population'!C65/1000</f>
        <v>1.04986564041</v>
      </c>
      <c r="D10" s="47">
        <f>'[6] Summary population'!D65/1000</f>
        <v>1.23353871037</v>
      </c>
      <c r="E10" s="47">
        <f>'[6] Summary population'!E65/1000</f>
        <v>1.39899896151</v>
      </c>
      <c r="F10" s="47">
        <f>'[6] Summary population'!F65/1000</f>
        <v>1.5295519902200001</v>
      </c>
      <c r="G10" s="47">
        <f>'[6] Summary population'!G65/1000</f>
        <v>1.6207255227299999</v>
      </c>
      <c r="H10" s="47">
        <f>'[6] Summary population'!H65/1000</f>
        <v>1.6772589287000002</v>
      </c>
      <c r="I10" s="47">
        <f>'[6] Summary population'!I65/1000</f>
        <v>1.6984634723200001</v>
      </c>
      <c r="J10" s="47">
        <f>'[6] Summary population'!J65/1000</f>
        <v>1.68692737975</v>
      </c>
      <c r="K10" s="47">
        <f>'[6] Summary population'!K65/1000</f>
        <v>1.6466260450800001</v>
      </c>
      <c r="L10" s="5"/>
      <c r="M10" s="5"/>
      <c r="O10" s="65"/>
      <c r="P10" s="5"/>
      <c r="Q10" s="5"/>
      <c r="R10" s="5"/>
      <c r="S10" s="5"/>
      <c r="T10" s="5"/>
      <c r="U10" s="5"/>
      <c r="V10" s="5"/>
      <c r="W10" s="5"/>
      <c r="X10" s="5"/>
      <c r="Y10" s="5"/>
      <c r="Z10" s="5"/>
      <c r="AA10" s="5"/>
      <c r="AB10" s="5"/>
    </row>
    <row r="11" spans="1:28" ht="14.5">
      <c r="A11" s="28" t="s">
        <v>6</v>
      </c>
      <c r="B11" s="47">
        <f>'[6] Summary population'!B66/1000</f>
        <v>1.4598755919999999</v>
      </c>
      <c r="C11" s="47">
        <f>'[6] Summary population'!C66/1000</f>
        <v>1.4996579022000001</v>
      </c>
      <c r="D11" s="47">
        <f>'[6] Summary population'!D66/1000</f>
        <v>1.4929138986999999</v>
      </c>
      <c r="E11" s="47">
        <f>'[6] Summary population'!E66/1000</f>
        <v>1.4438053695000002</v>
      </c>
      <c r="F11" s="47">
        <f>'[6] Summary population'!F66/1000</f>
        <v>1.3571940135</v>
      </c>
      <c r="G11" s="47">
        <f>'[6] Summary population'!G66/1000</f>
        <v>1.2443058118999999</v>
      </c>
      <c r="H11" s="47">
        <f>'[6] Summary population'!H66/1000</f>
        <v>1.1182572007</v>
      </c>
      <c r="I11" s="47">
        <f>'[6] Summary population'!I66/1000</f>
        <v>0.98964078801000011</v>
      </c>
      <c r="J11" s="47">
        <f>'[6] Summary population'!J66/1000</f>
        <v>0.85948455372999999</v>
      </c>
      <c r="K11" s="47">
        <f>'[6] Summary population'!K66/1000</f>
        <v>0.72906997444999999</v>
      </c>
      <c r="L11" s="5"/>
      <c r="M11" s="5"/>
      <c r="O11" s="65"/>
      <c r="P11" s="5"/>
      <c r="Q11" s="5"/>
      <c r="R11" s="5"/>
      <c r="S11" s="5"/>
      <c r="T11" s="5"/>
      <c r="U11" s="5"/>
      <c r="V11" s="5"/>
      <c r="W11" s="5"/>
      <c r="X11" s="5"/>
      <c r="Y11" s="5"/>
      <c r="Z11" s="5"/>
      <c r="AA11" s="5"/>
      <c r="AB11" s="5"/>
    </row>
    <row r="12" spans="1:28" ht="14.5">
      <c r="A12" s="28" t="s">
        <v>11</v>
      </c>
      <c r="B12" s="47">
        <f>'[6] Summary population'!B67/1000</f>
        <v>0.60997688298000008</v>
      </c>
      <c r="C12" s="47">
        <f>'[6] Summary population'!C67/1000</f>
        <v>0.64150003694000002</v>
      </c>
      <c r="D12" s="47">
        <f>'[6] Summary population'!D67/1000</f>
        <v>0.67660690785000011</v>
      </c>
      <c r="E12" s="47">
        <f>'[6] Summary population'!E67/1000</f>
        <v>0.71210788840999995</v>
      </c>
      <c r="F12" s="47">
        <f>'[6] Summary population'!F67/1000</f>
        <v>0.74882986645000005</v>
      </c>
      <c r="G12" s="47">
        <f>'[6] Summary population'!G67/1000</f>
        <v>0.78436046271999982</v>
      </c>
      <c r="H12" s="47">
        <f>'[6] Summary population'!H67/1000</f>
        <v>0.81267343822999993</v>
      </c>
      <c r="I12" s="47">
        <f>'[6] Summary population'!I67/1000</f>
        <v>0.83279523152000001</v>
      </c>
      <c r="J12" s="47">
        <f>'[6] Summary population'!J67/1000</f>
        <v>0.84369098609000004</v>
      </c>
      <c r="K12" s="47">
        <f>'[6] Summary population'!K67/1000</f>
        <v>0.84681681589000002</v>
      </c>
      <c r="L12" s="5"/>
      <c r="M12" s="5"/>
      <c r="O12" s="65"/>
      <c r="P12" s="5"/>
      <c r="Q12" s="5"/>
      <c r="R12" s="5"/>
      <c r="S12" s="5"/>
      <c r="T12" s="5"/>
      <c r="U12" s="5"/>
      <c r="V12" s="5"/>
      <c r="W12" s="5"/>
      <c r="X12" s="5"/>
      <c r="Y12" s="5"/>
      <c r="Z12" s="5"/>
      <c r="AA12" s="5"/>
      <c r="AB12" s="5"/>
    </row>
    <row r="13" spans="1:28" ht="14.5">
      <c r="A13" s="28" t="s">
        <v>2</v>
      </c>
      <c r="B13" s="47">
        <f>'[6] Summary population'!B68/1000</f>
        <v>0.27893282198999997</v>
      </c>
      <c r="C13" s="47">
        <f>'[6] Summary population'!C68/1000</f>
        <v>0.27937324795000001</v>
      </c>
      <c r="D13" s="47">
        <f>'[6] Summary population'!D68/1000</f>
        <v>0.27633440110000002</v>
      </c>
      <c r="E13" s="47">
        <f>'[6] Summary population'!E68/1000</f>
        <v>0.27251218375999997</v>
      </c>
      <c r="F13" s="47">
        <f>'[6] Summary population'!F68/1000</f>
        <v>0.26560918577000003</v>
      </c>
      <c r="G13" s="47">
        <f>'[6] Summary population'!G68/1000</f>
        <v>0.25536963985</v>
      </c>
      <c r="H13" s="47">
        <f>'[6] Summary population'!H68/1000</f>
        <v>0.24215097765999999</v>
      </c>
      <c r="I13" s="47">
        <f>'[6] Summary population'!I68/1000</f>
        <v>0.22525265411000001</v>
      </c>
      <c r="J13" s="47">
        <f>'[6] Summary population'!J68/1000</f>
        <v>0.20607135957000003</v>
      </c>
      <c r="K13" s="47">
        <f>'[6] Summary population'!K68/1000</f>
        <v>0.18614101634999999</v>
      </c>
      <c r="L13" s="5"/>
      <c r="M13" s="5"/>
      <c r="O13" s="65"/>
      <c r="P13" s="5"/>
      <c r="Q13" s="5"/>
      <c r="R13" s="5"/>
      <c r="S13" s="5"/>
      <c r="T13" s="5"/>
      <c r="U13" s="5"/>
      <c r="V13" s="5"/>
      <c r="W13" s="5"/>
      <c r="X13" s="5"/>
      <c r="Y13" s="5"/>
      <c r="Z13" s="5"/>
      <c r="AA13" s="5"/>
      <c r="AB13" s="5"/>
    </row>
    <row r="14" spans="1:28" ht="14.5">
      <c r="A14" s="28" t="s">
        <v>3</v>
      </c>
      <c r="B14" s="47">
        <f>'[6] Summary population'!B69/1000</f>
        <v>0.58576546299999999</v>
      </c>
      <c r="C14" s="47">
        <f>'[6] Summary population'!C69/1000</f>
        <v>0.63249250535000001</v>
      </c>
      <c r="D14" s="47">
        <f>'[6] Summary population'!D69/1000</f>
        <v>0.65647976646999995</v>
      </c>
      <c r="E14" s="47">
        <f>'[6] Summary population'!E69/1000</f>
        <v>0.66298850628999995</v>
      </c>
      <c r="F14" s="47">
        <f>'[6] Summary population'!F69/1000</f>
        <v>0.65237852670999996</v>
      </c>
      <c r="G14" s="47">
        <f>'[6] Summary population'!G69/1000</f>
        <v>0.62727339146999994</v>
      </c>
      <c r="H14" s="47">
        <f>'[6] Summary population'!H69/1000</f>
        <v>0.59333385012999995</v>
      </c>
      <c r="I14" s="47">
        <f>'[6] Summary population'!I69/1000</f>
        <v>0.55324672971</v>
      </c>
      <c r="J14" s="47">
        <f>'[6] Summary population'!J69/1000</f>
        <v>0.50613849910999997</v>
      </c>
      <c r="K14" s="47">
        <f>'[6] Summary population'!K69/1000</f>
        <v>0.45189112460000003</v>
      </c>
      <c r="L14" s="5"/>
      <c r="M14" s="5"/>
      <c r="O14" s="65"/>
      <c r="P14" s="5"/>
      <c r="Q14" s="5"/>
      <c r="R14" s="5"/>
      <c r="S14" s="5"/>
      <c r="T14" s="5"/>
      <c r="U14" s="5"/>
      <c r="V14" s="5"/>
      <c r="W14" s="5"/>
      <c r="X14" s="5"/>
      <c r="Y14" s="5"/>
      <c r="Z14" s="5"/>
      <c r="AA14" s="5"/>
      <c r="AB14" s="5"/>
    </row>
    <row r="15" spans="1:28" ht="14.5">
      <c r="A15" s="28" t="s">
        <v>4</v>
      </c>
      <c r="B15" s="47">
        <f>'[6] Summary population'!B70/1000</f>
        <v>0.38085707099999999</v>
      </c>
      <c r="C15" s="47">
        <f>'[6] Summary population'!C70/1000</f>
        <v>0.44534804628000002</v>
      </c>
      <c r="D15" s="47">
        <f>'[6] Summary population'!D70/1000</f>
        <v>0.49433808304999999</v>
      </c>
      <c r="E15" s="47">
        <f>'[6] Summary population'!E70/1000</f>
        <v>0.53230842231999997</v>
      </c>
      <c r="F15" s="47">
        <f>'[6] Summary population'!F70/1000</f>
        <v>0.55606007599999996</v>
      </c>
      <c r="G15" s="47">
        <f>'[6] Summary population'!G70/1000</f>
        <v>0.56429375679999993</v>
      </c>
      <c r="H15" s="47">
        <f>'[6] Summary population'!H70/1000</f>
        <v>0.55979420419999992</v>
      </c>
      <c r="I15" s="47">
        <f>'[6] Summary population'!I70/1000</f>
        <v>0.54359534099999995</v>
      </c>
      <c r="J15" s="47">
        <f>'[6] Summary population'!J70/1000</f>
        <v>0.51761750010000007</v>
      </c>
      <c r="K15" s="47">
        <f>'[6] Summary population'!K70/1000</f>
        <v>0.48381989320000002</v>
      </c>
      <c r="L15" s="5"/>
      <c r="M15" s="5"/>
      <c r="O15" s="65"/>
      <c r="P15" s="5"/>
      <c r="Q15" s="5"/>
      <c r="R15" s="5"/>
      <c r="S15" s="5"/>
      <c r="T15" s="5"/>
      <c r="U15" s="5"/>
      <c r="V15" s="5"/>
      <c r="W15" s="5"/>
      <c r="X15" s="5"/>
      <c r="Y15" s="5"/>
      <c r="Z15" s="5"/>
      <c r="AA15" s="5"/>
      <c r="AB15" s="5"/>
    </row>
    <row r="16" spans="1:28" ht="14.5">
      <c r="A16" s="28" t="s">
        <v>0</v>
      </c>
      <c r="B16" s="47">
        <f>'[6] Summary population'!B71/1000</f>
        <v>0.34825860599999997</v>
      </c>
      <c r="C16" s="47">
        <f>'[6] Summary population'!C71/1000</f>
        <v>0.38548144225999997</v>
      </c>
      <c r="D16" s="47">
        <f>'[6] Summary population'!D71/1000</f>
        <v>0.43324693432</v>
      </c>
      <c r="E16" s="47">
        <f>'[6] Summary population'!E71/1000</f>
        <v>0.48320856393</v>
      </c>
      <c r="F16" s="47">
        <f>'[6] Summary population'!F71/1000</f>
        <v>0.5370542291</v>
      </c>
      <c r="G16" s="47">
        <f>'[6] Summary population'!G71/1000</f>
        <v>0.59648630295999994</v>
      </c>
      <c r="H16" s="47">
        <f>'[6] Summary population'!H71/1000</f>
        <v>0.65681704468000002</v>
      </c>
      <c r="I16" s="47">
        <f>'[6] Summary population'!I71/1000</f>
        <v>0.71421391644999999</v>
      </c>
      <c r="J16" s="47">
        <f>'[6] Summary population'!J71/1000</f>
        <v>0.76356076065</v>
      </c>
      <c r="K16" s="47">
        <f>'[6] Summary population'!K71/1000</f>
        <v>0.80217352100999995</v>
      </c>
      <c r="L16" s="5"/>
      <c r="M16" s="5"/>
      <c r="O16" s="65"/>
      <c r="P16" s="5"/>
      <c r="Q16" s="5"/>
      <c r="R16" s="5"/>
      <c r="S16" s="5"/>
      <c r="T16" s="5"/>
      <c r="U16" s="5"/>
      <c r="V16" s="5"/>
      <c r="W16" s="5"/>
      <c r="X16" s="5"/>
      <c r="Y16" s="5"/>
      <c r="Z16" s="5"/>
      <c r="AA16" s="5"/>
      <c r="AB16" s="5"/>
    </row>
    <row r="17" spans="1:28" ht="14.5">
      <c r="A17" s="28" t="s">
        <v>1</v>
      </c>
      <c r="B17" s="47">
        <f>'[6] Summary population'!B72/1000</f>
        <v>0.12653592</v>
      </c>
      <c r="C17" s="47">
        <f>'[6] Summary population'!C72/1000</f>
        <v>0.1264258868</v>
      </c>
      <c r="D17" s="47">
        <f>'[6] Summary population'!D72/1000</f>
        <v>0.12536924729999999</v>
      </c>
      <c r="E17" s="47">
        <f>'[6] Summary population'!E72/1000</f>
        <v>0.12378347890000001</v>
      </c>
      <c r="F17" s="47">
        <f>'[6] Summary population'!F72/1000</f>
        <v>0.1223101652</v>
      </c>
      <c r="G17" s="47">
        <f>'[6] Summary population'!G72/1000</f>
        <v>0.12093919040000001</v>
      </c>
      <c r="H17" s="47">
        <f>'[6] Summary population'!H72/1000</f>
        <v>0.11797431229999999</v>
      </c>
      <c r="I17" s="47">
        <f>'[6] Summary population'!I72/1000</f>
        <v>0.11404613770000001</v>
      </c>
      <c r="J17" s="47">
        <f>'[6] Summary population'!J72/1000</f>
        <v>0.1096084648</v>
      </c>
      <c r="K17" s="47">
        <f>'[6] Summary population'!K72/1000</f>
        <v>0.1053420831</v>
      </c>
      <c r="L17" s="5"/>
      <c r="M17" s="5"/>
      <c r="O17" s="65"/>
      <c r="P17" s="5"/>
      <c r="Q17" s="5"/>
      <c r="R17" s="5"/>
      <c r="S17" s="5"/>
      <c r="T17" s="5"/>
      <c r="U17" s="5"/>
      <c r="V17" s="5"/>
      <c r="W17" s="5"/>
      <c r="X17" s="5"/>
      <c r="Y17" s="5"/>
      <c r="Z17" s="5"/>
      <c r="AA17" s="5"/>
      <c r="AB17" s="5"/>
    </row>
    <row r="18" spans="1:28" ht="14.5">
      <c r="A18" s="28" t="s">
        <v>7</v>
      </c>
      <c r="B18" s="47">
        <f>'[6] Summary population'!B73/1000</f>
        <v>0.76790719399999996</v>
      </c>
      <c r="C18" s="47">
        <f>'[6] Summary population'!C73/1000</f>
        <v>0.83506440584999997</v>
      </c>
      <c r="D18" s="47">
        <f>'[6] Summary population'!D73/1000</f>
        <v>0.87717793273</v>
      </c>
      <c r="E18" s="47">
        <f>'[6] Summary population'!E73/1000</f>
        <v>0.89532486326000005</v>
      </c>
      <c r="F18" s="47">
        <f>'[6] Summary population'!F73/1000</f>
        <v>0.88867982422000003</v>
      </c>
      <c r="G18" s="47">
        <f>'[6] Summary population'!G73/1000</f>
        <v>0.86101741326000003</v>
      </c>
      <c r="H18" s="47">
        <f>'[6] Summary population'!H73/1000</f>
        <v>0.8183986393099999</v>
      </c>
      <c r="I18" s="47">
        <f>'[6] Summary population'!I73/1000</f>
        <v>0.76442358146</v>
      </c>
      <c r="J18" s="47">
        <f>'[6] Summary population'!J73/1000</f>
        <v>0.70279636747999996</v>
      </c>
      <c r="K18" s="47">
        <f>'[6] Summary population'!K73/1000</f>
        <v>0.63666449474999998</v>
      </c>
      <c r="L18" s="5"/>
      <c r="M18" s="5"/>
      <c r="O18" s="65"/>
      <c r="P18" s="5"/>
      <c r="Q18" s="5"/>
      <c r="R18" s="5"/>
      <c r="S18" s="5"/>
      <c r="T18" s="5"/>
      <c r="U18" s="5"/>
      <c r="V18" s="5"/>
      <c r="W18" s="5"/>
      <c r="X18" s="5"/>
      <c r="Y18" s="5"/>
      <c r="Z18" s="5"/>
      <c r="AA18" s="5"/>
      <c r="AB18" s="5"/>
    </row>
    <row r="19" spans="1:28" ht="14.5">
      <c r="A19" s="28" t="s">
        <v>8</v>
      </c>
      <c r="B19" s="47">
        <f>'[6] Summary population'!B74/1000</f>
        <v>1.4296194528999999</v>
      </c>
      <c r="C19" s="47">
        <f>'[6] Summary population'!C74/1000</f>
        <v>1.6014503722000002</v>
      </c>
      <c r="D19" s="47">
        <f>'[6] Summary population'!D74/1000</f>
        <v>1.7268360697</v>
      </c>
      <c r="E19" s="47">
        <f>'[6] Summary population'!E74/1000</f>
        <v>1.8118545930999999</v>
      </c>
      <c r="F19" s="47">
        <f>'[6] Summary population'!F74/1000</f>
        <v>1.8501508954000001</v>
      </c>
      <c r="G19" s="47">
        <f>'[6] Summary population'!G74/1000</f>
        <v>1.8387235269</v>
      </c>
      <c r="H19" s="47">
        <f>'[6] Summary population'!H74/1000</f>
        <v>1.7802559140999998</v>
      </c>
      <c r="I19" s="47">
        <f>'[6] Summary population'!I74/1000</f>
        <v>1.6804325238000002</v>
      </c>
      <c r="J19" s="47">
        <f>'[6] Summary population'!J74/1000</f>
        <v>1.5485484310000002</v>
      </c>
      <c r="K19" s="47">
        <f>'[6] Summary population'!K74/1000</f>
        <v>1.3984520069999999</v>
      </c>
      <c r="L19" s="5"/>
      <c r="M19" s="5"/>
      <c r="O19" s="65"/>
      <c r="P19" s="5"/>
      <c r="Q19" s="5"/>
      <c r="R19" s="5"/>
      <c r="S19" s="5"/>
      <c r="T19" s="5"/>
      <c r="U19" s="5"/>
      <c r="V19" s="5"/>
      <c r="W19" s="5"/>
      <c r="X19" s="5"/>
      <c r="Y19" s="5"/>
      <c r="Z19" s="5"/>
      <c r="AA19" s="5"/>
      <c r="AB19" s="5"/>
    </row>
    <row r="20" spans="1:28" ht="13">
      <c r="A20" s="85" t="s">
        <v>89</v>
      </c>
      <c r="B20" s="47">
        <f>'[6] Summary population'!B75/1000</f>
        <v>6.8693236930000001</v>
      </c>
      <c r="C20" s="47">
        <f>'[6] Summary population'!C75/1000</f>
        <v>7.5271231420000007</v>
      </c>
      <c r="D20" s="47">
        <f>'[6] Summary population'!D75/1000</f>
        <v>8.0294375640000002</v>
      </c>
      <c r="E20" s="47">
        <f>'[6] Summary population'!E75/1000</f>
        <v>8.3798283530000006</v>
      </c>
      <c r="F20" s="47">
        <f>'[6] Summary population'!F75/1000</f>
        <v>8.5576624809999995</v>
      </c>
      <c r="G20" s="47">
        <f>'[6] Summary population'!G75/1000</f>
        <v>8.5705274449999997</v>
      </c>
      <c r="H20" s="47">
        <f>'[6] Summary population'!H75/1000</f>
        <v>8.4404662420000012</v>
      </c>
      <c r="I20" s="47">
        <f>'[6] Summary population'!I75/1000</f>
        <v>8.1851459280000007</v>
      </c>
      <c r="J20" s="47">
        <f>'[6] Summary population'!J75/1000</f>
        <v>7.8173826250000005</v>
      </c>
      <c r="K20" s="47">
        <f>'[6] Summary population'!K75/1000</f>
        <v>7.3623899600000007</v>
      </c>
      <c r="L20" s="55"/>
      <c r="M20" s="55"/>
      <c r="O20" s="66"/>
      <c r="P20" s="55"/>
      <c r="Q20" s="55"/>
      <c r="R20" s="55"/>
      <c r="S20" s="55"/>
      <c r="T20" s="55"/>
      <c r="U20" s="55"/>
      <c r="V20" s="55"/>
      <c r="W20" s="55"/>
      <c r="X20" s="55"/>
      <c r="Y20" s="55"/>
      <c r="Z20" s="55"/>
      <c r="AA20" s="55"/>
      <c r="AB20" s="5"/>
    </row>
    <row r="22" spans="1:28">
      <c r="A22" s="8" t="s">
        <v>172</v>
      </c>
      <c r="E22" s="12" t="s">
        <v>85</v>
      </c>
      <c r="F22" s="13"/>
      <c r="G22" s="13"/>
      <c r="H22" s="12" t="s">
        <v>94</v>
      </c>
    </row>
    <row r="23" spans="1:28" ht="14.5">
      <c r="A23" s="8" t="s">
        <v>84</v>
      </c>
      <c r="B23" s="16"/>
      <c r="C23" s="16"/>
      <c r="D23" s="16"/>
      <c r="E23" s="16"/>
      <c r="F23" s="16"/>
      <c r="G23" s="16"/>
      <c r="H23" s="16"/>
      <c r="I23" s="16"/>
      <c r="J23" s="16"/>
      <c r="K23" s="16"/>
      <c r="N23" s="213"/>
      <c r="O23" s="213"/>
      <c r="P23" s="213"/>
      <c r="Q23" s="213"/>
      <c r="R23" s="213"/>
      <c r="S23" s="213"/>
      <c r="T23" s="213"/>
      <c r="U23" s="213"/>
      <c r="V23" s="213"/>
      <c r="W23" s="213"/>
      <c r="X23" s="213"/>
      <c r="Y23" s="213"/>
      <c r="Z23" s="213"/>
      <c r="AA23" s="213"/>
      <c r="AB23" s="213"/>
    </row>
    <row r="24" spans="1:28" ht="14.5">
      <c r="A24" s="20"/>
      <c r="B24" s="19">
        <v>2010</v>
      </c>
      <c r="C24" s="19">
        <v>2020</v>
      </c>
      <c r="D24" s="19">
        <v>2030</v>
      </c>
      <c r="E24" s="19">
        <v>2040</v>
      </c>
      <c r="F24" s="19">
        <v>2050</v>
      </c>
      <c r="G24" s="19">
        <v>2060</v>
      </c>
      <c r="H24" s="19">
        <v>2070</v>
      </c>
      <c r="I24" s="19">
        <v>2080</v>
      </c>
      <c r="J24" s="19">
        <v>2090</v>
      </c>
      <c r="K24" s="19">
        <v>2100</v>
      </c>
      <c r="L24" s="32"/>
    </row>
    <row r="25" spans="1:28" ht="14.5">
      <c r="A25" s="19" t="s">
        <v>5</v>
      </c>
      <c r="B25" s="33">
        <f>B53/B10*1000</f>
        <v>1581.9916487503135</v>
      </c>
      <c r="C25" s="33">
        <f t="shared" ref="C25:K25" si="0">C53/C10*1000</f>
        <v>2471.4096974225404</v>
      </c>
      <c r="D25" s="33">
        <f t="shared" si="0"/>
        <v>3956.6257158123949</v>
      </c>
      <c r="E25" s="33">
        <f t="shared" si="0"/>
        <v>6430.3367244034207</v>
      </c>
      <c r="F25" s="33">
        <f t="shared" si="0"/>
        <v>10101.560581133077</v>
      </c>
      <c r="G25" s="33">
        <f t="shared" si="0"/>
        <v>15089.380470177328</v>
      </c>
      <c r="H25" s="33">
        <f t="shared" si="0"/>
        <v>21278.615557028032</v>
      </c>
      <c r="I25" s="33">
        <f t="shared" si="0"/>
        <v>28559.652722846968</v>
      </c>
      <c r="J25" s="33">
        <f t="shared" si="0"/>
        <v>37544.673512730682</v>
      </c>
      <c r="K25" s="33">
        <f t="shared" si="0"/>
        <v>49263.445469343897</v>
      </c>
      <c r="L25" s="6"/>
      <c r="O25" s="1"/>
      <c r="P25" s="1"/>
      <c r="Q25" s="1"/>
      <c r="R25" s="1"/>
      <c r="S25" s="1"/>
      <c r="T25" s="1"/>
      <c r="U25" s="1"/>
      <c r="V25" s="1"/>
      <c r="W25" s="1"/>
      <c r="X25" s="1"/>
      <c r="Y25" s="1"/>
      <c r="Z25" s="1"/>
    </row>
    <row r="26" spans="1:28" ht="14.5">
      <c r="A26" s="19" t="s">
        <v>6</v>
      </c>
      <c r="B26" s="33">
        <f t="shared" ref="B26:K35" si="1">B54/B11*1000</f>
        <v>6625.3578789883622</v>
      </c>
      <c r="C26" s="33">
        <f t="shared" si="1"/>
        <v>17029.212253698483</v>
      </c>
      <c r="D26" s="33">
        <f t="shared" si="1"/>
        <v>28377.431838427292</v>
      </c>
      <c r="E26" s="33">
        <f t="shared" si="1"/>
        <v>38316.615587292283</v>
      </c>
      <c r="F26" s="33">
        <f t="shared" si="1"/>
        <v>48312.806664174102</v>
      </c>
      <c r="G26" s="33">
        <f t="shared" si="1"/>
        <v>59349.531778073026</v>
      </c>
      <c r="H26" s="33">
        <f t="shared" si="1"/>
        <v>71375.156913845392</v>
      </c>
      <c r="I26" s="33">
        <f t="shared" si="1"/>
        <v>84429.93474836013</v>
      </c>
      <c r="J26" s="33">
        <f t="shared" si="1"/>
        <v>98751.363607010062</v>
      </c>
      <c r="K26" s="33">
        <f t="shared" si="1"/>
        <v>113336.5684526168</v>
      </c>
      <c r="L26" s="6"/>
      <c r="O26" s="1"/>
      <c r="P26" s="1"/>
      <c r="Q26" s="1"/>
      <c r="R26" s="1"/>
      <c r="S26" s="1"/>
      <c r="T26" s="1"/>
      <c r="U26" s="1"/>
      <c r="V26" s="1"/>
      <c r="W26" s="1"/>
      <c r="X26" s="1"/>
      <c r="Y26" s="1"/>
      <c r="Z26" s="1"/>
    </row>
    <row r="27" spans="1:28" ht="14.5">
      <c r="A27" s="19" t="s">
        <v>11</v>
      </c>
      <c r="B27" s="33">
        <f t="shared" si="1"/>
        <v>25397.825782371419</v>
      </c>
      <c r="C27" s="33">
        <f t="shared" si="1"/>
        <v>31124.81059945362</v>
      </c>
      <c r="D27" s="33">
        <f t="shared" si="1"/>
        <v>41412.787966113865</v>
      </c>
      <c r="E27" s="33">
        <f t="shared" si="1"/>
        <v>53355.795825595633</v>
      </c>
      <c r="F27" s="33">
        <f t="shared" si="1"/>
        <v>65850.294962150147</v>
      </c>
      <c r="G27" s="33">
        <f t="shared" si="1"/>
        <v>79451.604499277862</v>
      </c>
      <c r="H27" s="33">
        <f t="shared" si="1"/>
        <v>94887.159631979928</v>
      </c>
      <c r="I27" s="33">
        <f t="shared" si="1"/>
        <v>112061.06249391843</v>
      </c>
      <c r="J27" s="33">
        <f t="shared" si="1"/>
        <v>131711.18802275075</v>
      </c>
      <c r="K27" s="33">
        <f t="shared" si="1"/>
        <v>154367.94288693069</v>
      </c>
      <c r="L27" s="6"/>
      <c r="O27" s="1"/>
      <c r="P27" s="1"/>
      <c r="Q27" s="1"/>
      <c r="R27" s="1"/>
      <c r="S27" s="1"/>
      <c r="T27" s="1"/>
      <c r="U27" s="1"/>
      <c r="V27" s="1"/>
      <c r="W27" s="1"/>
      <c r="X27" s="1"/>
      <c r="Y27" s="1"/>
      <c r="Z27" s="1"/>
    </row>
    <row r="28" spans="1:28" ht="14.5">
      <c r="A28" s="19" t="s">
        <v>2</v>
      </c>
      <c r="B28" s="33">
        <f t="shared" si="1"/>
        <v>10414.617784938004</v>
      </c>
      <c r="C28" s="33">
        <f t="shared" si="1"/>
        <v>17829.552775903143</v>
      </c>
      <c r="D28" s="33">
        <f t="shared" si="1"/>
        <v>26162.419645260736</v>
      </c>
      <c r="E28" s="33">
        <f t="shared" si="1"/>
        <v>32632.074648198846</v>
      </c>
      <c r="F28" s="33">
        <f t="shared" si="1"/>
        <v>38554.96905844078</v>
      </c>
      <c r="G28" s="33">
        <f t="shared" si="1"/>
        <v>46550.319912666782</v>
      </c>
      <c r="H28" s="33">
        <f t="shared" si="1"/>
        <v>57455.824083167579</v>
      </c>
      <c r="I28" s="33">
        <f t="shared" si="1"/>
        <v>71145.190236799739</v>
      </c>
      <c r="J28" s="33">
        <f t="shared" si="1"/>
        <v>87490.994870034949</v>
      </c>
      <c r="K28" s="33">
        <f t="shared" si="1"/>
        <v>106624.8434610527</v>
      </c>
      <c r="L28" s="6"/>
      <c r="O28" s="1"/>
      <c r="P28" s="1"/>
      <c r="Q28" s="1"/>
      <c r="R28" s="1"/>
      <c r="S28" s="1"/>
      <c r="T28" s="1"/>
      <c r="U28" s="1"/>
      <c r="V28" s="1"/>
      <c r="W28" s="1"/>
      <c r="X28" s="1"/>
      <c r="Y28" s="1"/>
      <c r="Z28" s="1"/>
    </row>
    <row r="29" spans="1:28" ht="14.5">
      <c r="A29" s="19" t="s">
        <v>3</v>
      </c>
      <c r="B29" s="33">
        <f t="shared" si="1"/>
        <v>9205.015469817823</v>
      </c>
      <c r="C29" s="33">
        <f t="shared" si="1"/>
        <v>12540.754941927313</v>
      </c>
      <c r="D29" s="33">
        <f t="shared" si="1"/>
        <v>17018.646827115212</v>
      </c>
      <c r="E29" s="33">
        <f t="shared" si="1"/>
        <v>22966.931214701319</v>
      </c>
      <c r="F29" s="33">
        <f t="shared" si="1"/>
        <v>30507.346453552316</v>
      </c>
      <c r="G29" s="33">
        <f t="shared" si="1"/>
        <v>39132.376387710952</v>
      </c>
      <c r="H29" s="33">
        <f t="shared" si="1"/>
        <v>49545.855564382575</v>
      </c>
      <c r="I29" s="33">
        <f t="shared" si="1"/>
        <v>62478.134468356759</v>
      </c>
      <c r="J29" s="33">
        <f t="shared" si="1"/>
        <v>78132.957655934748</v>
      </c>
      <c r="K29" s="33">
        <f t="shared" si="1"/>
        <v>96431.971186804745</v>
      </c>
      <c r="L29" s="6"/>
      <c r="O29" s="1"/>
      <c r="P29" s="1"/>
      <c r="Q29" s="1"/>
      <c r="R29" s="1"/>
      <c r="S29" s="1"/>
      <c r="T29" s="1"/>
      <c r="U29" s="1"/>
      <c r="V29" s="1"/>
      <c r="W29" s="1"/>
      <c r="X29" s="1"/>
      <c r="Y29" s="1"/>
      <c r="Z29" s="1"/>
    </row>
    <row r="30" spans="1:28" ht="14.5">
      <c r="A30" s="19" t="s">
        <v>4</v>
      </c>
      <c r="B30" s="33">
        <f t="shared" si="1"/>
        <v>7849.0044111587467</v>
      </c>
      <c r="C30" s="33">
        <f t="shared" si="1"/>
        <v>10216.191410300846</v>
      </c>
      <c r="D30" s="33">
        <f t="shared" si="1"/>
        <v>14063.165386950051</v>
      </c>
      <c r="E30" s="33">
        <f t="shared" si="1"/>
        <v>19274.080468770597</v>
      </c>
      <c r="F30" s="33">
        <f t="shared" si="1"/>
        <v>25249.240596442323</v>
      </c>
      <c r="G30" s="33">
        <f t="shared" si="1"/>
        <v>32050.559454284583</v>
      </c>
      <c r="H30" s="33">
        <f t="shared" si="1"/>
        <v>40287.956761235808</v>
      </c>
      <c r="I30" s="33">
        <f t="shared" si="1"/>
        <v>50954.673708286995</v>
      </c>
      <c r="J30" s="33">
        <f t="shared" si="1"/>
        <v>64690.534571437296</v>
      </c>
      <c r="K30" s="33">
        <f t="shared" si="1"/>
        <v>81634.540710530666</v>
      </c>
      <c r="L30" s="6"/>
      <c r="O30" s="1"/>
      <c r="P30" s="1"/>
      <c r="Q30" s="1"/>
      <c r="R30" s="1"/>
      <c r="S30" s="1"/>
      <c r="T30" s="1"/>
      <c r="U30" s="1"/>
      <c r="V30" s="1"/>
      <c r="W30" s="1"/>
      <c r="X30" s="1"/>
      <c r="Y30" s="1"/>
      <c r="Z30" s="1"/>
    </row>
    <row r="31" spans="1:28" ht="14.5">
      <c r="A31" s="19" t="s">
        <v>0</v>
      </c>
      <c r="B31" s="33">
        <f t="shared" si="1"/>
        <v>40026.205999917205</v>
      </c>
      <c r="C31" s="33">
        <f t="shared" si="1"/>
        <v>44096.739919155036</v>
      </c>
      <c r="D31" s="33">
        <f t="shared" si="1"/>
        <v>52443.754201427313</v>
      </c>
      <c r="E31" s="33">
        <f t="shared" si="1"/>
        <v>63130.561637601968</v>
      </c>
      <c r="F31" s="33">
        <f t="shared" si="1"/>
        <v>74930.981801293849</v>
      </c>
      <c r="G31" s="33">
        <f t="shared" si="1"/>
        <v>87608.597432461669</v>
      </c>
      <c r="H31" s="33">
        <f t="shared" si="1"/>
        <v>102192.18216345389</v>
      </c>
      <c r="I31" s="33">
        <f t="shared" si="1"/>
        <v>118832.45487690187</v>
      </c>
      <c r="J31" s="33">
        <f t="shared" si="1"/>
        <v>137709.39626401034</v>
      </c>
      <c r="K31" s="33">
        <f t="shared" si="1"/>
        <v>159187.4604003641</v>
      </c>
      <c r="L31" s="6"/>
      <c r="O31" s="1"/>
      <c r="P31" s="1"/>
      <c r="Q31" s="1"/>
      <c r="R31" s="1"/>
      <c r="S31" s="1"/>
      <c r="T31" s="1"/>
      <c r="U31" s="1"/>
      <c r="V31" s="1"/>
      <c r="W31" s="1"/>
      <c r="X31" s="1"/>
      <c r="Y31" s="1"/>
      <c r="Z31" s="1"/>
    </row>
    <row r="32" spans="1:28" ht="14.5">
      <c r="A32" s="19" t="s">
        <v>1</v>
      </c>
      <c r="B32" s="33">
        <f t="shared" si="1"/>
        <v>32118.347525350899</v>
      </c>
      <c r="C32" s="33">
        <f t="shared" si="1"/>
        <v>33062.77048791878</v>
      </c>
      <c r="D32" s="33">
        <f t="shared" si="1"/>
        <v>37824.310013226022</v>
      </c>
      <c r="E32" s="33">
        <f t="shared" si="1"/>
        <v>45318.588876726099</v>
      </c>
      <c r="F32" s="33">
        <f t="shared" si="1"/>
        <v>54413.604111459419</v>
      </c>
      <c r="G32" s="33">
        <f t="shared" si="1"/>
        <v>65100.180181130097</v>
      </c>
      <c r="H32" s="33">
        <f t="shared" si="1"/>
        <v>78393.534394859962</v>
      </c>
      <c r="I32" s="33">
        <f t="shared" si="1"/>
        <v>93661.24987150704</v>
      </c>
      <c r="J32" s="33">
        <f t="shared" si="1"/>
        <v>111868.04899031849</v>
      </c>
      <c r="K32" s="33">
        <f t="shared" si="1"/>
        <v>134111.22548800253</v>
      </c>
      <c r="L32" s="6"/>
      <c r="O32" s="1"/>
      <c r="P32" s="1"/>
      <c r="Q32" s="1"/>
      <c r="R32" s="1"/>
      <c r="S32" s="1"/>
      <c r="T32" s="1"/>
      <c r="U32" s="1"/>
      <c r="V32" s="1"/>
      <c r="W32" s="1"/>
      <c r="X32" s="1"/>
      <c r="Y32" s="1"/>
      <c r="Z32" s="1"/>
    </row>
    <row r="33" spans="1:26" ht="14.5">
      <c r="A33" s="19" t="s">
        <v>7</v>
      </c>
      <c r="B33" s="33">
        <f t="shared" si="1"/>
        <v>5083.3142341937746</v>
      </c>
      <c r="C33" s="33">
        <f t="shared" si="1"/>
        <v>7230.0295052744768</v>
      </c>
      <c r="D33" s="33">
        <f t="shared" si="1"/>
        <v>10608.692754089549</v>
      </c>
      <c r="E33" s="33">
        <f t="shared" si="1"/>
        <v>15097.969593718884</v>
      </c>
      <c r="F33" s="33">
        <f t="shared" si="1"/>
        <v>21119.037507656765</v>
      </c>
      <c r="G33" s="33">
        <f t="shared" si="1"/>
        <v>28146.021729391014</v>
      </c>
      <c r="H33" s="33">
        <f t="shared" si="1"/>
        <v>36718.895729513977</v>
      </c>
      <c r="I33" s="33">
        <f t="shared" si="1"/>
        <v>46941.889765442407</v>
      </c>
      <c r="J33" s="33">
        <f t="shared" si="1"/>
        <v>58879.311373472039</v>
      </c>
      <c r="K33" s="33">
        <f t="shared" si="1"/>
        <v>73556.220571698519</v>
      </c>
      <c r="L33" s="6"/>
      <c r="O33" s="1"/>
      <c r="P33" s="1"/>
      <c r="Q33" s="1"/>
      <c r="R33" s="1"/>
      <c r="S33" s="1"/>
      <c r="T33" s="1"/>
      <c r="U33" s="1"/>
      <c r="V33" s="1"/>
      <c r="W33" s="1"/>
      <c r="X33" s="1"/>
      <c r="Y33" s="1"/>
      <c r="Z33" s="1"/>
    </row>
    <row r="34" spans="1:26" ht="14.5">
      <c r="A34" s="19" t="s">
        <v>8</v>
      </c>
      <c r="B34" s="33">
        <f t="shared" si="1"/>
        <v>3016.4588564126411</v>
      </c>
      <c r="C34" s="33">
        <f t="shared" si="1"/>
        <v>7008.2215047862592</v>
      </c>
      <c r="D34" s="33">
        <f t="shared" si="1"/>
        <v>13565.077704839419</v>
      </c>
      <c r="E34" s="33">
        <f t="shared" si="1"/>
        <v>20279.953560805425</v>
      </c>
      <c r="F34" s="33">
        <f t="shared" si="1"/>
        <v>27043.996311004892</v>
      </c>
      <c r="G34" s="33">
        <f t="shared" si="1"/>
        <v>34430.424571623509</v>
      </c>
      <c r="H34" s="33">
        <f t="shared" si="1"/>
        <v>43836.645102484035</v>
      </c>
      <c r="I34" s="33">
        <f t="shared" si="1"/>
        <v>55617.275532524407</v>
      </c>
      <c r="J34" s="33">
        <f t="shared" si="1"/>
        <v>69624.355668602264</v>
      </c>
      <c r="K34" s="33">
        <f t="shared" si="1"/>
        <v>85569.029384645881</v>
      </c>
      <c r="L34" s="6"/>
      <c r="O34" s="1"/>
      <c r="P34" s="1"/>
      <c r="Q34" s="1"/>
      <c r="R34" s="1"/>
      <c r="S34" s="1"/>
      <c r="T34" s="1"/>
      <c r="U34" s="1"/>
      <c r="V34" s="1"/>
      <c r="W34" s="1"/>
      <c r="X34" s="1"/>
      <c r="Y34" s="1"/>
      <c r="Z34" s="1"/>
    </row>
    <row r="35" spans="1:26" ht="14.5">
      <c r="A35" s="19" t="s">
        <v>89</v>
      </c>
      <c r="B35" s="33">
        <f t="shared" si="1"/>
        <v>9464.6874314938468</v>
      </c>
      <c r="C35" s="33">
        <f t="shared" si="1"/>
        <v>14023.750616088962</v>
      </c>
      <c r="D35" s="33">
        <f t="shared" si="1"/>
        <v>20323.747111709901</v>
      </c>
      <c r="E35" s="33">
        <f t="shared" si="1"/>
        <v>27025.512022441777</v>
      </c>
      <c r="F35" s="33">
        <f t="shared" si="1"/>
        <v>34449.632952286105</v>
      </c>
      <c r="G35" s="33">
        <f t="shared" si="1"/>
        <v>43030.099065274044</v>
      </c>
      <c r="H35" s="33">
        <f t="shared" si="1"/>
        <v>53372.903650551671</v>
      </c>
      <c r="I35" s="33">
        <f t="shared" si="1"/>
        <v>65705.032351379225</v>
      </c>
      <c r="J35" s="33">
        <f t="shared" si="1"/>
        <v>80327.938777334697</v>
      </c>
      <c r="K35" s="33">
        <f t="shared" si="1"/>
        <v>97578.421898749832</v>
      </c>
      <c r="L35" s="6"/>
      <c r="M35" s="12" t="s">
        <v>96</v>
      </c>
      <c r="N35" s="13"/>
      <c r="O35" s="74"/>
      <c r="P35" s="74"/>
      <c r="Q35" s="74"/>
      <c r="R35" s="74"/>
      <c r="S35" s="74"/>
      <c r="T35" s="74"/>
      <c r="U35" s="74"/>
      <c r="V35" s="1"/>
      <c r="W35" s="1"/>
      <c r="X35" s="1"/>
      <c r="Y35" s="1"/>
      <c r="Z35" s="1"/>
    </row>
    <row r="36" spans="1:26" ht="14.5">
      <c r="A36" s="16"/>
      <c r="B36" s="1"/>
      <c r="C36" s="1"/>
      <c r="D36" s="1"/>
      <c r="E36" s="1"/>
      <c r="F36" s="1"/>
      <c r="G36" s="1"/>
      <c r="H36" s="1"/>
      <c r="I36" s="1"/>
      <c r="J36" s="1"/>
      <c r="K36" s="1"/>
      <c r="L36" s="1"/>
    </row>
    <row r="37" spans="1:26">
      <c r="A37" t="s">
        <v>16</v>
      </c>
    </row>
    <row r="38" spans="1:26">
      <c r="A38" t="s">
        <v>17</v>
      </c>
    </row>
    <row r="39" spans="1:26">
      <c r="A39" t="s">
        <v>18</v>
      </c>
    </row>
    <row r="41" spans="1:26">
      <c r="A41" t="s">
        <v>19</v>
      </c>
    </row>
    <row r="42" spans="1:26">
      <c r="A42" t="s">
        <v>20</v>
      </c>
    </row>
    <row r="43" spans="1:26">
      <c r="A43" s="106" t="s">
        <v>150</v>
      </c>
      <c r="B43" s="107"/>
      <c r="C43" s="107"/>
      <c r="D43" s="107"/>
      <c r="E43" s="107"/>
      <c r="F43" s="107"/>
      <c r="G43" s="107"/>
      <c r="H43" s="107"/>
      <c r="I43" s="107"/>
      <c r="J43" s="107"/>
    </row>
    <row r="45" spans="1:26">
      <c r="A45" t="s">
        <v>21</v>
      </c>
    </row>
    <row r="47" spans="1:26">
      <c r="A47" t="s">
        <v>22</v>
      </c>
    </row>
    <row r="48" spans="1:26">
      <c r="A48" t="s">
        <v>23</v>
      </c>
    </row>
    <row r="50" spans="1:28">
      <c r="A50" t="s">
        <v>173</v>
      </c>
      <c r="F50" s="13"/>
      <c r="G50" s="13"/>
      <c r="H50" s="12" t="s">
        <v>94</v>
      </c>
    </row>
    <row r="51" spans="1:28" ht="14.5">
      <c r="A51" s="8" t="s">
        <v>153</v>
      </c>
      <c r="B51" s="16"/>
      <c r="C51" s="16"/>
      <c r="D51" s="16"/>
      <c r="E51" s="16"/>
      <c r="F51" s="16"/>
      <c r="G51" s="16"/>
      <c r="H51" s="16"/>
      <c r="I51" s="16"/>
      <c r="J51" s="16"/>
      <c r="K51" s="16"/>
      <c r="N51" s="213"/>
      <c r="O51" s="213"/>
      <c r="P51" s="213"/>
      <c r="Q51" s="213"/>
      <c r="R51" s="213"/>
      <c r="S51" s="213"/>
      <c r="T51" s="213"/>
      <c r="U51" s="213"/>
      <c r="V51" s="213"/>
      <c r="W51" s="213"/>
      <c r="X51" s="213"/>
      <c r="Y51" s="213"/>
      <c r="Z51" s="213"/>
      <c r="AA51" s="213"/>
      <c r="AB51" s="213"/>
    </row>
    <row r="52" spans="1:28" ht="14.5">
      <c r="A52" s="20"/>
      <c r="B52" s="19">
        <v>2010</v>
      </c>
      <c r="C52" s="19">
        <v>2020</v>
      </c>
      <c r="D52" s="19">
        <v>2030</v>
      </c>
      <c r="E52" s="19">
        <v>2040</v>
      </c>
      <c r="F52" s="19">
        <v>2050</v>
      </c>
      <c r="G52" s="19">
        <v>2060</v>
      </c>
      <c r="H52" s="19">
        <v>2070</v>
      </c>
      <c r="I52" s="19">
        <v>2080</v>
      </c>
      <c r="J52" s="19">
        <v>2090</v>
      </c>
      <c r="K52" s="19">
        <v>2100</v>
      </c>
      <c r="L52" s="32"/>
    </row>
    <row r="53" spans="1:28" ht="14.5">
      <c r="A53" s="19" t="s">
        <v>5</v>
      </c>
      <c r="B53" s="33">
        <f>'[6] Summary GDP'!B65/1000</f>
        <v>1.3545580827100001</v>
      </c>
      <c r="C53" s="33">
        <f>'[6] Summary GDP'!C65/1000</f>
        <v>2.5946481246999999</v>
      </c>
      <c r="D53" s="33">
        <f>'[6] Summary GDP'!D65/1000</f>
        <v>4.8806509828999998</v>
      </c>
      <c r="E53" s="33">
        <f>'[6] Summary GDP'!E65/1000</f>
        <v>8.996034399600001</v>
      </c>
      <c r="F53" s="33">
        <f>'[6] Summary GDP'!F65/1000</f>
        <v>15.450862091199999</v>
      </c>
      <c r="G53" s="33">
        <f>'[6] Summary GDP'!G65/1000</f>
        <v>24.455744050200003</v>
      </c>
      <c r="H53" s="33">
        <f>'[6] Summary GDP'!H65/1000</f>
        <v>35.689747933399993</v>
      </c>
      <c r="I53" s="33">
        <f>'[6] Summary GDP'!I65/1000</f>
        <v>48.507526931900003</v>
      </c>
      <c r="J53" s="33">
        <f>'[6] Summary GDP'!J65/1000</f>
        <v>63.335137712399998</v>
      </c>
      <c r="K53" s="33">
        <f>'[6] Summary GDP'!K65/1000</f>
        <v>81.118472380199989</v>
      </c>
      <c r="L53" s="6"/>
      <c r="O53" s="1"/>
      <c r="P53" s="1"/>
      <c r="Q53" s="1"/>
      <c r="R53" s="1"/>
      <c r="S53" s="1"/>
      <c r="T53" s="1"/>
      <c r="U53" s="1"/>
      <c r="V53" s="1"/>
      <c r="W53" s="1"/>
      <c r="X53" s="1"/>
      <c r="Y53" s="1"/>
      <c r="Z53" s="1"/>
    </row>
    <row r="54" spans="1:28" ht="14.5">
      <c r="A54" s="19" t="s">
        <v>6</v>
      </c>
      <c r="B54" s="33">
        <f>'[6] Summary GDP'!B66/1000</f>
        <v>9.6721982557999997</v>
      </c>
      <c r="C54" s="33">
        <f>'[6] Summary GDP'!C66/1000</f>
        <v>25.5379927245</v>
      </c>
      <c r="D54" s="33">
        <f>'[6] Summary GDP'!D66/1000</f>
        <v>42.365062400999996</v>
      </c>
      <c r="E54" s="33">
        <f>'[6] Summary GDP'!E66/1000</f>
        <v>55.321735325999995</v>
      </c>
      <c r="F54" s="33">
        <f>'[6] Summary GDP'!F66/1000</f>
        <v>65.569851979999996</v>
      </c>
      <c r="G54" s="33">
        <f>'[6] Summary GDP'!G66/1000</f>
        <v>73.848967325000004</v>
      </c>
      <c r="H54" s="33">
        <f>'[6] Summary GDP'!H66/1000</f>
        <v>79.815783169999989</v>
      </c>
      <c r="I54" s="33">
        <f>'[6] Summary GDP'!I66/1000</f>
        <v>83.555307155999998</v>
      </c>
      <c r="J54" s="33">
        <f>'[6] Summary GDP'!J66/1000</f>
        <v>84.875271680000012</v>
      </c>
      <c r="K54" s="33">
        <f>'[6] Summary GDP'!K66/1000</f>
        <v>82.630289066000003</v>
      </c>
      <c r="L54" s="6"/>
      <c r="O54" s="1"/>
      <c r="P54" s="1"/>
      <c r="Q54" s="1"/>
      <c r="R54" s="1"/>
      <c r="S54" s="1"/>
      <c r="T54" s="1"/>
      <c r="U54" s="1"/>
      <c r="V54" s="1"/>
      <c r="W54" s="1"/>
      <c r="X54" s="1"/>
      <c r="Y54" s="1"/>
      <c r="Z54" s="1"/>
    </row>
    <row r="55" spans="1:28" ht="14.5">
      <c r="A55" s="19" t="s">
        <v>11</v>
      </c>
      <c r="B55" s="33">
        <f>'[6] Summary GDP'!B67/1000</f>
        <v>15.492086605200001</v>
      </c>
      <c r="C55" s="33">
        <f>'[6] Summary GDP'!C67/1000</f>
        <v>19.966567149300001</v>
      </c>
      <c r="D55" s="33">
        <f>'[6] Summary GDP'!D67/1000</f>
        <v>28.0201784112</v>
      </c>
      <c r="E55" s="33">
        <f>'[6] Summary GDP'!E67/1000</f>
        <v>37.995083099799999</v>
      </c>
      <c r="F55" s="33">
        <f>'[6] Summary GDP'!F67/1000</f>
        <v>49.310667582200004</v>
      </c>
      <c r="G55" s="33">
        <f>'[6] Summary GDP'!G67/1000</f>
        <v>62.318697268900003</v>
      </c>
      <c r="H55" s="33">
        <f>'[6] Summary GDP'!H67/1000</f>
        <v>77.112274261999985</v>
      </c>
      <c r="I55" s="33">
        <f>'[6] Summary GDP'!I67/1000</f>
        <v>93.323918483999989</v>
      </c>
      <c r="J55" s="33">
        <f>'[6] Summary GDP'!J67/1000</f>
        <v>111.12354210199999</v>
      </c>
      <c r="K55" s="33">
        <f>'[6] Summary GDP'!K67/1000</f>
        <v>130.72136987100001</v>
      </c>
      <c r="L55" s="6"/>
      <c r="O55" s="1"/>
      <c r="P55" s="1"/>
      <c r="Q55" s="1"/>
      <c r="R55" s="1"/>
      <c r="S55" s="1"/>
      <c r="T55" s="1"/>
      <c r="U55" s="1"/>
      <c r="V55" s="1"/>
      <c r="W55" s="1"/>
      <c r="X55" s="1"/>
      <c r="Y55" s="1"/>
      <c r="Z55" s="1"/>
    </row>
    <row r="56" spans="1:28" ht="14.5">
      <c r="A56" s="19" t="s">
        <v>2</v>
      </c>
      <c r="B56" s="33">
        <f>'[6] Summary GDP'!B68/1000</f>
        <v>2.9049787287000002</v>
      </c>
      <c r="C56" s="33">
        <f>'[6] Summary GDP'!C68/1000</f>
        <v>4.9811000685</v>
      </c>
      <c r="D56" s="33">
        <f>'[6] Summary GDP'!D68/1000</f>
        <v>7.2295765640000011</v>
      </c>
      <c r="E56" s="33">
        <f>'[6] Summary GDP'!E68/1000</f>
        <v>8.8926379230000006</v>
      </c>
      <c r="F56" s="33">
        <f>'[6] Summary GDP'!F68/1000</f>
        <v>10.240553939000002</v>
      </c>
      <c r="G56" s="33">
        <f>'[6] Summary GDP'!G68/1000</f>
        <v>11.887538430999999</v>
      </c>
      <c r="H56" s="33">
        <f>'[6] Summary GDP'!H68/1000</f>
        <v>13.912983974000001</v>
      </c>
      <c r="I56" s="33">
        <f>'[6] Summary GDP'!I68/1000</f>
        <v>16.025642928</v>
      </c>
      <c r="J56" s="33">
        <f>'[6] Summary GDP'!J68/1000</f>
        <v>18.029388263000001</v>
      </c>
      <c r="K56" s="33">
        <f>'[6] Summary GDP'!K68/1000</f>
        <v>19.847256730000002</v>
      </c>
      <c r="L56" s="6"/>
      <c r="O56" s="1"/>
      <c r="P56" s="1"/>
      <c r="Q56" s="1"/>
      <c r="R56" s="1"/>
      <c r="S56" s="1"/>
      <c r="T56" s="1"/>
      <c r="U56" s="1"/>
      <c r="V56" s="1"/>
      <c r="W56" s="1"/>
      <c r="X56" s="1"/>
      <c r="Y56" s="1"/>
      <c r="Z56" s="1"/>
    </row>
    <row r="57" spans="1:28" ht="14.5">
      <c r="A57" s="19" t="s">
        <v>3</v>
      </c>
      <c r="B57" s="33">
        <f>'[6] Summary GDP'!B69/1000</f>
        <v>5.3919801486000001</v>
      </c>
      <c r="C57" s="33">
        <f>'[6] Summary GDP'!C69/1000</f>
        <v>7.9319335121999996</v>
      </c>
      <c r="D57" s="33">
        <f>'[6] Summary GDP'!D69/1000</f>
        <v>11.1723972947</v>
      </c>
      <c r="E57" s="33">
        <f>'[6] Summary GDP'!E69/1000</f>
        <v>15.226811420100001</v>
      </c>
      <c r="F57" s="33">
        <f>'[6] Summary GDP'!F69/1000</f>
        <v>19.902337733200003</v>
      </c>
      <c r="G57" s="33">
        <f>'[6] Summary GDP'!G69/1000</f>
        <v>24.546698452999998</v>
      </c>
      <c r="H57" s="33">
        <f>'[6] Summary GDP'!H69/1000</f>
        <v>29.397233239999998</v>
      </c>
      <c r="I57" s="33">
        <f>'[6] Summary GDP'!I69/1000</f>
        <v>34.565823573000003</v>
      </c>
      <c r="J57" s="33">
        <f>'[6] Summary GDP'!J69/1000</f>
        <v>39.546097918999997</v>
      </c>
      <c r="K57" s="33">
        <f>'[6] Summary GDP'!K69/1000</f>
        <v>43.576751906999995</v>
      </c>
      <c r="L57" s="6"/>
      <c r="O57" s="1"/>
      <c r="P57" s="1"/>
      <c r="Q57" s="1"/>
      <c r="R57" s="1"/>
      <c r="S57" s="1"/>
      <c r="T57" s="1"/>
      <c r="U57" s="1"/>
      <c r="V57" s="1"/>
      <c r="W57" s="1"/>
      <c r="X57" s="1"/>
      <c r="Y57" s="1"/>
      <c r="Z57" s="1"/>
    </row>
    <row r="58" spans="1:28" ht="14.5">
      <c r="A58" s="19" t="s">
        <v>4</v>
      </c>
      <c r="B58" s="33">
        <f>'[6] Summary GDP'!B70/1000</f>
        <v>2.9893488303</v>
      </c>
      <c r="C58" s="33">
        <f>'[6] Summary GDP'!C70/1000</f>
        <v>4.5497608849999995</v>
      </c>
      <c r="D58" s="33">
        <f>'[6] Summary GDP'!D70/1000</f>
        <v>6.9519582189999998</v>
      </c>
      <c r="E58" s="33">
        <f>'[6] Summary GDP'!E70/1000</f>
        <v>10.259755366</v>
      </c>
      <c r="F58" s="33">
        <f>'[6] Summary GDP'!F70/1000</f>
        <v>14.040094645000002</v>
      </c>
      <c r="G58" s="33">
        <f>'[6] Summary GDP'!G70/1000</f>
        <v>18.085930602000001</v>
      </c>
      <c r="H58" s="33">
        <f>'[6] Summary GDP'!H70/1000</f>
        <v>22.552964694000003</v>
      </c>
      <c r="I58" s="33">
        <f>'[6] Summary GDP'!I70/1000</f>
        <v>27.698723230000002</v>
      </c>
      <c r="J58" s="33">
        <f>'[6] Summary GDP'!J70/1000</f>
        <v>33.484952785000004</v>
      </c>
      <c r="K58" s="33">
        <f>'[6] Summary GDP'!K70/1000</f>
        <v>39.496414768000001</v>
      </c>
      <c r="L58" s="6"/>
      <c r="O58" s="1"/>
      <c r="P58" s="1"/>
      <c r="Q58" s="1"/>
      <c r="R58" s="1"/>
      <c r="S58" s="1"/>
      <c r="T58" s="1"/>
      <c r="U58" s="1"/>
      <c r="V58" s="1"/>
      <c r="W58" s="1"/>
      <c r="X58" s="1"/>
      <c r="Y58" s="1"/>
      <c r="Z58" s="1"/>
    </row>
    <row r="59" spans="1:28" ht="14.5">
      <c r="A59" s="19" t="s">
        <v>0</v>
      </c>
      <c r="B59" s="33">
        <f>'[6] Summary GDP'!B71/1000</f>
        <v>13.939470705</v>
      </c>
      <c r="C59" s="33">
        <f>'[6] Summary GDP'!C71/1000</f>
        <v>16.998474902999998</v>
      </c>
      <c r="D59" s="33">
        <f>'[6] Summary GDP'!D71/1000</f>
        <v>22.721095732000002</v>
      </c>
      <c r="E59" s="33">
        <f>'[6] Summary GDP'!E71/1000</f>
        <v>30.505228028999998</v>
      </c>
      <c r="F59" s="33">
        <f>'[6] Summary GDP'!F71/1000</f>
        <v>40.242000666999999</v>
      </c>
      <c r="G59" s="33">
        <f>'[6] Summary GDP'!G71/1000</f>
        <v>52.257328390000005</v>
      </c>
      <c r="H59" s="33">
        <f>'[6] Summary GDP'!H71/1000</f>
        <v>67.121567077999998</v>
      </c>
      <c r="I59" s="33">
        <f>'[6] Summary GDP'!I71/1000</f>
        <v>84.871792998999993</v>
      </c>
      <c r="J59" s="33">
        <f>'[6] Summary GDP'!J71/1000</f>
        <v>105.14949136</v>
      </c>
      <c r="K59" s="33">
        <f>'[6] Summary GDP'!K71/1000</f>
        <v>127.69596561</v>
      </c>
      <c r="L59" s="6"/>
      <c r="O59" s="1"/>
      <c r="P59" s="1"/>
      <c r="Q59" s="1"/>
      <c r="R59" s="1"/>
      <c r="S59" s="1"/>
      <c r="T59" s="1"/>
      <c r="U59" s="1"/>
      <c r="V59" s="1"/>
      <c r="W59" s="1"/>
      <c r="X59" s="1"/>
      <c r="Y59" s="1"/>
      <c r="Z59" s="1"/>
    </row>
    <row r="60" spans="1:28" ht="14.5">
      <c r="A60" s="19" t="s">
        <v>1</v>
      </c>
      <c r="B60" s="33">
        <f>'[6] Summary GDP'!B72/1000</f>
        <v>4.0641246529999995</v>
      </c>
      <c r="C60" s="33">
        <f>'[6] Summary GDP'!C72/1000</f>
        <v>4.1799900790000004</v>
      </c>
      <c r="D60" s="33">
        <f>'[6] Summary GDP'!D72/1000</f>
        <v>4.7420052759999995</v>
      </c>
      <c r="E60" s="33">
        <f>'[6] Summary GDP'!E72/1000</f>
        <v>5.6096925899999999</v>
      </c>
      <c r="F60" s="33">
        <f>'[6] Summary GDP'!F72/1000</f>
        <v>6.6553369080000007</v>
      </c>
      <c r="G60" s="33">
        <f>'[6] Summary GDP'!G72/1000</f>
        <v>7.8731630859999999</v>
      </c>
      <c r="H60" s="33">
        <f>'[6] Summary GDP'!H72/1000</f>
        <v>9.2484233089999996</v>
      </c>
      <c r="I60" s="33">
        <f>'[6] Summary GDP'!I72/1000</f>
        <v>10.681703799999999</v>
      </c>
      <c r="J60" s="33">
        <f>'[6] Summary GDP'!J72/1000</f>
        <v>12.26168511</v>
      </c>
      <c r="K60" s="33">
        <f>'[6] Summary GDP'!K72/1000</f>
        <v>14.127555860000001</v>
      </c>
      <c r="L60" s="6"/>
      <c r="O60" s="1"/>
      <c r="P60" s="1"/>
      <c r="Q60" s="1"/>
      <c r="R60" s="1"/>
      <c r="S60" s="1"/>
      <c r="T60" s="1"/>
      <c r="U60" s="1"/>
      <c r="V60" s="1"/>
      <c r="W60" s="1"/>
      <c r="X60" s="1"/>
      <c r="Y60" s="1"/>
      <c r="Z60" s="1"/>
    </row>
    <row r="61" spans="1:28" ht="14.5">
      <c r="A61" s="19" t="s">
        <v>7</v>
      </c>
      <c r="B61" s="33">
        <f>'[6] Summary GDP'!B73/1000</f>
        <v>3.9035135697999999</v>
      </c>
      <c r="C61" s="33">
        <f>'[6] Summary GDP'!C73/1000</f>
        <v>6.0375402931000002</v>
      </c>
      <c r="D61" s="33">
        <f>'[6] Summary GDP'!D73/1000</f>
        <v>9.3057111789999993</v>
      </c>
      <c r="E61" s="33">
        <f>'[6] Summary GDP'!E73/1000</f>
        <v>13.517587561999999</v>
      </c>
      <c r="F61" s="33">
        <f>'[6] Summary GDP'!F73/1000</f>
        <v>18.768062540000003</v>
      </c>
      <c r="G61" s="33">
        <f>'[6] Summary GDP'!G73/1000</f>
        <v>24.234214823000002</v>
      </c>
      <c r="H61" s="33">
        <f>'[6] Summary GDP'!H73/1000</f>
        <v>30.050694302</v>
      </c>
      <c r="I61" s="33">
        <f>'[6] Summary GDP'!I73/1000</f>
        <v>35.883487495000004</v>
      </c>
      <c r="J61" s="33">
        <f>'[6] Summary GDP'!J73/1000</f>
        <v>41.380166152999998</v>
      </c>
      <c r="K61" s="33">
        <f>'[6] Summary GDP'!K73/1000</f>
        <v>46.83063400599999</v>
      </c>
      <c r="L61" s="6"/>
      <c r="O61" s="1"/>
      <c r="P61" s="1"/>
      <c r="Q61" s="1"/>
      <c r="R61" s="1"/>
      <c r="S61" s="1"/>
      <c r="T61" s="1"/>
      <c r="U61" s="1"/>
      <c r="V61" s="1"/>
      <c r="W61" s="1"/>
      <c r="X61" s="1"/>
      <c r="Y61" s="1"/>
      <c r="Z61" s="1"/>
    </row>
    <row r="62" spans="1:28" ht="14.5">
      <c r="A62" s="19" t="s">
        <v>8</v>
      </c>
      <c r="B62" s="33">
        <f>'[6] Summary GDP'!B74/1000</f>
        <v>4.3123882599999996</v>
      </c>
      <c r="C62" s="33">
        <f>'[6] Summary GDP'!C74/1000</f>
        <v>11.2233189373</v>
      </c>
      <c r="D62" s="33">
        <f>'[6] Summary GDP'!D74/1000</f>
        <v>23.424665469000001</v>
      </c>
      <c r="E62" s="33">
        <f>'[6] Summary GDP'!E74/1000</f>
        <v>36.744327007000003</v>
      </c>
      <c r="F62" s="33">
        <f>'[6] Summary GDP'!F74/1000</f>
        <v>50.03547399</v>
      </c>
      <c r="G62" s="33">
        <f>'[6] Summary GDP'!G74/1000</f>
        <v>63.308031700999997</v>
      </c>
      <c r="H62" s="33">
        <f>'[6] Summary GDP'!H74/1000</f>
        <v>78.040446697999997</v>
      </c>
      <c r="I62" s="33">
        <f>'[6] Summary GDP'!I74/1000</f>
        <v>93.461078689999994</v>
      </c>
      <c r="J62" s="33">
        <f>'[6] Summary GDP'!J74/1000</f>
        <v>107.81668673</v>
      </c>
      <c r="K62" s="33">
        <f>'[6] Summary GDP'!K74/1000</f>
        <v>119.66418088</v>
      </c>
      <c r="L62" s="6"/>
      <c r="O62" s="1"/>
      <c r="P62" s="1"/>
      <c r="Q62" s="1"/>
      <c r="R62" s="1"/>
      <c r="S62" s="1"/>
      <c r="T62" s="1"/>
      <c r="U62" s="1"/>
      <c r="V62" s="1"/>
      <c r="W62" s="1"/>
      <c r="X62" s="1"/>
      <c r="Y62" s="1"/>
      <c r="Z62" s="1"/>
    </row>
    <row r="63" spans="1:28" ht="14.5">
      <c r="A63" s="19" t="s">
        <v>89</v>
      </c>
      <c r="B63" s="33">
        <f>'[6] Summary GDP'!B75/1000</f>
        <v>65.016001619999997</v>
      </c>
      <c r="C63" s="33">
        <f>'[6] Summary GDP'!C75/1000</f>
        <v>105.5584978</v>
      </c>
      <c r="D63" s="33">
        <f>'[6] Summary GDP'!D75/1000</f>
        <v>163.18825849999999</v>
      </c>
      <c r="E63" s="33">
        <f>'[6] Summary GDP'!E75/1000</f>
        <v>226.46915189999999</v>
      </c>
      <c r="F63" s="33">
        <f>'[6] Summary GDP'!F75/1000</f>
        <v>294.80833140000004</v>
      </c>
      <c r="G63" s="33">
        <f>'[6] Summary GDP'!G75/1000</f>
        <v>368.79064500000004</v>
      </c>
      <c r="H63" s="33">
        <f>'[6] Summary GDP'!H75/1000</f>
        <v>450.49219149999999</v>
      </c>
      <c r="I63" s="33">
        <f>'[6] Summary GDP'!I75/1000</f>
        <v>537.80527800000004</v>
      </c>
      <c r="J63" s="33">
        <f>'[6] Summary GDP'!J75/1000</f>
        <v>627.95423289999997</v>
      </c>
      <c r="K63" s="33">
        <f>'[6] Summary GDP'!K75/1000</f>
        <v>718.41039369999999</v>
      </c>
      <c r="L63" s="6"/>
      <c r="M63" s="12" t="s">
        <v>96</v>
      </c>
      <c r="N63" s="13"/>
      <c r="O63" s="74"/>
      <c r="P63" s="74"/>
      <c r="Q63" s="74"/>
      <c r="R63" s="74"/>
      <c r="S63" s="74"/>
      <c r="T63" s="74"/>
      <c r="U63" s="74"/>
      <c r="V63" s="1"/>
      <c r="W63" s="1"/>
      <c r="X63" s="1"/>
      <c r="Y63" s="1"/>
      <c r="Z63" s="1"/>
    </row>
    <row r="64" spans="1:28" ht="14.5">
      <c r="A64" s="16"/>
      <c r="B64" s="1"/>
      <c r="C64" s="1"/>
      <c r="D64" s="1"/>
      <c r="E64" s="1"/>
      <c r="F64" s="1"/>
      <c r="G64" s="1"/>
      <c r="H64" s="1"/>
      <c r="I64" s="1"/>
      <c r="J64" s="1"/>
      <c r="K64" s="1"/>
      <c r="L64" s="1"/>
    </row>
    <row r="66" spans="1:28" ht="14.5">
      <c r="A66" s="34" t="s">
        <v>24</v>
      </c>
      <c r="B66" s="35"/>
      <c r="C66" s="35"/>
      <c r="D66" s="35"/>
      <c r="E66" s="35"/>
      <c r="F66" s="35"/>
      <c r="G66" s="35"/>
      <c r="H66" s="35"/>
      <c r="I66" s="35"/>
      <c r="J66" s="35"/>
      <c r="K66" s="35"/>
      <c r="L66" s="35"/>
      <c r="M66" s="35"/>
      <c r="N66" s="35"/>
      <c r="O66" s="35"/>
      <c r="P66" s="35"/>
      <c r="Q66" s="35"/>
      <c r="R66" s="35"/>
      <c r="S66" s="35"/>
      <c r="T66" s="35"/>
      <c r="U66" s="35"/>
    </row>
    <row r="67" spans="1:28" hidden="1" outlineLevel="1"/>
    <row r="68" spans="1:28" hidden="1" outlineLevel="1">
      <c r="A68" t="s">
        <v>25</v>
      </c>
      <c r="F68" s="10"/>
      <c r="G68" s="5"/>
      <c r="H68" s="5"/>
      <c r="I68" s="5"/>
      <c r="J68" s="5"/>
    </row>
    <row r="69" spans="1:28" ht="14.5" hidden="1" outlineLevel="1">
      <c r="A69" t="s">
        <v>26</v>
      </c>
      <c r="B69" s="16"/>
      <c r="C69" s="16"/>
      <c r="D69" s="16"/>
      <c r="E69" s="16"/>
      <c r="F69" s="16"/>
      <c r="G69" s="16"/>
      <c r="H69" s="16"/>
      <c r="I69" s="16"/>
      <c r="J69" s="16"/>
      <c r="K69" s="16"/>
      <c r="M69" s="25"/>
      <c r="N69" s="25"/>
    </row>
    <row r="70" spans="1:28" ht="14.5" hidden="1" outlineLevel="1">
      <c r="B70" s="67">
        <v>2010</v>
      </c>
      <c r="C70" s="67">
        <v>2020</v>
      </c>
      <c r="D70" s="67">
        <v>2030</v>
      </c>
      <c r="E70" s="67">
        <v>2040</v>
      </c>
      <c r="F70" s="67">
        <v>2050</v>
      </c>
      <c r="G70" s="67">
        <v>2060</v>
      </c>
      <c r="H70" s="67">
        <v>2070</v>
      </c>
      <c r="I70" s="67">
        <v>2080</v>
      </c>
      <c r="J70" s="67">
        <v>2090</v>
      </c>
      <c r="K70" s="67">
        <v>2100</v>
      </c>
      <c r="M70" s="29"/>
      <c r="N70" s="29"/>
      <c r="Q70" s="1"/>
      <c r="R70" s="1"/>
      <c r="S70" s="1"/>
      <c r="T70" s="1"/>
      <c r="U70" s="1"/>
      <c r="V70" s="1"/>
      <c r="W70" s="1"/>
      <c r="X70" s="1"/>
      <c r="Y70" s="1"/>
      <c r="Z70" s="1"/>
      <c r="AA70" s="1"/>
      <c r="AB70" s="1"/>
    </row>
    <row r="71" spans="1:28" ht="14.5" hidden="1" outlineLevel="1">
      <c r="A71" s="4" t="s">
        <v>5</v>
      </c>
      <c r="B71" s="1">
        <v>701.03119376197026</v>
      </c>
      <c r="C71" s="1">
        <v>757.74960795740287</v>
      </c>
      <c r="D71" s="1">
        <v>871.88973824959203</v>
      </c>
      <c r="E71" s="1">
        <v>1119.6323462511823</v>
      </c>
      <c r="F71" s="1">
        <v>1404.7104569647217</v>
      </c>
      <c r="G71" s="1">
        <v>1856.6520674742062</v>
      </c>
      <c r="H71" s="1">
        <v>2553.5689500434846</v>
      </c>
      <c r="I71" s="1">
        <v>4148.1445316325644</v>
      </c>
      <c r="J71" s="1">
        <v>6596.3226087350404</v>
      </c>
      <c r="K71" s="1">
        <v>9851.7586926286585</v>
      </c>
      <c r="M71" s="29"/>
      <c r="N71" s="29"/>
      <c r="Q71" s="1"/>
      <c r="R71" s="1"/>
      <c r="S71" s="1"/>
      <c r="T71" s="1"/>
      <c r="U71" s="1"/>
      <c r="V71" s="1"/>
      <c r="W71" s="1"/>
      <c r="X71" s="1"/>
      <c r="Y71" s="1"/>
      <c r="Z71" s="1"/>
      <c r="AA71" s="1"/>
      <c r="AB71" s="1"/>
    </row>
    <row r="72" spans="1:28" ht="14.5" hidden="1" outlineLevel="1">
      <c r="A72" s="4" t="s">
        <v>6</v>
      </c>
      <c r="B72" s="1">
        <v>155.20120563263774</v>
      </c>
      <c r="C72" s="1">
        <v>377.32775788215878</v>
      </c>
      <c r="D72" s="1">
        <v>828.64656177034499</v>
      </c>
      <c r="E72" s="1">
        <v>1518.5299217295958</v>
      </c>
      <c r="F72" s="1">
        <v>2542.6730863994221</v>
      </c>
      <c r="G72" s="1">
        <v>3427.5336361978934</v>
      </c>
      <c r="H72" s="1">
        <v>4440.66022104272</v>
      </c>
      <c r="I72" s="1">
        <v>5356.7953901005567</v>
      </c>
      <c r="J72" s="1">
        <v>6151.6745696716316</v>
      </c>
      <c r="K72" s="1">
        <v>6903.7898166194118</v>
      </c>
      <c r="M72" s="29"/>
      <c r="N72" s="29"/>
      <c r="Q72" s="1"/>
      <c r="R72" s="1"/>
      <c r="S72" s="1"/>
      <c r="T72" s="1"/>
      <c r="U72" s="1"/>
      <c r="V72" s="1"/>
      <c r="W72" s="1"/>
      <c r="X72" s="1"/>
      <c r="Y72" s="1"/>
      <c r="Z72" s="1"/>
      <c r="AA72" s="1"/>
      <c r="AB72" s="1"/>
    </row>
    <row r="73" spans="1:28" ht="14.5" hidden="1" outlineLevel="1">
      <c r="A73" s="4" t="s">
        <v>11</v>
      </c>
      <c r="B73" s="1">
        <v>8760.3528281340114</v>
      </c>
      <c r="C73" s="1">
        <v>9732.1484638998154</v>
      </c>
      <c r="D73" s="1">
        <v>10627.462458964954</v>
      </c>
      <c r="E73" s="1">
        <v>11402.094656661682</v>
      </c>
      <c r="F73" s="1">
        <v>12107.576639891822</v>
      </c>
      <c r="G73" s="1">
        <v>12383.805431723385</v>
      </c>
      <c r="H73" s="1">
        <v>12417.84919005439</v>
      </c>
      <c r="I73" s="1">
        <v>12299.297315235244</v>
      </c>
      <c r="J73" s="1">
        <v>12056.655069212711</v>
      </c>
      <c r="K73" s="1">
        <v>11627.304388940436</v>
      </c>
      <c r="M73" s="29"/>
      <c r="N73" s="29"/>
      <c r="Q73" s="1"/>
      <c r="R73" s="1"/>
      <c r="S73" s="1"/>
      <c r="T73" s="1"/>
      <c r="U73" s="1"/>
      <c r="V73" s="1"/>
      <c r="W73" s="1"/>
      <c r="X73" s="1"/>
      <c r="Y73" s="1"/>
      <c r="Z73" s="1"/>
      <c r="AA73" s="1"/>
      <c r="AB73" s="1"/>
    </row>
    <row r="74" spans="1:28" ht="14.5" hidden="1" outlineLevel="1">
      <c r="A74" s="4" t="s">
        <v>2</v>
      </c>
      <c r="B74" s="1">
        <v>374.52243069527373</v>
      </c>
      <c r="C74" s="1">
        <v>565.35124987876407</v>
      </c>
      <c r="D74" s="1">
        <v>994.73542090464855</v>
      </c>
      <c r="E74" s="1">
        <v>1728.4062786448967</v>
      </c>
      <c r="F74" s="1">
        <v>2881.9927033166105</v>
      </c>
      <c r="G74" s="1">
        <v>4235.168084429386</v>
      </c>
      <c r="H74" s="1">
        <v>6056.3077667065618</v>
      </c>
      <c r="I74" s="1">
        <v>7669.9950355426481</v>
      </c>
      <c r="J74" s="1">
        <v>9558.3042364003741</v>
      </c>
      <c r="K74" s="1">
        <v>11658.47277795558</v>
      </c>
      <c r="M74" s="29"/>
      <c r="N74" s="29"/>
      <c r="Q74" s="1"/>
      <c r="R74" s="1"/>
      <c r="S74" s="1"/>
      <c r="T74" s="1"/>
      <c r="U74" s="1"/>
      <c r="V74" s="1"/>
      <c r="W74" s="1"/>
      <c r="X74" s="1"/>
      <c r="Y74" s="1"/>
      <c r="Z74" s="1"/>
      <c r="AA74" s="1"/>
      <c r="AB74" s="1"/>
    </row>
    <row r="75" spans="1:28" ht="14.5" hidden="1" outlineLevel="1">
      <c r="A75" s="4" t="s">
        <v>3</v>
      </c>
      <c r="B75" s="1">
        <v>3608.2342050819943</v>
      </c>
      <c r="C75" s="1">
        <v>4267.3858756290147</v>
      </c>
      <c r="D75" s="1">
        <v>5048.3045741732731</v>
      </c>
      <c r="E75" s="1">
        <v>6085.6303694129547</v>
      </c>
      <c r="F75" s="1">
        <v>7209.8021902362179</v>
      </c>
      <c r="G75" s="1">
        <v>8660.7897149180681</v>
      </c>
      <c r="H75" s="1">
        <v>9876.93455992696</v>
      </c>
      <c r="I75" s="1">
        <v>11223.597738799648</v>
      </c>
      <c r="J75" s="1">
        <v>12469.167178519463</v>
      </c>
      <c r="K75" s="1">
        <v>13485.661863498462</v>
      </c>
      <c r="M75" s="29"/>
      <c r="N75" s="29"/>
      <c r="Q75" s="1"/>
      <c r="R75" s="1"/>
      <c r="S75" s="1"/>
      <c r="T75" s="1"/>
      <c r="U75" s="1"/>
      <c r="V75" s="1"/>
      <c r="W75" s="1"/>
      <c r="X75" s="1"/>
      <c r="Y75" s="1"/>
      <c r="Z75" s="1"/>
      <c r="AA75" s="1"/>
      <c r="AB75" s="1"/>
    </row>
    <row r="76" spans="1:28" ht="14.5" hidden="1" outlineLevel="1">
      <c r="A76" s="4" t="s">
        <v>4</v>
      </c>
      <c r="B76" s="1">
        <v>1862.5768914168536</v>
      </c>
      <c r="C76" s="1">
        <v>2134.9476874115999</v>
      </c>
      <c r="D76" s="1">
        <v>2570.7334003290857</v>
      </c>
      <c r="E76" s="1">
        <v>3405.5446559181005</v>
      </c>
      <c r="F76" s="1">
        <v>4353.3449438582702</v>
      </c>
      <c r="G76" s="1">
        <v>5255.2614816941714</v>
      </c>
      <c r="H76" s="1">
        <v>6096.6197568664847</v>
      </c>
      <c r="I76" s="1">
        <v>7062.3478861835274</v>
      </c>
      <c r="J76" s="1">
        <v>8204.4669187169511</v>
      </c>
      <c r="K76" s="1">
        <v>9564.0777739391597</v>
      </c>
      <c r="M76" s="29"/>
      <c r="N76" s="29"/>
      <c r="Q76" s="1"/>
      <c r="R76" s="1"/>
      <c r="S76" s="1"/>
      <c r="T76" s="1"/>
      <c r="U76" s="1"/>
      <c r="V76" s="1"/>
      <c r="W76" s="1"/>
      <c r="X76" s="1"/>
      <c r="Y76" s="1"/>
      <c r="Z76" s="1"/>
      <c r="AA76" s="1"/>
      <c r="AB76" s="1"/>
    </row>
    <row r="77" spans="1:28" ht="14.5" hidden="1" outlineLevel="1">
      <c r="A77" s="4" t="s">
        <v>0</v>
      </c>
      <c r="B77" s="1">
        <v>20436.579247338024</v>
      </c>
      <c r="C77" s="1">
        <v>21206.887598146295</v>
      </c>
      <c r="D77" s="1">
        <v>21690.072065238655</v>
      </c>
      <c r="E77" s="1">
        <v>21840.361712748967</v>
      </c>
      <c r="F77" s="1">
        <v>21641.204706317654</v>
      </c>
      <c r="G77" s="1">
        <v>21105.243512531943</v>
      </c>
      <c r="H77" s="1">
        <v>20220.840896617156</v>
      </c>
      <c r="I77" s="1">
        <v>19076.631175751507</v>
      </c>
      <c r="J77" s="1">
        <v>17662.472665223591</v>
      </c>
      <c r="K77" s="1">
        <v>16025.096715161411</v>
      </c>
      <c r="L77" s="13" t="s">
        <v>95</v>
      </c>
      <c r="M77" s="29"/>
      <c r="N77" s="29"/>
      <c r="P77" s="8">
        <f>13476 *1.609344</f>
        <v>21687.519744000001</v>
      </c>
      <c r="Q77" s="102" t="s">
        <v>147</v>
      </c>
      <c r="R77" s="1"/>
      <c r="S77" s="1" t="s">
        <v>146</v>
      </c>
      <c r="T77" s="1"/>
      <c r="U77" s="1"/>
      <c r="V77" s="1"/>
      <c r="W77" s="1"/>
      <c r="X77" s="1"/>
      <c r="Y77" s="1"/>
      <c r="Z77" s="1"/>
      <c r="AA77" s="1"/>
      <c r="AB77" s="1"/>
    </row>
    <row r="78" spans="1:28" ht="14.5" hidden="1" outlineLevel="1">
      <c r="A78" s="4" t="s">
        <v>1</v>
      </c>
      <c r="B78" s="1">
        <v>7017.6688984149941</v>
      </c>
      <c r="C78" s="1">
        <v>7637.6727440434152</v>
      </c>
      <c r="D78" s="1">
        <v>8187.8985536531009</v>
      </c>
      <c r="E78" s="1">
        <v>8613.5165495719975</v>
      </c>
      <c r="F78" s="1">
        <v>8950.9754024541435</v>
      </c>
      <c r="G78" s="1">
        <v>9147.2600487878681</v>
      </c>
      <c r="H78" s="1">
        <v>9242.0456537587415</v>
      </c>
      <c r="I78" s="1">
        <v>9222.0303650571641</v>
      </c>
      <c r="J78" s="1">
        <v>9083.5565406026908</v>
      </c>
      <c r="K78" s="1">
        <v>8817.4869184918862</v>
      </c>
      <c r="L78" s="13"/>
      <c r="M78" s="29"/>
      <c r="N78" s="29"/>
      <c r="Q78" s="1"/>
      <c r="R78" s="1"/>
      <c r="S78" s="1"/>
      <c r="T78" s="1"/>
      <c r="U78" s="1"/>
      <c r="V78" s="1"/>
      <c r="W78" s="1"/>
      <c r="X78" s="1"/>
      <c r="Y78" s="1"/>
      <c r="Z78" s="1"/>
      <c r="AA78" s="1"/>
      <c r="AB78" s="1"/>
    </row>
    <row r="79" spans="1:28" ht="14.5" hidden="1" outlineLevel="1">
      <c r="A79" s="4" t="s">
        <v>7</v>
      </c>
      <c r="B79" s="1">
        <v>2030.4253315218809</v>
      </c>
      <c r="C79" s="1">
        <v>2827.7293538914651</v>
      </c>
      <c r="D79" s="1">
        <v>3542.7865382618779</v>
      </c>
      <c r="E79" s="1">
        <v>4124.8055087544853</v>
      </c>
      <c r="F79" s="1">
        <v>4702.4824938036054</v>
      </c>
      <c r="G79" s="1">
        <v>5229.7623055207696</v>
      </c>
      <c r="H79" s="1">
        <v>5831.0545012007969</v>
      </c>
      <c r="I79" s="1">
        <v>6746.8556906989434</v>
      </c>
      <c r="J79" s="1">
        <v>7826.5110246968052</v>
      </c>
      <c r="K79" s="1">
        <v>9095.5798591935854</v>
      </c>
      <c r="M79" s="29"/>
      <c r="N79" s="29"/>
      <c r="Q79" s="1"/>
      <c r="R79" s="1"/>
      <c r="S79" s="1"/>
      <c r="T79" s="1"/>
      <c r="U79" s="1"/>
      <c r="V79" s="1"/>
      <c r="W79" s="1"/>
      <c r="X79" s="1"/>
      <c r="Y79" s="1"/>
      <c r="Z79" s="1"/>
      <c r="AA79" s="1"/>
      <c r="AB79" s="1"/>
    </row>
    <row r="80" spans="1:28" ht="14.5" hidden="1" outlineLevel="1">
      <c r="A80" s="4" t="s">
        <v>8</v>
      </c>
      <c r="B80" s="1">
        <v>209.53984510304136</v>
      </c>
      <c r="C80" s="1">
        <v>345.13244526998835</v>
      </c>
      <c r="D80" s="1">
        <v>679.58155773701185</v>
      </c>
      <c r="E80" s="1">
        <v>1419.1387085801293</v>
      </c>
      <c r="F80" s="1">
        <v>2384.4351302984951</v>
      </c>
      <c r="G80" s="1">
        <v>3826.6487628465716</v>
      </c>
      <c r="H80" s="1">
        <v>5601.1673155833114</v>
      </c>
      <c r="I80" s="1">
        <v>7053.7620638340741</v>
      </c>
      <c r="J80" s="1">
        <v>8337.2019527158336</v>
      </c>
      <c r="K80" s="1">
        <v>9193.7602853010721</v>
      </c>
      <c r="M80" s="29"/>
      <c r="N80" s="29"/>
      <c r="Q80" s="1"/>
      <c r="R80" s="1"/>
      <c r="S80" s="1"/>
      <c r="T80" s="1"/>
      <c r="U80" s="1"/>
      <c r="V80" s="1"/>
      <c r="W80" s="1"/>
      <c r="X80" s="1"/>
      <c r="Y80" s="1"/>
      <c r="Z80" s="1"/>
    </row>
    <row r="81" spans="1:28" hidden="1" outlineLevel="1">
      <c r="H81" s="1">
        <f>AVERAGE(H71:H80)</f>
        <v>8233.7048811800596</v>
      </c>
    </row>
    <row r="82" spans="1:28" hidden="1" outlineLevel="1">
      <c r="A82" t="s">
        <v>27</v>
      </c>
    </row>
    <row r="83" spans="1:28" ht="14.5" hidden="1" outlineLevel="1">
      <c r="A83" t="s">
        <v>28</v>
      </c>
      <c r="B83" s="16"/>
      <c r="C83" s="16"/>
      <c r="D83" s="16"/>
      <c r="E83" s="16"/>
      <c r="F83" s="16"/>
      <c r="G83" s="16"/>
      <c r="H83" s="16"/>
      <c r="I83" s="16"/>
      <c r="J83" s="16"/>
      <c r="K83" s="16"/>
      <c r="M83" s="25"/>
      <c r="N83" s="25"/>
    </row>
    <row r="84" spans="1:28" ht="14.5" hidden="1" outlineLevel="1">
      <c r="A84" s="16"/>
      <c r="B84" s="67">
        <v>2010</v>
      </c>
      <c r="C84" s="67">
        <v>2020</v>
      </c>
      <c r="D84" s="67">
        <v>2030</v>
      </c>
      <c r="E84" s="67">
        <v>2040</v>
      </c>
      <c r="F84" s="67">
        <v>2050</v>
      </c>
      <c r="G84" s="67">
        <v>2060</v>
      </c>
      <c r="H84" s="67">
        <v>2070</v>
      </c>
      <c r="I84" s="67">
        <v>2080</v>
      </c>
      <c r="J84" s="67">
        <v>2090</v>
      </c>
      <c r="K84" s="67">
        <v>2100</v>
      </c>
      <c r="M84" s="36"/>
      <c r="N84" s="36"/>
      <c r="Q84" s="3"/>
      <c r="R84" s="3"/>
      <c r="S84" s="3"/>
      <c r="T84" s="3"/>
      <c r="U84" s="3"/>
      <c r="V84" s="3"/>
      <c r="W84" s="3"/>
      <c r="X84" s="3"/>
      <c r="Y84" s="3"/>
      <c r="Z84" s="3"/>
      <c r="AA84" s="3"/>
      <c r="AB84" s="3"/>
    </row>
    <row r="85" spans="1:28" ht="14.5" hidden="1" outlineLevel="1">
      <c r="A85" s="16" t="s">
        <v>5</v>
      </c>
      <c r="B85" s="2">
        <f>'SSP2 26 (base)'!B85</f>
        <v>2.4038655635663071</v>
      </c>
      <c r="C85" s="2">
        <f>'SSP2 26 (base)'!C85*'Transport demand all'!$B$200</f>
        <v>1.7668487590120954</v>
      </c>
      <c r="D85" s="2">
        <f>'SSP2 26 (base)'!D85*'Transport demand all'!$B$200</f>
        <v>1.7307983453494606</v>
      </c>
      <c r="E85" s="2">
        <f>'SSP2 26 (base)'!E85*'Transport demand all'!$B$200</f>
        <v>1.6947479316868259</v>
      </c>
      <c r="F85" s="2">
        <f>'SSP2 26 (base)'!F85*'Transport demand all'!$B$200</f>
        <v>1.658697518024191</v>
      </c>
      <c r="G85" s="2">
        <f>'SSP2 26 (base)'!G85*'Transport demand all'!$B$200</f>
        <v>1.622647104361556</v>
      </c>
      <c r="H85" s="2">
        <f>'SSP2 26 (base)'!H85*'Transport demand all'!$B$200</f>
        <v>1.5865966906989213</v>
      </c>
      <c r="I85" s="2">
        <f>'SSP2 26 (base)'!I85*'Transport demand all'!$B$200</f>
        <v>1.5505462770362866</v>
      </c>
      <c r="J85" s="2">
        <f>'SSP2 26 (base)'!J85*'Transport demand all'!$B$200</f>
        <v>1.5144958633736516</v>
      </c>
      <c r="K85" s="2">
        <f>'SSP2 26 (base)'!K85*'Transport demand all'!$B$200</f>
        <v>1.4784454497110167</v>
      </c>
      <c r="M85" s="36"/>
      <c r="N85" s="36"/>
      <c r="Q85" s="3"/>
      <c r="R85" s="3"/>
      <c r="S85" s="3"/>
      <c r="T85" s="3"/>
      <c r="U85" s="3"/>
      <c r="V85" s="3"/>
      <c r="W85" s="3"/>
      <c r="X85" s="3"/>
      <c r="Y85" s="3"/>
      <c r="Z85" s="3"/>
      <c r="AA85" s="3"/>
      <c r="AB85" s="3"/>
    </row>
    <row r="86" spans="1:28" ht="14.5" hidden="1" outlineLevel="1">
      <c r="A86" s="16" t="s">
        <v>6</v>
      </c>
      <c r="B86" s="2">
        <f>'SSP2 26 (base)'!B86</f>
        <v>2.4261944016164243</v>
      </c>
      <c r="C86" s="2">
        <f>'SSP2 26 (base)'!C86*'Transport demand all'!$B$200</f>
        <v>1.7919687018184773</v>
      </c>
      <c r="D86" s="2">
        <f>'SSP2 26 (base)'!D86*'Transport demand all'!$B$200</f>
        <v>1.7642916024246365</v>
      </c>
      <c r="E86" s="2">
        <f>'SSP2 26 (base)'!E86*'Transport demand all'!$B$200</f>
        <v>1.7366145030307956</v>
      </c>
      <c r="F86" s="2">
        <f>'SSP2 26 (base)'!F86*'Transport demand all'!$B$200</f>
        <v>1.7089374036369547</v>
      </c>
      <c r="G86" s="2">
        <f>'SSP2 26 (base)'!G86*'Transport demand all'!$B$200</f>
        <v>1.6812603042431138</v>
      </c>
      <c r="H86" s="2">
        <f>'SSP2 26 (base)'!H86*'Transport demand all'!$B$200</f>
        <v>1.6535832048492729</v>
      </c>
      <c r="I86" s="2">
        <f>'SSP2 26 (base)'!I86*'Transport demand all'!$B$200</f>
        <v>1.625906105455432</v>
      </c>
      <c r="J86" s="2">
        <f>'SSP2 26 (base)'!J86*'Transport demand all'!$B$200</f>
        <v>1.125</v>
      </c>
      <c r="K86" s="2">
        <f>'SSP2 26 (base)'!K86*'Transport demand all'!$B$200</f>
        <v>1.125</v>
      </c>
      <c r="M86" s="36"/>
      <c r="N86" s="36"/>
      <c r="Q86" s="3"/>
      <c r="R86" s="3"/>
      <c r="S86" s="3"/>
      <c r="T86" s="3"/>
      <c r="U86" s="3"/>
      <c r="V86" s="3"/>
      <c r="W86" s="3"/>
      <c r="X86" s="3"/>
      <c r="Y86" s="3"/>
      <c r="Z86" s="3"/>
      <c r="AA86" s="3"/>
      <c r="AB86" s="3"/>
    </row>
    <row r="87" spans="1:28" ht="14.5" hidden="1" outlineLevel="1">
      <c r="A87" s="16" t="s">
        <v>11</v>
      </c>
      <c r="B87" s="2">
        <f>'SSP2 26 (base)'!B87</f>
        <v>1.6064085358781917</v>
      </c>
      <c r="C87" s="2">
        <f>'SSP2 26 (base)'!C87*'Transport demand all'!$B$200</f>
        <v>1.205291291971275</v>
      </c>
      <c r="D87" s="2">
        <f>'SSP2 26 (base)'!D87*'Transport demand all'!$B$200</f>
        <v>1.2059424768243403</v>
      </c>
      <c r="E87" s="2">
        <f>'SSP2 26 (base)'!E87*'Transport demand all'!$B$200</f>
        <v>1.1906669640249148</v>
      </c>
      <c r="F87" s="2">
        <f>'SSP2 26 (base)'!F87*'Transport demand all'!$B$200</f>
        <v>1.1749299940219617</v>
      </c>
      <c r="G87" s="2">
        <f>'SSP2 26 (base)'!G87*'Transport demand all'!$B$200</f>
        <v>1.1586681635547154</v>
      </c>
      <c r="H87" s="2">
        <f>'SSP2 26 (base)'!H87*'Transport demand all'!$B$200</f>
        <v>1.1420254403131116</v>
      </c>
      <c r="I87" s="2">
        <f>'SSP2 26 (base)'!I87*'Transport demand all'!$B$200</f>
        <v>1.1250000000000002</v>
      </c>
      <c r="J87" s="2">
        <f>'SSP2 26 (base)'!J87*'Transport demand all'!$B$200</f>
        <v>1.125</v>
      </c>
      <c r="K87" s="2">
        <f>'SSP2 26 (base)'!K87*'Transport demand all'!$B$200</f>
        <v>1.125</v>
      </c>
      <c r="M87" s="36"/>
      <c r="N87" s="36"/>
      <c r="Q87" s="3"/>
      <c r="R87" s="3"/>
      <c r="S87" s="3"/>
      <c r="T87" s="3"/>
      <c r="U87" s="3"/>
      <c r="V87" s="3"/>
      <c r="W87" s="3"/>
      <c r="X87" s="3"/>
      <c r="Y87" s="3"/>
      <c r="Z87" s="3"/>
      <c r="AA87" s="3"/>
      <c r="AB87" s="3"/>
    </row>
    <row r="88" spans="1:28" ht="14.5" hidden="1" outlineLevel="1">
      <c r="A88" s="16" t="s">
        <v>2</v>
      </c>
      <c r="B88" s="2">
        <f>'SSP2 26 (base)'!B88</f>
        <v>2</v>
      </c>
      <c r="C88" s="2">
        <f>'SSP2 26 (base)'!C88*'Transport demand all'!$B$200</f>
        <v>1.5</v>
      </c>
      <c r="D88" s="2">
        <f>'SSP2 26 (base)'!D88*'Transport demand all'!$B$200</f>
        <v>1.5</v>
      </c>
      <c r="E88" s="2">
        <f>'SSP2 26 (base)'!E88*'Transport demand all'!$B$200</f>
        <v>1.5</v>
      </c>
      <c r="F88" s="2">
        <f>'SSP2 26 (base)'!F88*'Transport demand all'!$B$200</f>
        <v>1.5</v>
      </c>
      <c r="G88" s="2">
        <f>'SSP2 26 (base)'!G88*'Transport demand all'!$B$200</f>
        <v>1.4249999999999998</v>
      </c>
      <c r="H88" s="2">
        <f>'SSP2 26 (base)'!H88*'Transport demand all'!$B$200</f>
        <v>1.35</v>
      </c>
      <c r="I88" s="2">
        <f>'SSP2 26 (base)'!I88*'Transport demand all'!$B$200</f>
        <v>1.2749999999999999</v>
      </c>
      <c r="J88" s="2">
        <f>'SSP2 26 (base)'!J88*'Transport demand all'!$B$200</f>
        <v>1.2000000000000002</v>
      </c>
      <c r="K88" s="2">
        <f>'SSP2 26 (base)'!K88*'Transport demand all'!$B$200</f>
        <v>1.125</v>
      </c>
      <c r="M88" s="36"/>
      <c r="N88" s="36"/>
      <c r="Q88" s="3"/>
      <c r="R88" s="3"/>
      <c r="S88" s="3"/>
      <c r="T88" s="3"/>
      <c r="U88" s="3"/>
      <c r="V88" s="3"/>
      <c r="W88" s="3"/>
      <c r="X88" s="3"/>
      <c r="Y88" s="3"/>
      <c r="Z88" s="3"/>
      <c r="AA88" s="3"/>
      <c r="AB88" s="3"/>
    </row>
    <row r="89" spans="1:28" ht="14.5" hidden="1" outlineLevel="1">
      <c r="A89" s="16" t="s">
        <v>3</v>
      </c>
      <c r="B89" s="2">
        <f>'SSP2 26 (base)'!B89</f>
        <v>1.873182310852409</v>
      </c>
      <c r="C89" s="2">
        <f>'SSP2 26 (base)'!C89*'Transport demand all'!$B$200</f>
        <v>1.3573300997089601</v>
      </c>
      <c r="D89" s="2">
        <f>'SSP2 26 (base)'!D89*'Transport demand all'!$B$200</f>
        <v>1.3097734662786136</v>
      </c>
      <c r="E89" s="2">
        <f>'SSP2 26 (base)'!E89*'Transport demand all'!$B$200</f>
        <v>1.262216832848267</v>
      </c>
      <c r="F89" s="2">
        <f>'SSP2 26 (base)'!F89*'Transport demand all'!$B$200</f>
        <v>1.2146601994179202</v>
      </c>
      <c r="G89" s="2">
        <f>'SSP2 26 (base)'!G89*'Transport demand all'!$B$200</f>
        <v>1.1671035659875737</v>
      </c>
      <c r="H89" s="2">
        <f>'SSP2 26 (base)'!H89*'Transport demand all'!$B$200</f>
        <v>1.1195469325572271</v>
      </c>
      <c r="I89" s="2">
        <f>'SSP2 26 (base)'!I89*'Transport demand all'!$B$200</f>
        <v>1.125</v>
      </c>
      <c r="J89" s="2">
        <f>'SSP2 26 (base)'!J89*'Transport demand all'!$B$200</f>
        <v>1.125</v>
      </c>
      <c r="K89" s="2">
        <f>'SSP2 26 (base)'!K89*'Transport demand all'!$B$200</f>
        <v>1.125</v>
      </c>
      <c r="M89" s="36"/>
      <c r="N89" s="36"/>
      <c r="Q89" s="3"/>
      <c r="R89" s="3"/>
      <c r="S89" s="3"/>
      <c r="T89" s="3"/>
      <c r="U89" s="3"/>
      <c r="V89" s="3"/>
      <c r="W89" s="3"/>
      <c r="X89" s="3"/>
      <c r="Y89" s="3"/>
      <c r="Z89" s="3"/>
      <c r="AA89" s="3"/>
      <c r="AB89" s="3"/>
    </row>
    <row r="90" spans="1:28" ht="14.5" hidden="1" outlineLevel="1">
      <c r="A90" s="16" t="s">
        <v>4</v>
      </c>
      <c r="B90" s="2">
        <f>'SSP2 26 (base)'!B90</f>
        <v>2.423092450853046</v>
      </c>
      <c r="C90" s="2">
        <f>'SSP2 26 (base)'!C90*'Transport demand all'!$B$200</f>
        <v>1.7884790072096768</v>
      </c>
      <c r="D90" s="2">
        <f>'SSP2 26 (base)'!D90*'Transport demand all'!$B$200</f>
        <v>1.759638676279569</v>
      </c>
      <c r="E90" s="2">
        <f>'SSP2 26 (base)'!E90*'Transport demand all'!$B$200</f>
        <v>1.7307983453494613</v>
      </c>
      <c r="F90" s="2">
        <f>'SSP2 26 (base)'!F90*'Transport demand all'!$B$200</f>
        <v>1.7019580144193536</v>
      </c>
      <c r="G90" s="2">
        <f>'SSP2 26 (base)'!G90*'Transport demand all'!$B$200</f>
        <v>1.6731176834892458</v>
      </c>
      <c r="H90" s="2">
        <f>'SSP2 26 (base)'!H90*'Transport demand all'!$B$200</f>
        <v>1.6442773525591381</v>
      </c>
      <c r="I90" s="2">
        <f>'SSP2 26 (base)'!I90*'Transport demand all'!$B$200</f>
        <v>1.6154370216290304</v>
      </c>
      <c r="J90" s="2">
        <f>'SSP2 26 (base)'!J90*'Transport demand all'!$B$200</f>
        <v>1.5865966906989226</v>
      </c>
      <c r="K90" s="2">
        <f>'SSP2 26 (base)'!K90*'Transport demand all'!$B$200</f>
        <v>1.5577563597688149</v>
      </c>
      <c r="L90" s="12" t="s">
        <v>92</v>
      </c>
      <c r="M90" s="36"/>
      <c r="N90" s="36"/>
      <c r="Q90" s="3"/>
      <c r="R90" s="3"/>
      <c r="S90" s="3"/>
      <c r="T90" s="3"/>
      <c r="U90" s="3"/>
      <c r="V90" s="3"/>
      <c r="W90" s="3"/>
      <c r="X90" s="3"/>
      <c r="Y90" s="3"/>
      <c r="Z90" s="3"/>
      <c r="AA90" s="3"/>
      <c r="AB90" s="3"/>
    </row>
    <row r="91" spans="1:28" ht="14.5" hidden="1" outlineLevel="1">
      <c r="A91" s="16" t="s">
        <v>0</v>
      </c>
      <c r="B91" s="2">
        <f>'SSP2 26 (base)'!B91</f>
        <v>1.5</v>
      </c>
      <c r="C91" s="2">
        <f>'SSP2 26 (base)'!C91*'Transport demand all'!$B$200</f>
        <v>1.125</v>
      </c>
      <c r="D91" s="2">
        <f>'SSP2 26 (base)'!D91*'Transport demand all'!$B$200</f>
        <v>1.125</v>
      </c>
      <c r="E91" s="2">
        <f>'SSP2 26 (base)'!E91*'Transport demand all'!$B$200</f>
        <v>1.125</v>
      </c>
      <c r="F91" s="2">
        <f>'SSP2 26 (base)'!F91*'Transport demand all'!$B$200</f>
        <v>1.125</v>
      </c>
      <c r="G91" s="2">
        <f>'SSP2 26 (base)'!G91*'Transport demand all'!$B$200</f>
        <v>1.125</v>
      </c>
      <c r="H91" s="2">
        <f>'SSP2 26 (base)'!H91*'Transport demand all'!$B$200</f>
        <v>1.125</v>
      </c>
      <c r="I91" s="2">
        <f>'SSP2 26 (base)'!I91*'Transport demand all'!$B$200</f>
        <v>1.125</v>
      </c>
      <c r="J91" s="2">
        <f>'SSP2 26 (base)'!J91*'Transport demand all'!$B$200</f>
        <v>1.125</v>
      </c>
      <c r="K91" s="2">
        <f>'SSP2 26 (base)'!K91*'Transport demand all'!$B$200</f>
        <v>1.125</v>
      </c>
      <c r="M91" s="36"/>
      <c r="N91" s="36"/>
      <c r="Q91" s="3"/>
      <c r="R91" s="3"/>
      <c r="S91" s="3"/>
      <c r="T91" s="3"/>
      <c r="U91" s="3"/>
      <c r="V91" s="3"/>
      <c r="W91" s="3"/>
      <c r="X91" s="3"/>
      <c r="Y91" s="3"/>
      <c r="Z91" s="3"/>
      <c r="AA91" s="3"/>
      <c r="AB91" s="3"/>
    </row>
    <row r="92" spans="1:28" ht="14.5" hidden="1" outlineLevel="1">
      <c r="A92" s="16" t="s">
        <v>1</v>
      </c>
      <c r="B92" s="2">
        <f>'SSP2 26 (base)'!B92</f>
        <v>1.5</v>
      </c>
      <c r="C92" s="2">
        <f>'SSP2 26 (base)'!C92*'Transport demand all'!$B$200</f>
        <v>1.125</v>
      </c>
      <c r="D92" s="2">
        <f>'SSP2 26 (base)'!D92*'Transport demand all'!$B$200</f>
        <v>1.125</v>
      </c>
      <c r="E92" s="2">
        <f>'SSP2 26 (base)'!E92*'Transport demand all'!$B$200</f>
        <v>1.125</v>
      </c>
      <c r="F92" s="2">
        <f>'SSP2 26 (base)'!F92*'Transport demand all'!$B$200</f>
        <v>1.125</v>
      </c>
      <c r="G92" s="2">
        <f>'SSP2 26 (base)'!G92*'Transport demand all'!$B$200</f>
        <v>1.125</v>
      </c>
      <c r="H92" s="2">
        <f>'SSP2 26 (base)'!H92*'Transport demand all'!$B$200</f>
        <v>1.125</v>
      </c>
      <c r="I92" s="2">
        <f>'SSP2 26 (base)'!I92*'Transport demand all'!$B$200</f>
        <v>1.125</v>
      </c>
      <c r="J92" s="2">
        <f>'SSP2 26 (base)'!J92*'Transport demand all'!$B$200</f>
        <v>1.125</v>
      </c>
      <c r="K92" s="2">
        <f>'SSP2 26 (base)'!K92*'Transport demand all'!$B$200</f>
        <v>1.125</v>
      </c>
      <c r="M92" s="36"/>
      <c r="N92" s="36"/>
      <c r="Q92" s="3"/>
      <c r="R92" s="3"/>
      <c r="S92" s="3"/>
      <c r="T92" s="3"/>
      <c r="U92" s="3"/>
      <c r="V92" s="3"/>
      <c r="W92" s="3"/>
      <c r="X92" s="3"/>
      <c r="Y92" s="3"/>
      <c r="Z92" s="3"/>
      <c r="AA92" s="3"/>
      <c r="AB92" s="3"/>
    </row>
    <row r="93" spans="1:28" ht="14.5" hidden="1" outlineLevel="1">
      <c r="A93" s="16" t="s">
        <v>7</v>
      </c>
      <c r="B93" s="2">
        <f>'SSP2 26 (base)'!B93</f>
        <v>2.2153309191649067</v>
      </c>
      <c r="C93" s="2">
        <f>'SSP2 26 (base)'!C93*'Transport demand all'!$B$200</f>
        <v>1.6297472840605201</v>
      </c>
      <c r="D93" s="2">
        <f>'SSP2 26 (base)'!D93*'Transport demand all'!$B$200</f>
        <v>1.5979963787473601</v>
      </c>
      <c r="E93" s="2">
        <f>'SSP2 26 (base)'!E93*'Transport demand all'!$B$200</f>
        <v>1.5662454734342002</v>
      </c>
      <c r="F93" s="2">
        <f>'SSP2 26 (base)'!F93*'Transport demand all'!$B$200</f>
        <v>1.5344945681210402</v>
      </c>
      <c r="G93" s="2">
        <f>'SSP2 26 (base)'!G93*'Transport demand all'!$B$200</f>
        <v>1.5027436628078803</v>
      </c>
      <c r="H93" s="2">
        <f>'SSP2 26 (base)'!H93*'Transport demand all'!$B$200</f>
        <v>1.4709927574947204</v>
      </c>
      <c r="I93" s="2">
        <f>'SSP2 26 (base)'!I93*'Transport demand all'!$B$200</f>
        <v>1.125</v>
      </c>
      <c r="J93" s="2">
        <f>'SSP2 26 (base)'!J93*'Transport demand all'!$B$200</f>
        <v>1.125</v>
      </c>
      <c r="K93" s="2">
        <f>'SSP2 26 (base)'!K93*'Transport demand all'!$B$200</f>
        <v>1.125</v>
      </c>
      <c r="M93" s="36"/>
      <c r="N93" s="36"/>
      <c r="Q93" s="3"/>
      <c r="R93" s="3"/>
      <c r="S93" s="3"/>
      <c r="T93" s="3"/>
      <c r="U93" s="3"/>
      <c r="V93" s="3"/>
      <c r="W93" s="3"/>
      <c r="X93" s="3"/>
      <c r="Y93" s="3"/>
      <c r="Z93" s="3"/>
      <c r="AA93" s="3"/>
      <c r="AB93" s="3"/>
    </row>
    <row r="94" spans="1:28" ht="14.5" hidden="1" outlineLevel="1">
      <c r="A94" s="16" t="s">
        <v>8</v>
      </c>
      <c r="B94" s="2">
        <f>'SSP2 26 (base)'!B94</f>
        <v>2.4386325888010845</v>
      </c>
      <c r="C94" s="2">
        <f>'SSP2 26 (base)'!C94*'Transport demand all'!$B$200</f>
        <v>1.80596166240122</v>
      </c>
      <c r="D94" s="2">
        <f>'SSP2 26 (base)'!D94*'Transport demand all'!$B$200</f>
        <v>1.7829488832016267</v>
      </c>
      <c r="E94" s="2">
        <f>'SSP2 26 (base)'!E94*'Transport demand all'!$B$200</f>
        <v>1.7599361040020334</v>
      </c>
      <c r="F94" s="2">
        <f>'SSP2 26 (base)'!F94*'Transport demand all'!$B$200</f>
        <v>1.73692332480244</v>
      </c>
      <c r="G94" s="2">
        <f>'SSP2 26 (base)'!G94*'Transport demand all'!$B$200</f>
        <v>1.7139105456028467</v>
      </c>
      <c r="H94" s="2">
        <f>'SSP2 26 (base)'!H94*'Transport demand all'!$B$200</f>
        <v>1.6908977664032534</v>
      </c>
      <c r="I94" s="2">
        <f>'SSP2 26 (base)'!I94*'Transport demand all'!$B$200</f>
        <v>1.125</v>
      </c>
      <c r="J94" s="2">
        <f>'SSP2 26 (base)'!J94*'Transport demand all'!$B$200</f>
        <v>1.125</v>
      </c>
      <c r="K94" s="2">
        <f>'SSP2 26 (base)'!K94*'Transport demand all'!$B$200</f>
        <v>1.125</v>
      </c>
      <c r="M94" s="36"/>
      <c r="N94" s="36"/>
      <c r="Q94" s="3"/>
      <c r="R94" s="3"/>
      <c r="S94" s="3"/>
      <c r="T94" s="3"/>
      <c r="U94" s="3"/>
      <c r="V94" s="3"/>
      <c r="W94" s="3"/>
      <c r="X94" s="3"/>
      <c r="Y94" s="3"/>
      <c r="Z94" s="3"/>
    </row>
    <row r="95" spans="1:28" hidden="1" outlineLevel="1"/>
    <row r="96" spans="1:28" hidden="1" outlineLevel="1">
      <c r="A96" t="s">
        <v>29</v>
      </c>
    </row>
    <row r="97" spans="1:29" ht="14.5" hidden="1" outlineLevel="1">
      <c r="A97" s="16"/>
      <c r="B97" s="67">
        <v>2010</v>
      </c>
      <c r="C97" s="67">
        <v>2020</v>
      </c>
      <c r="D97" s="67">
        <v>2030</v>
      </c>
      <c r="E97" s="67">
        <v>2040</v>
      </c>
      <c r="F97" s="67">
        <v>2050</v>
      </c>
      <c r="G97" s="67">
        <v>2060</v>
      </c>
      <c r="H97" s="67">
        <v>2070</v>
      </c>
      <c r="I97" s="67">
        <v>2080</v>
      </c>
      <c r="J97" s="67">
        <v>2090</v>
      </c>
      <c r="K97" s="67">
        <v>2100</v>
      </c>
      <c r="T97" s="2"/>
      <c r="U97" s="2"/>
      <c r="V97" s="2"/>
      <c r="W97" s="2"/>
      <c r="X97" s="2"/>
      <c r="Y97" s="2"/>
      <c r="Z97" s="2"/>
      <c r="AA97" s="2"/>
      <c r="AB97" s="2"/>
      <c r="AC97" s="2"/>
    </row>
    <row r="98" spans="1:29" ht="14.5" hidden="1" outlineLevel="1">
      <c r="A98" s="16" t="s">
        <v>5</v>
      </c>
      <c r="B98" s="2">
        <f>B71/B85</f>
        <v>291.6266218822737</v>
      </c>
      <c r="C98" s="2">
        <f t="shared" ref="C98:K98" si="2">C71/C85</f>
        <v>428.87066824049288</v>
      </c>
      <c r="D98" s="2">
        <f t="shared" si="2"/>
        <v>503.75004147207642</v>
      </c>
      <c r="E98" s="2">
        <f t="shared" si="2"/>
        <v>660.64830369008541</v>
      </c>
      <c r="F98" s="2">
        <f t="shared" si="2"/>
        <v>846.87560070505572</v>
      </c>
      <c r="G98" s="2">
        <f t="shared" si="2"/>
        <v>1144.2118637402193</v>
      </c>
      <c r="H98" s="2">
        <f t="shared" si="2"/>
        <v>1609.4631767564047</v>
      </c>
      <c r="I98" s="2">
        <f t="shared" si="2"/>
        <v>2675.2794115641141</v>
      </c>
      <c r="J98" s="2">
        <f t="shared" si="2"/>
        <v>4355.4576597134073</v>
      </c>
      <c r="K98" s="2">
        <f t="shared" si="2"/>
        <v>6663.5929614814841</v>
      </c>
      <c r="N98" s="1"/>
      <c r="O98" s="1"/>
      <c r="P98" s="1"/>
      <c r="Q98" s="1"/>
      <c r="R98" s="1"/>
      <c r="T98" s="2"/>
      <c r="U98" s="2"/>
      <c r="V98" s="2"/>
      <c r="W98" s="2"/>
      <c r="X98" s="2"/>
      <c r="Y98" s="2"/>
      <c r="Z98" s="2"/>
      <c r="AA98" s="2"/>
      <c r="AB98" s="2"/>
      <c r="AC98" s="2"/>
    </row>
    <row r="99" spans="1:29" ht="14.5" hidden="1" outlineLevel="1">
      <c r="A99" s="16" t="s">
        <v>6</v>
      </c>
      <c r="B99" s="2">
        <f t="shared" ref="B99:K107" si="3">B72/B86</f>
        <v>63.968990089679835</v>
      </c>
      <c r="C99" s="2">
        <f t="shared" si="3"/>
        <v>210.5660425314623</v>
      </c>
      <c r="D99" s="2">
        <f t="shared" si="3"/>
        <v>469.67664564721042</v>
      </c>
      <c r="E99" s="2">
        <f t="shared" si="3"/>
        <v>874.41969365072589</v>
      </c>
      <c r="F99" s="2">
        <f t="shared" si="3"/>
        <v>1487.8678885418003</v>
      </c>
      <c r="G99" s="2">
        <f t="shared" si="3"/>
        <v>2038.6692218614737</v>
      </c>
      <c r="H99" s="2">
        <f t="shared" si="3"/>
        <v>2685.4773367436892</v>
      </c>
      <c r="I99" s="2">
        <f t="shared" si="3"/>
        <v>3294.6523616135055</v>
      </c>
      <c r="J99" s="2">
        <f t="shared" si="3"/>
        <v>5468.1551730414503</v>
      </c>
      <c r="K99" s="2">
        <f t="shared" si="3"/>
        <v>6136.7020592172548</v>
      </c>
      <c r="N99" s="1"/>
      <c r="O99" s="1"/>
      <c r="P99" s="1"/>
      <c r="Q99" s="1"/>
      <c r="R99" s="1"/>
      <c r="T99" s="2"/>
      <c r="U99" s="2"/>
      <c r="V99" s="2"/>
      <c r="W99" s="2"/>
      <c r="X99" s="2"/>
      <c r="Y99" s="2"/>
      <c r="Z99" s="2"/>
      <c r="AA99" s="2"/>
      <c r="AB99" s="2"/>
      <c r="AC99" s="2"/>
    </row>
    <row r="100" spans="1:29" ht="14.5" hidden="1" outlineLevel="1">
      <c r="A100" s="16" t="s">
        <v>11</v>
      </c>
      <c r="B100" s="2">
        <f t="shared" si="3"/>
        <v>5453.3779125774508</v>
      </c>
      <c r="C100" s="2">
        <f t="shared" si="3"/>
        <v>8074.5198515312559</v>
      </c>
      <c r="D100" s="2">
        <f t="shared" si="3"/>
        <v>8812.5782640567595</v>
      </c>
      <c r="E100" s="2">
        <f t="shared" si="3"/>
        <v>9576.2249236496773</v>
      </c>
      <c r="F100" s="2">
        <f t="shared" si="3"/>
        <v>10304.934508009086</v>
      </c>
      <c r="G100" s="2">
        <f t="shared" si="3"/>
        <v>10687.965563609438</v>
      </c>
      <c r="H100" s="2">
        <f t="shared" si="3"/>
        <v>10873.531141871727</v>
      </c>
      <c r="I100" s="2">
        <f t="shared" si="3"/>
        <v>10932.708724653548</v>
      </c>
      <c r="J100" s="2">
        <f t="shared" si="3"/>
        <v>10717.026728189077</v>
      </c>
      <c r="K100" s="2">
        <f t="shared" si="3"/>
        <v>10335.381679058166</v>
      </c>
      <c r="N100" s="1"/>
      <c r="O100" s="1"/>
      <c r="P100" s="1"/>
      <c r="Q100" s="1"/>
      <c r="R100" s="1"/>
      <c r="T100" s="2"/>
      <c r="U100" s="2"/>
      <c r="V100" s="2"/>
      <c r="W100" s="2"/>
      <c r="X100" s="2"/>
      <c r="Y100" s="2"/>
      <c r="Z100" s="2"/>
      <c r="AA100" s="2"/>
      <c r="AB100" s="2"/>
      <c r="AC100" s="2"/>
    </row>
    <row r="101" spans="1:29" ht="14.5" hidden="1" outlineLevel="1">
      <c r="A101" s="16" t="s">
        <v>2</v>
      </c>
      <c r="B101" s="2">
        <f t="shared" si="3"/>
        <v>187.26121534763686</v>
      </c>
      <c r="C101" s="2">
        <f t="shared" si="3"/>
        <v>376.90083325250936</v>
      </c>
      <c r="D101" s="2">
        <f t="shared" si="3"/>
        <v>663.15694726976574</v>
      </c>
      <c r="E101" s="2">
        <f t="shared" si="3"/>
        <v>1152.2708524299312</v>
      </c>
      <c r="F101" s="2">
        <f t="shared" si="3"/>
        <v>1921.3284688777403</v>
      </c>
      <c r="G101" s="2">
        <f t="shared" si="3"/>
        <v>2972.0477785469379</v>
      </c>
      <c r="H101" s="2">
        <f t="shared" si="3"/>
        <v>4486.1539012641197</v>
      </c>
      <c r="I101" s="2">
        <f t="shared" si="3"/>
        <v>6015.6823808177633</v>
      </c>
      <c r="J101" s="2">
        <f t="shared" si="3"/>
        <v>7965.2535303336435</v>
      </c>
      <c r="K101" s="2">
        <f t="shared" si="3"/>
        <v>10363.086913738292</v>
      </c>
      <c r="N101" s="1"/>
      <c r="O101" s="1"/>
      <c r="P101" s="1"/>
      <c r="Q101" s="1"/>
      <c r="R101" s="1"/>
      <c r="T101" s="2"/>
      <c r="U101" s="2"/>
      <c r="V101" s="2"/>
      <c r="W101" s="2"/>
      <c r="X101" s="2"/>
      <c r="Y101" s="2"/>
      <c r="Z101" s="2"/>
      <c r="AA101" s="2"/>
      <c r="AB101" s="2"/>
      <c r="AC101" s="2"/>
    </row>
    <row r="102" spans="1:29" ht="14.5" hidden="1" outlineLevel="1">
      <c r="A102" s="16" t="s">
        <v>3</v>
      </c>
      <c r="B102" s="2">
        <f t="shared" si="3"/>
        <v>1926.2589573782777</v>
      </c>
      <c r="C102" s="2">
        <f t="shared" si="3"/>
        <v>3143.9558266217123</v>
      </c>
      <c r="D102" s="2">
        <f t="shared" si="3"/>
        <v>3854.3341304025189</v>
      </c>
      <c r="E102" s="2">
        <f t="shared" si="3"/>
        <v>4821.3826745444121</v>
      </c>
      <c r="F102" s="2">
        <f t="shared" si="3"/>
        <v>5935.6536039389794</v>
      </c>
      <c r="G102" s="2">
        <f t="shared" si="3"/>
        <v>7420.7550789115494</v>
      </c>
      <c r="H102" s="2">
        <f t="shared" si="3"/>
        <v>8822.2603918590848</v>
      </c>
      <c r="I102" s="2">
        <f t="shared" si="3"/>
        <v>9976.531323377465</v>
      </c>
      <c r="J102" s="2">
        <f t="shared" si="3"/>
        <v>11083.704158683968</v>
      </c>
      <c r="K102" s="2">
        <f t="shared" si="3"/>
        <v>11987.254989776411</v>
      </c>
      <c r="N102" s="1"/>
      <c r="O102" s="1"/>
      <c r="P102" s="1"/>
      <c r="Q102" s="1"/>
      <c r="R102" s="1"/>
      <c r="T102" s="2"/>
      <c r="U102" s="2"/>
      <c r="V102" s="2"/>
      <c r="W102" s="2"/>
      <c r="X102" s="2"/>
      <c r="Y102" s="2"/>
      <c r="Z102" s="2"/>
      <c r="AA102" s="2"/>
      <c r="AB102" s="2"/>
      <c r="AC102" s="2"/>
    </row>
    <row r="103" spans="1:29" ht="14.5" hidden="1" outlineLevel="1">
      <c r="A103" s="16" t="s">
        <v>4</v>
      </c>
      <c r="B103" s="2">
        <f t="shared" si="3"/>
        <v>768.67760070860538</v>
      </c>
      <c r="C103" s="2">
        <f t="shared" si="3"/>
        <v>1193.7225311592958</v>
      </c>
      <c r="D103" s="2">
        <f t="shared" si="3"/>
        <v>1460.943905691154</v>
      </c>
      <c r="E103" s="2">
        <f t="shared" si="3"/>
        <v>1967.6149246782966</v>
      </c>
      <c r="F103" s="2">
        <f t="shared" si="3"/>
        <v>2557.8450860572339</v>
      </c>
      <c r="G103" s="2">
        <f t="shared" si="3"/>
        <v>3140.9993054011911</v>
      </c>
      <c r="H103" s="2">
        <f t="shared" si="3"/>
        <v>3707.7806535361947</v>
      </c>
      <c r="I103" s="2">
        <f t="shared" si="3"/>
        <v>4371.7878144588713</v>
      </c>
      <c r="J103" s="2">
        <f t="shared" si="3"/>
        <v>5171.1105707038532</v>
      </c>
      <c r="K103" s="2">
        <f t="shared" si="3"/>
        <v>6139.6493193316546</v>
      </c>
      <c r="N103" s="1"/>
      <c r="O103" s="1"/>
      <c r="P103" s="1"/>
      <c r="Q103" s="1"/>
      <c r="R103" s="1"/>
      <c r="T103" s="2"/>
      <c r="U103" s="2"/>
      <c r="V103" s="2"/>
      <c r="W103" s="2"/>
      <c r="X103" s="2"/>
      <c r="Y103" s="2"/>
      <c r="Z103" s="2"/>
      <c r="AA103" s="2"/>
      <c r="AB103" s="2"/>
      <c r="AC103" s="2"/>
    </row>
    <row r="104" spans="1:29" ht="14.5" hidden="1" outlineLevel="1">
      <c r="A104" s="16" t="s">
        <v>0</v>
      </c>
      <c r="B104" s="2">
        <f t="shared" si="3"/>
        <v>13624.386164892016</v>
      </c>
      <c r="C104" s="2">
        <f t="shared" si="3"/>
        <v>18850.566753907817</v>
      </c>
      <c r="D104" s="2">
        <f t="shared" si="3"/>
        <v>19280.064057989915</v>
      </c>
      <c r="E104" s="2">
        <f t="shared" si="3"/>
        <v>19413.654855776858</v>
      </c>
      <c r="F104" s="2">
        <f t="shared" si="3"/>
        <v>19236.626405615694</v>
      </c>
      <c r="G104" s="2">
        <f t="shared" si="3"/>
        <v>18760.216455583948</v>
      </c>
      <c r="H104" s="2">
        <f t="shared" si="3"/>
        <v>17974.080796993028</v>
      </c>
      <c r="I104" s="2">
        <f t="shared" si="3"/>
        <v>16957.005489556894</v>
      </c>
      <c r="J104" s="2">
        <f t="shared" si="3"/>
        <v>15699.97570242097</v>
      </c>
      <c r="K104" s="2">
        <f t="shared" si="3"/>
        <v>14244.53041347681</v>
      </c>
      <c r="N104" s="1"/>
      <c r="O104" s="1"/>
      <c r="P104" s="1"/>
      <c r="Q104" s="1"/>
      <c r="R104" s="1"/>
      <c r="T104" s="2"/>
      <c r="U104" s="2"/>
      <c r="V104" s="2"/>
      <c r="W104" s="2"/>
      <c r="X104" s="2"/>
      <c r="Y104" s="2"/>
      <c r="Z104" s="2"/>
      <c r="AA104" s="2"/>
      <c r="AB104" s="2"/>
      <c r="AC104" s="2"/>
    </row>
    <row r="105" spans="1:29" ht="14.5" hidden="1" outlineLevel="1">
      <c r="A105" s="16" t="s">
        <v>1</v>
      </c>
      <c r="B105" s="2">
        <f t="shared" si="3"/>
        <v>4678.4459322766625</v>
      </c>
      <c r="C105" s="2">
        <f t="shared" si="3"/>
        <v>6789.0424391497027</v>
      </c>
      <c r="D105" s="2">
        <f t="shared" si="3"/>
        <v>7278.1320476916453</v>
      </c>
      <c r="E105" s="2">
        <f t="shared" si="3"/>
        <v>7656.4591551751091</v>
      </c>
      <c r="F105" s="2">
        <f t="shared" si="3"/>
        <v>7956.4225799592386</v>
      </c>
      <c r="G105" s="2">
        <f t="shared" si="3"/>
        <v>8130.897821144772</v>
      </c>
      <c r="H105" s="2">
        <f t="shared" si="3"/>
        <v>8215.1516922299925</v>
      </c>
      <c r="I105" s="2">
        <f t="shared" si="3"/>
        <v>8197.3603244952574</v>
      </c>
      <c r="J105" s="2">
        <f t="shared" si="3"/>
        <v>8074.2724805357248</v>
      </c>
      <c r="K105" s="2">
        <f t="shared" si="3"/>
        <v>7837.7661497705658</v>
      </c>
      <c r="N105" s="1"/>
      <c r="O105" s="1"/>
      <c r="P105" s="1"/>
      <c r="Q105" s="1"/>
      <c r="R105" s="1"/>
      <c r="T105" s="2"/>
      <c r="U105" s="2"/>
      <c r="V105" s="2"/>
      <c r="W105" s="2"/>
      <c r="X105" s="2"/>
      <c r="Y105" s="2"/>
      <c r="Z105" s="2"/>
      <c r="AA105" s="2"/>
      <c r="AB105" s="2"/>
      <c r="AC105" s="2"/>
    </row>
    <row r="106" spans="1:29" ht="14.5" hidden="1" outlineLevel="1">
      <c r="A106" s="16" t="s">
        <v>7</v>
      </c>
      <c r="B106" s="2">
        <f t="shared" si="3"/>
        <v>916.53364919732724</v>
      </c>
      <c r="C106" s="2">
        <f t="shared" si="3"/>
        <v>1735.072290991134</v>
      </c>
      <c r="D106" s="2">
        <f t="shared" si="3"/>
        <v>2217.0178764979451</v>
      </c>
      <c r="E106" s="2">
        <f t="shared" si="3"/>
        <v>2633.5626047878077</v>
      </c>
      <c r="F106" s="2">
        <f t="shared" si="3"/>
        <v>3064.5155685117261</v>
      </c>
      <c r="G106" s="2">
        <f t="shared" si="3"/>
        <v>3480.1426450529466</v>
      </c>
      <c r="H106" s="2">
        <f t="shared" si="3"/>
        <v>3964.0266558020262</v>
      </c>
      <c r="I106" s="2">
        <f t="shared" si="3"/>
        <v>5997.2050583990604</v>
      </c>
      <c r="J106" s="2">
        <f t="shared" si="3"/>
        <v>6956.8986886193825</v>
      </c>
      <c r="K106" s="2">
        <f t="shared" si="3"/>
        <v>8084.9598748387425</v>
      </c>
      <c r="N106" s="1"/>
      <c r="O106" s="1"/>
      <c r="P106" s="1"/>
      <c r="Q106" s="1"/>
      <c r="R106" s="1"/>
      <c r="T106" s="2"/>
      <c r="U106" s="2"/>
      <c r="V106" s="2"/>
      <c r="W106" s="2"/>
      <c r="X106" s="2"/>
      <c r="Y106" s="2"/>
      <c r="Z106" s="2"/>
      <c r="AA106" s="2"/>
      <c r="AB106" s="2"/>
      <c r="AC106" s="2"/>
    </row>
    <row r="107" spans="1:29" ht="14.5" hidden="1" outlineLevel="1">
      <c r="A107" s="16" t="s">
        <v>8</v>
      </c>
      <c r="B107" s="2">
        <f t="shared" si="3"/>
        <v>85.925139385617058</v>
      </c>
      <c r="C107" s="2">
        <f t="shared" si="3"/>
        <v>191.10729339132132</v>
      </c>
      <c r="D107" s="2">
        <f t="shared" si="3"/>
        <v>381.15594010563711</v>
      </c>
      <c r="E107" s="2">
        <f t="shared" si="3"/>
        <v>806.35808615611518</v>
      </c>
      <c r="F107" s="2">
        <f t="shared" si="3"/>
        <v>1372.7923946036615</v>
      </c>
      <c r="G107" s="2">
        <f t="shared" si="3"/>
        <v>2232.7004012339485</v>
      </c>
      <c r="H107" s="2">
        <f t="shared" si="3"/>
        <v>3312.5404899538544</v>
      </c>
      <c r="I107" s="2">
        <f t="shared" si="3"/>
        <v>6270.010723408066</v>
      </c>
      <c r="J107" s="2">
        <f t="shared" si="3"/>
        <v>7410.846180191852</v>
      </c>
      <c r="K107" s="2">
        <f t="shared" si="3"/>
        <v>8172.2313647120645</v>
      </c>
      <c r="N107" s="1"/>
      <c r="O107" s="1"/>
      <c r="P107" s="1"/>
      <c r="Q107" s="1"/>
      <c r="R107" s="1"/>
      <c r="S107" s="1"/>
      <c r="T107" s="1"/>
      <c r="U107" s="1"/>
      <c r="V107" s="1"/>
      <c r="W107" s="1"/>
      <c r="X107" s="1"/>
      <c r="Y107" s="1"/>
    </row>
    <row r="108" spans="1:29" hidden="1" outlineLevel="1"/>
    <row r="109" spans="1:29" hidden="1" outlineLevel="1">
      <c r="A109" s="8" t="s">
        <v>30</v>
      </c>
    </row>
    <row r="110" spans="1:29" hidden="1" outlineLevel="1">
      <c r="A110" t="s">
        <v>31</v>
      </c>
    </row>
    <row r="111" spans="1:29" hidden="1" outlineLevel="1">
      <c r="A111" t="s">
        <v>32</v>
      </c>
    </row>
    <row r="112" spans="1:29" ht="14.5" hidden="1" outlineLevel="1">
      <c r="A112" s="21" t="s">
        <v>148</v>
      </c>
    </row>
    <row r="113" spans="1:25" ht="14.5" hidden="1" outlineLevel="1">
      <c r="A113" s="21" t="s">
        <v>151</v>
      </c>
    </row>
    <row r="114" spans="1:25" ht="14.5" hidden="1" outlineLevel="1">
      <c r="A114" s="21" t="s">
        <v>33</v>
      </c>
      <c r="B114" s="21"/>
      <c r="C114" s="21"/>
      <c r="D114" s="21"/>
      <c r="E114" s="8" t="s">
        <v>35</v>
      </c>
    </row>
    <row r="115" spans="1:25" hidden="1" outlineLevel="1">
      <c r="A115" s="37" t="s">
        <v>34</v>
      </c>
      <c r="B115" s="37">
        <v>0.3</v>
      </c>
      <c r="C115" s="37">
        <v>0.3</v>
      </c>
      <c r="D115" s="37">
        <v>0.3</v>
      </c>
      <c r="E115" s="37">
        <v>0.3</v>
      </c>
      <c r="F115" s="37">
        <v>0.3</v>
      </c>
      <c r="G115" s="37">
        <v>0.3</v>
      </c>
      <c r="H115" s="37">
        <v>0.3</v>
      </c>
      <c r="I115" s="37">
        <v>0.3</v>
      </c>
      <c r="J115" s="37">
        <v>0.3</v>
      </c>
      <c r="K115" s="37">
        <v>0.3</v>
      </c>
    </row>
    <row r="116" spans="1:25" ht="14.5" hidden="1" outlineLevel="1">
      <c r="A116" s="40"/>
      <c r="B116" s="42">
        <v>2010</v>
      </c>
      <c r="C116" s="42">
        <v>2020</v>
      </c>
      <c r="D116" s="42">
        <v>2030</v>
      </c>
      <c r="E116" s="42">
        <v>2040</v>
      </c>
      <c r="F116" s="42">
        <v>2050</v>
      </c>
      <c r="G116" s="42">
        <v>2060</v>
      </c>
      <c r="H116" s="42">
        <v>2070</v>
      </c>
      <c r="I116" s="42">
        <v>2080</v>
      </c>
      <c r="J116" s="42">
        <v>2090</v>
      </c>
      <c r="K116" s="42">
        <v>2100</v>
      </c>
    </row>
    <row r="117" spans="1:25" ht="14.5" hidden="1" outlineLevel="1">
      <c r="A117" s="42" t="s">
        <v>5</v>
      </c>
      <c r="B117" s="43">
        <f>'SSP2 26 (base)'!B117</f>
        <v>2.1378200572916701</v>
      </c>
      <c r="C117" s="43">
        <f>'Transport demand all'!$B$192*'SSP2 26 (base)'!C117</f>
        <v>2.1782716015125159</v>
      </c>
      <c r="D117" s="43">
        <f>'Transport demand all'!$B$192*'SSP2 26 (base)'!D117</f>
        <v>2.1676915388392826</v>
      </c>
      <c r="E117" s="43">
        <f>'Transport demand all'!$B$192*'SSP2 26 (base)'!E117</f>
        <v>2.1571114761660488</v>
      </c>
      <c r="F117" s="43">
        <f>'Transport demand all'!$B$192*'SSP2 26 (base)'!F117</f>
        <v>2.1465314134928151</v>
      </c>
      <c r="G117" s="43">
        <f>'Transport demand all'!$B$192*'SSP2 26 (base)'!G117</f>
        <v>2.1359513508195813</v>
      </c>
      <c r="H117" s="43">
        <f>'Transport demand all'!$B$192*'SSP2 26 (base)'!H117</f>
        <v>2.1253712881463471</v>
      </c>
      <c r="I117" s="43">
        <f>'Transport demand all'!$B$192*'SSP2 26 (base)'!I117</f>
        <v>2.0624640746934237</v>
      </c>
      <c r="J117" s="43">
        <f>'Transport demand all'!$B$192*'SSP2 26 (base)'!J117</f>
        <v>2.0014188029758024</v>
      </c>
      <c r="K117" s="43">
        <f>'Transport demand all'!$B$192*'SSP2 26 (base)'!K117</f>
        <v>1.9421803628266929</v>
      </c>
    </row>
    <row r="118" spans="1:25" ht="14.5" hidden="1" outlineLevel="1">
      <c r="A118" s="42" t="s">
        <v>6</v>
      </c>
      <c r="B118" s="43">
        <f>'SSP2 26 (base)'!B118</f>
        <v>1.9927996227424347</v>
      </c>
      <c r="C118" s="43">
        <f>'Transport demand all'!$B$192*'SSP2 26 (base)'!C118</f>
        <v>2.0305071097630099</v>
      </c>
      <c r="D118" s="43">
        <f>'Transport demand all'!$B$192*'SSP2 26 (base)'!D118</f>
        <v>2.049479945439677</v>
      </c>
      <c r="E118" s="43">
        <f>'Transport demand all'!$B$192*'SSP2 26 (base)'!E118</f>
        <v>2.0684527811163442</v>
      </c>
      <c r="F118" s="43">
        <f>'Transport demand all'!$B$192*'SSP2 26 (base)'!F118</f>
        <v>2.0874256167930119</v>
      </c>
      <c r="G118" s="43">
        <f>'Transport demand all'!$B$192*'SSP2 26 (base)'!G118</f>
        <v>2.1063984524696795</v>
      </c>
      <c r="H118" s="43">
        <f>'Transport demand all'!$B$192*'SSP2 26 (base)'!H118</f>
        <v>2.1253712881463471</v>
      </c>
      <c r="I118" s="43">
        <f>'Transport demand all'!$B$192*'SSP2 26 (base)'!I118</f>
        <v>2.0624640746934237</v>
      </c>
      <c r="J118" s="43">
        <f>'Transport demand all'!$B$192*'SSP2 26 (base)'!J118</f>
        <v>2.0014188029758024</v>
      </c>
      <c r="K118" s="43">
        <f>'Transport demand all'!$B$192*'SSP2 26 (base)'!K118</f>
        <v>1.9421803628266929</v>
      </c>
    </row>
    <row r="119" spans="1:25" ht="14.5" hidden="1" outlineLevel="1">
      <c r="A119" s="42" t="s">
        <v>11</v>
      </c>
      <c r="B119" s="43">
        <f>'SSP2 26 (base)'!B119</f>
        <v>3.0374470969511083</v>
      </c>
      <c r="C119" s="43">
        <f>'Transport demand all'!$B$192*'SSP2 26 (base)'!C119</f>
        <v>3.0949212632831689</v>
      </c>
      <c r="D119" s="43">
        <f>'Transport demand all'!$B$192*'SSP2 26 (base)'!D119</f>
        <v>2.9010112682558087</v>
      </c>
      <c r="E119" s="43">
        <f>'Transport demand all'!$B$192*'SSP2 26 (base)'!E119</f>
        <v>2.7071012732284476</v>
      </c>
      <c r="F119" s="43">
        <f>'Transport demand all'!$B$192*'SSP2 26 (base)'!F119</f>
        <v>2.5131912782010795</v>
      </c>
      <c r="G119" s="43">
        <f>'Transport demand all'!$B$192*'SSP2 26 (base)'!G119</f>
        <v>2.3192812831737188</v>
      </c>
      <c r="H119" s="43">
        <f>'Transport demand all'!$B$192*'SSP2 26 (base)'!H119</f>
        <v>2.1253712881463471</v>
      </c>
      <c r="I119" s="43">
        <f>'Transport demand all'!$B$192*'SSP2 26 (base)'!I119</f>
        <v>2.0624640746934237</v>
      </c>
      <c r="J119" s="43">
        <f>'Transport demand all'!$B$192*'SSP2 26 (base)'!J119</f>
        <v>2.0014188029758024</v>
      </c>
      <c r="K119" s="43">
        <f>'Transport demand all'!$B$192*'SSP2 26 (base)'!K119</f>
        <v>1.9421803628266929</v>
      </c>
    </row>
    <row r="120" spans="1:25" ht="14.5" hidden="1" outlineLevel="1">
      <c r="A120" s="42" t="s">
        <v>2</v>
      </c>
      <c r="B120" s="43">
        <f>'SSP2 26 (base)'!B120</f>
        <v>2.639329989612262</v>
      </c>
      <c r="C120" s="43">
        <f>'Transport demand all'!$B$192*'SSP2 26 (base)'!C120</f>
        <v>2.6892710374680209</v>
      </c>
      <c r="D120" s="43">
        <f>'Transport demand all'!$B$192*'SSP2 26 (base)'!D120</f>
        <v>2.5764910876036846</v>
      </c>
      <c r="E120" s="43">
        <f>'Transport demand all'!$B$192*'SSP2 26 (base)'!E120</f>
        <v>2.4637111377393501</v>
      </c>
      <c r="F120" s="43">
        <f>'Transport demand all'!$B$192*'SSP2 26 (base)'!F120</f>
        <v>2.3509311878750156</v>
      </c>
      <c r="G120" s="43">
        <f>'Transport demand all'!$B$192*'SSP2 26 (base)'!G120</f>
        <v>2.2381512380106812</v>
      </c>
      <c r="H120" s="43">
        <f>'Transport demand all'!$B$192*'SSP2 26 (base)'!H120</f>
        <v>2.1253712881463471</v>
      </c>
      <c r="I120" s="43">
        <f>'Transport demand all'!$B$192*'SSP2 26 (base)'!I120</f>
        <v>2.0624640746934237</v>
      </c>
      <c r="J120" s="43">
        <f>'Transport demand all'!$B$192*'SSP2 26 (base)'!J120</f>
        <v>2.0014188029758024</v>
      </c>
      <c r="K120" s="43">
        <f>'Transport demand all'!$B$192*'SSP2 26 (base)'!K120</f>
        <v>1.9421803628266929</v>
      </c>
    </row>
    <row r="121" spans="1:25" ht="14.5" hidden="1" outlineLevel="1">
      <c r="A121" s="42" t="s">
        <v>3</v>
      </c>
      <c r="B121" s="43">
        <f>'SSP2 26 (base)'!B121</f>
        <v>2.4602892978071242</v>
      </c>
      <c r="C121" s="43">
        <f>'Transport demand all'!$B$192*'SSP2 26 (base)'!C121</f>
        <v>2.5068425617204584</v>
      </c>
      <c r="D121" s="43">
        <f>'Transport demand all'!$B$192*'SSP2 26 (base)'!D121</f>
        <v>2.4305483070056368</v>
      </c>
      <c r="E121" s="43">
        <f>'Transport demand all'!$B$192*'SSP2 26 (base)'!E121</f>
        <v>2.354254052290814</v>
      </c>
      <c r="F121" s="43">
        <f>'Transport demand all'!$B$192*'SSP2 26 (base)'!F121</f>
        <v>2.2779597975759929</v>
      </c>
      <c r="G121" s="43">
        <f>'Transport demand all'!$B$192*'SSP2 26 (base)'!G121</f>
        <v>2.2016655428611696</v>
      </c>
      <c r="H121" s="43">
        <f>'Transport demand all'!$B$192*'SSP2 26 (base)'!H121</f>
        <v>2.1253712881463471</v>
      </c>
      <c r="I121" s="43">
        <f>'Transport demand all'!$B$192*'SSP2 26 (base)'!I121</f>
        <v>2.0624640746934237</v>
      </c>
      <c r="J121" s="43">
        <f>'Transport demand all'!$B$192*'SSP2 26 (base)'!J121</f>
        <v>2.0014188029758024</v>
      </c>
      <c r="K121" s="43">
        <f>'Transport demand all'!$B$192*'SSP2 26 (base)'!K121</f>
        <v>1.9421803628266929</v>
      </c>
    </row>
    <row r="122" spans="1:25" ht="14.5" hidden="1" outlineLevel="1">
      <c r="A122" s="42" t="s">
        <v>4</v>
      </c>
      <c r="B122" s="43">
        <f>'SSP2 26 (base)'!B122</f>
        <v>2.2933939494975801</v>
      </c>
      <c r="C122" s="43">
        <f>'Transport demand all'!$B$192*'SSP2 26 (base)'!C122</f>
        <v>2.3367892420281637</v>
      </c>
      <c r="D122" s="43">
        <f>'Transport demand all'!$B$192*'SSP2 26 (base)'!D122</f>
        <v>2.2945056512518001</v>
      </c>
      <c r="E122" s="43">
        <f>'Transport demand all'!$B$192*'SSP2 26 (base)'!E122</f>
        <v>2.2522220604754368</v>
      </c>
      <c r="F122" s="43">
        <f>'Transport demand all'!$B$192*'SSP2 26 (base)'!F122</f>
        <v>2.2099384696990731</v>
      </c>
      <c r="G122" s="43">
        <f>'Transport demand all'!$B$192*'SSP2 26 (base)'!G122</f>
        <v>2.1676548789227099</v>
      </c>
      <c r="H122" s="43">
        <f>'Transport demand all'!$B$192*'SSP2 26 (base)'!H122</f>
        <v>2.1253712881463471</v>
      </c>
      <c r="I122" s="43">
        <f>'Transport demand all'!$B$192*'SSP2 26 (base)'!I122</f>
        <v>2.0624640746934237</v>
      </c>
      <c r="J122" s="43">
        <f>'Transport demand all'!$B$192*'SSP2 26 (base)'!J122</f>
        <v>2.0014188029758024</v>
      </c>
      <c r="K122" s="43">
        <f>'Transport demand all'!$B$192*'SSP2 26 (base)'!K122</f>
        <v>1.9421803628266929</v>
      </c>
    </row>
    <row r="123" spans="1:25" ht="14.5" hidden="1" outlineLevel="1">
      <c r="A123" s="42" t="s">
        <v>0</v>
      </c>
      <c r="B123" s="43">
        <f>'SSP2 26 (base)'!B123</f>
        <v>3.2584888378733448</v>
      </c>
      <c r="C123" s="43">
        <f>'Transport demand all'!$B$192*'SSP2 26 (base)'!C123</f>
        <v>3.3201455263625306</v>
      </c>
      <c r="D123" s="43">
        <f>'Transport demand all'!$B$192*'SSP2 26 (base)'!D123</f>
        <v>3.081190678719294</v>
      </c>
      <c r="E123" s="43">
        <f>'Transport demand all'!$B$192*'SSP2 26 (base)'!E123</f>
        <v>2.842235831076056</v>
      </c>
      <c r="F123" s="43">
        <f>'Transport demand all'!$B$192*'SSP2 26 (base)'!F123</f>
        <v>2.6032809834328261</v>
      </c>
      <c r="G123" s="43">
        <f>'Transport demand all'!$B$192*'SSP2 26 (base)'!G123</f>
        <v>2.3643261357895882</v>
      </c>
      <c r="H123" s="43">
        <f>'Transport demand all'!$B$192*'SSP2 26 (base)'!H123</f>
        <v>2.1253712881463471</v>
      </c>
      <c r="I123" s="43">
        <f>'Transport demand all'!$B$192*'SSP2 26 (base)'!I123</f>
        <v>2.0624640746934237</v>
      </c>
      <c r="J123" s="43">
        <f>'Transport demand all'!$B$192*'SSP2 26 (base)'!J123</f>
        <v>2.0014188029758024</v>
      </c>
      <c r="K123" s="43">
        <f>'Transport demand all'!$B$192*'SSP2 26 (base)'!K123</f>
        <v>1.9421803628266929</v>
      </c>
    </row>
    <row r="124" spans="1:25" ht="14.5" hidden="1" outlineLevel="1">
      <c r="A124" s="42" t="s">
        <v>1</v>
      </c>
      <c r="B124" s="43">
        <f>'SSP2 26 (base)'!B124</f>
        <v>2.8313998684120483</v>
      </c>
      <c r="C124" s="43">
        <f>'Transport demand all'!$B$192*'SSP2 26 (base)'!C124</f>
        <v>2.8849752367379802</v>
      </c>
      <c r="D124" s="43">
        <f>'Transport demand all'!$B$192*'SSP2 26 (base)'!D124</f>
        <v>2.7330544470196529</v>
      </c>
      <c r="E124" s="43">
        <f>'Transport demand all'!$B$192*'SSP2 26 (base)'!E124</f>
        <v>2.5811336573013279</v>
      </c>
      <c r="F124" s="43">
        <f>'Transport demand all'!$B$192*'SSP2 26 (base)'!F124</f>
        <v>2.4292128675829998</v>
      </c>
      <c r="G124" s="43">
        <f>'Transport demand all'!$B$192*'SSP2 26 (base)'!G124</f>
        <v>2.2772920778646752</v>
      </c>
      <c r="H124" s="43">
        <f>'Transport demand all'!$B$192*'SSP2 26 (base)'!H124</f>
        <v>2.1253712881463471</v>
      </c>
      <c r="I124" s="43">
        <f>'Transport demand all'!$B$192*'SSP2 26 (base)'!I124</f>
        <v>2.0624640746934237</v>
      </c>
      <c r="J124" s="43">
        <f>'Transport demand all'!$B$192*'SSP2 26 (base)'!J124</f>
        <v>2.0014188029758024</v>
      </c>
      <c r="K124" s="43">
        <f>'Transport demand all'!$B$192*'SSP2 26 (base)'!K124</f>
        <v>1.9421803628266929</v>
      </c>
    </row>
    <row r="125" spans="1:25" ht="14.5" hidden="1" outlineLevel="1">
      <c r="A125" s="42" t="s">
        <v>7</v>
      </c>
      <c r="B125" s="43">
        <f>'SSP2 26 (base)'!B125</f>
        <v>1.8576167450844432</v>
      </c>
      <c r="C125" s="43">
        <f>'Transport demand all'!$B$192*'SSP2 26 (base)'!C125</f>
        <v>1.8927663198360074</v>
      </c>
      <c r="D125" s="43">
        <f>'Transport demand all'!$B$192*'SSP2 26 (base)'!D125</f>
        <v>1.9392873134980757</v>
      </c>
      <c r="E125" s="43">
        <f>'Transport demand all'!$B$192*'SSP2 26 (base)'!E125</f>
        <v>1.9858083071601433</v>
      </c>
      <c r="F125" s="43">
        <f>'Transport demand all'!$B$192*'SSP2 26 (base)'!F125</f>
        <v>2.032329300822211</v>
      </c>
      <c r="G125" s="43">
        <f>'Transport demand all'!$B$192*'SSP2 26 (base)'!G125</f>
        <v>2.0788502944842788</v>
      </c>
      <c r="H125" s="43">
        <f>'Transport demand all'!$B$192*'SSP2 26 (base)'!H125</f>
        <v>2.1253712881463471</v>
      </c>
      <c r="I125" s="43">
        <f>'Transport demand all'!$B$192*'SSP2 26 (base)'!I125</f>
        <v>2.0624640746934237</v>
      </c>
      <c r="J125" s="43">
        <f>'Transport demand all'!$B$192*'SSP2 26 (base)'!J125</f>
        <v>2.0014188029758024</v>
      </c>
      <c r="K125" s="43">
        <f>'Transport demand all'!$B$192*'SSP2 26 (base)'!K125</f>
        <v>1.9421803628266929</v>
      </c>
    </row>
    <row r="126" spans="1:25" ht="14.5" hidden="1" outlineLevel="1">
      <c r="A126" s="42" t="s">
        <v>8</v>
      </c>
      <c r="B126" s="43">
        <f>'SSP2 26 (base)'!B126</f>
        <v>1.731604087153183</v>
      </c>
      <c r="C126" s="43">
        <f>'Transport demand all'!$B$192*'SSP2 26 (base)'!C126</f>
        <v>1.7643692673027289</v>
      </c>
      <c r="D126" s="43">
        <f>'Transport demand all'!$B$192*'SSP2 26 (base)'!D126</f>
        <v>1.8365696714714526</v>
      </c>
      <c r="E126" s="43">
        <f>'Transport demand all'!$B$192*'SSP2 26 (base)'!E126</f>
        <v>1.9087700756401755</v>
      </c>
      <c r="F126" s="43">
        <f>'Transport demand all'!$B$192*'SSP2 26 (base)'!F126</f>
        <v>1.9809704798088987</v>
      </c>
      <c r="G126" s="43">
        <f>'Transport demand all'!$B$192*'SSP2 26 (base)'!G126</f>
        <v>2.0531708839776237</v>
      </c>
      <c r="H126" s="43">
        <f>'Transport demand all'!$B$192*'SSP2 26 (base)'!H126</f>
        <v>2.1253712881463471</v>
      </c>
      <c r="I126" s="43">
        <f>'Transport demand all'!$B$192*'SSP2 26 (base)'!I126</f>
        <v>2.0624640746934237</v>
      </c>
      <c r="J126" s="43">
        <f>'Transport demand all'!$B$192*'SSP2 26 (base)'!J126</f>
        <v>2.0014188029758024</v>
      </c>
      <c r="K126" s="43">
        <f>'Transport demand all'!$B$192*'SSP2 26 (base)'!K126</f>
        <v>1.9421803628266929</v>
      </c>
    </row>
    <row r="127" spans="1:25" hidden="1" outlineLevel="1">
      <c r="H127" s="108"/>
      <c r="I127" s="108"/>
      <c r="J127" s="108"/>
      <c r="K127" s="108"/>
      <c r="Y127" s="108"/>
    </row>
    <row r="128" spans="1:25" ht="14.5" hidden="1" outlineLevel="1">
      <c r="A128" t="s">
        <v>36</v>
      </c>
    </row>
    <row r="129" spans="1:26" ht="14.5" hidden="1" outlineLevel="1">
      <c r="A129" s="5" t="s">
        <v>37</v>
      </c>
      <c r="B129" s="32"/>
      <c r="C129" s="32"/>
      <c r="D129" s="32"/>
      <c r="E129" s="32"/>
      <c r="F129" s="32"/>
      <c r="G129" s="32"/>
      <c r="H129" s="32"/>
      <c r="I129" s="32"/>
      <c r="J129" s="32"/>
      <c r="K129" s="32"/>
      <c r="L129" s="5"/>
    </row>
    <row r="130" spans="1:26" ht="14.5" hidden="1" outlineLevel="1">
      <c r="A130" s="32"/>
      <c r="B130" s="68">
        <v>2010</v>
      </c>
      <c r="C130" s="68">
        <v>2020</v>
      </c>
      <c r="D130" s="68">
        <v>2030</v>
      </c>
      <c r="E130" s="68">
        <v>2040</v>
      </c>
      <c r="F130" s="68">
        <v>2050</v>
      </c>
      <c r="G130" s="68">
        <v>2060</v>
      </c>
      <c r="H130" s="68">
        <v>2070</v>
      </c>
      <c r="I130" s="68">
        <v>2080</v>
      </c>
      <c r="J130" s="68">
        <v>2090</v>
      </c>
      <c r="K130" s="68">
        <v>2100</v>
      </c>
      <c r="L130" s="5"/>
      <c r="N130" s="1"/>
      <c r="O130" s="1"/>
      <c r="P130" s="1"/>
      <c r="Q130" s="1"/>
      <c r="R130" s="1"/>
      <c r="S130" s="1"/>
      <c r="T130" s="1"/>
      <c r="U130" s="1"/>
      <c r="V130" s="1"/>
      <c r="W130" s="1"/>
      <c r="X130" s="1"/>
      <c r="Y130" s="1"/>
    </row>
    <row r="131" spans="1:26" ht="14.5" hidden="1" outlineLevel="1">
      <c r="A131" s="32" t="s">
        <v>5</v>
      </c>
      <c r="B131" s="6">
        <f>B98*B10</f>
        <v>249.70119034199391</v>
      </c>
      <c r="C131" s="6">
        <f t="shared" ref="C131:K131" si="4">C98*C10</f>
        <v>450.25657876536968</v>
      </c>
      <c r="D131" s="6">
        <f t="shared" si="4"/>
        <v>621.39517650629909</v>
      </c>
      <c r="E131" s="6">
        <f t="shared" si="4"/>
        <v>924.24629078577266</v>
      </c>
      <c r="F131" s="6">
        <f t="shared" si="4"/>
        <v>1295.340260527176</v>
      </c>
      <c r="G131" s="6">
        <f t="shared" si="4"/>
        <v>1854.4533709742343</v>
      </c>
      <c r="H131" s="6">
        <f t="shared" si="4"/>
        <v>2699.4864836285465</v>
      </c>
      <c r="I131" s="6">
        <f t="shared" si="4"/>
        <v>4543.8643587913921</v>
      </c>
      <c r="J131" s="6">
        <f t="shared" si="4"/>
        <v>7347.3407775124051</v>
      </c>
      <c r="K131" s="6">
        <f t="shared" si="4"/>
        <v>10972.445724187182</v>
      </c>
      <c r="L131" s="5"/>
      <c r="N131" s="1"/>
      <c r="O131" s="1"/>
      <c r="P131" s="1"/>
      <c r="Q131" s="1"/>
      <c r="R131" s="1"/>
      <c r="S131" s="1"/>
      <c r="T131" s="1"/>
      <c r="U131" s="1"/>
      <c r="V131" s="1"/>
      <c r="W131" s="1"/>
      <c r="X131" s="1"/>
      <c r="Y131" s="1"/>
    </row>
    <row r="132" spans="1:26" ht="14.5" hidden="1" outlineLevel="1">
      <c r="A132" s="32" t="s">
        <v>6</v>
      </c>
      <c r="B132" s="6">
        <f t="shared" ref="B132:K140" si="5">B99*B11</f>
        <v>93.386767276813472</v>
      </c>
      <c r="C132" s="6">
        <f t="shared" si="5"/>
        <v>315.77702961728875</v>
      </c>
      <c r="D132" s="6">
        <f t="shared" si="5"/>
        <v>701.18679218151522</v>
      </c>
      <c r="E132" s="6">
        <f t="shared" si="5"/>
        <v>1262.4918488894632</v>
      </c>
      <c r="F132" s="6">
        <f t="shared" si="5"/>
        <v>2019.3253912078167</v>
      </c>
      <c r="G132" s="6">
        <f t="shared" si="5"/>
        <v>2536.7279613038822</v>
      </c>
      <c r="H132" s="6">
        <f t="shared" si="5"/>
        <v>3003.0543691302892</v>
      </c>
      <c r="I132" s="6">
        <f t="shared" si="5"/>
        <v>3260.5223593661972</v>
      </c>
      <c r="J132" s="6">
        <f t="shared" si="5"/>
        <v>4699.7949086279214</v>
      </c>
      <c r="K132" s="6">
        <f t="shared" si="5"/>
        <v>4474.0852135207861</v>
      </c>
      <c r="L132" s="5"/>
      <c r="N132" s="1"/>
      <c r="O132" s="1"/>
      <c r="P132" s="1"/>
      <c r="Q132" s="1"/>
      <c r="R132" s="1"/>
      <c r="S132" s="1"/>
      <c r="T132" s="1"/>
      <c r="U132" s="1"/>
      <c r="V132" s="1"/>
      <c r="W132" s="1"/>
      <c r="X132" s="1"/>
      <c r="Y132" s="1"/>
    </row>
    <row r="133" spans="1:26" ht="14.5" hidden="1" outlineLevel="1">
      <c r="A133" s="32" t="s">
        <v>11</v>
      </c>
      <c r="B133" s="6">
        <f t="shared" si="5"/>
        <v>3326.434460825973</v>
      </c>
      <c r="C133" s="6">
        <f t="shared" si="5"/>
        <v>5179.8047830300638</v>
      </c>
      <c r="D133" s="6">
        <f t="shared" si="5"/>
        <v>5962.6513294295655</v>
      </c>
      <c r="E133" s="6">
        <f t="shared" si="5"/>
        <v>6819.3053093193848</v>
      </c>
      <c r="F133" s="6">
        <f t="shared" si="5"/>
        <v>7716.6427314084413</v>
      </c>
      <c r="G133" s="6">
        <f t="shared" si="5"/>
        <v>8383.2176150081214</v>
      </c>
      <c r="H133" s="6">
        <f t="shared" si="5"/>
        <v>8836.6299387658728</v>
      </c>
      <c r="I133" s="6">
        <f t="shared" si="5"/>
        <v>9104.7076934885754</v>
      </c>
      <c r="J133" s="6">
        <f t="shared" si="5"/>
        <v>9041.8588482587293</v>
      </c>
      <c r="K133" s="6">
        <f t="shared" si="5"/>
        <v>8752.1750044678774</v>
      </c>
      <c r="L133" s="5"/>
      <c r="N133" s="1"/>
      <c r="O133" s="1"/>
      <c r="P133" s="1"/>
      <c r="Q133" s="1"/>
      <c r="R133" s="1"/>
      <c r="S133" s="1"/>
      <c r="T133" s="1"/>
      <c r="U133" s="1"/>
      <c r="V133" s="1"/>
      <c r="W133" s="1"/>
      <c r="X133" s="1"/>
      <c r="Y133" s="1"/>
    </row>
    <row r="134" spans="1:26" ht="14.5" hidden="1" outlineLevel="1">
      <c r="A134" s="32" t="s">
        <v>2</v>
      </c>
      <c r="B134" s="6">
        <f t="shared" si="5"/>
        <v>52.233299246193447</v>
      </c>
      <c r="C134" s="6">
        <f t="shared" si="5"/>
        <v>105.29600994081491</v>
      </c>
      <c r="D134" s="6">
        <f t="shared" si="5"/>
        <v>183.25307785909501</v>
      </c>
      <c r="E134" s="6">
        <f t="shared" si="5"/>
        <v>314.00784627867722</v>
      </c>
      <c r="F134" s="6">
        <f t="shared" si="5"/>
        <v>510.32249021533744</v>
      </c>
      <c r="G134" s="6">
        <f t="shared" si="5"/>
        <v>758.97077082452404</v>
      </c>
      <c r="H134" s="6">
        <f t="shared" si="5"/>
        <v>1086.3265531243296</v>
      </c>
      <c r="I134" s="6">
        <f t="shared" si="5"/>
        <v>1355.048422561965</v>
      </c>
      <c r="J134" s="6">
        <f t="shared" si="5"/>
        <v>1641.4106243155964</v>
      </c>
      <c r="K134" s="6">
        <f t="shared" si="5"/>
        <v>1928.9955306466304</v>
      </c>
      <c r="L134" s="5"/>
      <c r="N134" s="1"/>
      <c r="O134" s="1"/>
      <c r="P134" s="1"/>
      <c r="Q134" s="1"/>
      <c r="R134" s="1"/>
      <c r="S134" s="1"/>
      <c r="T134" s="1"/>
      <c r="U134" s="1"/>
      <c r="V134" s="1"/>
      <c r="W134" s="1"/>
      <c r="X134" s="1"/>
      <c r="Y134" s="1"/>
    </row>
    <row r="135" spans="1:26" ht="14.5" hidden="1" outlineLevel="1">
      <c r="A135" s="32" t="s">
        <v>3</v>
      </c>
      <c r="B135" s="6">
        <f t="shared" si="5"/>
        <v>1128.3359700265842</v>
      </c>
      <c r="C135" s="6">
        <f t="shared" si="5"/>
        <v>1988.528497489697</v>
      </c>
      <c r="D135" s="6">
        <f t="shared" si="5"/>
        <v>2530.2923698239961</v>
      </c>
      <c r="E135" s="6">
        <f t="shared" si="5"/>
        <v>3196.5212976486846</v>
      </c>
      <c r="F135" s="6">
        <f t="shared" si="5"/>
        <v>3872.2929531986128</v>
      </c>
      <c r="G135" s="6">
        <f t="shared" si="5"/>
        <v>4654.8422056170748</v>
      </c>
      <c r="H135" s="6">
        <f t="shared" si="5"/>
        <v>5234.5457251511525</v>
      </c>
      <c r="I135" s="6">
        <f t="shared" si="5"/>
        <v>5519.4833285079612</v>
      </c>
      <c r="J135" s="6">
        <f t="shared" si="5"/>
        <v>5609.8893874555688</v>
      </c>
      <c r="K135" s="6">
        <f t="shared" si="5"/>
        <v>5416.9341381970244</v>
      </c>
      <c r="L135" s="5"/>
      <c r="N135" s="1"/>
      <c r="O135" s="1"/>
      <c r="P135" s="1"/>
      <c r="Q135" s="1"/>
      <c r="R135" s="1"/>
      <c r="S135" s="1"/>
      <c r="T135" s="1"/>
      <c r="U135" s="1"/>
      <c r="V135" s="1"/>
      <c r="W135" s="1"/>
      <c r="X135" s="1"/>
      <c r="Y135" s="1"/>
    </row>
    <row r="136" spans="1:26" ht="14.5" hidden="1" outlineLevel="1">
      <c r="A136" s="32" t="s">
        <v>4</v>
      </c>
      <c r="B136" s="6">
        <f t="shared" si="5"/>
        <v>292.75629954918696</v>
      </c>
      <c r="C136" s="6">
        <f t="shared" si="5"/>
        <v>531.62199705220883</v>
      </c>
      <c r="D136" s="6">
        <f t="shared" si="5"/>
        <v>722.20020978294508</v>
      </c>
      <c r="E136" s="6">
        <f t="shared" si="5"/>
        <v>1047.3779962887897</v>
      </c>
      <c r="F136" s="6">
        <f t="shared" si="5"/>
        <v>1422.315532949212</v>
      </c>
      <c r="G136" s="6">
        <f t="shared" si="5"/>
        <v>1772.4462981510285</v>
      </c>
      <c r="H136" s="6">
        <f t="shared" si="5"/>
        <v>2075.5941202944496</v>
      </c>
      <c r="I136" s="6">
        <f t="shared" si="5"/>
        <v>2376.4834877804146</v>
      </c>
      <c r="J136" s="6">
        <f t="shared" si="5"/>
        <v>2676.6573263484133</v>
      </c>
      <c r="K136" s="6">
        <f t="shared" si="5"/>
        <v>2970.4844779644941</v>
      </c>
      <c r="L136" s="5"/>
      <c r="N136" s="1"/>
      <c r="O136" s="1"/>
      <c r="P136" s="1"/>
      <c r="Q136" s="1"/>
      <c r="R136" s="1"/>
      <c r="S136" s="1"/>
      <c r="T136" s="1"/>
      <c r="U136" s="1"/>
      <c r="V136" s="1"/>
      <c r="W136" s="1"/>
      <c r="X136" s="1"/>
      <c r="Y136" s="1"/>
    </row>
    <row r="137" spans="1:26" ht="14.5" hidden="1" outlineLevel="1">
      <c r="A137" s="32" t="s">
        <v>0</v>
      </c>
      <c r="B137" s="6">
        <f t="shared" si="5"/>
        <v>4744.8097333909791</v>
      </c>
      <c r="C137" s="6">
        <f t="shared" si="5"/>
        <v>7266.5436597147909</v>
      </c>
      <c r="D137" s="6">
        <f t="shared" si="5"/>
        <v>8353.0286466173493</v>
      </c>
      <c r="E137" s="6">
        <f t="shared" si="5"/>
        <v>9380.8442834926063</v>
      </c>
      <c r="F137" s="6">
        <f t="shared" si="5"/>
        <v>10331.11156475264</v>
      </c>
      <c r="G137" s="6">
        <f t="shared" si="5"/>
        <v>11190.212156320624</v>
      </c>
      <c r="H137" s="6">
        <f t="shared" si="5"/>
        <v>11805.6826299205</v>
      </c>
      <c r="I137" s="6">
        <f t="shared" si="5"/>
        <v>12110.929301960578</v>
      </c>
      <c r="J137" s="6">
        <f t="shared" si="5"/>
        <v>11987.885389527075</v>
      </c>
      <c r="K137" s="6">
        <f t="shared" si="5"/>
        <v>11426.585116912724</v>
      </c>
      <c r="L137" s="5"/>
      <c r="N137" s="1"/>
      <c r="O137" s="1"/>
      <c r="P137" s="1"/>
      <c r="Q137" s="1"/>
      <c r="R137" s="1"/>
      <c r="S137" s="1"/>
      <c r="T137" s="1"/>
      <c r="U137" s="1"/>
      <c r="V137" s="1"/>
      <c r="W137" s="1"/>
      <c r="X137" s="1"/>
      <c r="Y137" s="1"/>
    </row>
    <row r="138" spans="1:26" ht="14.5" hidden="1" outlineLevel="1">
      <c r="A138" s="32" t="s">
        <v>1</v>
      </c>
      <c r="B138" s="6">
        <f t="shared" si="5"/>
        <v>591.99146021088518</v>
      </c>
      <c r="C138" s="6">
        <f t="shared" si="5"/>
        <v>858.31071089233615</v>
      </c>
      <c r="D138" s="6">
        <f t="shared" si="5"/>
        <v>912.45393656910915</v>
      </c>
      <c r="E138" s="6">
        <f t="shared" si="5"/>
        <v>947.74315028333001</v>
      </c>
      <c r="F138" s="6">
        <f t="shared" si="5"/>
        <v>973.1513601558247</v>
      </c>
      <c r="G138" s="6">
        <f t="shared" si="5"/>
        <v>983.34419971437273</v>
      </c>
      <c r="H138" s="6">
        <f t="shared" si="5"/>
        <v>969.17687133101458</v>
      </c>
      <c r="I138" s="6">
        <f t="shared" si="5"/>
        <v>934.87728434390283</v>
      </c>
      <c r="J138" s="6">
        <f t="shared" si="5"/>
        <v>885.00861096840868</v>
      </c>
      <c r="K138" s="6">
        <f t="shared" si="5"/>
        <v>825.64661306749792</v>
      </c>
      <c r="L138" s="5"/>
      <c r="N138" s="1"/>
      <c r="O138" s="1"/>
      <c r="P138" s="1"/>
      <c r="Q138" s="1"/>
      <c r="R138" s="1"/>
      <c r="S138" s="1"/>
      <c r="T138" s="1"/>
      <c r="U138" s="1"/>
      <c r="V138" s="1"/>
      <c r="W138" s="1"/>
      <c r="X138" s="1"/>
      <c r="Y138" s="1"/>
    </row>
    <row r="139" spans="1:26" ht="14.5" hidden="1" outlineLevel="1">
      <c r="A139" s="32" t="s">
        <v>7</v>
      </c>
      <c r="B139" s="6">
        <f t="shared" si="5"/>
        <v>703.81278276169985</v>
      </c>
      <c r="C139" s="6">
        <f t="shared" si="5"/>
        <v>1448.8971117833096</v>
      </c>
      <c r="D139" s="6">
        <f t="shared" si="5"/>
        <v>1944.719157731922</v>
      </c>
      <c r="E139" s="6">
        <f t="shared" si="5"/>
        <v>2357.8940790182933</v>
      </c>
      <c r="F139" s="6">
        <f t="shared" si="5"/>
        <v>2723.3731567444543</v>
      </c>
      <c r="G139" s="6">
        <f t="shared" si="5"/>
        <v>2996.4634180193025</v>
      </c>
      <c r="H139" s="6">
        <f t="shared" si="5"/>
        <v>3244.1540212969476</v>
      </c>
      <c r="I139" s="6">
        <f t="shared" si="5"/>
        <v>4584.4049694914384</v>
      </c>
      <c r="J139" s="6">
        <f t="shared" si="5"/>
        <v>4889.2831272880776</v>
      </c>
      <c r="K139" s="6">
        <f t="shared" si="5"/>
        <v>5147.4068937882312</v>
      </c>
      <c r="L139" s="5"/>
      <c r="N139" s="1"/>
      <c r="O139" s="1"/>
      <c r="P139" s="1"/>
      <c r="Q139" s="1"/>
      <c r="R139" s="1"/>
      <c r="S139" s="1"/>
      <c r="T139" s="1"/>
      <c r="U139" s="1"/>
      <c r="V139" s="1"/>
      <c r="W139" s="1"/>
      <c r="X139" s="1"/>
      <c r="Y139" s="1"/>
    </row>
    <row r="140" spans="1:26" ht="14.5" hidden="1" outlineLevel="1">
      <c r="A140" s="32" t="s">
        <v>8</v>
      </c>
      <c r="B140" s="6">
        <f t="shared" si="5"/>
        <v>122.84025075882209</v>
      </c>
      <c r="C140" s="6">
        <f t="shared" si="5"/>
        <v>306.04884613166615</v>
      </c>
      <c r="D140" s="6">
        <f t="shared" si="5"/>
        <v>658.19382555482696</v>
      </c>
      <c r="E140" s="6">
        <f t="shared" si="5"/>
        <v>1461.0036020852826</v>
      </c>
      <c r="F140" s="6">
        <f t="shared" si="5"/>
        <v>2539.8730780742744</v>
      </c>
      <c r="G140" s="6">
        <f t="shared" si="5"/>
        <v>4105.3187562679304</v>
      </c>
      <c r="H140" s="6">
        <f t="shared" si="5"/>
        <v>5897.1697979360606</v>
      </c>
      <c r="I140" s="6">
        <f t="shared" si="5"/>
        <v>10536.329944189682</v>
      </c>
      <c r="J140" s="6">
        <f t="shared" si="5"/>
        <v>11476.054224718437</v>
      </c>
      <c r="K140" s="6">
        <f t="shared" si="5"/>
        <v>11428.473353649935</v>
      </c>
      <c r="L140" s="5"/>
      <c r="N140" s="1"/>
      <c r="O140" s="1"/>
      <c r="P140" s="1"/>
      <c r="Q140" s="1"/>
      <c r="R140" s="1"/>
      <c r="S140" s="1"/>
      <c r="T140" s="1"/>
      <c r="U140" s="1"/>
      <c r="V140" s="1"/>
      <c r="W140" s="1"/>
    </row>
    <row r="141" spans="1:26" ht="14.5" hidden="1" outlineLevel="1">
      <c r="A141" s="32"/>
      <c r="B141" s="6"/>
      <c r="C141" s="6"/>
      <c r="D141" s="6"/>
      <c r="E141" s="6"/>
      <c r="F141" s="6"/>
      <c r="G141" s="6"/>
      <c r="H141" s="6"/>
      <c r="I141" s="6"/>
      <c r="J141" s="6"/>
      <c r="K141" s="6"/>
      <c r="L141" s="5"/>
    </row>
    <row r="142" spans="1:26" ht="14.5" hidden="1" outlineLevel="1">
      <c r="A142" t="s">
        <v>38</v>
      </c>
    </row>
    <row r="143" spans="1:26" ht="14.5" hidden="1" outlineLevel="1">
      <c r="A143" s="24" t="s">
        <v>39</v>
      </c>
      <c r="B143" s="23"/>
      <c r="C143" s="23"/>
      <c r="D143" s="23"/>
      <c r="E143" s="23"/>
      <c r="F143" s="23"/>
      <c r="G143" s="23"/>
      <c r="H143" s="23"/>
      <c r="I143" s="23"/>
      <c r="J143" s="23"/>
      <c r="K143" s="23"/>
      <c r="L143" s="32"/>
    </row>
    <row r="144" spans="1:26" ht="14.5" hidden="1" outlineLevel="1">
      <c r="A144" s="23"/>
      <c r="B144" s="69">
        <v>2010</v>
      </c>
      <c r="C144" s="69">
        <v>2020</v>
      </c>
      <c r="D144" s="69">
        <v>2030</v>
      </c>
      <c r="E144" s="69">
        <v>2040</v>
      </c>
      <c r="F144" s="69">
        <v>2050</v>
      </c>
      <c r="G144" s="69">
        <v>2060</v>
      </c>
      <c r="H144" s="69">
        <v>2070</v>
      </c>
      <c r="I144" s="69">
        <v>2080</v>
      </c>
      <c r="J144" s="69">
        <v>2090</v>
      </c>
      <c r="K144" s="69">
        <v>2100</v>
      </c>
      <c r="L144" s="6"/>
      <c r="O144" s="1"/>
      <c r="P144" s="1"/>
      <c r="Q144" s="1"/>
      <c r="R144" s="1"/>
      <c r="S144" s="1"/>
      <c r="T144" s="1"/>
      <c r="U144" s="1"/>
      <c r="V144" s="1"/>
      <c r="W144" s="1"/>
      <c r="X144" s="1"/>
      <c r="Y144" s="1"/>
      <c r="Z144" s="1"/>
    </row>
    <row r="145" spans="1:26" ht="14.5" hidden="1" outlineLevel="1">
      <c r="A145" s="23" t="s">
        <v>5</v>
      </c>
      <c r="B145" s="46">
        <f>B71*B10</f>
        <v>600.24809264463488</v>
      </c>
      <c r="C145" s="46">
        <f t="shared" ref="C145:K145" si="6">C71*C10</f>
        <v>795.53527742862514</v>
      </c>
      <c r="D145" s="46">
        <f t="shared" si="6"/>
        <v>1075.5097433052385</v>
      </c>
      <c r="E145" s="46">
        <f t="shared" si="6"/>
        <v>1566.3644896784087</v>
      </c>
      <c r="F145" s="46">
        <f t="shared" si="6"/>
        <v>2148.577675133236</v>
      </c>
      <c r="G145" s="46">
        <f t="shared" si="6"/>
        <v>3009.1233925848678</v>
      </c>
      <c r="H145" s="46">
        <f t="shared" si="6"/>
        <v>4282.9963215115195</v>
      </c>
      <c r="I145" s="46">
        <f t="shared" si="6"/>
        <v>7045.4719648818655</v>
      </c>
      <c r="J145" s="46">
        <f t="shared" si="6"/>
        <v>11127.517214339086</v>
      </c>
      <c r="K145" s="46">
        <f t="shared" si="6"/>
        <v>16222.16245312564</v>
      </c>
      <c r="L145" s="6"/>
      <c r="O145" s="1"/>
      <c r="P145" s="1"/>
      <c r="Q145" s="1"/>
      <c r="R145" s="1"/>
      <c r="S145" s="1"/>
      <c r="T145" s="1"/>
      <c r="U145" s="1"/>
      <c r="V145" s="1"/>
      <c r="W145" s="1"/>
      <c r="X145" s="1"/>
      <c r="Y145" s="1"/>
      <c r="Z145" s="1"/>
    </row>
    <row r="146" spans="1:26" ht="14.5" hidden="1" outlineLevel="1">
      <c r="A146" s="23" t="s">
        <v>6</v>
      </c>
      <c r="B146" s="46">
        <f t="shared" ref="B146:K154" si="7">B72*B11</f>
        <v>226.57445195206074</v>
      </c>
      <c r="C146" s="46">
        <f t="shared" si="7"/>
        <v>565.86255382738773</v>
      </c>
      <c r="D146" s="46">
        <f t="shared" si="7"/>
        <v>1237.097969176916</v>
      </c>
      <c r="E146" s="46">
        <f t="shared" si="7"/>
        <v>2192.4616547396054</v>
      </c>
      <c r="F146" s="46">
        <f t="shared" si="7"/>
        <v>3450.9006911488641</v>
      </c>
      <c r="G146" s="46">
        <f t="shared" si="7"/>
        <v>4264.9000240037785</v>
      </c>
      <c r="H146" s="46">
        <f t="shared" si="7"/>
        <v>4965.8002680430754</v>
      </c>
      <c r="I146" s="46">
        <f t="shared" si="7"/>
        <v>5301.3032110674512</v>
      </c>
      <c r="J146" s="46">
        <f t="shared" si="7"/>
        <v>5287.2692722064121</v>
      </c>
      <c r="K146" s="46">
        <f t="shared" si="7"/>
        <v>5033.3458652108848</v>
      </c>
      <c r="L146" s="6"/>
      <c r="O146" s="1"/>
      <c r="P146" s="1"/>
      <c r="Q146" s="1"/>
      <c r="R146" s="1"/>
      <c r="S146" s="1"/>
      <c r="T146" s="1"/>
      <c r="U146" s="1"/>
      <c r="V146" s="1"/>
      <c r="W146" s="1"/>
      <c r="X146" s="1"/>
      <c r="Y146" s="1"/>
      <c r="Z146" s="1"/>
    </row>
    <row r="147" spans="1:26" ht="14.5" hidden="1" outlineLevel="1">
      <c r="A147" s="23" t="s">
        <v>11</v>
      </c>
      <c r="B147" s="46">
        <f t="shared" si="7"/>
        <v>5343.612711910213</v>
      </c>
      <c r="C147" s="46">
        <f t="shared" si="7"/>
        <v>6243.1735990972957</v>
      </c>
      <c r="D147" s="46">
        <f t="shared" si="7"/>
        <v>7190.614512652236</v>
      </c>
      <c r="E147" s="46">
        <f t="shared" si="7"/>
        <v>8119.5215494062941</v>
      </c>
      <c r="F147" s="46">
        <f t="shared" si="7"/>
        <v>9066.5149982833336</v>
      </c>
      <c r="G147" s="46">
        <f t="shared" si="7"/>
        <v>9713.3673586610021</v>
      </c>
      <c r="H147" s="46">
        <f t="shared" si="7"/>
        <v>10091.656196703121</v>
      </c>
      <c r="I147" s="46">
        <f t="shared" si="7"/>
        <v>10242.79615517465</v>
      </c>
      <c r="J147" s="46">
        <f t="shared" si="7"/>
        <v>10172.09120429107</v>
      </c>
      <c r="K147" s="46">
        <f t="shared" si="7"/>
        <v>9846.1968800263621</v>
      </c>
      <c r="L147" s="6"/>
      <c r="O147" s="1"/>
      <c r="P147" s="1"/>
      <c r="Q147" s="1"/>
      <c r="R147" s="1"/>
      <c r="S147" s="1"/>
      <c r="T147" s="1"/>
      <c r="U147" s="1"/>
      <c r="V147" s="1"/>
      <c r="W147" s="1"/>
      <c r="X147" s="1"/>
      <c r="Y147" s="1"/>
      <c r="Z147" s="1"/>
    </row>
    <row r="148" spans="1:26" ht="14.5" hidden="1" outlineLevel="1">
      <c r="A148" s="23" t="s">
        <v>2</v>
      </c>
      <c r="B148" s="46">
        <f t="shared" si="7"/>
        <v>104.46659849238689</v>
      </c>
      <c r="C148" s="46">
        <f t="shared" si="7"/>
        <v>157.94401491122238</v>
      </c>
      <c r="D148" s="46">
        <f t="shared" si="7"/>
        <v>274.87961678864247</v>
      </c>
      <c r="E148" s="46">
        <f t="shared" si="7"/>
        <v>471.01176941801583</v>
      </c>
      <c r="F148" s="46">
        <f t="shared" si="7"/>
        <v>765.48373532300616</v>
      </c>
      <c r="G148" s="46">
        <f t="shared" si="7"/>
        <v>1081.5333484249468</v>
      </c>
      <c r="H148" s="46">
        <f t="shared" si="7"/>
        <v>1466.5408467178452</v>
      </c>
      <c r="I148" s="46">
        <f t="shared" si="7"/>
        <v>1727.6867387665054</v>
      </c>
      <c r="J148" s="46">
        <f t="shared" si="7"/>
        <v>1969.692749178716</v>
      </c>
      <c r="K148" s="46">
        <f t="shared" si="7"/>
        <v>2170.1199719774595</v>
      </c>
      <c r="L148" s="6"/>
      <c r="O148" s="1"/>
      <c r="P148" s="1"/>
      <c r="Q148" s="1"/>
      <c r="R148" s="1"/>
      <c r="S148" s="1"/>
      <c r="T148" s="1"/>
      <c r="U148" s="1"/>
      <c r="V148" s="1"/>
      <c r="W148" s="1"/>
      <c r="X148" s="1"/>
      <c r="Y148" s="1"/>
      <c r="Z148" s="1"/>
    </row>
    <row r="149" spans="1:26" ht="14.5" hidden="1" outlineLevel="1">
      <c r="A149" s="23" t="s">
        <v>3</v>
      </c>
      <c r="B149" s="46">
        <f t="shared" si="7"/>
        <v>2113.5789797522912</v>
      </c>
      <c r="C149" s="46">
        <f t="shared" si="7"/>
        <v>2699.089583771799</v>
      </c>
      <c r="D149" s="46">
        <f t="shared" si="7"/>
        <v>3314.1098079227027</v>
      </c>
      <c r="E149" s="46">
        <f t="shared" si="7"/>
        <v>4034.7029884501553</v>
      </c>
      <c r="F149" s="46">
        <f t="shared" si="7"/>
        <v>4703.5201307368343</v>
      </c>
      <c r="G149" s="46">
        <f t="shared" si="7"/>
        <v>5432.6829372851507</v>
      </c>
      <c r="H149" s="46">
        <f t="shared" si="7"/>
        <v>5860.3196099235201</v>
      </c>
      <c r="I149" s="46">
        <f t="shared" si="7"/>
        <v>6209.418744571456</v>
      </c>
      <c r="J149" s="46">
        <f t="shared" si="7"/>
        <v>6311.1255608875144</v>
      </c>
      <c r="K149" s="46">
        <f t="shared" si="7"/>
        <v>6094.0509054716522</v>
      </c>
      <c r="L149" s="6"/>
      <c r="O149" s="1"/>
      <c r="P149" s="1"/>
      <c r="Q149" s="1"/>
      <c r="R149" s="1"/>
      <c r="S149" s="1"/>
      <c r="T149" s="1"/>
      <c r="U149" s="1"/>
      <c r="V149" s="1"/>
      <c r="W149" s="1"/>
      <c r="X149" s="1"/>
      <c r="Y149" s="1"/>
      <c r="Z149" s="1"/>
    </row>
    <row r="150" spans="1:26" ht="14.5" hidden="1" outlineLevel="1">
      <c r="A150" s="23" t="s">
        <v>4</v>
      </c>
      <c r="B150" s="46">
        <f t="shared" si="7"/>
        <v>709.37557937730787</v>
      </c>
      <c r="C150" s="46">
        <f t="shared" si="7"/>
        <v>950.79478149876024</v>
      </c>
      <c r="D150" s="46">
        <f t="shared" si="7"/>
        <v>1270.8114211512884</v>
      </c>
      <c r="E150" s="46">
        <f t="shared" si="7"/>
        <v>1812.8001029320712</v>
      </c>
      <c r="F150" s="46">
        <f t="shared" si="7"/>
        <v>2420.7213203360452</v>
      </c>
      <c r="G150" s="46">
        <f t="shared" si="7"/>
        <v>2965.5112444715382</v>
      </c>
      <c r="H150" s="46">
        <f t="shared" si="7"/>
        <v>3412.8524051050708</v>
      </c>
      <c r="I150" s="46">
        <f t="shared" si="7"/>
        <v>3839.0594074505634</v>
      </c>
      <c r="J150" s="46">
        <f t="shared" si="7"/>
        <v>4246.7756561194183</v>
      </c>
      <c r="K150" s="46">
        <f t="shared" si="7"/>
        <v>4627.291087143738</v>
      </c>
      <c r="L150" s="6"/>
      <c r="O150" s="1"/>
      <c r="P150" s="1"/>
      <c r="Q150" s="1"/>
      <c r="R150" s="1"/>
      <c r="S150" s="1"/>
      <c r="T150" s="1"/>
      <c r="U150" s="1"/>
      <c r="V150" s="1"/>
      <c r="W150" s="1"/>
      <c r="X150" s="1"/>
      <c r="Y150" s="1"/>
      <c r="Z150" s="1"/>
    </row>
    <row r="151" spans="1:26" ht="14.5" hidden="1" outlineLevel="1">
      <c r="A151" s="23" t="s">
        <v>0</v>
      </c>
      <c r="B151" s="46">
        <f t="shared" si="7"/>
        <v>7117.2146000864686</v>
      </c>
      <c r="C151" s="46">
        <f t="shared" si="7"/>
        <v>8174.8616171791409</v>
      </c>
      <c r="D151" s="46">
        <f t="shared" si="7"/>
        <v>9397.1572274445189</v>
      </c>
      <c r="E151" s="46">
        <f t="shared" si="7"/>
        <v>10553.449818929184</v>
      </c>
      <c r="F151" s="46">
        <f t="shared" si="7"/>
        <v>11622.500510346719</v>
      </c>
      <c r="G151" s="46">
        <f t="shared" si="7"/>
        <v>12588.988675860701</v>
      </c>
      <c r="H151" s="46">
        <f t="shared" si="7"/>
        <v>13281.392958660563</v>
      </c>
      <c r="I151" s="46">
        <f t="shared" si="7"/>
        <v>13624.795464705652</v>
      </c>
      <c r="J151" s="46">
        <f t="shared" si="7"/>
        <v>13486.371063217959</v>
      </c>
      <c r="K151" s="46">
        <f t="shared" si="7"/>
        <v>12854.908256526813</v>
      </c>
      <c r="L151" s="6"/>
      <c r="O151" s="1"/>
      <c r="P151" s="1"/>
      <c r="Q151" s="1"/>
      <c r="R151" s="1"/>
      <c r="S151" s="1"/>
      <c r="T151" s="1"/>
      <c r="U151" s="1"/>
      <c r="V151" s="1"/>
      <c r="W151" s="1"/>
      <c r="X151" s="1"/>
      <c r="Y151" s="1"/>
      <c r="Z151" s="1"/>
    </row>
    <row r="152" spans="1:26" ht="14.5" hidden="1" outlineLevel="1">
      <c r="A152" s="23" t="s">
        <v>1</v>
      </c>
      <c r="B152" s="46">
        <f t="shared" si="7"/>
        <v>887.98719031632777</v>
      </c>
      <c r="C152" s="46">
        <f t="shared" si="7"/>
        <v>965.59954975387814</v>
      </c>
      <c r="D152" s="46">
        <f t="shared" si="7"/>
        <v>1026.5106786402478</v>
      </c>
      <c r="E152" s="46">
        <f t="shared" si="7"/>
        <v>1066.2110440687463</v>
      </c>
      <c r="F152" s="46">
        <f t="shared" si="7"/>
        <v>1094.7952801753029</v>
      </c>
      <c r="G152" s="46">
        <f t="shared" si="7"/>
        <v>1106.2622246786693</v>
      </c>
      <c r="H152" s="46">
        <f t="shared" si="7"/>
        <v>1090.3239802473913</v>
      </c>
      <c r="I152" s="46">
        <f t="shared" si="7"/>
        <v>1051.7369448868906</v>
      </c>
      <c r="J152" s="46">
        <f t="shared" si="7"/>
        <v>995.63468733945979</v>
      </c>
      <c r="K152" s="46">
        <f t="shared" si="7"/>
        <v>928.85243970093518</v>
      </c>
      <c r="L152" s="6"/>
      <c r="O152" s="1"/>
      <c r="P152" s="1"/>
      <c r="Q152" s="1"/>
      <c r="R152" s="1"/>
      <c r="S152" s="1"/>
      <c r="T152" s="1"/>
      <c r="U152" s="1"/>
      <c r="V152" s="1"/>
      <c r="W152" s="1"/>
      <c r="X152" s="1"/>
      <c r="Y152" s="1"/>
      <c r="Z152" s="1"/>
    </row>
    <row r="153" spans="1:26" ht="14.5" hidden="1" outlineLevel="1">
      <c r="A153" s="23" t="s">
        <v>7</v>
      </c>
      <c r="B153" s="46">
        <f t="shared" si="7"/>
        <v>1559.1782189554872</v>
      </c>
      <c r="C153" s="46">
        <f t="shared" si="7"/>
        <v>2361.3361328119804</v>
      </c>
      <c r="D153" s="46">
        <f t="shared" si="7"/>
        <v>3107.654171736227</v>
      </c>
      <c r="E153" s="46">
        <f t="shared" si="7"/>
        <v>3693.0409280997046</v>
      </c>
      <c r="F153" s="46">
        <f t="shared" si="7"/>
        <v>4179.001315991015</v>
      </c>
      <c r="G153" s="46">
        <f t="shared" si="7"/>
        <v>4502.9164122641469</v>
      </c>
      <c r="H153" s="46">
        <f t="shared" si="7"/>
        <v>4772.1270695251824</v>
      </c>
      <c r="I153" s="46">
        <f t="shared" si="7"/>
        <v>5157.4555906778687</v>
      </c>
      <c r="J153" s="46">
        <f t="shared" si="7"/>
        <v>5500.4435181990866</v>
      </c>
      <c r="K153" s="46">
        <f t="shared" si="7"/>
        <v>5790.8327555117603</v>
      </c>
      <c r="L153" s="6"/>
      <c r="O153" s="1"/>
      <c r="P153" s="1"/>
      <c r="Q153" s="1"/>
      <c r="R153" s="1"/>
      <c r="S153" s="1"/>
      <c r="T153" s="1"/>
      <c r="U153" s="1"/>
      <c r="V153" s="1"/>
      <c r="W153" s="1"/>
      <c r="X153" s="1"/>
      <c r="Y153" s="1"/>
      <c r="Z153" s="1"/>
    </row>
    <row r="154" spans="1:26" ht="14.5" hidden="1" outlineLevel="1">
      <c r="A154" s="23" t="s">
        <v>8</v>
      </c>
      <c r="B154" s="46">
        <f t="shared" si="7"/>
        <v>299.56223871696074</v>
      </c>
      <c r="C154" s="46">
        <f t="shared" si="7"/>
        <v>552.71248293591907</v>
      </c>
      <c r="D154" s="46">
        <f t="shared" si="7"/>
        <v>1173.5259462031852</v>
      </c>
      <c r="E154" s="46">
        <f t="shared" si="7"/>
        <v>2571.2729873869093</v>
      </c>
      <c r="F154" s="46">
        <f t="shared" si="7"/>
        <v>4411.5647913449766</v>
      </c>
      <c r="G154" s="46">
        <f t="shared" si="7"/>
        <v>7036.1491094287694</v>
      </c>
      <c r="H154" s="46">
        <f t="shared" si="7"/>
        <v>9971.5112394308107</v>
      </c>
      <c r="I154" s="46">
        <f t="shared" si="7"/>
        <v>11853.371187213392</v>
      </c>
      <c r="J154" s="46">
        <f t="shared" si="7"/>
        <v>12910.561002808241</v>
      </c>
      <c r="K154" s="46">
        <f t="shared" si="7"/>
        <v>12857.032522856176</v>
      </c>
      <c r="L154" s="6"/>
      <c r="O154" s="1"/>
      <c r="P154" s="1"/>
      <c r="Q154" s="1"/>
      <c r="R154" s="1"/>
      <c r="S154" s="1"/>
      <c r="T154" s="1"/>
      <c r="U154" s="1"/>
      <c r="V154" s="1"/>
      <c r="W154" s="1"/>
      <c r="X154" s="1"/>
      <c r="Y154" s="1"/>
      <c r="Z154" s="1"/>
    </row>
    <row r="155" spans="1:26" ht="14.5" hidden="1" outlineLevel="1">
      <c r="A155" s="23" t="s">
        <v>89</v>
      </c>
      <c r="B155" s="46">
        <f>SUM(B145:B154)</f>
        <v>18961.798662204139</v>
      </c>
      <c r="C155" s="46">
        <f t="shared" ref="C155:K155" si="8">SUM(C145:C154)</f>
        <v>23466.909593216009</v>
      </c>
      <c r="D155" s="46">
        <f t="shared" si="8"/>
        <v>29067.871095021201</v>
      </c>
      <c r="E155" s="46">
        <f t="shared" si="8"/>
        <v>36080.837333109099</v>
      </c>
      <c r="F155" s="46">
        <f t="shared" si="8"/>
        <v>43863.580448819339</v>
      </c>
      <c r="G155" s="46">
        <f t="shared" si="8"/>
        <v>51701.434727663567</v>
      </c>
      <c r="H155" s="46">
        <f t="shared" si="8"/>
        <v>59195.520895868096</v>
      </c>
      <c r="I155" s="46">
        <f t="shared" si="8"/>
        <v>66053.095409396294</v>
      </c>
      <c r="J155" s="46">
        <f t="shared" si="8"/>
        <v>72007.48192858696</v>
      </c>
      <c r="K155" s="46">
        <f t="shared" si="8"/>
        <v>76424.793137551416</v>
      </c>
      <c r="L155" s="6"/>
      <c r="O155" s="1"/>
      <c r="P155" s="1"/>
      <c r="Q155" s="1"/>
      <c r="R155" s="1"/>
      <c r="S155" s="1"/>
      <c r="T155" s="1"/>
      <c r="U155" s="1"/>
      <c r="V155" s="1"/>
      <c r="W155" s="1"/>
      <c r="X155" s="1"/>
      <c r="Y155" s="1"/>
    </row>
    <row r="156" spans="1:26" hidden="1" outlineLevel="1">
      <c r="B156" s="1"/>
      <c r="C156" s="1"/>
      <c r="D156" s="1"/>
      <c r="E156" s="1"/>
      <c r="F156" s="1"/>
      <c r="G156" s="1"/>
      <c r="H156" s="1"/>
      <c r="I156" s="1"/>
      <c r="J156" s="1"/>
      <c r="K156" s="1"/>
    </row>
    <row r="157" spans="1:26" collapsed="1">
      <c r="A157" t="s">
        <v>40</v>
      </c>
      <c r="B157" s="1"/>
      <c r="C157" s="1"/>
      <c r="D157" s="1"/>
      <c r="E157" s="1"/>
      <c r="F157" s="1"/>
      <c r="G157" s="1"/>
      <c r="H157" s="1"/>
      <c r="I157" s="1"/>
      <c r="J157" s="1"/>
      <c r="K157" s="1"/>
    </row>
    <row r="158" spans="1:26" ht="14.5">
      <c r="A158" s="18" t="s">
        <v>41</v>
      </c>
      <c r="B158" s="17"/>
      <c r="C158" s="17"/>
      <c r="D158" s="17"/>
      <c r="E158" s="17"/>
      <c r="F158" s="17"/>
      <c r="G158" s="17"/>
      <c r="H158" s="17"/>
      <c r="I158" s="17"/>
      <c r="J158" s="17"/>
      <c r="K158" s="17"/>
      <c r="L158" s="32"/>
    </row>
    <row r="159" spans="1:26" ht="14.5">
      <c r="A159" s="17"/>
      <c r="B159" s="70">
        <v>2010</v>
      </c>
      <c r="C159" s="70">
        <v>2020</v>
      </c>
      <c r="D159" s="70">
        <v>2030</v>
      </c>
      <c r="E159" s="70">
        <v>2040</v>
      </c>
      <c r="F159" s="70">
        <v>2050</v>
      </c>
      <c r="G159" s="70">
        <v>2060</v>
      </c>
      <c r="H159" s="70">
        <v>2070</v>
      </c>
      <c r="I159" s="70">
        <v>2080</v>
      </c>
      <c r="J159" s="70">
        <v>2090</v>
      </c>
      <c r="K159" s="70">
        <v>2100</v>
      </c>
      <c r="L159" s="2"/>
      <c r="O159" s="2"/>
      <c r="P159" s="2"/>
      <c r="Q159" s="2"/>
      <c r="R159" s="2"/>
      <c r="S159" s="2"/>
      <c r="T159" s="2"/>
      <c r="U159" s="2"/>
      <c r="V159" s="2"/>
      <c r="W159" s="2"/>
      <c r="X159" s="2"/>
      <c r="Y159" s="2"/>
      <c r="Z159" s="2"/>
    </row>
    <row r="160" spans="1:26" ht="14.5">
      <c r="A160" s="17" t="s">
        <v>5</v>
      </c>
      <c r="B160" s="47">
        <f>B117*B131/1000</f>
        <v>0.53381621304271965</v>
      </c>
      <c r="C160" s="47">
        <f t="shared" ref="C160:J160" si="9">C117*C131/1000</f>
        <v>0.98078111891878805</v>
      </c>
      <c r="D160" s="47">
        <f t="shared" si="9"/>
        <v>1.3469930663882472</v>
      </c>
      <c r="E160" s="47">
        <f t="shared" si="9"/>
        <v>1.9937022806578932</v>
      </c>
      <c r="F160" s="47">
        <f t="shared" si="9"/>
        <v>2.7804885603835503</v>
      </c>
      <c r="G160" s="47">
        <f t="shared" si="9"/>
        <v>3.9610221827643417</v>
      </c>
      <c r="H160" s="47">
        <f t="shared" si="9"/>
        <v>5.7374110650432568</v>
      </c>
      <c r="I160" s="47">
        <f t="shared" si="9"/>
        <v>9.3715570002871154</v>
      </c>
      <c r="J160" s="47">
        <f t="shared" si="9"/>
        <v>14.705105983984181</v>
      </c>
      <c r="K160" s="47">
        <f>K117*K131/1000</f>
        <v>21.310468617698056</v>
      </c>
      <c r="L160" s="2"/>
      <c r="M160" s="109">
        <f>K160/B160</f>
        <v>39.920984220823293</v>
      </c>
      <c r="O160" s="2"/>
      <c r="P160" s="2"/>
      <c r="Q160" s="2"/>
      <c r="R160" s="2"/>
      <c r="S160" s="2"/>
      <c r="T160" s="2"/>
      <c r="U160" s="2"/>
      <c r="V160" s="2"/>
      <c r="W160" s="2"/>
      <c r="X160" s="2"/>
      <c r="Y160" s="2"/>
      <c r="Z160" s="2"/>
    </row>
    <row r="161" spans="1:26" ht="14.5">
      <c r="A161" s="17" t="s">
        <v>6</v>
      </c>
      <c r="B161" s="47">
        <f t="shared" ref="B161:K169" si="10">B118*B132/1000</f>
        <v>0.18610111459836942</v>
      </c>
      <c r="C161" s="47">
        <f t="shared" si="10"/>
        <v>0.64118750373774935</v>
      </c>
      <c r="D161" s="47">
        <f t="shared" si="10"/>
        <v>1.4370682685831939</v>
      </c>
      <c r="E161" s="47">
        <f t="shared" si="10"/>
        <v>2.6114047759721255</v>
      </c>
      <c r="F161" s="47">
        <f t="shared" si="10"/>
        <v>4.2151915502477673</v>
      </c>
      <c r="G161" s="47">
        <f t="shared" si="10"/>
        <v>5.3433598520270627</v>
      </c>
      <c r="H161" s="47">
        <f t="shared" si="10"/>
        <v>6.382605532891958</v>
      </c>
      <c r="I161" s="47">
        <f t="shared" si="10"/>
        <v>6.724710230927422</v>
      </c>
      <c r="J161" s="47">
        <f t="shared" si="10"/>
        <v>9.4062579002578666</v>
      </c>
      <c r="K161" s="47">
        <f t="shared" si="10"/>
        <v>8.6894804433133412</v>
      </c>
      <c r="L161" s="2"/>
      <c r="M161" s="109">
        <f t="shared" ref="M161:M170" si="11">K161/B161</f>
        <v>46.692253628176154</v>
      </c>
      <c r="O161" s="2"/>
      <c r="P161" s="2"/>
      <c r="Q161" s="2"/>
      <c r="R161" s="2"/>
      <c r="S161" s="2"/>
      <c r="T161" s="2"/>
      <c r="U161" s="2"/>
      <c r="V161" s="2"/>
      <c r="W161" s="2"/>
      <c r="X161" s="2"/>
      <c r="Y161" s="2"/>
      <c r="Z161" s="2"/>
    </row>
    <row r="162" spans="1:26" ht="14.5">
      <c r="A162" s="17" t="s">
        <v>11</v>
      </c>
      <c r="B162" s="47">
        <f t="shared" si="10"/>
        <v>10.103868696233976</v>
      </c>
      <c r="C162" s="47">
        <f t="shared" si="10"/>
        <v>16.031087962655604</v>
      </c>
      <c r="D162" s="47">
        <f t="shared" si="10"/>
        <v>17.297718695355648</v>
      </c>
      <c r="E162" s="47">
        <f t="shared" si="10"/>
        <v>18.460550085392022</v>
      </c>
      <c r="F162" s="47">
        <f t="shared" si="10"/>
        <v>19.393399209569449</v>
      </c>
      <c r="G162" s="47">
        <f t="shared" si="10"/>
        <v>19.44303970726056</v>
      </c>
      <c r="H162" s="47">
        <f t="shared" si="10"/>
        <v>18.781119555827402</v>
      </c>
      <c r="I162" s="47">
        <f t="shared" si="10"/>
        <v>18.77813252840501</v>
      </c>
      <c r="J162" s="47">
        <f t="shared" si="10"/>
        <v>18.096546312758154</v>
      </c>
      <c r="K162" s="47">
        <f t="shared" si="10"/>
        <v>16.998302425700135</v>
      </c>
      <c r="L162" s="2"/>
      <c r="M162" s="109">
        <f t="shared" si="11"/>
        <v>1.6823558318840712</v>
      </c>
      <c r="O162" s="2"/>
      <c r="P162" s="2"/>
      <c r="Q162" s="2"/>
      <c r="R162" s="2"/>
      <c r="S162" s="2"/>
      <c r="T162" s="2"/>
      <c r="U162" s="2"/>
      <c r="V162" s="2"/>
      <c r="W162" s="2"/>
      <c r="X162" s="2"/>
      <c r="Y162" s="2"/>
      <c r="Z162" s="2"/>
    </row>
    <row r="163" spans="1:26" ht="14.5">
      <c r="A163" s="17" t="s">
        <v>2</v>
      </c>
      <c r="B163" s="47">
        <f t="shared" si="10"/>
        <v>0.13786091315686991</v>
      </c>
      <c r="C163" s="47">
        <f t="shared" si="10"/>
        <v>0.28316950989477835</v>
      </c>
      <c r="D163" s="47">
        <f t="shared" si="10"/>
        <v>0.4721499218799024</v>
      </c>
      <c r="E163" s="47">
        <f t="shared" si="10"/>
        <v>0.77362462821432276</v>
      </c>
      <c r="F163" s="47">
        <f t="shared" si="10"/>
        <v>1.1997330581212793</v>
      </c>
      <c r="G163" s="47">
        <f t="shared" si="10"/>
        <v>1.6986913703348294</v>
      </c>
      <c r="H163" s="47">
        <f t="shared" si="10"/>
        <v>2.3088472655614378</v>
      </c>
      <c r="I163" s="47">
        <f t="shared" si="10"/>
        <v>2.7947386910040466</v>
      </c>
      <c r="J163" s="47">
        <f t="shared" si="10"/>
        <v>3.2851500869094852</v>
      </c>
      <c r="K163" s="47">
        <f t="shared" si="10"/>
        <v>3.7464572396023419</v>
      </c>
      <c r="L163" s="2"/>
      <c r="M163" s="109">
        <f t="shared" si="11"/>
        <v>27.175630523637277</v>
      </c>
      <c r="O163" s="2"/>
      <c r="P163" s="2"/>
      <c r="Q163" s="2"/>
      <c r="R163" s="2"/>
      <c r="S163" s="2"/>
      <c r="T163" s="2"/>
      <c r="U163" s="2"/>
      <c r="V163" s="2"/>
      <c r="W163" s="2"/>
      <c r="X163" s="2"/>
      <c r="Y163" s="2"/>
      <c r="Z163" s="2"/>
    </row>
    <row r="164" spans="1:26" ht="14.5">
      <c r="A164" s="17" t="s">
        <v>3</v>
      </c>
      <c r="B164" s="47">
        <f t="shared" si="10"/>
        <v>2.7760329113872255</v>
      </c>
      <c r="C164" s="47">
        <f t="shared" si="10"/>
        <v>4.9849278727012063</v>
      </c>
      <c r="D164" s="47">
        <f t="shared" si="10"/>
        <v>6.149997835704994</v>
      </c>
      <c r="E164" s="47">
        <f t="shared" si="10"/>
        <v>7.525423218223307</v>
      </c>
      <c r="F164" s="47">
        <f t="shared" si="10"/>
        <v>8.8209276718232559</v>
      </c>
      <c r="G164" s="47">
        <f t="shared" si="10"/>
        <v>10.248405691563001</v>
      </c>
      <c r="H164" s="47">
        <f t="shared" si="10"/>
        <v>11.125353190725461</v>
      </c>
      <c r="I164" s="47">
        <f t="shared" si="10"/>
        <v>11.383736075916952</v>
      </c>
      <c r="J164" s="47">
        <f t="shared" si="10"/>
        <v>11.227738102667981</v>
      </c>
      <c r="K164" s="47">
        <f t="shared" si="10"/>
        <v>10.520663109931796</v>
      </c>
      <c r="L164" s="2"/>
      <c r="M164" s="109">
        <f t="shared" si="11"/>
        <v>3.789819301772781</v>
      </c>
      <c r="O164" s="2"/>
      <c r="P164" s="2"/>
      <c r="Q164" s="2"/>
      <c r="R164" s="2"/>
      <c r="S164" s="2"/>
      <c r="T164" s="2"/>
      <c r="U164" s="2"/>
      <c r="V164" s="2"/>
      <c r="W164" s="2"/>
      <c r="X164" s="2"/>
      <c r="Y164" s="2"/>
      <c r="Z164" s="2"/>
    </row>
    <row r="165" spans="1:26" ht="14.5">
      <c r="A165" s="17" t="s">
        <v>4</v>
      </c>
      <c r="B165" s="47">
        <f t="shared" si="10"/>
        <v>0.67140552606340653</v>
      </c>
      <c r="C165" s="47">
        <f t="shared" si="10"/>
        <v>1.2422885635371297</v>
      </c>
      <c r="D165" s="47">
        <f t="shared" si="10"/>
        <v>1.657092462682203</v>
      </c>
      <c r="E165" s="47">
        <f t="shared" si="10"/>
        <v>2.3589278288981723</v>
      </c>
      <c r="F165" s="47">
        <f t="shared" si="10"/>
        <v>3.1432298123150031</v>
      </c>
      <c r="G165" s="47">
        <f t="shared" si="10"/>
        <v>3.8420518658155731</v>
      </c>
      <c r="H165" s="47">
        <f t="shared" si="10"/>
        <v>4.4114081491191985</v>
      </c>
      <c r="I165" s="47">
        <f t="shared" si="10"/>
        <v>4.9014118176492332</v>
      </c>
      <c r="J165" s="47">
        <f t="shared" si="10"/>
        <v>5.3571123020766533</v>
      </c>
      <c r="K165" s="47">
        <f t="shared" si="10"/>
        <v>5.7692166211841407</v>
      </c>
      <c r="L165" s="2"/>
      <c r="M165" s="109">
        <f t="shared" si="11"/>
        <v>8.5927452146697174</v>
      </c>
      <c r="O165" s="2"/>
      <c r="P165" s="2"/>
      <c r="Q165" s="2"/>
      <c r="R165" s="2"/>
      <c r="S165" s="2"/>
      <c r="T165" s="2"/>
      <c r="U165" s="2"/>
      <c r="V165" s="2"/>
      <c r="W165" s="2"/>
      <c r="X165" s="2"/>
      <c r="Y165" s="2"/>
      <c r="Z165" s="2"/>
    </row>
    <row r="166" spans="1:26" ht="14.5">
      <c r="A166" s="17" t="s">
        <v>0</v>
      </c>
      <c r="B166" s="47">
        <f t="shared" si="10"/>
        <v>15.460909554087307</v>
      </c>
      <c r="C166" s="47">
        <f t="shared" si="10"/>
        <v>24.125982423920075</v>
      </c>
      <c r="D166" s="47">
        <f t="shared" si="10"/>
        <v>25.737274005032617</v>
      </c>
      <c r="E166" s="47">
        <f t="shared" si="10"/>
        <v>26.662571748287679</v>
      </c>
      <c r="F166" s="47">
        <f t="shared" si="10"/>
        <v>26.894786274243497</v>
      </c>
      <c r="G166" s="47">
        <f t="shared" si="10"/>
        <v>26.457311066219216</v>
      </c>
      <c r="H166" s="47">
        <f t="shared" si="10"/>
        <v>25.09145889860109</v>
      </c>
      <c r="I166" s="47">
        <f t="shared" si="10"/>
        <v>24.978356596445597</v>
      </c>
      <c r="J166" s="47">
        <f t="shared" si="10"/>
        <v>23.99277922651839</v>
      </c>
      <c r="K166" s="47">
        <f t="shared" si="10"/>
        <v>22.19248922823564</v>
      </c>
      <c r="L166" s="2"/>
      <c r="M166" s="109">
        <f t="shared" si="11"/>
        <v>1.435393509715523</v>
      </c>
      <c r="O166" s="2"/>
      <c r="P166" s="2"/>
      <c r="Q166" s="2"/>
      <c r="R166" s="2"/>
      <c r="S166" s="2"/>
      <c r="T166" s="2"/>
      <c r="U166" s="2"/>
      <c r="V166" s="2"/>
      <c r="W166" s="2"/>
      <c r="X166" s="2"/>
      <c r="Y166" s="2"/>
      <c r="Z166" s="2"/>
    </row>
    <row r="167" spans="1:26" ht="14.5">
      <c r="A167" s="17" t="s">
        <v>1</v>
      </c>
      <c r="B167" s="47">
        <f t="shared" si="10"/>
        <v>1.6761645425421565</v>
      </c>
      <c r="C167" s="47">
        <f t="shared" si="10"/>
        <v>2.4762051463513619</v>
      </c>
      <c r="D167" s="47">
        <f t="shared" si="10"/>
        <v>2.4937862890407918</v>
      </c>
      <c r="E167" s="47">
        <f t="shared" si="10"/>
        <v>2.4462517436730935</v>
      </c>
      <c r="F167" s="47">
        <f t="shared" si="10"/>
        <v>2.3639918061964278</v>
      </c>
      <c r="G167" s="47">
        <f t="shared" si="10"/>
        <v>2.2393619558237203</v>
      </c>
      <c r="H167" s="47">
        <f t="shared" si="10"/>
        <v>2.059860695462445</v>
      </c>
      <c r="I167" s="47">
        <f t="shared" si="10"/>
        <v>1.9281508132062484</v>
      </c>
      <c r="J167" s="47">
        <f t="shared" si="10"/>
        <v>1.7712728747876703</v>
      </c>
      <c r="K167" s="47">
        <f t="shared" si="10"/>
        <v>1.6035546385340633</v>
      </c>
      <c r="L167" s="2"/>
      <c r="M167" s="109">
        <f t="shared" si="11"/>
        <v>0.95668092113560088</v>
      </c>
      <c r="O167" s="2"/>
      <c r="P167" s="2"/>
      <c r="Q167" s="2"/>
      <c r="R167" s="2"/>
      <c r="S167" s="2"/>
      <c r="T167" s="2"/>
      <c r="U167" s="2"/>
      <c r="V167" s="2"/>
      <c r="W167" s="2"/>
      <c r="X167" s="2"/>
      <c r="Y167" s="2"/>
      <c r="Z167" s="2"/>
    </row>
    <row r="168" spans="1:26" ht="14.5">
      <c r="A168" s="17" t="s">
        <v>7</v>
      </c>
      <c r="B168" s="47">
        <f t="shared" si="10"/>
        <v>1.3074144106626131</v>
      </c>
      <c r="C168" s="47">
        <f t="shared" si="10"/>
        <v>2.7424236540911151</v>
      </c>
      <c r="D168" s="47">
        <f t="shared" si="10"/>
        <v>3.7713691909061793</v>
      </c>
      <c r="E168" s="47">
        <f t="shared" si="10"/>
        <v>4.6823256495182424</v>
      </c>
      <c r="F168" s="47">
        <f t="shared" si="10"/>
        <v>5.534791063524434</v>
      </c>
      <c r="G168" s="47">
        <f t="shared" si="10"/>
        <v>6.2291988589607952</v>
      </c>
      <c r="H168" s="47">
        <f t="shared" si="10"/>
        <v>6.8950318111890452</v>
      </c>
      <c r="I168" s="47">
        <f t="shared" si="10"/>
        <v>9.4551705534220929</v>
      </c>
      <c r="J168" s="47">
        <f t="shared" si="10"/>
        <v>9.7855031840266928</v>
      </c>
      <c r="K168" s="47">
        <f t="shared" si="10"/>
        <v>9.9971925885942472</v>
      </c>
      <c r="L168" s="2"/>
      <c r="M168" s="109">
        <f t="shared" si="11"/>
        <v>7.6465369412040909</v>
      </c>
      <c r="O168" s="2"/>
      <c r="P168" s="2"/>
      <c r="Q168" s="2"/>
      <c r="R168" s="2"/>
      <c r="S168" s="2"/>
      <c r="T168" s="2"/>
      <c r="U168" s="2"/>
      <c r="V168" s="2"/>
      <c r="W168" s="2"/>
      <c r="X168" s="2"/>
      <c r="Y168" s="2"/>
      <c r="Z168" s="2"/>
    </row>
    <row r="169" spans="1:26" ht="14.5">
      <c r="A169" s="17" t="s">
        <v>8</v>
      </c>
      <c r="B169" s="47">
        <f t="shared" si="10"/>
        <v>0.21271068028089823</v>
      </c>
      <c r="C169" s="47">
        <f t="shared" si="10"/>
        <v>0.53998317840817345</v>
      </c>
      <c r="D169" s="47">
        <f t="shared" si="10"/>
        <v>1.2088188179637671</v>
      </c>
      <c r="E169" s="47">
        <f t="shared" si="10"/>
        <v>2.7887199560628937</v>
      </c>
      <c r="F169" s="47">
        <f t="shared" si="10"/>
        <v>5.0314135901265002</v>
      </c>
      <c r="G169" s="47">
        <f t="shared" si="10"/>
        <v>8.4289209398165461</v>
      </c>
      <c r="H169" s="47">
        <f t="shared" si="10"/>
        <v>12.533675369857098</v>
      </c>
      <c r="I169" s="47">
        <f t="shared" si="10"/>
        <v>21.730801989007784</v>
      </c>
      <c r="J169" s="47">
        <f t="shared" si="10"/>
        <v>22.968390709321376</v>
      </c>
      <c r="K169" s="47">
        <f t="shared" si="10"/>
        <v>22.196156524547021</v>
      </c>
      <c r="L169" s="2"/>
      <c r="M169" s="109">
        <f t="shared" si="11"/>
        <v>104.34904582710919</v>
      </c>
      <c r="O169" s="2"/>
      <c r="P169" s="2"/>
      <c r="Q169" s="2"/>
      <c r="R169" s="2"/>
      <c r="S169" s="2"/>
      <c r="T169" s="2"/>
      <c r="U169" s="2"/>
      <c r="V169" s="2"/>
      <c r="W169" s="2"/>
      <c r="X169" s="2"/>
      <c r="Y169" s="2"/>
      <c r="Z169" s="2"/>
    </row>
    <row r="170" spans="1:26" ht="14.5">
      <c r="A170" s="17" t="s">
        <v>89</v>
      </c>
      <c r="B170" s="71">
        <f>SUM(B160:B169)</f>
        <v>33.066284562055543</v>
      </c>
      <c r="C170" s="71">
        <f t="shared" ref="C170:K170" si="12">SUM(C160:C169)</f>
        <v>54.048036934215979</v>
      </c>
      <c r="D170" s="71">
        <f t="shared" si="12"/>
        <v>61.572268553537548</v>
      </c>
      <c r="E170" s="71">
        <f t="shared" si="12"/>
        <v>70.303501914899741</v>
      </c>
      <c r="F170" s="71">
        <f t="shared" si="12"/>
        <v>79.377952596551168</v>
      </c>
      <c r="G170" s="71">
        <f t="shared" si="12"/>
        <v>87.891363490585647</v>
      </c>
      <c r="H170" s="71">
        <f t="shared" si="12"/>
        <v>95.326771534278393</v>
      </c>
      <c r="I170" s="71">
        <f t="shared" si="12"/>
        <v>112.0467662962715</v>
      </c>
      <c r="J170" s="71">
        <f t="shared" si="12"/>
        <v>120.59585668330845</v>
      </c>
      <c r="K170" s="71">
        <f t="shared" si="12"/>
        <v>123.02398143734079</v>
      </c>
      <c r="L170" s="2"/>
      <c r="M170" s="109">
        <f t="shared" si="11"/>
        <v>3.7205263024474831</v>
      </c>
      <c r="O170" s="2"/>
      <c r="P170" s="2"/>
      <c r="Q170" s="2"/>
      <c r="R170" s="2"/>
      <c r="S170" s="2"/>
      <c r="T170" s="2"/>
      <c r="U170" s="2"/>
      <c r="V170" s="2"/>
      <c r="W170" s="2"/>
      <c r="X170" s="2"/>
      <c r="Y170" s="2"/>
    </row>
    <row r="171" spans="1:26" hidden="1" outlineLevel="1"/>
    <row r="172" spans="1:26" ht="14.5" hidden="1" outlineLevel="1">
      <c r="A172" s="134" t="s">
        <v>282</v>
      </c>
      <c r="B172" s="136" t="s">
        <v>283</v>
      </c>
    </row>
    <row r="173" spans="1:26" hidden="1" outlineLevel="1">
      <c r="A173" t="s">
        <v>90</v>
      </c>
    </row>
    <row r="174" spans="1:26" ht="13" hidden="1" outlineLevel="1">
      <c r="B174" s="4">
        <v>2010</v>
      </c>
      <c r="C174" s="4">
        <v>2020</v>
      </c>
      <c r="D174" s="4">
        <v>2030</v>
      </c>
      <c r="E174" s="4">
        <v>2040</v>
      </c>
      <c r="F174" s="4">
        <v>2050</v>
      </c>
      <c r="G174" s="4">
        <v>2060</v>
      </c>
      <c r="H174" s="4">
        <v>2070</v>
      </c>
      <c r="I174" s="4">
        <v>2080</v>
      </c>
      <c r="J174" s="4">
        <v>2090</v>
      </c>
      <c r="K174" s="4">
        <v>2100</v>
      </c>
    </row>
    <row r="175" spans="1:26" ht="13" hidden="1" outlineLevel="1">
      <c r="A175" s="67" t="s">
        <v>5</v>
      </c>
      <c r="B175" s="1">
        <v>17901.95892504718</v>
      </c>
      <c r="C175" s="1">
        <v>17474.188482229034</v>
      </c>
      <c r="D175" s="1">
        <v>17099.047019929796</v>
      </c>
      <c r="E175" s="1">
        <v>16667.810972341336</v>
      </c>
      <c r="F175" s="1">
        <v>16279.957229048539</v>
      </c>
      <c r="G175" s="1">
        <v>14638.070808505965</v>
      </c>
      <c r="H175" s="1">
        <v>14153.980200118771</v>
      </c>
      <c r="I175" s="1">
        <v>15473.497266318098</v>
      </c>
      <c r="J175" s="1">
        <v>15034.682814675438</v>
      </c>
      <c r="K175" s="1">
        <v>15000.101311096132</v>
      </c>
    </row>
    <row r="176" spans="1:26" ht="13" hidden="1" outlineLevel="1">
      <c r="A176" s="67" t="s">
        <v>6</v>
      </c>
      <c r="B176" s="1">
        <v>12782.315351467614</v>
      </c>
      <c r="C176" s="1">
        <v>12031.916825385739</v>
      </c>
      <c r="D176" s="1">
        <v>12016.726439845206</v>
      </c>
      <c r="E176" s="1">
        <v>11995.184370908852</v>
      </c>
      <c r="F176" s="1">
        <v>12003.380136823118</v>
      </c>
      <c r="G176" s="1">
        <v>11999.347419251486</v>
      </c>
      <c r="H176" s="1">
        <v>11997.771333018862</v>
      </c>
      <c r="I176" s="1">
        <v>12002.198778607262</v>
      </c>
      <c r="J176" s="1">
        <v>12003.881893797448</v>
      </c>
      <c r="K176" s="1">
        <v>11999.181001557263</v>
      </c>
    </row>
    <row r="177" spans="1:11" ht="13" hidden="1" outlineLevel="1">
      <c r="A177" s="67" t="s">
        <v>11</v>
      </c>
      <c r="B177" s="1">
        <v>14605.951398093352</v>
      </c>
      <c r="C177" s="1">
        <v>14805.032712642465</v>
      </c>
      <c r="D177" s="1">
        <v>14940.22186478153</v>
      </c>
      <c r="E177" s="1">
        <v>15250.470959746262</v>
      </c>
      <c r="F177" s="1">
        <v>15218.403882324201</v>
      </c>
      <c r="G177" s="1">
        <v>15242.425418590972</v>
      </c>
      <c r="H177" s="1">
        <v>15221.646125499061</v>
      </c>
      <c r="I177" s="1">
        <v>15242.032731807423</v>
      </c>
      <c r="J177" s="1">
        <v>15227.560911459617</v>
      </c>
      <c r="K177" s="1">
        <v>15234.631063518696</v>
      </c>
    </row>
    <row r="178" spans="1:11" ht="13" hidden="1" outlineLevel="1">
      <c r="A178" s="67" t="s">
        <v>2</v>
      </c>
      <c r="B178" s="1">
        <v>11593.649589554363</v>
      </c>
      <c r="C178" s="1">
        <v>12044.774669617042</v>
      </c>
      <c r="D178" s="1">
        <v>12744.196426113862</v>
      </c>
      <c r="E178" s="1">
        <v>13658.535635153874</v>
      </c>
      <c r="F178" s="1">
        <v>14338.306450786034</v>
      </c>
      <c r="G178" s="1">
        <v>14987.333207193791</v>
      </c>
      <c r="H178" s="1">
        <v>14980.74811376897</v>
      </c>
      <c r="I178" s="1">
        <v>14993.544455295805</v>
      </c>
      <c r="J178" s="1">
        <v>15009.400628324718</v>
      </c>
      <c r="K178" s="1">
        <v>14995.835954291188</v>
      </c>
    </row>
    <row r="179" spans="1:11" ht="13" hidden="1" outlineLevel="1">
      <c r="A179" s="67" t="s">
        <v>3</v>
      </c>
      <c r="B179" s="1">
        <v>14983.015734575763</v>
      </c>
      <c r="C179" s="1">
        <v>14999.023127265236</v>
      </c>
      <c r="D179" s="1">
        <v>15003.320307602649</v>
      </c>
      <c r="E179" s="1">
        <v>15004.703646805387</v>
      </c>
      <c r="F179" s="1">
        <v>14994.168271829556</v>
      </c>
      <c r="G179" s="1">
        <v>15000.167985059112</v>
      </c>
      <c r="H179" s="1">
        <v>15001.939711707919</v>
      </c>
      <c r="I179" s="1">
        <v>15001.423483441802</v>
      </c>
      <c r="J179" s="1">
        <v>14996.326553099938</v>
      </c>
      <c r="K179" s="1">
        <v>15000.252818735347</v>
      </c>
    </row>
    <row r="180" spans="1:11" ht="13" hidden="1" outlineLevel="1">
      <c r="A180" s="67" t="s">
        <v>4</v>
      </c>
      <c r="B180" s="1">
        <v>16367.505302900277</v>
      </c>
      <c r="C180" s="1">
        <v>15979.87064355041</v>
      </c>
      <c r="D180" s="1">
        <v>15439.296388792698</v>
      </c>
      <c r="E180" s="1">
        <v>14992.123437943221</v>
      </c>
      <c r="F180" s="1">
        <v>15003.419195764083</v>
      </c>
      <c r="G180" s="1">
        <v>14989.438016930873</v>
      </c>
      <c r="H180" s="1">
        <v>14992.99729456519</v>
      </c>
      <c r="I180" s="1">
        <v>15002.465313271969</v>
      </c>
      <c r="J180" s="1">
        <v>15001.808084328566</v>
      </c>
      <c r="K180" s="1">
        <v>14996.718729933948</v>
      </c>
    </row>
    <row r="181" spans="1:11" ht="13" hidden="1" outlineLevel="1">
      <c r="A181" s="67" t="s">
        <v>0</v>
      </c>
      <c r="B181" s="1">
        <v>22406.422478479421</v>
      </c>
      <c r="C181" s="1">
        <v>22397.518895765344</v>
      </c>
      <c r="D181" s="1">
        <v>22402.890940508489</v>
      </c>
      <c r="E181" s="1">
        <v>22393.018051996874</v>
      </c>
      <c r="F181" s="1">
        <v>22395.148132563208</v>
      </c>
      <c r="G181" s="1">
        <v>22402.322222810912</v>
      </c>
      <c r="H181" s="1">
        <v>22400.072344876753</v>
      </c>
      <c r="I181" s="1">
        <v>22404.231229994279</v>
      </c>
      <c r="J181" s="1">
        <v>22395.398455331753</v>
      </c>
      <c r="K181" s="1">
        <v>22398.180774672757</v>
      </c>
    </row>
    <row r="182" spans="1:11" ht="13" hidden="1" outlineLevel="1">
      <c r="A182" s="67" t="s">
        <v>1</v>
      </c>
      <c r="B182" s="1">
        <v>11387.053952894074</v>
      </c>
      <c r="C182" s="1">
        <v>11404.148723239294</v>
      </c>
      <c r="D182" s="1">
        <v>11381.185060694108</v>
      </c>
      <c r="E182" s="1">
        <v>11405.898600712213</v>
      </c>
      <c r="F182" s="1">
        <v>11385.543249017775</v>
      </c>
      <c r="G182" s="1">
        <v>11416.188739642352</v>
      </c>
      <c r="H182" s="1">
        <v>11406.491699240793</v>
      </c>
      <c r="I182" s="1">
        <v>11392.753328953055</v>
      </c>
      <c r="J182" s="1">
        <v>11386.501906754949</v>
      </c>
      <c r="K182" s="1">
        <v>11360.640283474177</v>
      </c>
    </row>
    <row r="183" spans="1:11" ht="13" hidden="1" outlineLevel="1">
      <c r="A183" s="67" t="s">
        <v>7</v>
      </c>
      <c r="B183" s="1">
        <v>11987.918923022664</v>
      </c>
      <c r="C183" s="1">
        <v>12025.815302081537</v>
      </c>
      <c r="D183" s="1">
        <v>11990.965985046896</v>
      </c>
      <c r="E183" s="1">
        <v>11997.994487729344</v>
      </c>
      <c r="F183" s="1">
        <v>12010.599556681118</v>
      </c>
      <c r="G183" s="1">
        <v>12008.975594439618</v>
      </c>
      <c r="H183" s="1">
        <v>11990.517476135974</v>
      </c>
      <c r="I183" s="1">
        <v>11994.975268307377</v>
      </c>
      <c r="J183" s="1">
        <v>11996.851071744295</v>
      </c>
      <c r="K183" s="1">
        <v>12000.346959644618</v>
      </c>
    </row>
    <row r="184" spans="1:11" ht="13" hidden="1" outlineLevel="1">
      <c r="A184" s="67" t="s">
        <v>8</v>
      </c>
      <c r="B184" s="1">
        <v>11920.548800149478</v>
      </c>
      <c r="C184" s="1">
        <v>11997.139967533814</v>
      </c>
      <c r="D184" s="1">
        <v>12032.910633319136</v>
      </c>
      <c r="E184" s="1">
        <v>12004.826502812246</v>
      </c>
      <c r="F184" s="1">
        <v>11998.102458723371</v>
      </c>
      <c r="G184" s="1">
        <v>11999.143365160569</v>
      </c>
      <c r="H184" s="1">
        <v>11998.367010760103</v>
      </c>
      <c r="I184" s="1">
        <v>12002.045682326607</v>
      </c>
      <c r="J184" s="1">
        <v>12000.482554725288</v>
      </c>
      <c r="K184" s="1">
        <v>11999.366392939739</v>
      </c>
    </row>
    <row r="185" spans="1:11" collapsed="1"/>
    <row r="186" spans="1:11">
      <c r="A186" s="5" t="s">
        <v>87</v>
      </c>
      <c r="B186" s="5"/>
    </row>
    <row r="187" spans="1:11" ht="14.5">
      <c r="A187" s="129"/>
      <c r="B187" s="129">
        <v>2010</v>
      </c>
      <c r="C187" s="129">
        <v>2020</v>
      </c>
      <c r="D187" s="129">
        <v>2030</v>
      </c>
      <c r="E187" s="129">
        <v>2040</v>
      </c>
      <c r="F187" s="129">
        <v>2050</v>
      </c>
      <c r="G187" s="129">
        <v>2060</v>
      </c>
      <c r="H187" s="129">
        <v>2070</v>
      </c>
      <c r="I187" s="129">
        <v>2080</v>
      </c>
      <c r="J187" s="129">
        <v>2090</v>
      </c>
      <c r="K187" s="129">
        <v>2100</v>
      </c>
    </row>
    <row r="188" spans="1:11" ht="14.5">
      <c r="A188" s="129" t="s">
        <v>5</v>
      </c>
      <c r="B188" s="135">
        <f>B131/B175</f>
        <v>1.3948260711995564E-2</v>
      </c>
      <c r="C188" s="135">
        <f t="shared" ref="C188:K188" si="13">C131/C175</f>
        <v>2.5766952166234976E-2</v>
      </c>
      <c r="D188" s="135">
        <f t="shared" si="13"/>
        <v>3.6340924484389796E-2</v>
      </c>
      <c r="E188" s="135">
        <f t="shared" si="13"/>
        <v>5.5450970275549225E-2</v>
      </c>
      <c r="F188" s="135">
        <f t="shared" si="13"/>
        <v>7.9566564107176121E-2</v>
      </c>
      <c r="G188" s="135">
        <f t="shared" si="13"/>
        <v>0.12668700645283387</v>
      </c>
      <c r="H188" s="135">
        <f t="shared" si="13"/>
        <v>0.19072278224650152</v>
      </c>
      <c r="I188" s="135">
        <f t="shared" si="13"/>
        <v>0.29365464578471467</v>
      </c>
      <c r="J188" s="135">
        <f t="shared" si="13"/>
        <v>0.48869276911785758</v>
      </c>
      <c r="K188" s="135">
        <f t="shared" si="13"/>
        <v>0.73149144106583175</v>
      </c>
    </row>
    <row r="189" spans="1:11" ht="14.5">
      <c r="A189" s="129" t="s">
        <v>6</v>
      </c>
      <c r="B189" s="135">
        <f t="shared" ref="B189:K197" si="14">B132/B176</f>
        <v>7.305935169725818E-3</v>
      </c>
      <c r="C189" s="135">
        <f t="shared" si="14"/>
        <v>2.624494784995865E-2</v>
      </c>
      <c r="D189" s="135">
        <f t="shared" si="14"/>
        <v>5.8350899114796489E-2</v>
      </c>
      <c r="E189" s="135">
        <f t="shared" si="14"/>
        <v>0.10524989111057796</v>
      </c>
      <c r="F189" s="135">
        <f t="shared" si="14"/>
        <v>0.16822972930875307</v>
      </c>
      <c r="G189" s="135">
        <f t="shared" si="14"/>
        <v>0.21140549337158221</v>
      </c>
      <c r="H189" s="135">
        <f t="shared" si="14"/>
        <v>0.25030101722856096</v>
      </c>
      <c r="I189" s="135">
        <f t="shared" si="14"/>
        <v>0.2716604198538819</v>
      </c>
      <c r="J189" s="135">
        <f t="shared" si="14"/>
        <v>0.39152292151894319</v>
      </c>
      <c r="K189" s="135">
        <f t="shared" si="14"/>
        <v>0.37286588250815916</v>
      </c>
    </row>
    <row r="190" spans="1:11" ht="14.5">
      <c r="A190" s="129" t="s">
        <v>11</v>
      </c>
      <c r="B190" s="135">
        <f t="shared" si="14"/>
        <v>0.22774514101561388</v>
      </c>
      <c r="C190" s="135">
        <f t="shared" si="14"/>
        <v>0.34986783775269015</v>
      </c>
      <c r="D190" s="135">
        <f t="shared" si="14"/>
        <v>0.39910058788921188</v>
      </c>
      <c r="E190" s="135">
        <f t="shared" si="14"/>
        <v>0.447153751993561</v>
      </c>
      <c r="F190" s="135">
        <f t="shared" si="14"/>
        <v>0.50705992501428687</v>
      </c>
      <c r="G190" s="135">
        <f t="shared" si="14"/>
        <v>0.549992365702064</v>
      </c>
      <c r="H190" s="135">
        <f t="shared" si="14"/>
        <v>0.58053050674742002</v>
      </c>
      <c r="I190" s="135">
        <f t="shared" si="14"/>
        <v>0.59734209036886943</v>
      </c>
      <c r="J190" s="135">
        <f t="shared" si="14"/>
        <v>0.59378247776071669</v>
      </c>
      <c r="K190" s="135">
        <f t="shared" si="14"/>
        <v>0.57449208766375037</v>
      </c>
    </row>
    <row r="191" spans="1:11" ht="14.5">
      <c r="A191" s="129" t="s">
        <v>2</v>
      </c>
      <c r="B191" s="135">
        <f t="shared" si="14"/>
        <v>4.5053370677387529E-3</v>
      </c>
      <c r="C191" s="135">
        <f t="shared" si="14"/>
        <v>8.7420489655505324E-3</v>
      </c>
      <c r="D191" s="135">
        <f t="shared" si="14"/>
        <v>1.4379335638894817E-2</v>
      </c>
      <c r="E191" s="135">
        <f t="shared" si="14"/>
        <v>2.2989861773358378E-2</v>
      </c>
      <c r="F191" s="135">
        <f t="shared" si="14"/>
        <v>3.5591545763576649E-2</v>
      </c>
      <c r="G191" s="135">
        <f t="shared" si="14"/>
        <v>5.0640815169187309E-2</v>
      </c>
      <c r="H191" s="135">
        <f t="shared" si="14"/>
        <v>7.251484003832058E-2</v>
      </c>
      <c r="I191" s="135">
        <f t="shared" si="14"/>
        <v>9.0375456357376135E-2</v>
      </c>
      <c r="J191" s="135">
        <f t="shared" si="14"/>
        <v>0.10935883883451269</v>
      </c>
      <c r="K191" s="135">
        <f t="shared" si="14"/>
        <v>0.12863541162536068</v>
      </c>
    </row>
    <row r="192" spans="1:11" ht="14.5">
      <c r="A192" s="129" t="s">
        <v>3</v>
      </c>
      <c r="B192" s="135">
        <f t="shared" si="14"/>
        <v>7.5307667696214456E-2</v>
      </c>
      <c r="C192" s="135">
        <f t="shared" si="14"/>
        <v>0.13257720056947897</v>
      </c>
      <c r="D192" s="135">
        <f t="shared" si="14"/>
        <v>0.16864882692278577</v>
      </c>
      <c r="E192" s="135">
        <f t="shared" si="14"/>
        <v>0.21303461720346925</v>
      </c>
      <c r="F192" s="135">
        <f t="shared" si="14"/>
        <v>0.25825326773701229</v>
      </c>
      <c r="G192" s="135">
        <f t="shared" si="14"/>
        <v>0.3103193384403109</v>
      </c>
      <c r="H192" s="135">
        <f t="shared" si="14"/>
        <v>0.34892459413538179</v>
      </c>
      <c r="I192" s="135">
        <f t="shared" si="14"/>
        <v>0.36793063902237211</v>
      </c>
      <c r="J192" s="135">
        <f t="shared" si="14"/>
        <v>0.37408423773593613</v>
      </c>
      <c r="K192" s="135">
        <f t="shared" si="14"/>
        <v>0.36112285597155153</v>
      </c>
    </row>
    <row r="193" spans="1:28" ht="14.5">
      <c r="A193" s="129" t="s">
        <v>4</v>
      </c>
      <c r="B193" s="135">
        <f t="shared" si="14"/>
        <v>1.7886433768089956E-2</v>
      </c>
      <c r="C193" s="135">
        <f t="shared" si="14"/>
        <v>3.3268229068348261E-2</v>
      </c>
      <c r="D193" s="135">
        <f t="shared" si="14"/>
        <v>4.6776756634271645E-2</v>
      </c>
      <c r="E193" s="135">
        <f t="shared" si="14"/>
        <v>6.9861884517172859E-2</v>
      </c>
      <c r="F193" s="135">
        <f t="shared" si="14"/>
        <v>9.4799426343481388E-2</v>
      </c>
      <c r="G193" s="135">
        <f t="shared" si="14"/>
        <v>0.11824634760482779</v>
      </c>
      <c r="H193" s="135">
        <f t="shared" si="14"/>
        <v>0.13843757052146147</v>
      </c>
      <c r="I193" s="135">
        <f t="shared" si="14"/>
        <v>0.15840619779190906</v>
      </c>
      <c r="J193" s="135">
        <f t="shared" si="14"/>
        <v>0.17842231491712968</v>
      </c>
      <c r="K193" s="135">
        <f t="shared" si="14"/>
        <v>0.19807562783952923</v>
      </c>
    </row>
    <row r="194" spans="1:28" ht="14.5">
      <c r="A194" s="129" t="s">
        <v>0</v>
      </c>
      <c r="B194" s="135">
        <f t="shared" si="14"/>
        <v>0.21176114740977511</v>
      </c>
      <c r="C194" s="135">
        <f t="shared" si="14"/>
        <v>0.3244352061285084</v>
      </c>
      <c r="D194" s="135">
        <f t="shared" si="14"/>
        <v>0.37285494398017888</v>
      </c>
      <c r="E194" s="135">
        <f t="shared" si="14"/>
        <v>0.41891826558216344</v>
      </c>
      <c r="F194" s="135">
        <f t="shared" si="14"/>
        <v>0.46131025807911036</v>
      </c>
      <c r="G194" s="135">
        <f t="shared" si="14"/>
        <v>0.4995112580304874</v>
      </c>
      <c r="H194" s="135">
        <f t="shared" si="14"/>
        <v>0.52703770095727587</v>
      </c>
      <c r="I194" s="135">
        <f t="shared" si="14"/>
        <v>0.54056437722115358</v>
      </c>
      <c r="J194" s="135">
        <f t="shared" si="14"/>
        <v>0.53528341607483554</v>
      </c>
      <c r="K194" s="135">
        <f t="shared" si="14"/>
        <v>0.51015683960518743</v>
      </c>
    </row>
    <row r="195" spans="1:28" ht="14.5">
      <c r="A195" s="129" t="s">
        <v>1</v>
      </c>
      <c r="B195" s="135">
        <f t="shared" si="14"/>
        <v>5.19881141039494E-2</v>
      </c>
      <c r="C195" s="135">
        <f t="shared" si="14"/>
        <v>7.5263023284085781E-2</v>
      </c>
      <c r="D195" s="135">
        <f t="shared" si="14"/>
        <v>8.0172137760974163E-2</v>
      </c>
      <c r="E195" s="135">
        <f t="shared" si="14"/>
        <v>8.3092370313037026E-2</v>
      </c>
      <c r="F195" s="135">
        <f t="shared" si="14"/>
        <v>8.547254521559855E-2</v>
      </c>
      <c r="G195" s="135">
        <f t="shared" si="14"/>
        <v>8.6135944503067066E-2</v>
      </c>
      <c r="H195" s="135">
        <f t="shared" si="14"/>
        <v>8.4967130725700904E-2</v>
      </c>
      <c r="I195" s="135">
        <f t="shared" si="14"/>
        <v>8.2058941973934055E-2</v>
      </c>
      <c r="J195" s="135">
        <f t="shared" si="14"/>
        <v>7.7724363304535568E-2</v>
      </c>
      <c r="K195" s="135">
        <f t="shared" si="14"/>
        <v>7.2676063361369669E-2</v>
      </c>
    </row>
    <row r="196" spans="1:28" ht="14.5">
      <c r="A196" s="129" t="s">
        <v>7</v>
      </c>
      <c r="B196" s="135">
        <f t="shared" si="14"/>
        <v>5.8710172072488354E-2</v>
      </c>
      <c r="C196" s="135">
        <f t="shared" si="14"/>
        <v>0.1204822355397826</v>
      </c>
      <c r="D196" s="135">
        <f t="shared" si="14"/>
        <v>0.16218202604836396</v>
      </c>
      <c r="E196" s="135">
        <f t="shared" si="14"/>
        <v>0.19652401752891052</v>
      </c>
      <c r="F196" s="135">
        <f t="shared" si="14"/>
        <v>0.22674747783340488</v>
      </c>
      <c r="G196" s="135">
        <f t="shared" si="14"/>
        <v>0.24951865331516881</v>
      </c>
      <c r="H196" s="135">
        <f t="shared" si="14"/>
        <v>0.27055996772062568</v>
      </c>
      <c r="I196" s="135">
        <f t="shared" si="14"/>
        <v>0.38219378255861536</v>
      </c>
      <c r="J196" s="135">
        <f t="shared" si="14"/>
        <v>0.40754720534987809</v>
      </c>
      <c r="K196" s="135">
        <f t="shared" si="14"/>
        <v>0.42893817246269589</v>
      </c>
    </row>
    <row r="197" spans="1:28" ht="14.5">
      <c r="A197" s="129" t="s">
        <v>8</v>
      </c>
      <c r="B197" s="135">
        <f t="shared" si="14"/>
        <v>1.0304915723115175E-2</v>
      </c>
      <c r="C197" s="135">
        <f t="shared" si="14"/>
        <v>2.5510150499192592E-2</v>
      </c>
      <c r="D197" s="135">
        <f t="shared" si="14"/>
        <v>5.4699469281545891E-2</v>
      </c>
      <c r="E197" s="135">
        <f t="shared" si="14"/>
        <v>0.12170135084776348</v>
      </c>
      <c r="F197" s="135">
        <f t="shared" si="14"/>
        <v>0.21168956397997982</v>
      </c>
      <c r="G197" s="135">
        <f t="shared" si="14"/>
        <v>0.34213432003718658</v>
      </c>
      <c r="H197" s="135">
        <f t="shared" si="14"/>
        <v>0.49149770069939475</v>
      </c>
      <c r="I197" s="135">
        <f t="shared" si="14"/>
        <v>0.87787784041721839</v>
      </c>
      <c r="J197" s="135">
        <f t="shared" si="14"/>
        <v>0.95629939649382245</v>
      </c>
      <c r="K197" s="135">
        <f t="shared" si="14"/>
        <v>0.95242306796917964</v>
      </c>
    </row>
    <row r="198" spans="1:28" ht="14.5">
      <c r="A198" s="143" t="s">
        <v>89</v>
      </c>
      <c r="B198" s="135">
        <f>SUM(B188:B197)</f>
        <v>0.67946312473870663</v>
      </c>
      <c r="C198" s="135">
        <f t="shared" ref="C198:K198" si="15">SUM(C188:C197)</f>
        <v>1.1221578318238308</v>
      </c>
      <c r="D198" s="135">
        <f t="shared" si="15"/>
        <v>1.3935059077554133</v>
      </c>
      <c r="E198" s="135">
        <f t="shared" si="15"/>
        <v>1.7339769811455632</v>
      </c>
      <c r="F198" s="135">
        <f t="shared" si="15"/>
        <v>2.1287203033823801</v>
      </c>
      <c r="G198" s="135">
        <f t="shared" si="15"/>
        <v>2.5445915426267165</v>
      </c>
      <c r="H198" s="135">
        <f t="shared" si="15"/>
        <v>2.9554938110206437</v>
      </c>
      <c r="I198" s="135">
        <f t="shared" si="15"/>
        <v>3.6620643913500444</v>
      </c>
      <c r="J198" s="135">
        <f t="shared" si="15"/>
        <v>4.1127179411081682</v>
      </c>
      <c r="K198" s="135">
        <f t="shared" si="15"/>
        <v>4.3308774500726148</v>
      </c>
    </row>
    <row r="200" spans="1:28" ht="14.5">
      <c r="A200" s="34" t="s">
        <v>42</v>
      </c>
      <c r="B200" s="35"/>
      <c r="C200" s="35"/>
      <c r="D200" s="35"/>
      <c r="E200" s="35"/>
      <c r="F200" s="35"/>
      <c r="G200" s="35"/>
      <c r="H200" s="35"/>
      <c r="I200" s="35"/>
      <c r="J200" s="35"/>
      <c r="K200" s="35"/>
      <c r="L200" s="35"/>
      <c r="M200" s="35"/>
      <c r="N200" s="35"/>
      <c r="O200" s="35"/>
      <c r="P200" s="35"/>
      <c r="Q200" s="35"/>
      <c r="R200" s="35"/>
      <c r="S200" s="35"/>
      <c r="T200" s="35"/>
      <c r="U200" s="35"/>
    </row>
    <row r="201" spans="1:28" hidden="1" outlineLevel="1"/>
    <row r="202" spans="1:28" hidden="1" outlineLevel="1">
      <c r="A202" t="s">
        <v>43</v>
      </c>
      <c r="P202" s="48"/>
    </row>
    <row r="203" spans="1:28" ht="14.5" hidden="1" outlineLevel="1">
      <c r="A203" s="38" t="s">
        <v>26</v>
      </c>
      <c r="B203" s="16"/>
      <c r="C203" s="16"/>
      <c r="D203" s="16"/>
      <c r="E203" s="16"/>
      <c r="F203" s="16"/>
      <c r="G203" s="16"/>
      <c r="H203" s="16"/>
      <c r="I203" s="16"/>
      <c r="J203" s="16"/>
      <c r="K203" s="16"/>
      <c r="L203" s="38"/>
      <c r="M203" s="25"/>
      <c r="N203" s="25"/>
      <c r="O203" s="49"/>
    </row>
    <row r="204" spans="1:28" ht="14.5" hidden="1" outlineLevel="1">
      <c r="B204" s="4">
        <v>2010</v>
      </c>
      <c r="C204" s="4">
        <v>2020</v>
      </c>
      <c r="D204" s="4">
        <v>2030</v>
      </c>
      <c r="E204" s="4">
        <v>2040</v>
      </c>
      <c r="F204" s="4">
        <v>2050</v>
      </c>
      <c r="G204" s="4">
        <v>2060</v>
      </c>
      <c r="H204" s="4">
        <v>2070</v>
      </c>
      <c r="I204" s="4">
        <v>2080</v>
      </c>
      <c r="J204" s="4">
        <v>2090</v>
      </c>
      <c r="K204" s="4">
        <v>2100</v>
      </c>
      <c r="L204" s="38"/>
      <c r="M204" s="29"/>
      <c r="N204" s="29"/>
      <c r="O204" s="51"/>
      <c r="AA204" s="1"/>
      <c r="AB204" s="1"/>
    </row>
    <row r="205" spans="1:28" ht="14.5" hidden="1" outlineLevel="1">
      <c r="A205" s="4" t="s">
        <v>5</v>
      </c>
      <c r="B205" s="1">
        <v>815.06040503764143</v>
      </c>
      <c r="C205" s="1">
        <v>842.55771518152039</v>
      </c>
      <c r="D205" s="1">
        <v>892.16051144284154</v>
      </c>
      <c r="E205" s="1">
        <v>983.88372063998963</v>
      </c>
      <c r="F205" s="1">
        <v>1114.8893064025042</v>
      </c>
      <c r="G205" s="1">
        <v>1400</v>
      </c>
      <c r="H205" s="1">
        <v>1700</v>
      </c>
      <c r="I205" s="1">
        <v>1900</v>
      </c>
      <c r="J205" s="1">
        <v>1754.0916813050587</v>
      </c>
      <c r="K205" s="1">
        <v>1665.3255746547352</v>
      </c>
      <c r="L205" s="38"/>
      <c r="M205" s="29"/>
      <c r="N205" s="29"/>
      <c r="O205" s="51"/>
      <c r="AA205" s="1"/>
      <c r="AB205" s="1"/>
    </row>
    <row r="206" spans="1:28" ht="14.5" hidden="1" outlineLevel="1">
      <c r="A206" s="4" t="s">
        <v>6</v>
      </c>
      <c r="B206" s="1">
        <v>1182.934522050637</v>
      </c>
      <c r="C206" s="1">
        <v>1646.7234024101631</v>
      </c>
      <c r="D206" s="1">
        <v>2021.1199593079564</v>
      </c>
      <c r="E206" s="1">
        <v>2163.6888897068075</v>
      </c>
      <c r="F206" s="1">
        <v>2247.3785973197473</v>
      </c>
      <c r="G206" s="1">
        <v>2281.5725785517334</v>
      </c>
      <c r="H206" s="1">
        <v>2292.569762692362</v>
      </c>
      <c r="I206" s="1">
        <v>2284.8045707989718</v>
      </c>
      <c r="J206" s="1">
        <v>2262.2448161851871</v>
      </c>
      <c r="K206" s="1">
        <v>2224.5143742222904</v>
      </c>
      <c r="L206" s="38"/>
      <c r="M206" s="29"/>
      <c r="N206" s="29"/>
      <c r="O206" s="51"/>
      <c r="AA206" s="1"/>
      <c r="AB206" s="1"/>
    </row>
    <row r="207" spans="1:28" ht="14.5" hidden="1" outlineLevel="1">
      <c r="A207" s="4" t="s">
        <v>11</v>
      </c>
      <c r="B207" s="1">
        <v>999.71368057150994</v>
      </c>
      <c r="C207" s="1">
        <v>1035.717435414706</v>
      </c>
      <c r="D207" s="1">
        <v>1082.3827866165639</v>
      </c>
      <c r="E207" s="1">
        <v>1085.8847163768719</v>
      </c>
      <c r="F207" s="1">
        <v>1027.22311398383</v>
      </c>
      <c r="G207" s="1">
        <v>960.45053257234474</v>
      </c>
      <c r="H207" s="1">
        <v>877.33143481486889</v>
      </c>
      <c r="I207" s="1">
        <v>772.17712712459456</v>
      </c>
      <c r="J207" s="1">
        <v>651.46304370711846</v>
      </c>
      <c r="K207" s="1">
        <v>607.93241520160802</v>
      </c>
      <c r="L207" s="38"/>
      <c r="M207" s="29"/>
      <c r="N207" s="29"/>
      <c r="O207" s="51"/>
      <c r="AA207" s="1"/>
      <c r="AB207" s="1"/>
    </row>
    <row r="208" spans="1:28" ht="14.5" hidden="1" outlineLevel="1">
      <c r="A208" s="4" t="s">
        <v>2</v>
      </c>
      <c r="B208" s="1">
        <v>1068.4849815682257</v>
      </c>
      <c r="C208" s="1">
        <v>1276.7199700226834</v>
      </c>
      <c r="D208" s="1">
        <v>1582.8868509265749</v>
      </c>
      <c r="E208" s="1">
        <v>1856.1166224841131</v>
      </c>
      <c r="F208" s="1">
        <v>1990.2124307257084</v>
      </c>
      <c r="G208" s="1">
        <v>1920.118627464909</v>
      </c>
      <c r="H208" s="1">
        <v>1625.7140265828625</v>
      </c>
      <c r="I208" s="1">
        <v>1264.9891244430262</v>
      </c>
      <c r="J208" s="1">
        <v>834.76024845222685</v>
      </c>
      <c r="K208" s="1">
        <v>341.51541657559255</v>
      </c>
      <c r="L208" s="38"/>
      <c r="M208" s="29"/>
      <c r="N208" s="29"/>
      <c r="O208" s="51"/>
      <c r="AA208" s="1"/>
      <c r="AB208" s="1"/>
    </row>
    <row r="209" spans="1:28" ht="14.5" hidden="1" outlineLevel="1">
      <c r="A209" s="4" t="s">
        <v>3</v>
      </c>
      <c r="B209" s="1">
        <v>2034.6839001561279</v>
      </c>
      <c r="C209" s="1">
        <v>1982.7574920343204</v>
      </c>
      <c r="D209" s="1">
        <v>1906.5592742659449</v>
      </c>
      <c r="E209" s="1">
        <v>1800.8578712000278</v>
      </c>
      <c r="F209" s="1">
        <v>1705.2138157545362</v>
      </c>
      <c r="G209" s="1">
        <v>1599.8962752218501</v>
      </c>
      <c r="H209" s="1">
        <v>1596.48963859731</v>
      </c>
      <c r="I209" s="1">
        <v>1593.0645393947193</v>
      </c>
      <c r="J209" s="1">
        <v>1594.9608569673755</v>
      </c>
      <c r="K209" s="1">
        <v>1569.9449682094082</v>
      </c>
      <c r="L209" s="38"/>
      <c r="M209" s="29"/>
      <c r="N209" s="29"/>
      <c r="O209" s="51"/>
      <c r="AA209" s="1"/>
      <c r="AB209" s="1"/>
    </row>
    <row r="210" spans="1:28" ht="14.5" hidden="1" outlineLevel="1">
      <c r="A210" s="4" t="s">
        <v>4</v>
      </c>
      <c r="B210" s="1">
        <v>2593.3258747916093</v>
      </c>
      <c r="C210" s="1">
        <v>2550.6481703828031</v>
      </c>
      <c r="D210" s="1">
        <v>2409.8137449197843</v>
      </c>
      <c r="E210" s="1">
        <v>2032.5105409999405</v>
      </c>
      <c r="F210" s="1">
        <v>1578.9018920145043</v>
      </c>
      <c r="G210" s="1">
        <v>1460.4746649872186</v>
      </c>
      <c r="H210" s="1">
        <v>1487.6796322550506</v>
      </c>
      <c r="I210" s="1">
        <v>1507.7990994363349</v>
      </c>
      <c r="J210" s="1">
        <v>1510.8963805374583</v>
      </c>
      <c r="K210" s="1">
        <v>1481.6335524070132</v>
      </c>
      <c r="L210" s="38"/>
      <c r="M210" s="29"/>
      <c r="N210" s="29"/>
      <c r="O210" s="51"/>
      <c r="AA210" s="1"/>
      <c r="AB210" s="1"/>
    </row>
    <row r="211" spans="1:28" ht="14.5" hidden="1" outlineLevel="1">
      <c r="A211" s="4" t="s">
        <v>0</v>
      </c>
      <c r="B211" s="1">
        <v>788.61619933507666</v>
      </c>
      <c r="C211" s="1">
        <v>791.31805112626478</v>
      </c>
      <c r="D211" s="1">
        <v>791.51779066193967</v>
      </c>
      <c r="E211" s="1">
        <v>789.52371000610344</v>
      </c>
      <c r="F211" s="1">
        <v>785.41067567453297</v>
      </c>
      <c r="G211" s="1">
        <v>779.58585487058747</v>
      </c>
      <c r="H211" s="1">
        <v>771.85091777037621</v>
      </c>
      <c r="I211" s="1">
        <v>762.75571562123787</v>
      </c>
      <c r="J211" s="1">
        <v>751.8862630669397</v>
      </c>
      <c r="K211" s="1">
        <v>739.1880324217434</v>
      </c>
      <c r="L211" s="38"/>
      <c r="M211" s="29"/>
      <c r="N211" s="29"/>
      <c r="O211" s="51"/>
      <c r="AA211" s="1"/>
      <c r="AB211" s="1"/>
    </row>
    <row r="212" spans="1:28" ht="14.5" hidden="1" outlineLevel="1">
      <c r="A212" s="4" t="s">
        <v>1</v>
      </c>
      <c r="B212" s="1">
        <v>1317.0185954048943</v>
      </c>
      <c r="C212" s="1">
        <v>1396.4365933877227</v>
      </c>
      <c r="D212" s="1">
        <v>1472.7260939191017</v>
      </c>
      <c r="E212" s="1">
        <v>1539.578837119454</v>
      </c>
      <c r="F212" s="1">
        <v>1604.2495402967947</v>
      </c>
      <c r="G212" s="1">
        <v>1656.9922728619999</v>
      </c>
      <c r="H212" s="1">
        <v>1706.9486530026631</v>
      </c>
      <c r="I212" s="1">
        <v>1751.1054501178244</v>
      </c>
      <c r="J212" s="1">
        <v>1791.7600706639728</v>
      </c>
      <c r="K212" s="1">
        <v>1828.4376010140591</v>
      </c>
      <c r="L212" s="38"/>
      <c r="M212" s="29"/>
      <c r="N212" s="29"/>
      <c r="O212" s="51"/>
      <c r="AA212" s="1"/>
      <c r="AB212" s="1"/>
    </row>
    <row r="213" spans="1:28" ht="14.5" hidden="1" outlineLevel="1">
      <c r="A213" s="4" t="s">
        <v>7</v>
      </c>
      <c r="B213" s="1">
        <v>2773.2061932572728</v>
      </c>
      <c r="C213" s="1">
        <v>2848.7177157390406</v>
      </c>
      <c r="D213" s="1">
        <v>2890.9318794391738</v>
      </c>
      <c r="E213" s="1">
        <v>2911.4056567278521</v>
      </c>
      <c r="F213" s="1">
        <v>2919.863751036326</v>
      </c>
      <c r="G213" s="1">
        <v>2916.7391073797953</v>
      </c>
      <c r="H213" s="1">
        <v>2904.171488998948</v>
      </c>
      <c r="I213" s="1">
        <v>2872.6288363084022</v>
      </c>
      <c r="J213" s="1">
        <v>2822.8989808747556</v>
      </c>
      <c r="K213" s="1">
        <v>2753.4187816489466</v>
      </c>
      <c r="L213" s="38"/>
      <c r="M213" s="29"/>
      <c r="N213" s="29"/>
      <c r="O213" s="51"/>
      <c r="AA213" s="1"/>
      <c r="AB213" s="1"/>
    </row>
    <row r="214" spans="1:28" ht="14.5" hidden="1" outlineLevel="1">
      <c r="A214" s="4" t="s">
        <v>8</v>
      </c>
      <c r="B214" s="1">
        <v>1732.8111677348386</v>
      </c>
      <c r="C214" s="1">
        <v>2002.8379355734598</v>
      </c>
      <c r="D214" s="1">
        <v>2217.6185411932684</v>
      </c>
      <c r="E214" s="1">
        <v>2358.9649653586471</v>
      </c>
      <c r="F214" s="1">
        <v>2469.0310552044753</v>
      </c>
      <c r="G214" s="1">
        <v>2509.2898762299419</v>
      </c>
      <c r="H214" s="1">
        <v>2475.0749848419619</v>
      </c>
      <c r="I214" s="1">
        <v>2423.2978970350664</v>
      </c>
      <c r="J214" s="1">
        <v>2324.3224399193723</v>
      </c>
      <c r="K214" s="1">
        <v>2183.0093602822608</v>
      </c>
      <c r="L214" s="38"/>
      <c r="M214" s="29"/>
      <c r="N214" s="29"/>
      <c r="O214" s="51"/>
      <c r="Q214" s="1"/>
      <c r="R214" s="1"/>
      <c r="S214" s="1"/>
      <c r="T214" s="1"/>
      <c r="U214" s="1"/>
      <c r="V214" s="1"/>
      <c r="W214" s="1"/>
      <c r="X214" s="1"/>
      <c r="Y214" s="1"/>
      <c r="Z214" s="1"/>
    </row>
    <row r="215" spans="1:28" hidden="1" outlineLevel="1"/>
    <row r="216" spans="1:28" ht="14.5" hidden="1" outlineLevel="1">
      <c r="A216" t="s">
        <v>44</v>
      </c>
      <c r="O216" t="s">
        <v>44</v>
      </c>
    </row>
    <row r="217" spans="1:28" ht="14.5" hidden="1" outlineLevel="1">
      <c r="A217" t="s">
        <v>34</v>
      </c>
      <c r="B217">
        <v>0.3</v>
      </c>
      <c r="C217">
        <v>0.3</v>
      </c>
      <c r="D217">
        <v>0.3</v>
      </c>
      <c r="E217">
        <v>0.3</v>
      </c>
      <c r="F217">
        <v>0.3</v>
      </c>
      <c r="G217">
        <v>0.3</v>
      </c>
      <c r="H217">
        <v>0.3</v>
      </c>
      <c r="I217">
        <v>0.3</v>
      </c>
      <c r="J217">
        <v>0.3</v>
      </c>
      <c r="K217">
        <v>0.3</v>
      </c>
      <c r="L217" s="8" t="s">
        <v>144</v>
      </c>
      <c r="M217" s="103" t="s">
        <v>145</v>
      </c>
      <c r="N217" s="26"/>
      <c r="O217" t="s">
        <v>34</v>
      </c>
      <c r="P217">
        <v>0.3</v>
      </c>
      <c r="Q217">
        <v>0.3</v>
      </c>
      <c r="R217">
        <v>0.3</v>
      </c>
      <c r="S217">
        <v>0.3</v>
      </c>
      <c r="T217">
        <v>0.3</v>
      </c>
      <c r="U217">
        <v>0.3</v>
      </c>
      <c r="V217">
        <v>0.3</v>
      </c>
      <c r="W217">
        <v>0.3</v>
      </c>
      <c r="X217">
        <v>0.3</v>
      </c>
      <c r="Y217">
        <v>0.3</v>
      </c>
      <c r="Z217" s="8"/>
      <c r="AA217" s="103"/>
    </row>
    <row r="218" spans="1:28" ht="14.5" hidden="1" outlineLevel="1">
      <c r="A218" s="21"/>
      <c r="B218" s="72">
        <v>2010</v>
      </c>
      <c r="C218" s="72">
        <v>2020</v>
      </c>
      <c r="D218" s="72">
        <v>2030</v>
      </c>
      <c r="E218" s="72">
        <v>2040</v>
      </c>
      <c r="F218" s="72">
        <v>2050</v>
      </c>
      <c r="G218" s="72">
        <v>2060</v>
      </c>
      <c r="H218" s="72">
        <v>2070</v>
      </c>
      <c r="I218" s="72">
        <v>2080</v>
      </c>
      <c r="J218" s="72">
        <v>2090</v>
      </c>
      <c r="K218" s="72">
        <v>2100</v>
      </c>
      <c r="M218" s="104"/>
      <c r="N218" s="36"/>
      <c r="O218" s="21"/>
      <c r="P218" s="72">
        <v>2010</v>
      </c>
      <c r="Q218" s="72">
        <v>2020</v>
      </c>
      <c r="R218" s="72">
        <v>2030</v>
      </c>
      <c r="S218" s="72">
        <v>2040</v>
      </c>
      <c r="T218" s="72">
        <v>2050</v>
      </c>
      <c r="U218" s="72">
        <v>2060</v>
      </c>
      <c r="V218" s="72">
        <v>2070</v>
      </c>
      <c r="W218" s="72">
        <v>2080</v>
      </c>
      <c r="X218" s="72">
        <v>2090</v>
      </c>
      <c r="Y218" s="72">
        <v>2100</v>
      </c>
      <c r="AA218" s="104"/>
    </row>
    <row r="219" spans="1:28" ht="14.5" hidden="1" outlineLevel="1">
      <c r="A219" s="21" t="s">
        <v>5</v>
      </c>
      <c r="B219" s="44">
        <v>0.52135821405973515</v>
      </c>
      <c r="C219" s="44">
        <f t="shared" ref="C219:C228" si="16">B219*(1-C$217/100)^10</f>
        <v>0.50592693735048078</v>
      </c>
      <c r="D219" s="44">
        <f t="shared" ref="D219:G228" si="17">$L219*D$1005+$M219</f>
        <v>0.50197132179580861</v>
      </c>
      <c r="E219" s="44">
        <f t="shared" si="17"/>
        <v>0.49801570624113656</v>
      </c>
      <c r="F219" s="44">
        <f t="shared" si="17"/>
        <v>0.49406009068646439</v>
      </c>
      <c r="G219" s="44">
        <f t="shared" si="17"/>
        <v>0.49010447513179223</v>
      </c>
      <c r="H219" s="44">
        <f>$V$229</f>
        <v>0.48614885957712017</v>
      </c>
      <c r="I219" s="44">
        <f t="shared" ref="I219:K228" si="18">H219*(1-I$217/100)^10</f>
        <v>0.47175971719532689</v>
      </c>
      <c r="J219" s="44">
        <f t="shared" si="18"/>
        <v>0.45779646785926376</v>
      </c>
      <c r="K219" s="44">
        <f t="shared" si="18"/>
        <v>0.44424650589156728</v>
      </c>
      <c r="L219">
        <f t="shared" ref="L219:L228" si="19">(H219-C219)/(H$1005-C$1005)</f>
        <v>-3.9556155546721205E-4</v>
      </c>
      <c r="M219" s="105">
        <f t="shared" ref="M219:M228" si="20">H219-L219*H$1005</f>
        <v>1.3049612793942491</v>
      </c>
      <c r="N219" s="36"/>
      <c r="O219" s="21" t="s">
        <v>5</v>
      </c>
      <c r="P219" s="44">
        <v>0.52135821405973515</v>
      </c>
      <c r="Q219" s="44">
        <f>P219*(1-Q$217/100)^10</f>
        <v>0.50592693735048078</v>
      </c>
      <c r="R219" s="44">
        <f t="shared" ref="R219:Y219" si="21">Q219*(1-R$217/100)^10</f>
        <v>0.49095239901122995</v>
      </c>
      <c r="S219" s="44">
        <f t="shared" si="21"/>
        <v>0.47642108039783121</v>
      </c>
      <c r="T219" s="44">
        <f t="shared" si="21"/>
        <v>0.4623198629939782</v>
      </c>
      <c r="U219" s="44">
        <f t="shared" si="21"/>
        <v>0.44863601656813629</v>
      </c>
      <c r="V219" s="44">
        <f t="shared" si="21"/>
        <v>0.43535718768100318</v>
      </c>
      <c r="W219" s="44">
        <f t="shared" si="21"/>
        <v>0.4224713885331286</v>
      </c>
      <c r="X219" s="44">
        <f t="shared" si="21"/>
        <v>0.40996698614262428</v>
      </c>
      <c r="Y219" s="44">
        <f t="shared" si="21"/>
        <v>0.39783269184319459</v>
      </c>
      <c r="AA219" s="105"/>
    </row>
    <row r="220" spans="1:28" ht="14.5" hidden="1" outlineLevel="1">
      <c r="A220" s="21" t="s">
        <v>6</v>
      </c>
      <c r="B220" s="44">
        <v>0.52135821405973515</v>
      </c>
      <c r="C220" s="44">
        <f t="shared" si="16"/>
        <v>0.50592693735048078</v>
      </c>
      <c r="D220" s="44">
        <f t="shared" si="17"/>
        <v>0.50197132179580861</v>
      </c>
      <c r="E220" s="44">
        <f t="shared" si="17"/>
        <v>0.49801570624113656</v>
      </c>
      <c r="F220" s="44">
        <f t="shared" si="17"/>
        <v>0.49406009068646439</v>
      </c>
      <c r="G220" s="44">
        <f t="shared" si="17"/>
        <v>0.49010447513179223</v>
      </c>
      <c r="H220" s="44">
        <f t="shared" ref="H220:H228" si="22">$V$229</f>
        <v>0.48614885957712017</v>
      </c>
      <c r="I220" s="44">
        <f t="shared" si="18"/>
        <v>0.47175971719532689</v>
      </c>
      <c r="J220" s="44">
        <f t="shared" si="18"/>
        <v>0.45779646785926376</v>
      </c>
      <c r="K220" s="44">
        <f t="shared" si="18"/>
        <v>0.44424650589156728</v>
      </c>
      <c r="L220">
        <f t="shared" si="19"/>
        <v>-3.9556155546721205E-4</v>
      </c>
      <c r="M220" s="105">
        <f t="shared" si="20"/>
        <v>1.3049612793942491</v>
      </c>
      <c r="N220" s="36"/>
      <c r="O220" s="21" t="s">
        <v>6</v>
      </c>
      <c r="P220" s="44">
        <v>0.52135821405973515</v>
      </c>
      <c r="Q220" s="44">
        <f t="shared" ref="Q220:Y228" si="23">P220*(1-Q$217/100)^10</f>
        <v>0.50592693735048078</v>
      </c>
      <c r="R220" s="44">
        <f t="shared" si="23"/>
        <v>0.49095239901122995</v>
      </c>
      <c r="S220" s="44">
        <f t="shared" si="23"/>
        <v>0.47642108039783121</v>
      </c>
      <c r="T220" s="44">
        <f t="shared" si="23"/>
        <v>0.4623198629939782</v>
      </c>
      <c r="U220" s="44">
        <f t="shared" si="23"/>
        <v>0.44863601656813629</v>
      </c>
      <c r="V220" s="44">
        <f t="shared" si="23"/>
        <v>0.43535718768100318</v>
      </c>
      <c r="W220" s="44">
        <f t="shared" si="23"/>
        <v>0.4224713885331286</v>
      </c>
      <c r="X220" s="44">
        <f t="shared" si="23"/>
        <v>0.40996698614262428</v>
      </c>
      <c r="Y220" s="44">
        <f t="shared" si="23"/>
        <v>0.39783269184319459</v>
      </c>
      <c r="AA220" s="105"/>
    </row>
    <row r="221" spans="1:28" ht="14.5" hidden="1" outlineLevel="1">
      <c r="A221" s="21" t="s">
        <v>11</v>
      </c>
      <c r="B221" s="44">
        <v>0.60825124973635769</v>
      </c>
      <c r="C221" s="44">
        <f t="shared" si="16"/>
        <v>0.59024809357556096</v>
      </c>
      <c r="D221" s="44">
        <f t="shared" si="17"/>
        <v>0.56942824677587289</v>
      </c>
      <c r="E221" s="44">
        <f t="shared" si="17"/>
        <v>0.54860839997618438</v>
      </c>
      <c r="F221" s="44">
        <f t="shared" si="17"/>
        <v>0.52778855317649676</v>
      </c>
      <c r="G221" s="44">
        <f t="shared" si="17"/>
        <v>0.50696870637680824</v>
      </c>
      <c r="H221" s="44">
        <f t="shared" si="22"/>
        <v>0.48614885957712017</v>
      </c>
      <c r="I221" s="44">
        <f t="shared" si="18"/>
        <v>0.47175971719532689</v>
      </c>
      <c r="J221" s="44">
        <f t="shared" si="18"/>
        <v>0.45779646785926376</v>
      </c>
      <c r="K221" s="44">
        <f t="shared" si="18"/>
        <v>0.44424650589156728</v>
      </c>
      <c r="L221">
        <f t="shared" si="19"/>
        <v>-2.0819846799688159E-3</v>
      </c>
      <c r="M221" s="105">
        <f t="shared" si="20"/>
        <v>4.7958571471125691</v>
      </c>
      <c r="N221" s="36"/>
      <c r="O221" s="21" t="s">
        <v>11</v>
      </c>
      <c r="P221" s="44">
        <v>0.60825124973635769</v>
      </c>
      <c r="Q221" s="44">
        <f t="shared" si="23"/>
        <v>0.59024809357556096</v>
      </c>
      <c r="R221" s="44">
        <f t="shared" si="23"/>
        <v>0.57277779884643498</v>
      </c>
      <c r="S221" s="44">
        <f t="shared" si="23"/>
        <v>0.55582459379746985</v>
      </c>
      <c r="T221" s="44">
        <f t="shared" si="23"/>
        <v>0.53937317349297464</v>
      </c>
      <c r="U221" s="44">
        <f t="shared" si="23"/>
        <v>0.52340868599615908</v>
      </c>
      <c r="V221" s="44">
        <f t="shared" si="23"/>
        <v>0.50791671896117052</v>
      </c>
      <c r="W221" s="44">
        <f t="shared" si="23"/>
        <v>0.49288328662198355</v>
      </c>
      <c r="X221" s="44">
        <f t="shared" si="23"/>
        <v>0.47829481716639516</v>
      </c>
      <c r="Y221" s="44">
        <f t="shared" si="23"/>
        <v>0.4641381404837272</v>
      </c>
      <c r="AA221" s="105"/>
    </row>
    <row r="222" spans="1:28" ht="14.5" hidden="1" outlineLevel="1">
      <c r="A222" s="21" t="s">
        <v>2</v>
      </c>
      <c r="B222" s="44">
        <v>0.60825124973635769</v>
      </c>
      <c r="C222" s="44">
        <f t="shared" si="16"/>
        <v>0.59024809357556096</v>
      </c>
      <c r="D222" s="44">
        <f t="shared" si="17"/>
        <v>0.56942824677587289</v>
      </c>
      <c r="E222" s="44">
        <f t="shared" si="17"/>
        <v>0.54860839997618438</v>
      </c>
      <c r="F222" s="44">
        <f t="shared" si="17"/>
        <v>0.52778855317649676</v>
      </c>
      <c r="G222" s="44">
        <f t="shared" si="17"/>
        <v>0.50696870637680824</v>
      </c>
      <c r="H222" s="44">
        <f t="shared" si="22"/>
        <v>0.48614885957712017</v>
      </c>
      <c r="I222" s="44">
        <f t="shared" si="18"/>
        <v>0.47175971719532689</v>
      </c>
      <c r="J222" s="44">
        <f t="shared" si="18"/>
        <v>0.45779646785926376</v>
      </c>
      <c r="K222" s="44">
        <f t="shared" si="18"/>
        <v>0.44424650589156728</v>
      </c>
      <c r="L222">
        <f t="shared" si="19"/>
        <v>-2.0819846799688159E-3</v>
      </c>
      <c r="M222" s="105">
        <f t="shared" si="20"/>
        <v>4.7958571471125691</v>
      </c>
      <c r="N222" s="36"/>
      <c r="O222" s="21" t="s">
        <v>2</v>
      </c>
      <c r="P222" s="44">
        <v>0.60825124973635769</v>
      </c>
      <c r="Q222" s="44">
        <f t="shared" si="23"/>
        <v>0.59024809357556096</v>
      </c>
      <c r="R222" s="44">
        <f t="shared" si="23"/>
        <v>0.57277779884643498</v>
      </c>
      <c r="S222" s="44">
        <f t="shared" si="23"/>
        <v>0.55582459379746985</v>
      </c>
      <c r="T222" s="44">
        <f t="shared" si="23"/>
        <v>0.53937317349297464</v>
      </c>
      <c r="U222" s="44">
        <f t="shared" si="23"/>
        <v>0.52340868599615908</v>
      </c>
      <c r="V222" s="44">
        <f t="shared" si="23"/>
        <v>0.50791671896117052</v>
      </c>
      <c r="W222" s="44">
        <f t="shared" si="23"/>
        <v>0.49288328662198355</v>
      </c>
      <c r="X222" s="44">
        <f t="shared" si="23"/>
        <v>0.47829481716639516</v>
      </c>
      <c r="Y222" s="44">
        <f t="shared" si="23"/>
        <v>0.4641381404837272</v>
      </c>
      <c r="AA222" s="105"/>
    </row>
    <row r="223" spans="1:28" ht="14.5" hidden="1" outlineLevel="1">
      <c r="A223" s="21" t="s">
        <v>3</v>
      </c>
      <c r="B223" s="44">
        <v>0.52135821405973515</v>
      </c>
      <c r="C223" s="44">
        <f t="shared" si="16"/>
        <v>0.50592693735048078</v>
      </c>
      <c r="D223" s="44">
        <f t="shared" si="17"/>
        <v>0.50197132179580861</v>
      </c>
      <c r="E223" s="44">
        <f t="shared" si="17"/>
        <v>0.49801570624113656</v>
      </c>
      <c r="F223" s="44">
        <f t="shared" si="17"/>
        <v>0.49406009068646439</v>
      </c>
      <c r="G223" s="44">
        <f t="shared" si="17"/>
        <v>0.49010447513179223</v>
      </c>
      <c r="H223" s="44">
        <f t="shared" si="22"/>
        <v>0.48614885957712017</v>
      </c>
      <c r="I223" s="44">
        <f t="shared" si="18"/>
        <v>0.47175971719532689</v>
      </c>
      <c r="J223" s="44">
        <f t="shared" si="18"/>
        <v>0.45779646785926376</v>
      </c>
      <c r="K223" s="44">
        <f t="shared" si="18"/>
        <v>0.44424650589156728</v>
      </c>
      <c r="L223">
        <f t="shared" si="19"/>
        <v>-3.9556155546721205E-4</v>
      </c>
      <c r="M223" s="105">
        <f t="shared" si="20"/>
        <v>1.3049612793942491</v>
      </c>
      <c r="N223" s="36"/>
      <c r="O223" s="21" t="s">
        <v>3</v>
      </c>
      <c r="P223" s="44">
        <v>0.52135821405973515</v>
      </c>
      <c r="Q223" s="44">
        <f t="shared" si="23"/>
        <v>0.50592693735048078</v>
      </c>
      <c r="R223" s="44">
        <f t="shared" si="23"/>
        <v>0.49095239901122995</v>
      </c>
      <c r="S223" s="44">
        <f t="shared" si="23"/>
        <v>0.47642108039783121</v>
      </c>
      <c r="T223" s="44">
        <f t="shared" si="23"/>
        <v>0.4623198629939782</v>
      </c>
      <c r="U223" s="44">
        <f t="shared" si="23"/>
        <v>0.44863601656813629</v>
      </c>
      <c r="V223" s="44">
        <f t="shared" si="23"/>
        <v>0.43535718768100318</v>
      </c>
      <c r="W223" s="44">
        <f t="shared" si="23"/>
        <v>0.4224713885331286</v>
      </c>
      <c r="X223" s="44">
        <f t="shared" si="23"/>
        <v>0.40996698614262428</v>
      </c>
      <c r="Y223" s="44">
        <f t="shared" si="23"/>
        <v>0.39783269184319459</v>
      </c>
      <c r="AA223" s="105"/>
    </row>
    <row r="224" spans="1:28" ht="14.5" hidden="1" outlineLevel="1">
      <c r="A224" s="21" t="s">
        <v>4</v>
      </c>
      <c r="B224" s="44">
        <v>0.52135821405973515</v>
      </c>
      <c r="C224" s="44">
        <f t="shared" si="16"/>
        <v>0.50592693735048078</v>
      </c>
      <c r="D224" s="44">
        <f t="shared" si="17"/>
        <v>0.50197132179580861</v>
      </c>
      <c r="E224" s="44">
        <f t="shared" si="17"/>
        <v>0.49801570624113656</v>
      </c>
      <c r="F224" s="44">
        <f t="shared" si="17"/>
        <v>0.49406009068646439</v>
      </c>
      <c r="G224" s="44">
        <f t="shared" si="17"/>
        <v>0.49010447513179223</v>
      </c>
      <c r="H224" s="44">
        <f t="shared" si="22"/>
        <v>0.48614885957712017</v>
      </c>
      <c r="I224" s="44">
        <f t="shared" si="18"/>
        <v>0.47175971719532689</v>
      </c>
      <c r="J224" s="44">
        <f t="shared" si="18"/>
        <v>0.45779646785926376</v>
      </c>
      <c r="K224" s="44">
        <f t="shared" si="18"/>
        <v>0.44424650589156728</v>
      </c>
      <c r="L224">
        <f t="shared" si="19"/>
        <v>-3.9556155546721205E-4</v>
      </c>
      <c r="M224" s="105">
        <f t="shared" si="20"/>
        <v>1.3049612793942491</v>
      </c>
      <c r="N224" s="36"/>
      <c r="O224" s="21" t="s">
        <v>4</v>
      </c>
      <c r="P224" s="44">
        <v>0.52135821405973515</v>
      </c>
      <c r="Q224" s="44">
        <f t="shared" si="23"/>
        <v>0.50592693735048078</v>
      </c>
      <c r="R224" s="44">
        <f t="shared" si="23"/>
        <v>0.49095239901122995</v>
      </c>
      <c r="S224" s="44">
        <f t="shared" si="23"/>
        <v>0.47642108039783121</v>
      </c>
      <c r="T224" s="44">
        <f t="shared" si="23"/>
        <v>0.4623198629939782</v>
      </c>
      <c r="U224" s="44">
        <f t="shared" si="23"/>
        <v>0.44863601656813629</v>
      </c>
      <c r="V224" s="44">
        <f t="shared" si="23"/>
        <v>0.43535718768100318</v>
      </c>
      <c r="W224" s="44">
        <f t="shared" si="23"/>
        <v>0.4224713885331286</v>
      </c>
      <c r="X224" s="44">
        <f t="shared" si="23"/>
        <v>0.40996698614262428</v>
      </c>
      <c r="Y224" s="44">
        <f t="shared" si="23"/>
        <v>0.39783269184319459</v>
      </c>
      <c r="AA224" s="105"/>
    </row>
    <row r="225" spans="1:27" ht="14.5" hidden="1" outlineLevel="1">
      <c r="A225" s="21" t="s">
        <v>0</v>
      </c>
      <c r="B225" s="44">
        <v>0.86893035676622532</v>
      </c>
      <c r="C225" s="44">
        <f t="shared" si="16"/>
        <v>0.84321156225080141</v>
      </c>
      <c r="D225" s="44">
        <f t="shared" si="17"/>
        <v>0.77179902171606507</v>
      </c>
      <c r="E225" s="44">
        <f t="shared" si="17"/>
        <v>0.7003864811813294</v>
      </c>
      <c r="F225" s="44">
        <f t="shared" si="17"/>
        <v>0.62897394064659373</v>
      </c>
      <c r="G225" s="44">
        <f t="shared" si="17"/>
        <v>0.55756140011185629</v>
      </c>
      <c r="H225" s="44">
        <f t="shared" si="22"/>
        <v>0.48614885957712017</v>
      </c>
      <c r="I225" s="44">
        <f t="shared" si="18"/>
        <v>0.47175971719532689</v>
      </c>
      <c r="J225" s="44">
        <f t="shared" si="18"/>
        <v>0.45779646785926376</v>
      </c>
      <c r="K225" s="44">
        <f t="shared" si="18"/>
        <v>0.44424650589156728</v>
      </c>
      <c r="L225">
        <f t="shared" si="19"/>
        <v>-7.1412540534736245E-3</v>
      </c>
      <c r="M225" s="105">
        <f t="shared" si="20"/>
        <v>15.268544750267523</v>
      </c>
      <c r="N225" s="36"/>
      <c r="O225" s="21" t="s">
        <v>0</v>
      </c>
      <c r="P225" s="44">
        <v>0.86893035676622532</v>
      </c>
      <c r="Q225" s="44">
        <f t="shared" si="23"/>
        <v>0.84321156225080141</v>
      </c>
      <c r="R225" s="44">
        <f t="shared" si="23"/>
        <v>0.81825399835204993</v>
      </c>
      <c r="S225" s="44">
        <f t="shared" si="23"/>
        <v>0.79403513399638537</v>
      </c>
      <c r="T225" s="44">
        <f t="shared" si="23"/>
        <v>0.77053310498996375</v>
      </c>
      <c r="U225" s="44">
        <f t="shared" si="23"/>
        <v>0.7477266942802272</v>
      </c>
      <c r="V225" s="44">
        <f t="shared" si="23"/>
        <v>0.725595312801672</v>
      </c>
      <c r="W225" s="44">
        <f t="shared" si="23"/>
        <v>0.70411898088854774</v>
      </c>
      <c r="X225" s="44">
        <f t="shared" si="23"/>
        <v>0.68327831023770724</v>
      </c>
      <c r="Y225" s="44">
        <f t="shared" si="23"/>
        <v>0.66305448640532449</v>
      </c>
      <c r="AA225" s="105"/>
    </row>
    <row r="226" spans="1:27" ht="14.5" hidden="1" outlineLevel="1">
      <c r="A226" s="21" t="s">
        <v>1</v>
      </c>
      <c r="B226" s="44">
        <v>0.60825124973635769</v>
      </c>
      <c r="C226" s="44">
        <f t="shared" si="16"/>
        <v>0.59024809357556096</v>
      </c>
      <c r="D226" s="44">
        <f t="shared" si="17"/>
        <v>0.56942824677587289</v>
      </c>
      <c r="E226" s="44">
        <f t="shared" si="17"/>
        <v>0.54860839997618438</v>
      </c>
      <c r="F226" s="44">
        <f t="shared" si="17"/>
        <v>0.52778855317649676</v>
      </c>
      <c r="G226" s="44">
        <f t="shared" si="17"/>
        <v>0.50696870637680824</v>
      </c>
      <c r="H226" s="44">
        <f t="shared" si="22"/>
        <v>0.48614885957712017</v>
      </c>
      <c r="I226" s="44">
        <f t="shared" si="18"/>
        <v>0.47175971719532689</v>
      </c>
      <c r="J226" s="44">
        <f t="shared" si="18"/>
        <v>0.45779646785926376</v>
      </c>
      <c r="K226" s="44">
        <f t="shared" si="18"/>
        <v>0.44424650589156728</v>
      </c>
      <c r="L226">
        <f t="shared" si="19"/>
        <v>-2.0819846799688159E-3</v>
      </c>
      <c r="M226" s="105">
        <f t="shared" si="20"/>
        <v>4.7958571471125691</v>
      </c>
      <c r="N226" s="36"/>
      <c r="O226" s="21" t="s">
        <v>1</v>
      </c>
      <c r="P226" s="44">
        <v>0.60825124973635769</v>
      </c>
      <c r="Q226" s="44">
        <f t="shared" si="23"/>
        <v>0.59024809357556096</v>
      </c>
      <c r="R226" s="44">
        <f t="shared" si="23"/>
        <v>0.57277779884643498</v>
      </c>
      <c r="S226" s="44">
        <f t="shared" si="23"/>
        <v>0.55582459379746985</v>
      </c>
      <c r="T226" s="44">
        <f t="shared" si="23"/>
        <v>0.53937317349297464</v>
      </c>
      <c r="U226" s="44">
        <f t="shared" si="23"/>
        <v>0.52340868599615908</v>
      </c>
      <c r="V226" s="44">
        <f t="shared" si="23"/>
        <v>0.50791671896117052</v>
      </c>
      <c r="W226" s="44">
        <f t="shared" si="23"/>
        <v>0.49288328662198355</v>
      </c>
      <c r="X226" s="44">
        <f t="shared" si="23"/>
        <v>0.47829481716639516</v>
      </c>
      <c r="Y226" s="44">
        <f t="shared" si="23"/>
        <v>0.4641381404837272</v>
      </c>
      <c r="AA226" s="105"/>
    </row>
    <row r="227" spans="1:27" ht="14.5" hidden="1" outlineLevel="1">
      <c r="A227" s="21" t="s">
        <v>7</v>
      </c>
      <c r="B227" s="44">
        <v>0.52135821405973515</v>
      </c>
      <c r="C227" s="44">
        <f t="shared" si="16"/>
        <v>0.50592693735048078</v>
      </c>
      <c r="D227" s="44">
        <f t="shared" si="17"/>
        <v>0.50197132179580861</v>
      </c>
      <c r="E227" s="44">
        <f t="shared" si="17"/>
        <v>0.49801570624113656</v>
      </c>
      <c r="F227" s="44">
        <f t="shared" si="17"/>
        <v>0.49406009068646439</v>
      </c>
      <c r="G227" s="44">
        <f t="shared" si="17"/>
        <v>0.49010447513179223</v>
      </c>
      <c r="H227" s="44">
        <f t="shared" si="22"/>
        <v>0.48614885957712017</v>
      </c>
      <c r="I227" s="44">
        <f t="shared" si="18"/>
        <v>0.47175971719532689</v>
      </c>
      <c r="J227" s="44">
        <f t="shared" si="18"/>
        <v>0.45779646785926376</v>
      </c>
      <c r="K227" s="44">
        <f t="shared" si="18"/>
        <v>0.44424650589156728</v>
      </c>
      <c r="L227">
        <f t="shared" si="19"/>
        <v>-3.9556155546721205E-4</v>
      </c>
      <c r="M227" s="105">
        <f t="shared" si="20"/>
        <v>1.3049612793942491</v>
      </c>
      <c r="N227" s="36"/>
      <c r="O227" s="21" t="s">
        <v>7</v>
      </c>
      <c r="P227" s="44">
        <v>0.52135821405973515</v>
      </c>
      <c r="Q227" s="44">
        <f t="shared" si="23"/>
        <v>0.50592693735048078</v>
      </c>
      <c r="R227" s="44">
        <f t="shared" si="23"/>
        <v>0.49095239901122995</v>
      </c>
      <c r="S227" s="44">
        <f t="shared" si="23"/>
        <v>0.47642108039783121</v>
      </c>
      <c r="T227" s="44">
        <f t="shared" si="23"/>
        <v>0.4623198629939782</v>
      </c>
      <c r="U227" s="44">
        <f t="shared" si="23"/>
        <v>0.44863601656813629</v>
      </c>
      <c r="V227" s="44">
        <f t="shared" si="23"/>
        <v>0.43535718768100318</v>
      </c>
      <c r="W227" s="44">
        <f t="shared" si="23"/>
        <v>0.4224713885331286</v>
      </c>
      <c r="X227" s="44">
        <f t="shared" si="23"/>
        <v>0.40996698614262428</v>
      </c>
      <c r="Y227" s="44">
        <f t="shared" si="23"/>
        <v>0.39783269184319459</v>
      </c>
      <c r="AA227" s="105"/>
    </row>
    <row r="228" spans="1:27" ht="14.5" hidden="1" outlineLevel="1">
      <c r="A228" s="21" t="s">
        <v>8</v>
      </c>
      <c r="B228" s="44">
        <v>0.52135821405973515</v>
      </c>
      <c r="C228" s="44">
        <f t="shared" si="16"/>
        <v>0.50592693735048078</v>
      </c>
      <c r="D228" s="44">
        <f t="shared" si="17"/>
        <v>0.50197132179580861</v>
      </c>
      <c r="E228" s="44">
        <f t="shared" si="17"/>
        <v>0.49801570624113656</v>
      </c>
      <c r="F228" s="44">
        <f t="shared" si="17"/>
        <v>0.49406009068646439</v>
      </c>
      <c r="G228" s="44">
        <f t="shared" si="17"/>
        <v>0.49010447513179223</v>
      </c>
      <c r="H228" s="44">
        <f t="shared" si="22"/>
        <v>0.48614885957712017</v>
      </c>
      <c r="I228" s="44">
        <f t="shared" si="18"/>
        <v>0.47175971719532689</v>
      </c>
      <c r="J228" s="44">
        <f t="shared" si="18"/>
        <v>0.45779646785926376</v>
      </c>
      <c r="K228" s="44">
        <f t="shared" si="18"/>
        <v>0.44424650589156728</v>
      </c>
      <c r="L228">
        <f t="shared" si="19"/>
        <v>-3.9556155546721205E-4</v>
      </c>
      <c r="M228" s="105">
        <f t="shared" si="20"/>
        <v>1.3049612793942491</v>
      </c>
      <c r="N228" s="36"/>
      <c r="O228" s="21" t="s">
        <v>8</v>
      </c>
      <c r="P228" s="44">
        <v>0.52135821405973515</v>
      </c>
      <c r="Q228" s="44">
        <f t="shared" si="23"/>
        <v>0.50592693735048078</v>
      </c>
      <c r="R228" s="44">
        <f t="shared" si="23"/>
        <v>0.49095239901122995</v>
      </c>
      <c r="S228" s="44">
        <f t="shared" si="23"/>
        <v>0.47642108039783121</v>
      </c>
      <c r="T228" s="44">
        <f t="shared" si="23"/>
        <v>0.4623198629939782</v>
      </c>
      <c r="U228" s="44">
        <f t="shared" si="23"/>
        <v>0.44863601656813629</v>
      </c>
      <c r="V228" s="44">
        <f t="shared" si="23"/>
        <v>0.43535718768100318</v>
      </c>
      <c r="W228" s="44">
        <f t="shared" si="23"/>
        <v>0.4224713885331286</v>
      </c>
      <c r="X228" s="44">
        <f t="shared" si="23"/>
        <v>0.40996698614262428</v>
      </c>
      <c r="Y228" s="44">
        <f t="shared" si="23"/>
        <v>0.39783269184319459</v>
      </c>
      <c r="AA228" s="105"/>
    </row>
    <row r="229" spans="1:27" ht="13" hidden="1" outlineLevel="1">
      <c r="V229" s="110">
        <f>AVERAGE(V219:V228)</f>
        <v>0.48614885957712017</v>
      </c>
      <c r="W229" s="15"/>
      <c r="X229" s="15"/>
      <c r="Y229" s="15"/>
    </row>
    <row r="230" spans="1:27" hidden="1" outlineLevel="1">
      <c r="A230" t="s">
        <v>46</v>
      </c>
    </row>
    <row r="231" spans="1:27" ht="14.5" hidden="1" outlineLevel="1">
      <c r="A231" t="s">
        <v>47</v>
      </c>
      <c r="B231" s="16"/>
      <c r="C231" s="16"/>
      <c r="D231" s="16"/>
      <c r="E231" s="16"/>
      <c r="F231" s="16"/>
      <c r="G231" s="16"/>
      <c r="H231" s="16"/>
      <c r="I231" s="16"/>
      <c r="J231" s="16"/>
      <c r="K231" s="16"/>
    </row>
    <row r="232" spans="1:27" ht="13" hidden="1" outlineLevel="1">
      <c r="B232" s="4">
        <v>2010</v>
      </c>
      <c r="C232" s="4">
        <v>2020</v>
      </c>
      <c r="D232" s="4">
        <v>2030</v>
      </c>
      <c r="E232" s="4">
        <v>2040</v>
      </c>
      <c r="F232" s="4">
        <v>2050</v>
      </c>
      <c r="G232" s="4">
        <v>2060</v>
      </c>
      <c r="H232" s="4">
        <v>2070</v>
      </c>
      <c r="I232" s="4">
        <v>2080</v>
      </c>
      <c r="J232" s="4">
        <v>2090</v>
      </c>
      <c r="K232" s="4">
        <v>2100</v>
      </c>
      <c r="N232" s="1"/>
      <c r="O232" s="1"/>
      <c r="P232" s="1"/>
      <c r="Q232" s="1"/>
      <c r="R232" s="1"/>
      <c r="S232" s="1"/>
      <c r="T232" s="1"/>
      <c r="U232" s="1"/>
      <c r="V232" s="1"/>
      <c r="W232" s="1"/>
      <c r="X232" s="1"/>
      <c r="Y232" s="1"/>
    </row>
    <row r="233" spans="1:27" ht="13" hidden="1" outlineLevel="1">
      <c r="A233" s="4" t="s">
        <v>5</v>
      </c>
      <c r="B233" s="1">
        <f>B205*B219</f>
        <v>424.93843712122907</v>
      </c>
      <c r="C233" s="1">
        <f t="shared" ref="C233:K233" si="24">C205*C219</f>
        <v>426.27264438280531</v>
      </c>
      <c r="D233" s="1">
        <f t="shared" si="24"/>
        <v>447.8389911829878</v>
      </c>
      <c r="E233" s="1">
        <f t="shared" si="24"/>
        <v>489.98954599368153</v>
      </c>
      <c r="F233" s="1">
        <f t="shared" si="24"/>
        <v>550.82231182659064</v>
      </c>
      <c r="G233" s="1">
        <f t="shared" si="24"/>
        <v>686.14626518450916</v>
      </c>
      <c r="H233" s="1">
        <f t="shared" si="24"/>
        <v>826.45306128110428</v>
      </c>
      <c r="I233" s="1">
        <f t="shared" si="24"/>
        <v>896.34346267112107</v>
      </c>
      <c r="J233" s="1">
        <f t="shared" si="24"/>
        <v>803.01697600277328</v>
      </c>
      <c r="K233" s="1">
        <f t="shared" si="24"/>
        <v>739.81506771223246</v>
      </c>
      <c r="N233" s="1"/>
      <c r="O233" s="1"/>
      <c r="P233" s="1"/>
      <c r="Q233" s="1"/>
      <c r="R233" s="1"/>
      <c r="S233" s="1"/>
      <c r="T233" s="1"/>
      <c r="U233" s="1"/>
      <c r="V233" s="1"/>
      <c r="W233" s="1"/>
      <c r="X233" s="1"/>
      <c r="Y233" s="1"/>
    </row>
    <row r="234" spans="1:27" ht="13" hidden="1" outlineLevel="1">
      <c r="A234" s="4" t="s">
        <v>6</v>
      </c>
      <c r="B234" s="1">
        <f t="shared" ref="B234:K242" si="25">B206*B220</f>
        <v>616.7326297659265</v>
      </c>
      <c r="C234" s="1">
        <f t="shared" si="25"/>
        <v>833.12172764473712</v>
      </c>
      <c r="D234" s="1">
        <f t="shared" si="25"/>
        <v>1014.5442574817058</v>
      </c>
      <c r="E234" s="1">
        <f t="shared" si="25"/>
        <v>1077.5510504934364</v>
      </c>
      <c r="F234" s="1">
        <f t="shared" si="25"/>
        <v>1110.3400735986136</v>
      </c>
      <c r="G234" s="1">
        <f t="shared" si="25"/>
        <v>1118.208931086187</v>
      </c>
      <c r="H234" s="1">
        <f t="shared" si="25"/>
        <v>1114.5301756338808</v>
      </c>
      <c r="I234" s="1">
        <f t="shared" si="25"/>
        <v>1077.8787581667132</v>
      </c>
      <c r="J234" s="1">
        <f t="shared" si="25"/>
        <v>1035.6476862825079</v>
      </c>
      <c r="K234" s="1">
        <f t="shared" si="25"/>
        <v>988.23273805381882</v>
      </c>
      <c r="N234" s="1"/>
      <c r="O234" s="1"/>
      <c r="P234" s="1"/>
      <c r="Q234" s="1"/>
      <c r="R234" s="1"/>
      <c r="S234" s="1"/>
      <c r="T234" s="1"/>
      <c r="U234" s="1"/>
      <c r="V234" s="1"/>
      <c r="W234" s="1"/>
      <c r="X234" s="1"/>
      <c r="Y234" s="1"/>
    </row>
    <row r="235" spans="1:27" ht="13" hidden="1" outlineLevel="1">
      <c r="A235" s="4" t="s">
        <v>11</v>
      </c>
      <c r="B235" s="1">
        <f t="shared" si="25"/>
        <v>608.07709558615477</v>
      </c>
      <c r="C235" s="1">
        <f t="shared" si="25"/>
        <v>611.33024173649937</v>
      </c>
      <c r="D235" s="1">
        <f t="shared" si="25"/>
        <v>616.33933252345366</v>
      </c>
      <c r="E235" s="1">
        <f t="shared" si="25"/>
        <v>595.72547681010849</v>
      </c>
      <c r="F235" s="1">
        <f t="shared" si="25"/>
        <v>542.15660111898126</v>
      </c>
      <c r="G235" s="1">
        <f t="shared" si="25"/>
        <v>486.91836403711812</v>
      </c>
      <c r="H235" s="1">
        <f t="shared" si="25"/>
        <v>426.51367650640708</v>
      </c>
      <c r="I235" s="1">
        <f t="shared" si="25"/>
        <v>364.2820631169987</v>
      </c>
      <c r="J235" s="1">
        <f t="shared" si="25"/>
        <v>298.23748034996402</v>
      </c>
      <c r="K235" s="1">
        <f t="shared" si="25"/>
        <v>270.07185127153588</v>
      </c>
      <c r="N235" s="1"/>
      <c r="O235" s="1"/>
      <c r="P235" s="1"/>
      <c r="Q235" s="1"/>
      <c r="R235" s="1"/>
      <c r="S235" s="1"/>
      <c r="T235" s="1"/>
      <c r="U235" s="1"/>
      <c r="V235" s="1"/>
      <c r="W235" s="1"/>
      <c r="X235" s="1"/>
      <c r="Y235" s="1"/>
    </row>
    <row r="236" spans="1:27" ht="13" hidden="1" outlineLevel="1">
      <c r="A236" s="4" t="s">
        <v>2</v>
      </c>
      <c r="B236" s="1">
        <f t="shared" si="25"/>
        <v>649.90732536340238</v>
      </c>
      <c r="C236" s="1">
        <f t="shared" si="25"/>
        <v>753.58152833573615</v>
      </c>
      <c r="D236" s="1">
        <f t="shared" si="25"/>
        <v>901.34048436770206</v>
      </c>
      <c r="E236" s="1">
        <f t="shared" si="25"/>
        <v>1018.2811704302087</v>
      </c>
      <c r="F236" s="1">
        <f t="shared" si="25"/>
        <v>1050.4113393266005</v>
      </c>
      <c r="G236" s="1">
        <f t="shared" si="25"/>
        <v>973.44005665589748</v>
      </c>
      <c r="H236" s="1">
        <f t="shared" si="25"/>
        <v>790.33902002178661</v>
      </c>
      <c r="I236" s="1">
        <f t="shared" si="25"/>
        <v>596.77091160240616</v>
      </c>
      <c r="J236" s="1">
        <f t="shared" si="25"/>
        <v>382.15029325075091</v>
      </c>
      <c r="K236" s="1">
        <f t="shared" si="25"/>
        <v>151.71703052181002</v>
      </c>
      <c r="N236" s="1"/>
      <c r="O236" s="1"/>
      <c r="P236" s="1"/>
      <c r="Q236" s="1"/>
      <c r="R236" s="1"/>
      <c r="S236" s="1"/>
      <c r="T236" s="1"/>
      <c r="U236" s="1"/>
      <c r="V236" s="1"/>
      <c r="W236" s="1"/>
      <c r="X236" s="1"/>
      <c r="Y236" s="1"/>
    </row>
    <row r="237" spans="1:27" ht="13" hidden="1" outlineLevel="1">
      <c r="A237" s="4" t="s">
        <v>3</v>
      </c>
      <c r="B237" s="1">
        <f t="shared" si="25"/>
        <v>1060.7991643614953</v>
      </c>
      <c r="C237" s="1">
        <f t="shared" si="25"/>
        <v>1003.130425453644</v>
      </c>
      <c r="D237" s="1">
        <f t="shared" si="25"/>
        <v>957.03807898533398</v>
      </c>
      <c r="E237" s="1">
        <f t="shared" si="25"/>
        <v>896.85550456559156</v>
      </c>
      <c r="F237" s="1">
        <f t="shared" si="25"/>
        <v>842.47809245149813</v>
      </c>
      <c r="G237" s="1">
        <f t="shared" si="25"/>
        <v>784.11632423291428</v>
      </c>
      <c r="H237" s="1">
        <f t="shared" si="25"/>
        <v>776.13161713077102</v>
      </c>
      <c r="I237" s="1">
        <f t="shared" si="25"/>
        <v>751.5436765787565</v>
      </c>
      <c r="J237" s="1">
        <f t="shared" si="25"/>
        <v>730.16744669344894</v>
      </c>
      <c r="K237" s="1">
        <f t="shared" si="25"/>
        <v>697.44256656907726</v>
      </c>
      <c r="N237" s="1"/>
      <c r="O237" s="1"/>
      <c r="P237" s="1"/>
      <c r="Q237" s="1"/>
      <c r="R237" s="1"/>
      <c r="S237" s="1"/>
      <c r="T237" s="1"/>
      <c r="U237" s="1"/>
      <c r="V237" s="1"/>
      <c r="W237" s="1"/>
      <c r="X237" s="1"/>
      <c r="Y237" s="1"/>
    </row>
    <row r="238" spans="1:27" ht="13" hidden="1" outlineLevel="1">
      <c r="A238" s="4" t="s">
        <v>4</v>
      </c>
      <c r="B238" s="1">
        <f t="shared" si="25"/>
        <v>1352.0517465562536</v>
      </c>
      <c r="C238" s="1">
        <f t="shared" si="25"/>
        <v>1290.4416171003788</v>
      </c>
      <c r="D238" s="1">
        <f t="shared" si="25"/>
        <v>1209.6573908190917</v>
      </c>
      <c r="E238" s="1">
        <f t="shared" si="25"/>
        <v>1012.2221725186399</v>
      </c>
      <c r="F238" s="1">
        <f t="shared" si="25"/>
        <v>780.07241195371614</v>
      </c>
      <c r="G238" s="1">
        <f t="shared" si="25"/>
        <v>715.78516912684086</v>
      </c>
      <c r="H238" s="1">
        <f t="shared" si="25"/>
        <v>723.2337566369024</v>
      </c>
      <c r="I238" s="1">
        <f t="shared" si="25"/>
        <v>711.31887673745393</v>
      </c>
      <c r="J238" s="1">
        <f t="shared" si="25"/>
        <v>691.68302631139443</v>
      </c>
      <c r="K238" s="1">
        <f t="shared" si="25"/>
        <v>658.21052866852597</v>
      </c>
      <c r="N238" s="1"/>
      <c r="O238" s="1"/>
      <c r="P238" s="1"/>
      <c r="Q238" s="1"/>
      <c r="R238" s="1"/>
      <c r="S238" s="1"/>
      <c r="T238" s="1"/>
      <c r="U238" s="1"/>
      <c r="V238" s="1"/>
      <c r="W238" s="1"/>
      <c r="X238" s="1"/>
      <c r="Y238" s="1"/>
    </row>
    <row r="239" spans="1:27" ht="13" hidden="1" outlineLevel="1">
      <c r="A239" s="4" t="s">
        <v>0</v>
      </c>
      <c r="B239" s="1">
        <f t="shared" si="25"/>
        <v>685.25255543985281</v>
      </c>
      <c r="C239" s="1">
        <f t="shared" si="25"/>
        <v>667.24853012743722</v>
      </c>
      <c r="D239" s="1">
        <f t="shared" si="25"/>
        <v>610.89265650374625</v>
      </c>
      <c r="E239" s="1">
        <f t="shared" si="25"/>
        <v>552.97173306040315</v>
      </c>
      <c r="F239" s="1">
        <f t="shared" si="25"/>
        <v>494.00284770491476</v>
      </c>
      <c r="G239" s="1">
        <f t="shared" si="25"/>
        <v>434.66698074904315</v>
      </c>
      <c r="H239" s="1">
        <f t="shared" si="25"/>
        <v>375.23444343762196</v>
      </c>
      <c r="I239" s="1">
        <f t="shared" si="25"/>
        <v>359.83742069059434</v>
      </c>
      <c r="J239" s="1">
        <f t="shared" si="25"/>
        <v>344.21087546394619</v>
      </c>
      <c r="K239" s="1">
        <f t="shared" si="25"/>
        <v>328.38170060022208</v>
      </c>
      <c r="N239" s="1"/>
      <c r="O239" s="1"/>
      <c r="P239" s="1"/>
      <c r="Q239" s="1"/>
      <c r="R239" s="1"/>
      <c r="S239" s="1"/>
      <c r="T239" s="1"/>
      <c r="U239" s="1"/>
      <c r="V239" s="1"/>
      <c r="W239" s="1"/>
      <c r="X239" s="1"/>
      <c r="Y239" s="1"/>
    </row>
    <row r="240" spans="1:27" ht="13" hidden="1" outlineLevel="1">
      <c r="A240" s="4" t="s">
        <v>1</v>
      </c>
      <c r="B240" s="1">
        <f t="shared" si="25"/>
        <v>801.07820658104936</v>
      </c>
      <c r="C240" s="1">
        <f t="shared" si="25"/>
        <v>824.24403704625411</v>
      </c>
      <c r="D240" s="1">
        <f t="shared" si="25"/>
        <v>838.61183764143357</v>
      </c>
      <c r="E240" s="1">
        <f t="shared" si="25"/>
        <v>844.62588246929818</v>
      </c>
      <c r="F240" s="1">
        <f t="shared" si="25"/>
        <v>846.7045438073053</v>
      </c>
      <c r="G240" s="1">
        <f t="shared" si="25"/>
        <v>840.04322904921537</v>
      </c>
      <c r="H240" s="1">
        <f t="shared" si="25"/>
        <v>829.83114101394608</v>
      </c>
      <c r="I240" s="1">
        <f t="shared" si="25"/>
        <v>826.10101192678042</v>
      </c>
      <c r="J240" s="1">
        <f t="shared" si="25"/>
        <v>820.26143160123161</v>
      </c>
      <c r="K240" s="1">
        <f t="shared" si="25"/>
        <v>812.27701549125527</v>
      </c>
      <c r="N240" s="1"/>
      <c r="O240" s="1"/>
      <c r="P240" s="1"/>
      <c r="Q240" s="1"/>
      <c r="R240" s="1"/>
      <c r="S240" s="1"/>
      <c r="T240" s="1"/>
      <c r="U240" s="1"/>
      <c r="V240" s="1"/>
      <c r="W240" s="1"/>
      <c r="X240" s="1"/>
      <c r="Y240" s="1"/>
    </row>
    <row r="241" spans="1:26" ht="13" hidden="1" outlineLevel="1">
      <c r="A241" s="4" t="s">
        <v>7</v>
      </c>
      <c r="B241" s="1">
        <f t="shared" si="25"/>
        <v>1445.8338281360086</v>
      </c>
      <c r="C241" s="1">
        <f t="shared" si="25"/>
        <v>1441.2430292999104</v>
      </c>
      <c r="D241" s="1">
        <f t="shared" si="25"/>
        <v>1451.1648967437234</v>
      </c>
      <c r="E241" s="1">
        <f t="shared" si="25"/>
        <v>1449.9257442897613</v>
      </c>
      <c r="F241" s="1">
        <f t="shared" si="25"/>
        <v>1442.5881496291272</v>
      </c>
      <c r="G241" s="1">
        <f t="shared" si="25"/>
        <v>1429.5068893187467</v>
      </c>
      <c r="H241" s="1">
        <f t="shared" si="25"/>
        <v>1411.8596573932257</v>
      </c>
      <c r="I241" s="1">
        <f t="shared" si="25"/>
        <v>1355.1905674239929</v>
      </c>
      <c r="J241" s="1">
        <f t="shared" si="25"/>
        <v>1292.3131825679784</v>
      </c>
      <c r="K241" s="1">
        <f t="shared" si="25"/>
        <v>1223.1966730037607</v>
      </c>
      <c r="N241" s="1"/>
      <c r="O241" s="1"/>
      <c r="P241" s="1"/>
      <c r="Q241" s="1"/>
      <c r="R241" s="1"/>
      <c r="S241" s="1"/>
      <c r="T241" s="1"/>
      <c r="U241" s="1"/>
      <c r="V241" s="1"/>
      <c r="W241" s="1"/>
      <c r="X241" s="1"/>
      <c r="Y241" s="1"/>
    </row>
    <row r="242" spans="1:26" ht="13" hidden="1" outlineLevel="1">
      <c r="A242" s="4" t="s">
        <v>8</v>
      </c>
      <c r="B242" s="1">
        <f t="shared" si="25"/>
        <v>903.41533571299965</v>
      </c>
      <c r="C242" s="1">
        <f t="shared" si="25"/>
        <v>1013.28966275404</v>
      </c>
      <c r="D242" s="1">
        <f t="shared" si="25"/>
        <v>1113.1809103616777</v>
      </c>
      <c r="E242" s="1">
        <f t="shared" si="25"/>
        <v>1174.8016032211849</v>
      </c>
      <c r="F242" s="1">
        <f t="shared" si="25"/>
        <v>1219.8497070420199</v>
      </c>
      <c r="G242" s="1">
        <f t="shared" si="25"/>
        <v>1229.8141977431956</v>
      </c>
      <c r="H242" s="1">
        <f t="shared" si="25"/>
        <v>1203.2548812487778</v>
      </c>
      <c r="I242" s="1">
        <f t="shared" si="25"/>
        <v>1143.2143305852933</v>
      </c>
      <c r="J242" s="1">
        <f t="shared" si="25"/>
        <v>1064.0666031611145</v>
      </c>
      <c r="K242" s="1">
        <f t="shared" si="25"/>
        <v>969.79428063397984</v>
      </c>
      <c r="N242" s="1"/>
      <c r="O242" s="1"/>
      <c r="P242" s="1"/>
      <c r="Q242" s="1"/>
      <c r="R242" s="1"/>
      <c r="S242" s="1"/>
      <c r="T242" s="1"/>
      <c r="U242" s="1"/>
      <c r="V242" s="1"/>
      <c r="W242" s="1"/>
    </row>
    <row r="243" spans="1:26" ht="14.5" hidden="1" outlineLevel="1">
      <c r="A243" s="16"/>
      <c r="B243" s="3"/>
      <c r="C243" s="3"/>
      <c r="D243" s="3"/>
      <c r="E243" s="3"/>
      <c r="F243" s="3"/>
      <c r="G243" s="3"/>
      <c r="H243" s="3"/>
      <c r="I243" s="3"/>
      <c r="J243" s="3"/>
      <c r="K243" s="3"/>
    </row>
    <row r="244" spans="1:26" ht="14.5" hidden="1" outlineLevel="1">
      <c r="A244" s="16" t="s">
        <v>48</v>
      </c>
      <c r="B244" s="3"/>
      <c r="C244" s="3"/>
      <c r="D244" s="3"/>
      <c r="E244" s="3"/>
      <c r="F244" s="3"/>
      <c r="G244" s="3"/>
      <c r="H244" s="3"/>
      <c r="I244" s="3"/>
      <c r="J244" s="3"/>
      <c r="K244" s="3"/>
    </row>
    <row r="245" spans="1:26" ht="14.5" hidden="1" outlineLevel="1">
      <c r="A245" s="24" t="s">
        <v>39</v>
      </c>
      <c r="B245" s="23"/>
      <c r="C245" s="23"/>
      <c r="D245" s="23"/>
      <c r="E245" s="23"/>
      <c r="F245" s="23"/>
      <c r="G245" s="23"/>
      <c r="H245" s="23"/>
      <c r="I245" s="23"/>
      <c r="J245" s="23"/>
      <c r="K245" s="23"/>
      <c r="L245" s="32"/>
    </row>
    <row r="246" spans="1:26" ht="14.5" hidden="1" outlineLevel="1">
      <c r="A246" s="23"/>
      <c r="B246" s="69">
        <v>2010</v>
      </c>
      <c r="C246" s="69">
        <v>2020</v>
      </c>
      <c r="D246" s="69">
        <v>2030</v>
      </c>
      <c r="E246" s="69">
        <v>2040</v>
      </c>
      <c r="F246" s="69">
        <v>2050</v>
      </c>
      <c r="G246" s="69">
        <v>2060</v>
      </c>
      <c r="H246" s="69">
        <v>2070</v>
      </c>
      <c r="I246" s="69">
        <v>2080</v>
      </c>
      <c r="J246" s="69">
        <v>2090</v>
      </c>
      <c r="K246" s="69">
        <v>2100</v>
      </c>
      <c r="L246" s="6"/>
      <c r="O246" s="1"/>
      <c r="P246" s="1"/>
      <c r="Q246" s="1"/>
      <c r="R246" s="1"/>
      <c r="S246" s="1"/>
      <c r="T246" s="1"/>
      <c r="U246" s="1"/>
      <c r="V246" s="1"/>
      <c r="W246" s="1"/>
      <c r="X246" s="1"/>
      <c r="Y246" s="1"/>
      <c r="Z246" s="1"/>
    </row>
    <row r="247" spans="1:26" ht="14.5" hidden="1" outlineLevel="1">
      <c r="A247" s="23" t="s">
        <v>5</v>
      </c>
      <c r="B247" s="46">
        <f t="shared" ref="B247:K247" si="26">B205*B10</f>
        <v>697.88399983827969</v>
      </c>
      <c r="C247" s="46">
        <f t="shared" si="26"/>
        <v>884.57239523143323</v>
      </c>
      <c r="D247" s="46">
        <f t="shared" si="26"/>
        <v>1100.5145267282423</v>
      </c>
      <c r="E247" s="46">
        <f t="shared" si="26"/>
        <v>1376.4523034219405</v>
      </c>
      <c r="F247" s="46">
        <f t="shared" si="26"/>
        <v>1705.2811574829457</v>
      </c>
      <c r="G247" s="46">
        <f t="shared" si="26"/>
        <v>2269.0157318219999</v>
      </c>
      <c r="H247" s="46">
        <f t="shared" si="26"/>
        <v>2851.3401787900002</v>
      </c>
      <c r="I247" s="46">
        <f t="shared" si="26"/>
        <v>3227.0805974079999</v>
      </c>
      <c r="J247" s="46">
        <f t="shared" si="26"/>
        <v>2959.0252837852149</v>
      </c>
      <c r="K247" s="46">
        <f t="shared" si="26"/>
        <v>2742.1684647643051</v>
      </c>
      <c r="L247" s="6"/>
      <c r="O247" s="1"/>
      <c r="P247" s="1"/>
      <c r="Q247" s="1"/>
      <c r="R247" s="1"/>
      <c r="S247" s="1"/>
      <c r="T247" s="1"/>
      <c r="U247" s="1"/>
      <c r="V247" s="1"/>
      <c r="W247" s="1"/>
      <c r="X247" s="1"/>
      <c r="Y247" s="1"/>
      <c r="Z247" s="1"/>
    </row>
    <row r="248" spans="1:26" ht="14.5" hidden="1" outlineLevel="1">
      <c r="A248" s="23" t="s">
        <v>6</v>
      </c>
      <c r="B248" s="46">
        <f t="shared" ref="B248:K248" si="27">B206*B11</f>
        <v>1726.9372356759106</v>
      </c>
      <c r="C248" s="46">
        <f t="shared" si="27"/>
        <v>2469.5217631620717</v>
      </c>
      <c r="D248" s="46">
        <f t="shared" si="27"/>
        <v>3017.3580781908263</v>
      </c>
      <c r="E248" s="46">
        <f t="shared" si="27"/>
        <v>3123.9456368861825</v>
      </c>
      <c r="F248" s="46">
        <f t="shared" si="27"/>
        <v>3050.1287783503881</v>
      </c>
      <c r="G248" s="46">
        <f t="shared" si="27"/>
        <v>2838.9740197635911</v>
      </c>
      <c r="H248" s="46">
        <f t="shared" si="27"/>
        <v>2563.6826452378241</v>
      </c>
      <c r="I248" s="46">
        <f t="shared" si="27"/>
        <v>2261.1357958943445</v>
      </c>
      <c r="J248" s="46">
        <f t="shared" si="27"/>
        <v>1944.3644762669314</v>
      </c>
      <c r="K248" s="46">
        <f t="shared" si="27"/>
        <v>1621.8266379779029</v>
      </c>
      <c r="L248" s="6"/>
      <c r="O248" s="1"/>
      <c r="P248" s="1"/>
      <c r="Q248" s="1"/>
      <c r="R248" s="1"/>
      <c r="S248" s="1"/>
      <c r="T248" s="1"/>
      <c r="U248" s="1"/>
      <c r="V248" s="1"/>
      <c r="W248" s="1"/>
      <c r="X248" s="1"/>
      <c r="Y248" s="1"/>
      <c r="Z248" s="1"/>
    </row>
    <row r="249" spans="1:26" ht="14.5" hidden="1" outlineLevel="1">
      <c r="A249" s="23" t="s">
        <v>11</v>
      </c>
      <c r="B249" s="46">
        <f t="shared" ref="B249:K249" si="28">B207*B12</f>
        <v>609.80223474747311</v>
      </c>
      <c r="C249" s="46">
        <f t="shared" si="28"/>
        <v>664.41277307793598</v>
      </c>
      <c r="D249" s="46">
        <f t="shared" si="28"/>
        <v>732.34767036269977</v>
      </c>
      <c r="E249" s="46">
        <f t="shared" si="28"/>
        <v>773.26707243582598</v>
      </c>
      <c r="F249" s="46">
        <f t="shared" si="28"/>
        <v>769.21534725886454</v>
      </c>
      <c r="G249" s="46">
        <f t="shared" si="28"/>
        <v>753.33942414811463</v>
      </c>
      <c r="H249" s="46">
        <f t="shared" si="28"/>
        <v>712.98395359825861</v>
      </c>
      <c r="I249" s="46">
        <f t="shared" si="28"/>
        <v>643.06542935817527</v>
      </c>
      <c r="J249" s="46">
        <f t="shared" si="28"/>
        <v>549.63349774645155</v>
      </c>
      <c r="K249" s="46">
        <f t="shared" si="28"/>
        <v>514.80739211734317</v>
      </c>
      <c r="L249" s="6"/>
      <c r="O249" s="1"/>
      <c r="P249" s="1"/>
      <c r="Q249" s="1"/>
      <c r="R249" s="1"/>
      <c r="S249" s="1"/>
      <c r="T249" s="1"/>
      <c r="U249" s="1"/>
      <c r="V249" s="1"/>
      <c r="W249" s="1"/>
      <c r="X249" s="1"/>
      <c r="Y249" s="1"/>
      <c r="Z249" s="1"/>
    </row>
    <row r="250" spans="1:26" ht="14.5" hidden="1" outlineLevel="1">
      <c r="A250" s="23" t="s">
        <v>2</v>
      </c>
      <c r="B250" s="46">
        <f t="shared" ref="B250:K250" si="29">B208*B13</f>
        <v>298.03553116275833</v>
      </c>
      <c r="C250" s="46">
        <f t="shared" si="29"/>
        <v>356.68140474786372</v>
      </c>
      <c r="D250" s="46">
        <f t="shared" si="29"/>
        <v>437.40608995986008</v>
      </c>
      <c r="E250" s="46">
        <f t="shared" si="29"/>
        <v>505.81439410638114</v>
      </c>
      <c r="F250" s="46">
        <f t="shared" si="29"/>
        <v>528.61870323438802</v>
      </c>
      <c r="G250" s="46">
        <f t="shared" si="29"/>
        <v>490.34000236499014</v>
      </c>
      <c r="H250" s="46">
        <f t="shared" si="29"/>
        <v>393.66824093261539</v>
      </c>
      <c r="I250" s="46">
        <f t="shared" si="29"/>
        <v>284.94215770107672</v>
      </c>
      <c r="J250" s="46">
        <f t="shared" si="29"/>
        <v>172.02017931354141</v>
      </c>
      <c r="K250" s="46">
        <f t="shared" si="29"/>
        <v>63.570026740574434</v>
      </c>
      <c r="L250" s="6"/>
      <c r="O250" s="1"/>
      <c r="P250" s="1"/>
      <c r="Q250" s="1"/>
      <c r="R250" s="1"/>
      <c r="S250" s="1"/>
      <c r="T250" s="1"/>
      <c r="U250" s="1"/>
      <c r="V250" s="1"/>
      <c r="W250" s="1"/>
      <c r="X250" s="1"/>
      <c r="Y250" s="1"/>
      <c r="Z250" s="1"/>
    </row>
    <row r="251" spans="1:26" ht="14.5" hidden="1" outlineLevel="1">
      <c r="A251" s="23" t="s">
        <v>3</v>
      </c>
      <c r="B251" s="46">
        <f t="shared" ref="B251:K251" si="30">B209*B14</f>
        <v>1191.8475568336</v>
      </c>
      <c r="C251" s="46">
        <f t="shared" si="30"/>
        <v>1254.0792536382701</v>
      </c>
      <c r="D251" s="46">
        <f t="shared" si="30"/>
        <v>1251.6175871313201</v>
      </c>
      <c r="E251" s="46">
        <f t="shared" si="30"/>
        <v>1193.9480700674956</v>
      </c>
      <c r="F251" s="46">
        <f t="shared" si="30"/>
        <v>1112.4448768474817</v>
      </c>
      <c r="G251" s="46">
        <f t="shared" si="30"/>
        <v>1003.5723625586304</v>
      </c>
      <c r="H251" s="46">
        <f t="shared" si="30"/>
        <v>947.2513439615941</v>
      </c>
      <c r="I251" s="46">
        <f t="shared" si="30"/>
        <v>881.35774663709594</v>
      </c>
      <c r="J251" s="46">
        <f t="shared" si="30"/>
        <v>807.27109428466679</v>
      </c>
      <c r="K251" s="46">
        <f t="shared" si="30"/>
        <v>709.44419724426075</v>
      </c>
      <c r="L251" s="6"/>
      <c r="O251" s="1"/>
      <c r="P251" s="1"/>
      <c r="Q251" s="1"/>
      <c r="R251" s="1"/>
      <c r="S251" s="1"/>
      <c r="T251" s="1"/>
      <c r="U251" s="1"/>
      <c r="V251" s="1"/>
      <c r="W251" s="1"/>
      <c r="X251" s="1"/>
      <c r="Y251" s="1"/>
      <c r="Z251" s="1"/>
    </row>
    <row r="252" spans="1:26" ht="14.5" hidden="1" outlineLevel="1">
      <c r="A252" s="23" t="s">
        <v>4</v>
      </c>
      <c r="B252" s="46">
        <f t="shared" ref="B252:K252" si="31">B210*B15</f>
        <v>987.68649682164505</v>
      </c>
      <c r="C252" s="46">
        <f t="shared" si="31"/>
        <v>1135.9261794276379</v>
      </c>
      <c r="D252" s="46">
        <f t="shared" si="31"/>
        <v>1191.2627071711879</v>
      </c>
      <c r="E252" s="46">
        <f t="shared" si="31"/>
        <v>1081.922479428448</v>
      </c>
      <c r="F252" s="46">
        <f t="shared" si="31"/>
        <v>877.96430607012894</v>
      </c>
      <c r="G252" s="46">
        <f t="shared" si="31"/>
        <v>824.13673541685887</v>
      </c>
      <c r="H252" s="46">
        <f t="shared" si="31"/>
        <v>832.79443584276453</v>
      </c>
      <c r="I252" s="46">
        <f t="shared" si="31"/>
        <v>819.63256561758737</v>
      </c>
      <c r="J252" s="46">
        <f t="shared" si="31"/>
        <v>782.06640740393755</v>
      </c>
      <c r="K252" s="46">
        <f t="shared" si="31"/>
        <v>716.84378708709778</v>
      </c>
      <c r="L252" s="6"/>
      <c r="O252" s="1"/>
      <c r="P252" s="1"/>
      <c r="Q252" s="1"/>
      <c r="R252" s="1"/>
      <c r="S252" s="1"/>
      <c r="T252" s="1"/>
      <c r="U252" s="1"/>
      <c r="V252" s="1"/>
      <c r="W252" s="1"/>
      <c r="X252" s="1"/>
      <c r="Y252" s="1"/>
      <c r="Z252" s="1"/>
    </row>
    <row r="253" spans="1:26" ht="14.5" hidden="1" outlineLevel="1">
      <c r="A253" s="23" t="s">
        <v>0</v>
      </c>
      <c r="B253" s="46">
        <f t="shared" ref="B253:K253" si="32">B211*B16</f>
        <v>274.64237824945189</v>
      </c>
      <c r="C253" s="46">
        <f t="shared" si="32"/>
        <v>305.03842363452492</v>
      </c>
      <c r="D253" s="46">
        <f t="shared" si="32"/>
        <v>342.92265626402491</v>
      </c>
      <c r="E253" s="46">
        <f t="shared" si="32"/>
        <v>381.504618100735</v>
      </c>
      <c r="F253" s="46">
        <f t="shared" si="32"/>
        <v>421.80812495129641</v>
      </c>
      <c r="G253" s="46">
        <f t="shared" si="32"/>
        <v>465.01228441166779</v>
      </c>
      <c r="H253" s="46">
        <f t="shared" si="32"/>
        <v>506.96483874348422</v>
      </c>
      <c r="I253" s="46">
        <f t="shared" si="32"/>
        <v>544.77074694846669</v>
      </c>
      <c r="J253" s="46">
        <f t="shared" si="32"/>
        <v>574.11084694967849</v>
      </c>
      <c r="K253" s="46">
        <f t="shared" si="32"/>
        <v>592.95706665620389</v>
      </c>
      <c r="L253" s="6"/>
      <c r="O253" s="1"/>
      <c r="P253" s="1"/>
      <c r="Q253" s="1"/>
      <c r="R253" s="1"/>
      <c r="S253" s="1"/>
      <c r="T253" s="1"/>
      <c r="U253" s="1"/>
      <c r="V253" s="1"/>
      <c r="W253" s="1"/>
      <c r="X253" s="1"/>
      <c r="Y253" s="1"/>
      <c r="Z253" s="1"/>
    </row>
    <row r="254" spans="1:26" ht="14.5" hidden="1" outlineLevel="1">
      <c r="A254" s="23" t="s">
        <v>1</v>
      </c>
      <c r="B254" s="46">
        <f t="shared" ref="B254:K254" si="33">B212*B17</f>
        <v>166.65015962666607</v>
      </c>
      <c r="C254" s="46">
        <f t="shared" si="33"/>
        <v>176.54573467901386</v>
      </c>
      <c r="D254" s="46">
        <f t="shared" si="33"/>
        <v>184.63456187370687</v>
      </c>
      <c r="E254" s="46">
        <f t="shared" si="33"/>
        <v>190.57442449946248</v>
      </c>
      <c r="F254" s="46">
        <f t="shared" si="33"/>
        <v>196.21602629572502</v>
      </c>
      <c r="G254" s="46">
        <f t="shared" si="33"/>
        <v>200.39530397898616</v>
      </c>
      <c r="H254" s="46">
        <f t="shared" si="33"/>
        <v>201.3760934694005</v>
      </c>
      <c r="I254" s="46">
        <f t="shared" si="33"/>
        <v>199.70681329135789</v>
      </c>
      <c r="J254" s="46">
        <f t="shared" si="33"/>
        <v>196.39207063541758</v>
      </c>
      <c r="K254" s="46">
        <f t="shared" si="33"/>
        <v>192.61142570918764</v>
      </c>
      <c r="L254" s="6"/>
      <c r="O254" s="1"/>
      <c r="P254" s="1"/>
      <c r="Q254" s="1"/>
      <c r="R254" s="1"/>
      <c r="S254" s="1"/>
      <c r="T254" s="1"/>
      <c r="U254" s="1"/>
      <c r="V254" s="1"/>
      <c r="W254" s="1"/>
      <c r="X254" s="1"/>
      <c r="Y254" s="1"/>
      <c r="Z254" s="1"/>
    </row>
    <row r="255" spans="1:26" ht="14.5" hidden="1" outlineLevel="1">
      <c r="A255" s="23" t="s">
        <v>7</v>
      </c>
      <c r="B255" s="46">
        <f t="shared" ref="B255:K255" si="34">B213*B18</f>
        <v>2129.5649862476139</v>
      </c>
      <c r="C255" s="46">
        <f t="shared" si="34"/>
        <v>2378.8627667279911</v>
      </c>
      <c r="D255" s="46">
        <f t="shared" si="34"/>
        <v>2535.8616496697082</v>
      </c>
      <c r="E255" s="46">
        <f t="shared" si="34"/>
        <v>2606.6538715042548</v>
      </c>
      <c r="F255" s="46">
        <f t="shared" si="34"/>
        <v>2594.8240050173122</v>
      </c>
      <c r="G255" s="46">
        <f t="shared" si="34"/>
        <v>2511.3631613904327</v>
      </c>
      <c r="H255" s="46">
        <f t="shared" si="34"/>
        <v>2376.7699949196353</v>
      </c>
      <c r="I255" s="46">
        <f t="shared" si="34"/>
        <v>2195.9052232561407</v>
      </c>
      <c r="J255" s="46">
        <f t="shared" si="34"/>
        <v>1983.9231495217721</v>
      </c>
      <c r="K255" s="46">
        <f t="shared" si="34"/>
        <v>1753.0039774536872</v>
      </c>
      <c r="L255" s="6"/>
      <c r="O255" s="1"/>
      <c r="P255" s="1"/>
      <c r="Q255" s="1"/>
      <c r="R255" s="1"/>
      <c r="S255" s="1"/>
      <c r="T255" s="1"/>
      <c r="U255" s="1"/>
      <c r="V255" s="1"/>
      <c r="W255" s="1"/>
      <c r="X255" s="1"/>
      <c r="Y255" s="1"/>
      <c r="Z255" s="1"/>
    </row>
    <row r="256" spans="1:26" ht="14.5" hidden="1" outlineLevel="1">
      <c r="A256" s="23" t="s">
        <v>8</v>
      </c>
      <c r="B256" s="46">
        <f t="shared" ref="B256:K256" si="35">B214*B19</f>
        <v>2477.2605535960897</v>
      </c>
      <c r="C256" s="46">
        <f t="shared" si="35"/>
        <v>3207.4455573803971</v>
      </c>
      <c r="D256" s="46">
        <f t="shared" si="35"/>
        <v>3829.4636857680312</v>
      </c>
      <c r="E256" s="46">
        <f t="shared" si="35"/>
        <v>4274.101507447047</v>
      </c>
      <c r="F256" s="46">
        <f t="shared" si="35"/>
        <v>4568.0800175569666</v>
      </c>
      <c r="G256" s="46">
        <f t="shared" si="35"/>
        <v>4613.8903312359835</v>
      </c>
      <c r="H256" s="46">
        <f t="shared" si="35"/>
        <v>4406.2668796058697</v>
      </c>
      <c r="I256" s="46">
        <f t="shared" si="35"/>
        <v>4072.1886010338694</v>
      </c>
      <c r="J256" s="46">
        <f t="shared" si="35"/>
        <v>3599.325867475236</v>
      </c>
      <c r="K256" s="46">
        <f t="shared" si="35"/>
        <v>3052.8338211865134</v>
      </c>
      <c r="L256" s="6"/>
      <c r="O256" s="1"/>
      <c r="P256" s="1"/>
      <c r="Q256" s="1"/>
      <c r="R256" s="1"/>
      <c r="S256" s="1"/>
      <c r="T256" s="1"/>
      <c r="U256" s="1"/>
      <c r="V256" s="1"/>
      <c r="W256" s="1"/>
      <c r="X256" s="1"/>
      <c r="Y256" s="1"/>
      <c r="Z256" s="1"/>
    </row>
    <row r="257" spans="1:26" ht="14.5" hidden="1" outlineLevel="1">
      <c r="A257" s="23" t="s">
        <v>89</v>
      </c>
      <c r="B257" s="46">
        <f>SUM(B247:B256)</f>
        <v>10560.311132799488</v>
      </c>
      <c r="C257" s="46">
        <f t="shared" ref="C257:K257" si="36">SUM(C247:C256)</f>
        <v>12833.08625170714</v>
      </c>
      <c r="D257" s="46">
        <f t="shared" si="36"/>
        <v>14623.389213119608</v>
      </c>
      <c r="E257" s="46">
        <f t="shared" si="36"/>
        <v>15508.184377897773</v>
      </c>
      <c r="F257" s="46">
        <f t="shared" si="36"/>
        <v>15824.581343065496</v>
      </c>
      <c r="G257" s="46">
        <f t="shared" si="36"/>
        <v>15970.039357091257</v>
      </c>
      <c r="H257" s="46">
        <f t="shared" si="36"/>
        <v>15793.098605101448</v>
      </c>
      <c r="I257" s="46">
        <f t="shared" si="36"/>
        <v>15129.785677146116</v>
      </c>
      <c r="J257" s="46">
        <f t="shared" si="36"/>
        <v>13568.132873382849</v>
      </c>
      <c r="K257" s="46">
        <f t="shared" si="36"/>
        <v>11960.066796937079</v>
      </c>
      <c r="L257" s="6"/>
      <c r="O257" s="1"/>
      <c r="P257" s="1"/>
      <c r="Q257" s="1"/>
      <c r="R257" s="1"/>
      <c r="S257" s="1"/>
      <c r="T257" s="1"/>
      <c r="U257" s="1"/>
      <c r="V257" s="1"/>
      <c r="W257" s="1"/>
      <c r="X257" s="1"/>
      <c r="Y257" s="1"/>
    </row>
    <row r="258" spans="1:26" hidden="1" outlineLevel="1"/>
    <row r="259" spans="1:26" collapsed="1">
      <c r="A259" t="s">
        <v>49</v>
      </c>
    </row>
    <row r="260" spans="1:26" ht="14.5">
      <c r="A260" s="18" t="s">
        <v>41</v>
      </c>
      <c r="B260" s="17"/>
      <c r="C260" s="17"/>
      <c r="D260" s="17"/>
      <c r="E260" s="17"/>
      <c r="F260" s="17"/>
      <c r="G260" s="17"/>
      <c r="H260" s="17"/>
      <c r="I260" s="17"/>
      <c r="J260" s="17"/>
      <c r="K260" s="17"/>
      <c r="L260" s="32"/>
    </row>
    <row r="261" spans="1:26" ht="14.5">
      <c r="A261" s="17"/>
      <c r="B261" s="70">
        <v>2010</v>
      </c>
      <c r="C261" s="70">
        <v>2020</v>
      </c>
      <c r="D261" s="70">
        <v>2030</v>
      </c>
      <c r="E261" s="70">
        <v>2040</v>
      </c>
      <c r="F261" s="70">
        <v>2050</v>
      </c>
      <c r="G261" s="70">
        <v>2060</v>
      </c>
      <c r="H261" s="70">
        <v>2070</v>
      </c>
      <c r="I261" s="70">
        <v>2080</v>
      </c>
      <c r="J261" s="70">
        <v>2090</v>
      </c>
      <c r="K261" s="70">
        <v>2100</v>
      </c>
      <c r="L261" s="2"/>
      <c r="O261" s="2"/>
      <c r="P261" s="2"/>
      <c r="Q261" s="2"/>
      <c r="R261" s="2"/>
      <c r="S261" s="2"/>
      <c r="T261" s="2"/>
      <c r="U261" s="2"/>
      <c r="V261" s="2"/>
      <c r="W261" s="2"/>
      <c r="X261" s="2"/>
      <c r="Y261" s="2"/>
      <c r="Z261" s="2"/>
    </row>
    <row r="262" spans="1:26" ht="14.5">
      <c r="A262" s="17" t="s">
        <v>5</v>
      </c>
      <c r="B262" s="47">
        <f t="shared" ref="B262:K262" si="37">B233*B10/1000</f>
        <v>0.36384755577654992</v>
      </c>
      <c r="C262" s="47">
        <f t="shared" si="37"/>
        <v>0.44752900278421803</v>
      </c>
      <c r="D262" s="47">
        <f t="shared" si="37"/>
        <v>0.55242673163726452</v>
      </c>
      <c r="E262" s="47">
        <f t="shared" si="37"/>
        <v>0.6854948659959168</v>
      </c>
      <c r="F262" s="47">
        <f t="shared" si="37"/>
        <v>0.84251136331194321</v>
      </c>
      <c r="G262" s="47">
        <f t="shared" si="37"/>
        <v>1.1120547643104008</v>
      </c>
      <c r="H262" s="47">
        <f t="shared" si="37"/>
        <v>1.3861757761851805</v>
      </c>
      <c r="I262" s="47">
        <f t="shared" si="37"/>
        <v>1.5224066299997245</v>
      </c>
      <c r="J262" s="47">
        <f t="shared" si="37"/>
        <v>1.3546313232231268</v>
      </c>
      <c r="K262" s="47">
        <f t="shared" si="37"/>
        <v>1.2181987590375858</v>
      </c>
      <c r="L262" s="2"/>
      <c r="M262" s="109">
        <f>K262/B262</f>
        <v>3.3481020820316281</v>
      </c>
      <c r="O262" s="2"/>
      <c r="P262" s="2"/>
      <c r="Q262" s="2"/>
      <c r="R262" s="2"/>
      <c r="S262" s="2"/>
      <c r="T262" s="2"/>
      <c r="U262" s="2"/>
      <c r="V262" s="2"/>
      <c r="W262" s="2"/>
      <c r="X262" s="2"/>
      <c r="Y262" s="2"/>
      <c r="Z262" s="2"/>
    </row>
    <row r="263" spans="1:26" ht="14.5">
      <c r="A263" s="17" t="s">
        <v>6</v>
      </c>
      <c r="B263" s="47">
        <f t="shared" ref="B263:K263" si="38">B234*B11/1000</f>
        <v>0.90035291298524878</v>
      </c>
      <c r="C263" s="47">
        <f t="shared" si="38"/>
        <v>1.2493975823569463</v>
      </c>
      <c r="D263" s="47">
        <f t="shared" si="38"/>
        <v>1.5146272228407098</v>
      </c>
      <c r="E263" s="47">
        <f t="shared" si="38"/>
        <v>1.5557739926127891</v>
      </c>
      <c r="F263" s="47">
        <f t="shared" si="38"/>
        <v>1.5069469008371876</v>
      </c>
      <c r="G263" s="47">
        <f t="shared" si="38"/>
        <v>1.3913938718690291</v>
      </c>
      <c r="H263" s="47">
        <f t="shared" si="38"/>
        <v>1.2463313943000229</v>
      </c>
      <c r="I263" s="47">
        <f t="shared" si="38"/>
        <v>1.0667127836113464</v>
      </c>
      <c r="J263" s="47">
        <f t="shared" si="38"/>
        <v>0.89012318946602842</v>
      </c>
      <c r="K263" s="47">
        <f t="shared" si="38"/>
        <v>0.72049081708355123</v>
      </c>
      <c r="L263" s="2"/>
      <c r="M263" s="109">
        <f t="shared" ref="M263:M272" si="39">K263/B263</f>
        <v>0.80023156108271032</v>
      </c>
      <c r="O263" s="2"/>
      <c r="P263" s="2"/>
      <c r="Q263" s="2"/>
      <c r="R263" s="2"/>
      <c r="S263" s="2"/>
      <c r="T263" s="2"/>
      <c r="U263" s="2"/>
      <c r="V263" s="2"/>
      <c r="W263" s="2"/>
      <c r="X263" s="2"/>
      <c r="Y263" s="2"/>
      <c r="Z263" s="2"/>
    </row>
    <row r="264" spans="1:26" ht="14.5">
      <c r="A264" s="17" t="s">
        <v>11</v>
      </c>
      <c r="B264" s="47">
        <f t="shared" ref="B264:K264" si="40">B235*B12/1000</f>
        <v>0.37091297137717427</v>
      </c>
      <c r="C264" s="47">
        <f t="shared" si="40"/>
        <v>0.39216837265650351</v>
      </c>
      <c r="D264" s="47">
        <f t="shared" si="40"/>
        <v>0.41701944996502699</v>
      </c>
      <c r="E264" s="47">
        <f t="shared" si="40"/>
        <v>0.42422081136328676</v>
      </c>
      <c r="F264" s="47">
        <f t="shared" si="40"/>
        <v>0.40598305521091266</v>
      </c>
      <c r="G264" s="47">
        <f t="shared" si="40"/>
        <v>0.38191951332301932</v>
      </c>
      <c r="H264" s="47">
        <f t="shared" si="40"/>
        <v>0.34661633593857977</v>
      </c>
      <c r="I264" s="47">
        <f t="shared" si="40"/>
        <v>0.30337236509210419</v>
      </c>
      <c r="J264" s="47">
        <f t="shared" si="40"/>
        <v>0.25162027388545816</v>
      </c>
      <c r="K264" s="47">
        <f t="shared" si="40"/>
        <v>0.22870138515527966</v>
      </c>
      <c r="L264" s="2"/>
      <c r="M264" s="109">
        <f t="shared" si="39"/>
        <v>0.61659042094464156</v>
      </c>
      <c r="O264" s="2"/>
      <c r="P264" s="2"/>
      <c r="Q264" s="2"/>
      <c r="R264" s="2"/>
      <c r="S264" s="2"/>
      <c r="T264" s="2"/>
      <c r="U264" s="2"/>
      <c r="V264" s="2"/>
      <c r="W264" s="2"/>
      <c r="X264" s="2"/>
      <c r="Y264" s="2"/>
      <c r="Z264" s="2"/>
    </row>
    <row r="265" spans="1:26" ht="14.5">
      <c r="A265" s="17" t="s">
        <v>2</v>
      </c>
      <c r="B265" s="47">
        <f t="shared" ref="B265:K265" si="41">B236*B13/1000</f>
        <v>0.18128048429558691</v>
      </c>
      <c r="C265" s="47">
        <f t="shared" si="41"/>
        <v>0.2105305191662796</v>
      </c>
      <c r="D265" s="47">
        <f t="shared" si="41"/>
        <v>0.24907138293493286</v>
      </c>
      <c r="E265" s="47">
        <f t="shared" si="41"/>
        <v>0.2774940254356249</v>
      </c>
      <c r="F265" s="47">
        <f t="shared" si="41"/>
        <v>0.27899890056211357</v>
      </c>
      <c r="G265" s="47">
        <f t="shared" si="41"/>
        <v>0.24858703668378013</v>
      </c>
      <c r="H265" s="47">
        <f t="shared" si="41"/>
        <v>0.19138136638112191</v>
      </c>
      <c r="I265" s="47">
        <f t="shared" si="41"/>
        <v>0.13442423173408619</v>
      </c>
      <c r="J265" s="47">
        <f t="shared" si="41"/>
        <v>7.8750230490256437E-2</v>
      </c>
      <c r="K265" s="47">
        <f t="shared" si="41"/>
        <v>2.8240762258933686E-2</v>
      </c>
      <c r="L265" s="2"/>
      <c r="M265" s="109">
        <f t="shared" si="39"/>
        <v>0.15578490077776772</v>
      </c>
      <c r="O265" s="2"/>
      <c r="P265" s="2"/>
      <c r="Q265" s="2"/>
      <c r="R265" s="2"/>
      <c r="S265" s="2"/>
      <c r="T265" s="2"/>
      <c r="U265" s="2"/>
      <c r="V265" s="2"/>
      <c r="W265" s="2"/>
      <c r="X265" s="2"/>
      <c r="Y265" s="2"/>
      <c r="Z265" s="2"/>
    </row>
    <row r="266" spans="1:26" ht="14.5">
      <c r="A266" s="17" t="s">
        <v>3</v>
      </c>
      <c r="B266" s="47">
        <f t="shared" ref="B266:K266" si="42">B237*B14/1000</f>
        <v>0.62137951366222433</v>
      </c>
      <c r="C266" s="47">
        <f t="shared" si="42"/>
        <v>0.63447247598798673</v>
      </c>
      <c r="D266" s="47">
        <f t="shared" si="42"/>
        <v>0.62827613459518938</v>
      </c>
      <c r="E266" s="47">
        <f t="shared" si="42"/>
        <v>0.59460489132990579</v>
      </c>
      <c r="F266" s="47">
        <f t="shared" si="42"/>
        <v>0.5496146167389595</v>
      </c>
      <c r="G266" s="47">
        <f t="shared" si="42"/>
        <v>0.49185530600857025</v>
      </c>
      <c r="H266" s="47">
        <f t="shared" si="42"/>
        <v>0.46050516059982338</v>
      </c>
      <c r="I266" s="47">
        <f t="shared" si="42"/>
        <v>0.41578908130142694</v>
      </c>
      <c r="J266" s="47">
        <f t="shared" si="42"/>
        <v>0.36956585556840316</v>
      </c>
      <c r="K266" s="47">
        <f t="shared" si="42"/>
        <v>0.31516810575081072</v>
      </c>
      <c r="L266" s="2"/>
      <c r="M266" s="109">
        <f t="shared" si="39"/>
        <v>0.50720710744598663</v>
      </c>
      <c r="O266" s="2"/>
      <c r="P266" s="2"/>
      <c r="Q266" s="2"/>
      <c r="R266" s="2"/>
      <c r="S266" s="2"/>
      <c r="T266" s="2"/>
      <c r="U266" s="2"/>
      <c r="V266" s="2"/>
      <c r="W266" s="2"/>
      <c r="X266" s="2"/>
      <c r="Y266" s="2"/>
      <c r="Z266" s="2"/>
    </row>
    <row r="267" spans="1:26" ht="14.5">
      <c r="A267" s="17" t="s">
        <v>4</v>
      </c>
      <c r="B267" s="47">
        <f t="shared" ref="B267:K267" si="43">B238*B15/1000</f>
        <v>0.51493846803384902</v>
      </c>
      <c r="C267" s="47">
        <f t="shared" si="43"/>
        <v>0.57469565301405756</v>
      </c>
      <c r="D267" s="47">
        <f t="shared" si="43"/>
        <v>0.59797971572477449</v>
      </c>
      <c r="E267" s="47">
        <f t="shared" si="43"/>
        <v>0.5388143876907201</v>
      </c>
      <c r="F267" s="47">
        <f t="shared" si="43"/>
        <v>0.43376712467648665</v>
      </c>
      <c r="G267" s="47">
        <f t="shared" si="43"/>
        <v>0.40391310214830839</v>
      </c>
      <c r="H267" s="47">
        <f t="shared" si="43"/>
        <v>0.4048620652471312</v>
      </c>
      <c r="I267" s="47">
        <f t="shared" si="43"/>
        <v>0.38666962735983323</v>
      </c>
      <c r="J267" s="47">
        <f t="shared" si="43"/>
        <v>0.35802723894090654</v>
      </c>
      <c r="K267" s="47">
        <f t="shared" si="43"/>
        <v>0.31845534768352179</v>
      </c>
      <c r="L267" s="2"/>
      <c r="M267" s="109">
        <f t="shared" si="39"/>
        <v>0.61843378860285192</v>
      </c>
      <c r="O267" s="2"/>
      <c r="P267" s="2"/>
      <c r="Q267" s="2"/>
      <c r="R267" s="2"/>
      <c r="S267" s="2"/>
      <c r="T267" s="2"/>
      <c r="U267" s="2"/>
      <c r="V267" s="2"/>
      <c r="W267" s="2"/>
      <c r="X267" s="2"/>
      <c r="Y267" s="2"/>
      <c r="Z267" s="2"/>
    </row>
    <row r="268" spans="1:26" ht="14.5">
      <c r="A268" s="17" t="s">
        <v>0</v>
      </c>
      <c r="B268" s="47">
        <f t="shared" ref="B268:K268" si="44">B239*B16/1000</f>
        <v>0.23864509971542083</v>
      </c>
      <c r="C268" s="47">
        <f t="shared" si="44"/>
        <v>0.2572119257393895</v>
      </c>
      <c r="D268" s="47">
        <f t="shared" si="44"/>
        <v>0.26466737062884887</v>
      </c>
      <c r="E268" s="47">
        <f t="shared" si="44"/>
        <v>0.26720067702600075</v>
      </c>
      <c r="F268" s="47">
        <f t="shared" si="44"/>
        <v>0.26530631854736769</v>
      </c>
      <c r="G268" s="47">
        <f t="shared" si="44"/>
        <v>0.25927290036578221</v>
      </c>
      <c r="H268" s="47">
        <f t="shared" si="44"/>
        <v>0.24646037820084349</v>
      </c>
      <c r="I268" s="47">
        <f t="shared" si="44"/>
        <v>0.25700089351669569</v>
      </c>
      <c r="J268" s="47">
        <f t="shared" si="44"/>
        <v>0.26282591789325316</v>
      </c>
      <c r="K268" s="47">
        <f t="shared" si="44"/>
        <v>0.26341910500573174</v>
      </c>
      <c r="L268" s="2"/>
      <c r="M268" s="109">
        <f t="shared" si="39"/>
        <v>1.1038110789614091</v>
      </c>
      <c r="O268" s="2"/>
      <c r="P268" s="2"/>
      <c r="Q268" s="2"/>
      <c r="R268" s="2"/>
      <c r="S268" s="2"/>
      <c r="T268" s="2"/>
      <c r="U268" s="2"/>
      <c r="V268" s="2"/>
      <c r="W268" s="2"/>
      <c r="X268" s="2"/>
      <c r="Y268" s="2"/>
      <c r="Z268" s="2"/>
    </row>
    <row r="269" spans="1:26" ht="14.5">
      <c r="A269" s="17" t="s">
        <v>1</v>
      </c>
      <c r="B269" s="47">
        <f t="shared" ref="B269:K269" si="45">B240*B17/1000</f>
        <v>0.10136516786168313</v>
      </c>
      <c r="C269" s="47">
        <f t="shared" si="45"/>
        <v>0.10420578332318474</v>
      </c>
      <c r="D269" s="47">
        <f t="shared" si="45"/>
        <v>0.10513613486197632</v>
      </c>
      <c r="E269" s="47">
        <f t="shared" si="45"/>
        <v>0.10455073010103226</v>
      </c>
      <c r="F269" s="47">
        <f t="shared" si="45"/>
        <v>0.10356057262866214</v>
      </c>
      <c r="G269" s="47">
        <f t="shared" si="45"/>
        <v>0.10159414802221388</v>
      </c>
      <c r="H269" s="47">
        <f t="shared" si="45"/>
        <v>9.7898758186244605E-2</v>
      </c>
      <c r="I269" s="47">
        <f t="shared" si="45"/>
        <v>9.4213629760310946E-2</v>
      </c>
      <c r="J269" s="47">
        <f t="shared" si="45"/>
        <v>8.9907596252461197E-2</v>
      </c>
      <c r="K269" s="47">
        <f t="shared" si="45"/>
        <v>8.5566952866099791E-2</v>
      </c>
      <c r="L269" s="2"/>
      <c r="M269" s="109">
        <f t="shared" si="39"/>
        <v>0.84414552524452335</v>
      </c>
      <c r="O269" s="2"/>
      <c r="P269" s="2"/>
      <c r="Q269" s="2"/>
      <c r="R269" s="2"/>
      <c r="S269" s="2"/>
      <c r="T269" s="2"/>
      <c r="U269" s="2"/>
      <c r="V269" s="2"/>
      <c r="W269" s="2"/>
      <c r="X269" s="2"/>
      <c r="Y269" s="2"/>
      <c r="Z269" s="2"/>
    </row>
    <row r="270" spans="1:26" ht="14.5">
      <c r="A270" s="17" t="s">
        <v>7</v>
      </c>
      <c r="B270" s="47">
        <f t="shared" ref="B270:K270" si="46">B241*B18/1000</f>
        <v>1.1102661979542006</v>
      </c>
      <c r="C270" s="47">
        <f t="shared" si="46"/>
        <v>1.2035307539477837</v>
      </c>
      <c r="D270" s="47">
        <f t="shared" si="46"/>
        <v>1.2729298241760032</v>
      </c>
      <c r="E270" s="47">
        <f t="shared" si="46"/>
        <v>1.2981545687433842</v>
      </c>
      <c r="F270" s="47">
        <f t="shared" si="46"/>
        <v>1.2819989832342678</v>
      </c>
      <c r="G270" s="47">
        <f t="shared" si="46"/>
        <v>1.2308303240785765</v>
      </c>
      <c r="H270" s="47">
        <f t="shared" si="46"/>
        <v>1.1554640225072985</v>
      </c>
      <c r="I270" s="47">
        <f t="shared" si="46"/>
        <v>1.0359396271110581</v>
      </c>
      <c r="J270" s="47">
        <f t="shared" si="46"/>
        <v>0.90823301035529325</v>
      </c>
      <c r="K270" s="47">
        <f t="shared" si="46"/>
        <v>0.7787658917978203</v>
      </c>
      <c r="L270" s="2"/>
      <c r="M270" s="109">
        <f t="shared" si="39"/>
        <v>0.70142267974364203</v>
      </c>
      <c r="O270" s="2"/>
      <c r="P270" s="2"/>
      <c r="Q270" s="2"/>
      <c r="R270" s="2"/>
      <c r="S270" s="2"/>
      <c r="T270" s="2"/>
      <c r="U270" s="2"/>
      <c r="V270" s="2"/>
      <c r="W270" s="2"/>
      <c r="X270" s="2"/>
      <c r="Y270" s="2"/>
      <c r="Z270" s="2"/>
    </row>
    <row r="271" spans="1:26" ht="14.5">
      <c r="A271" s="17" t="s">
        <v>8</v>
      </c>
      <c r="B271" s="47">
        <f t="shared" ref="B271:K271" si="47">B242*B19/1000</f>
        <v>1.2915401379834883</v>
      </c>
      <c r="C271" s="47">
        <f t="shared" si="47"/>
        <v>1.6227331075638702</v>
      </c>
      <c r="D271" s="47">
        <f t="shared" si="47"/>
        <v>1.9222809481140275</v>
      </c>
      <c r="E271" s="47">
        <f t="shared" si="47"/>
        <v>2.1285696807775474</v>
      </c>
      <c r="F271" s="47">
        <f t="shared" si="47"/>
        <v>2.2569060277372208</v>
      </c>
      <c r="G271" s="47">
        <f t="shared" si="47"/>
        <v>2.2612882991060625</v>
      </c>
      <c r="H271" s="47">
        <f t="shared" si="47"/>
        <v>2.1421016185128297</v>
      </c>
      <c r="I271" s="47">
        <f t="shared" si="47"/>
        <v>1.9210945427897721</v>
      </c>
      <c r="J271" s="47">
        <f t="shared" si="47"/>
        <v>1.6477586688046435</v>
      </c>
      <c r="K271" s="47">
        <f t="shared" si="47"/>
        <v>1.3562107581297103</v>
      </c>
      <c r="L271" s="2"/>
      <c r="M271" s="109">
        <f t="shared" si="39"/>
        <v>1.0500724818720646</v>
      </c>
      <c r="O271" s="2"/>
      <c r="P271" s="2"/>
      <c r="Q271" s="2"/>
      <c r="R271" s="2"/>
      <c r="S271" s="2"/>
      <c r="T271" s="2"/>
      <c r="U271" s="2"/>
      <c r="V271" s="2"/>
      <c r="W271" s="2"/>
      <c r="X271" s="2"/>
      <c r="Y271" s="2"/>
      <c r="Z271" s="2"/>
    </row>
    <row r="272" spans="1:26" ht="14.5">
      <c r="A272" s="17" t="s">
        <v>89</v>
      </c>
      <c r="B272" s="47">
        <f>SUM(B262:B271)</f>
        <v>5.6945285096454255</v>
      </c>
      <c r="C272" s="47">
        <f t="shared" ref="C272:K272" si="48">SUM(C262:C271)</f>
        <v>6.6964751765402202</v>
      </c>
      <c r="D272" s="47">
        <f t="shared" si="48"/>
        <v>7.5244149154787543</v>
      </c>
      <c r="E272" s="47">
        <f t="shared" si="48"/>
        <v>7.8748786310762089</v>
      </c>
      <c r="F272" s="47">
        <f t="shared" si="48"/>
        <v>7.9255938634851208</v>
      </c>
      <c r="G272" s="47">
        <f t="shared" si="48"/>
        <v>7.8827092659157429</v>
      </c>
      <c r="H272" s="47">
        <f t="shared" si="48"/>
        <v>7.6777968760590758</v>
      </c>
      <c r="I272" s="47">
        <f t="shared" si="48"/>
        <v>7.1376234122763593</v>
      </c>
      <c r="J272" s="47">
        <f t="shared" si="48"/>
        <v>6.2114433048798317</v>
      </c>
      <c r="K272" s="47">
        <f t="shared" si="48"/>
        <v>5.3132178847690446</v>
      </c>
      <c r="L272" s="2"/>
      <c r="M272" s="109">
        <f t="shared" si="39"/>
        <v>0.93303912268934741</v>
      </c>
      <c r="N272" s="31"/>
      <c r="O272" s="2"/>
      <c r="P272" s="2"/>
      <c r="Q272" s="2"/>
      <c r="R272" s="2"/>
      <c r="S272" s="2"/>
      <c r="T272" s="2"/>
      <c r="U272" s="2"/>
      <c r="V272" s="2"/>
      <c r="W272" s="2"/>
      <c r="X272" s="2"/>
      <c r="Y272" s="2"/>
    </row>
    <row r="273" spans="1:14" ht="14.5">
      <c r="A273" s="16"/>
      <c r="B273" s="2"/>
      <c r="C273" s="2"/>
      <c r="D273" s="2"/>
      <c r="E273" s="2"/>
      <c r="F273" s="2"/>
      <c r="G273" s="2"/>
      <c r="H273" s="2"/>
      <c r="I273" s="2"/>
      <c r="J273" s="2"/>
      <c r="K273" s="2"/>
      <c r="L273" s="38"/>
      <c r="M273" s="45"/>
      <c r="N273" s="45"/>
    </row>
    <row r="274" spans="1:14" ht="14.5">
      <c r="A274" s="16"/>
      <c r="B274" s="2"/>
      <c r="C274" s="2"/>
      <c r="D274" s="2"/>
      <c r="E274" s="2"/>
      <c r="F274" s="2"/>
      <c r="G274" s="2"/>
      <c r="H274" s="2"/>
      <c r="I274" s="2"/>
      <c r="J274" s="2"/>
      <c r="K274" s="2"/>
      <c r="L274" s="38"/>
      <c r="M274" s="45"/>
      <c r="N274" s="45"/>
    </row>
    <row r="275" spans="1:14" ht="14.5">
      <c r="A275" s="141" t="s">
        <v>287</v>
      </c>
      <c r="B275" s="142">
        <f>'SSP2 26 (base)'!$B$275</f>
        <v>25.815930082525476</v>
      </c>
      <c r="C275" s="141" t="s">
        <v>288</v>
      </c>
      <c r="D275" s="2" t="s">
        <v>290</v>
      </c>
      <c r="E275" s="2"/>
      <c r="F275" s="2"/>
      <c r="G275" s="2"/>
      <c r="H275" s="2"/>
      <c r="I275" s="2"/>
      <c r="J275" s="2"/>
      <c r="K275" s="2"/>
      <c r="L275" s="38"/>
      <c r="M275" s="45"/>
      <c r="N275" s="45"/>
    </row>
    <row r="276" spans="1:14" ht="14.5">
      <c r="A276" s="16"/>
      <c r="B276" s="2"/>
      <c r="C276" s="2"/>
      <c r="D276" s="2"/>
      <c r="E276" s="2"/>
      <c r="F276" s="2"/>
      <c r="G276" s="2"/>
      <c r="H276" s="2"/>
      <c r="I276" s="2"/>
      <c r="J276" s="2"/>
      <c r="K276" s="2"/>
      <c r="L276" s="38"/>
      <c r="M276" s="45"/>
      <c r="N276" s="45"/>
    </row>
    <row r="277" spans="1:14" ht="14.5">
      <c r="A277" s="8" t="s">
        <v>289</v>
      </c>
      <c r="L277" s="38"/>
      <c r="M277" s="45"/>
      <c r="N277" s="45"/>
    </row>
    <row r="278" spans="1:14" ht="14.5">
      <c r="A278" s="129"/>
      <c r="B278" s="129">
        <v>2010</v>
      </c>
      <c r="C278" s="129">
        <v>2020</v>
      </c>
      <c r="D278" s="129">
        <v>2030</v>
      </c>
      <c r="E278" s="129">
        <v>2040</v>
      </c>
      <c r="F278" s="129">
        <v>2050</v>
      </c>
      <c r="G278" s="129">
        <v>2060</v>
      </c>
      <c r="H278" s="129">
        <v>2070</v>
      </c>
      <c r="I278" s="129">
        <v>2080</v>
      </c>
      <c r="J278" s="129">
        <v>2090</v>
      </c>
      <c r="K278" s="129">
        <v>2100</v>
      </c>
      <c r="L278" s="38"/>
      <c r="M278" s="45"/>
      <c r="N278" s="45"/>
    </row>
    <row r="279" spans="1:14" ht="14.5">
      <c r="A279" s="129" t="s">
        <v>5</v>
      </c>
      <c r="B279" s="137">
        <f>B262/$B$275</f>
        <v>1.4093916222016514E-2</v>
      </c>
      <c r="C279" s="137">
        <f t="shared" ref="C279:K279" si="49">C262/$B$275</f>
        <v>1.733538173343387E-2</v>
      </c>
      <c r="D279" s="137">
        <f t="shared" si="49"/>
        <v>2.1398676316186502E-2</v>
      </c>
      <c r="E279" s="137">
        <f t="shared" si="49"/>
        <v>2.6553173323781227E-2</v>
      </c>
      <c r="F279" s="137">
        <f t="shared" si="49"/>
        <v>3.2635328675693541E-2</v>
      </c>
      <c r="G279" s="137">
        <f t="shared" si="49"/>
        <v>4.3076300592522085E-2</v>
      </c>
      <c r="H279" s="137">
        <f t="shared" si="49"/>
        <v>5.3694589803815279E-2</v>
      </c>
      <c r="I279" s="137">
        <f t="shared" si="49"/>
        <v>5.8971597193402114E-2</v>
      </c>
      <c r="J279" s="137">
        <f t="shared" si="49"/>
        <v>5.2472691043584062E-2</v>
      </c>
      <c r="K279" s="137">
        <f t="shared" si="49"/>
        <v>4.718787024691283E-2</v>
      </c>
      <c r="L279" s="38"/>
      <c r="M279" s="45"/>
      <c r="N279" s="45"/>
    </row>
    <row r="280" spans="1:14" ht="14.5">
      <c r="A280" s="129" t="s">
        <v>6</v>
      </c>
      <c r="B280" s="137">
        <f t="shared" ref="B280:K288" si="50">B263/$B$275</f>
        <v>3.4875865797091225E-2</v>
      </c>
      <c r="C280" s="137">
        <f t="shared" si="50"/>
        <v>4.8396380775862495E-2</v>
      </c>
      <c r="D280" s="137">
        <f t="shared" si="50"/>
        <v>5.8670255845864126E-2</v>
      </c>
      <c r="E280" s="137">
        <f t="shared" si="50"/>
        <v>6.0264107767547592E-2</v>
      </c>
      <c r="F280" s="137">
        <f t="shared" si="50"/>
        <v>5.8372752638388328E-2</v>
      </c>
      <c r="G280" s="137">
        <f t="shared" si="50"/>
        <v>5.3896716772209134E-2</v>
      </c>
      <c r="H280" s="137">
        <f t="shared" si="50"/>
        <v>4.8277609612200303E-2</v>
      </c>
      <c r="I280" s="137">
        <f t="shared" si="50"/>
        <v>4.1319943933896562E-2</v>
      </c>
      <c r="J280" s="137">
        <f t="shared" si="50"/>
        <v>3.4479609551954248E-2</v>
      </c>
      <c r="K280" s="137">
        <f t="shared" si="50"/>
        <v>2.7908768530917415E-2</v>
      </c>
      <c r="L280" s="38"/>
      <c r="M280" s="45"/>
      <c r="N280" s="45"/>
    </row>
    <row r="281" spans="1:14" ht="14.5">
      <c r="A281" s="129" t="s">
        <v>11</v>
      </c>
      <c r="B281" s="137">
        <f t="shared" si="50"/>
        <v>1.4367600554831115E-2</v>
      </c>
      <c r="C281" s="137">
        <f t="shared" si="50"/>
        <v>1.5190944947668495E-2</v>
      </c>
      <c r="D281" s="137">
        <f t="shared" si="50"/>
        <v>1.6153570629915168E-2</v>
      </c>
      <c r="E281" s="137">
        <f t="shared" si="50"/>
        <v>1.6432520928247991E-2</v>
      </c>
      <c r="F281" s="137">
        <f t="shared" si="50"/>
        <v>1.5726067351170825E-2</v>
      </c>
      <c r="G281" s="137">
        <f t="shared" si="50"/>
        <v>1.4793947461979552E-2</v>
      </c>
      <c r="H281" s="137">
        <f t="shared" si="50"/>
        <v>1.3426451606839477E-2</v>
      </c>
      <c r="I281" s="137">
        <f t="shared" si="50"/>
        <v>1.1751362981008911E-2</v>
      </c>
      <c r="J281" s="137">
        <f t="shared" si="50"/>
        <v>9.7467057387088749E-3</v>
      </c>
      <c r="K281" s="137">
        <f t="shared" si="50"/>
        <v>8.8589248740677824E-3</v>
      </c>
      <c r="L281" s="38"/>
      <c r="M281" s="45"/>
      <c r="N281" s="45"/>
    </row>
    <row r="282" spans="1:14" ht="14.5">
      <c r="A282" s="129" t="s">
        <v>2</v>
      </c>
      <c r="B282" s="137">
        <f t="shared" si="50"/>
        <v>7.0220396366154443E-3</v>
      </c>
      <c r="C282" s="137">
        <f t="shared" si="50"/>
        <v>8.1550623391556769E-3</v>
      </c>
      <c r="D282" s="137">
        <f t="shared" si="50"/>
        <v>9.6479724781841809E-3</v>
      </c>
      <c r="E282" s="137">
        <f t="shared" si="50"/>
        <v>1.0748945497937245E-2</v>
      </c>
      <c r="F282" s="137">
        <f t="shared" si="50"/>
        <v>1.080723799879536E-2</v>
      </c>
      <c r="G282" s="137">
        <f t="shared" si="50"/>
        <v>9.6292109518860986E-3</v>
      </c>
      <c r="H282" s="137">
        <f t="shared" si="50"/>
        <v>7.4133051092614283E-3</v>
      </c>
      <c r="I282" s="137">
        <f t="shared" si="50"/>
        <v>5.2070264873035309E-3</v>
      </c>
      <c r="J282" s="137">
        <f t="shared" si="50"/>
        <v>3.0504510292101239E-3</v>
      </c>
      <c r="K282" s="137">
        <f t="shared" si="50"/>
        <v>1.0939277480476891E-3</v>
      </c>
      <c r="L282" s="38"/>
      <c r="M282" s="45"/>
      <c r="N282" s="45"/>
    </row>
    <row r="283" spans="1:14" ht="14.5">
      <c r="A283" s="129" t="s">
        <v>3</v>
      </c>
      <c r="B283" s="137">
        <f t="shared" si="50"/>
        <v>2.4069615608497071E-2</v>
      </c>
      <c r="C283" s="137">
        <f t="shared" si="50"/>
        <v>2.4576781621261607E-2</v>
      </c>
      <c r="D283" s="137">
        <f t="shared" si="50"/>
        <v>2.4336761549430392E-2</v>
      </c>
      <c r="E283" s="137">
        <f t="shared" si="50"/>
        <v>2.3032479923409285E-2</v>
      </c>
      <c r="F283" s="137">
        <f t="shared" si="50"/>
        <v>2.1289746872648518E-2</v>
      </c>
      <c r="G283" s="137">
        <f t="shared" si="50"/>
        <v>1.9052395340251629E-2</v>
      </c>
      <c r="H283" s="137">
        <f t="shared" si="50"/>
        <v>1.7838023233241337E-2</v>
      </c>
      <c r="I283" s="137">
        <f t="shared" si="50"/>
        <v>1.6105911349011209E-2</v>
      </c>
      <c r="J283" s="137">
        <f t="shared" si="50"/>
        <v>1.4315418983047149E-2</v>
      </c>
      <c r="K283" s="137">
        <f t="shared" si="50"/>
        <v>1.2208280110122571E-2</v>
      </c>
      <c r="L283" s="38"/>
      <c r="M283" s="45"/>
      <c r="N283" s="45"/>
    </row>
    <row r="284" spans="1:14" ht="14.5">
      <c r="A284" s="129" t="s">
        <v>4</v>
      </c>
      <c r="B284" s="137">
        <f t="shared" si="50"/>
        <v>1.9946539457914216E-2</v>
      </c>
      <c r="C284" s="137">
        <f t="shared" si="50"/>
        <v>2.226128019315728E-2</v>
      </c>
      <c r="D284" s="137">
        <f t="shared" si="50"/>
        <v>2.3163206354108484E-2</v>
      </c>
      <c r="E284" s="137">
        <f t="shared" si="50"/>
        <v>2.0871391655009081E-2</v>
      </c>
      <c r="F284" s="137">
        <f t="shared" si="50"/>
        <v>1.6802304750976178E-2</v>
      </c>
      <c r="G284" s="137">
        <f t="shared" si="50"/>
        <v>1.5645886119815329E-2</v>
      </c>
      <c r="H284" s="137">
        <f t="shared" si="50"/>
        <v>1.5682644938722467E-2</v>
      </c>
      <c r="I284" s="137">
        <f t="shared" si="50"/>
        <v>1.4977946799660947E-2</v>
      </c>
      <c r="J284" s="137">
        <f t="shared" si="50"/>
        <v>1.3868461751964975E-2</v>
      </c>
      <c r="K284" s="137">
        <f t="shared" si="50"/>
        <v>1.2335613966474165E-2</v>
      </c>
      <c r="L284" s="38"/>
      <c r="M284" s="45"/>
      <c r="N284" s="45"/>
    </row>
    <row r="285" spans="1:14" ht="14.5">
      <c r="A285" s="129" t="s">
        <v>0</v>
      </c>
      <c r="B285" s="137">
        <f t="shared" si="50"/>
        <v>9.2441023411725578E-3</v>
      </c>
      <c r="C285" s="137">
        <f t="shared" si="50"/>
        <v>9.963302694001851E-3</v>
      </c>
      <c r="D285" s="137">
        <f t="shared" si="50"/>
        <v>1.0252095112699401E-2</v>
      </c>
      <c r="E285" s="137">
        <f t="shared" si="50"/>
        <v>1.0350224693506821E-2</v>
      </c>
      <c r="F285" s="137">
        <f t="shared" si="50"/>
        <v>1.0276845254045317E-2</v>
      </c>
      <c r="G285" s="137">
        <f t="shared" si="50"/>
        <v>1.0043136138692956E-2</v>
      </c>
      <c r="H285" s="137">
        <f t="shared" si="50"/>
        <v>9.5468331922571262E-3</v>
      </c>
      <c r="I285" s="137">
        <f t="shared" si="50"/>
        <v>9.9551281977888848E-3</v>
      </c>
      <c r="J285" s="137">
        <f t="shared" si="50"/>
        <v>1.01807650180753E-2</v>
      </c>
      <c r="K285" s="137">
        <f t="shared" si="50"/>
        <v>1.020374257923937E-2</v>
      </c>
      <c r="L285" s="38"/>
      <c r="M285" s="45"/>
      <c r="N285" s="45"/>
    </row>
    <row r="286" spans="1:14" ht="14.5">
      <c r="A286" s="129" t="s">
        <v>1</v>
      </c>
      <c r="B286" s="137">
        <f t="shared" si="50"/>
        <v>3.9264581031034059E-3</v>
      </c>
      <c r="C286" s="137">
        <f t="shared" si="50"/>
        <v>4.0364915379795096E-3</v>
      </c>
      <c r="D286" s="137">
        <f t="shared" si="50"/>
        <v>4.0725294237274768E-3</v>
      </c>
      <c r="E286" s="137">
        <f t="shared" si="50"/>
        <v>4.0498533179636059E-3</v>
      </c>
      <c r="F286" s="137">
        <f t="shared" si="50"/>
        <v>4.0114988031657696E-3</v>
      </c>
      <c r="G286" s="137">
        <f t="shared" si="50"/>
        <v>3.9353278265570552E-3</v>
      </c>
      <c r="H286" s="137">
        <f t="shared" si="50"/>
        <v>3.7921840457923774E-3</v>
      </c>
      <c r="I286" s="137">
        <f t="shared" si="50"/>
        <v>3.649437748674534E-3</v>
      </c>
      <c r="J286" s="137">
        <f t="shared" si="50"/>
        <v>3.4826402134284784E-3</v>
      </c>
      <c r="K286" s="137">
        <f t="shared" si="50"/>
        <v>3.3145020377948397E-3</v>
      </c>
      <c r="L286" s="38"/>
      <c r="M286" s="45"/>
      <c r="N286" s="45"/>
    </row>
    <row r="287" spans="1:14" ht="14.5">
      <c r="A287" s="129" t="s">
        <v>7</v>
      </c>
      <c r="B287" s="137">
        <f t="shared" si="50"/>
        <v>4.3007019092669754E-2</v>
      </c>
      <c r="C287" s="137">
        <f t="shared" si="50"/>
        <v>4.6619693735630338E-2</v>
      </c>
      <c r="D287" s="137">
        <f t="shared" si="50"/>
        <v>4.9307920346345978E-2</v>
      </c>
      <c r="E287" s="137">
        <f t="shared" si="50"/>
        <v>5.0285020318601305E-2</v>
      </c>
      <c r="F287" s="137">
        <f t="shared" si="50"/>
        <v>4.9659221230306902E-2</v>
      </c>
      <c r="G287" s="137">
        <f t="shared" si="50"/>
        <v>4.7677163679324973E-2</v>
      </c>
      <c r="H287" s="137">
        <f t="shared" si="50"/>
        <v>4.4757791751590607E-2</v>
      </c>
      <c r="I287" s="137">
        <f t="shared" si="50"/>
        <v>4.0127921938101101E-2</v>
      </c>
      <c r="J287" s="137">
        <f t="shared" si="50"/>
        <v>3.518110745775789E-2</v>
      </c>
      <c r="K287" s="137">
        <f t="shared" si="50"/>
        <v>3.0166098579766393E-2</v>
      </c>
      <c r="L287" s="38"/>
      <c r="M287" s="45"/>
      <c r="N287" s="45"/>
    </row>
    <row r="288" spans="1:14" ht="14.5">
      <c r="A288" s="129" t="s">
        <v>8</v>
      </c>
      <c r="B288" s="137">
        <f t="shared" si="50"/>
        <v>5.0028805232073273E-2</v>
      </c>
      <c r="C288" s="137">
        <f t="shared" si="50"/>
        <v>6.2857820825222982E-2</v>
      </c>
      <c r="D288" s="137">
        <f t="shared" si="50"/>
        <v>7.4461037892847359E-2</v>
      </c>
      <c r="E288" s="137">
        <f t="shared" si="50"/>
        <v>8.2451791354143503E-2</v>
      </c>
      <c r="F288" s="137">
        <f t="shared" si="50"/>
        <v>8.7422998920534581E-2</v>
      </c>
      <c r="G288" s="137">
        <f t="shared" si="50"/>
        <v>8.7592749588235985E-2</v>
      </c>
      <c r="H288" s="137">
        <f t="shared" si="50"/>
        <v>8.2975961418596922E-2</v>
      </c>
      <c r="I288" s="137">
        <f t="shared" si="50"/>
        <v>7.4415081565863864E-2</v>
      </c>
      <c r="J288" s="137">
        <f t="shared" si="50"/>
        <v>6.3827205277410995E-2</v>
      </c>
      <c r="K288" s="137">
        <f t="shared" si="50"/>
        <v>5.253387167513731E-2</v>
      </c>
      <c r="L288" s="38"/>
      <c r="M288" s="45"/>
      <c r="N288" s="45"/>
    </row>
    <row r="289" spans="1:21" ht="14.5">
      <c r="A289" s="129" t="s">
        <v>89</v>
      </c>
      <c r="B289" s="137">
        <f>SUM(B279:B288)</f>
        <v>0.22058196204598457</v>
      </c>
      <c r="C289" s="137">
        <f t="shared" ref="C289:K289" si="51">SUM(C279:C288)</f>
        <v>0.25939314040337413</v>
      </c>
      <c r="D289" s="137">
        <f t="shared" si="51"/>
        <v>0.29146402594930909</v>
      </c>
      <c r="E289" s="137">
        <f t="shared" si="51"/>
        <v>0.30503950878014768</v>
      </c>
      <c r="F289" s="137">
        <f t="shared" si="51"/>
        <v>0.30700400249572529</v>
      </c>
      <c r="G289" s="137">
        <f t="shared" si="51"/>
        <v>0.30534283447147481</v>
      </c>
      <c r="H289" s="137">
        <f t="shared" si="51"/>
        <v>0.29740539471231731</v>
      </c>
      <c r="I289" s="137">
        <f t="shared" si="51"/>
        <v>0.2764813581947117</v>
      </c>
      <c r="J289" s="137">
        <f t="shared" si="51"/>
        <v>0.2406050560651421</v>
      </c>
      <c r="K289" s="137">
        <f t="shared" si="51"/>
        <v>0.20581160034848034</v>
      </c>
      <c r="L289" s="38"/>
      <c r="M289" s="45"/>
      <c r="N289" s="45"/>
    </row>
    <row r="290" spans="1:21" ht="14.5">
      <c r="A290" s="16"/>
      <c r="B290" s="2"/>
      <c r="C290" s="2"/>
      <c r="D290" s="2"/>
      <c r="E290" s="2"/>
      <c r="F290" s="2"/>
      <c r="G290" s="2"/>
      <c r="H290" s="2"/>
      <c r="I290" s="2"/>
      <c r="J290" s="2"/>
      <c r="K290" s="2"/>
      <c r="L290" s="38"/>
      <c r="M290" s="45"/>
      <c r="N290" s="45"/>
    </row>
    <row r="291" spans="1:21" ht="14.5">
      <c r="A291" s="34" t="s">
        <v>50</v>
      </c>
      <c r="B291" s="35"/>
      <c r="C291" s="35"/>
      <c r="D291" s="35"/>
      <c r="E291" s="35"/>
      <c r="F291" s="35"/>
      <c r="G291" s="35"/>
      <c r="H291" s="35"/>
      <c r="I291" s="35"/>
      <c r="J291" s="35"/>
      <c r="K291" s="35"/>
      <c r="L291" s="35"/>
      <c r="M291" s="35"/>
      <c r="N291" s="35"/>
      <c r="O291" s="35"/>
      <c r="P291" s="35"/>
      <c r="Q291" s="35"/>
      <c r="R291" s="35"/>
      <c r="S291" s="35"/>
      <c r="T291" s="35"/>
      <c r="U291" s="35"/>
    </row>
    <row r="292" spans="1:21" hidden="1" outlineLevel="1"/>
    <row r="293" spans="1:21" hidden="1" outlineLevel="1">
      <c r="A293" t="s">
        <v>51</v>
      </c>
      <c r="P293" s="48"/>
    </row>
    <row r="294" spans="1:21" ht="14.5" hidden="1" outlineLevel="1">
      <c r="A294" s="38" t="s">
        <v>26</v>
      </c>
      <c r="B294" s="16"/>
      <c r="C294" s="16"/>
      <c r="D294" s="16"/>
      <c r="E294" s="16"/>
      <c r="F294" s="16"/>
      <c r="G294" s="16"/>
      <c r="H294" s="16"/>
      <c r="I294" s="16"/>
      <c r="J294" s="16"/>
      <c r="K294" s="16"/>
      <c r="L294" s="38"/>
      <c r="M294" s="25"/>
      <c r="N294" s="25"/>
      <c r="O294" s="49"/>
    </row>
    <row r="295" spans="1:21" ht="14.5" hidden="1" outlineLevel="1">
      <c r="B295" s="4">
        <v>2010</v>
      </c>
      <c r="C295" s="4">
        <v>2020</v>
      </c>
      <c r="D295" s="4">
        <v>2030</v>
      </c>
      <c r="E295" s="4">
        <v>2040</v>
      </c>
      <c r="F295" s="4">
        <v>2050</v>
      </c>
      <c r="G295" s="4">
        <v>2060</v>
      </c>
      <c r="H295" s="4">
        <v>2070</v>
      </c>
      <c r="I295" s="4">
        <v>2080</v>
      </c>
      <c r="J295" s="4">
        <v>2090</v>
      </c>
      <c r="K295" s="4">
        <v>2100</v>
      </c>
      <c r="L295" s="50"/>
      <c r="M295" s="29"/>
      <c r="N295" s="29"/>
      <c r="O295" s="51"/>
    </row>
    <row r="296" spans="1:21" ht="14.5" hidden="1" outlineLevel="1">
      <c r="A296" s="4" t="s">
        <v>5</v>
      </c>
      <c r="B296" s="1">
        <v>84.996518901684482</v>
      </c>
      <c r="C296" s="1">
        <v>86.158876369621652</v>
      </c>
      <c r="D296" s="1">
        <v>88.046893345397251</v>
      </c>
      <c r="E296" s="1">
        <v>90.713879293054987</v>
      </c>
      <c r="F296" s="1">
        <v>98.016623734507931</v>
      </c>
      <c r="G296" s="1">
        <v>95.112099086483994</v>
      </c>
      <c r="H296" s="1">
        <v>98.686540729244655</v>
      </c>
      <c r="I296" s="1">
        <v>105.01307519812801</v>
      </c>
      <c r="J296" s="1">
        <v>114.10093808592875</v>
      </c>
      <c r="K296" s="1">
        <v>127.15536026187289</v>
      </c>
      <c r="L296" s="50"/>
      <c r="M296" s="29"/>
      <c r="N296" s="29"/>
      <c r="O296" s="51"/>
    </row>
    <row r="297" spans="1:21" ht="14.5" hidden="1" outlineLevel="1">
      <c r="A297" s="4" t="s">
        <v>6</v>
      </c>
      <c r="B297" s="1">
        <v>486.5285216142276</v>
      </c>
      <c r="C297" s="1">
        <v>583.98821885755854</v>
      </c>
      <c r="D297" s="1">
        <v>662.95337877208351</v>
      </c>
      <c r="E297" s="1">
        <v>718.64872425049657</v>
      </c>
      <c r="F297" s="1">
        <v>771.21040679824887</v>
      </c>
      <c r="G297" s="1">
        <v>816.41782449946936</v>
      </c>
      <c r="H297" s="1">
        <v>868.43741142326257</v>
      </c>
      <c r="I297" s="1">
        <v>916.15480212273303</v>
      </c>
      <c r="J297" s="1">
        <v>969.60417727995241</v>
      </c>
      <c r="K297" s="1">
        <v>1029.4740834676113</v>
      </c>
      <c r="L297" s="50"/>
      <c r="M297" s="29"/>
      <c r="N297" s="29"/>
      <c r="O297" s="51"/>
    </row>
    <row r="298" spans="1:21" ht="14.5" hidden="1" outlineLevel="1">
      <c r="A298" s="4" t="s">
        <v>11</v>
      </c>
      <c r="B298" s="1">
        <v>926.12866490374768</v>
      </c>
      <c r="C298" s="1">
        <v>954.89238846185162</v>
      </c>
      <c r="D298" s="1">
        <v>986.17529771602256</v>
      </c>
      <c r="E298" s="1">
        <v>1016.7916022037329</v>
      </c>
      <c r="F298" s="1">
        <v>1047.2107022161188</v>
      </c>
      <c r="G298" s="1">
        <v>1070.389289068861</v>
      </c>
      <c r="H298" s="1">
        <v>1092.2518908666548</v>
      </c>
      <c r="I298" s="1">
        <v>1112.8096822669702</v>
      </c>
      <c r="J298" s="1">
        <v>1134.8419006721647</v>
      </c>
      <c r="K298" s="1">
        <v>1159.5493701524313</v>
      </c>
      <c r="L298" s="50"/>
      <c r="M298" s="29"/>
      <c r="N298" s="29"/>
      <c r="O298" s="51"/>
    </row>
    <row r="299" spans="1:21" ht="14.5" hidden="1" outlineLevel="1">
      <c r="A299" s="4" t="s">
        <v>2</v>
      </c>
      <c r="B299" s="1">
        <v>1442.3829621440693</v>
      </c>
      <c r="C299" s="1">
        <v>1535.2370683443469</v>
      </c>
      <c r="D299" s="1">
        <v>1681.5017322285444</v>
      </c>
      <c r="E299" s="1">
        <v>1847.5995226197049</v>
      </c>
      <c r="F299" s="1">
        <v>2023.1979387906179</v>
      </c>
      <c r="G299" s="1">
        <v>2170.7361392555968</v>
      </c>
      <c r="H299" s="1">
        <v>2321.3326585289924</v>
      </c>
      <c r="I299" s="1">
        <v>2430.6544649831703</v>
      </c>
      <c r="J299" s="1">
        <v>2525.048548821037</v>
      </c>
      <c r="K299" s="1">
        <v>2627.406466458719</v>
      </c>
      <c r="L299" s="50"/>
      <c r="M299" s="29"/>
      <c r="N299" s="29"/>
      <c r="O299" s="51"/>
    </row>
    <row r="300" spans="1:21" ht="14.5" hidden="1" outlineLevel="1">
      <c r="A300" s="4" t="s">
        <v>3</v>
      </c>
      <c r="B300" s="1">
        <v>125.79160176349841</v>
      </c>
      <c r="C300" s="1">
        <v>125.8713451391849</v>
      </c>
      <c r="D300" s="1">
        <v>126.27764696512152</v>
      </c>
      <c r="E300" s="1">
        <v>127.10730618179609</v>
      </c>
      <c r="F300" s="1">
        <v>128.21934171092605</v>
      </c>
      <c r="G300" s="1">
        <v>129.57617319555814</v>
      </c>
      <c r="H300" s="1">
        <v>131.15088018006517</v>
      </c>
      <c r="I300" s="1">
        <v>133.17520089072897</v>
      </c>
      <c r="J300" s="1">
        <v>135.55936778823755</v>
      </c>
      <c r="K300" s="1">
        <v>138.36734765290623</v>
      </c>
      <c r="L300" s="50"/>
      <c r="M300" s="29"/>
      <c r="N300" s="29"/>
      <c r="O300" s="51"/>
    </row>
    <row r="301" spans="1:21" ht="14.5" hidden="1" outlineLevel="1">
      <c r="A301" s="4" t="s">
        <v>4</v>
      </c>
      <c r="B301" s="1">
        <v>138.75924206447436</v>
      </c>
      <c r="C301" s="1">
        <v>143.59378572861786</v>
      </c>
      <c r="D301" s="1">
        <v>149.7274592103177</v>
      </c>
      <c r="E301" s="1">
        <v>159.08512054058835</v>
      </c>
      <c r="F301" s="1">
        <v>168.99946064484681</v>
      </c>
      <c r="G301" s="1">
        <v>184.35885221833459</v>
      </c>
      <c r="H301" s="1">
        <v>200.95829766541667</v>
      </c>
      <c r="I301" s="1">
        <v>219.616503878668</v>
      </c>
      <c r="J301" s="1">
        <v>241.29093125919789</v>
      </c>
      <c r="K301" s="1">
        <v>266.46917170228073</v>
      </c>
      <c r="L301" s="50"/>
      <c r="M301" s="29"/>
      <c r="N301" s="29"/>
      <c r="O301" s="51"/>
    </row>
    <row r="302" spans="1:21" ht="14.5" hidden="1" outlineLevel="1">
      <c r="A302" s="4" t="s">
        <v>0</v>
      </c>
      <c r="B302" s="1">
        <v>290.08396316761088</v>
      </c>
      <c r="C302" s="1">
        <v>278.83435047069861</v>
      </c>
      <c r="D302" s="1">
        <v>268.66733178222341</v>
      </c>
      <c r="E302" s="1">
        <v>259.63884965104683</v>
      </c>
      <c r="F302" s="1">
        <v>251.0505570700164</v>
      </c>
      <c r="G302" s="1">
        <v>243.21816019112148</v>
      </c>
      <c r="H302" s="1">
        <v>235.56614699931004</v>
      </c>
      <c r="I302" s="1">
        <v>228.41608787085525</v>
      </c>
      <c r="J302" s="1">
        <v>221.28461817668853</v>
      </c>
      <c r="K302" s="1">
        <v>214.11393647493065</v>
      </c>
      <c r="L302" s="50"/>
      <c r="M302" s="29"/>
      <c r="N302" s="29"/>
      <c r="O302" s="51"/>
    </row>
    <row r="303" spans="1:21" ht="14.5" hidden="1" outlineLevel="1">
      <c r="A303" s="4" t="s">
        <v>1</v>
      </c>
      <c r="B303" s="1">
        <v>1939.6901357631123</v>
      </c>
      <c r="C303" s="1">
        <v>1871.7433103723263</v>
      </c>
      <c r="D303" s="1">
        <v>1800.5681997651029</v>
      </c>
      <c r="E303" s="1">
        <v>1733.0799241845691</v>
      </c>
      <c r="F303" s="1">
        <v>1662.6652118277443</v>
      </c>
      <c r="G303" s="1">
        <v>1600.7206755616808</v>
      </c>
      <c r="H303" s="1">
        <v>1537.4599059455322</v>
      </c>
      <c r="I303" s="1">
        <v>1476.7008469042614</v>
      </c>
      <c r="J303" s="1">
        <v>1415.3677689423125</v>
      </c>
      <c r="K303" s="1">
        <v>1353.7133808765582</v>
      </c>
      <c r="L303" s="50"/>
      <c r="M303" s="29"/>
      <c r="N303" s="29"/>
      <c r="O303" s="51"/>
    </row>
    <row r="304" spans="1:21" ht="14.5" hidden="1" outlineLevel="1">
      <c r="A304" s="4" t="s">
        <v>7</v>
      </c>
      <c r="B304" s="1">
        <v>221.10804734228461</v>
      </c>
      <c r="C304" s="1">
        <v>249.79332154166522</v>
      </c>
      <c r="D304" s="1">
        <v>275.63054861033436</v>
      </c>
      <c r="E304" s="1">
        <v>297.57161435682445</v>
      </c>
      <c r="F304" s="1">
        <v>320.74819336499843</v>
      </c>
      <c r="G304" s="1">
        <v>341.76259855275589</v>
      </c>
      <c r="H304" s="1">
        <v>365.36571756259303</v>
      </c>
      <c r="I304" s="1">
        <v>400.81737065219659</v>
      </c>
      <c r="J304" s="1">
        <v>442.10909615367996</v>
      </c>
      <c r="K304" s="1">
        <v>490.2029492267784</v>
      </c>
      <c r="L304" s="50"/>
      <c r="M304" s="29"/>
      <c r="N304" s="29"/>
      <c r="O304" s="51"/>
    </row>
    <row r="305" spans="1:27" ht="14.5" hidden="1" outlineLevel="1">
      <c r="A305" s="4" t="s">
        <v>8</v>
      </c>
      <c r="B305" s="1">
        <v>341.44423004171301</v>
      </c>
      <c r="C305" s="1">
        <v>366.64066987655019</v>
      </c>
      <c r="D305" s="1">
        <v>396.71234063163246</v>
      </c>
      <c r="E305" s="1">
        <v>437.87916798570296</v>
      </c>
      <c r="F305" s="1">
        <v>480.35231301658393</v>
      </c>
      <c r="G305" s="1">
        <v>597.52885120806866</v>
      </c>
      <c r="H305" s="1">
        <v>738.02442065491323</v>
      </c>
      <c r="I305" s="1">
        <v>841.16346435156584</v>
      </c>
      <c r="J305" s="1">
        <v>956.2456315422387</v>
      </c>
      <c r="K305" s="1">
        <v>1084.7350522789191</v>
      </c>
      <c r="L305" s="50"/>
      <c r="M305" s="29"/>
      <c r="N305" s="29"/>
      <c r="O305" s="51"/>
      <c r="Q305" s="1"/>
      <c r="R305" s="1"/>
      <c r="S305" s="1"/>
      <c r="T305" s="1"/>
      <c r="U305" s="1"/>
      <c r="V305" s="1"/>
      <c r="W305" s="1"/>
      <c r="X305" s="1"/>
      <c r="Y305" s="1"/>
      <c r="Z305" s="1"/>
    </row>
    <row r="306" spans="1:27" hidden="1" outlineLevel="1"/>
    <row r="307" spans="1:27" ht="14.5" hidden="1" outlineLevel="1">
      <c r="A307" t="s">
        <v>52</v>
      </c>
    </row>
    <row r="308" spans="1:27" ht="14.5" hidden="1" outlineLevel="1">
      <c r="A308" s="22" t="s">
        <v>45</v>
      </c>
      <c r="B308" s="21"/>
      <c r="C308" s="21"/>
      <c r="D308" s="21"/>
      <c r="E308" s="21"/>
      <c r="F308" s="21"/>
      <c r="G308" s="21"/>
      <c r="H308" s="21"/>
      <c r="I308" s="21"/>
      <c r="J308" s="21"/>
      <c r="K308" s="21"/>
      <c r="M308" s="26"/>
      <c r="N308" s="26"/>
    </row>
    <row r="309" spans="1:27" ht="14.5" hidden="1" outlineLevel="1">
      <c r="A309" s="21"/>
      <c r="B309" s="72">
        <v>2010</v>
      </c>
      <c r="C309" s="72">
        <v>2020</v>
      </c>
      <c r="D309" s="72">
        <v>2030</v>
      </c>
      <c r="E309" s="72">
        <v>2040</v>
      </c>
      <c r="F309" s="72">
        <v>2050</v>
      </c>
      <c r="G309" s="72">
        <v>2060</v>
      </c>
      <c r="H309" s="72">
        <v>2070</v>
      </c>
      <c r="I309" s="72">
        <v>2080</v>
      </c>
      <c r="J309" s="72">
        <v>2090</v>
      </c>
      <c r="K309" s="72">
        <v>2100</v>
      </c>
      <c r="L309" s="2"/>
      <c r="M309" s="36"/>
      <c r="N309" s="36"/>
      <c r="R309" s="2"/>
      <c r="S309" s="2"/>
      <c r="T309" s="2"/>
      <c r="U309" s="2"/>
      <c r="V309" s="2"/>
      <c r="W309" s="2"/>
      <c r="X309" s="2"/>
      <c r="Y309" s="2"/>
      <c r="Z309" s="2"/>
      <c r="AA309" s="2"/>
    </row>
    <row r="310" spans="1:27" ht="14.5" hidden="1" outlineLevel="1">
      <c r="A310" s="21" t="s">
        <v>5</v>
      </c>
      <c r="B310" s="44">
        <v>0.2</v>
      </c>
      <c r="C310" s="44">
        <v>0.2</v>
      </c>
      <c r="D310" s="44">
        <v>0.2</v>
      </c>
      <c r="E310" s="44">
        <v>0.2</v>
      </c>
      <c r="F310" s="44">
        <v>0.2</v>
      </c>
      <c r="G310" s="44">
        <v>0.2</v>
      </c>
      <c r="H310" s="44">
        <v>0.2</v>
      </c>
      <c r="I310" s="44">
        <v>0.2</v>
      </c>
      <c r="J310" s="44">
        <v>0.2</v>
      </c>
      <c r="K310" s="44">
        <v>0.2</v>
      </c>
      <c r="L310" s="2"/>
      <c r="M310" s="36"/>
      <c r="N310" s="36"/>
      <c r="R310" s="2"/>
      <c r="S310" s="2"/>
      <c r="T310" s="2"/>
      <c r="U310" s="2"/>
      <c r="V310" s="2"/>
      <c r="W310" s="2"/>
      <c r="X310" s="2"/>
      <c r="Y310" s="2"/>
      <c r="Z310" s="2"/>
      <c r="AA310" s="2"/>
    </row>
    <row r="311" spans="1:27" ht="14.5" hidden="1" outlineLevel="1">
      <c r="A311" s="21" t="s">
        <v>6</v>
      </c>
      <c r="B311" s="44">
        <v>0.2</v>
      </c>
      <c r="C311" s="44">
        <v>0.2</v>
      </c>
      <c r="D311" s="44">
        <v>0.2</v>
      </c>
      <c r="E311" s="44">
        <v>0.2</v>
      </c>
      <c r="F311" s="44">
        <v>0.2</v>
      </c>
      <c r="G311" s="44">
        <v>0.2</v>
      </c>
      <c r="H311" s="44">
        <v>0.2</v>
      </c>
      <c r="I311" s="44">
        <v>0.2</v>
      </c>
      <c r="J311" s="44">
        <v>0.2</v>
      </c>
      <c r="K311" s="44">
        <v>0.2</v>
      </c>
      <c r="L311" s="2"/>
      <c r="M311" s="36"/>
      <c r="N311" s="36"/>
      <c r="R311" s="2"/>
      <c r="S311" s="2"/>
      <c r="T311" s="2"/>
      <c r="U311" s="2"/>
      <c r="V311" s="2"/>
      <c r="W311" s="2"/>
      <c r="X311" s="2"/>
      <c r="Y311" s="2"/>
      <c r="Z311" s="2"/>
      <c r="AA311" s="2"/>
    </row>
    <row r="312" spans="1:27" ht="14.5" hidden="1" outlineLevel="1">
      <c r="A312" s="21" t="s">
        <v>11</v>
      </c>
      <c r="B312" s="44">
        <v>0.47871829282436174</v>
      </c>
      <c r="C312" s="44">
        <v>0.47858898880765999</v>
      </c>
      <c r="D312" s="44">
        <v>0.47841533951350923</v>
      </c>
      <c r="E312" s="44">
        <v>0.47811101199169503</v>
      </c>
      <c r="F312" s="44">
        <v>0.47780889154579492</v>
      </c>
      <c r="G312" s="44">
        <v>0.47755455763018989</v>
      </c>
      <c r="H312" s="44">
        <v>0.47729941291585126</v>
      </c>
      <c r="I312" s="44">
        <v>0.47721443267185948</v>
      </c>
      <c r="J312" s="44">
        <v>0.47712746579551296</v>
      </c>
      <c r="K312" s="44">
        <v>0.47704362227360791</v>
      </c>
      <c r="L312" s="2"/>
      <c r="M312" s="36"/>
      <c r="N312" s="36"/>
      <c r="R312" s="2"/>
      <c r="S312" s="2"/>
      <c r="T312" s="2"/>
      <c r="U312" s="2"/>
      <c r="V312" s="2"/>
      <c r="W312" s="2"/>
      <c r="X312" s="2"/>
      <c r="Y312" s="2"/>
      <c r="Z312" s="2"/>
      <c r="AA312" s="2"/>
    </row>
    <row r="313" spans="1:27" ht="14.5" hidden="1" outlineLevel="1">
      <c r="A313" s="21" t="s">
        <v>2</v>
      </c>
      <c r="B313" s="44">
        <v>0.4</v>
      </c>
      <c r="C313" s="44">
        <v>0.4</v>
      </c>
      <c r="D313" s="44">
        <v>0.4</v>
      </c>
      <c r="E313" s="44">
        <v>0.4</v>
      </c>
      <c r="F313" s="44">
        <v>0.4</v>
      </c>
      <c r="G313" s="44">
        <v>0.4</v>
      </c>
      <c r="H313" s="44">
        <v>0.4</v>
      </c>
      <c r="I313" s="44">
        <v>0.4</v>
      </c>
      <c r="J313" s="44">
        <v>0.4</v>
      </c>
      <c r="K313" s="44">
        <v>0.4</v>
      </c>
      <c r="L313" s="2"/>
      <c r="M313" s="36"/>
      <c r="N313" s="36"/>
      <c r="R313" s="2"/>
      <c r="S313" s="2"/>
      <c r="T313" s="2"/>
      <c r="U313" s="2"/>
      <c r="V313" s="2"/>
      <c r="W313" s="2"/>
      <c r="X313" s="2"/>
      <c r="Y313" s="2"/>
      <c r="Z313" s="2"/>
      <c r="AA313" s="2"/>
    </row>
    <row r="314" spans="1:27" ht="14.5" hidden="1" outlineLevel="1">
      <c r="A314" s="21" t="s">
        <v>3</v>
      </c>
      <c r="B314" s="44">
        <v>0.2</v>
      </c>
      <c r="C314" s="44">
        <v>0.2</v>
      </c>
      <c r="D314" s="44">
        <v>0.2</v>
      </c>
      <c r="E314" s="44">
        <v>0.2</v>
      </c>
      <c r="F314" s="44">
        <v>0.2</v>
      </c>
      <c r="G314" s="44">
        <v>0.2</v>
      </c>
      <c r="H314" s="44">
        <v>0.2</v>
      </c>
      <c r="I314" s="44">
        <v>0.2</v>
      </c>
      <c r="J314" s="44">
        <v>0.2</v>
      </c>
      <c r="K314" s="44">
        <v>0.2</v>
      </c>
      <c r="L314" s="2"/>
      <c r="M314" s="36"/>
      <c r="N314" s="36"/>
      <c r="R314" s="2"/>
      <c r="S314" s="2"/>
      <c r="T314" s="2"/>
      <c r="U314" s="2"/>
      <c r="V314" s="2"/>
      <c r="W314" s="2"/>
      <c r="X314" s="2"/>
      <c r="Y314" s="2"/>
      <c r="Z314" s="2"/>
      <c r="AA314" s="2"/>
    </row>
    <row r="315" spans="1:27" ht="14.5" hidden="1" outlineLevel="1">
      <c r="A315" s="21" t="s">
        <v>4</v>
      </c>
      <c r="B315" s="44">
        <v>0.2</v>
      </c>
      <c r="C315" s="44">
        <v>0.2</v>
      </c>
      <c r="D315" s="44">
        <v>0.2</v>
      </c>
      <c r="E315" s="44">
        <v>0.2</v>
      </c>
      <c r="F315" s="44">
        <v>0.2</v>
      </c>
      <c r="G315" s="44">
        <v>0.2</v>
      </c>
      <c r="H315" s="44">
        <v>0.2</v>
      </c>
      <c r="I315" s="44">
        <v>0.2</v>
      </c>
      <c r="J315" s="44">
        <v>0.2</v>
      </c>
      <c r="K315" s="44">
        <v>0.2</v>
      </c>
      <c r="L315" s="2"/>
      <c r="M315" s="36"/>
      <c r="N315" s="36"/>
      <c r="R315" s="2"/>
      <c r="S315" s="2"/>
      <c r="T315" s="2"/>
      <c r="U315" s="2"/>
      <c r="V315" s="2"/>
      <c r="W315" s="2"/>
      <c r="X315" s="2"/>
      <c r="Y315" s="2"/>
      <c r="Z315" s="2"/>
      <c r="AA315" s="2"/>
    </row>
    <row r="316" spans="1:27" ht="14.5" hidden="1" outlineLevel="1">
      <c r="A316" s="21" t="s">
        <v>0</v>
      </c>
      <c r="B316" s="44">
        <v>0.84</v>
      </c>
      <c r="C316" s="44">
        <v>0.84</v>
      </c>
      <c r="D316" s="44">
        <v>0.84</v>
      </c>
      <c r="E316" s="44">
        <v>0.84</v>
      </c>
      <c r="F316" s="44">
        <v>0.84</v>
      </c>
      <c r="G316" s="44">
        <v>0.84</v>
      </c>
      <c r="H316" s="44">
        <v>0.84</v>
      </c>
      <c r="I316" s="44">
        <v>0.84</v>
      </c>
      <c r="J316" s="44">
        <v>0.84</v>
      </c>
      <c r="K316" s="44">
        <v>0.84</v>
      </c>
      <c r="L316" s="2"/>
      <c r="M316" s="36"/>
      <c r="N316" s="36"/>
      <c r="R316" s="2"/>
      <c r="S316" s="2"/>
      <c r="T316" s="2"/>
      <c r="U316" s="2"/>
      <c r="V316" s="2"/>
      <c r="W316" s="2"/>
      <c r="X316" s="2"/>
      <c r="Y316" s="2"/>
      <c r="Z316" s="2"/>
      <c r="AA316" s="2"/>
    </row>
    <row r="317" spans="1:27" ht="14.5" hidden="1" outlineLevel="1">
      <c r="A317" s="21" t="s">
        <v>1</v>
      </c>
      <c r="B317" s="44">
        <v>0.2</v>
      </c>
      <c r="C317" s="44">
        <v>0.2</v>
      </c>
      <c r="D317" s="44">
        <v>0.2</v>
      </c>
      <c r="E317" s="44">
        <v>0.2</v>
      </c>
      <c r="F317" s="44">
        <v>0.2</v>
      </c>
      <c r="G317" s="44">
        <v>0.2</v>
      </c>
      <c r="H317" s="44">
        <v>0.2</v>
      </c>
      <c r="I317" s="44">
        <v>0.2</v>
      </c>
      <c r="J317" s="44">
        <v>0.2</v>
      </c>
      <c r="K317" s="44">
        <v>0.2</v>
      </c>
      <c r="L317" s="2"/>
      <c r="M317" s="36"/>
      <c r="N317" s="36"/>
      <c r="R317" s="2"/>
      <c r="S317" s="2"/>
      <c r="T317" s="2"/>
      <c r="U317" s="2"/>
      <c r="V317" s="2"/>
      <c r="W317" s="2"/>
      <c r="X317" s="2"/>
      <c r="Y317" s="2"/>
      <c r="Z317" s="2"/>
      <c r="AA317" s="2"/>
    </row>
    <row r="318" spans="1:27" ht="14.5" hidden="1" outlineLevel="1">
      <c r="A318" s="21" t="s">
        <v>7</v>
      </c>
      <c r="B318" s="44">
        <v>0.2</v>
      </c>
      <c r="C318" s="44">
        <v>0.2</v>
      </c>
      <c r="D318" s="44">
        <v>0.2</v>
      </c>
      <c r="E318" s="44">
        <v>0.2</v>
      </c>
      <c r="F318" s="44">
        <v>0.2</v>
      </c>
      <c r="G318" s="44">
        <v>0.2</v>
      </c>
      <c r="H318" s="44">
        <v>0.2</v>
      </c>
      <c r="I318" s="44">
        <v>0.2</v>
      </c>
      <c r="J318" s="44">
        <v>0.2</v>
      </c>
      <c r="K318" s="44">
        <v>0.2</v>
      </c>
      <c r="L318" s="2"/>
      <c r="M318" s="36"/>
      <c r="N318" s="36"/>
      <c r="R318" s="2"/>
      <c r="S318" s="2"/>
      <c r="T318" s="2"/>
      <c r="U318" s="2"/>
      <c r="V318" s="2"/>
      <c r="W318" s="2"/>
      <c r="X318" s="2"/>
      <c r="Y318" s="2"/>
      <c r="Z318" s="2"/>
      <c r="AA318" s="2"/>
    </row>
    <row r="319" spans="1:27" ht="14.5" hidden="1" outlineLevel="1">
      <c r="A319" s="21" t="s">
        <v>8</v>
      </c>
      <c r="B319" s="44">
        <v>0.2</v>
      </c>
      <c r="C319" s="44">
        <v>0.2</v>
      </c>
      <c r="D319" s="44">
        <v>0.2</v>
      </c>
      <c r="E319" s="44">
        <v>0.2</v>
      </c>
      <c r="F319" s="44">
        <v>0.2</v>
      </c>
      <c r="G319" s="44">
        <v>0.2</v>
      </c>
      <c r="H319" s="44">
        <v>0.2</v>
      </c>
      <c r="I319" s="44">
        <v>0.2</v>
      </c>
      <c r="J319" s="44">
        <v>0.2</v>
      </c>
      <c r="K319" s="44">
        <v>0.2</v>
      </c>
      <c r="L319" s="2"/>
      <c r="M319" s="36"/>
      <c r="N319" s="36"/>
      <c r="Q319" s="2"/>
      <c r="R319" s="2"/>
      <c r="S319" s="2"/>
      <c r="T319" s="2"/>
      <c r="U319" s="2"/>
      <c r="V319" s="2"/>
      <c r="W319" s="2"/>
      <c r="X319" s="2"/>
      <c r="Y319" s="2"/>
      <c r="Z319" s="2"/>
    </row>
    <row r="320" spans="1:27" hidden="1" outlineLevel="1"/>
    <row r="321" spans="1:25" hidden="1" outlineLevel="1">
      <c r="A321" t="s">
        <v>53</v>
      </c>
    </row>
    <row r="322" spans="1:25" ht="14.5" hidden="1" outlineLevel="1">
      <c r="A322" t="s">
        <v>47</v>
      </c>
      <c r="B322" s="16"/>
      <c r="C322" s="16"/>
      <c r="D322" s="16"/>
      <c r="E322" s="16"/>
      <c r="F322" s="16"/>
      <c r="G322" s="16"/>
      <c r="H322" s="16"/>
      <c r="I322" s="16"/>
      <c r="J322" s="16"/>
      <c r="K322" s="16"/>
    </row>
    <row r="323" spans="1:25" ht="13" hidden="1" outlineLevel="1">
      <c r="B323" s="4">
        <v>2010</v>
      </c>
      <c r="C323" s="4">
        <v>2020</v>
      </c>
      <c r="D323" s="4">
        <v>2030</v>
      </c>
      <c r="E323" s="4">
        <v>2040</v>
      </c>
      <c r="F323" s="4">
        <v>2050</v>
      </c>
      <c r="G323" s="4">
        <v>2060</v>
      </c>
      <c r="H323" s="4">
        <v>2070</v>
      </c>
      <c r="I323" s="4">
        <v>2080</v>
      </c>
      <c r="J323" s="4">
        <v>2090</v>
      </c>
      <c r="K323" s="4">
        <v>2100</v>
      </c>
      <c r="N323" s="1"/>
      <c r="O323" s="1"/>
      <c r="P323" s="1"/>
      <c r="Q323" s="1"/>
      <c r="R323" s="1"/>
      <c r="S323" s="1"/>
      <c r="T323" s="1"/>
      <c r="U323" s="1"/>
      <c r="V323" s="1"/>
      <c r="W323" s="1"/>
      <c r="X323" s="1"/>
      <c r="Y323" s="1"/>
    </row>
    <row r="324" spans="1:25" ht="13" hidden="1" outlineLevel="1">
      <c r="A324" s="4" t="s">
        <v>5</v>
      </c>
      <c r="B324" s="1">
        <f>B310*B296</f>
        <v>16.999303780336898</v>
      </c>
      <c r="C324" s="1">
        <f t="shared" ref="C324:K324" si="52">C310*C296</f>
        <v>17.231775273924331</v>
      </c>
      <c r="D324" s="1">
        <f t="shared" si="52"/>
        <v>17.609378669079451</v>
      </c>
      <c r="E324" s="1">
        <f t="shared" si="52"/>
        <v>18.142775858611</v>
      </c>
      <c r="F324" s="1">
        <f t="shared" si="52"/>
        <v>19.603324746901588</v>
      </c>
      <c r="G324" s="1">
        <f t="shared" si="52"/>
        <v>19.0224198172968</v>
      </c>
      <c r="H324" s="1">
        <f t="shared" si="52"/>
        <v>19.737308145848932</v>
      </c>
      <c r="I324" s="1">
        <f t="shared" si="52"/>
        <v>21.002615039625603</v>
      </c>
      <c r="J324" s="1">
        <f t="shared" si="52"/>
        <v>22.820187617185752</v>
      </c>
      <c r="K324" s="1">
        <f t="shared" si="52"/>
        <v>25.431072052374578</v>
      </c>
      <c r="N324" s="1"/>
      <c r="O324" s="1"/>
      <c r="P324" s="1"/>
      <c r="Q324" s="1"/>
      <c r="R324" s="1"/>
      <c r="S324" s="1"/>
      <c r="T324" s="1"/>
      <c r="U324" s="1"/>
      <c r="V324" s="1"/>
      <c r="W324" s="1"/>
      <c r="X324" s="1"/>
      <c r="Y324" s="1"/>
    </row>
    <row r="325" spans="1:25" ht="13" hidden="1" outlineLevel="1">
      <c r="A325" s="4" t="s">
        <v>6</v>
      </c>
      <c r="B325" s="1">
        <f t="shared" ref="B325:K333" si="53">B311*B297</f>
        <v>97.305704322845529</v>
      </c>
      <c r="C325" s="1">
        <f t="shared" si="53"/>
        <v>116.79764377151172</v>
      </c>
      <c r="D325" s="1">
        <f t="shared" si="53"/>
        <v>132.59067575441671</v>
      </c>
      <c r="E325" s="1">
        <f t="shared" si="53"/>
        <v>143.72974485009931</v>
      </c>
      <c r="F325" s="1">
        <f t="shared" si="53"/>
        <v>154.24208135964977</v>
      </c>
      <c r="G325" s="1">
        <f t="shared" si="53"/>
        <v>163.28356489989389</v>
      </c>
      <c r="H325" s="1">
        <f t="shared" si="53"/>
        <v>173.68748228465253</v>
      </c>
      <c r="I325" s="1">
        <f t="shared" si="53"/>
        <v>183.23096042454662</v>
      </c>
      <c r="J325" s="1">
        <f t="shared" si="53"/>
        <v>193.9208354559905</v>
      </c>
      <c r="K325" s="1">
        <f t="shared" si="53"/>
        <v>205.89481669352227</v>
      </c>
      <c r="N325" s="1"/>
      <c r="O325" s="1"/>
      <c r="P325" s="1"/>
      <c r="Q325" s="1"/>
      <c r="R325" s="1"/>
      <c r="S325" s="1"/>
      <c r="T325" s="1"/>
      <c r="U325" s="1"/>
      <c r="V325" s="1"/>
      <c r="W325" s="1"/>
      <c r="X325" s="1"/>
      <c r="Y325" s="1"/>
    </row>
    <row r="326" spans="1:25" ht="13" hidden="1" outlineLevel="1">
      <c r="A326" s="4" t="s">
        <v>11</v>
      </c>
      <c r="B326" s="1">
        <f t="shared" si="53"/>
        <v>443.35473339842747</v>
      </c>
      <c r="C326" s="1">
        <f t="shared" si="53"/>
        <v>457.0009826140888</v>
      </c>
      <c r="D326" s="1">
        <f t="shared" si="53"/>
        <v>471.80138987664697</v>
      </c>
      <c r="E326" s="1">
        <f t="shared" si="53"/>
        <v>486.13926191428374</v>
      </c>
      <c r="F326" s="1">
        <f t="shared" si="53"/>
        <v>500.36658484077725</v>
      </c>
      <c r="G326" s="1">
        <f t="shared" si="53"/>
        <v>511.16928343337338</v>
      </c>
      <c r="H326" s="1">
        <f t="shared" si="53"/>
        <v>521.33118626688281</v>
      </c>
      <c r="I326" s="1">
        <f t="shared" si="53"/>
        <v>531.04884119478436</v>
      </c>
      <c r="J326" s="1">
        <f t="shared" si="53"/>
        <v>541.46424014627314</v>
      </c>
      <c r="K326" s="1">
        <f t="shared" si="53"/>
        <v>553.15563174259637</v>
      </c>
      <c r="N326" s="1"/>
      <c r="O326" s="1"/>
      <c r="P326" s="1"/>
      <c r="Q326" s="1"/>
      <c r="R326" s="1"/>
      <c r="S326" s="1"/>
      <c r="T326" s="1"/>
      <c r="U326" s="1"/>
      <c r="V326" s="1"/>
      <c r="W326" s="1"/>
      <c r="X326" s="1"/>
      <c r="Y326" s="1"/>
    </row>
    <row r="327" spans="1:25" ht="13" hidden="1" outlineLevel="1">
      <c r="A327" s="4" t="s">
        <v>2</v>
      </c>
      <c r="B327" s="1">
        <f t="shared" si="53"/>
        <v>576.95318485762778</v>
      </c>
      <c r="C327" s="1">
        <f t="shared" si="53"/>
        <v>614.09482733773882</v>
      </c>
      <c r="D327" s="1">
        <f t="shared" si="53"/>
        <v>672.60069289141779</v>
      </c>
      <c r="E327" s="1">
        <f t="shared" si="53"/>
        <v>739.03980904788204</v>
      </c>
      <c r="F327" s="1">
        <f t="shared" si="53"/>
        <v>809.27917551624716</v>
      </c>
      <c r="G327" s="1">
        <f t="shared" si="53"/>
        <v>868.29445570223879</v>
      </c>
      <c r="H327" s="1">
        <f t="shared" si="53"/>
        <v>928.53306341159703</v>
      </c>
      <c r="I327" s="1">
        <f t="shared" si="53"/>
        <v>972.26178599326818</v>
      </c>
      <c r="J327" s="1">
        <f t="shared" si="53"/>
        <v>1010.0194195284148</v>
      </c>
      <c r="K327" s="1">
        <f t="shared" si="53"/>
        <v>1050.9625865834876</v>
      </c>
      <c r="N327" s="1"/>
      <c r="O327" s="1"/>
      <c r="P327" s="1"/>
      <c r="Q327" s="1"/>
      <c r="R327" s="1"/>
      <c r="S327" s="1"/>
      <c r="T327" s="1"/>
      <c r="U327" s="1"/>
      <c r="V327" s="1"/>
      <c r="W327" s="1"/>
      <c r="X327" s="1"/>
      <c r="Y327" s="1"/>
    </row>
    <row r="328" spans="1:25" ht="13" hidden="1" outlineLevel="1">
      <c r="A328" s="4" t="s">
        <v>3</v>
      </c>
      <c r="B328" s="1">
        <f t="shared" si="53"/>
        <v>25.158320352699683</v>
      </c>
      <c r="C328" s="1">
        <f t="shared" si="53"/>
        <v>25.174269027836981</v>
      </c>
      <c r="D328" s="1">
        <f t="shared" si="53"/>
        <v>25.255529393024304</v>
      </c>
      <c r="E328" s="1">
        <f t="shared" si="53"/>
        <v>25.421461236359221</v>
      </c>
      <c r="F328" s="1">
        <f t="shared" si="53"/>
        <v>25.643868342185211</v>
      </c>
      <c r="G328" s="1">
        <f t="shared" si="53"/>
        <v>25.915234639111631</v>
      </c>
      <c r="H328" s="1">
        <f t="shared" si="53"/>
        <v>26.230176036013034</v>
      </c>
      <c r="I328" s="1">
        <f t="shared" si="53"/>
        <v>26.635040178145797</v>
      </c>
      <c r="J328" s="1">
        <f t="shared" si="53"/>
        <v>27.111873557647513</v>
      </c>
      <c r="K328" s="1">
        <f t="shared" si="53"/>
        <v>27.673469530581247</v>
      </c>
      <c r="N328" s="1"/>
      <c r="O328" s="1"/>
      <c r="P328" s="1"/>
      <c r="Q328" s="1"/>
      <c r="R328" s="1"/>
      <c r="S328" s="1"/>
      <c r="T328" s="1"/>
      <c r="U328" s="1"/>
      <c r="V328" s="1"/>
      <c r="W328" s="1"/>
      <c r="X328" s="1"/>
      <c r="Y328" s="1"/>
    </row>
    <row r="329" spans="1:25" ht="13" hidden="1" outlineLevel="1">
      <c r="A329" s="4" t="s">
        <v>4</v>
      </c>
      <c r="B329" s="1">
        <f t="shared" si="53"/>
        <v>27.751848412894873</v>
      </c>
      <c r="C329" s="1">
        <f t="shared" si="53"/>
        <v>28.718757145723572</v>
      </c>
      <c r="D329" s="1">
        <f t="shared" si="53"/>
        <v>29.945491842063543</v>
      </c>
      <c r="E329" s="1">
        <f t="shared" si="53"/>
        <v>31.817024108117671</v>
      </c>
      <c r="F329" s="1">
        <f t="shared" si="53"/>
        <v>33.799892128969361</v>
      </c>
      <c r="G329" s="1">
        <f t="shared" si="53"/>
        <v>36.871770443666918</v>
      </c>
      <c r="H329" s="1">
        <f t="shared" si="53"/>
        <v>40.191659533083339</v>
      </c>
      <c r="I329" s="1">
        <f t="shared" si="53"/>
        <v>43.923300775733601</v>
      </c>
      <c r="J329" s="1">
        <f t="shared" si="53"/>
        <v>48.258186251839582</v>
      </c>
      <c r="K329" s="1">
        <f t="shared" si="53"/>
        <v>53.293834340456151</v>
      </c>
      <c r="N329" s="1"/>
      <c r="O329" s="1"/>
      <c r="P329" s="1"/>
      <c r="Q329" s="1"/>
      <c r="R329" s="1"/>
      <c r="S329" s="1"/>
      <c r="T329" s="1"/>
      <c r="U329" s="1"/>
      <c r="V329" s="1"/>
      <c r="W329" s="1"/>
      <c r="X329" s="1"/>
      <c r="Y329" s="1"/>
    </row>
    <row r="330" spans="1:25" ht="13" hidden="1" outlineLevel="1">
      <c r="A330" s="4" t="s">
        <v>0</v>
      </c>
      <c r="B330" s="1">
        <f t="shared" si="53"/>
        <v>243.67052906079311</v>
      </c>
      <c r="C330" s="1">
        <f t="shared" si="53"/>
        <v>234.22085439538682</v>
      </c>
      <c r="D330" s="1">
        <f t="shared" si="53"/>
        <v>225.68055869706765</v>
      </c>
      <c r="E330" s="1">
        <f t="shared" si="53"/>
        <v>218.09663370687932</v>
      </c>
      <c r="F330" s="1">
        <f t="shared" si="53"/>
        <v>210.88246793881376</v>
      </c>
      <c r="G330" s="1">
        <f t="shared" si="53"/>
        <v>204.30325456054203</v>
      </c>
      <c r="H330" s="1">
        <f t="shared" si="53"/>
        <v>197.87556347942044</v>
      </c>
      <c r="I330" s="1">
        <f t="shared" si="53"/>
        <v>191.8695138115184</v>
      </c>
      <c r="J330" s="1">
        <f t="shared" si="53"/>
        <v>185.87907926841837</v>
      </c>
      <c r="K330" s="1">
        <f t="shared" si="53"/>
        <v>179.85570663894174</v>
      </c>
      <c r="N330" s="1"/>
      <c r="O330" s="1"/>
      <c r="P330" s="1"/>
      <c r="Q330" s="1"/>
      <c r="R330" s="1"/>
      <c r="S330" s="1"/>
      <c r="T330" s="1"/>
      <c r="U330" s="1"/>
      <c r="V330" s="1"/>
      <c r="W330" s="1"/>
      <c r="X330" s="1"/>
      <c r="Y330" s="1"/>
    </row>
    <row r="331" spans="1:25" ht="13" hidden="1" outlineLevel="1">
      <c r="A331" s="4" t="s">
        <v>1</v>
      </c>
      <c r="B331" s="1">
        <f t="shared" si="53"/>
        <v>387.93802715262245</v>
      </c>
      <c r="C331" s="1">
        <f t="shared" si="53"/>
        <v>374.34866207446527</v>
      </c>
      <c r="D331" s="1">
        <f t="shared" si="53"/>
        <v>360.11363995302059</v>
      </c>
      <c r="E331" s="1">
        <f t="shared" si="53"/>
        <v>346.61598483691387</v>
      </c>
      <c r="F331" s="1">
        <f t="shared" si="53"/>
        <v>332.53304236554891</v>
      </c>
      <c r="G331" s="1">
        <f t="shared" si="53"/>
        <v>320.14413511233619</v>
      </c>
      <c r="H331" s="1">
        <f t="shared" si="53"/>
        <v>307.49198118910647</v>
      </c>
      <c r="I331" s="1">
        <f t="shared" si="53"/>
        <v>295.34016938085227</v>
      </c>
      <c r="J331" s="1">
        <f t="shared" si="53"/>
        <v>283.0735537884625</v>
      </c>
      <c r="K331" s="1">
        <f t="shared" si="53"/>
        <v>270.74267617531166</v>
      </c>
      <c r="N331" s="1"/>
      <c r="O331" s="1"/>
      <c r="P331" s="1"/>
      <c r="Q331" s="1"/>
      <c r="R331" s="1"/>
      <c r="S331" s="1"/>
      <c r="T331" s="1"/>
      <c r="U331" s="1"/>
      <c r="V331" s="1"/>
      <c r="W331" s="1"/>
      <c r="X331" s="1"/>
      <c r="Y331" s="1"/>
    </row>
    <row r="332" spans="1:25" ht="13" hidden="1" outlineLevel="1">
      <c r="A332" s="4" t="s">
        <v>7</v>
      </c>
      <c r="B332" s="1">
        <f t="shared" si="53"/>
        <v>44.221609468456926</v>
      </c>
      <c r="C332" s="1">
        <f t="shared" si="53"/>
        <v>49.958664308333049</v>
      </c>
      <c r="D332" s="1">
        <f t="shared" si="53"/>
        <v>55.126109722066872</v>
      </c>
      <c r="E332" s="1">
        <f t="shared" si="53"/>
        <v>59.514322871364897</v>
      </c>
      <c r="F332" s="1">
        <f t="shared" si="53"/>
        <v>64.149638672999686</v>
      </c>
      <c r="G332" s="1">
        <f t="shared" si="53"/>
        <v>68.352519710551178</v>
      </c>
      <c r="H332" s="1">
        <f t="shared" si="53"/>
        <v>73.073143512518612</v>
      </c>
      <c r="I332" s="1">
        <f t="shared" si="53"/>
        <v>80.163474130439326</v>
      </c>
      <c r="J332" s="1">
        <f t="shared" si="53"/>
        <v>88.421819230735991</v>
      </c>
      <c r="K332" s="1">
        <f t="shared" si="53"/>
        <v>98.040589845355683</v>
      </c>
      <c r="N332" s="1"/>
      <c r="O332" s="1"/>
      <c r="P332" s="1"/>
      <c r="Q332" s="1"/>
      <c r="R332" s="1"/>
      <c r="S332" s="1"/>
      <c r="T332" s="1"/>
      <c r="U332" s="1"/>
      <c r="V332" s="1"/>
      <c r="W332" s="1"/>
      <c r="X332" s="1"/>
      <c r="Y332" s="1"/>
    </row>
    <row r="333" spans="1:25" ht="13" hidden="1" outlineLevel="1">
      <c r="A333" s="4" t="s">
        <v>8</v>
      </c>
      <c r="B333" s="1">
        <f t="shared" si="53"/>
        <v>68.288846008342603</v>
      </c>
      <c r="C333" s="1">
        <f t="shared" si="53"/>
        <v>73.328133975310038</v>
      </c>
      <c r="D333" s="1">
        <f t="shared" si="53"/>
        <v>79.342468126326494</v>
      </c>
      <c r="E333" s="1">
        <f t="shared" si="53"/>
        <v>87.575833597140601</v>
      </c>
      <c r="F333" s="1">
        <f t="shared" si="53"/>
        <v>96.070462603316798</v>
      </c>
      <c r="G333" s="1">
        <f t="shared" si="53"/>
        <v>119.50577024161373</v>
      </c>
      <c r="H333" s="1">
        <f t="shared" si="53"/>
        <v>147.60488413098264</v>
      </c>
      <c r="I333" s="1">
        <f t="shared" si="53"/>
        <v>168.23269287031317</v>
      </c>
      <c r="J333" s="1">
        <f t="shared" si="53"/>
        <v>191.24912630844776</v>
      </c>
      <c r="K333" s="1">
        <f t="shared" si="53"/>
        <v>216.94701045578381</v>
      </c>
      <c r="N333" s="1"/>
      <c r="O333" s="1"/>
      <c r="P333" s="1"/>
      <c r="Q333" s="1"/>
      <c r="R333" s="1"/>
      <c r="S333" s="1"/>
      <c r="T333" s="1"/>
      <c r="U333" s="1"/>
      <c r="V333" s="1"/>
      <c r="W333" s="1"/>
    </row>
    <row r="334" spans="1:25" ht="14.5" hidden="1" outlineLevel="1">
      <c r="A334" s="16"/>
      <c r="B334" s="3"/>
      <c r="C334" s="3"/>
      <c r="D334" s="3"/>
      <c r="E334" s="3"/>
      <c r="F334" s="3"/>
      <c r="G334" s="3"/>
      <c r="H334" s="3"/>
      <c r="I334" s="3"/>
      <c r="J334" s="3"/>
      <c r="K334" s="3"/>
    </row>
    <row r="335" spans="1:25" ht="14.5" hidden="1" outlineLevel="1">
      <c r="A335" s="16" t="s">
        <v>54</v>
      </c>
      <c r="B335" s="3"/>
      <c r="C335" s="3"/>
      <c r="D335" s="3"/>
      <c r="E335" s="3"/>
      <c r="F335" s="3"/>
      <c r="G335" s="3"/>
      <c r="H335" s="3"/>
      <c r="I335" s="3"/>
      <c r="J335" s="3"/>
      <c r="K335" s="3"/>
    </row>
    <row r="336" spans="1:25" ht="14.5" hidden="1" outlineLevel="1">
      <c r="A336" s="24" t="s">
        <v>39</v>
      </c>
      <c r="B336" s="23"/>
      <c r="C336" s="23"/>
      <c r="D336" s="23"/>
      <c r="E336" s="23"/>
      <c r="F336" s="23"/>
      <c r="G336" s="23"/>
      <c r="H336" s="23"/>
      <c r="I336" s="23"/>
      <c r="J336" s="23"/>
      <c r="K336" s="23"/>
      <c r="L336" s="32"/>
    </row>
    <row r="337" spans="1:26" ht="14.5" hidden="1" outlineLevel="1">
      <c r="A337" s="23"/>
      <c r="B337" s="69">
        <v>2010</v>
      </c>
      <c r="C337" s="69">
        <v>2020</v>
      </c>
      <c r="D337" s="69">
        <v>2030</v>
      </c>
      <c r="E337" s="69">
        <v>2040</v>
      </c>
      <c r="F337" s="69">
        <v>2050</v>
      </c>
      <c r="G337" s="69">
        <v>2060</v>
      </c>
      <c r="H337" s="69">
        <v>2070</v>
      </c>
      <c r="I337" s="69">
        <v>2080</v>
      </c>
      <c r="J337" s="69">
        <v>2090</v>
      </c>
      <c r="K337" s="69">
        <v>2100</v>
      </c>
      <c r="L337" s="6"/>
      <c r="O337" s="1"/>
      <c r="P337" s="1"/>
      <c r="Q337" s="1"/>
      <c r="R337" s="1"/>
      <c r="S337" s="1"/>
      <c r="T337" s="1"/>
      <c r="U337" s="1"/>
      <c r="V337" s="1"/>
      <c r="W337" s="1"/>
      <c r="X337" s="1"/>
      <c r="Y337" s="1"/>
      <c r="Z337" s="1"/>
    </row>
    <row r="338" spans="1:26" ht="14.5" hidden="1" outlineLevel="1">
      <c r="A338" s="23" t="s">
        <v>5</v>
      </c>
      <c r="B338" s="46">
        <f t="shared" ref="B338:K338" si="54">B296*B10</f>
        <v>72.777072983563812</v>
      </c>
      <c r="C338" s="46">
        <f t="shared" si="54"/>
        <v>90.45524391679885</v>
      </c>
      <c r="D338" s="46">
        <f t="shared" si="54"/>
        <v>108.60925126936625</v>
      </c>
      <c r="E338" s="46">
        <f t="shared" si="54"/>
        <v>126.90862292552742</v>
      </c>
      <c r="F338" s="46">
        <f t="shared" si="54"/>
        <v>149.9215219077615</v>
      </c>
      <c r="G338" s="46">
        <f t="shared" si="54"/>
        <v>154.15060650988931</v>
      </c>
      <c r="H338" s="46">
        <f t="shared" si="54"/>
        <v>165.52288158064181</v>
      </c>
      <c r="I338" s="46">
        <f t="shared" si="54"/>
        <v>178.36087234001377</v>
      </c>
      <c r="J338" s="46">
        <f t="shared" si="54"/>
        <v>192.47999651231277</v>
      </c>
      <c r="K338" s="46">
        <f t="shared" si="54"/>
        <v>209.37732797873036</v>
      </c>
      <c r="L338" s="6"/>
      <c r="O338" s="1"/>
      <c r="P338" s="1"/>
      <c r="Q338" s="1"/>
      <c r="R338" s="1"/>
      <c r="S338" s="1"/>
      <c r="T338" s="1"/>
      <c r="U338" s="1"/>
      <c r="V338" s="1"/>
      <c r="W338" s="1"/>
      <c r="X338" s="1"/>
      <c r="Y338" s="1"/>
      <c r="Z338" s="1"/>
    </row>
    <row r="339" spans="1:26" ht="14.5" hidden="1" outlineLevel="1">
      <c r="A339" s="23" t="s">
        <v>6</v>
      </c>
      <c r="B339" s="46">
        <f t="shared" ref="B339:K339" si="55">B297*B11</f>
        <v>710.27111351645533</v>
      </c>
      <c r="C339" s="46">
        <f t="shared" si="55"/>
        <v>875.78254720144071</v>
      </c>
      <c r="D339" s="46">
        <f t="shared" si="55"/>
        <v>989.73231335896901</v>
      </c>
      <c r="E339" s="46">
        <f t="shared" si="55"/>
        <v>1037.5888868571919</v>
      </c>
      <c r="F339" s="46">
        <f t="shared" si="55"/>
        <v>1046.6821472554832</v>
      </c>
      <c r="G339" s="46">
        <f t="shared" si="55"/>
        <v>1015.8734439634438</v>
      </c>
      <c r="H339" s="46">
        <f t="shared" si="55"/>
        <v>971.13638868133182</v>
      </c>
      <c r="I339" s="46">
        <f t="shared" si="55"/>
        <v>906.66416031188726</v>
      </c>
      <c r="J339" s="46">
        <f t="shared" si="55"/>
        <v>833.35981360420374</v>
      </c>
      <c r="K339" s="46">
        <f t="shared" si="55"/>
        <v>750.55864373066856</v>
      </c>
      <c r="L339" s="6"/>
      <c r="O339" s="1"/>
      <c r="P339" s="1"/>
      <c r="Q339" s="1"/>
      <c r="R339" s="1"/>
      <c r="S339" s="1"/>
      <c r="T339" s="1"/>
      <c r="U339" s="1"/>
      <c r="V339" s="1"/>
      <c r="W339" s="1"/>
      <c r="X339" s="1"/>
      <c r="Y339" s="1"/>
      <c r="Z339" s="1"/>
    </row>
    <row r="340" spans="1:26" ht="14.5" hidden="1" outlineLevel="1">
      <c r="A340" s="23" t="s">
        <v>11</v>
      </c>
      <c r="B340" s="46">
        <f t="shared" ref="B340:K340" si="56">B298*B12</f>
        <v>564.91707625641698</v>
      </c>
      <c r="C340" s="46">
        <f t="shared" si="56"/>
        <v>612.56350247200271</v>
      </c>
      <c r="D340" s="46">
        <f t="shared" si="56"/>
        <v>667.25301878569132</v>
      </c>
      <c r="E340" s="46">
        <f t="shared" si="56"/>
        <v>724.06532079832084</v>
      </c>
      <c r="F340" s="46">
        <f t="shared" si="56"/>
        <v>784.18265028550695</v>
      </c>
      <c r="G340" s="46">
        <f t="shared" si="56"/>
        <v>839.57103806458349</v>
      </c>
      <c r="H340" s="46">
        <f t="shared" si="56"/>
        <v>887.64409956382303</v>
      </c>
      <c r="I340" s="46">
        <f t="shared" si="56"/>
        <v>926.74259698121909</v>
      </c>
      <c r="J340" s="46">
        <f t="shared" si="56"/>
        <v>957.45588223434845</v>
      </c>
      <c r="K340" s="46">
        <f t="shared" si="56"/>
        <v>981.92590549973681</v>
      </c>
      <c r="L340" s="6"/>
      <c r="O340" s="1"/>
      <c r="P340" s="1"/>
      <c r="Q340" s="1"/>
      <c r="R340" s="1"/>
      <c r="S340" s="1"/>
      <c r="T340" s="1"/>
      <c r="U340" s="1"/>
      <c r="V340" s="1"/>
      <c r="W340" s="1"/>
      <c r="X340" s="1"/>
      <c r="Y340" s="1"/>
      <c r="Z340" s="1"/>
    </row>
    <row r="341" spans="1:26" ht="14.5" hidden="1" outlineLevel="1">
      <c r="A341" s="23" t="s">
        <v>2</v>
      </c>
      <c r="B341" s="46">
        <f t="shared" ref="B341:K341" si="57">B299*B13</f>
        <v>402.32795002114057</v>
      </c>
      <c r="C341" s="46">
        <f t="shared" si="57"/>
        <v>428.90416615659632</v>
      </c>
      <c r="D341" s="46">
        <f t="shared" si="57"/>
        <v>464.65677412398742</v>
      </c>
      <c r="E341" s="46">
        <f t="shared" si="57"/>
        <v>503.49338062302922</v>
      </c>
      <c r="F341" s="46">
        <f t="shared" si="57"/>
        <v>537.37995717371837</v>
      </c>
      <c r="G341" s="46">
        <f t="shared" si="57"/>
        <v>554.34010609108122</v>
      </c>
      <c r="H341" s="46">
        <f t="shared" si="57"/>
        <v>562.1129727368824</v>
      </c>
      <c r="I341" s="46">
        <f t="shared" si="57"/>
        <v>547.51136946178121</v>
      </c>
      <c r="J341" s="46">
        <f t="shared" si="57"/>
        <v>520.34018743580668</v>
      </c>
      <c r="K341" s="46">
        <f t="shared" si="57"/>
        <v>489.06811003118816</v>
      </c>
      <c r="L341" s="6"/>
      <c r="O341" s="1"/>
      <c r="P341" s="1"/>
      <c r="Q341" s="1"/>
      <c r="R341" s="1"/>
      <c r="S341" s="1"/>
      <c r="T341" s="1"/>
      <c r="U341" s="1"/>
      <c r="V341" s="1"/>
      <c r="W341" s="1"/>
      <c r="X341" s="1"/>
      <c r="Y341" s="1"/>
      <c r="Z341" s="1"/>
    </row>
    <row r="342" spans="1:26" ht="14.5" hidden="1" outlineLevel="1">
      <c r="A342" s="23" t="s">
        <v>3</v>
      </c>
      <c r="B342" s="46">
        <f t="shared" ref="B342:K342" si="58">B300*B14</f>
        <v>73.684375848507258</v>
      </c>
      <c r="C342" s="46">
        <f t="shared" si="58"/>
        <v>79.612682438857604</v>
      </c>
      <c r="D342" s="46">
        <f t="shared" si="58"/>
        <v>82.898720190044074</v>
      </c>
      <c r="E342" s="46">
        <f t="shared" si="58"/>
        <v>84.270683064014662</v>
      </c>
      <c r="F342" s="46">
        <f t="shared" si="58"/>
        <v>83.647545241099976</v>
      </c>
      <c r="G342" s="46">
        <f t="shared" si="58"/>
        <v>81.279685614081856</v>
      </c>
      <c r="H342" s="46">
        <f t="shared" si="58"/>
        <v>77.81625668517637</v>
      </c>
      <c r="I342" s="46">
        <f t="shared" si="58"/>
        <v>73.678744371268081</v>
      </c>
      <c r="J342" s="46">
        <f t="shared" si="58"/>
        <v>68.611814952639037</v>
      </c>
      <c r="K342" s="46">
        <f t="shared" si="58"/>
        <v>62.526976338790973</v>
      </c>
      <c r="L342" s="6"/>
      <c r="O342" s="1"/>
      <c r="P342" s="1"/>
      <c r="Q342" s="1"/>
      <c r="R342" s="1"/>
      <c r="S342" s="1"/>
      <c r="T342" s="1"/>
      <c r="U342" s="1"/>
      <c r="V342" s="1"/>
      <c r="W342" s="1"/>
      <c r="X342" s="1"/>
      <c r="Y342" s="1"/>
      <c r="Z342" s="1"/>
    </row>
    <row r="343" spans="1:26" ht="14.5" hidden="1" outlineLevel="1">
      <c r="A343" s="23" t="s">
        <v>4</v>
      </c>
      <c r="B343" s="46">
        <f t="shared" ref="B343:K343" si="59">B301*B15</f>
        <v>52.847438506855696</v>
      </c>
      <c r="C343" s="46">
        <f t="shared" si="59"/>
        <v>63.949211932188916</v>
      </c>
      <c r="D343" s="46">
        <f t="shared" si="59"/>
        <v>74.015985165975522</v>
      </c>
      <c r="E343" s="46">
        <f t="shared" si="59"/>
        <v>84.682349529547608</v>
      </c>
      <c r="F343" s="46">
        <f t="shared" si="59"/>
        <v>93.973852930132523</v>
      </c>
      <c r="G343" s="46">
        <f t="shared" si="59"/>
        <v>104.03254931762002</v>
      </c>
      <c r="H343" s="46">
        <f t="shared" si="59"/>
        <v>112.49529031899863</v>
      </c>
      <c r="I343" s="46">
        <f t="shared" si="59"/>
        <v>119.38250831515235</v>
      </c>
      <c r="J343" s="46">
        <f t="shared" si="59"/>
        <v>124.89640863518697</v>
      </c>
      <c r="K343" s="46">
        <f t="shared" si="59"/>
        <v>128.92308619408993</v>
      </c>
      <c r="L343" s="6"/>
      <c r="O343" s="1"/>
      <c r="P343" s="1"/>
      <c r="Q343" s="1"/>
      <c r="R343" s="1"/>
      <c r="S343" s="1"/>
      <c r="T343" s="1"/>
      <c r="U343" s="1"/>
      <c r="V343" s="1"/>
      <c r="W343" s="1"/>
      <c r="X343" s="1"/>
      <c r="Y343" s="1"/>
      <c r="Z343" s="1"/>
    </row>
    <row r="344" spans="1:26" ht="14.5" hidden="1" outlineLevel="1">
      <c r="A344" s="23" t="s">
        <v>0</v>
      </c>
      <c r="B344" s="46">
        <f t="shared" ref="B344:K344" si="60">B302*B16</f>
        <v>101.0242366357075</v>
      </c>
      <c r="C344" s="46">
        <f t="shared" si="60"/>
        <v>107.4854675710752</v>
      </c>
      <c r="D344" s="46">
        <f t="shared" si="60"/>
        <v>116.3992978465826</v>
      </c>
      <c r="E344" s="46">
        <f t="shared" si="60"/>
        <v>125.45971568031952</v>
      </c>
      <c r="F344" s="46">
        <f t="shared" si="60"/>
        <v>134.82776339236321</v>
      </c>
      <c r="G344" s="46">
        <f t="shared" si="60"/>
        <v>145.07630118513509</v>
      </c>
      <c r="H344" s="46">
        <f t="shared" si="60"/>
        <v>154.72386049874126</v>
      </c>
      <c r="I344" s="46">
        <f t="shared" si="60"/>
        <v>163.13794869843088</v>
      </c>
      <c r="J344" s="46">
        <f t="shared" si="60"/>
        <v>168.96425137513711</v>
      </c>
      <c r="K344" s="46">
        <f t="shared" si="60"/>
        <v>171.75653031940658</v>
      </c>
      <c r="L344" s="6"/>
      <c r="O344" s="1"/>
      <c r="P344" s="1"/>
      <c r="Q344" s="1"/>
      <c r="R344" s="1"/>
      <c r="S344" s="1"/>
      <c r="T344" s="1"/>
      <c r="U344" s="1"/>
      <c r="V344" s="1"/>
      <c r="W344" s="1"/>
      <c r="X344" s="1"/>
      <c r="Y344" s="1"/>
      <c r="Z344" s="1"/>
    </row>
    <row r="345" spans="1:26" ht="14.5" hidden="1" outlineLevel="1">
      <c r="A345" s="23" t="s">
        <v>1</v>
      </c>
      <c r="B345" s="46">
        <f t="shared" ref="B345:K345" si="61">B303*B17</f>
        <v>245.44047584371032</v>
      </c>
      <c r="C345" s="46">
        <f t="shared" si="61"/>
        <v>236.63680787578897</v>
      </c>
      <c r="D345" s="46">
        <f t="shared" si="61"/>
        <v>225.73587991686696</v>
      </c>
      <c r="E345" s="46">
        <f t="shared" si="61"/>
        <v>214.52666222731423</v>
      </c>
      <c r="F345" s="46">
        <f t="shared" si="61"/>
        <v>203.36085673094439</v>
      </c>
      <c r="G345" s="46">
        <f t="shared" si="61"/>
        <v>193.58986255897074</v>
      </c>
      <c r="H345" s="46">
        <f t="shared" si="61"/>
        <v>181.38077509274683</v>
      </c>
      <c r="I345" s="46">
        <f t="shared" si="61"/>
        <v>168.41202812775003</v>
      </c>
      <c r="J345" s="46">
        <f t="shared" si="61"/>
        <v>155.13628828116799</v>
      </c>
      <c r="K345" s="46">
        <f t="shared" si="61"/>
        <v>142.60298746188033</v>
      </c>
      <c r="L345" s="6"/>
      <c r="O345" s="1"/>
      <c r="P345" s="1"/>
      <c r="Q345" s="1"/>
      <c r="R345" s="1"/>
      <c r="S345" s="1"/>
      <c r="T345" s="1"/>
      <c r="U345" s="1"/>
      <c r="V345" s="1"/>
      <c r="W345" s="1"/>
      <c r="X345" s="1"/>
      <c r="Y345" s="1"/>
      <c r="Z345" s="1"/>
    </row>
    <row r="346" spans="1:26" ht="14.5" hidden="1" outlineLevel="1">
      <c r="A346" s="23" t="s">
        <v>7</v>
      </c>
      <c r="B346" s="46">
        <f t="shared" ref="B346:K346" si="62">B304*B18</f>
        <v>169.79046020543291</v>
      </c>
      <c r="C346" s="46">
        <f t="shared" si="62"/>
        <v>208.59351163848868</v>
      </c>
      <c r="D346" s="46">
        <f t="shared" si="62"/>
        <v>241.77703482724885</v>
      </c>
      <c r="E346" s="46">
        <f t="shared" si="62"/>
        <v>266.42326493408132</v>
      </c>
      <c r="F346" s="46">
        <f t="shared" si="62"/>
        <v>285.04244809848939</v>
      </c>
      <c r="G346" s="46">
        <f t="shared" si="62"/>
        <v>294.26354855490973</v>
      </c>
      <c r="H346" s="46">
        <f t="shared" si="62"/>
        <v>299.01480610374784</v>
      </c>
      <c r="I346" s="46">
        <f t="shared" si="62"/>
        <v>306.39424998533241</v>
      </c>
      <c r="J346" s="46">
        <f t="shared" si="62"/>
        <v>310.7126668066723</v>
      </c>
      <c r="K346" s="46">
        <f t="shared" si="62"/>
        <v>312.09481299442677</v>
      </c>
      <c r="L346" s="6"/>
      <c r="O346" s="1"/>
      <c r="P346" s="1"/>
      <c r="Q346" s="1"/>
      <c r="R346" s="1"/>
      <c r="S346" s="1"/>
      <c r="T346" s="1"/>
      <c r="U346" s="1"/>
      <c r="V346" s="1"/>
      <c r="W346" s="1"/>
      <c r="X346" s="1"/>
      <c r="Y346" s="1"/>
      <c r="Z346" s="1"/>
    </row>
    <row r="347" spans="1:26" ht="14.5" hidden="1" outlineLevel="1">
      <c r="A347" s="23" t="s">
        <v>8</v>
      </c>
      <c r="B347" s="46">
        <f t="shared" ref="B347:K347" si="63">B305*B19</f>
        <v>488.13531334809545</v>
      </c>
      <c r="C347" s="46">
        <f t="shared" si="63"/>
        <v>587.15683723745872</v>
      </c>
      <c r="D347" s="46">
        <f t="shared" si="63"/>
        <v>685.05717909781583</v>
      </c>
      <c r="E347" s="46">
        <f t="shared" si="63"/>
        <v>793.37338173770229</v>
      </c>
      <c r="F347" s="46">
        <f t="shared" si="63"/>
        <v>888.72426203509394</v>
      </c>
      <c r="G347" s="46">
        <f t="shared" si="63"/>
        <v>1098.6903567178053</v>
      </c>
      <c r="H347" s="46">
        <f t="shared" si="63"/>
        <v>1313.8723396211353</v>
      </c>
      <c r="I347" s="46">
        <f t="shared" si="63"/>
        <v>1413.5184433286533</v>
      </c>
      <c r="J347" s="46">
        <f t="shared" si="63"/>
        <v>1480.792672375338</v>
      </c>
      <c r="K347" s="46">
        <f t="shared" si="63"/>
        <v>1516.9499109227042</v>
      </c>
      <c r="L347" s="6"/>
      <c r="O347" s="1"/>
      <c r="P347" s="1"/>
      <c r="Q347" s="1"/>
      <c r="R347" s="1"/>
      <c r="S347" s="1"/>
      <c r="T347" s="1"/>
      <c r="U347" s="1"/>
      <c r="V347" s="1"/>
      <c r="W347" s="1"/>
      <c r="X347" s="1"/>
      <c r="Y347" s="1"/>
      <c r="Z347" s="1"/>
    </row>
    <row r="348" spans="1:26" ht="14.5" hidden="1" outlineLevel="1">
      <c r="A348" s="23" t="s">
        <v>89</v>
      </c>
      <c r="B348" s="46">
        <f>SUM(B338:B347)</f>
        <v>2881.2155131658856</v>
      </c>
      <c r="C348" s="46">
        <f t="shared" ref="C348:K348" si="64">SUM(C338:C347)</f>
        <v>3291.1399784406967</v>
      </c>
      <c r="D348" s="46">
        <f t="shared" si="64"/>
        <v>3656.1354545825479</v>
      </c>
      <c r="E348" s="46">
        <f t="shared" si="64"/>
        <v>3960.7922683770494</v>
      </c>
      <c r="F348" s="46">
        <f t="shared" si="64"/>
        <v>4207.7430050505936</v>
      </c>
      <c r="G348" s="46">
        <f t="shared" si="64"/>
        <v>4480.8674985775206</v>
      </c>
      <c r="H348" s="46">
        <f t="shared" si="64"/>
        <v>4725.7196708832253</v>
      </c>
      <c r="I348" s="46">
        <f t="shared" si="64"/>
        <v>4803.8029219214886</v>
      </c>
      <c r="J348" s="46">
        <f t="shared" si="64"/>
        <v>4812.7499822128129</v>
      </c>
      <c r="K348" s="46">
        <f t="shared" si="64"/>
        <v>4765.784291471623</v>
      </c>
      <c r="L348" s="6"/>
      <c r="O348" s="1"/>
      <c r="P348" s="1"/>
      <c r="Q348" s="1"/>
      <c r="R348" s="1"/>
      <c r="S348" s="1"/>
      <c r="T348" s="1"/>
      <c r="U348" s="1"/>
      <c r="V348" s="1"/>
      <c r="W348" s="1"/>
      <c r="X348" s="1"/>
      <c r="Y348" s="1"/>
    </row>
    <row r="349" spans="1:26" hidden="1" outlineLevel="1"/>
    <row r="350" spans="1:26" collapsed="1">
      <c r="A350" t="s">
        <v>55</v>
      </c>
    </row>
    <row r="351" spans="1:26" ht="14.5">
      <c r="A351" s="18" t="s">
        <v>41</v>
      </c>
      <c r="B351" s="17"/>
      <c r="C351" s="17"/>
      <c r="D351" s="17"/>
      <c r="E351" s="17"/>
      <c r="F351" s="17"/>
      <c r="G351" s="17"/>
      <c r="H351" s="17"/>
      <c r="I351" s="17"/>
      <c r="J351" s="17"/>
      <c r="K351" s="17"/>
    </row>
    <row r="352" spans="1:26" ht="14.5">
      <c r="A352" s="17"/>
      <c r="B352" s="70">
        <v>2010</v>
      </c>
      <c r="C352" s="70">
        <v>2020</v>
      </c>
      <c r="D352" s="70">
        <v>2030</v>
      </c>
      <c r="E352" s="70">
        <v>2040</v>
      </c>
      <c r="F352" s="70">
        <v>2050</v>
      </c>
      <c r="G352" s="70">
        <v>2060</v>
      </c>
      <c r="H352" s="70">
        <v>2070</v>
      </c>
      <c r="I352" s="70">
        <v>2080</v>
      </c>
      <c r="J352" s="70">
        <v>2090</v>
      </c>
      <c r="K352" s="70">
        <v>2100</v>
      </c>
      <c r="O352" s="7"/>
      <c r="P352" s="52"/>
      <c r="Q352" s="52"/>
      <c r="R352" s="52"/>
      <c r="S352" s="52"/>
      <c r="T352" s="52"/>
      <c r="U352" s="52"/>
      <c r="V352" s="52"/>
      <c r="W352" s="52"/>
      <c r="X352" s="52"/>
      <c r="Y352" s="52"/>
      <c r="Z352" s="52"/>
    </row>
    <row r="353" spans="1:26" ht="14.5">
      <c r="A353" s="17" t="s">
        <v>5</v>
      </c>
      <c r="B353" s="47">
        <f t="shared" ref="B353:K353" si="65">B324*B10/1000</f>
        <v>1.4555414596712763E-2</v>
      </c>
      <c r="C353" s="47">
        <f t="shared" si="65"/>
        <v>1.8091048783359771E-2</v>
      </c>
      <c r="D353" s="47">
        <f t="shared" si="65"/>
        <v>2.1721850253873253E-2</v>
      </c>
      <c r="E353" s="47">
        <f t="shared" si="65"/>
        <v>2.5381724585105486E-2</v>
      </c>
      <c r="F353" s="47">
        <f t="shared" si="65"/>
        <v>2.9984304381552303E-2</v>
      </c>
      <c r="G353" s="47">
        <f t="shared" si="65"/>
        <v>3.0830121301977865E-2</v>
      </c>
      <c r="H353" s="47">
        <f t="shared" si="65"/>
        <v>3.3104576316128363E-2</v>
      </c>
      <c r="I353" s="47">
        <f t="shared" si="65"/>
        <v>3.5672174468002756E-2</v>
      </c>
      <c r="J353" s="47">
        <f t="shared" si="65"/>
        <v>3.8495999302462558E-2</v>
      </c>
      <c r="K353" s="47">
        <f t="shared" si="65"/>
        <v>4.1875465595746071E-2</v>
      </c>
      <c r="L353" s="38"/>
      <c r="O353" s="7"/>
      <c r="P353" s="7"/>
      <c r="Q353" s="7"/>
      <c r="R353" s="7"/>
      <c r="S353" s="7"/>
      <c r="T353" s="7"/>
      <c r="U353" s="7"/>
      <c r="V353" s="7"/>
      <c r="W353" s="7"/>
      <c r="X353" s="7"/>
      <c r="Y353" s="7"/>
      <c r="Z353" s="7"/>
    </row>
    <row r="354" spans="1:26" ht="14.5">
      <c r="A354" s="17" t="s">
        <v>6</v>
      </c>
      <c r="B354" s="47">
        <f t="shared" ref="B354:K354" si="66">B325*B11/1000</f>
        <v>0.14205422270329107</v>
      </c>
      <c r="C354" s="47">
        <f t="shared" si="66"/>
        <v>0.17515650944028818</v>
      </c>
      <c r="D354" s="47">
        <f t="shared" si="66"/>
        <v>0.1979464626717938</v>
      </c>
      <c r="E354" s="47">
        <f t="shared" si="66"/>
        <v>0.20751777737143837</v>
      </c>
      <c r="F354" s="47">
        <f t="shared" si="66"/>
        <v>0.20933642945109662</v>
      </c>
      <c r="G354" s="47">
        <f t="shared" si="66"/>
        <v>0.2031746887926888</v>
      </c>
      <c r="H354" s="47">
        <f t="shared" si="66"/>
        <v>0.19422727773626638</v>
      </c>
      <c r="I354" s="47">
        <f t="shared" si="66"/>
        <v>0.18133283206237746</v>
      </c>
      <c r="J354" s="47">
        <f t="shared" si="66"/>
        <v>0.16667196272084076</v>
      </c>
      <c r="K354" s="47">
        <f t="shared" si="66"/>
        <v>0.15011172874613371</v>
      </c>
      <c r="L354" s="38"/>
      <c r="O354" s="7"/>
      <c r="P354" s="7"/>
      <c r="Q354" s="7"/>
      <c r="R354" s="7"/>
      <c r="S354" s="7"/>
      <c r="T354" s="7"/>
      <c r="U354" s="7"/>
      <c r="V354" s="7"/>
      <c r="W354" s="7"/>
      <c r="X354" s="7"/>
      <c r="Y354" s="7"/>
      <c r="Z354" s="7"/>
    </row>
    <row r="355" spans="1:26" ht="14.5">
      <c r="A355" s="17" t="s">
        <v>11</v>
      </c>
      <c r="B355" s="47">
        <f t="shared" ref="B355:K355" si="67">B326*B12/1000</f>
        <v>0.27043613833280172</v>
      </c>
      <c r="C355" s="47">
        <f t="shared" si="67"/>
        <v>0.29316614722855427</v>
      </c>
      <c r="D355" s="47">
        <f t="shared" si="67"/>
        <v>0.31922407952377047</v>
      </c>
      <c r="E355" s="47">
        <f t="shared" si="67"/>
        <v>0.34618360327497649</v>
      </c>
      <c r="F355" s="47">
        <f t="shared" si="67"/>
        <v>0.37468944290236184</v>
      </c>
      <c r="G355" s="47">
        <f t="shared" si="67"/>
        <v>0.4009409756820515</v>
      </c>
      <c r="H355" s="47">
        <f t="shared" si="67"/>
        <v>0.42367200760003221</v>
      </c>
      <c r="I355" s="47">
        <f t="shared" si="67"/>
        <v>0.44225494265123816</v>
      </c>
      <c r="J355" s="47">
        <f t="shared" si="67"/>
        <v>0.45682849870148173</v>
      </c>
      <c r="K355" s="47">
        <f t="shared" si="67"/>
        <v>0.46842149076388689</v>
      </c>
      <c r="L355" s="38"/>
      <c r="O355" s="7"/>
      <c r="P355" s="7"/>
      <c r="Q355" s="7"/>
      <c r="R355" s="7"/>
      <c r="S355" s="7"/>
      <c r="T355" s="7"/>
      <c r="U355" s="7"/>
      <c r="V355" s="7"/>
      <c r="W355" s="7"/>
      <c r="X355" s="7"/>
      <c r="Y355" s="7"/>
      <c r="Z355" s="7"/>
    </row>
    <row r="356" spans="1:26" ht="14.5">
      <c r="A356" s="17" t="s">
        <v>2</v>
      </c>
      <c r="B356" s="47">
        <f t="shared" ref="B356:K356" si="68">B327*B13/1000</f>
        <v>0.16093118000845624</v>
      </c>
      <c r="C356" s="47">
        <f t="shared" si="68"/>
        <v>0.17156166646263857</v>
      </c>
      <c r="D356" s="47">
        <f t="shared" si="68"/>
        <v>0.18586270964959495</v>
      </c>
      <c r="E356" s="47">
        <f t="shared" si="68"/>
        <v>0.20139735224921171</v>
      </c>
      <c r="F356" s="47">
        <f t="shared" si="68"/>
        <v>0.21495198286948736</v>
      </c>
      <c r="G356" s="47">
        <f t="shared" si="68"/>
        <v>0.2217360424364325</v>
      </c>
      <c r="H356" s="47">
        <f t="shared" si="68"/>
        <v>0.22484518909475298</v>
      </c>
      <c r="I356" s="47">
        <f t="shared" si="68"/>
        <v>0.21900454778471248</v>
      </c>
      <c r="J356" s="47">
        <f t="shared" si="68"/>
        <v>0.20813607497432265</v>
      </c>
      <c r="K356" s="47">
        <f t="shared" si="68"/>
        <v>0.19562724401247525</v>
      </c>
      <c r="L356" s="38"/>
      <c r="O356" s="7"/>
      <c r="P356" s="7"/>
      <c r="Q356" s="7"/>
      <c r="R356" s="7"/>
      <c r="S356" s="7"/>
      <c r="T356" s="7"/>
      <c r="U356" s="7"/>
      <c r="V356" s="7"/>
      <c r="W356" s="7"/>
      <c r="X356" s="7"/>
      <c r="Y356" s="7"/>
      <c r="Z356" s="7"/>
    </row>
    <row r="357" spans="1:26" ht="14.5">
      <c r="A357" s="17" t="s">
        <v>3</v>
      </c>
      <c r="B357" s="47">
        <f t="shared" ref="B357:K357" si="69">B328*B14/1000</f>
        <v>1.4736875169701453E-2</v>
      </c>
      <c r="C357" s="47">
        <f t="shared" si="69"/>
        <v>1.5922536487771522E-2</v>
      </c>
      <c r="D357" s="47">
        <f t="shared" si="69"/>
        <v>1.6579744038008815E-2</v>
      </c>
      <c r="E357" s="47">
        <f t="shared" si="69"/>
        <v>1.6854136612802936E-2</v>
      </c>
      <c r="F357" s="47">
        <f t="shared" si="69"/>
        <v>1.6729509048219997E-2</v>
      </c>
      <c r="G357" s="47">
        <f t="shared" si="69"/>
        <v>1.6255937122816373E-2</v>
      </c>
      <c r="H357" s="47">
        <f t="shared" si="69"/>
        <v>1.5563251337035273E-2</v>
      </c>
      <c r="I357" s="47">
        <f t="shared" si="69"/>
        <v>1.4735748874253617E-2</v>
      </c>
      <c r="J357" s="47">
        <f t="shared" si="69"/>
        <v>1.3722362990527807E-2</v>
      </c>
      <c r="K357" s="47">
        <f t="shared" si="69"/>
        <v>1.2505395267758195E-2</v>
      </c>
      <c r="L357" s="38"/>
      <c r="O357" s="7"/>
      <c r="P357" s="7"/>
      <c r="Q357" s="7"/>
      <c r="R357" s="7"/>
      <c r="S357" s="7"/>
      <c r="T357" s="7"/>
      <c r="U357" s="7"/>
      <c r="V357" s="7"/>
      <c r="W357" s="7"/>
      <c r="X357" s="7"/>
      <c r="Y357" s="7"/>
      <c r="Z357" s="7"/>
    </row>
    <row r="358" spans="1:26" ht="14.5">
      <c r="A358" s="17" t="s">
        <v>4</v>
      </c>
      <c r="B358" s="47">
        <f t="shared" ref="B358:K358" si="70">B329*B15/1000</f>
        <v>1.0569487701371139E-2</v>
      </c>
      <c r="C358" s="47">
        <f t="shared" si="70"/>
        <v>1.2789842386437784E-2</v>
      </c>
      <c r="D358" s="47">
        <f t="shared" si="70"/>
        <v>1.4803197033195105E-2</v>
      </c>
      <c r="E358" s="47">
        <f t="shared" si="70"/>
        <v>1.6936469905909524E-2</v>
      </c>
      <c r="F358" s="47">
        <f t="shared" si="70"/>
        <v>1.87947705860265E-2</v>
      </c>
      <c r="G358" s="47">
        <f t="shared" si="70"/>
        <v>2.0806509863524007E-2</v>
      </c>
      <c r="H358" s="47">
        <f t="shared" si="70"/>
        <v>2.2499058063799728E-2</v>
      </c>
      <c r="I358" s="47">
        <f t="shared" si="70"/>
        <v>2.3876501663030472E-2</v>
      </c>
      <c r="J358" s="47">
        <f t="shared" si="70"/>
        <v>2.4979281727037395E-2</v>
      </c>
      <c r="K358" s="47">
        <f t="shared" si="70"/>
        <v>2.5784617238817985E-2</v>
      </c>
      <c r="L358" s="38"/>
      <c r="O358" s="7"/>
      <c r="P358" s="7"/>
      <c r="Q358" s="7"/>
      <c r="R358" s="7"/>
      <c r="S358" s="7"/>
      <c r="T358" s="7"/>
      <c r="U358" s="7"/>
      <c r="V358" s="7"/>
      <c r="W358" s="7"/>
      <c r="X358" s="7"/>
      <c r="Y358" s="7"/>
      <c r="Z358" s="7"/>
    </row>
    <row r="359" spans="1:26" ht="14.5">
      <c r="A359" s="17" t="s">
        <v>0</v>
      </c>
      <c r="B359" s="47">
        <f t="shared" ref="B359:K359" si="71">B330*B16/1000</f>
        <v>8.4860358773994296E-2</v>
      </c>
      <c r="C359" s="47">
        <f t="shared" si="71"/>
        <v>9.0287792759703167E-2</v>
      </c>
      <c r="D359" s="47">
        <f t="shared" si="71"/>
        <v>9.7775410191129369E-2</v>
      </c>
      <c r="E359" s="47">
        <f t="shared" si="71"/>
        <v>0.10538616117146839</v>
      </c>
      <c r="F359" s="47">
        <f t="shared" si="71"/>
        <v>0.11325532124958509</v>
      </c>
      <c r="G359" s="47">
        <f t="shared" si="71"/>
        <v>0.12186409299551346</v>
      </c>
      <c r="H359" s="47">
        <f t="shared" si="71"/>
        <v>0.12996804281894267</v>
      </c>
      <c r="I359" s="47">
        <f t="shared" si="71"/>
        <v>0.13703587690668192</v>
      </c>
      <c r="J359" s="47">
        <f t="shared" si="71"/>
        <v>0.14192997115511516</v>
      </c>
      <c r="K359" s="47">
        <f t="shared" si="71"/>
        <v>0.14427548546830152</v>
      </c>
      <c r="L359" s="38"/>
      <c r="O359" s="7"/>
      <c r="P359" s="7"/>
      <c r="Q359" s="7"/>
      <c r="R359" s="7"/>
      <c r="S359" s="7"/>
      <c r="T359" s="7"/>
      <c r="U359" s="7"/>
      <c r="V359" s="7"/>
      <c r="W359" s="7"/>
      <c r="X359" s="7"/>
      <c r="Y359" s="7"/>
      <c r="Z359" s="7"/>
    </row>
    <row r="360" spans="1:26" ht="14.5">
      <c r="A360" s="17" t="s">
        <v>1</v>
      </c>
      <c r="B360" s="47">
        <f t="shared" ref="B360:K360" si="72">B331*B17/1000</f>
        <v>4.908809516874206E-2</v>
      </c>
      <c r="C360" s="47">
        <f t="shared" si="72"/>
        <v>4.7327361575157795E-2</v>
      </c>
      <c r="D360" s="47">
        <f t="shared" si="72"/>
        <v>4.5147175983373394E-2</v>
      </c>
      <c r="E360" s="47">
        <f t="shared" si="72"/>
        <v>4.2905332445462852E-2</v>
      </c>
      <c r="F360" s="47">
        <f t="shared" si="72"/>
        <v>4.067217134618889E-2</v>
      </c>
      <c r="G360" s="47">
        <f t="shared" si="72"/>
        <v>3.8717972511794152E-2</v>
      </c>
      <c r="H360" s="47">
        <f t="shared" si="72"/>
        <v>3.6276155018549368E-2</v>
      </c>
      <c r="I360" s="47">
        <f t="shared" si="72"/>
        <v>3.3682405625550006E-2</v>
      </c>
      <c r="J360" s="47">
        <f t="shared" si="72"/>
        <v>3.1027257656233598E-2</v>
      </c>
      <c r="K360" s="47">
        <f t="shared" si="72"/>
        <v>2.8520597492376069E-2</v>
      </c>
      <c r="L360" s="38"/>
      <c r="O360" s="7"/>
      <c r="P360" s="7"/>
      <c r="Q360" s="7"/>
      <c r="R360" s="7"/>
      <c r="S360" s="7"/>
      <c r="T360" s="7"/>
      <c r="U360" s="7"/>
      <c r="V360" s="7"/>
      <c r="W360" s="7"/>
      <c r="X360" s="7"/>
      <c r="Y360" s="7"/>
      <c r="Z360" s="7"/>
    </row>
    <row r="361" spans="1:26" ht="14.5">
      <c r="A361" s="17" t="s">
        <v>7</v>
      </c>
      <c r="B361" s="47">
        <f t="shared" ref="B361:K361" si="73">B332*B18/1000</f>
        <v>3.3958092041086588E-2</v>
      </c>
      <c r="C361" s="47">
        <f t="shared" si="73"/>
        <v>4.1718702327697733E-2</v>
      </c>
      <c r="D361" s="47">
        <f t="shared" si="73"/>
        <v>4.8355406965449772E-2</v>
      </c>
      <c r="E361" s="47">
        <f t="shared" si="73"/>
        <v>5.3284652986816269E-2</v>
      </c>
      <c r="F361" s="47">
        <f t="shared" si="73"/>
        <v>5.7008489619697879E-2</v>
      </c>
      <c r="G361" s="47">
        <f t="shared" si="73"/>
        <v>5.8852709710981943E-2</v>
      </c>
      <c r="H361" s="47">
        <f t="shared" si="73"/>
        <v>5.980296122074958E-2</v>
      </c>
      <c r="I361" s="47">
        <f t="shared" si="73"/>
        <v>6.1278849997066488E-2</v>
      </c>
      <c r="J361" s="47">
        <f t="shared" si="73"/>
        <v>6.2142533361334455E-2</v>
      </c>
      <c r="K361" s="47">
        <f t="shared" si="73"/>
        <v>6.2418962598885352E-2</v>
      </c>
      <c r="L361" s="38"/>
      <c r="O361" s="7"/>
      <c r="P361" s="7"/>
      <c r="Q361" s="7"/>
      <c r="R361" s="7"/>
      <c r="S361" s="7"/>
      <c r="T361" s="7"/>
      <c r="U361" s="7"/>
      <c r="V361" s="7"/>
      <c r="W361" s="7"/>
      <c r="X361" s="7"/>
      <c r="Y361" s="7"/>
      <c r="Z361" s="7"/>
    </row>
    <row r="362" spans="1:26" ht="14.5">
      <c r="A362" s="17" t="s">
        <v>8</v>
      </c>
      <c r="B362" s="47">
        <f t="shared" ref="B362:K362" si="74">B333*B19/1000</f>
        <v>9.7627062669619097E-2</v>
      </c>
      <c r="C362" s="47">
        <f t="shared" si="74"/>
        <v>0.11743136744749173</v>
      </c>
      <c r="D362" s="47">
        <f t="shared" si="74"/>
        <v>0.13701143581956315</v>
      </c>
      <c r="E362" s="47">
        <f t="shared" si="74"/>
        <v>0.15867467634754046</v>
      </c>
      <c r="F362" s="47">
        <f t="shared" si="74"/>
        <v>0.17774485240701882</v>
      </c>
      <c r="G362" s="47">
        <f t="shared" si="74"/>
        <v>0.21973807134356108</v>
      </c>
      <c r="H362" s="47">
        <f t="shared" si="74"/>
        <v>0.26277446792422704</v>
      </c>
      <c r="I362" s="47">
        <f t="shared" si="74"/>
        <v>0.2827036886657307</v>
      </c>
      <c r="J362" s="47">
        <f t="shared" si="74"/>
        <v>0.29615853447506768</v>
      </c>
      <c r="K362" s="47">
        <f t="shared" si="74"/>
        <v>0.30338998218454083</v>
      </c>
      <c r="L362" s="38"/>
      <c r="M362" s="45"/>
      <c r="N362" s="53"/>
      <c r="O362" s="7"/>
      <c r="P362" s="7"/>
      <c r="Q362" s="7"/>
      <c r="R362" s="7"/>
      <c r="S362" s="7"/>
      <c r="T362" s="7"/>
      <c r="U362" s="7"/>
      <c r="V362" s="7"/>
      <c r="W362" s="7"/>
    </row>
    <row r="363" spans="1:26" ht="14.5">
      <c r="A363" s="17" t="s">
        <v>89</v>
      </c>
      <c r="B363" s="47">
        <f>SUM(B353:B362)</f>
        <v>0.87881692716577631</v>
      </c>
      <c r="C363" s="47">
        <f t="shared" ref="C363:K363" si="75">SUM(C353:C362)</f>
        <v>0.98345297489910055</v>
      </c>
      <c r="D363" s="47">
        <f t="shared" si="75"/>
        <v>1.084427472129752</v>
      </c>
      <c r="E363" s="47">
        <f t="shared" si="75"/>
        <v>1.1745218869507326</v>
      </c>
      <c r="F363" s="47">
        <f t="shared" si="75"/>
        <v>1.2531672738612354</v>
      </c>
      <c r="G363" s="47">
        <f t="shared" si="75"/>
        <v>1.3329171217613416</v>
      </c>
      <c r="H363" s="47">
        <f t="shared" si="75"/>
        <v>1.4027329871304834</v>
      </c>
      <c r="I363" s="47">
        <f t="shared" si="75"/>
        <v>1.4315775686986441</v>
      </c>
      <c r="J363" s="47">
        <f t="shared" si="75"/>
        <v>1.4400924770644237</v>
      </c>
      <c r="K363" s="47">
        <f t="shared" si="75"/>
        <v>1.4329309693689218</v>
      </c>
      <c r="L363" s="38"/>
      <c r="M363" s="45"/>
      <c r="N363" s="53"/>
      <c r="O363" s="7"/>
      <c r="P363" s="7"/>
      <c r="Q363" s="7"/>
      <c r="R363" s="7"/>
      <c r="S363" s="7"/>
      <c r="T363" s="7"/>
      <c r="U363" s="7"/>
      <c r="V363" s="7"/>
      <c r="W363" s="7"/>
    </row>
    <row r="364" spans="1:26" ht="14.5">
      <c r="A364" s="16"/>
      <c r="B364" s="2"/>
      <c r="C364" s="2"/>
      <c r="D364" s="2"/>
      <c r="E364" s="2"/>
      <c r="F364" s="2"/>
      <c r="G364" s="2"/>
      <c r="H364" s="2"/>
      <c r="I364" s="2"/>
      <c r="J364" s="2"/>
      <c r="K364" s="2"/>
      <c r="L364" s="38"/>
      <c r="M364" s="45"/>
      <c r="N364" s="45"/>
    </row>
    <row r="365" spans="1:26" ht="14.5">
      <c r="A365" s="34" t="s">
        <v>56</v>
      </c>
      <c r="B365" s="35"/>
      <c r="C365" s="35"/>
      <c r="D365" s="35"/>
      <c r="E365" s="35"/>
      <c r="F365" s="35"/>
      <c r="G365" s="35"/>
      <c r="H365" s="35"/>
      <c r="I365" s="35"/>
      <c r="J365" s="35"/>
      <c r="K365" s="35"/>
      <c r="L365" s="35"/>
      <c r="M365" s="35"/>
      <c r="N365" s="35"/>
      <c r="O365" s="35"/>
      <c r="P365" s="35"/>
      <c r="Q365" s="35"/>
      <c r="R365" s="35"/>
      <c r="S365" s="35"/>
      <c r="T365" s="35"/>
    </row>
    <row r="366" spans="1:26" outlineLevel="1"/>
    <row r="367" spans="1:26" outlineLevel="1">
      <c r="A367" t="s">
        <v>236</v>
      </c>
    </row>
    <row r="368" spans="1:26" ht="14.5" outlineLevel="1">
      <c r="A368" t="s">
        <v>26</v>
      </c>
      <c r="K368" s="16"/>
      <c r="L368" s="38"/>
      <c r="M368" s="25" t="s">
        <v>224</v>
      </c>
      <c r="N368" s="25"/>
      <c r="O368" s="49"/>
    </row>
    <row r="369" spans="1:26" ht="13" outlineLevel="1">
      <c r="B369" s="4">
        <v>2010</v>
      </c>
      <c r="C369" s="4">
        <v>2020</v>
      </c>
      <c r="D369" s="4">
        <v>2030</v>
      </c>
      <c r="E369" s="4">
        <v>2040</v>
      </c>
      <c r="F369" s="4">
        <v>2050</v>
      </c>
      <c r="G369" s="4">
        <v>2060</v>
      </c>
      <c r="H369" s="4">
        <v>2070</v>
      </c>
      <c r="I369" s="4">
        <v>2080</v>
      </c>
      <c r="J369" s="4">
        <v>2090</v>
      </c>
      <c r="K369" s="4">
        <v>2100</v>
      </c>
      <c r="L369" s="50"/>
      <c r="N369" s="4">
        <v>2010</v>
      </c>
      <c r="O369" s="4">
        <v>2020</v>
      </c>
      <c r="P369" s="4">
        <v>2030</v>
      </c>
      <c r="Q369" s="4">
        <v>2040</v>
      </c>
      <c r="R369" s="4">
        <v>2050</v>
      </c>
      <c r="S369" s="4">
        <v>2060</v>
      </c>
      <c r="T369" s="4">
        <v>2070</v>
      </c>
      <c r="U369" s="4">
        <v>2080</v>
      </c>
      <c r="V369" s="4">
        <v>2090</v>
      </c>
      <c r="W369" s="4">
        <v>2100</v>
      </c>
      <c r="Y369" t="s">
        <v>225</v>
      </c>
    </row>
    <row r="370" spans="1:26" ht="14.5" outlineLevel="1">
      <c r="A370" s="4" t="s">
        <v>5</v>
      </c>
      <c r="B370" s="1">
        <v>56.883845778816735</v>
      </c>
      <c r="C370" s="1">
        <v>62.02343761264008</v>
      </c>
      <c r="D370" s="1">
        <v>72.623349836111302</v>
      </c>
      <c r="E370" s="1">
        <v>97.197029627817685</v>
      </c>
      <c r="F370" s="1">
        <v>126.20951584271597</v>
      </c>
      <c r="G370" s="1">
        <v>194.60943335173897</v>
      </c>
      <c r="H370" s="1">
        <v>279.64530790725314</v>
      </c>
      <c r="I370" s="1">
        <v>400.05732319686751</v>
      </c>
      <c r="J370" s="1">
        <v>848.6055359659448</v>
      </c>
      <c r="K370" s="1">
        <v>1633.3969273925702</v>
      </c>
      <c r="L370" s="50"/>
      <c r="M370" s="4" t="s">
        <v>5</v>
      </c>
      <c r="N370" s="29">
        <f t="shared" ref="N370:N379" si="76">B370*B10</f>
        <v>48.705992307982498</v>
      </c>
      <c r="O370" s="29">
        <f t="shared" ref="O370:O379" si="77">C370*C10</f>
        <v>65.116276049624062</v>
      </c>
      <c r="P370" s="29">
        <f t="shared" ref="P370:P379" si="78">D370*D10</f>
        <v>89.58371329958608</v>
      </c>
      <c r="Q370" s="29">
        <f t="shared" ref="Q370:Q379" si="79">E370*E10</f>
        <v>135.97854351117365</v>
      </c>
      <c r="R370" s="29">
        <f t="shared" ref="R370:R379" si="80">F370*F10</f>
        <v>193.04401614192884</v>
      </c>
      <c r="S370" s="29">
        <f t="shared" ref="S370:S379" si="81">G370*G10</f>
        <v>315.40847559718623</v>
      </c>
      <c r="T370" s="29">
        <f t="shared" ref="T370:T379" si="82">H370*H10</f>
        <v>469.03758955650108</v>
      </c>
      <c r="U370" s="29">
        <f t="shared" ref="U370:U379" si="83">I370*I10</f>
        <v>679.4827502839961</v>
      </c>
      <c r="V370" s="29">
        <f t="shared" ref="V370:V379" si="84">J370*J10</f>
        <v>1431.5359132283756</v>
      </c>
      <c r="W370" s="29">
        <f t="shared" ref="W370:W379" si="85">K370*K10</f>
        <v>2689.593922598252</v>
      </c>
      <c r="Y370" t="s">
        <v>226</v>
      </c>
    </row>
    <row r="371" spans="1:26" ht="14.5" outlineLevel="1">
      <c r="A371" s="4" t="s">
        <v>6</v>
      </c>
      <c r="B371" s="1">
        <v>104.57796593719888</v>
      </c>
      <c r="C371" s="1">
        <v>215.8912637712186</v>
      </c>
      <c r="D371" s="1">
        <v>402.80124339868718</v>
      </c>
      <c r="E371" s="1">
        <v>655.94949222955859</v>
      </c>
      <c r="F371" s="1">
        <v>905.91646274577204</v>
      </c>
      <c r="G371" s="1">
        <v>1166.6161467361924</v>
      </c>
      <c r="H371" s="1">
        <v>1500.0201919380295</v>
      </c>
      <c r="I371" s="1">
        <v>1836.9058756820466</v>
      </c>
      <c r="J371" s="1">
        <v>2459.4266968257666</v>
      </c>
      <c r="K371" s="1">
        <v>3307.4353610853805</v>
      </c>
      <c r="L371" s="50"/>
      <c r="M371" s="4" t="s">
        <v>6</v>
      </c>
      <c r="N371" s="29">
        <f t="shared" si="76"/>
        <v>152.67081993272404</v>
      </c>
      <c r="O371" s="29">
        <f t="shared" si="77"/>
        <v>323.76303973045259</v>
      </c>
      <c r="P371" s="29">
        <f t="shared" si="78"/>
        <v>601.34757468354167</v>
      </c>
      <c r="Q371" s="29">
        <f t="shared" si="79"/>
        <v>947.06339900183536</v>
      </c>
      <c r="R371" s="29">
        <f t="shared" si="80"/>
        <v>1229.5043999696577</v>
      </c>
      <c r="S371" s="29">
        <f t="shared" si="81"/>
        <v>1451.6272516402273</v>
      </c>
      <c r="T371" s="29">
        <f t="shared" si="82"/>
        <v>1677.4083808300975</v>
      </c>
      <c r="U371" s="29">
        <f t="shared" si="83"/>
        <v>1817.87697831018</v>
      </c>
      <c r="V371" s="29">
        <f t="shared" si="84"/>
        <v>2113.8392569529419</v>
      </c>
      <c r="W371" s="29">
        <f t="shared" si="85"/>
        <v>2411.351814201545</v>
      </c>
    </row>
    <row r="372" spans="1:26" ht="14.5" outlineLevel="1">
      <c r="A372" s="4" t="s">
        <v>11</v>
      </c>
      <c r="B372" s="1">
        <v>1889.6980274360933</v>
      </c>
      <c r="C372" s="1">
        <v>2793.0912655820762</v>
      </c>
      <c r="D372" s="1">
        <v>3958.336417986879</v>
      </c>
      <c r="E372" s="1">
        <v>5420.6196174258594</v>
      </c>
      <c r="F372" s="1">
        <v>7334.8887989156492</v>
      </c>
      <c r="G372" s="1">
        <v>9623.4845082044812</v>
      </c>
      <c r="H372" s="1">
        <v>12430.698531557642</v>
      </c>
      <c r="I372" s="1">
        <v>15613.560211297532</v>
      </c>
      <c r="J372" s="1">
        <v>19252.222428293302</v>
      </c>
      <c r="K372" s="1">
        <v>23360.002597772364</v>
      </c>
      <c r="L372" s="50"/>
      <c r="M372" s="4" t="s">
        <v>11</v>
      </c>
      <c r="N372" s="29">
        <f t="shared" si="76"/>
        <v>1152.6721125489228</v>
      </c>
      <c r="O372" s="29">
        <f t="shared" si="77"/>
        <v>1791.7681500476933</v>
      </c>
      <c r="P372" s="29">
        <f t="shared" si="78"/>
        <v>2678.2377640041477</v>
      </c>
      <c r="Q372" s="29">
        <f t="shared" si="79"/>
        <v>3860.0659896389507</v>
      </c>
      <c r="R372" s="29">
        <f t="shared" si="80"/>
        <v>5492.5837997176068</v>
      </c>
      <c r="S372" s="29">
        <f t="shared" si="81"/>
        <v>7548.2807618340166</v>
      </c>
      <c r="T372" s="29">
        <f t="shared" si="82"/>
        <v>10102.09851524156</v>
      </c>
      <c r="U372" s="29">
        <f t="shared" si="83"/>
        <v>13002.898491018988</v>
      </c>
      <c r="V372" s="29">
        <f t="shared" si="84"/>
        <v>16242.926524950792</v>
      </c>
      <c r="W372" s="29">
        <f t="shared" si="85"/>
        <v>19781.643019027721</v>
      </c>
    </row>
    <row r="373" spans="1:26" ht="14.5" outlineLevel="1">
      <c r="A373" s="4" t="s">
        <v>2</v>
      </c>
      <c r="B373" s="1">
        <v>352.53291269352979</v>
      </c>
      <c r="C373" s="1">
        <v>436.68238054536874</v>
      </c>
      <c r="D373" s="1">
        <v>606.91723261229788</v>
      </c>
      <c r="E373" s="1">
        <v>873.60919869589043</v>
      </c>
      <c r="F373" s="1">
        <v>1275.9786682022702</v>
      </c>
      <c r="G373" s="1">
        <v>1751.6013583352637</v>
      </c>
      <c r="H373" s="1">
        <v>2425.2333590334647</v>
      </c>
      <c r="I373" s="1">
        <v>3067.1391227035256</v>
      </c>
      <c r="J373" s="1">
        <v>3817.4670086208253</v>
      </c>
      <c r="K373" s="1">
        <v>4748.2809072968757</v>
      </c>
      <c r="L373" s="50"/>
      <c r="M373" s="4" t="s">
        <v>2</v>
      </c>
      <c r="N373" s="29">
        <f t="shared" si="76"/>
        <v>98.333000181960543</v>
      </c>
      <c r="O373" s="29">
        <f t="shared" si="77"/>
        <v>121.99737497549756</v>
      </c>
      <c r="P373" s="29">
        <f t="shared" si="78"/>
        <v>167.71210999118873</v>
      </c>
      <c r="Q373" s="29">
        <f t="shared" si="79"/>
        <v>238.06915048944083</v>
      </c>
      <c r="R373" s="29">
        <f t="shared" si="80"/>
        <v>338.91165512109404</v>
      </c>
      <c r="S373" s="29">
        <f t="shared" si="81"/>
        <v>447.30580803884709</v>
      </c>
      <c r="T373" s="29">
        <f t="shared" si="82"/>
        <v>587.27262894359922</v>
      </c>
      <c r="U373" s="29">
        <f t="shared" si="83"/>
        <v>690.88122791358614</v>
      </c>
      <c r="V373" s="29">
        <f t="shared" si="84"/>
        <v>786.67061658011448</v>
      </c>
      <c r="W373" s="29">
        <f t="shared" si="85"/>
        <v>883.84983399954058</v>
      </c>
    </row>
    <row r="374" spans="1:26" ht="14.5" outlineLevel="1">
      <c r="A374" s="4" t="s">
        <v>3</v>
      </c>
      <c r="B374" s="1">
        <v>325.27953980584402</v>
      </c>
      <c r="C374" s="1">
        <v>411.73096221948401</v>
      </c>
      <c r="D374" s="1">
        <v>529.13770780954223</v>
      </c>
      <c r="E374" s="1">
        <v>715.7970127395472</v>
      </c>
      <c r="F374" s="1">
        <v>969.82197128736948</v>
      </c>
      <c r="G374" s="1">
        <v>1139.5541594472452</v>
      </c>
      <c r="H374" s="1">
        <v>1684.9673734293187</v>
      </c>
      <c r="I374" s="1">
        <v>2601.8718928558787</v>
      </c>
      <c r="J374" s="1">
        <v>4016.3149625734823</v>
      </c>
      <c r="K374" s="1">
        <v>6159.929768918154</v>
      </c>
      <c r="L374" s="50"/>
      <c r="M374" s="4" t="s">
        <v>3</v>
      </c>
      <c r="N374" s="29">
        <f t="shared" si="76"/>
        <v>190.53752023879716</v>
      </c>
      <c r="O374" s="29">
        <f t="shared" si="77"/>
        <v>260.41674782436763</v>
      </c>
      <c r="P374" s="29">
        <f t="shared" si="78"/>
        <v>347.36819885327935</v>
      </c>
      <c r="Q374" s="29">
        <f t="shared" si="79"/>
        <v>474.56519228303648</v>
      </c>
      <c r="R374" s="29">
        <f t="shared" si="80"/>
        <v>632.69102879944194</v>
      </c>
      <c r="S374" s="29">
        <f t="shared" si="81"/>
        <v>714.81200236021857</v>
      </c>
      <c r="T374" s="29">
        <f t="shared" si="82"/>
        <v>999.74817902025109</v>
      </c>
      <c r="U374" s="29">
        <f t="shared" si="83"/>
        <v>1439.4771158468825</v>
      </c>
      <c r="V374" s="29">
        <f t="shared" si="84"/>
        <v>2032.811627109978</v>
      </c>
      <c r="W374" s="29">
        <f t="shared" si="85"/>
        <v>2783.6175907334427</v>
      </c>
    </row>
    <row r="375" spans="1:26" ht="14.5" outlineLevel="1">
      <c r="A375" s="4" t="s">
        <v>4</v>
      </c>
      <c r="B375" s="1">
        <v>346.82524271807068</v>
      </c>
      <c r="C375" s="1">
        <v>384.07082219637203</v>
      </c>
      <c r="D375" s="1">
        <v>435.14751992565562</v>
      </c>
      <c r="E375" s="1">
        <v>521.98838622952769</v>
      </c>
      <c r="F375" s="1">
        <v>626.67373580088395</v>
      </c>
      <c r="G375" s="1">
        <v>817.44814894407659</v>
      </c>
      <c r="H375" s="1">
        <v>1067.5511132647146</v>
      </c>
      <c r="I375" s="1">
        <v>1200</v>
      </c>
      <c r="J375" s="1">
        <v>1400</v>
      </c>
      <c r="K375" s="1">
        <v>1740.7388413721969</v>
      </c>
      <c r="L375" s="50"/>
      <c r="M375" s="4" t="s">
        <v>4</v>
      </c>
      <c r="N375" s="29">
        <f t="shared" si="76"/>
        <v>132.09084609046849</v>
      </c>
      <c r="O375" s="29">
        <f t="shared" si="77"/>
        <v>171.04519029830755</v>
      </c>
      <c r="P375" s="29">
        <f t="shared" si="78"/>
        <v>215.10999084401027</v>
      </c>
      <c r="Q375" s="29">
        <f t="shared" si="79"/>
        <v>277.85881434320271</v>
      </c>
      <c r="R375" s="29">
        <f t="shared" si="80"/>
        <v>348.46824515664343</v>
      </c>
      <c r="S375" s="29">
        <f t="shared" si="81"/>
        <v>461.28088695685886</v>
      </c>
      <c r="T375" s="29">
        <f t="shared" si="82"/>
        <v>597.60892589284492</v>
      </c>
      <c r="U375" s="29">
        <f t="shared" si="83"/>
        <v>652.3144092</v>
      </c>
      <c r="V375" s="29">
        <f t="shared" si="84"/>
        <v>724.66450014000009</v>
      </c>
      <c r="W375" s="29">
        <f t="shared" si="85"/>
        <v>842.20408032178807</v>
      </c>
    </row>
    <row r="376" spans="1:26" ht="14.5" outlineLevel="1">
      <c r="A376" s="4" t="s">
        <v>0</v>
      </c>
      <c r="B376" s="1">
        <v>5873.3445662835575</v>
      </c>
      <c r="C376" s="1">
        <v>7820.3766800359754</v>
      </c>
      <c r="D376" s="1">
        <v>10256.652380684538</v>
      </c>
      <c r="E376" s="1">
        <v>13120.391347632642</v>
      </c>
      <c r="F376" s="1">
        <v>16596.113333454337</v>
      </c>
      <c r="G376" s="1">
        <v>20488.850296618206</v>
      </c>
      <c r="H376" s="1">
        <v>25004.728983053603</v>
      </c>
      <c r="I376" s="1">
        <v>29855.580864331936</v>
      </c>
      <c r="J376" s="1">
        <v>35261.927564424288</v>
      </c>
      <c r="K376" s="1">
        <v>41198.508889834098</v>
      </c>
      <c r="L376" s="50"/>
      <c r="M376" s="4" t="s">
        <v>0</v>
      </c>
      <c r="N376" s="29">
        <f t="shared" si="76"/>
        <v>2045.4427912115862</v>
      </c>
      <c r="O376" s="29">
        <f t="shared" si="77"/>
        <v>3014.610081636738</v>
      </c>
      <c r="P376" s="29">
        <f t="shared" si="78"/>
        <v>4443.6632003175055</v>
      </c>
      <c r="Q376" s="29">
        <f t="shared" si="79"/>
        <v>6339.8854612891664</v>
      </c>
      <c r="R376" s="29">
        <f t="shared" si="80"/>
        <v>8913.01285235455</v>
      </c>
      <c r="S376" s="29">
        <f t="shared" si="81"/>
        <v>12221.318565330692</v>
      </c>
      <c r="T376" s="29">
        <f t="shared" si="82"/>
        <v>16423.532193673611</v>
      </c>
      <c r="U376" s="29">
        <f t="shared" si="83"/>
        <v>21323.271337004189</v>
      </c>
      <c r="V376" s="29">
        <f t="shared" si="84"/>
        <v>26924.624233077011</v>
      </c>
      <c r="W376" s="29">
        <f t="shared" si="85"/>
        <v>33048.352936520001</v>
      </c>
    </row>
    <row r="377" spans="1:26" ht="14.5" outlineLevel="1">
      <c r="A377" s="4" t="s">
        <v>1</v>
      </c>
      <c r="B377" s="1">
        <v>3458.6525295500383</v>
      </c>
      <c r="C377" s="1">
        <v>4446.4943515349878</v>
      </c>
      <c r="D377" s="1">
        <v>5653.7798408731305</v>
      </c>
      <c r="E377" s="1">
        <v>6990.0317577321075</v>
      </c>
      <c r="F377" s="1">
        <v>8612.9532941242633</v>
      </c>
      <c r="G377" s="1">
        <v>10265.629792665766</v>
      </c>
      <c r="H377" s="1">
        <v>12196.885493269998</v>
      </c>
      <c r="I377" s="1">
        <v>14314.576674036609</v>
      </c>
      <c r="J377" s="1">
        <v>16741.172648126449</v>
      </c>
      <c r="K377" s="1">
        <v>19503.367297925306</v>
      </c>
      <c r="L377" s="50"/>
      <c r="M377" s="4" t="s">
        <v>1</v>
      </c>
      <c r="N377" s="29">
        <f t="shared" si="76"/>
        <v>437.64377978694125</v>
      </c>
      <c r="O377" s="29">
        <f t="shared" si="77"/>
        <v>562.15199154400182</v>
      </c>
      <c r="P377" s="29">
        <f t="shared" si="78"/>
        <v>708.81012305017805</v>
      </c>
      <c r="Q377" s="29">
        <f t="shared" si="79"/>
        <v>865.25044859356228</v>
      </c>
      <c r="R377" s="29">
        <f t="shared" si="80"/>
        <v>1053.4517402642227</v>
      </c>
      <c r="S377" s="29">
        <f t="shared" si="81"/>
        <v>1241.5169560711176</v>
      </c>
      <c r="T377" s="29">
        <f t="shared" si="82"/>
        <v>1438.9191782703742</v>
      </c>
      <c r="U377" s="29">
        <f t="shared" si="83"/>
        <v>1632.5221824843873</v>
      </c>
      <c r="V377" s="29">
        <f t="shared" si="84"/>
        <v>1834.9742329128906</v>
      </c>
      <c r="W377" s="29">
        <f t="shared" si="85"/>
        <v>2054.52533862787</v>
      </c>
    </row>
    <row r="378" spans="1:26" ht="14.5" outlineLevel="1">
      <c r="A378" s="4" t="s">
        <v>7</v>
      </c>
      <c r="B378" s="1">
        <v>1137.1303557131846</v>
      </c>
      <c r="C378" s="1">
        <v>1774.7306248807022</v>
      </c>
      <c r="D378" s="1">
        <v>2548.033064622688</v>
      </c>
      <c r="E378" s="1">
        <v>3385.1056842961643</v>
      </c>
      <c r="F378" s="1">
        <v>4451.6654298902677</v>
      </c>
      <c r="G378" s="1">
        <v>5443.5518134335598</v>
      </c>
      <c r="H378" s="1">
        <v>6557.6262850083431</v>
      </c>
      <c r="I378" s="1">
        <v>8230.9552067407567</v>
      </c>
      <c r="J378" s="1">
        <v>10179.937341233392</v>
      </c>
      <c r="K378" s="1">
        <v>12449.981987709001</v>
      </c>
      <c r="L378" s="50"/>
      <c r="M378" s="4" t="s">
        <v>7</v>
      </c>
      <c r="N378" s="29">
        <f t="shared" si="76"/>
        <v>873.21058066793341</v>
      </c>
      <c r="O378" s="29">
        <f t="shared" si="77"/>
        <v>1482.0143748098028</v>
      </c>
      <c r="P378" s="29">
        <f t="shared" si="78"/>
        <v>2235.0783761534158</v>
      </c>
      <c r="Q378" s="29">
        <f t="shared" si="79"/>
        <v>3030.7692839131123</v>
      </c>
      <c r="R378" s="29">
        <f t="shared" si="80"/>
        <v>3956.1052517211338</v>
      </c>
      <c r="S378" s="29">
        <f t="shared" si="81"/>
        <v>4686.9929013493456</v>
      </c>
      <c r="T378" s="29">
        <f t="shared" si="82"/>
        <v>5366.7524287543174</v>
      </c>
      <c r="U378" s="29">
        <f t="shared" si="83"/>
        <v>6291.9362579736044</v>
      </c>
      <c r="V378" s="29">
        <f t="shared" si="84"/>
        <v>7154.4229845928367</v>
      </c>
      <c r="W378" s="29">
        <f t="shared" si="85"/>
        <v>7926.4614918513516</v>
      </c>
    </row>
    <row r="379" spans="1:26" ht="14.5" outlineLevel="1">
      <c r="A379" s="4" t="s">
        <v>8</v>
      </c>
      <c r="B379" s="1">
        <v>66.986485407885539</v>
      </c>
      <c r="C379" s="1">
        <v>91.203629885464636</v>
      </c>
      <c r="D379" s="1">
        <v>130.20619249693846</v>
      </c>
      <c r="E379" s="1">
        <v>209.36459926241491</v>
      </c>
      <c r="F379" s="1">
        <v>335.83138887345433</v>
      </c>
      <c r="G379" s="1">
        <v>902.86266471918725</v>
      </c>
      <c r="H379" s="1">
        <v>1940.031327577577</v>
      </c>
      <c r="I379" s="1">
        <v>3300.9022509411811</v>
      </c>
      <c r="J379" s="1">
        <v>5584.8969235521254</v>
      </c>
      <c r="K379" s="1">
        <v>9220.9017831154706</v>
      </c>
      <c r="L379" s="50"/>
      <c r="M379" s="4" t="s">
        <v>8</v>
      </c>
      <c r="N379" s="29">
        <f t="shared" si="76"/>
        <v>95.765182620515148</v>
      </c>
      <c r="O379" s="29">
        <f t="shared" si="77"/>
        <v>146.05808702606839</v>
      </c>
      <c r="P379" s="29">
        <f t="shared" si="78"/>
        <v>224.84474970201484</v>
      </c>
      <c r="Q379" s="29">
        <f t="shared" si="79"/>
        <v>379.33821080614729</v>
      </c>
      <c r="R379" s="29">
        <f t="shared" si="80"/>
        <v>621.33874482764713</v>
      </c>
      <c r="S379" s="29">
        <f t="shared" si="81"/>
        <v>1660.1148231787961</v>
      </c>
      <c r="T379" s="29">
        <f t="shared" si="82"/>
        <v>3453.7522444592555</v>
      </c>
      <c r="U379" s="29">
        <f t="shared" si="83"/>
        <v>5546.9435003661902</v>
      </c>
      <c r="V379" s="29">
        <f t="shared" si="84"/>
        <v>8648.4833682633725</v>
      </c>
      <c r="W379" s="29">
        <f t="shared" si="85"/>
        <v>12894.988604947708</v>
      </c>
      <c r="X379" s="1"/>
      <c r="Y379" s="1"/>
      <c r="Z379" s="1"/>
    </row>
    <row r="380" spans="1:26" ht="13" outlineLevel="1">
      <c r="M380" s="4" t="s">
        <v>10</v>
      </c>
      <c r="N380" s="1">
        <f>SUM(N370:N379)</f>
        <v>5227.0726255878326</v>
      </c>
      <c r="O380" s="1">
        <f t="shared" ref="O380:W380" si="86">SUM(O370:O379)</f>
        <v>7938.9413139425542</v>
      </c>
      <c r="P380" s="1">
        <f t="shared" si="86"/>
        <v>11711.755800898869</v>
      </c>
      <c r="Q380" s="1">
        <f t="shared" si="86"/>
        <v>16548.844493869627</v>
      </c>
      <c r="R380" s="1">
        <f t="shared" si="86"/>
        <v>22779.111734073929</v>
      </c>
      <c r="S380" s="1">
        <f t="shared" si="86"/>
        <v>30748.658432357308</v>
      </c>
      <c r="T380" s="1">
        <f t="shared" si="86"/>
        <v>41116.130264642408</v>
      </c>
      <c r="U380" s="1">
        <f t="shared" si="86"/>
        <v>53077.604250402008</v>
      </c>
      <c r="V380" s="1">
        <f t="shared" si="86"/>
        <v>67894.953257808316</v>
      </c>
      <c r="W380" s="1">
        <f t="shared" si="86"/>
        <v>85316.588632829225</v>
      </c>
    </row>
    <row r="381" spans="1:26" ht="13" outlineLevel="1">
      <c r="A381" t="s">
        <v>227</v>
      </c>
      <c r="M381" s="4"/>
      <c r="N381" s="1"/>
      <c r="O381" s="1"/>
      <c r="P381" s="1"/>
      <c r="Q381" s="1"/>
      <c r="R381" s="1"/>
      <c r="S381" s="1"/>
      <c r="T381" s="1"/>
      <c r="U381" s="1"/>
      <c r="V381" s="1"/>
      <c r="W381" s="1"/>
    </row>
    <row r="382" spans="1:26" ht="14.5" outlineLevel="1">
      <c r="A382" t="s">
        <v>26</v>
      </c>
      <c r="K382" s="16"/>
      <c r="M382" s="4"/>
      <c r="N382" s="1"/>
      <c r="O382" s="1"/>
      <c r="P382" s="1"/>
      <c r="Q382" s="1"/>
      <c r="R382" s="1"/>
      <c r="S382" s="1"/>
      <c r="T382" s="1"/>
      <c r="U382" s="1"/>
      <c r="V382" s="1"/>
      <c r="W382" s="1"/>
    </row>
    <row r="383" spans="1:26" ht="14.5" outlineLevel="1">
      <c r="B383" s="4">
        <v>2010</v>
      </c>
      <c r="C383" s="4">
        <v>2020</v>
      </c>
      <c r="D383" s="4">
        <v>2030</v>
      </c>
      <c r="E383" s="4">
        <v>2040</v>
      </c>
      <c r="F383" s="4">
        <v>2050</v>
      </c>
      <c r="G383" s="4">
        <v>2060</v>
      </c>
      <c r="H383" s="4">
        <v>2070</v>
      </c>
      <c r="I383" s="4">
        <v>2080</v>
      </c>
      <c r="J383" s="4">
        <v>2090</v>
      </c>
      <c r="K383" s="4">
        <v>2100</v>
      </c>
      <c r="M383" s="25" t="s">
        <v>237</v>
      </c>
      <c r="N383" s="1"/>
      <c r="O383" s="1"/>
      <c r="P383" s="1"/>
      <c r="Q383" s="1"/>
      <c r="R383" s="1"/>
      <c r="S383" s="1"/>
      <c r="T383" s="1"/>
      <c r="U383" s="1"/>
      <c r="V383" s="1"/>
      <c r="W383" s="1"/>
    </row>
    <row r="384" spans="1:26" ht="14.5" outlineLevel="1">
      <c r="A384" s="4" t="s">
        <v>5</v>
      </c>
      <c r="B384" s="1">
        <v>56.883845778816735</v>
      </c>
      <c r="C384" s="1">
        <v>62.02343761264008</v>
      </c>
      <c r="D384" s="1">
        <v>72.623349836111302</v>
      </c>
      <c r="E384" s="1">
        <v>97.197029627817685</v>
      </c>
      <c r="F384" s="1">
        <v>126.20951584271597</v>
      </c>
      <c r="G384" s="1">
        <v>194.60943335173897</v>
      </c>
      <c r="H384" s="1">
        <v>279.64530790725314</v>
      </c>
      <c r="I384" s="1">
        <v>400.05732319686751</v>
      </c>
      <c r="J384" s="1">
        <v>848.6055359659448</v>
      </c>
      <c r="K384" s="1">
        <v>1633.3969273925702</v>
      </c>
      <c r="M384" s="25" t="s">
        <v>238</v>
      </c>
      <c r="N384" s="1"/>
      <c r="O384" s="1"/>
      <c r="P384" s="1"/>
      <c r="Q384" s="1"/>
      <c r="R384" s="1"/>
      <c r="S384" s="1"/>
      <c r="T384" s="1"/>
      <c r="U384" s="1"/>
      <c r="V384" s="1"/>
      <c r="W384" s="1"/>
    </row>
    <row r="385" spans="1:26" ht="13" outlineLevel="1">
      <c r="A385" s="4" t="s">
        <v>6</v>
      </c>
      <c r="B385" s="1">
        <v>104.57796593719888</v>
      </c>
      <c r="C385" s="1">
        <v>215.8912637712186</v>
      </c>
      <c r="D385" s="1">
        <v>402.80124339868718</v>
      </c>
      <c r="E385" s="1">
        <v>655.94949222955859</v>
      </c>
      <c r="F385" s="1">
        <v>905.91646274577204</v>
      </c>
      <c r="G385" s="1">
        <v>1166.6161467361924</v>
      </c>
      <c r="H385" s="1">
        <v>1500.0201919380295</v>
      </c>
      <c r="I385" s="1">
        <v>1836.9058756820466</v>
      </c>
      <c r="J385" s="1">
        <v>2459.4266968257666</v>
      </c>
      <c r="K385" s="1">
        <v>3307.4353610853805</v>
      </c>
      <c r="M385" s="4"/>
      <c r="N385" s="1"/>
      <c r="O385" s="1"/>
      <c r="P385" s="1"/>
      <c r="Q385" s="1"/>
      <c r="R385" s="1"/>
      <c r="S385" s="1"/>
      <c r="T385" s="1"/>
      <c r="U385" s="1"/>
      <c r="V385" s="1"/>
      <c r="W385" s="1"/>
    </row>
    <row r="386" spans="1:26" ht="13" outlineLevel="1">
      <c r="A386" s="4" t="s">
        <v>11</v>
      </c>
      <c r="B386" s="1">
        <v>1889.6980274360933</v>
      </c>
      <c r="C386" s="1">
        <v>2793.0912655820762</v>
      </c>
      <c r="D386" s="1">
        <v>3958.336417986879</v>
      </c>
      <c r="E386" s="1">
        <v>5420.6196174258594</v>
      </c>
      <c r="F386" s="1">
        <v>7334.8887989156492</v>
      </c>
      <c r="G386" s="1">
        <v>9623.4845082044812</v>
      </c>
      <c r="H386" s="1">
        <v>12430.698531557642</v>
      </c>
      <c r="I386" s="74">
        <v>15000</v>
      </c>
      <c r="J386" s="74">
        <v>15000</v>
      </c>
      <c r="K386" s="74">
        <v>15000</v>
      </c>
      <c r="M386" s="4"/>
      <c r="N386" s="1"/>
      <c r="O386" s="1"/>
      <c r="P386" s="1"/>
      <c r="Q386" s="1"/>
      <c r="R386" s="1"/>
      <c r="S386" s="1"/>
      <c r="T386" s="1"/>
      <c r="U386" s="1"/>
      <c r="V386" s="1"/>
      <c r="W386" s="1"/>
    </row>
    <row r="387" spans="1:26" ht="13" outlineLevel="1">
      <c r="A387" s="4" t="s">
        <v>2</v>
      </c>
      <c r="B387" s="1">
        <v>352.53291269352979</v>
      </c>
      <c r="C387" s="1">
        <v>436.68238054536874</v>
      </c>
      <c r="D387" s="1">
        <v>606.91723261229788</v>
      </c>
      <c r="E387" s="1">
        <v>873.60919869589043</v>
      </c>
      <c r="F387" s="1">
        <v>1275.9786682022702</v>
      </c>
      <c r="G387" s="1">
        <v>1751.6013583352637</v>
      </c>
      <c r="H387" s="1">
        <v>2425.2333590334647</v>
      </c>
      <c r="I387" s="1">
        <v>3067.1391227035256</v>
      </c>
      <c r="J387" s="1">
        <v>3817.4670086208253</v>
      </c>
      <c r="K387" s="1">
        <v>4748.2809072968757</v>
      </c>
      <c r="M387" s="4"/>
      <c r="N387" s="1"/>
      <c r="O387" s="1"/>
      <c r="P387" s="1"/>
      <c r="Q387" s="1"/>
      <c r="R387" s="1"/>
      <c r="S387" s="1"/>
      <c r="T387" s="1"/>
      <c r="U387" s="1"/>
      <c r="V387" s="1"/>
      <c r="W387" s="1"/>
    </row>
    <row r="388" spans="1:26" ht="13" outlineLevel="1">
      <c r="A388" s="4" t="s">
        <v>3</v>
      </c>
      <c r="B388" s="1">
        <v>325.27953980584402</v>
      </c>
      <c r="C388" s="1">
        <v>411.73096221948401</v>
      </c>
      <c r="D388" s="1">
        <v>529.13770780954223</v>
      </c>
      <c r="E388" s="1">
        <v>715.7970127395472</v>
      </c>
      <c r="F388" s="1">
        <v>969.82197128736948</v>
      </c>
      <c r="G388" s="1">
        <v>1139.5541594472452</v>
      </c>
      <c r="H388" s="1">
        <v>1684.9673734293187</v>
      </c>
      <c r="I388" s="1">
        <v>2601.8718928558787</v>
      </c>
      <c r="J388" s="1">
        <v>4016.3149625734823</v>
      </c>
      <c r="K388" s="1">
        <v>6159.929768918154</v>
      </c>
      <c r="M388" s="4"/>
      <c r="N388" s="1"/>
      <c r="O388" s="1"/>
      <c r="P388" s="1"/>
      <c r="Q388" s="1"/>
      <c r="R388" s="1"/>
      <c r="S388" s="1"/>
      <c r="T388" s="1"/>
      <c r="U388" s="1"/>
      <c r="V388" s="1"/>
      <c r="W388" s="1"/>
    </row>
    <row r="389" spans="1:26" ht="13" outlineLevel="1">
      <c r="A389" s="4" t="s">
        <v>4</v>
      </c>
      <c r="B389" s="1">
        <v>346.82524271807068</v>
      </c>
      <c r="C389" s="1">
        <v>384.07082219637203</v>
      </c>
      <c r="D389" s="1">
        <v>435.14751992565562</v>
      </c>
      <c r="E389" s="1">
        <v>521.98838622952769</v>
      </c>
      <c r="F389" s="1">
        <v>626.67373580088395</v>
      </c>
      <c r="G389" s="1">
        <v>817.44814894407659</v>
      </c>
      <c r="H389" s="1">
        <v>1067.5511132647146</v>
      </c>
      <c r="I389" s="1">
        <v>1200</v>
      </c>
      <c r="J389" s="1">
        <v>1400</v>
      </c>
      <c r="K389" s="1">
        <v>1740.7388413721969</v>
      </c>
      <c r="M389" s="4"/>
      <c r="N389" s="1"/>
      <c r="O389" s="1"/>
      <c r="P389" s="1"/>
      <c r="Q389" s="1"/>
      <c r="R389" s="1"/>
      <c r="S389" s="1"/>
      <c r="T389" s="1"/>
      <c r="U389" s="1"/>
      <c r="V389" s="1"/>
      <c r="W389" s="1"/>
    </row>
    <row r="390" spans="1:26" ht="13" outlineLevel="1">
      <c r="A390" s="4" t="s">
        <v>0</v>
      </c>
      <c r="B390" s="1">
        <v>5873.3445662835575</v>
      </c>
      <c r="C390" s="1">
        <v>7820.3766800359754</v>
      </c>
      <c r="D390" s="1">
        <v>10256.652380684538</v>
      </c>
      <c r="E390" s="1">
        <v>13120.391347632642</v>
      </c>
      <c r="F390" s="74">
        <v>15000</v>
      </c>
      <c r="G390" s="74">
        <v>15000</v>
      </c>
      <c r="H390" s="74">
        <v>15000</v>
      </c>
      <c r="I390" s="74">
        <v>15000</v>
      </c>
      <c r="J390" s="74">
        <v>15000</v>
      </c>
      <c r="K390" s="74">
        <v>15000</v>
      </c>
      <c r="M390" s="4"/>
      <c r="N390" s="1"/>
      <c r="O390" s="1"/>
      <c r="P390" s="1"/>
      <c r="Q390" s="1"/>
      <c r="R390" s="1"/>
      <c r="S390" s="1"/>
      <c r="T390" s="1"/>
      <c r="U390" s="1"/>
      <c r="V390" s="1"/>
      <c r="W390" s="1"/>
    </row>
    <row r="391" spans="1:26" ht="13" outlineLevel="1">
      <c r="A391" s="4" t="s">
        <v>1</v>
      </c>
      <c r="B391" s="1">
        <v>3458.6525295500383</v>
      </c>
      <c r="C391" s="1">
        <v>4446.4943515349878</v>
      </c>
      <c r="D391" s="1">
        <v>5653.7798408731305</v>
      </c>
      <c r="E391" s="1">
        <v>6990.0317577321075</v>
      </c>
      <c r="F391" s="1">
        <v>8612.9532941242633</v>
      </c>
      <c r="G391" s="1">
        <v>10265.629792665766</v>
      </c>
      <c r="H391" s="1">
        <v>12196.885493269998</v>
      </c>
      <c r="I391" s="1">
        <v>14314.576674036609</v>
      </c>
      <c r="J391" s="74">
        <v>15000</v>
      </c>
      <c r="K391" s="74">
        <v>15000</v>
      </c>
      <c r="M391" s="4"/>
      <c r="N391" s="1"/>
      <c r="O391" s="1"/>
      <c r="P391" s="1"/>
      <c r="Q391" s="1"/>
      <c r="R391" s="1"/>
      <c r="S391" s="1"/>
      <c r="T391" s="1"/>
      <c r="U391" s="1"/>
      <c r="V391" s="1"/>
      <c r="W391" s="1"/>
    </row>
    <row r="392" spans="1:26" ht="13" outlineLevel="1">
      <c r="A392" s="4" t="s">
        <v>7</v>
      </c>
      <c r="B392" s="1">
        <v>1137.1303557131846</v>
      </c>
      <c r="C392" s="1">
        <v>1774.7306248807022</v>
      </c>
      <c r="D392" s="1">
        <v>2548.033064622688</v>
      </c>
      <c r="E392" s="1">
        <v>3385.1056842961643</v>
      </c>
      <c r="F392" s="1">
        <v>4451.6654298902677</v>
      </c>
      <c r="G392" s="1">
        <v>5443.5518134335598</v>
      </c>
      <c r="H392" s="1">
        <v>6557.6262850083431</v>
      </c>
      <c r="I392" s="1">
        <v>8230.9552067407567</v>
      </c>
      <c r="J392" s="1">
        <v>10179.937341233392</v>
      </c>
      <c r="K392" s="1">
        <v>12449.981987709001</v>
      </c>
      <c r="M392" s="4"/>
      <c r="N392" s="1"/>
      <c r="O392" s="1"/>
      <c r="P392" s="1"/>
      <c r="Q392" s="1"/>
      <c r="R392" s="1"/>
      <c r="S392" s="1"/>
      <c r="T392" s="1"/>
      <c r="U392" s="1"/>
      <c r="V392" s="1"/>
      <c r="W392" s="1"/>
    </row>
    <row r="393" spans="1:26" ht="13" outlineLevel="1">
      <c r="A393" s="4" t="s">
        <v>8</v>
      </c>
      <c r="B393" s="1">
        <v>66.986485407885539</v>
      </c>
      <c r="C393" s="1">
        <v>91.203629885464636</v>
      </c>
      <c r="D393" s="1">
        <v>130.20619249693846</v>
      </c>
      <c r="E393" s="1">
        <v>209.36459926241491</v>
      </c>
      <c r="F393" s="1">
        <v>335.83138887345433</v>
      </c>
      <c r="G393" s="1">
        <v>902.86266471918725</v>
      </c>
      <c r="H393" s="1">
        <v>1940.031327577577</v>
      </c>
      <c r="I393" s="1">
        <v>3300.9022509411811</v>
      </c>
      <c r="J393" s="1">
        <v>5584.8969235521254</v>
      </c>
      <c r="K393" s="1">
        <v>9220.9017831154706</v>
      </c>
      <c r="M393" s="4"/>
      <c r="N393" s="1"/>
      <c r="O393" s="1"/>
      <c r="P393" s="1"/>
      <c r="Q393" s="1"/>
      <c r="R393" s="1"/>
      <c r="S393" s="1"/>
      <c r="T393" s="1"/>
      <c r="U393" s="1"/>
      <c r="V393" s="1"/>
      <c r="W393" s="1"/>
    </row>
    <row r="394" spans="1:26" ht="13" outlineLevel="1">
      <c r="M394" s="4"/>
      <c r="N394" s="1"/>
      <c r="O394" s="1"/>
      <c r="P394" s="1"/>
      <c r="Q394" s="1"/>
      <c r="R394" s="1"/>
      <c r="S394" s="1"/>
      <c r="T394" s="1"/>
      <c r="U394" s="1"/>
      <c r="V394" s="1"/>
      <c r="W394" s="1"/>
    </row>
    <row r="395" spans="1:26" ht="14.5" outlineLevel="1">
      <c r="A395" t="s">
        <v>207</v>
      </c>
    </row>
    <row r="396" spans="1:26" ht="14.5" outlineLevel="1">
      <c r="A396" s="22" t="s">
        <v>45</v>
      </c>
      <c r="B396" s="21"/>
      <c r="C396" s="21"/>
      <c r="D396" s="21"/>
      <c r="E396" s="21"/>
      <c r="F396" s="21"/>
      <c r="G396" s="21"/>
      <c r="H396" s="21"/>
      <c r="I396" s="21"/>
      <c r="J396" s="21"/>
      <c r="K396" s="21"/>
      <c r="M396" s="26"/>
      <c r="N396" s="26"/>
    </row>
    <row r="397" spans="1:26" ht="14.5" outlineLevel="1">
      <c r="A397" s="21"/>
      <c r="B397" s="72">
        <v>2010</v>
      </c>
      <c r="C397" s="72">
        <v>2020</v>
      </c>
      <c r="D397" s="72">
        <v>2030</v>
      </c>
      <c r="E397" s="72">
        <v>2040</v>
      </c>
      <c r="F397" s="72">
        <v>2050</v>
      </c>
      <c r="G397" s="72">
        <v>2060</v>
      </c>
      <c r="H397" s="72">
        <v>2070</v>
      </c>
      <c r="I397" s="72">
        <v>2080</v>
      </c>
      <c r="J397" s="72">
        <v>2090</v>
      </c>
      <c r="K397" s="72">
        <v>2100</v>
      </c>
      <c r="L397" s="2"/>
      <c r="M397" s="36"/>
      <c r="N397" s="36"/>
      <c r="Q397" s="2"/>
      <c r="R397" s="2"/>
      <c r="S397" s="2"/>
      <c r="T397" s="2"/>
      <c r="U397" s="2"/>
      <c r="V397" s="2"/>
      <c r="W397" s="2"/>
      <c r="X397" s="2"/>
      <c r="Y397" s="2"/>
      <c r="Z397" s="2"/>
    </row>
    <row r="398" spans="1:26" ht="14.5" outlineLevel="1">
      <c r="A398" s="21" t="s">
        <v>5</v>
      </c>
      <c r="B398" s="44">
        <v>2.4081633929956068</v>
      </c>
      <c r="C398" s="44">
        <v>2.1778998063176096</v>
      </c>
      <c r="D398" s="44">
        <v>2.030160535540535</v>
      </c>
      <c r="E398" s="44">
        <v>1.8924432557046535</v>
      </c>
      <c r="F398" s="44">
        <v>1.764068118439948</v>
      </c>
      <c r="G398" s="44">
        <v>1.6444013933392816</v>
      </c>
      <c r="H398" s="44">
        <v>1.5328523395159479</v>
      </c>
      <c r="I398" s="44">
        <v>1.42887028938118</v>
      </c>
      <c r="J398" s="44">
        <v>1.3319419302455358</v>
      </c>
      <c r="K398" s="44">
        <v>1.2415887703246482</v>
      </c>
      <c r="L398" s="2"/>
      <c r="M398" s="36"/>
      <c r="N398" s="36"/>
      <c r="Q398" s="2"/>
      <c r="R398" s="2"/>
      <c r="S398" s="2"/>
      <c r="T398" s="2"/>
      <c r="U398" s="2"/>
      <c r="V398" s="2"/>
      <c r="W398" s="2"/>
      <c r="X398" s="2"/>
      <c r="Y398" s="2"/>
      <c r="Z398" s="2"/>
    </row>
    <row r="399" spans="1:26" ht="14.5" outlineLevel="1">
      <c r="A399" s="21" t="s">
        <v>6</v>
      </c>
      <c r="B399" s="44">
        <v>2.2320375102165686</v>
      </c>
      <c r="C399" s="44">
        <v>1.9189505957974871</v>
      </c>
      <c r="D399" s="44">
        <v>1.7887773156227196</v>
      </c>
      <c r="E399" s="44">
        <v>1.6674344258230709</v>
      </c>
      <c r="F399" s="44">
        <v>1.5543229110393804</v>
      </c>
      <c r="G399" s="44">
        <v>1.4488843905147268</v>
      </c>
      <c r="H399" s="44">
        <v>1.3505983616193666</v>
      </c>
      <c r="I399" s="44">
        <v>1.2589796303629766</v>
      </c>
      <c r="J399" s="44">
        <v>1.1735759162097956</v>
      </c>
      <c r="K399" s="44">
        <v>1.0939656193727116</v>
      </c>
      <c r="L399" s="2"/>
      <c r="M399" s="36"/>
      <c r="N399" s="36"/>
      <c r="Q399" s="2"/>
      <c r="R399" s="2"/>
      <c r="S399" s="2"/>
      <c r="T399" s="2"/>
      <c r="U399" s="2"/>
      <c r="V399" s="2"/>
      <c r="W399" s="2"/>
      <c r="X399" s="2"/>
      <c r="Y399" s="2"/>
      <c r="Z399" s="2"/>
    </row>
    <row r="400" spans="1:26" ht="14.5" outlineLevel="1">
      <c r="A400" s="21" t="s">
        <v>11</v>
      </c>
      <c r="B400" s="44">
        <v>2.1318423765457832</v>
      </c>
      <c r="C400" s="44">
        <v>1.9278994566661294</v>
      </c>
      <c r="D400" s="44">
        <v>1.7969932189137936</v>
      </c>
      <c r="E400" s="44">
        <v>1.6748873112611131</v>
      </c>
      <c r="F400" s="44">
        <v>1.5610798818439153</v>
      </c>
      <c r="G400" s="44">
        <v>1.4550336309432754</v>
      </c>
      <c r="H400" s="44">
        <v>1.3561907859891236</v>
      </c>
      <c r="I400" s="44">
        <v>1.2641493225968123</v>
      </c>
      <c r="J400" s="44">
        <v>1.1783535493771096</v>
      </c>
      <c r="K400" s="44">
        <v>1.0983819803640003</v>
      </c>
      <c r="L400" s="2"/>
      <c r="M400" s="36"/>
      <c r="N400" s="36" t="s">
        <v>9</v>
      </c>
      <c r="Q400" s="2"/>
      <c r="R400" s="2"/>
      <c r="S400" s="2"/>
      <c r="T400" s="2"/>
      <c r="U400" s="2"/>
      <c r="V400" s="2"/>
      <c r="W400" s="2"/>
      <c r="X400" s="2"/>
      <c r="Y400" s="2"/>
      <c r="Z400" s="2"/>
    </row>
    <row r="401" spans="1:26" ht="14.5" outlineLevel="1">
      <c r="A401" s="21" t="s">
        <v>2</v>
      </c>
      <c r="B401" s="44">
        <v>2.4372780387298314</v>
      </c>
      <c r="C401" s="44">
        <v>1.9914336082703579</v>
      </c>
      <c r="D401" s="44">
        <v>1.8563433951056503</v>
      </c>
      <c r="E401" s="44">
        <v>1.7304171157106134</v>
      </c>
      <c r="F401" s="44">
        <v>1.6130331285897785</v>
      </c>
      <c r="G401" s="44">
        <v>1.5036119617088057</v>
      </c>
      <c r="H401" s="44">
        <v>1.4016134519012566</v>
      </c>
      <c r="I401" s="44">
        <v>1.3065340783255963</v>
      </c>
      <c r="J401" s="44">
        <v>1.2179044768088994</v>
      </c>
      <c r="K401" s="44">
        <v>1.1352871228066916</v>
      </c>
      <c r="L401" s="2"/>
      <c r="M401" s="36"/>
      <c r="N401" s="36"/>
      <c r="Q401" s="2"/>
      <c r="R401" s="2"/>
      <c r="S401" s="2"/>
      <c r="T401" s="2"/>
      <c r="U401" s="2"/>
      <c r="V401" s="2"/>
      <c r="W401" s="2"/>
      <c r="X401" s="2"/>
      <c r="Y401" s="2"/>
      <c r="Z401" s="2"/>
    </row>
    <row r="402" spans="1:26" ht="14.5" outlineLevel="1">
      <c r="A402" s="21" t="s">
        <v>3</v>
      </c>
      <c r="B402" s="44">
        <v>2.1501458866032204</v>
      </c>
      <c r="C402" s="44">
        <v>1.9445533984978656</v>
      </c>
      <c r="D402" s="44">
        <v>1.8126433353040488</v>
      </c>
      <c r="E402" s="44">
        <v>1.6896814783077261</v>
      </c>
      <c r="F402" s="44">
        <v>1.5750608200356675</v>
      </c>
      <c r="G402" s="44">
        <v>1.4682155297672153</v>
      </c>
      <c r="H402" s="44">
        <v>1.3686181602820959</v>
      </c>
      <c r="I402" s="44">
        <v>1.2757770440903389</v>
      </c>
      <c r="J402" s="44">
        <v>1.1892338662906565</v>
      </c>
      <c r="K402" s="44">
        <v>1.1085614020755785</v>
      </c>
      <c r="L402" s="2"/>
      <c r="M402" s="36"/>
      <c r="N402" s="36"/>
      <c r="Q402" s="2"/>
      <c r="R402" s="2"/>
      <c r="S402" s="2"/>
      <c r="T402" s="2"/>
      <c r="U402" s="2"/>
      <c r="V402" s="2"/>
      <c r="W402" s="2"/>
      <c r="X402" s="2"/>
      <c r="Y402" s="2"/>
      <c r="Z402" s="2"/>
    </row>
    <row r="403" spans="1:26" ht="14.5" outlineLevel="1">
      <c r="A403" s="21" t="s">
        <v>4</v>
      </c>
      <c r="B403" s="44">
        <v>2.4081633929956068</v>
      </c>
      <c r="C403" s="44">
        <v>2.1778998063176096</v>
      </c>
      <c r="D403" s="44">
        <v>2.030160535540535</v>
      </c>
      <c r="E403" s="44">
        <v>1.8924432557046535</v>
      </c>
      <c r="F403" s="44">
        <v>1.764068118439948</v>
      </c>
      <c r="G403" s="44">
        <v>1.6444013933392816</v>
      </c>
      <c r="H403" s="44">
        <v>1.5328523395159479</v>
      </c>
      <c r="I403" s="44">
        <v>1.42887028938118</v>
      </c>
      <c r="J403" s="44">
        <v>1.3319419302455358</v>
      </c>
      <c r="K403" s="44">
        <v>1.2415887703246482</v>
      </c>
      <c r="L403" s="2"/>
      <c r="M403" s="36"/>
      <c r="N403" s="36"/>
      <c r="Q403" s="2"/>
      <c r="R403" s="2"/>
      <c r="S403" s="2"/>
      <c r="T403" s="2"/>
      <c r="U403" s="2"/>
      <c r="V403" s="2"/>
      <c r="W403" s="2"/>
      <c r="X403" s="2"/>
      <c r="Y403" s="2"/>
      <c r="Z403" s="2"/>
    </row>
    <row r="404" spans="1:26" ht="14.5" outlineLevel="1">
      <c r="A404" s="21" t="s">
        <v>0</v>
      </c>
      <c r="B404" s="44">
        <v>2.0641400511390917</v>
      </c>
      <c r="C404" s="44">
        <v>1.8667712625579511</v>
      </c>
      <c r="D404" s="44">
        <v>1.740137601891887</v>
      </c>
      <c r="E404" s="44">
        <v>1.6220942191754173</v>
      </c>
      <c r="F404" s="44">
        <v>1.5120583872342412</v>
      </c>
      <c r="G404" s="44">
        <v>1.4094869085765271</v>
      </c>
      <c r="H404" s="44">
        <v>1.3138734338708125</v>
      </c>
      <c r="I404" s="44">
        <v>1.2247459623267256</v>
      </c>
      <c r="J404" s="44">
        <v>1.1416645116390305</v>
      </c>
      <c r="K404" s="44">
        <v>1.0642189459925555</v>
      </c>
      <c r="L404" s="2"/>
      <c r="M404" s="36"/>
      <c r="N404" s="36"/>
      <c r="Q404" s="2"/>
      <c r="R404" s="2"/>
      <c r="S404" s="2"/>
      <c r="T404" s="2"/>
      <c r="U404" s="2"/>
      <c r="V404" s="2"/>
      <c r="W404" s="2"/>
      <c r="X404" s="2"/>
      <c r="Y404" s="2"/>
      <c r="Z404" s="2"/>
    </row>
    <row r="405" spans="1:26" ht="14.5" outlineLevel="1">
      <c r="A405" s="21" t="s">
        <v>1</v>
      </c>
      <c r="B405" s="44">
        <v>1.6341108738184476</v>
      </c>
      <c r="C405" s="44">
        <v>1.477860582858378</v>
      </c>
      <c r="D405" s="44">
        <v>1.3776089348310772</v>
      </c>
      <c r="E405" s="44">
        <v>1.284157923513872</v>
      </c>
      <c r="F405" s="44">
        <v>1.1970462232271075</v>
      </c>
      <c r="G405" s="44">
        <v>1.1158438026230839</v>
      </c>
      <c r="H405" s="44">
        <v>1.0401498018143931</v>
      </c>
      <c r="I405" s="44">
        <v>0.96959055350865775</v>
      </c>
      <c r="J405" s="44">
        <v>0.90381773838089918</v>
      </c>
      <c r="K405" s="44">
        <v>0.84250666557743981</v>
      </c>
      <c r="L405" s="2"/>
      <c r="M405" s="36"/>
      <c r="N405" s="36"/>
      <c r="Q405" s="2"/>
      <c r="R405" s="2"/>
      <c r="S405" s="2"/>
      <c r="T405" s="2"/>
      <c r="U405" s="2"/>
      <c r="V405" s="2"/>
      <c r="W405" s="2"/>
      <c r="X405" s="2"/>
      <c r="Y405" s="2"/>
      <c r="Z405" s="2"/>
    </row>
    <row r="406" spans="1:26" ht="14.5" outlineLevel="1">
      <c r="A406" s="21" t="s">
        <v>7</v>
      </c>
      <c r="B406" s="44">
        <v>2.2320375102165686</v>
      </c>
      <c r="C406" s="44">
        <v>1.9189505957974871</v>
      </c>
      <c r="D406" s="44">
        <v>1.7887773156227196</v>
      </c>
      <c r="E406" s="44">
        <v>1.6674344258230709</v>
      </c>
      <c r="F406" s="44">
        <v>1.5543229110393804</v>
      </c>
      <c r="G406" s="44">
        <v>1.4488843905147268</v>
      </c>
      <c r="H406" s="44">
        <v>1.3505983616193666</v>
      </c>
      <c r="I406" s="44">
        <v>1.2589796303629766</v>
      </c>
      <c r="J406" s="44">
        <v>1.1735759162097956</v>
      </c>
      <c r="K406" s="44">
        <v>1.0939656193727116</v>
      </c>
      <c r="L406" s="2"/>
      <c r="M406" s="36"/>
      <c r="N406" s="36"/>
      <c r="Q406" s="2"/>
      <c r="R406" s="2"/>
      <c r="S406" s="2"/>
      <c r="T406" s="2"/>
      <c r="U406" s="2"/>
      <c r="V406" s="2"/>
      <c r="W406" s="2"/>
      <c r="X406" s="2"/>
      <c r="Y406" s="2"/>
      <c r="Z406" s="2"/>
    </row>
    <row r="407" spans="1:26" ht="14.5" outlineLevel="1">
      <c r="A407" s="21" t="s">
        <v>8</v>
      </c>
      <c r="B407" s="44">
        <v>2.4081633929956068</v>
      </c>
      <c r="C407" s="44">
        <v>2.1778998063176096</v>
      </c>
      <c r="D407" s="44">
        <v>2.030160535540535</v>
      </c>
      <c r="E407" s="44">
        <v>1.8924432557046535</v>
      </c>
      <c r="F407" s="44">
        <v>1.764068118439948</v>
      </c>
      <c r="G407" s="44">
        <v>1.6444013933392816</v>
      </c>
      <c r="H407" s="44">
        <v>1.5328523395159479</v>
      </c>
      <c r="I407" s="44">
        <v>1.42887028938118</v>
      </c>
      <c r="J407" s="44">
        <v>1.3319419302455358</v>
      </c>
      <c r="K407" s="44">
        <v>1.2415887703246482</v>
      </c>
      <c r="L407" s="2"/>
      <c r="M407" s="36"/>
      <c r="N407" s="36"/>
      <c r="Q407" s="2"/>
      <c r="R407" s="2"/>
      <c r="S407" s="2"/>
      <c r="T407" s="2"/>
      <c r="U407" s="2"/>
      <c r="V407" s="2"/>
      <c r="W407" s="2"/>
      <c r="X407" s="2"/>
      <c r="Y407" s="2"/>
      <c r="Z407" s="2"/>
    </row>
    <row r="408" spans="1:26" outlineLevel="1"/>
    <row r="409" spans="1:26" outlineLevel="1">
      <c r="A409" t="s">
        <v>57</v>
      </c>
    </row>
    <row r="410" spans="1:26" ht="14.5" outlineLevel="1">
      <c r="A410" s="8" t="s">
        <v>47</v>
      </c>
      <c r="K410" s="16"/>
    </row>
    <row r="411" spans="1:26" ht="13" outlineLevel="1">
      <c r="B411" s="4">
        <v>2010</v>
      </c>
      <c r="C411" s="4">
        <v>2020</v>
      </c>
      <c r="D411" s="4">
        <v>2030</v>
      </c>
      <c r="E411" s="4">
        <v>2040</v>
      </c>
      <c r="F411" s="4">
        <v>2050</v>
      </c>
      <c r="G411" s="4">
        <v>2060</v>
      </c>
      <c r="H411" s="4">
        <v>2070</v>
      </c>
      <c r="I411" s="4">
        <v>2080</v>
      </c>
      <c r="J411" s="4">
        <v>2090</v>
      </c>
      <c r="K411" s="4">
        <v>2100</v>
      </c>
      <c r="N411" s="1"/>
      <c r="O411" s="1"/>
      <c r="P411" s="1"/>
      <c r="Q411" s="1"/>
      <c r="R411" s="1"/>
      <c r="S411" s="1"/>
      <c r="T411" s="1"/>
      <c r="U411" s="1"/>
      <c r="V411" s="1"/>
      <c r="W411" s="1"/>
      <c r="X411" s="1"/>
      <c r="Y411" s="1"/>
    </row>
    <row r="412" spans="1:26" ht="13" outlineLevel="1">
      <c r="A412" s="4" t="s">
        <v>5</v>
      </c>
      <c r="B412" s="1">
        <f t="shared" ref="B412:K421" si="87">B398*B370</f>
        <v>136.98559505735412</v>
      </c>
      <c r="C412" s="1">
        <f t="shared" si="87"/>
        <v>135.08083276372116</v>
      </c>
      <c r="D412" s="1">
        <f t="shared" si="87"/>
        <v>147.43705879602734</v>
      </c>
      <c r="E412" s="1">
        <f t="shared" si="87"/>
        <v>183.93986319368898</v>
      </c>
      <c r="F412" s="1">
        <f t="shared" si="87"/>
        <v>222.64218314187679</v>
      </c>
      <c r="G412" s="1">
        <f t="shared" si="87"/>
        <v>320.0160233605676</v>
      </c>
      <c r="H412" s="1">
        <f t="shared" si="87"/>
        <v>428.65496446029056</v>
      </c>
      <c r="I412" s="1">
        <f t="shared" si="87"/>
        <v>571.63002316536836</v>
      </c>
      <c r="J412" s="1">
        <f t="shared" si="87"/>
        <v>1130.293295591528</v>
      </c>
      <c r="K412" s="1">
        <f t="shared" si="87"/>
        <v>2028.0072825334</v>
      </c>
      <c r="N412" s="1"/>
      <c r="O412" s="1"/>
      <c r="P412" s="1"/>
      <c r="Q412" s="1"/>
      <c r="R412" s="1"/>
      <c r="S412" s="1"/>
      <c r="T412" s="1"/>
      <c r="U412" s="1"/>
      <c r="V412" s="1"/>
      <c r="W412" s="1"/>
      <c r="X412" s="1"/>
      <c r="Y412" s="1"/>
    </row>
    <row r="413" spans="1:26" ht="13" outlineLevel="1">
      <c r="A413" s="4" t="s">
        <v>6</v>
      </c>
      <c r="B413" s="1">
        <f t="shared" si="87"/>
        <v>233.42194271397852</v>
      </c>
      <c r="C413" s="1">
        <f t="shared" si="87"/>
        <v>414.28466924125235</v>
      </c>
      <c r="D413" s="1">
        <f t="shared" si="87"/>
        <v>720.52172689619738</v>
      </c>
      <c r="E413" s="1">
        <f t="shared" si="87"/>
        <v>1093.7527649447288</v>
      </c>
      <c r="F413" s="1">
        <f t="shared" si="87"/>
        <v>1408.0867135335068</v>
      </c>
      <c r="G413" s="1">
        <f t="shared" si="87"/>
        <v>1690.2919247285072</v>
      </c>
      <c r="H413" s="1">
        <f t="shared" si="87"/>
        <v>2025.9248136274705</v>
      </c>
      <c r="I413" s="1">
        <f t="shared" si="87"/>
        <v>2312.6270803777629</v>
      </c>
      <c r="J413" s="1">
        <f t="shared" si="87"/>
        <v>2886.3239390781305</v>
      </c>
      <c r="K413" s="1">
        <f t="shared" si="87"/>
        <v>3618.2205733249766</v>
      </c>
      <c r="N413" s="1"/>
      <c r="O413" s="1"/>
      <c r="P413" s="1"/>
      <c r="Q413" s="1"/>
      <c r="R413" s="1"/>
      <c r="S413" s="1"/>
      <c r="T413" s="1"/>
      <c r="U413" s="1"/>
      <c r="V413" s="1"/>
      <c r="W413" s="1"/>
      <c r="X413" s="1"/>
      <c r="Y413" s="1"/>
    </row>
    <row r="414" spans="1:26" ht="13" outlineLevel="1">
      <c r="A414" s="4" t="s">
        <v>11</v>
      </c>
      <c r="B414" s="1">
        <f t="shared" si="87"/>
        <v>4028.5383337632397</v>
      </c>
      <c r="C414" s="1">
        <f t="shared" si="87"/>
        <v>5384.7991333345963</v>
      </c>
      <c r="D414" s="1">
        <f t="shared" si="87"/>
        <v>7113.1037013019377</v>
      </c>
      <c r="E414" s="1">
        <f t="shared" si="87"/>
        <v>9078.9270163996407</v>
      </c>
      <c r="F414" s="1">
        <f t="shared" si="87"/>
        <v>11450.3473395495</v>
      </c>
      <c r="G414" s="1">
        <f t="shared" si="87"/>
        <v>14002.493606299127</v>
      </c>
      <c r="H414" s="1">
        <f t="shared" si="87"/>
        <v>16858.398811907002</v>
      </c>
      <c r="I414" s="1">
        <f t="shared" si="87"/>
        <v>19737.871564436318</v>
      </c>
      <c r="J414" s="1">
        <f t="shared" si="87"/>
        <v>22685.924631777008</v>
      </c>
      <c r="K414" s="1">
        <f t="shared" si="87"/>
        <v>25658.205914649399</v>
      </c>
      <c r="N414" s="1"/>
      <c r="O414" s="1"/>
      <c r="P414" s="1"/>
      <c r="Q414" s="1"/>
      <c r="R414" s="1"/>
      <c r="S414" s="1"/>
      <c r="T414" s="1"/>
      <c r="U414" s="1"/>
      <c r="V414" s="1"/>
      <c r="W414" s="1"/>
      <c r="X414" s="1"/>
      <c r="Y414" s="1"/>
    </row>
    <row r="415" spans="1:26" ht="13" outlineLevel="1">
      <c r="A415" s="4" t="s">
        <v>2</v>
      </c>
      <c r="B415" s="1">
        <f t="shared" si="87"/>
        <v>859.22072603740116</v>
      </c>
      <c r="C415" s="1">
        <f t="shared" si="87"/>
        <v>869.62396875755326</v>
      </c>
      <c r="D415" s="1">
        <f t="shared" si="87"/>
        <v>1126.6467961356386</v>
      </c>
      <c r="E415" s="1">
        <f t="shared" si="87"/>
        <v>1511.7083098656028</v>
      </c>
      <c r="F415" s="1">
        <f t="shared" si="87"/>
        <v>2058.1958631841271</v>
      </c>
      <c r="G415" s="1">
        <f t="shared" si="87"/>
        <v>2633.7287545382947</v>
      </c>
      <c r="H415" s="1">
        <f t="shared" si="87"/>
        <v>3399.2397000209739</v>
      </c>
      <c r="I415" s="1">
        <f t="shared" si="87"/>
        <v>4007.3217867778289</v>
      </c>
      <c r="J415" s="1">
        <f t="shared" si="87"/>
        <v>4649.3101598695803</v>
      </c>
      <c r="K415" s="1">
        <f t="shared" si="87"/>
        <v>5390.6621695230169</v>
      </c>
      <c r="N415" s="1"/>
      <c r="O415" s="1"/>
      <c r="P415" s="1"/>
      <c r="Q415" s="1"/>
      <c r="R415" s="1"/>
      <c r="S415" s="1"/>
      <c r="T415" s="1"/>
      <c r="U415" s="1"/>
      <c r="V415" s="1"/>
      <c r="W415" s="1"/>
      <c r="X415" s="1"/>
      <c r="Y415" s="1"/>
    </row>
    <row r="416" spans="1:26" ht="13" outlineLevel="1">
      <c r="A416" s="4" t="s">
        <v>3</v>
      </c>
      <c r="B416" s="1">
        <f t="shared" si="87"/>
        <v>699.39846450972402</v>
      </c>
      <c r="C416" s="1">
        <f t="shared" si="87"/>
        <v>800.63284185069392</v>
      </c>
      <c r="D416" s="1">
        <f t="shared" si="87"/>
        <v>959.1379395190279</v>
      </c>
      <c r="E416" s="1">
        <f t="shared" si="87"/>
        <v>1209.4689546540124</v>
      </c>
      <c r="F416" s="1">
        <f t="shared" si="87"/>
        <v>1527.5285893844919</v>
      </c>
      <c r="G416" s="1">
        <f t="shared" si="87"/>
        <v>1673.1111139112709</v>
      </c>
      <c r="H416" s="1">
        <f t="shared" si="87"/>
        <v>2306.0769467581895</v>
      </c>
      <c r="I416" s="1">
        <f t="shared" si="87"/>
        <v>3319.408432569408</v>
      </c>
      <c r="J416" s="1">
        <f t="shared" si="87"/>
        <v>4776.3377711822759</v>
      </c>
      <c r="K416" s="1">
        <f t="shared" si="87"/>
        <v>6828.6603813190031</v>
      </c>
      <c r="N416" s="1"/>
      <c r="O416" s="1"/>
      <c r="P416" s="1"/>
      <c r="Q416" s="1"/>
      <c r="R416" s="1"/>
      <c r="S416" s="1"/>
      <c r="T416" s="1"/>
      <c r="U416" s="1"/>
      <c r="V416" s="1"/>
      <c r="W416" s="1"/>
      <c r="X416" s="1"/>
      <c r="Y416" s="1"/>
    </row>
    <row r="417" spans="1:26" ht="13" outlineLevel="1">
      <c r="A417" s="4" t="s">
        <v>4</v>
      </c>
      <c r="B417" s="1">
        <f t="shared" si="87"/>
        <v>835.21185328047397</v>
      </c>
      <c r="C417" s="1">
        <f t="shared" si="87"/>
        <v>836.46776927372377</v>
      </c>
      <c r="D417" s="1">
        <f t="shared" si="87"/>
        <v>883.41932209140464</v>
      </c>
      <c r="E417" s="1">
        <f t="shared" si="87"/>
        <v>987.83340107622553</v>
      </c>
      <c r="F417" s="1">
        <f t="shared" si="87"/>
        <v>1105.4951579899985</v>
      </c>
      <c r="G417" s="1">
        <f t="shared" si="87"/>
        <v>1344.2128751062562</v>
      </c>
      <c r="H417" s="1">
        <f t="shared" si="87"/>
        <v>1636.3982215206725</v>
      </c>
      <c r="I417" s="1">
        <f t="shared" si="87"/>
        <v>1714.644347257416</v>
      </c>
      <c r="J417" s="1">
        <f t="shared" si="87"/>
        <v>1864.71870234375</v>
      </c>
      <c r="K417" s="1">
        <f t="shared" si="87"/>
        <v>2161.281797515659</v>
      </c>
      <c r="N417" s="1"/>
      <c r="O417" s="1"/>
      <c r="P417" s="1"/>
      <c r="Q417" s="1"/>
      <c r="R417" s="1"/>
      <c r="S417" s="1"/>
      <c r="T417" s="1"/>
      <c r="U417" s="1"/>
      <c r="V417" s="1"/>
      <c r="W417" s="1"/>
      <c r="X417" s="1"/>
      <c r="Y417" s="1"/>
    </row>
    <row r="418" spans="1:26" ht="13" outlineLevel="1">
      <c r="A418" s="4" t="s">
        <v>0</v>
      </c>
      <c r="B418" s="1">
        <f t="shared" si="87"/>
        <v>12123.405753406048</v>
      </c>
      <c r="C418" s="1">
        <f t="shared" si="87"/>
        <v>14598.854448669515</v>
      </c>
      <c r="D418" s="1">
        <f t="shared" si="87"/>
        <v>17847.986477163107</v>
      </c>
      <c r="E418" s="1">
        <f t="shared" si="87"/>
        <v>21282.510958314069</v>
      </c>
      <c r="F418" s="1">
        <f t="shared" si="87"/>
        <v>25094.292361339652</v>
      </c>
      <c r="G418" s="1">
        <f t="shared" si="87"/>
        <v>28878.766264867656</v>
      </c>
      <c r="H418" s="1">
        <f t="shared" si="87"/>
        <v>32853.049131973668</v>
      </c>
      <c r="I418" s="1">
        <f t="shared" si="87"/>
        <v>36565.50211650959</v>
      </c>
      <c r="J418" s="1">
        <f t="shared" si="87"/>
        <v>40257.291312289322</v>
      </c>
      <c r="K418" s="1">
        <f t="shared" si="87"/>
        <v>43844.23370720417</v>
      </c>
      <c r="L418" s="12" t="s">
        <v>93</v>
      </c>
      <c r="N418" s="1"/>
      <c r="O418" s="1"/>
      <c r="P418" s="1"/>
      <c r="Q418" s="1"/>
      <c r="R418" s="1"/>
      <c r="S418" s="1"/>
      <c r="T418" s="1"/>
      <c r="U418" s="1"/>
      <c r="V418" s="1"/>
      <c r="W418" s="1"/>
      <c r="X418" s="1"/>
      <c r="Y418" s="1"/>
    </row>
    <row r="419" spans="1:26" ht="13" outlineLevel="1">
      <c r="A419" s="4" t="s">
        <v>1</v>
      </c>
      <c r="B419" s="1">
        <f t="shared" si="87"/>
        <v>5651.8217072973966</v>
      </c>
      <c r="C419" s="1">
        <f t="shared" si="87"/>
        <v>6571.2987340359823</v>
      </c>
      <c r="D419" s="1">
        <f t="shared" si="87"/>
        <v>7788.6976243546505</v>
      </c>
      <c r="E419" s="1">
        <f t="shared" si="87"/>
        <v>8976.304667305285</v>
      </c>
      <c r="F419" s="1">
        <f t="shared" si="87"/>
        <v>10310.103211562924</v>
      </c>
      <c r="G419" s="1">
        <f t="shared" si="87"/>
        <v>11454.839384168989</v>
      </c>
      <c r="H419" s="1">
        <f t="shared" si="87"/>
        <v>12686.588028577635</v>
      </c>
      <c r="I419" s="1">
        <f t="shared" si="87"/>
        <v>13879.278320621277</v>
      </c>
      <c r="J419" s="1">
        <f t="shared" si="87"/>
        <v>15130.968800673816</v>
      </c>
      <c r="K419" s="1">
        <f t="shared" si="87"/>
        <v>16431.71694970713</v>
      </c>
      <c r="N419" s="1"/>
      <c r="O419" s="1"/>
      <c r="P419" s="1"/>
      <c r="Q419" s="1"/>
      <c r="R419" s="1"/>
      <c r="S419" s="1"/>
      <c r="T419" s="1"/>
      <c r="U419" s="1"/>
      <c r="V419" s="1"/>
      <c r="W419" s="1"/>
      <c r="X419" s="1"/>
      <c r="Y419" s="1"/>
    </row>
    <row r="420" spans="1:26" ht="13" outlineLevel="1">
      <c r="A420" s="4" t="s">
        <v>7</v>
      </c>
      <c r="B420" s="1">
        <f t="shared" si="87"/>
        <v>2538.1176079577376</v>
      </c>
      <c r="C420" s="1">
        <f t="shared" si="87"/>
        <v>3405.62038999487</v>
      </c>
      <c r="D420" s="1">
        <f t="shared" si="87"/>
        <v>4557.8637454537038</v>
      </c>
      <c r="E420" s="1">
        <f t="shared" si="87"/>
        <v>5644.4417530447881</v>
      </c>
      <c r="F420" s="1">
        <f t="shared" si="87"/>
        <v>6919.3255699604151</v>
      </c>
      <c r="G420" s="1">
        <f t="shared" si="87"/>
        <v>7887.0772514420196</v>
      </c>
      <c r="H420" s="1">
        <f t="shared" si="87"/>
        <v>8856.7193166443612</v>
      </c>
      <c r="I420" s="1">
        <f t="shared" si="87"/>
        <v>10362.604943716695</v>
      </c>
      <c r="J420" s="1">
        <f t="shared" si="87"/>
        <v>11946.929292196288</v>
      </c>
      <c r="K420" s="1">
        <f t="shared" si="87"/>
        <v>13619.852256363181</v>
      </c>
      <c r="N420" s="1"/>
      <c r="O420" s="1"/>
      <c r="P420" s="1"/>
      <c r="Q420" s="1"/>
      <c r="R420" s="1"/>
      <c r="S420" s="1"/>
      <c r="T420" s="1"/>
      <c r="U420" s="1"/>
      <c r="V420" s="1"/>
      <c r="W420" s="1"/>
      <c r="X420" s="1"/>
      <c r="Y420" s="1"/>
    </row>
    <row r="421" spans="1:26" ht="13" outlineLevel="1">
      <c r="A421" s="4" t="s">
        <v>8</v>
      </c>
      <c r="B421" s="1">
        <f t="shared" si="87"/>
        <v>161.31440198470435</v>
      </c>
      <c r="C421" s="1">
        <f t="shared" si="87"/>
        <v>198.63236786301638</v>
      </c>
      <c r="D421" s="1">
        <f t="shared" si="87"/>
        <v>264.33947349027858</v>
      </c>
      <c r="E421" s="1">
        <f t="shared" si="87"/>
        <v>396.21062385746461</v>
      </c>
      <c r="F421" s="1">
        <f t="shared" si="87"/>
        <v>592.42944628306907</v>
      </c>
      <c r="G421" s="1">
        <f t="shared" si="87"/>
        <v>1484.6686238582481</v>
      </c>
      <c r="H421" s="1">
        <f t="shared" si="87"/>
        <v>2973.7815592115194</v>
      </c>
      <c r="I421" s="1">
        <f t="shared" si="87"/>
        <v>4716.5611545213142</v>
      </c>
      <c r="J421" s="1">
        <f t="shared" si="87"/>
        <v>7438.7583885783724</v>
      </c>
      <c r="K421" s="1">
        <f t="shared" si="87"/>
        <v>11448.568106182693</v>
      </c>
      <c r="N421" s="1"/>
      <c r="O421" s="1"/>
      <c r="P421" s="1"/>
      <c r="Q421" s="1"/>
      <c r="R421" s="1"/>
      <c r="S421" s="1"/>
      <c r="T421" s="1"/>
      <c r="U421" s="1"/>
      <c r="V421" s="1"/>
      <c r="W421" s="1"/>
    </row>
    <row r="422" spans="1:26" ht="14.5" outlineLevel="1">
      <c r="A422" s="16"/>
      <c r="B422" s="1"/>
      <c r="C422" s="1"/>
      <c r="D422" s="1"/>
      <c r="E422" s="1"/>
      <c r="F422" s="1"/>
      <c r="G422" s="1"/>
      <c r="H422" s="1"/>
      <c r="I422" s="1"/>
      <c r="J422" s="1"/>
      <c r="K422" s="1"/>
    </row>
    <row r="423" spans="1:26" ht="14.5" outlineLevel="1">
      <c r="A423" s="16" t="s">
        <v>58</v>
      </c>
      <c r="B423" s="3"/>
      <c r="C423" s="3"/>
      <c r="D423" s="3"/>
      <c r="E423" s="3"/>
      <c r="F423" s="3"/>
      <c r="G423" s="3"/>
      <c r="H423" s="3"/>
      <c r="I423" s="3"/>
      <c r="J423" s="3"/>
      <c r="K423" s="3"/>
    </row>
    <row r="424" spans="1:26" ht="14.5" outlineLevel="1">
      <c r="A424" s="24" t="s">
        <v>39</v>
      </c>
      <c r="B424" s="23"/>
      <c r="C424" s="23"/>
      <c r="D424" s="23"/>
      <c r="E424" s="23"/>
      <c r="F424" s="23"/>
      <c r="G424" s="23"/>
      <c r="H424" s="23"/>
      <c r="I424" s="23"/>
      <c r="J424" s="23"/>
      <c r="K424" s="23"/>
      <c r="L424" s="32"/>
    </row>
    <row r="425" spans="1:26" ht="14.5" outlineLevel="1">
      <c r="A425" s="23"/>
      <c r="B425" s="69">
        <v>2010</v>
      </c>
      <c r="C425" s="69">
        <v>2020</v>
      </c>
      <c r="D425" s="69">
        <v>2030</v>
      </c>
      <c r="E425" s="69">
        <v>2040</v>
      </c>
      <c r="F425" s="69">
        <v>2050</v>
      </c>
      <c r="G425" s="69">
        <v>2060</v>
      </c>
      <c r="H425" s="69">
        <v>2070</v>
      </c>
      <c r="I425" s="69">
        <v>2080</v>
      </c>
      <c r="J425" s="69">
        <v>2090</v>
      </c>
      <c r="K425" s="69">
        <v>2100</v>
      </c>
      <c r="L425" s="6"/>
      <c r="O425" s="1"/>
      <c r="P425" s="1"/>
      <c r="Q425" s="1"/>
      <c r="R425" s="1"/>
      <c r="S425" s="1"/>
      <c r="T425" s="1"/>
      <c r="U425" s="1"/>
      <c r="V425" s="1"/>
      <c r="W425" s="1"/>
      <c r="X425" s="1"/>
      <c r="Y425" s="1"/>
      <c r="Z425" s="1"/>
    </row>
    <row r="426" spans="1:26" ht="14.5" outlineLevel="1">
      <c r="A426" s="23" t="s">
        <v>5</v>
      </c>
      <c r="B426" s="46">
        <f t="shared" ref="B426:K426" si="88">B370*B10</f>
        <v>48.705992307982498</v>
      </c>
      <c r="C426" s="46">
        <f t="shared" si="88"/>
        <v>65.116276049624062</v>
      </c>
      <c r="D426" s="46">
        <f t="shared" si="88"/>
        <v>89.58371329958608</v>
      </c>
      <c r="E426" s="46">
        <f t="shared" si="88"/>
        <v>135.97854351117365</v>
      </c>
      <c r="F426" s="46">
        <f t="shared" si="88"/>
        <v>193.04401614192884</v>
      </c>
      <c r="G426" s="46">
        <f t="shared" si="88"/>
        <v>315.40847559718623</v>
      </c>
      <c r="H426" s="46">
        <f t="shared" si="88"/>
        <v>469.03758955650108</v>
      </c>
      <c r="I426" s="46">
        <f t="shared" si="88"/>
        <v>679.4827502839961</v>
      </c>
      <c r="J426" s="46">
        <f t="shared" si="88"/>
        <v>1431.5359132283756</v>
      </c>
      <c r="K426" s="46">
        <f t="shared" si="88"/>
        <v>2689.593922598252</v>
      </c>
      <c r="L426" s="6"/>
      <c r="O426" s="1"/>
      <c r="P426" s="1"/>
      <c r="Q426" s="1"/>
      <c r="R426" s="1"/>
      <c r="S426" s="1"/>
      <c r="T426" s="1"/>
      <c r="U426" s="1"/>
      <c r="V426" s="1"/>
      <c r="W426" s="1"/>
      <c r="X426" s="1"/>
      <c r="Y426" s="1"/>
      <c r="Z426" s="1"/>
    </row>
    <row r="427" spans="1:26" ht="14.5" outlineLevel="1">
      <c r="A427" s="23" t="s">
        <v>6</v>
      </c>
      <c r="B427" s="46">
        <f t="shared" ref="B427:K427" si="89">B371*B11</f>
        <v>152.67081993272404</v>
      </c>
      <c r="C427" s="46">
        <f t="shared" si="89"/>
        <v>323.76303973045259</v>
      </c>
      <c r="D427" s="46">
        <f t="shared" si="89"/>
        <v>601.34757468354167</v>
      </c>
      <c r="E427" s="46">
        <f t="shared" si="89"/>
        <v>947.06339900183536</v>
      </c>
      <c r="F427" s="46">
        <f t="shared" si="89"/>
        <v>1229.5043999696577</v>
      </c>
      <c r="G427" s="46">
        <f t="shared" si="89"/>
        <v>1451.6272516402273</v>
      </c>
      <c r="H427" s="46">
        <f t="shared" si="89"/>
        <v>1677.4083808300975</v>
      </c>
      <c r="I427" s="46">
        <f t="shared" si="89"/>
        <v>1817.87697831018</v>
      </c>
      <c r="J427" s="46">
        <f t="shared" si="89"/>
        <v>2113.8392569529419</v>
      </c>
      <c r="K427" s="46">
        <f t="shared" si="89"/>
        <v>2411.351814201545</v>
      </c>
      <c r="L427" s="6"/>
      <c r="O427" s="1"/>
      <c r="P427" s="1"/>
      <c r="Q427" s="1"/>
      <c r="R427" s="1"/>
      <c r="S427" s="1"/>
      <c r="T427" s="1"/>
      <c r="U427" s="1"/>
      <c r="V427" s="1"/>
      <c r="W427" s="1"/>
      <c r="X427" s="1"/>
      <c r="Y427" s="1"/>
      <c r="Z427" s="1"/>
    </row>
    <row r="428" spans="1:26" ht="14.5" outlineLevel="1">
      <c r="A428" s="23" t="s">
        <v>11</v>
      </c>
      <c r="B428" s="46">
        <f t="shared" ref="B428:K428" si="90">B372*B12</f>
        <v>1152.6721125489228</v>
      </c>
      <c r="C428" s="46">
        <f t="shared" si="90"/>
        <v>1791.7681500476933</v>
      </c>
      <c r="D428" s="46">
        <f t="shared" si="90"/>
        <v>2678.2377640041477</v>
      </c>
      <c r="E428" s="46">
        <f t="shared" si="90"/>
        <v>3860.0659896389507</v>
      </c>
      <c r="F428" s="46">
        <f t="shared" si="90"/>
        <v>5492.5837997176068</v>
      </c>
      <c r="G428" s="46">
        <f t="shared" si="90"/>
        <v>7548.2807618340166</v>
      </c>
      <c r="H428" s="46">
        <f t="shared" si="90"/>
        <v>10102.09851524156</v>
      </c>
      <c r="I428" s="46">
        <f t="shared" si="90"/>
        <v>13002.898491018988</v>
      </c>
      <c r="J428" s="46">
        <f t="shared" si="90"/>
        <v>16242.926524950792</v>
      </c>
      <c r="K428" s="46">
        <f t="shared" si="90"/>
        <v>19781.643019027721</v>
      </c>
      <c r="L428" s="6"/>
      <c r="O428" s="1"/>
      <c r="P428" s="1"/>
      <c r="Q428" s="1"/>
      <c r="R428" s="1"/>
      <c r="S428" s="1"/>
      <c r="T428" s="1"/>
      <c r="U428" s="1"/>
      <c r="V428" s="1"/>
      <c r="W428" s="1"/>
      <c r="X428" s="1"/>
      <c r="Y428" s="1"/>
      <c r="Z428" s="1"/>
    </row>
    <row r="429" spans="1:26" ht="14.5" outlineLevel="1">
      <c r="A429" s="23" t="s">
        <v>2</v>
      </c>
      <c r="B429" s="46">
        <f t="shared" ref="B429:K429" si="91">B373*B13</f>
        <v>98.333000181960543</v>
      </c>
      <c r="C429" s="46">
        <f t="shared" si="91"/>
        <v>121.99737497549756</v>
      </c>
      <c r="D429" s="46">
        <f t="shared" si="91"/>
        <v>167.71210999118873</v>
      </c>
      <c r="E429" s="46">
        <f t="shared" si="91"/>
        <v>238.06915048944083</v>
      </c>
      <c r="F429" s="46">
        <f t="shared" si="91"/>
        <v>338.91165512109404</v>
      </c>
      <c r="G429" s="46">
        <f t="shared" si="91"/>
        <v>447.30580803884709</v>
      </c>
      <c r="H429" s="46">
        <f t="shared" si="91"/>
        <v>587.27262894359922</v>
      </c>
      <c r="I429" s="46">
        <f t="shared" si="91"/>
        <v>690.88122791358614</v>
      </c>
      <c r="J429" s="46">
        <f t="shared" si="91"/>
        <v>786.67061658011448</v>
      </c>
      <c r="K429" s="46">
        <f t="shared" si="91"/>
        <v>883.84983399954058</v>
      </c>
      <c r="L429" s="6"/>
      <c r="O429" s="1"/>
      <c r="P429" s="1"/>
      <c r="Q429" s="1"/>
      <c r="R429" s="1"/>
      <c r="S429" s="1"/>
      <c r="T429" s="1"/>
      <c r="U429" s="1"/>
      <c r="V429" s="1"/>
      <c r="W429" s="1"/>
      <c r="X429" s="1"/>
      <c r="Y429" s="1"/>
      <c r="Z429" s="1"/>
    </row>
    <row r="430" spans="1:26" ht="14.5" outlineLevel="1">
      <c r="A430" s="23" t="s">
        <v>3</v>
      </c>
      <c r="B430" s="46">
        <f t="shared" ref="B430:K430" si="92">B374*B14</f>
        <v>190.53752023879716</v>
      </c>
      <c r="C430" s="46">
        <f t="shared" si="92"/>
        <v>260.41674782436763</v>
      </c>
      <c r="D430" s="46">
        <f t="shared" si="92"/>
        <v>347.36819885327935</v>
      </c>
      <c r="E430" s="46">
        <f t="shared" si="92"/>
        <v>474.56519228303648</v>
      </c>
      <c r="F430" s="46">
        <f t="shared" si="92"/>
        <v>632.69102879944194</v>
      </c>
      <c r="G430" s="46">
        <f t="shared" si="92"/>
        <v>714.81200236021857</v>
      </c>
      <c r="H430" s="46">
        <f t="shared" si="92"/>
        <v>999.74817902025109</v>
      </c>
      <c r="I430" s="46">
        <f t="shared" si="92"/>
        <v>1439.4771158468825</v>
      </c>
      <c r="J430" s="46">
        <f t="shared" si="92"/>
        <v>2032.811627109978</v>
      </c>
      <c r="K430" s="46">
        <f t="shared" si="92"/>
        <v>2783.6175907334427</v>
      </c>
      <c r="L430" s="6"/>
      <c r="O430" s="1"/>
      <c r="P430" s="1"/>
      <c r="Q430" s="1"/>
      <c r="R430" s="1"/>
      <c r="S430" s="1"/>
      <c r="T430" s="1"/>
      <c r="U430" s="1"/>
      <c r="V430" s="1"/>
      <c r="W430" s="1"/>
      <c r="X430" s="1"/>
      <c r="Y430" s="1"/>
      <c r="Z430" s="1"/>
    </row>
    <row r="431" spans="1:26" ht="14.5" outlineLevel="1">
      <c r="A431" s="23" t="s">
        <v>4</v>
      </c>
      <c r="B431" s="46">
        <f t="shared" ref="B431:K431" si="93">B375*B15</f>
        <v>132.09084609046849</v>
      </c>
      <c r="C431" s="46">
        <f t="shared" si="93"/>
        <v>171.04519029830755</v>
      </c>
      <c r="D431" s="46">
        <f t="shared" si="93"/>
        <v>215.10999084401027</v>
      </c>
      <c r="E431" s="46">
        <f t="shared" si="93"/>
        <v>277.85881434320271</v>
      </c>
      <c r="F431" s="46">
        <f t="shared" si="93"/>
        <v>348.46824515664343</v>
      </c>
      <c r="G431" s="46">
        <f t="shared" si="93"/>
        <v>461.28088695685886</v>
      </c>
      <c r="H431" s="46">
        <f t="shared" si="93"/>
        <v>597.60892589284492</v>
      </c>
      <c r="I431" s="46">
        <f t="shared" si="93"/>
        <v>652.3144092</v>
      </c>
      <c r="J431" s="46">
        <f t="shared" si="93"/>
        <v>724.66450014000009</v>
      </c>
      <c r="K431" s="46">
        <f t="shared" si="93"/>
        <v>842.20408032178807</v>
      </c>
      <c r="L431" s="6"/>
      <c r="O431" s="1"/>
      <c r="P431" s="1"/>
      <c r="Q431" s="1"/>
      <c r="R431" s="1"/>
      <c r="S431" s="1"/>
      <c r="T431" s="1"/>
      <c r="U431" s="1"/>
      <c r="V431" s="1"/>
      <c r="W431" s="1"/>
      <c r="X431" s="1"/>
      <c r="Y431" s="1"/>
      <c r="Z431" s="1"/>
    </row>
    <row r="432" spans="1:26" ht="14.5" outlineLevel="1">
      <c r="A432" s="23" t="s">
        <v>0</v>
      </c>
      <c r="B432" s="46">
        <f t="shared" ref="B432:K432" si="94">B376*B16</f>
        <v>2045.4427912115862</v>
      </c>
      <c r="C432" s="46">
        <f t="shared" si="94"/>
        <v>3014.610081636738</v>
      </c>
      <c r="D432" s="46">
        <f t="shared" si="94"/>
        <v>4443.6632003175055</v>
      </c>
      <c r="E432" s="46">
        <f t="shared" si="94"/>
        <v>6339.8854612891664</v>
      </c>
      <c r="F432" s="46">
        <f t="shared" si="94"/>
        <v>8913.01285235455</v>
      </c>
      <c r="G432" s="46">
        <f t="shared" si="94"/>
        <v>12221.318565330692</v>
      </c>
      <c r="H432" s="46">
        <f t="shared" si="94"/>
        <v>16423.532193673611</v>
      </c>
      <c r="I432" s="46">
        <f t="shared" si="94"/>
        <v>21323.271337004189</v>
      </c>
      <c r="J432" s="46">
        <f t="shared" si="94"/>
        <v>26924.624233077011</v>
      </c>
      <c r="K432" s="46">
        <f t="shared" si="94"/>
        <v>33048.352936520001</v>
      </c>
      <c r="L432" s="6"/>
      <c r="O432" s="1"/>
      <c r="P432" s="1"/>
      <c r="Q432" s="1"/>
      <c r="R432" s="1"/>
      <c r="S432" s="1"/>
      <c r="T432" s="1"/>
      <c r="U432" s="1"/>
      <c r="V432" s="1"/>
      <c r="W432" s="1"/>
      <c r="X432" s="1"/>
      <c r="Y432" s="1"/>
      <c r="Z432" s="1"/>
    </row>
    <row r="433" spans="1:26" ht="14.5" outlineLevel="1">
      <c r="A433" s="23" t="s">
        <v>1</v>
      </c>
      <c r="B433" s="46">
        <f t="shared" ref="B433:K433" si="95">B377*B17</f>
        <v>437.64377978694125</v>
      </c>
      <c r="C433" s="46">
        <f t="shared" si="95"/>
        <v>562.15199154400182</v>
      </c>
      <c r="D433" s="46">
        <f t="shared" si="95"/>
        <v>708.81012305017805</v>
      </c>
      <c r="E433" s="46">
        <f t="shared" si="95"/>
        <v>865.25044859356228</v>
      </c>
      <c r="F433" s="46">
        <f t="shared" si="95"/>
        <v>1053.4517402642227</v>
      </c>
      <c r="G433" s="46">
        <f t="shared" si="95"/>
        <v>1241.5169560711176</v>
      </c>
      <c r="H433" s="46">
        <f t="shared" si="95"/>
        <v>1438.9191782703742</v>
      </c>
      <c r="I433" s="46">
        <f t="shared" si="95"/>
        <v>1632.5221824843873</v>
      </c>
      <c r="J433" s="46">
        <f t="shared" si="95"/>
        <v>1834.9742329128906</v>
      </c>
      <c r="K433" s="46">
        <f t="shared" si="95"/>
        <v>2054.52533862787</v>
      </c>
      <c r="L433" s="6"/>
      <c r="O433" s="1"/>
      <c r="P433" s="1"/>
      <c r="Q433" s="1"/>
      <c r="R433" s="1"/>
      <c r="S433" s="1"/>
      <c r="T433" s="1"/>
      <c r="U433" s="1"/>
      <c r="V433" s="1"/>
      <c r="W433" s="1"/>
      <c r="X433" s="1"/>
      <c r="Y433" s="1"/>
      <c r="Z433" s="1"/>
    </row>
    <row r="434" spans="1:26" ht="14.5" outlineLevel="1">
      <c r="A434" s="23" t="s">
        <v>7</v>
      </c>
      <c r="B434" s="46">
        <f t="shared" ref="B434:K434" si="96">B378*B18</f>
        <v>873.21058066793341</v>
      </c>
      <c r="C434" s="46">
        <f t="shared" si="96"/>
        <v>1482.0143748098028</v>
      </c>
      <c r="D434" s="46">
        <f t="shared" si="96"/>
        <v>2235.0783761534158</v>
      </c>
      <c r="E434" s="46">
        <f t="shared" si="96"/>
        <v>3030.7692839131123</v>
      </c>
      <c r="F434" s="46">
        <f t="shared" si="96"/>
        <v>3956.1052517211338</v>
      </c>
      <c r="G434" s="46">
        <f t="shared" si="96"/>
        <v>4686.9929013493456</v>
      </c>
      <c r="H434" s="46">
        <f t="shared" si="96"/>
        <v>5366.7524287543174</v>
      </c>
      <c r="I434" s="46">
        <f t="shared" si="96"/>
        <v>6291.9362579736044</v>
      </c>
      <c r="J434" s="46">
        <f t="shared" si="96"/>
        <v>7154.4229845928367</v>
      </c>
      <c r="K434" s="46">
        <f t="shared" si="96"/>
        <v>7926.4614918513516</v>
      </c>
      <c r="L434" s="6"/>
      <c r="O434" s="1"/>
      <c r="P434" s="1"/>
      <c r="Q434" s="1"/>
      <c r="R434" s="1"/>
      <c r="S434" s="1"/>
      <c r="T434" s="1"/>
      <c r="U434" s="1"/>
      <c r="V434" s="1"/>
      <c r="W434" s="1"/>
      <c r="X434" s="1"/>
      <c r="Y434" s="1"/>
      <c r="Z434" s="1"/>
    </row>
    <row r="435" spans="1:26" ht="14.5" outlineLevel="1">
      <c r="A435" s="23" t="s">
        <v>8</v>
      </c>
      <c r="B435" s="46">
        <f t="shared" ref="B435:K435" si="97">B379*B19</f>
        <v>95.765182620515148</v>
      </c>
      <c r="C435" s="46">
        <f t="shared" si="97"/>
        <v>146.05808702606839</v>
      </c>
      <c r="D435" s="46">
        <f t="shared" si="97"/>
        <v>224.84474970201484</v>
      </c>
      <c r="E435" s="46">
        <f t="shared" si="97"/>
        <v>379.33821080614729</v>
      </c>
      <c r="F435" s="46">
        <f t="shared" si="97"/>
        <v>621.33874482764713</v>
      </c>
      <c r="G435" s="46">
        <f t="shared" si="97"/>
        <v>1660.1148231787961</v>
      </c>
      <c r="H435" s="46">
        <f t="shared" si="97"/>
        <v>3453.7522444592555</v>
      </c>
      <c r="I435" s="46">
        <f t="shared" si="97"/>
        <v>5546.9435003661902</v>
      </c>
      <c r="J435" s="46">
        <f t="shared" si="97"/>
        <v>8648.4833682633725</v>
      </c>
      <c r="K435" s="46">
        <f t="shared" si="97"/>
        <v>12894.988604947708</v>
      </c>
      <c r="L435" s="6"/>
      <c r="O435" s="1"/>
      <c r="P435" s="1"/>
      <c r="Q435" s="1"/>
      <c r="R435" s="1"/>
      <c r="S435" s="1"/>
      <c r="T435" s="1"/>
      <c r="U435" s="1"/>
      <c r="V435" s="1"/>
      <c r="W435" s="1"/>
      <c r="X435" s="1"/>
      <c r="Y435" s="1"/>
      <c r="Z435" s="1"/>
    </row>
    <row r="436" spans="1:26" ht="14.5" outlineLevel="1">
      <c r="A436" s="23" t="s">
        <v>89</v>
      </c>
      <c r="B436" s="46">
        <f>SUM(B426:B435)</f>
        <v>5227.0726255878326</v>
      </c>
      <c r="C436" s="46">
        <f t="shared" ref="C436:K436" si="98">SUM(C426:C435)</f>
        <v>7938.9413139425542</v>
      </c>
      <c r="D436" s="46">
        <f t="shared" si="98"/>
        <v>11711.755800898869</v>
      </c>
      <c r="E436" s="46">
        <f t="shared" si="98"/>
        <v>16548.844493869627</v>
      </c>
      <c r="F436" s="46">
        <f t="shared" si="98"/>
        <v>22779.111734073929</v>
      </c>
      <c r="G436" s="46">
        <f t="shared" si="98"/>
        <v>30748.658432357308</v>
      </c>
      <c r="H436" s="46">
        <f t="shared" si="98"/>
        <v>41116.130264642408</v>
      </c>
      <c r="I436" s="46">
        <f t="shared" si="98"/>
        <v>53077.604250402008</v>
      </c>
      <c r="J436" s="46">
        <f t="shared" si="98"/>
        <v>67894.953257808316</v>
      </c>
      <c r="K436" s="46">
        <f t="shared" si="98"/>
        <v>85316.588632829225</v>
      </c>
      <c r="L436" s="6"/>
      <c r="O436" s="1"/>
      <c r="P436" s="1"/>
      <c r="Q436" s="1"/>
      <c r="R436" s="1"/>
      <c r="S436" s="1"/>
      <c r="T436" s="1"/>
      <c r="U436" s="1"/>
      <c r="V436" s="1"/>
      <c r="W436" s="1"/>
      <c r="X436" s="1"/>
      <c r="Y436" s="1"/>
    </row>
    <row r="437" spans="1:26" outlineLevel="1"/>
    <row r="438" spans="1:26" outlineLevel="1">
      <c r="A438" t="s">
        <v>249</v>
      </c>
    </row>
    <row r="439" spans="1:26" ht="14.5" outlineLevel="1">
      <c r="A439" s="18" t="s">
        <v>41</v>
      </c>
      <c r="B439" s="17"/>
      <c r="C439" s="17"/>
      <c r="D439" s="17"/>
      <c r="E439" s="17"/>
      <c r="F439" s="17"/>
      <c r="G439" s="17"/>
      <c r="H439" s="17"/>
      <c r="I439" s="17"/>
      <c r="J439" s="17"/>
      <c r="K439" s="17"/>
    </row>
    <row r="440" spans="1:26" ht="14.5" outlineLevel="1">
      <c r="A440" s="17"/>
      <c r="B440" s="70">
        <v>2010</v>
      </c>
      <c r="C440" s="70">
        <v>2020</v>
      </c>
      <c r="D440" s="70">
        <v>2030</v>
      </c>
      <c r="E440" s="70">
        <v>2040</v>
      </c>
      <c r="F440" s="70">
        <v>2050</v>
      </c>
      <c r="G440" s="70">
        <v>2060</v>
      </c>
      <c r="H440" s="70">
        <v>2070</v>
      </c>
      <c r="I440" s="70">
        <v>2080</v>
      </c>
      <c r="J440" s="70">
        <v>2090</v>
      </c>
      <c r="K440" s="70">
        <v>2100</v>
      </c>
      <c r="O440" s="2"/>
      <c r="P440" s="2"/>
      <c r="Q440" s="2"/>
      <c r="R440" s="2"/>
      <c r="S440" s="2"/>
      <c r="T440" s="2"/>
      <c r="U440" s="2"/>
      <c r="V440" s="2"/>
      <c r="W440" s="2"/>
      <c r="X440" s="2"/>
      <c r="Y440" s="2"/>
      <c r="Z440" s="2"/>
    </row>
    <row r="441" spans="1:26" ht="14.5" outlineLevel="1">
      <c r="A441" s="17" t="s">
        <v>5</v>
      </c>
      <c r="B441" s="47">
        <f t="shared" ref="B441:K441" si="99">B412*B10/1000</f>
        <v>0.11729198769560906</v>
      </c>
      <c r="C441" s="47">
        <f t="shared" si="99"/>
        <v>0.14181672499660022</v>
      </c>
      <c r="D441" s="47">
        <f t="shared" si="99"/>
        <v>0.18186931936799744</v>
      </c>
      <c r="E441" s="47">
        <f t="shared" si="99"/>
        <v>0.25733167758826236</v>
      </c>
      <c r="F441" s="47">
        <f t="shared" si="99"/>
        <v>0.34054279433158335</v>
      </c>
      <c r="G441" s="47">
        <f t="shared" si="99"/>
        <v>0.51865813674303185</v>
      </c>
      <c r="H441" s="47">
        <f t="shared" si="99"/>
        <v>0.71896536647260356</v>
      </c>
      <c r="I441" s="47">
        <f t="shared" si="99"/>
        <v>0.97089271402781352</v>
      </c>
      <c r="J441" s="47">
        <f t="shared" si="99"/>
        <v>1.9067227074812085</v>
      </c>
      <c r="K441" s="47">
        <f t="shared" si="99"/>
        <v>3.3393696110314108</v>
      </c>
      <c r="L441" s="38"/>
      <c r="M441" s="39"/>
      <c r="O441" s="2"/>
      <c r="P441" s="2"/>
      <c r="Q441" s="2"/>
      <c r="R441" s="2"/>
      <c r="S441" s="2"/>
      <c r="T441" s="2"/>
      <c r="U441" s="2"/>
      <c r="V441" s="2"/>
      <c r="W441" s="2"/>
      <c r="X441" s="2"/>
      <c r="Y441" s="2"/>
      <c r="Z441" s="2"/>
    </row>
    <row r="442" spans="1:26" ht="14.5" outlineLevel="1">
      <c r="A442" s="17" t="s">
        <v>6</v>
      </c>
      <c r="B442" s="47">
        <f t="shared" ref="B442:K442" si="100">B413*B11/1000</f>
        <v>0.34076699680535949</v>
      </c>
      <c r="C442" s="47">
        <f t="shared" si="100"/>
        <v>0.6212852779879573</v>
      </c>
      <c r="D442" s="47">
        <f t="shared" si="100"/>
        <v>1.0756769003986586</v>
      </c>
      <c r="E442" s="47">
        <f t="shared" si="100"/>
        <v>1.579166114932671</v>
      </c>
      <c r="F442" s="47">
        <f t="shared" si="100"/>
        <v>1.9110468580965649</v>
      </c>
      <c r="G442" s="47">
        <f t="shared" si="100"/>
        <v>2.1032400657473187</v>
      </c>
      <c r="H442" s="47">
        <f t="shared" si="100"/>
        <v>2.2655050109157244</v>
      </c>
      <c r="I442" s="47">
        <f t="shared" si="100"/>
        <v>2.2886700861983149</v>
      </c>
      <c r="J442" s="47">
        <f t="shared" si="100"/>
        <v>2.4807508426987823</v>
      </c>
      <c r="K442" s="47">
        <f t="shared" si="100"/>
        <v>2.6379359809485048</v>
      </c>
      <c r="L442" s="38"/>
      <c r="M442" s="41"/>
      <c r="O442" s="2"/>
      <c r="P442" s="2"/>
      <c r="Q442" s="2"/>
      <c r="R442" s="2"/>
      <c r="S442" s="2"/>
      <c r="T442" s="2"/>
      <c r="U442" s="2"/>
      <c r="V442" s="2"/>
      <c r="W442" s="2"/>
      <c r="X442" s="2"/>
      <c r="Y442" s="2"/>
      <c r="Z442" s="2"/>
    </row>
    <row r="443" spans="1:26" ht="14.5" outlineLevel="1">
      <c r="A443" s="17" t="s">
        <v>11</v>
      </c>
      <c r="B443" s="47">
        <f t="shared" ref="B443:K443" si="101">B414*B12/1000</f>
        <v>2.4573152557943438</v>
      </c>
      <c r="C443" s="47">
        <f t="shared" si="101"/>
        <v>3.4543488429486238</v>
      </c>
      <c r="D443" s="47">
        <f t="shared" si="101"/>
        <v>4.8127751005542949</v>
      </c>
      <c r="E443" s="47">
        <f t="shared" si="101"/>
        <v>6.465175546676849</v>
      </c>
      <c r="F443" s="47">
        <f t="shared" si="101"/>
        <v>8.5743620690809657</v>
      </c>
      <c r="G443" s="47">
        <f t="shared" si="101"/>
        <v>10.983002364270622</v>
      </c>
      <c r="H443" s="47">
        <f t="shared" si="101"/>
        <v>13.700372925525009</v>
      </c>
      <c r="I443" s="47">
        <f t="shared" si="101"/>
        <v>16.437605319216768</v>
      </c>
      <c r="J443" s="47">
        <f t="shared" si="101"/>
        <v>19.139910122947363</v>
      </c>
      <c r="K443" s="47">
        <f t="shared" si="101"/>
        <v>21.727800234093372</v>
      </c>
      <c r="L443" s="38"/>
      <c r="M443" s="45"/>
      <c r="O443" s="2"/>
      <c r="P443" s="2"/>
      <c r="Q443" s="2"/>
      <c r="R443" s="2"/>
      <c r="S443" s="2"/>
      <c r="T443" s="2"/>
      <c r="U443" s="2"/>
      <c r="V443" s="2"/>
      <c r="W443" s="2"/>
      <c r="X443" s="2"/>
      <c r="Y443" s="2"/>
      <c r="Z443" s="2"/>
    </row>
    <row r="444" spans="1:26" ht="14.5" outlineLevel="1">
      <c r="A444" s="17" t="s">
        <v>2</v>
      </c>
      <c r="B444" s="47">
        <f t="shared" ref="B444:K444" si="102">B415*B13/1000</f>
        <v>0.23966486182590896</v>
      </c>
      <c r="C444" s="47">
        <f t="shared" si="102"/>
        <v>0.24294967264696701</v>
      </c>
      <c r="D444" s="47">
        <f t="shared" si="102"/>
        <v>0.31133126766137553</v>
      </c>
      <c r="E444" s="47">
        <f t="shared" si="102"/>
        <v>0.41195893272961409</v>
      </c>
      <c r="F444" s="47">
        <f t="shared" si="102"/>
        <v>0.54667572737551839</v>
      </c>
      <c r="G444" s="47">
        <f t="shared" si="102"/>
        <v>0.67257436350903332</v>
      </c>
      <c r="H444" s="47">
        <f t="shared" si="102"/>
        <v>0.823129216660764</v>
      </c>
      <c r="I444" s="47">
        <f t="shared" si="102"/>
        <v>0.90265986834453349</v>
      </c>
      <c r="J444" s="47">
        <f t="shared" si="102"/>
        <v>0.95808966570693865</v>
      </c>
      <c r="K444" s="47">
        <f t="shared" si="102"/>
        <v>1.0034233350345103</v>
      </c>
      <c r="L444" s="38"/>
      <c r="M444" s="45"/>
      <c r="O444" s="2"/>
      <c r="P444" s="2"/>
      <c r="Q444" s="2"/>
      <c r="R444" s="2"/>
      <c r="S444" s="2"/>
      <c r="T444" s="2"/>
      <c r="U444" s="2"/>
      <c r="V444" s="2"/>
      <c r="W444" s="2"/>
      <c r="X444" s="2"/>
      <c r="Y444" s="2"/>
      <c r="Z444" s="2"/>
    </row>
    <row r="445" spans="1:26" ht="14.5" outlineLevel="1">
      <c r="A445" s="17" t="s">
        <v>3</v>
      </c>
      <c r="B445" s="47">
        <f t="shared" ref="B445:K445" si="103">B416*B14/1000</f>
        <v>0.40968346538502753</v>
      </c>
      <c r="C445" s="47">
        <f t="shared" si="103"/>
        <v>0.50639427200763576</v>
      </c>
      <c r="D445" s="47">
        <f t="shared" si="103"/>
        <v>0.62965465054796832</v>
      </c>
      <c r="E445" s="47">
        <f t="shared" si="103"/>
        <v>0.80186401565019128</v>
      </c>
      <c r="F445" s="47">
        <f t="shared" si="103"/>
        <v>0.9965268506500593</v>
      </c>
      <c r="G445" s="47">
        <f t="shared" si="103"/>
        <v>1.0494980827292724</v>
      </c>
      <c r="H445" s="47">
        <f t="shared" si="103"/>
        <v>1.3682735135160715</v>
      </c>
      <c r="I445" s="47">
        <f t="shared" si="103"/>
        <v>1.8364518598908222</v>
      </c>
      <c r="J445" s="47">
        <f t="shared" si="103"/>
        <v>2.4174884307485995</v>
      </c>
      <c r="K445" s="47">
        <f t="shared" si="103"/>
        <v>3.0858110192257096</v>
      </c>
      <c r="L445" s="38"/>
      <c r="M445" s="45"/>
      <c r="O445" s="2"/>
      <c r="P445" s="2"/>
      <c r="Q445" s="2"/>
      <c r="R445" s="2"/>
      <c r="S445" s="2"/>
      <c r="T445" s="2"/>
      <c r="U445" s="2"/>
      <c r="V445" s="2"/>
      <c r="W445" s="2"/>
      <c r="X445" s="2"/>
      <c r="Y445" s="2"/>
      <c r="Z445" s="2"/>
    </row>
    <row r="446" spans="1:26" ht="14.5" outlineLevel="1">
      <c r="A446" s="17" t="s">
        <v>4</v>
      </c>
      <c r="B446" s="47">
        <f t="shared" ref="B446:K446" si="104">B417*B15/1000</f>
        <v>0.31809634010488302</v>
      </c>
      <c r="C446" s="47">
        <f t="shared" si="104"/>
        <v>0.37251928682224267</v>
      </c>
      <c r="D446" s="47">
        <f t="shared" si="104"/>
        <v>0.43670781421199545</v>
      </c>
      <c r="E446" s="47">
        <f t="shared" si="104"/>
        <v>0.52583203924188537</v>
      </c>
      <c r="F446" s="47">
        <f t="shared" si="104"/>
        <v>0.61472172156955052</v>
      </c>
      <c r="G446" s="47">
        <f t="shared" si="104"/>
        <v>0.75853093323263843</v>
      </c>
      <c r="H446" s="47">
        <f t="shared" si="104"/>
        <v>0.91604624017045999</v>
      </c>
      <c r="I446" s="47">
        <f t="shared" si="104"/>
        <v>0.93207267864111731</v>
      </c>
      <c r="J446" s="47">
        <f t="shared" si="104"/>
        <v>0.96521103309688805</v>
      </c>
      <c r="K446" s="47">
        <f t="shared" si="104"/>
        <v>1.0456711284491302</v>
      </c>
      <c r="L446" s="38"/>
      <c r="M446" s="45"/>
      <c r="O446" s="2"/>
      <c r="P446" s="2"/>
      <c r="Q446" s="2"/>
      <c r="R446" s="2"/>
      <c r="S446" s="2"/>
      <c r="T446" s="2"/>
      <c r="U446" s="2"/>
      <c r="V446" s="2"/>
      <c r="W446" s="2"/>
      <c r="X446" s="2"/>
      <c r="Y446" s="2"/>
      <c r="Z446" s="2"/>
    </row>
    <row r="447" spans="1:26" ht="14.5" outlineLevel="1">
      <c r="A447" s="17" t="s">
        <v>0</v>
      </c>
      <c r="B447" s="47">
        <f t="shared" ref="B447:K447" si="105">B418*B16/1000</f>
        <v>4.2220803876535697</v>
      </c>
      <c r="C447" s="47">
        <f t="shared" si="105"/>
        <v>5.6275874682169418</v>
      </c>
      <c r="D447" s="47">
        <f t="shared" si="105"/>
        <v>7.7325854250157331</v>
      </c>
      <c r="E447" s="47">
        <f t="shared" si="105"/>
        <v>10.28389155699143</v>
      </c>
      <c r="F447" s="47">
        <f t="shared" si="105"/>
        <v>13.476995838929286</v>
      </c>
      <c r="G447" s="47">
        <f t="shared" si="105"/>
        <v>17.225788523376874</v>
      </c>
      <c r="H447" s="47">
        <f t="shared" si="105"/>
        <v>21.578442639589785</v>
      </c>
      <c r="I447" s="47">
        <f t="shared" si="105"/>
        <v>26.115590473593077</v>
      </c>
      <c r="J447" s="47">
        <f t="shared" si="105"/>
        <v>30.738887976120274</v>
      </c>
      <c r="K447" s="47">
        <f t="shared" si="105"/>
        <v>35.17068332889329</v>
      </c>
      <c r="L447" s="38"/>
      <c r="M447" s="45"/>
      <c r="O447" s="2"/>
      <c r="P447" s="2"/>
      <c r="Q447" s="2"/>
      <c r="R447" s="2"/>
      <c r="S447" s="2"/>
      <c r="T447" s="2"/>
      <c r="U447" s="2"/>
      <c r="V447" s="2"/>
      <c r="W447" s="2"/>
      <c r="X447" s="2"/>
      <c r="Y447" s="2"/>
      <c r="Z447" s="2"/>
    </row>
    <row r="448" spans="1:26" ht="14.5" outlineLevel="1">
      <c r="A448" s="17" t="s">
        <v>1</v>
      </c>
      <c r="B448" s="47">
        <f t="shared" ref="B448:K448" si="106">B419*B17/1000</f>
        <v>0.7151584594088467</v>
      </c>
      <c r="C448" s="47">
        <f t="shared" si="106"/>
        <v>0.83078226987821646</v>
      </c>
      <c r="D448" s="47">
        <f t="shared" si="106"/>
        <v>0.97646315861264055</v>
      </c>
      <c r="E448" s="47">
        <f t="shared" si="106"/>
        <v>1.1111182193853553</v>
      </c>
      <c r="F448" s="47">
        <f t="shared" si="106"/>
        <v>1.2610304270353117</v>
      </c>
      <c r="G448" s="47">
        <f t="shared" si="106"/>
        <v>1.3853390012834321</v>
      </c>
      <c r="H448" s="47">
        <f t="shared" si="106"/>
        <v>1.4966914981048591</v>
      </c>
      <c r="I448" s="47">
        <f t="shared" si="106"/>
        <v>1.582878086530199</v>
      </c>
      <c r="J448" s="47">
        <f t="shared" si="106"/>
        <v>1.6584822611785541</v>
      </c>
      <c r="K448" s="47">
        <f t="shared" si="106"/>
        <v>1.730951292391727</v>
      </c>
      <c r="L448" s="38"/>
      <c r="M448" s="45"/>
      <c r="O448" s="2"/>
      <c r="P448" s="2"/>
      <c r="Q448" s="2"/>
      <c r="R448" s="2"/>
      <c r="S448" s="2"/>
      <c r="T448" s="2"/>
      <c r="U448" s="2"/>
      <c r="V448" s="2"/>
      <c r="W448" s="2"/>
      <c r="X448" s="2"/>
      <c r="Y448" s="2"/>
      <c r="Z448" s="2"/>
    </row>
    <row r="449" spans="1:26" ht="14.5" outlineLevel="1">
      <c r="A449" s="17" t="s">
        <v>7</v>
      </c>
      <c r="B449" s="47">
        <f t="shared" ref="B449:K449" si="107">B420*B18/1000</f>
        <v>1.9490387703688181</v>
      </c>
      <c r="C449" s="47">
        <f t="shared" si="107"/>
        <v>2.8439123675217117</v>
      </c>
      <c r="D449" s="47">
        <f t="shared" si="107"/>
        <v>3.9980574979020949</v>
      </c>
      <c r="E449" s="47">
        <f t="shared" si="107"/>
        <v>5.0536090407238596</v>
      </c>
      <c r="F449" s="47">
        <f t="shared" si="107"/>
        <v>6.1490650312333726</v>
      </c>
      <c r="G449" s="47">
        <f t="shared" si="107"/>
        <v>6.7909108532183984</v>
      </c>
      <c r="H449" s="47">
        <f t="shared" si="107"/>
        <v>7.2483270374923379</v>
      </c>
      <c r="I449" s="47">
        <f t="shared" si="107"/>
        <v>7.9214195843310176</v>
      </c>
      <c r="J449" s="47">
        <f t="shared" si="107"/>
        <v>8.3962585090959578</v>
      </c>
      <c r="K449" s="47">
        <f t="shared" si="107"/>
        <v>8.6712763553671124</v>
      </c>
      <c r="L449" s="38"/>
      <c r="M449" s="45"/>
      <c r="O449" s="2"/>
      <c r="P449" s="2"/>
      <c r="Q449" s="2"/>
      <c r="R449" s="2"/>
      <c r="S449" s="2"/>
      <c r="T449" s="2"/>
      <c r="U449" s="2"/>
      <c r="V449" s="2"/>
      <c r="W449" s="2"/>
      <c r="X449" s="2"/>
      <c r="Y449" s="2"/>
      <c r="Z449" s="2"/>
    </row>
    <row r="450" spans="1:26" ht="14.5" outlineLevel="1">
      <c r="A450" s="17" t="s">
        <v>8</v>
      </c>
      <c r="B450" s="47">
        <f t="shared" ref="B450:K450" si="108">B421*B19/1000</f>
        <v>0.23061820711026368</v>
      </c>
      <c r="C450" s="47">
        <f t="shared" si="108"/>
        <v>0.31809987944519497</v>
      </c>
      <c r="D450" s="47">
        <f t="shared" si="108"/>
        <v>0.45647093746851997</v>
      </c>
      <c r="E450" s="47">
        <f t="shared" si="108"/>
        <v>0.71787603867116367</v>
      </c>
      <c r="F450" s="47">
        <f t="shared" si="108"/>
        <v>1.0960838705019464</v>
      </c>
      <c r="G450" s="47">
        <f t="shared" si="108"/>
        <v>2.729895128338407</v>
      </c>
      <c r="H450" s="47">
        <f t="shared" si="108"/>
        <v>5.2940922080278261</v>
      </c>
      <c r="I450" s="47">
        <f t="shared" si="108"/>
        <v>7.9258627645492945</v>
      </c>
      <c r="J450" s="47">
        <f t="shared" si="108"/>
        <v>11.519277631221128</v>
      </c>
      <c r="K450" s="47">
        <f t="shared" si="108"/>
        <v>16.010273045367377</v>
      </c>
      <c r="L450" s="38"/>
      <c r="M450" s="45"/>
      <c r="N450" s="45"/>
      <c r="O450" s="2"/>
      <c r="P450" s="2"/>
      <c r="Q450" s="2"/>
      <c r="R450" s="2"/>
      <c r="S450" s="2"/>
      <c r="T450" s="2"/>
      <c r="U450" s="2"/>
      <c r="V450" s="2"/>
      <c r="W450" s="2"/>
      <c r="X450" s="2"/>
    </row>
    <row r="451" spans="1:26" ht="14.5" outlineLevel="1">
      <c r="A451" s="17" t="s">
        <v>89</v>
      </c>
      <c r="B451" s="47">
        <f>SUM(B441:B450)</f>
        <v>10.999714732152629</v>
      </c>
      <c r="C451" s="47">
        <f t="shared" ref="C451:K451" si="109">SUM(C441:C450)</f>
        <v>14.959696062472091</v>
      </c>
      <c r="D451" s="47">
        <f t="shared" si="109"/>
        <v>20.611592071741281</v>
      </c>
      <c r="E451" s="47">
        <f t="shared" si="109"/>
        <v>27.20782318259128</v>
      </c>
      <c r="F451" s="47">
        <f t="shared" si="109"/>
        <v>34.967051188804163</v>
      </c>
      <c r="G451" s="47">
        <f t="shared" si="109"/>
        <v>44.217437452449026</v>
      </c>
      <c r="H451" s="47">
        <f t="shared" si="109"/>
        <v>55.40984565647544</v>
      </c>
      <c r="I451" s="47">
        <f t="shared" si="109"/>
        <v>66.914103435322957</v>
      </c>
      <c r="J451" s="47">
        <f t="shared" si="109"/>
        <v>80.181079180295697</v>
      </c>
      <c r="K451" s="47">
        <f t="shared" si="109"/>
        <v>94.423195330802145</v>
      </c>
      <c r="L451" s="38"/>
      <c r="M451" s="45"/>
      <c r="N451" s="45"/>
      <c r="O451" s="2"/>
      <c r="P451" s="2"/>
      <c r="Q451" s="2"/>
      <c r="R451" s="2"/>
      <c r="S451" s="2"/>
      <c r="T451" s="2"/>
      <c r="U451" s="2"/>
      <c r="V451" s="2"/>
      <c r="W451" s="2"/>
      <c r="X451" s="2"/>
    </row>
    <row r="452" spans="1:26" ht="14.5" outlineLevel="1">
      <c r="A452" s="16"/>
      <c r="B452" s="2"/>
      <c r="C452" s="2"/>
      <c r="D452" s="2"/>
      <c r="E452" s="2"/>
      <c r="F452" s="2"/>
      <c r="G452" s="2"/>
      <c r="H452" s="2"/>
      <c r="I452" s="2"/>
      <c r="J452" s="2"/>
      <c r="K452" s="2"/>
      <c r="L452" s="38"/>
      <c r="M452" s="45"/>
      <c r="N452" s="45"/>
    </row>
    <row r="453" spans="1:26" ht="14.5" outlineLevel="1">
      <c r="A453" s="16"/>
      <c r="B453" s="2"/>
      <c r="C453" s="2"/>
      <c r="D453" s="2"/>
      <c r="E453" s="2"/>
      <c r="F453" s="2"/>
      <c r="G453" s="2"/>
      <c r="H453" s="2"/>
      <c r="I453" s="2"/>
      <c r="J453" s="2"/>
      <c r="K453" s="2"/>
      <c r="L453" s="38"/>
      <c r="M453" s="45"/>
      <c r="N453" s="45"/>
    </row>
    <row r="454" spans="1:26" ht="14.5" outlineLevel="1">
      <c r="A454" s="16" t="s">
        <v>244</v>
      </c>
      <c r="B454" s="2"/>
      <c r="C454" s="2"/>
      <c r="D454" s="2"/>
      <c r="E454" s="2"/>
      <c r="F454" s="2"/>
      <c r="G454" s="2"/>
      <c r="H454" s="2"/>
      <c r="I454" s="2"/>
      <c r="J454" s="2"/>
      <c r="K454" s="2"/>
      <c r="L454" s="38"/>
      <c r="M454" s="45"/>
      <c r="N454" s="45"/>
    </row>
    <row r="455" spans="1:26" ht="14.5" outlineLevel="1">
      <c r="A455" s="16"/>
      <c r="B455" s="2"/>
      <c r="C455" s="2"/>
      <c r="D455" s="2"/>
      <c r="E455" s="2"/>
      <c r="F455" s="2"/>
      <c r="G455" s="2"/>
      <c r="H455" s="2"/>
      <c r="I455" s="2"/>
      <c r="J455" s="2"/>
      <c r="K455" s="2"/>
      <c r="L455" s="38"/>
      <c r="M455" s="45"/>
      <c r="N455" s="45"/>
    </row>
    <row r="456" spans="1:26" ht="14.5" outlineLevel="1">
      <c r="A456" t="s">
        <v>208</v>
      </c>
      <c r="L456" s="38"/>
      <c r="M456" s="45" t="s">
        <v>211</v>
      </c>
      <c r="N456" s="45"/>
    </row>
    <row r="457" spans="1:26" ht="14.5" outlineLevel="1">
      <c r="A457" s="22" t="s">
        <v>45</v>
      </c>
      <c r="B457" s="21"/>
      <c r="C457" s="21"/>
      <c r="D457" s="21"/>
      <c r="E457" s="21"/>
      <c r="F457" s="21"/>
      <c r="G457" s="21"/>
      <c r="H457" s="21"/>
      <c r="I457" s="21"/>
      <c r="J457" s="21"/>
      <c r="K457" s="21"/>
      <c r="L457" s="38"/>
      <c r="M457" s="45" t="s">
        <v>212</v>
      </c>
      <c r="N457" s="45"/>
    </row>
    <row r="458" spans="1:26" ht="14.5" outlineLevel="1">
      <c r="A458" s="21"/>
      <c r="B458" s="72">
        <v>2010</v>
      </c>
      <c r="C458" s="72">
        <v>2020</v>
      </c>
      <c r="D458" s="72">
        <v>2030</v>
      </c>
      <c r="E458" s="72">
        <v>2040</v>
      </c>
      <c r="F458" s="72">
        <v>2050</v>
      </c>
      <c r="G458" s="72">
        <v>2060</v>
      </c>
      <c r="H458" s="72">
        <v>2070</v>
      </c>
      <c r="I458" s="72">
        <v>2080</v>
      </c>
      <c r="J458" s="72">
        <v>2090</v>
      </c>
      <c r="K458" s="72">
        <v>2100</v>
      </c>
      <c r="L458" s="38"/>
      <c r="M458" s="45" t="s">
        <v>243</v>
      </c>
      <c r="N458" s="45"/>
    </row>
    <row r="459" spans="1:26" ht="14.5" outlineLevel="1">
      <c r="A459" s="21" t="s">
        <v>5</v>
      </c>
      <c r="B459" s="44">
        <v>2.4081633929956068</v>
      </c>
      <c r="C459" s="44">
        <v>2.1778998063176096</v>
      </c>
      <c r="D459" s="44">
        <v>2.030160535540535</v>
      </c>
      <c r="E459" s="44">
        <v>1.8924432557046535</v>
      </c>
      <c r="F459" s="44">
        <v>1.764068118439948</v>
      </c>
      <c r="G459" s="44">
        <v>1.6444013933392816</v>
      </c>
      <c r="H459" s="44">
        <v>1.5328523395159479</v>
      </c>
      <c r="I459" s="44">
        <v>1.42887028938118</v>
      </c>
      <c r="J459" s="44">
        <v>1.3319419302455358</v>
      </c>
      <c r="K459" s="44">
        <v>1.2415887703246482</v>
      </c>
      <c r="L459" s="38"/>
      <c r="M459" s="45"/>
      <c r="N459" s="45"/>
    </row>
    <row r="460" spans="1:26" ht="14.5" outlineLevel="1">
      <c r="A460" s="21" t="s">
        <v>6</v>
      </c>
      <c r="B460" s="44">
        <v>2.2320375102165686</v>
      </c>
      <c r="C460" s="44">
        <v>1.9189505957974871</v>
      </c>
      <c r="D460" s="44">
        <v>1.7887773156227196</v>
      </c>
      <c r="E460" s="44">
        <v>1.6674344258230709</v>
      </c>
      <c r="F460" s="44">
        <v>1.5543229110393804</v>
      </c>
      <c r="G460" s="44">
        <v>1.4488843905147268</v>
      </c>
      <c r="H460" s="44">
        <v>1.3505983616193666</v>
      </c>
      <c r="I460" s="44">
        <v>1.2589796303629766</v>
      </c>
      <c r="J460" s="44">
        <v>1.1735759162097956</v>
      </c>
      <c r="K460" s="44">
        <v>1.0939656193727116</v>
      </c>
      <c r="L460" s="38"/>
      <c r="M460" s="45"/>
      <c r="N460" s="45"/>
    </row>
    <row r="461" spans="1:26" ht="14.5" outlineLevel="1">
      <c r="A461" s="21" t="s">
        <v>11</v>
      </c>
      <c r="B461" s="44">
        <v>2.1318423765457832</v>
      </c>
      <c r="C461" s="44">
        <v>1.9278994566661294</v>
      </c>
      <c r="D461" s="44">
        <v>1.7969932189137936</v>
      </c>
      <c r="E461" s="44">
        <v>1.6748873112611131</v>
      </c>
      <c r="F461" s="44">
        <v>1.5610798818439153</v>
      </c>
      <c r="G461" s="44">
        <v>1.4550336309432754</v>
      </c>
      <c r="H461" s="44">
        <v>1.3561907859891236</v>
      </c>
      <c r="I461" s="44">
        <v>1.2641493225968123</v>
      </c>
      <c r="J461" s="44">
        <v>1.1783535493771096</v>
      </c>
      <c r="K461" s="44">
        <v>1.0983819803640003</v>
      </c>
      <c r="L461" s="38"/>
      <c r="M461" s="45"/>
      <c r="N461" s="45"/>
    </row>
    <row r="462" spans="1:26" ht="14.5" outlineLevel="1">
      <c r="A462" s="21" t="s">
        <v>2</v>
      </c>
      <c r="B462" s="44">
        <v>2.4372780387298314</v>
      </c>
      <c r="C462" s="44">
        <v>1.9914336082703579</v>
      </c>
      <c r="D462" s="44">
        <v>1.8563433951056503</v>
      </c>
      <c r="E462" s="44">
        <v>1.7304171157106134</v>
      </c>
      <c r="F462" s="44">
        <v>1.6130331285897785</v>
      </c>
      <c r="G462" s="44">
        <v>1.5036119617088057</v>
      </c>
      <c r="H462" s="44">
        <v>1.4016134519012566</v>
      </c>
      <c r="I462" s="44">
        <v>1.3065340783255963</v>
      </c>
      <c r="J462" s="44">
        <v>1.2179044768088994</v>
      </c>
      <c r="K462" s="44">
        <v>1.1352871228066916</v>
      </c>
      <c r="L462" s="38"/>
      <c r="M462" s="45"/>
      <c r="N462" s="45"/>
    </row>
    <row r="463" spans="1:26" ht="14.5" outlineLevel="1">
      <c r="A463" s="21" t="s">
        <v>3</v>
      </c>
      <c r="B463" s="44">
        <v>2.1501458866032204</v>
      </c>
      <c r="C463" s="44">
        <v>1.9445533984978656</v>
      </c>
      <c r="D463" s="44">
        <v>1.8126433353040488</v>
      </c>
      <c r="E463" s="44">
        <v>1.6896814783077261</v>
      </c>
      <c r="F463" s="44">
        <v>1.5750608200356675</v>
      </c>
      <c r="G463" s="44">
        <v>1.4682155297672153</v>
      </c>
      <c r="H463" s="44">
        <v>1.3686181602820959</v>
      </c>
      <c r="I463" s="44">
        <v>1.2757770440903389</v>
      </c>
      <c r="J463" s="44">
        <v>1.1892338662906565</v>
      </c>
      <c r="K463" s="44">
        <v>1.1085614020755785</v>
      </c>
      <c r="L463" s="38"/>
      <c r="M463" s="45"/>
      <c r="N463" s="45"/>
    </row>
    <row r="464" spans="1:26" ht="14.5" outlineLevel="1">
      <c r="A464" s="21" t="s">
        <v>4</v>
      </c>
      <c r="B464" s="44">
        <v>2.4081633929956068</v>
      </c>
      <c r="C464" s="44">
        <v>2.1778998063176096</v>
      </c>
      <c r="D464" s="44">
        <v>2.030160535540535</v>
      </c>
      <c r="E464" s="44">
        <v>1.8924432557046535</v>
      </c>
      <c r="F464" s="44">
        <v>1.764068118439948</v>
      </c>
      <c r="G464" s="44">
        <v>1.6444013933392816</v>
      </c>
      <c r="H464" s="44">
        <v>1.5328523395159479</v>
      </c>
      <c r="I464" s="44">
        <v>1.42887028938118</v>
      </c>
      <c r="J464" s="44">
        <v>1.3319419302455358</v>
      </c>
      <c r="K464" s="44">
        <v>1.2415887703246482</v>
      </c>
      <c r="L464" s="38"/>
      <c r="M464" s="45"/>
      <c r="N464" s="45"/>
    </row>
    <row r="465" spans="1:14" ht="14.5" outlineLevel="1">
      <c r="A465" s="21" t="s">
        <v>0</v>
      </c>
      <c r="B465" s="44">
        <v>2.0641400511390917</v>
      </c>
      <c r="C465" s="44">
        <v>1.8667712625579511</v>
      </c>
      <c r="D465" s="44">
        <v>1.740137601891887</v>
      </c>
      <c r="E465" s="44">
        <v>1.6220942191754173</v>
      </c>
      <c r="F465" s="44">
        <v>1.5120583872342412</v>
      </c>
      <c r="G465" s="44">
        <v>1.4094869085765271</v>
      </c>
      <c r="H465" s="44">
        <v>1.3138734338708125</v>
      </c>
      <c r="I465" s="44">
        <v>1.2247459623267256</v>
      </c>
      <c r="J465" s="44">
        <v>1.1416645116390305</v>
      </c>
      <c r="K465" s="44">
        <v>1.0642189459925555</v>
      </c>
      <c r="L465" s="38"/>
      <c r="M465" s="45"/>
      <c r="N465" s="45"/>
    </row>
    <row r="466" spans="1:14" ht="14.5" outlineLevel="1">
      <c r="A466" s="21" t="s">
        <v>1</v>
      </c>
      <c r="B466" s="44">
        <v>1.6341108738184476</v>
      </c>
      <c r="C466" s="44">
        <v>1.477860582858378</v>
      </c>
      <c r="D466" s="44">
        <v>1.3776089348310772</v>
      </c>
      <c r="E466" s="44">
        <v>1.284157923513872</v>
      </c>
      <c r="F466" s="44">
        <v>1.1970462232271075</v>
      </c>
      <c r="G466" s="44">
        <v>1.1158438026230839</v>
      </c>
      <c r="H466" s="44">
        <v>1.0401498018143931</v>
      </c>
      <c r="I466" s="44">
        <v>0.96959055350865775</v>
      </c>
      <c r="J466" s="44">
        <v>0.90381773838089918</v>
      </c>
      <c r="K466" s="44">
        <v>0.84250666557743981</v>
      </c>
      <c r="L466" s="38"/>
      <c r="M466" s="45"/>
      <c r="N466" s="45"/>
    </row>
    <row r="467" spans="1:14" ht="14.5" outlineLevel="1">
      <c r="A467" s="21" t="s">
        <v>7</v>
      </c>
      <c r="B467" s="44">
        <v>2.2320375102165686</v>
      </c>
      <c r="C467" s="44">
        <v>1.9189505957974871</v>
      </c>
      <c r="D467" s="44">
        <v>1.7887773156227196</v>
      </c>
      <c r="E467" s="44">
        <v>1.6674344258230709</v>
      </c>
      <c r="F467" s="44">
        <v>1.5543229110393804</v>
      </c>
      <c r="G467" s="44">
        <v>1.4488843905147268</v>
      </c>
      <c r="H467" s="44">
        <v>1.3505983616193666</v>
      </c>
      <c r="I467" s="44">
        <v>1.2589796303629766</v>
      </c>
      <c r="J467" s="44">
        <v>1.1735759162097956</v>
      </c>
      <c r="K467" s="44">
        <v>1.0939656193727116</v>
      </c>
      <c r="L467" s="38"/>
      <c r="M467" s="45"/>
      <c r="N467" s="45"/>
    </row>
    <row r="468" spans="1:14" ht="14.5" outlineLevel="1">
      <c r="A468" s="21" t="s">
        <v>8</v>
      </c>
      <c r="B468" s="44">
        <v>2.4081633929956068</v>
      </c>
      <c r="C468" s="44">
        <v>2.1778998063176096</v>
      </c>
      <c r="D468" s="44">
        <v>2.030160535540535</v>
      </c>
      <c r="E468" s="44">
        <v>1.8924432557046535</v>
      </c>
      <c r="F468" s="44">
        <v>1.764068118439948</v>
      </c>
      <c r="G468" s="44">
        <v>1.6444013933392816</v>
      </c>
      <c r="H468" s="44">
        <v>1.5328523395159479</v>
      </c>
      <c r="I468" s="44">
        <v>1.42887028938118</v>
      </c>
      <c r="J468" s="44">
        <v>1.3319419302455358</v>
      </c>
      <c r="K468" s="44">
        <v>1.2415887703246482</v>
      </c>
      <c r="L468" s="38"/>
      <c r="M468" s="45"/>
      <c r="N468" s="45"/>
    </row>
    <row r="469" spans="1:14" ht="14.5" outlineLevel="1">
      <c r="A469" s="16"/>
      <c r="B469" s="2"/>
      <c r="C469" s="2"/>
      <c r="D469" s="2"/>
      <c r="E469" s="2"/>
      <c r="F469" s="2"/>
      <c r="G469" s="2"/>
      <c r="H469" s="2"/>
      <c r="I469" s="2"/>
      <c r="J469" s="2"/>
      <c r="K469" s="2"/>
      <c r="L469" s="38"/>
      <c r="M469" s="45"/>
      <c r="N469" s="45"/>
    </row>
    <row r="470" spans="1:14" ht="14.5" outlineLevel="1">
      <c r="A470" t="s">
        <v>209</v>
      </c>
      <c r="L470" s="38"/>
      <c r="M470" s="45"/>
      <c r="N470" s="45"/>
    </row>
    <row r="471" spans="1:14" ht="14.5" outlineLevel="1">
      <c r="A471" s="22" t="s">
        <v>45</v>
      </c>
      <c r="B471" s="21"/>
      <c r="C471" s="21"/>
      <c r="D471" s="21"/>
      <c r="E471" s="21"/>
      <c r="F471" s="21"/>
      <c r="G471" s="21"/>
      <c r="H471" s="21"/>
      <c r="I471" s="21"/>
      <c r="J471" s="21"/>
      <c r="K471" s="21"/>
      <c r="L471" s="38"/>
      <c r="M471" s="45"/>
      <c r="N471" s="45"/>
    </row>
    <row r="472" spans="1:14" ht="14.5" outlineLevel="1">
      <c r="A472" s="21"/>
      <c r="B472" s="72">
        <v>2010</v>
      </c>
      <c r="C472" s="72">
        <v>2020</v>
      </c>
      <c r="D472" s="72">
        <v>2030</v>
      </c>
      <c r="E472" s="72">
        <v>2040</v>
      </c>
      <c r="F472" s="72">
        <v>2050</v>
      </c>
      <c r="G472" s="72">
        <v>2060</v>
      </c>
      <c r="H472" s="72">
        <v>2070</v>
      </c>
      <c r="I472" s="72">
        <v>2080</v>
      </c>
      <c r="J472" s="72">
        <v>2090</v>
      </c>
      <c r="K472" s="72">
        <v>2100</v>
      </c>
      <c r="L472" s="38"/>
      <c r="M472" s="45"/>
      <c r="N472" s="45"/>
    </row>
    <row r="473" spans="1:14" ht="14.5" outlineLevel="1">
      <c r="A473" s="21" t="s">
        <v>5</v>
      </c>
      <c r="B473" s="44">
        <f>'SSP2 26 (base)'!B473*'Transport demand all'!B$232</f>
        <v>2.4500000000000002</v>
      </c>
      <c r="C473" s="44">
        <f>'SSP2 26 (base)'!C473*'Transport demand all'!C$232</f>
        <v>2.1063395835349006</v>
      </c>
      <c r="D473" s="44">
        <f>'SSP2 26 (base)'!D473*'Transport demand all'!D$232</f>
        <v>1.8994181569965189</v>
      </c>
      <c r="E473" s="44">
        <f>'SSP2 26 (base)'!E473*'Transport demand all'!E$232</f>
        <v>1.7814969157142282</v>
      </c>
      <c r="F473" s="44">
        <f>'SSP2 26 (base)'!F473*'Transport demand all'!F$232</f>
        <v>1.7184815688047481</v>
      </c>
      <c r="G473" s="44">
        <f>'SSP2 26 (base)'!G473*'Transport demand all'!G$232</f>
        <v>1.6864974155137387</v>
      </c>
      <c r="H473" s="44">
        <f>'SSP2 26 (base)'!H473*'Transport demand all'!H$232</f>
        <v>1.6692545682893798</v>
      </c>
      <c r="I473" s="44">
        <f>'SSP2 26 (base)'!I473*'Transport demand all'!I$232</f>
        <v>1.6560312164112863</v>
      </c>
      <c r="J473" s="44">
        <f>'SSP2 26 (base)'!J473*'Transport demand all'!J$232</f>
        <v>1.640138809717937</v>
      </c>
      <c r="K473" s="44">
        <f>'SSP2 26 (base)'!K473*'Transport demand all'!K$232</f>
        <v>1.6177617261375592</v>
      </c>
      <c r="L473" s="38"/>
      <c r="M473" s="45"/>
      <c r="N473" s="45"/>
    </row>
    <row r="474" spans="1:14" ht="14.5" outlineLevel="1">
      <c r="A474" s="21" t="s">
        <v>6</v>
      </c>
      <c r="B474" s="44">
        <f>'SSP2 26 (base)'!B474*'Transport demand all'!B$232</f>
        <v>2.4500000000000002</v>
      </c>
      <c r="C474" s="44">
        <f>'SSP2 26 (base)'!C474*'Transport demand all'!C$232</f>
        <v>2.1063395835349006</v>
      </c>
      <c r="D474" s="44">
        <f>'SSP2 26 (base)'!D474*'Transport demand all'!D$232</f>
        <v>1.8994181569965189</v>
      </c>
      <c r="E474" s="44">
        <f>'SSP2 26 (base)'!E474*'Transport demand all'!E$232</f>
        <v>1.7814969157142282</v>
      </c>
      <c r="F474" s="44">
        <f>'SSP2 26 (base)'!F474*'Transport demand all'!F$232</f>
        <v>1.7184815688047481</v>
      </c>
      <c r="G474" s="44">
        <f>'SSP2 26 (base)'!G474*'Transport demand all'!G$232</f>
        <v>1.6864974155137387</v>
      </c>
      <c r="H474" s="44">
        <f>'SSP2 26 (base)'!H474*'Transport demand all'!H$232</f>
        <v>1.6692545682893798</v>
      </c>
      <c r="I474" s="44">
        <f>'SSP2 26 (base)'!I474*'Transport demand all'!I$232</f>
        <v>1.6560312164112863</v>
      </c>
      <c r="J474" s="44">
        <f>'SSP2 26 (base)'!J474*'Transport demand all'!J$232</f>
        <v>1.640138809717937</v>
      </c>
      <c r="K474" s="44">
        <f>'SSP2 26 (base)'!K474*'Transport demand all'!K$232</f>
        <v>1.6177617261375592</v>
      </c>
      <c r="L474" s="38"/>
      <c r="M474" s="45"/>
      <c r="N474" s="45"/>
    </row>
    <row r="475" spans="1:14" ht="14.5" outlineLevel="1">
      <c r="A475" s="21" t="s">
        <v>11</v>
      </c>
      <c r="B475" s="44">
        <f>'SSP2 26 (base)'!B475*'Transport demand all'!B$232</f>
        <v>2.4500000000000002</v>
      </c>
      <c r="C475" s="44">
        <f>'SSP2 26 (base)'!C475*'Transport demand all'!C$232</f>
        <v>2.1063395835349006</v>
      </c>
      <c r="D475" s="44">
        <f>'SSP2 26 (base)'!D475*'Transport demand all'!D$232</f>
        <v>1.8994181569965189</v>
      </c>
      <c r="E475" s="44">
        <f>'SSP2 26 (base)'!E475*'Transport demand all'!E$232</f>
        <v>1.7814969157142282</v>
      </c>
      <c r="F475" s="44">
        <f>'SSP2 26 (base)'!F475*'Transport demand all'!F$232</f>
        <v>1.7184815688047481</v>
      </c>
      <c r="G475" s="44">
        <f>'SSP2 26 (base)'!G475*'Transport demand all'!G$232</f>
        <v>1.6864974155137387</v>
      </c>
      <c r="H475" s="44">
        <f>'SSP2 26 (base)'!H475*'Transport demand all'!H$232</f>
        <v>1.6692545682893798</v>
      </c>
      <c r="I475" s="44">
        <f>'SSP2 26 (base)'!I475*'Transport demand all'!I$232</f>
        <v>1.6560312164112863</v>
      </c>
      <c r="J475" s="44">
        <f>'SSP2 26 (base)'!J475*'Transport demand all'!J$232</f>
        <v>1.640138809717937</v>
      </c>
      <c r="K475" s="44">
        <f>'SSP2 26 (base)'!K475*'Transport demand all'!K$232</f>
        <v>1.6177617261375592</v>
      </c>
      <c r="L475" s="38"/>
      <c r="M475" s="45"/>
      <c r="N475" s="45"/>
    </row>
    <row r="476" spans="1:14" ht="14.5" outlineLevel="1">
      <c r="A476" s="21" t="s">
        <v>2</v>
      </c>
      <c r="B476" s="44">
        <f>'SSP2 26 (base)'!B476*'Transport demand all'!B$232</f>
        <v>2.4500000000000002</v>
      </c>
      <c r="C476" s="44">
        <f>'SSP2 26 (base)'!C476*'Transport demand all'!C$232</f>
        <v>2.1063395835349006</v>
      </c>
      <c r="D476" s="44">
        <f>'SSP2 26 (base)'!D476*'Transport demand all'!D$232</f>
        <v>1.8994181569965189</v>
      </c>
      <c r="E476" s="44">
        <f>'SSP2 26 (base)'!E476*'Transport demand all'!E$232</f>
        <v>1.7814969157142282</v>
      </c>
      <c r="F476" s="44">
        <f>'SSP2 26 (base)'!F476*'Transport demand all'!F$232</f>
        <v>1.7184815688047481</v>
      </c>
      <c r="G476" s="44">
        <f>'SSP2 26 (base)'!G476*'Transport demand all'!G$232</f>
        <v>1.6864974155137387</v>
      </c>
      <c r="H476" s="44">
        <f>'SSP2 26 (base)'!H476*'Transport demand all'!H$232</f>
        <v>1.6692545682893798</v>
      </c>
      <c r="I476" s="44">
        <f>'SSP2 26 (base)'!I476*'Transport demand all'!I$232</f>
        <v>1.6560312164112863</v>
      </c>
      <c r="J476" s="44">
        <f>'SSP2 26 (base)'!J476*'Transport demand all'!J$232</f>
        <v>1.640138809717937</v>
      </c>
      <c r="K476" s="44">
        <f>'SSP2 26 (base)'!K476*'Transport demand all'!K$232</f>
        <v>1.6177617261375592</v>
      </c>
      <c r="L476" s="38"/>
      <c r="M476" s="45"/>
      <c r="N476" s="45"/>
    </row>
    <row r="477" spans="1:14" ht="14.5" outlineLevel="1">
      <c r="A477" s="21" t="s">
        <v>3</v>
      </c>
      <c r="B477" s="44">
        <f>'SSP2 26 (base)'!B477*'Transport demand all'!B$232</f>
        <v>2.4500000000000002</v>
      </c>
      <c r="C477" s="44">
        <f>'SSP2 26 (base)'!C477*'Transport demand all'!C$232</f>
        <v>2.1063395835349006</v>
      </c>
      <c r="D477" s="44">
        <f>'SSP2 26 (base)'!D477*'Transport demand all'!D$232</f>
        <v>1.8994181569965189</v>
      </c>
      <c r="E477" s="44">
        <f>'SSP2 26 (base)'!E477*'Transport demand all'!E$232</f>
        <v>1.7814969157142282</v>
      </c>
      <c r="F477" s="44">
        <f>'SSP2 26 (base)'!F477*'Transport demand all'!F$232</f>
        <v>1.7184815688047481</v>
      </c>
      <c r="G477" s="44">
        <f>'SSP2 26 (base)'!G477*'Transport demand all'!G$232</f>
        <v>1.6864974155137387</v>
      </c>
      <c r="H477" s="44">
        <f>'SSP2 26 (base)'!H477*'Transport demand all'!H$232</f>
        <v>1.6692545682893798</v>
      </c>
      <c r="I477" s="44">
        <f>'SSP2 26 (base)'!I477*'Transport demand all'!I$232</f>
        <v>1.6560312164112863</v>
      </c>
      <c r="J477" s="44">
        <f>'SSP2 26 (base)'!J477*'Transport demand all'!J$232</f>
        <v>1.640138809717937</v>
      </c>
      <c r="K477" s="44">
        <f>'SSP2 26 (base)'!K477*'Transport demand all'!K$232</f>
        <v>1.6177617261375592</v>
      </c>
      <c r="L477" s="38"/>
      <c r="M477" s="45"/>
      <c r="N477" s="45"/>
    </row>
    <row r="478" spans="1:14" ht="14.5" outlineLevel="1">
      <c r="A478" s="21" t="s">
        <v>4</v>
      </c>
      <c r="B478" s="44">
        <f>'SSP2 26 (base)'!B478*'Transport demand all'!B$232</f>
        <v>2.4500000000000002</v>
      </c>
      <c r="C478" s="44">
        <f>'SSP2 26 (base)'!C478*'Transport demand all'!C$232</f>
        <v>2.1063395835349006</v>
      </c>
      <c r="D478" s="44">
        <f>'SSP2 26 (base)'!D478*'Transport demand all'!D$232</f>
        <v>1.8994181569965189</v>
      </c>
      <c r="E478" s="44">
        <f>'SSP2 26 (base)'!E478*'Transport demand all'!E$232</f>
        <v>1.7814969157142282</v>
      </c>
      <c r="F478" s="44">
        <f>'SSP2 26 (base)'!F478*'Transport demand all'!F$232</f>
        <v>1.7184815688047481</v>
      </c>
      <c r="G478" s="44">
        <f>'SSP2 26 (base)'!G478*'Transport demand all'!G$232</f>
        <v>1.6864974155137387</v>
      </c>
      <c r="H478" s="44">
        <f>'SSP2 26 (base)'!H478*'Transport demand all'!H$232</f>
        <v>1.6692545682893798</v>
      </c>
      <c r="I478" s="44">
        <f>'SSP2 26 (base)'!I478*'Transport demand all'!I$232</f>
        <v>1.6560312164112863</v>
      </c>
      <c r="J478" s="44">
        <f>'SSP2 26 (base)'!J478*'Transport demand all'!J$232</f>
        <v>1.640138809717937</v>
      </c>
      <c r="K478" s="44">
        <f>'SSP2 26 (base)'!K478*'Transport demand all'!K$232</f>
        <v>1.6177617261375592</v>
      </c>
      <c r="L478" s="38"/>
      <c r="M478" s="45"/>
      <c r="N478" s="45"/>
    </row>
    <row r="479" spans="1:14" ht="14.5" outlineLevel="1">
      <c r="A479" s="21" t="s">
        <v>0</v>
      </c>
      <c r="B479" s="44">
        <f>'SSP2 26 (base)'!B479*'Transport demand all'!B$232</f>
        <v>2.4500000000000002</v>
      </c>
      <c r="C479" s="44">
        <f>'SSP2 26 (base)'!C479*'Transport demand all'!C$232</f>
        <v>2.1063395835349006</v>
      </c>
      <c r="D479" s="44">
        <f>'SSP2 26 (base)'!D479*'Transport demand all'!D$232</f>
        <v>1.8994181569965189</v>
      </c>
      <c r="E479" s="44">
        <f>'SSP2 26 (base)'!E479*'Transport demand all'!E$232</f>
        <v>1.7814969157142282</v>
      </c>
      <c r="F479" s="44">
        <f>'SSP2 26 (base)'!F479*'Transport demand all'!F$232</f>
        <v>1.7184815688047481</v>
      </c>
      <c r="G479" s="44">
        <f>'SSP2 26 (base)'!G479*'Transport demand all'!G$232</f>
        <v>1.6864974155137387</v>
      </c>
      <c r="H479" s="44">
        <f>'SSP2 26 (base)'!H479*'Transport demand all'!H$232</f>
        <v>1.6692545682893798</v>
      </c>
      <c r="I479" s="44">
        <f>'SSP2 26 (base)'!I479*'Transport demand all'!I$232</f>
        <v>1.6560312164112863</v>
      </c>
      <c r="J479" s="44">
        <f>'SSP2 26 (base)'!J479*'Transport demand all'!J$232</f>
        <v>1.640138809717937</v>
      </c>
      <c r="K479" s="44">
        <f>'SSP2 26 (base)'!K479*'Transport demand all'!K$232</f>
        <v>1.6177617261375592</v>
      </c>
      <c r="L479" s="38"/>
      <c r="M479" s="45"/>
      <c r="N479" s="45"/>
    </row>
    <row r="480" spans="1:14" ht="14.5" outlineLevel="1">
      <c r="A480" s="21" t="s">
        <v>1</v>
      </c>
      <c r="B480" s="44">
        <f>'SSP2 26 (base)'!B480*'Transport demand all'!B$232</f>
        <v>2.4500000000000002</v>
      </c>
      <c r="C480" s="44">
        <f>'SSP2 26 (base)'!C480*'Transport demand all'!C$232</f>
        <v>2.1063395835349006</v>
      </c>
      <c r="D480" s="44">
        <f>'SSP2 26 (base)'!D480*'Transport demand all'!D$232</f>
        <v>1.8994181569965189</v>
      </c>
      <c r="E480" s="44">
        <f>'SSP2 26 (base)'!E480*'Transport demand all'!E$232</f>
        <v>1.7814969157142282</v>
      </c>
      <c r="F480" s="44">
        <f>'SSP2 26 (base)'!F480*'Transport demand all'!F$232</f>
        <v>1.7184815688047481</v>
      </c>
      <c r="G480" s="44">
        <f>'SSP2 26 (base)'!G480*'Transport demand all'!G$232</f>
        <v>1.6864974155137387</v>
      </c>
      <c r="H480" s="44">
        <f>'SSP2 26 (base)'!H480*'Transport demand all'!H$232</f>
        <v>1.6692545682893798</v>
      </c>
      <c r="I480" s="44">
        <f>'SSP2 26 (base)'!I480*'Transport demand all'!I$232</f>
        <v>1.6560312164112863</v>
      </c>
      <c r="J480" s="44">
        <f>'SSP2 26 (base)'!J480*'Transport demand all'!J$232</f>
        <v>1.640138809717937</v>
      </c>
      <c r="K480" s="44">
        <f>'SSP2 26 (base)'!K480*'Transport demand all'!K$232</f>
        <v>1.6177617261375592</v>
      </c>
      <c r="L480" s="38"/>
      <c r="M480" s="45"/>
      <c r="N480" s="45"/>
    </row>
    <row r="481" spans="1:14" ht="14.5" outlineLevel="1">
      <c r="A481" s="21" t="s">
        <v>7</v>
      </c>
      <c r="B481" s="44">
        <f>'SSP2 26 (base)'!B481*'Transport demand all'!B$232</f>
        <v>2.4500000000000002</v>
      </c>
      <c r="C481" s="44">
        <f>'SSP2 26 (base)'!C481*'Transport demand all'!C$232</f>
        <v>2.1063395835349006</v>
      </c>
      <c r="D481" s="44">
        <f>'SSP2 26 (base)'!D481*'Transport demand all'!D$232</f>
        <v>1.8994181569965189</v>
      </c>
      <c r="E481" s="44">
        <f>'SSP2 26 (base)'!E481*'Transport demand all'!E$232</f>
        <v>1.7814969157142282</v>
      </c>
      <c r="F481" s="44">
        <f>'SSP2 26 (base)'!F481*'Transport demand all'!F$232</f>
        <v>1.7184815688047481</v>
      </c>
      <c r="G481" s="44">
        <f>'SSP2 26 (base)'!G481*'Transport demand all'!G$232</f>
        <v>1.6864974155137387</v>
      </c>
      <c r="H481" s="44">
        <f>'SSP2 26 (base)'!H481*'Transport demand all'!H$232</f>
        <v>1.6692545682893798</v>
      </c>
      <c r="I481" s="44">
        <f>'SSP2 26 (base)'!I481*'Transport demand all'!I$232</f>
        <v>1.6560312164112863</v>
      </c>
      <c r="J481" s="44">
        <f>'SSP2 26 (base)'!J481*'Transport demand all'!J$232</f>
        <v>1.640138809717937</v>
      </c>
      <c r="K481" s="44">
        <f>'SSP2 26 (base)'!K481*'Transport demand all'!K$232</f>
        <v>1.6177617261375592</v>
      </c>
      <c r="L481" s="38"/>
      <c r="M481" s="45"/>
      <c r="N481" s="45"/>
    </row>
    <row r="482" spans="1:14" ht="14.5" outlineLevel="1">
      <c r="A482" s="21" t="s">
        <v>8</v>
      </c>
      <c r="B482" s="44">
        <f>'SSP2 26 (base)'!B482*'Transport demand all'!B$232</f>
        <v>2.4500000000000002</v>
      </c>
      <c r="C482" s="44">
        <f>'SSP2 26 (base)'!C482*'Transport demand all'!C$232</f>
        <v>2.1063395835349006</v>
      </c>
      <c r="D482" s="44">
        <f>'SSP2 26 (base)'!D482*'Transport demand all'!D$232</f>
        <v>1.8994181569965189</v>
      </c>
      <c r="E482" s="44">
        <f>'SSP2 26 (base)'!E482*'Transport demand all'!E$232</f>
        <v>1.7814969157142282</v>
      </c>
      <c r="F482" s="44">
        <f>'SSP2 26 (base)'!F482*'Transport demand all'!F$232</f>
        <v>1.7184815688047481</v>
      </c>
      <c r="G482" s="44">
        <f>'SSP2 26 (base)'!G482*'Transport demand all'!G$232</f>
        <v>1.6864974155137387</v>
      </c>
      <c r="H482" s="44">
        <f>'SSP2 26 (base)'!H482*'Transport demand all'!H$232</f>
        <v>1.6692545682893798</v>
      </c>
      <c r="I482" s="44">
        <f>'SSP2 26 (base)'!I482*'Transport demand all'!I$232</f>
        <v>1.6560312164112863</v>
      </c>
      <c r="J482" s="44">
        <f>'SSP2 26 (base)'!J482*'Transport demand all'!J$232</f>
        <v>1.640138809717937</v>
      </c>
      <c r="K482" s="44">
        <f>'SSP2 26 (base)'!K482*'Transport demand all'!K$232</f>
        <v>1.6177617261375592</v>
      </c>
      <c r="L482" s="38"/>
      <c r="M482" s="45"/>
      <c r="N482" s="45"/>
    </row>
    <row r="483" spans="1:14" ht="14.5" outlineLevel="1">
      <c r="A483" s="16"/>
      <c r="B483" s="2"/>
      <c r="C483" s="2"/>
      <c r="D483" s="2"/>
      <c r="E483" s="2"/>
      <c r="F483" s="2"/>
      <c r="G483" s="2"/>
      <c r="H483" s="2"/>
      <c r="I483" s="2"/>
      <c r="J483" s="2"/>
      <c r="K483" s="2"/>
      <c r="L483" s="38"/>
      <c r="M483" s="45"/>
      <c r="N483" s="45"/>
    </row>
    <row r="484" spans="1:14" ht="14.5" outlineLevel="1">
      <c r="A484" t="s">
        <v>210</v>
      </c>
      <c r="L484" s="38"/>
      <c r="M484" s="45"/>
      <c r="N484" s="45"/>
    </row>
    <row r="485" spans="1:14" ht="14.5" outlineLevel="1">
      <c r="A485" s="22" t="s">
        <v>45</v>
      </c>
      <c r="B485" s="21"/>
      <c r="C485" s="21"/>
      <c r="D485" s="21"/>
      <c r="E485" s="21"/>
      <c r="F485" s="21"/>
      <c r="G485" s="21"/>
      <c r="H485" s="21"/>
      <c r="I485" s="21"/>
      <c r="J485" s="21"/>
      <c r="K485" s="21"/>
      <c r="L485" s="38"/>
      <c r="M485" s="45"/>
      <c r="N485" s="45"/>
    </row>
    <row r="486" spans="1:14" ht="14.5" outlineLevel="1">
      <c r="A486" s="21"/>
      <c r="B486" s="72">
        <v>2010</v>
      </c>
      <c r="C486" s="72">
        <v>2020</v>
      </c>
      <c r="D486" s="72">
        <v>2030</v>
      </c>
      <c r="E486" s="72">
        <v>2040</v>
      </c>
      <c r="F486" s="72">
        <v>2050</v>
      </c>
      <c r="G486" s="72">
        <v>2060</v>
      </c>
      <c r="H486" s="72">
        <v>2070</v>
      </c>
      <c r="I486" s="72">
        <v>2080</v>
      </c>
      <c r="J486" s="72">
        <v>2090</v>
      </c>
      <c r="K486" s="72">
        <v>2100</v>
      </c>
      <c r="L486" s="38"/>
      <c r="M486" s="45"/>
      <c r="N486" s="45"/>
    </row>
    <row r="487" spans="1:14" ht="14.5" outlineLevel="1">
      <c r="A487" s="21" t="s">
        <v>5</v>
      </c>
      <c r="B487" s="44">
        <f>'SSP2 26 (base)'!B487*'Transport demand all'!B$240</f>
        <v>2.4500000000000002</v>
      </c>
      <c r="C487" s="44">
        <f>'SSP2 26 (base)'!C487*'Transport demand all'!C$240</f>
        <v>2.1063395835349006</v>
      </c>
      <c r="D487" s="44">
        <f>'SSP2 26 (base)'!D487*'Transport demand all'!D$240</f>
        <v>1.8994181569965189</v>
      </c>
      <c r="E487" s="44">
        <f>'SSP2 26 (base)'!E487*'Transport demand all'!E$240</f>
        <v>1.7814969157142282</v>
      </c>
      <c r="F487" s="44">
        <f>'SSP2 26 (base)'!F487*'Transport demand all'!F$240</f>
        <v>1.7184815688047481</v>
      </c>
      <c r="G487" s="44">
        <f>'SSP2 26 (base)'!G487*'Transport demand all'!G$240</f>
        <v>1.6864974155137387</v>
      </c>
      <c r="H487" s="44">
        <f>'SSP2 26 (base)'!H487*'Transport demand all'!H$240</f>
        <v>1.6692545682893798</v>
      </c>
      <c r="I487" s="44">
        <f>'SSP2 26 (base)'!I487*'Transport demand all'!I$240</f>
        <v>1.6560312164112863</v>
      </c>
      <c r="J487" s="44">
        <f>'SSP2 26 (base)'!J487*'Transport demand all'!J$240</f>
        <v>1.640138809717937</v>
      </c>
      <c r="K487" s="44">
        <f>'SSP2 26 (base)'!K487*'Transport demand all'!K$240</f>
        <v>1.6177617261375592</v>
      </c>
      <c r="L487" s="38"/>
      <c r="M487" s="45"/>
      <c r="N487" s="45"/>
    </row>
    <row r="488" spans="1:14" ht="14.5" outlineLevel="1">
      <c r="A488" s="21" t="s">
        <v>6</v>
      </c>
      <c r="B488" s="44">
        <f>'SSP2 26 (base)'!B488*'Transport demand all'!B$240</f>
        <v>2.4500000000000002</v>
      </c>
      <c r="C488" s="44">
        <f>'SSP2 26 (base)'!C488*'Transport demand all'!C$240</f>
        <v>2.1063395835349006</v>
      </c>
      <c r="D488" s="44">
        <f>'SSP2 26 (base)'!D488*'Transport demand all'!D$240</f>
        <v>1.8994181569965189</v>
      </c>
      <c r="E488" s="44">
        <f>'SSP2 26 (base)'!E488*'Transport demand all'!E$240</f>
        <v>1.7814969157142282</v>
      </c>
      <c r="F488" s="44">
        <f>'SSP2 26 (base)'!F488*'Transport demand all'!F$240</f>
        <v>1.7184815688047481</v>
      </c>
      <c r="G488" s="44">
        <f>'SSP2 26 (base)'!G488*'Transport demand all'!G$240</f>
        <v>1.6864974155137387</v>
      </c>
      <c r="H488" s="44">
        <f>'SSP2 26 (base)'!H488*'Transport demand all'!H$240</f>
        <v>1.6692545682893798</v>
      </c>
      <c r="I488" s="44">
        <f>'SSP2 26 (base)'!I488*'Transport demand all'!I$240</f>
        <v>1.6560312164112863</v>
      </c>
      <c r="J488" s="44">
        <f>'SSP2 26 (base)'!J488*'Transport demand all'!J$240</f>
        <v>1.640138809717937</v>
      </c>
      <c r="K488" s="44">
        <f>'SSP2 26 (base)'!K488*'Transport demand all'!K$240</f>
        <v>1.6177617261375592</v>
      </c>
      <c r="L488" s="38"/>
      <c r="M488" s="45"/>
      <c r="N488" s="45"/>
    </row>
    <row r="489" spans="1:14" ht="14.5" outlineLevel="1">
      <c r="A489" s="21" t="s">
        <v>11</v>
      </c>
      <c r="B489" s="44">
        <f>'SSP2 26 (base)'!B489*'Transport demand all'!B$240</f>
        <v>2.4500000000000002</v>
      </c>
      <c r="C489" s="44">
        <f>'SSP2 26 (base)'!C489*'Transport demand all'!C$240</f>
        <v>2.1063395835349006</v>
      </c>
      <c r="D489" s="44">
        <f>'SSP2 26 (base)'!D489*'Transport demand all'!D$240</f>
        <v>1.8994181569965189</v>
      </c>
      <c r="E489" s="44">
        <f>'SSP2 26 (base)'!E489*'Transport demand all'!E$240</f>
        <v>1.7814969157142282</v>
      </c>
      <c r="F489" s="44">
        <f>'SSP2 26 (base)'!F489*'Transport demand all'!F$240</f>
        <v>1.7184815688047481</v>
      </c>
      <c r="G489" s="44">
        <f>'SSP2 26 (base)'!G489*'Transport demand all'!G$240</f>
        <v>1.6864974155137387</v>
      </c>
      <c r="H489" s="44">
        <f>'SSP2 26 (base)'!H489*'Transport demand all'!H$240</f>
        <v>1.6692545682893798</v>
      </c>
      <c r="I489" s="44">
        <f>'SSP2 26 (base)'!I489*'Transport demand all'!I$240</f>
        <v>1.6560312164112863</v>
      </c>
      <c r="J489" s="44">
        <f>'SSP2 26 (base)'!J489*'Transport demand all'!J$240</f>
        <v>1.640138809717937</v>
      </c>
      <c r="K489" s="44">
        <f>'SSP2 26 (base)'!K489*'Transport demand all'!K$240</f>
        <v>1.6177617261375592</v>
      </c>
      <c r="L489" s="38"/>
      <c r="M489" s="45"/>
      <c r="N489" s="45"/>
    </row>
    <row r="490" spans="1:14" ht="14.5" outlineLevel="1">
      <c r="A490" s="21" t="s">
        <v>2</v>
      </c>
      <c r="B490" s="44">
        <f>'SSP2 26 (base)'!B490*'Transport demand all'!B$240</f>
        <v>2.4500000000000002</v>
      </c>
      <c r="C490" s="44">
        <f>'SSP2 26 (base)'!C490*'Transport demand all'!C$240</f>
        <v>2.1063395835349006</v>
      </c>
      <c r="D490" s="44">
        <f>'SSP2 26 (base)'!D490*'Transport demand all'!D$240</f>
        <v>1.8994181569965189</v>
      </c>
      <c r="E490" s="44">
        <f>'SSP2 26 (base)'!E490*'Transport demand all'!E$240</f>
        <v>1.7814969157142282</v>
      </c>
      <c r="F490" s="44">
        <f>'SSP2 26 (base)'!F490*'Transport demand all'!F$240</f>
        <v>1.7184815688047481</v>
      </c>
      <c r="G490" s="44">
        <f>'SSP2 26 (base)'!G490*'Transport demand all'!G$240</f>
        <v>1.6864974155137387</v>
      </c>
      <c r="H490" s="44">
        <f>'SSP2 26 (base)'!H490*'Transport demand all'!H$240</f>
        <v>1.6692545682893798</v>
      </c>
      <c r="I490" s="44">
        <f>'SSP2 26 (base)'!I490*'Transport demand all'!I$240</f>
        <v>1.6560312164112863</v>
      </c>
      <c r="J490" s="44">
        <f>'SSP2 26 (base)'!J490*'Transport demand all'!J$240</f>
        <v>1.640138809717937</v>
      </c>
      <c r="K490" s="44">
        <f>'SSP2 26 (base)'!K490*'Transport demand all'!K$240</f>
        <v>1.6177617261375592</v>
      </c>
      <c r="L490" s="38"/>
      <c r="M490" s="45"/>
      <c r="N490" s="45"/>
    </row>
    <row r="491" spans="1:14" ht="14.5" outlineLevel="1">
      <c r="A491" s="21" t="s">
        <v>3</v>
      </c>
      <c r="B491" s="44">
        <f>'SSP2 26 (base)'!B491*'Transport demand all'!B$240</f>
        <v>2.4500000000000002</v>
      </c>
      <c r="C491" s="44">
        <f>'SSP2 26 (base)'!C491*'Transport demand all'!C$240</f>
        <v>2.1063395835349006</v>
      </c>
      <c r="D491" s="44">
        <f>'SSP2 26 (base)'!D491*'Transport demand all'!D$240</f>
        <v>1.8994181569965189</v>
      </c>
      <c r="E491" s="44">
        <f>'SSP2 26 (base)'!E491*'Transport demand all'!E$240</f>
        <v>1.7814969157142282</v>
      </c>
      <c r="F491" s="44">
        <f>'SSP2 26 (base)'!F491*'Transport demand all'!F$240</f>
        <v>1.7184815688047481</v>
      </c>
      <c r="G491" s="44">
        <f>'SSP2 26 (base)'!G491*'Transport demand all'!G$240</f>
        <v>1.6864974155137387</v>
      </c>
      <c r="H491" s="44">
        <f>'SSP2 26 (base)'!H491*'Transport demand all'!H$240</f>
        <v>1.6692545682893798</v>
      </c>
      <c r="I491" s="44">
        <f>'SSP2 26 (base)'!I491*'Transport demand all'!I$240</f>
        <v>1.6560312164112863</v>
      </c>
      <c r="J491" s="44">
        <f>'SSP2 26 (base)'!J491*'Transport demand all'!J$240</f>
        <v>1.640138809717937</v>
      </c>
      <c r="K491" s="44">
        <f>'SSP2 26 (base)'!K491*'Transport demand all'!K$240</f>
        <v>1.6177617261375592</v>
      </c>
      <c r="L491" s="38"/>
      <c r="M491" s="45"/>
      <c r="N491" s="45"/>
    </row>
    <row r="492" spans="1:14" ht="14.5" outlineLevel="1">
      <c r="A492" s="21" t="s">
        <v>4</v>
      </c>
      <c r="B492" s="44">
        <f>'SSP2 26 (base)'!B492*'Transport demand all'!B$240</f>
        <v>2.4500000000000002</v>
      </c>
      <c r="C492" s="44">
        <f>'SSP2 26 (base)'!C492*'Transport demand all'!C$240</f>
        <v>2.1063395835349006</v>
      </c>
      <c r="D492" s="44">
        <f>'SSP2 26 (base)'!D492*'Transport demand all'!D$240</f>
        <v>1.8994181569965189</v>
      </c>
      <c r="E492" s="44">
        <f>'SSP2 26 (base)'!E492*'Transport demand all'!E$240</f>
        <v>1.7814969157142282</v>
      </c>
      <c r="F492" s="44">
        <f>'SSP2 26 (base)'!F492*'Transport demand all'!F$240</f>
        <v>1.7184815688047481</v>
      </c>
      <c r="G492" s="44">
        <f>'SSP2 26 (base)'!G492*'Transport demand all'!G$240</f>
        <v>1.6864974155137387</v>
      </c>
      <c r="H492" s="44">
        <f>'SSP2 26 (base)'!H492*'Transport demand all'!H$240</f>
        <v>1.6692545682893798</v>
      </c>
      <c r="I492" s="44">
        <f>'SSP2 26 (base)'!I492*'Transport demand all'!I$240</f>
        <v>1.6560312164112863</v>
      </c>
      <c r="J492" s="44">
        <f>'SSP2 26 (base)'!J492*'Transport demand all'!J$240</f>
        <v>1.640138809717937</v>
      </c>
      <c r="K492" s="44">
        <f>'SSP2 26 (base)'!K492*'Transport demand all'!K$240</f>
        <v>1.6177617261375592</v>
      </c>
      <c r="L492" s="38"/>
      <c r="M492" s="45"/>
      <c r="N492" s="45"/>
    </row>
    <row r="493" spans="1:14" ht="14.5" outlineLevel="1">
      <c r="A493" s="21" t="s">
        <v>0</v>
      </c>
      <c r="B493" s="44">
        <f>'SSP2 26 (base)'!B493*'Transport demand all'!B$240</f>
        <v>2.4500000000000002</v>
      </c>
      <c r="C493" s="44">
        <f>'SSP2 26 (base)'!C493*'Transport demand all'!C$240</f>
        <v>2.1063395835349006</v>
      </c>
      <c r="D493" s="44">
        <f>'SSP2 26 (base)'!D493*'Transport demand all'!D$240</f>
        <v>1.8994181569965189</v>
      </c>
      <c r="E493" s="44">
        <f>'SSP2 26 (base)'!E493*'Transport demand all'!E$240</f>
        <v>1.7814969157142282</v>
      </c>
      <c r="F493" s="44">
        <f>'SSP2 26 (base)'!F493*'Transport demand all'!F$240</f>
        <v>1.7184815688047481</v>
      </c>
      <c r="G493" s="44">
        <f>'SSP2 26 (base)'!G493*'Transport demand all'!G$240</f>
        <v>1.6864974155137387</v>
      </c>
      <c r="H493" s="44">
        <f>'SSP2 26 (base)'!H493*'Transport demand all'!H$240</f>
        <v>1.6692545682893798</v>
      </c>
      <c r="I493" s="44">
        <f>'SSP2 26 (base)'!I493*'Transport demand all'!I$240</f>
        <v>1.6560312164112863</v>
      </c>
      <c r="J493" s="44">
        <f>'SSP2 26 (base)'!J493*'Transport demand all'!J$240</f>
        <v>1.640138809717937</v>
      </c>
      <c r="K493" s="44">
        <f>'SSP2 26 (base)'!K493*'Transport demand all'!K$240</f>
        <v>1.6177617261375592</v>
      </c>
      <c r="L493" s="38"/>
      <c r="M493" s="45"/>
      <c r="N493" s="45"/>
    </row>
    <row r="494" spans="1:14" ht="14.5" outlineLevel="1">
      <c r="A494" s="21" t="s">
        <v>1</v>
      </c>
      <c r="B494" s="44">
        <f>'SSP2 26 (base)'!B494*'Transport demand all'!B$240</f>
        <v>2.4500000000000002</v>
      </c>
      <c r="C494" s="44">
        <f>'SSP2 26 (base)'!C494*'Transport demand all'!C$240</f>
        <v>2.1063395835349006</v>
      </c>
      <c r="D494" s="44">
        <f>'SSP2 26 (base)'!D494*'Transport demand all'!D$240</f>
        <v>1.8994181569965189</v>
      </c>
      <c r="E494" s="44">
        <f>'SSP2 26 (base)'!E494*'Transport demand all'!E$240</f>
        <v>1.7814969157142282</v>
      </c>
      <c r="F494" s="44">
        <f>'SSP2 26 (base)'!F494*'Transport demand all'!F$240</f>
        <v>1.7184815688047481</v>
      </c>
      <c r="G494" s="44">
        <f>'SSP2 26 (base)'!G494*'Transport demand all'!G$240</f>
        <v>1.6864974155137387</v>
      </c>
      <c r="H494" s="44">
        <f>'SSP2 26 (base)'!H494*'Transport demand all'!H$240</f>
        <v>1.6692545682893798</v>
      </c>
      <c r="I494" s="44">
        <f>'SSP2 26 (base)'!I494*'Transport demand all'!I$240</f>
        <v>1.6560312164112863</v>
      </c>
      <c r="J494" s="44">
        <f>'SSP2 26 (base)'!J494*'Transport demand all'!J$240</f>
        <v>1.640138809717937</v>
      </c>
      <c r="K494" s="44">
        <f>'SSP2 26 (base)'!K494*'Transport demand all'!K$240</f>
        <v>1.6177617261375592</v>
      </c>
      <c r="L494" s="38"/>
      <c r="M494" s="45"/>
      <c r="N494" s="45"/>
    </row>
    <row r="495" spans="1:14" ht="14.5" outlineLevel="1">
      <c r="A495" s="21" t="s">
        <v>7</v>
      </c>
      <c r="B495" s="44">
        <f>'SSP2 26 (base)'!B495*'Transport demand all'!B$240</f>
        <v>2.4500000000000002</v>
      </c>
      <c r="C495" s="44">
        <f>'SSP2 26 (base)'!C495*'Transport demand all'!C$240</f>
        <v>2.1063395835349006</v>
      </c>
      <c r="D495" s="44">
        <f>'SSP2 26 (base)'!D495*'Transport demand all'!D$240</f>
        <v>1.8994181569965189</v>
      </c>
      <c r="E495" s="44">
        <f>'SSP2 26 (base)'!E495*'Transport demand all'!E$240</f>
        <v>1.7814969157142282</v>
      </c>
      <c r="F495" s="44">
        <f>'SSP2 26 (base)'!F495*'Transport demand all'!F$240</f>
        <v>1.7184815688047481</v>
      </c>
      <c r="G495" s="44">
        <f>'SSP2 26 (base)'!G495*'Transport demand all'!G$240</f>
        <v>1.6864974155137387</v>
      </c>
      <c r="H495" s="44">
        <f>'SSP2 26 (base)'!H495*'Transport demand all'!H$240</f>
        <v>1.6692545682893798</v>
      </c>
      <c r="I495" s="44">
        <f>'SSP2 26 (base)'!I495*'Transport demand all'!I$240</f>
        <v>1.6560312164112863</v>
      </c>
      <c r="J495" s="44">
        <f>'SSP2 26 (base)'!J495*'Transport demand all'!J$240</f>
        <v>1.640138809717937</v>
      </c>
      <c r="K495" s="44">
        <f>'SSP2 26 (base)'!K495*'Transport demand all'!K$240</f>
        <v>1.6177617261375592</v>
      </c>
      <c r="L495" s="38"/>
      <c r="M495" s="45"/>
      <c r="N495" s="45"/>
    </row>
    <row r="496" spans="1:14" ht="14.5" outlineLevel="1">
      <c r="A496" s="21" t="s">
        <v>8</v>
      </c>
      <c r="B496" s="44">
        <f>'SSP2 26 (base)'!B496*'Transport demand all'!B$240</f>
        <v>2.4500000000000002</v>
      </c>
      <c r="C496" s="44">
        <f>'SSP2 26 (base)'!C496*'Transport demand all'!C$240</f>
        <v>2.1063395835349006</v>
      </c>
      <c r="D496" s="44">
        <f>'SSP2 26 (base)'!D496*'Transport demand all'!D$240</f>
        <v>1.8994181569965189</v>
      </c>
      <c r="E496" s="44">
        <f>'SSP2 26 (base)'!E496*'Transport demand all'!E$240</f>
        <v>1.7814969157142282</v>
      </c>
      <c r="F496" s="44">
        <f>'SSP2 26 (base)'!F496*'Transport demand all'!F$240</f>
        <v>1.7184815688047481</v>
      </c>
      <c r="G496" s="44">
        <f>'SSP2 26 (base)'!G496*'Transport demand all'!G$240</f>
        <v>1.6864974155137387</v>
      </c>
      <c r="H496" s="44">
        <f>'SSP2 26 (base)'!H496*'Transport demand all'!H$240</f>
        <v>1.6692545682893798</v>
      </c>
      <c r="I496" s="44">
        <f>'SSP2 26 (base)'!I496*'Transport demand all'!I$240</f>
        <v>1.6560312164112863</v>
      </c>
      <c r="J496" s="44">
        <f>'SSP2 26 (base)'!J496*'Transport demand all'!J$240</f>
        <v>1.640138809717937</v>
      </c>
      <c r="K496" s="44">
        <f>'SSP2 26 (base)'!K496*'Transport demand all'!K$240</f>
        <v>1.6177617261375592</v>
      </c>
      <c r="L496" s="38"/>
      <c r="M496" s="45"/>
      <c r="N496" s="45"/>
    </row>
    <row r="497" spans="1:14" ht="14.5" outlineLevel="1">
      <c r="A497" s="16"/>
      <c r="B497" s="2"/>
      <c r="C497" s="2"/>
      <c r="D497" s="2"/>
      <c r="E497" s="2"/>
      <c r="F497" s="2"/>
      <c r="G497" s="2"/>
      <c r="H497" s="2"/>
      <c r="I497" s="2"/>
      <c r="J497" s="2"/>
      <c r="K497" s="2"/>
      <c r="L497" s="38"/>
      <c r="M497" s="45"/>
      <c r="N497" s="45"/>
    </row>
    <row r="498" spans="1:14" ht="14.5" outlineLevel="1">
      <c r="A498" s="16"/>
      <c r="B498" s="2" t="s">
        <v>239</v>
      </c>
      <c r="C498" s="2"/>
      <c r="D498" s="2"/>
      <c r="E498" s="2"/>
      <c r="F498" s="2"/>
      <c r="G498" s="2"/>
      <c r="H498" s="2"/>
      <c r="I498" s="2"/>
      <c r="J498" s="2"/>
      <c r="K498" s="2"/>
      <c r="L498" s="38"/>
      <c r="M498" s="45"/>
      <c r="N498" s="45"/>
    </row>
    <row r="499" spans="1:14" ht="14.5" outlineLevel="1">
      <c r="A499" s="16" t="s">
        <v>228</v>
      </c>
      <c r="B499" s="4">
        <v>2010</v>
      </c>
      <c r="C499" s="4">
        <v>2020</v>
      </c>
      <c r="D499" s="4">
        <v>2030</v>
      </c>
      <c r="E499" s="4">
        <v>2040</v>
      </c>
      <c r="F499" s="4">
        <v>2050</v>
      </c>
      <c r="G499" s="4">
        <v>2060</v>
      </c>
      <c r="H499" s="4">
        <v>2070</v>
      </c>
      <c r="I499" s="4">
        <v>2080</v>
      </c>
      <c r="J499" s="4">
        <v>2090</v>
      </c>
      <c r="K499" s="4">
        <v>2100</v>
      </c>
      <c r="L499" s="38"/>
      <c r="M499" s="45"/>
      <c r="N499" s="45"/>
    </row>
    <row r="500" spans="1:14" ht="14.5" outlineLevel="1">
      <c r="A500" s="16" t="s">
        <v>229</v>
      </c>
      <c r="B500" s="2">
        <f>'Transport demand all'!B223*'SSP2 26 (base)'!B$500</f>
        <v>9.7316193053676142E-2</v>
      </c>
      <c r="C500" s="2">
        <f>'Transport demand all'!C223*'SSP2 26 (base)'!C$500</f>
        <v>9.7316193053676142E-2</v>
      </c>
      <c r="D500" s="2">
        <f>'Transport demand all'!D223*'SSP2 26 (base)'!D$500</f>
        <v>0.12164524131709517</v>
      </c>
      <c r="E500" s="2">
        <f>'Transport demand all'!E223*'SSP2 26 (base)'!E$500</f>
        <v>0.14597428958051423</v>
      </c>
      <c r="F500" s="2">
        <f>'Transport demand all'!F223*'SSP2 26 (base)'!F$500</f>
        <v>0.14597428958051423</v>
      </c>
      <c r="G500" s="2">
        <f>'Transport demand all'!G223*'SSP2 26 (base)'!G$500</f>
        <v>0.14597428958051423</v>
      </c>
      <c r="H500" s="2">
        <f>'Transport demand all'!H223*'SSP2 26 (base)'!H$500</f>
        <v>0.14597428958051423</v>
      </c>
      <c r="I500" s="2">
        <f>'Transport demand all'!I223*'SSP2 26 (base)'!I$500</f>
        <v>0.14597428958051423</v>
      </c>
      <c r="J500" s="2">
        <f>'Transport demand all'!J223*'SSP2 26 (base)'!J$500</f>
        <v>0.14597428958051423</v>
      </c>
      <c r="K500" s="2">
        <f>'Transport demand all'!K223*'SSP2 26 (base)'!K$500</f>
        <v>0.14597428958051423</v>
      </c>
      <c r="L500" s="2" t="s">
        <v>232</v>
      </c>
      <c r="M500" s="45"/>
      <c r="N500" s="45"/>
    </row>
    <row r="501" spans="1:14" ht="14.5" outlineLevel="1">
      <c r="A501" s="16" t="s">
        <v>230</v>
      </c>
      <c r="B501" s="2">
        <f>'[7]Number of aircrafts'!K34</f>
        <v>0.69639903773868594</v>
      </c>
      <c r="C501" s="14">
        <f>B501</f>
        <v>0.69639903773868594</v>
      </c>
      <c r="D501" s="14">
        <f t="shared" ref="D501:K502" si="110">C501</f>
        <v>0.69639903773868594</v>
      </c>
      <c r="E501" s="14">
        <f t="shared" si="110"/>
        <v>0.69639903773868594</v>
      </c>
      <c r="F501" s="14">
        <f t="shared" si="110"/>
        <v>0.69639903773868594</v>
      </c>
      <c r="G501" s="14">
        <f t="shared" si="110"/>
        <v>0.69639903773868594</v>
      </c>
      <c r="H501" s="14">
        <f t="shared" si="110"/>
        <v>0.69639903773868594</v>
      </c>
      <c r="I501" s="14">
        <f t="shared" si="110"/>
        <v>0.69639903773868594</v>
      </c>
      <c r="J501" s="14">
        <f t="shared" si="110"/>
        <v>0.69639903773868594</v>
      </c>
      <c r="K501" s="14">
        <f t="shared" si="110"/>
        <v>0.69639903773868594</v>
      </c>
      <c r="L501" s="38"/>
      <c r="M501" s="45"/>
      <c r="N501" s="45"/>
    </row>
    <row r="502" spans="1:14" ht="14.5" outlineLevel="1">
      <c r="A502" s="16" t="s">
        <v>231</v>
      </c>
      <c r="B502" s="2">
        <f>'[7]Number of aircrafts'!K35</f>
        <v>0.20628476920763794</v>
      </c>
      <c r="C502" s="2">
        <f>B502</f>
        <v>0.20628476920763794</v>
      </c>
      <c r="D502" s="2">
        <f t="shared" si="110"/>
        <v>0.20628476920763794</v>
      </c>
      <c r="E502" s="2">
        <f t="shared" si="110"/>
        <v>0.20628476920763794</v>
      </c>
      <c r="F502" s="2">
        <f t="shared" si="110"/>
        <v>0.20628476920763794</v>
      </c>
      <c r="G502" s="2">
        <f t="shared" si="110"/>
        <v>0.20628476920763794</v>
      </c>
      <c r="H502" s="2">
        <f t="shared" si="110"/>
        <v>0.20628476920763794</v>
      </c>
      <c r="I502" s="2">
        <f t="shared" si="110"/>
        <v>0.20628476920763794</v>
      </c>
      <c r="J502" s="2">
        <f t="shared" si="110"/>
        <v>0.20628476920763794</v>
      </c>
      <c r="K502" s="2">
        <f t="shared" si="110"/>
        <v>0.20628476920763794</v>
      </c>
      <c r="L502" s="38"/>
      <c r="M502" s="45"/>
      <c r="N502" s="45"/>
    </row>
    <row r="503" spans="1:14" ht="14.5" outlineLevel="1">
      <c r="A503" s="16"/>
      <c r="B503" s="2"/>
      <c r="C503" s="2"/>
      <c r="D503" s="2"/>
      <c r="E503" s="2"/>
      <c r="F503" s="2"/>
      <c r="G503" s="2"/>
      <c r="H503" s="2"/>
      <c r="I503" s="2"/>
      <c r="J503" s="2"/>
      <c r="K503" s="2"/>
      <c r="L503" s="38"/>
      <c r="M503" s="45"/>
      <c r="N503" s="45"/>
    </row>
    <row r="504" spans="1:14" ht="14.5" outlineLevel="1">
      <c r="A504" t="s">
        <v>233</v>
      </c>
      <c r="L504" s="38"/>
      <c r="M504" s="45"/>
      <c r="N504" s="45"/>
    </row>
    <row r="505" spans="1:14" ht="14.5" outlineLevel="1">
      <c r="A505" t="s">
        <v>26</v>
      </c>
      <c r="K505" s="16"/>
      <c r="L505" s="38"/>
      <c r="M505" s="45"/>
      <c r="N505" s="45"/>
    </row>
    <row r="506" spans="1:14" ht="14.5" outlineLevel="1">
      <c r="B506" s="4">
        <v>2010</v>
      </c>
      <c r="C506" s="4">
        <v>2020</v>
      </c>
      <c r="D506" s="4">
        <v>2030</v>
      </c>
      <c r="E506" s="4">
        <v>2040</v>
      </c>
      <c r="F506" s="4">
        <v>2050</v>
      </c>
      <c r="G506" s="4">
        <v>2060</v>
      </c>
      <c r="H506" s="4">
        <v>2070</v>
      </c>
      <c r="I506" s="4">
        <v>2080</v>
      </c>
      <c r="J506" s="4">
        <v>2090</v>
      </c>
      <c r="K506" s="4">
        <v>2100</v>
      </c>
      <c r="L506" s="38"/>
      <c r="M506" s="45"/>
      <c r="N506" s="45"/>
    </row>
    <row r="507" spans="1:14" ht="14.5" outlineLevel="1">
      <c r="A507" s="4" t="s">
        <v>5</v>
      </c>
      <c r="B507" s="1">
        <f>B$500*B384</f>
        <v>5.53571931744687</v>
      </c>
      <c r="C507" s="1">
        <f t="shared" ref="C507:J507" si="111">C$500*C384</f>
        <v>6.0358848285643205</v>
      </c>
      <c r="D507" s="1">
        <f t="shared" si="111"/>
        <v>8.8342849160695831</v>
      </c>
      <c r="E507" s="1">
        <f t="shared" si="111"/>
        <v>14.188267349256879</v>
      </c>
      <c r="F507" s="1">
        <f t="shared" si="111"/>
        <v>18.423344413441118</v>
      </c>
      <c r="G507" s="1">
        <f t="shared" si="111"/>
        <v>28.407973779186527</v>
      </c>
      <c r="H507" s="1">
        <f t="shared" si="111"/>
        <v>40.821025156285437</v>
      </c>
      <c r="I507" s="1">
        <f t="shared" si="111"/>
        <v>58.398083545144907</v>
      </c>
      <c r="J507" s="1">
        <f t="shared" si="111"/>
        <v>123.8745902467203</v>
      </c>
      <c r="K507" s="1">
        <f>K$500*K384</f>
        <v>238.43395607912521</v>
      </c>
      <c r="L507" s="38"/>
      <c r="M507" s="45"/>
      <c r="N507" s="45"/>
    </row>
    <row r="508" spans="1:14" ht="14.5" outlineLevel="1">
      <c r="A508" s="4" t="s">
        <v>6</v>
      </c>
      <c r="B508" s="1">
        <f t="shared" ref="B508:K516" si="112">B$500*B385</f>
        <v>10.177129522305215</v>
      </c>
      <c r="C508" s="1">
        <f t="shared" si="112"/>
        <v>21.009715903762029</v>
      </c>
      <c r="D508" s="1">
        <f t="shared" si="112"/>
        <v>48.998854456059291</v>
      </c>
      <c r="E508" s="1">
        <f t="shared" si="112"/>
        <v>95.751761128908853</v>
      </c>
      <c r="F508" s="1">
        <f t="shared" si="112"/>
        <v>132.24051206860645</v>
      </c>
      <c r="G508" s="1">
        <f t="shared" si="112"/>
        <v>170.29596323297261</v>
      </c>
      <c r="H508" s="1">
        <f t="shared" si="112"/>
        <v>218.96438187458045</v>
      </c>
      <c r="I508" s="1">
        <f t="shared" si="112"/>
        <v>268.14103022895915</v>
      </c>
      <c r="J508" s="1">
        <f t="shared" si="112"/>
        <v>359.01306484449202</v>
      </c>
      <c r="K508" s="1">
        <f t="shared" si="112"/>
        <v>482.80052716790999</v>
      </c>
      <c r="L508" s="38"/>
      <c r="M508" s="45"/>
      <c r="N508" s="45"/>
    </row>
    <row r="509" spans="1:14" ht="14.5" outlineLevel="1">
      <c r="A509" s="4" t="s">
        <v>11</v>
      </c>
      <c r="B509" s="1">
        <f t="shared" si="112"/>
        <v>183.89821805112186</v>
      </c>
      <c r="C509" s="1">
        <f t="shared" si="112"/>
        <v>271.81300881792197</v>
      </c>
      <c r="D509" s="1">
        <f t="shared" si="112"/>
        <v>481.51278878026</v>
      </c>
      <c r="E509" s="1">
        <f t="shared" si="112"/>
        <v>791.27109773993868</v>
      </c>
      <c r="F509" s="1">
        <f t="shared" si="112"/>
        <v>1070.7051815737832</v>
      </c>
      <c r="G509" s="1">
        <f t="shared" si="112"/>
        <v>1404.7813143742335</v>
      </c>
      <c r="H509" s="1">
        <f t="shared" si="112"/>
        <v>1814.5623871336682</v>
      </c>
      <c r="I509" s="1">
        <f t="shared" si="112"/>
        <v>2189.6143437077135</v>
      </c>
      <c r="J509" s="1">
        <f t="shared" si="112"/>
        <v>2189.6143437077135</v>
      </c>
      <c r="K509" s="1">
        <f t="shared" si="112"/>
        <v>2189.6143437077135</v>
      </c>
      <c r="L509" s="38"/>
      <c r="M509" s="45"/>
      <c r="N509" s="45"/>
    </row>
    <row r="510" spans="1:14" ht="14.5" outlineLevel="1">
      <c r="A510" s="4" t="s">
        <v>2</v>
      </c>
      <c r="B510" s="1">
        <f t="shared" si="112"/>
        <v>34.307160989458303</v>
      </c>
      <c r="C510" s="1">
        <f t="shared" si="112"/>
        <v>42.496266848291974</v>
      </c>
      <c r="D510" s="1">
        <f t="shared" si="112"/>
        <v>73.828593220626558</v>
      </c>
      <c r="E510" s="1">
        <f t="shared" si="112"/>
        <v>127.5244821506349</v>
      </c>
      <c r="F510" s="1">
        <f t="shared" si="112"/>
        <v>186.26007961071707</v>
      </c>
      <c r="G510" s="1">
        <f t="shared" si="112"/>
        <v>255.68876391125386</v>
      </c>
      <c r="H510" s="1">
        <f t="shared" si="112"/>
        <v>354.02171665187421</v>
      </c>
      <c r="I510" s="1">
        <f t="shared" si="112"/>
        <v>447.72345448124878</v>
      </c>
      <c r="J510" s="1">
        <f t="shared" si="112"/>
        <v>557.25203458047577</v>
      </c>
      <c r="K510" s="1">
        <f t="shared" si="112"/>
        <v>693.12693217138099</v>
      </c>
      <c r="L510" s="38"/>
      <c r="M510" s="45"/>
      <c r="N510" s="45"/>
    </row>
    <row r="511" spans="1:14" ht="14.5" outlineLevel="1">
      <c r="A511" s="4" t="s">
        <v>3</v>
      </c>
      <c r="B511" s="1">
        <f t="shared" si="112"/>
        <v>31.654966492156451</v>
      </c>
      <c r="C511" s="1">
        <f t="shared" si="112"/>
        <v>40.068089805527144</v>
      </c>
      <c r="D511" s="1">
        <f t="shared" si="112"/>
        <v>64.367084156466362</v>
      </c>
      <c r="E511" s="1">
        <f t="shared" si="112"/>
        <v>104.4879604185097</v>
      </c>
      <c r="F511" s="1">
        <f t="shared" si="112"/>
        <v>141.56907327824763</v>
      </c>
      <c r="G511" s="1">
        <f t="shared" si="112"/>
        <v>166.34560886383164</v>
      </c>
      <c r="H511" s="1">
        <f t="shared" si="112"/>
        <v>245.96191530268982</v>
      </c>
      <c r="I511" s="1">
        <f t="shared" si="112"/>
        <v>379.80640113914473</v>
      </c>
      <c r="J511" s="1">
        <f t="shared" si="112"/>
        <v>586.2787233932537</v>
      </c>
      <c r="K511" s="1">
        <f t="shared" si="112"/>
        <v>899.1913718836887</v>
      </c>
      <c r="L511" s="38"/>
      <c r="M511" s="45"/>
      <c r="N511" s="45"/>
    </row>
    <row r="512" spans="1:14" ht="14.5" outlineLevel="1">
      <c r="A512" s="4" t="s">
        <v>4</v>
      </c>
      <c r="B512" s="1">
        <f t="shared" si="112"/>
        <v>33.75171227623985</v>
      </c>
      <c r="C512" s="1">
        <f t="shared" si="112"/>
        <v>37.376310279146267</v>
      </c>
      <c r="D512" s="1">
        <f t="shared" si="112"/>
        <v>52.933625069891853</v>
      </c>
      <c r="E512" s="1">
        <f t="shared" si="112"/>
        <v>76.19688384913438</v>
      </c>
      <c r="F512" s="1">
        <f t="shared" si="112"/>
        <v>91.478253382300906</v>
      </c>
      <c r="G512" s="1">
        <f t="shared" si="112"/>
        <v>119.32641281101796</v>
      </c>
      <c r="H512" s="1">
        <f t="shared" si="112"/>
        <v>155.83501534970378</v>
      </c>
      <c r="I512" s="1">
        <f t="shared" si="112"/>
        <v>175.16914749661709</v>
      </c>
      <c r="J512" s="1">
        <f t="shared" si="112"/>
        <v>204.36400541271991</v>
      </c>
      <c r="K512" s="1">
        <f t="shared" si="112"/>
        <v>254.1031157145139</v>
      </c>
      <c r="L512" s="38"/>
      <c r="M512" s="45"/>
      <c r="N512" s="45"/>
    </row>
    <row r="513" spans="1:14" ht="14.5" outlineLevel="1">
      <c r="A513" s="4" t="s">
        <v>0</v>
      </c>
      <c r="B513" s="1">
        <f t="shared" si="112"/>
        <v>571.57153368321042</v>
      </c>
      <c r="C513" s="1">
        <f t="shared" si="112"/>
        <v>761.04928674684788</v>
      </c>
      <c r="D513" s="1">
        <f t="shared" si="112"/>
        <v>1247.6729539539292</v>
      </c>
      <c r="E513" s="1">
        <f t="shared" si="112"/>
        <v>1915.2398059890006</v>
      </c>
      <c r="F513" s="1">
        <f t="shared" si="112"/>
        <v>2189.6143437077135</v>
      </c>
      <c r="G513" s="1">
        <f t="shared" si="112"/>
        <v>2189.6143437077135</v>
      </c>
      <c r="H513" s="1">
        <f t="shared" si="112"/>
        <v>2189.6143437077135</v>
      </c>
      <c r="I513" s="1">
        <f t="shared" si="112"/>
        <v>2189.6143437077135</v>
      </c>
      <c r="J513" s="1">
        <f t="shared" si="112"/>
        <v>2189.6143437077135</v>
      </c>
      <c r="K513" s="1">
        <f t="shared" si="112"/>
        <v>2189.6143437077135</v>
      </c>
      <c r="L513" s="38"/>
      <c r="M513" s="45"/>
      <c r="N513" s="45"/>
    </row>
    <row r="514" spans="1:14" ht="14.5" outlineLevel="1">
      <c r="A514" s="4" t="s">
        <v>1</v>
      </c>
      <c r="B514" s="1">
        <f t="shared" si="112"/>
        <v>336.58289727127686</v>
      </c>
      <c r="C514" s="1">
        <f t="shared" si="112"/>
        <v>432.71590272605937</v>
      </c>
      <c r="D514" s="1">
        <f t="shared" si="112"/>
        <v>687.75541309673986</v>
      </c>
      <c r="E514" s="1">
        <f t="shared" si="112"/>
        <v>1020.3649199801775</v>
      </c>
      <c r="F514" s="1">
        <f t="shared" si="112"/>
        <v>1257.269738299939</v>
      </c>
      <c r="G514" s="1">
        <f t="shared" si="112"/>
        <v>1498.5180160809468</v>
      </c>
      <c r="H514" s="1">
        <f t="shared" si="112"/>
        <v>1780.4316949749677</v>
      </c>
      <c r="I514" s="1">
        <f t="shared" si="112"/>
        <v>2089.5601606382943</v>
      </c>
      <c r="J514" s="1">
        <f t="shared" si="112"/>
        <v>2189.6143437077135</v>
      </c>
      <c r="K514" s="1">
        <f t="shared" si="112"/>
        <v>2189.6143437077135</v>
      </c>
      <c r="L514" s="38"/>
      <c r="M514" s="45"/>
      <c r="N514" s="45"/>
    </row>
    <row r="515" spans="1:14" ht="14.5" outlineLevel="1">
      <c r="A515" s="4" t="s">
        <v>7</v>
      </c>
      <c r="B515" s="1">
        <f t="shared" si="112"/>
        <v>110.66119722377969</v>
      </c>
      <c r="C515" s="1">
        <f t="shared" si="112"/>
        <v>172.7100281091617</v>
      </c>
      <c r="D515" s="1">
        <f t="shared" si="112"/>
        <v>309.95609702996444</v>
      </c>
      <c r="E515" s="1">
        <f t="shared" si="112"/>
        <v>494.13839742009304</v>
      </c>
      <c r="F515" s="1">
        <f t="shared" si="112"/>
        <v>649.82869857836624</v>
      </c>
      <c r="G515" s="1">
        <f t="shared" si="112"/>
        <v>794.61860876068386</v>
      </c>
      <c r="H515" s="1">
        <f t="shared" si="112"/>
        <v>957.24483828859957</v>
      </c>
      <c r="I515" s="1">
        <f t="shared" si="112"/>
        <v>1201.5078388730165</v>
      </c>
      <c r="J515" s="1">
        <f t="shared" si="112"/>
        <v>1486.0091213606931</v>
      </c>
      <c r="K515" s="1">
        <f t="shared" si="112"/>
        <v>1817.3772759460198</v>
      </c>
      <c r="L515" s="38"/>
      <c r="M515" s="45"/>
      <c r="N515" s="45"/>
    </row>
    <row r="516" spans="1:14" ht="14.5" outlineLevel="1">
      <c r="A516" s="4" t="s">
        <v>8</v>
      </c>
      <c r="B516" s="1">
        <f t="shared" si="112"/>
        <v>6.518869745941049</v>
      </c>
      <c r="C516" s="1">
        <f t="shared" si="112"/>
        <v>8.875590053129903</v>
      </c>
      <c r="D516" s="1">
        <f t="shared" si="112"/>
        <v>15.838963707270224</v>
      </c>
      <c r="E516" s="1">
        <f t="shared" si="112"/>
        <v>30.561848640640068</v>
      </c>
      <c r="F516" s="1">
        <f t="shared" si="112"/>
        <v>49.022748409639902</v>
      </c>
      <c r="G516" s="1">
        <f t="shared" si="112"/>
        <v>131.79473607115335</v>
      </c>
      <c r="H516" s="1">
        <f t="shared" si="112"/>
        <v>283.19469480707869</v>
      </c>
      <c r="I516" s="1">
        <f t="shared" si="112"/>
        <v>481.84686105585922</v>
      </c>
      <c r="J516" s="1">
        <f t="shared" si="112"/>
        <v>815.25136079592096</v>
      </c>
      <c r="K516" s="1">
        <f t="shared" si="112"/>
        <v>1346.0145870819777</v>
      </c>
      <c r="L516" s="38"/>
      <c r="M516" s="45"/>
      <c r="N516" s="45"/>
    </row>
    <row r="517" spans="1:14" ht="14.5" outlineLevel="1">
      <c r="A517" s="16"/>
      <c r="B517" s="2"/>
      <c r="C517" s="2"/>
      <c r="D517" s="2"/>
      <c r="E517" s="2"/>
      <c r="F517" s="2"/>
      <c r="G517" s="2"/>
      <c r="H517" s="2"/>
      <c r="I517" s="2"/>
      <c r="J517" s="2"/>
      <c r="K517" s="2"/>
      <c r="L517" s="38"/>
      <c r="M517" s="45"/>
      <c r="N517" s="45"/>
    </row>
    <row r="518" spans="1:14" ht="14.5" outlineLevel="1">
      <c r="A518" t="s">
        <v>234</v>
      </c>
      <c r="L518" s="38"/>
      <c r="M518" s="45"/>
      <c r="N518" s="45"/>
    </row>
    <row r="519" spans="1:14" ht="14.5" outlineLevel="1">
      <c r="A519" t="s">
        <v>26</v>
      </c>
      <c r="K519" s="16"/>
      <c r="L519" s="38"/>
      <c r="M519" s="45"/>
      <c r="N519" s="45"/>
    </row>
    <row r="520" spans="1:14" ht="14.5" outlineLevel="1">
      <c r="B520" s="4">
        <v>2010</v>
      </c>
      <c r="C520" s="4">
        <v>2020</v>
      </c>
      <c r="D520" s="4">
        <v>2030</v>
      </c>
      <c r="E520" s="4">
        <v>2040</v>
      </c>
      <c r="F520" s="4">
        <v>2050</v>
      </c>
      <c r="G520" s="4">
        <v>2060</v>
      </c>
      <c r="H520" s="4">
        <v>2070</v>
      </c>
      <c r="I520" s="4">
        <v>2080</v>
      </c>
      <c r="J520" s="4">
        <v>2090</v>
      </c>
      <c r="K520" s="4">
        <v>2100</v>
      </c>
      <c r="L520" s="38"/>
      <c r="M520" s="45"/>
      <c r="N520" s="45"/>
    </row>
    <row r="521" spans="1:14" ht="14.5" outlineLevel="1">
      <c r="A521" s="4" t="s">
        <v>5</v>
      </c>
      <c r="B521" s="1">
        <f>B$501*B384</f>
        <v>39.613855463243787</v>
      </c>
      <c r="C521" s="1">
        <f t="shared" ref="C521:K521" si="113">C$501*C384</f>
        <v>43.193062270687975</v>
      </c>
      <c r="D521" s="1">
        <f t="shared" si="113"/>
        <v>50.574830943227866</v>
      </c>
      <c r="E521" s="1">
        <f t="shared" si="113"/>
        <v>67.687917903870783</v>
      </c>
      <c r="F521" s="1">
        <f t="shared" si="113"/>
        <v>87.892185386332841</v>
      </c>
      <c r="G521" s="1">
        <f t="shared" si="113"/>
        <v>135.52582212102195</v>
      </c>
      <c r="H521" s="1">
        <f t="shared" si="113"/>
        <v>194.74472333474964</v>
      </c>
      <c r="I521" s="1">
        <f t="shared" si="113"/>
        <v>278.599534914613</v>
      </c>
      <c r="J521" s="1">
        <f t="shared" si="113"/>
        <v>590.96807866640586</v>
      </c>
      <c r="K521" s="1">
        <f t="shared" si="113"/>
        <v>1137.4960484815122</v>
      </c>
      <c r="L521" s="38"/>
      <c r="M521" s="45"/>
      <c r="N521" s="45"/>
    </row>
    <row r="522" spans="1:14" ht="14.5" outlineLevel="1">
      <c r="A522" s="4" t="s">
        <v>6</v>
      </c>
      <c r="B522" s="1">
        <f t="shared" ref="B522:K530" si="114">B$501*B385</f>
        <v>72.827994847334381</v>
      </c>
      <c r="C522" s="1">
        <f t="shared" si="114"/>
        <v>150.34646834646546</v>
      </c>
      <c r="D522" s="1">
        <f t="shared" si="114"/>
        <v>280.510398302792</v>
      </c>
      <c r="E522" s="1">
        <f t="shared" si="114"/>
        <v>456.80259519384424</v>
      </c>
      <c r="F522" s="1">
        <f t="shared" si="114"/>
        <v>630.8793529277898</v>
      </c>
      <c r="G522" s="1">
        <f t="shared" si="114"/>
        <v>812.43036199749804</v>
      </c>
      <c r="H522" s="1">
        <f t="shared" si="114"/>
        <v>1044.6126182542428</v>
      </c>
      <c r="I522" s="1">
        <f t="shared" si="114"/>
        <v>1279.2194842415156</v>
      </c>
      <c r="J522" s="1">
        <f t="shared" si="114"/>
        <v>1712.7423850582989</v>
      </c>
      <c r="K522" s="1">
        <f t="shared" si="114"/>
        <v>2303.2948028427622</v>
      </c>
      <c r="L522" s="38"/>
      <c r="M522" s="45"/>
      <c r="N522" s="45"/>
    </row>
    <row r="523" spans="1:14" ht="14.5" outlineLevel="1">
      <c r="A523" s="4" t="s">
        <v>11</v>
      </c>
      <c r="B523" s="1">
        <f t="shared" si="114"/>
        <v>1315.9838879231884</v>
      </c>
      <c r="C523" s="1">
        <f t="shared" si="114"/>
        <v>1945.1060696676864</v>
      </c>
      <c r="D523" s="1">
        <f t="shared" si="114"/>
        <v>2756.5816725320597</v>
      </c>
      <c r="E523" s="1">
        <f t="shared" si="114"/>
        <v>3774.9142855228124</v>
      </c>
      <c r="F523" s="1">
        <f t="shared" si="114"/>
        <v>5108.009501485124</v>
      </c>
      <c r="G523" s="1">
        <f t="shared" si="114"/>
        <v>6701.7853512067522</v>
      </c>
      <c r="H523" s="1">
        <f t="shared" si="114"/>
        <v>8656.726495796438</v>
      </c>
      <c r="I523" s="1">
        <f t="shared" si="114"/>
        <v>10445.98556608029</v>
      </c>
      <c r="J523" s="1">
        <f t="shared" si="114"/>
        <v>10445.98556608029</v>
      </c>
      <c r="K523" s="1">
        <f t="shared" si="114"/>
        <v>10445.98556608029</v>
      </c>
      <c r="L523" s="38"/>
      <c r="M523" s="45"/>
      <c r="N523" s="45"/>
    </row>
    <row r="524" spans="1:14" ht="14.5" outlineLevel="1">
      <c r="A524" s="4" t="s">
        <v>2</v>
      </c>
      <c r="B524" s="1">
        <f t="shared" si="114"/>
        <v>245.50358117099034</v>
      </c>
      <c r="C524" s="1">
        <f t="shared" si="114"/>
        <v>304.10518960923349</v>
      </c>
      <c r="D524" s="1">
        <f t="shared" si="114"/>
        <v>422.65657677823049</v>
      </c>
      <c r="E524" s="1">
        <f t="shared" si="114"/>
        <v>608.38060533148257</v>
      </c>
      <c r="F524" s="1">
        <f t="shared" si="114"/>
        <v>888.59031671115099</v>
      </c>
      <c r="G524" s="1">
        <f t="shared" si="114"/>
        <v>1219.813500446453</v>
      </c>
      <c r="H524" s="1">
        <f t="shared" si="114"/>
        <v>1688.9301775226659</v>
      </c>
      <c r="I524" s="1">
        <f t="shared" si="114"/>
        <v>2135.9527336614128</v>
      </c>
      <c r="J524" s="1">
        <f t="shared" si="114"/>
        <v>2658.4803514027226</v>
      </c>
      <c r="K524" s="1">
        <f t="shared" si="114"/>
        <v>3306.698254754519</v>
      </c>
      <c r="L524" s="38"/>
      <c r="M524" s="45"/>
      <c r="N524" s="45"/>
    </row>
    <row r="525" spans="1:14" ht="14.5" outlineLevel="1">
      <c r="A525" s="4" t="s">
        <v>3</v>
      </c>
      <c r="B525" s="1">
        <f t="shared" si="114"/>
        <v>226.52435851687238</v>
      </c>
      <c r="C525" s="1">
        <f t="shared" si="114"/>
        <v>286.72904589687192</v>
      </c>
      <c r="D525" s="1">
        <f t="shared" si="114"/>
        <v>368.49099054981917</v>
      </c>
      <c r="E525" s="1">
        <f t="shared" si="114"/>
        <v>498.48035088804659</v>
      </c>
      <c r="F525" s="1">
        <f t="shared" si="114"/>
        <v>675.38308758235962</v>
      </c>
      <c r="G525" s="1">
        <f t="shared" si="114"/>
        <v>793.58442009017858</v>
      </c>
      <c r="H525" s="1">
        <f t="shared" si="114"/>
        <v>1173.4096574772586</v>
      </c>
      <c r="I525" s="1">
        <f t="shared" si="114"/>
        <v>1811.9410825041673</v>
      </c>
      <c r="J525" s="1">
        <f t="shared" si="114"/>
        <v>2796.9578751916597</v>
      </c>
      <c r="K525" s="1">
        <f t="shared" si="114"/>
        <v>4289.7691636124882</v>
      </c>
      <c r="L525" s="38"/>
      <c r="M525" s="45"/>
      <c r="N525" s="45"/>
    </row>
    <row r="526" spans="1:14" ht="14.5" outlineLevel="1">
      <c r="A526" s="4" t="s">
        <v>4</v>
      </c>
      <c r="B526" s="1">
        <f t="shared" si="114"/>
        <v>241.52876529235061</v>
      </c>
      <c r="C526" s="1">
        <f t="shared" si="114"/>
        <v>267.46655100105943</v>
      </c>
      <c r="D526" s="1">
        <f t="shared" si="114"/>
        <v>303.03631415060227</v>
      </c>
      <c r="E526" s="1">
        <f t="shared" si="114"/>
        <v>363.51220988101261</v>
      </c>
      <c r="F526" s="1">
        <f t="shared" si="114"/>
        <v>436.41498658784309</v>
      </c>
      <c r="G526" s="1">
        <f t="shared" si="114"/>
        <v>569.27010432592499</v>
      </c>
      <c r="H526" s="1">
        <f t="shared" si="114"/>
        <v>743.44156801441011</v>
      </c>
      <c r="I526" s="1">
        <f t="shared" si="114"/>
        <v>835.6788452864231</v>
      </c>
      <c r="J526" s="1">
        <f t="shared" si="114"/>
        <v>974.95865283416038</v>
      </c>
      <c r="K526" s="1">
        <f t="shared" si="114"/>
        <v>1212.2488540859531</v>
      </c>
      <c r="L526" s="38"/>
      <c r="M526" s="45"/>
      <c r="N526" s="45"/>
    </row>
    <row r="527" spans="1:14" ht="14.5" outlineLevel="1">
      <c r="A527" s="4" t="s">
        <v>0</v>
      </c>
      <c r="B527" s="1">
        <f t="shared" si="114"/>
        <v>4090.1915042676092</v>
      </c>
      <c r="C527" s="1">
        <f t="shared" si="114"/>
        <v>5446.1027947311131</v>
      </c>
      <c r="D527" s="1">
        <f t="shared" si="114"/>
        <v>7142.7228483289146</v>
      </c>
      <c r="E527" s="1">
        <f t="shared" si="114"/>
        <v>9137.0279092463534</v>
      </c>
      <c r="F527" s="1">
        <f t="shared" si="114"/>
        <v>10445.98556608029</v>
      </c>
      <c r="G527" s="1">
        <f t="shared" si="114"/>
        <v>10445.98556608029</v>
      </c>
      <c r="H527" s="1">
        <f t="shared" si="114"/>
        <v>10445.98556608029</v>
      </c>
      <c r="I527" s="1">
        <f t="shared" si="114"/>
        <v>10445.98556608029</v>
      </c>
      <c r="J527" s="1">
        <f t="shared" si="114"/>
        <v>10445.98556608029</v>
      </c>
      <c r="K527" s="1">
        <f t="shared" si="114"/>
        <v>10445.98556608029</v>
      </c>
      <c r="L527" s="38"/>
      <c r="M527" s="45"/>
      <c r="N527" s="45"/>
    </row>
    <row r="528" spans="1:14" ht="14.5" outlineLevel="1">
      <c r="A528" s="4" t="s">
        <v>1</v>
      </c>
      <c r="B528" s="1">
        <f t="shared" si="114"/>
        <v>2408.6022934511188</v>
      </c>
      <c r="C528" s="1">
        <f t="shared" si="114"/>
        <v>3096.5343877194678</v>
      </c>
      <c r="D528" s="1">
        <f t="shared" si="114"/>
        <v>3937.2868407704291</v>
      </c>
      <c r="E528" s="1">
        <f t="shared" si="114"/>
        <v>4867.8513898474948</v>
      </c>
      <c r="F528" s="1">
        <f t="shared" si="114"/>
        <v>5998.052386116382</v>
      </c>
      <c r="G528" s="1">
        <f t="shared" si="114"/>
        <v>7148.9747093940259</v>
      </c>
      <c r="H528" s="1">
        <f t="shared" si="114"/>
        <v>8493.8993209221644</v>
      </c>
      <c r="I528" s="1">
        <f t="shared" si="114"/>
        <v>9968.6574214357333</v>
      </c>
      <c r="J528" s="1">
        <f t="shared" si="114"/>
        <v>10445.98556608029</v>
      </c>
      <c r="K528" s="1">
        <f t="shared" si="114"/>
        <v>10445.98556608029</v>
      </c>
      <c r="L528" s="38"/>
      <c r="M528" s="45"/>
      <c r="N528" s="45"/>
    </row>
    <row r="529" spans="1:14" ht="14.5" outlineLevel="1">
      <c r="A529" s="4" t="s">
        <v>7</v>
      </c>
      <c r="B529" s="1">
        <f t="shared" si="114"/>
        <v>791.89648550211143</v>
      </c>
      <c r="C529" s="1">
        <f t="shared" si="114"/>
        <v>1235.9206994122978</v>
      </c>
      <c r="D529" s="1">
        <f t="shared" si="114"/>
        <v>1774.4477743295949</v>
      </c>
      <c r="E529" s="1">
        <f t="shared" si="114"/>
        <v>2357.3843411876051</v>
      </c>
      <c r="F529" s="1">
        <f t="shared" si="114"/>
        <v>3100.1355217101559</v>
      </c>
      <c r="G529" s="1">
        <f t="shared" si="114"/>
        <v>3790.88424475581</v>
      </c>
      <c r="H529" s="1">
        <f t="shared" si="114"/>
        <v>4566.7246347297241</v>
      </c>
      <c r="I529" s="1">
        <f t="shared" si="114"/>
        <v>5732.0292856444894</v>
      </c>
      <c r="J529" s="1">
        <f t="shared" si="114"/>
        <v>7089.2985686750508</v>
      </c>
      <c r="K529" s="1">
        <f t="shared" si="114"/>
        <v>8670.1554761045209</v>
      </c>
      <c r="L529" s="38"/>
      <c r="M529" s="45"/>
      <c r="N529" s="45"/>
    </row>
    <row r="530" spans="1:14" ht="14.5" outlineLevel="1">
      <c r="A530" s="4" t="s">
        <v>8</v>
      </c>
      <c r="B530" s="1">
        <f t="shared" si="114"/>
        <v>46.649323979548015</v>
      </c>
      <c r="C530" s="1">
        <f t="shared" si="114"/>
        <v>63.514120090512833</v>
      </c>
      <c r="D530" s="1">
        <f t="shared" si="114"/>
        <v>90.675467162486058</v>
      </c>
      <c r="E530" s="1">
        <f t="shared" si="114"/>
        <v>145.80130546289135</v>
      </c>
      <c r="F530" s="1">
        <f t="shared" si="114"/>
        <v>233.87265605392002</v>
      </c>
      <c r="G530" s="1">
        <f t="shared" si="114"/>
        <v>628.75269092062786</v>
      </c>
      <c r="H530" s="1">
        <f t="shared" si="114"/>
        <v>1351.0359497079301</v>
      </c>
      <c r="I530" s="1">
        <f t="shared" si="114"/>
        <v>2298.7451512249008</v>
      </c>
      <c r="J530" s="1">
        <f t="shared" si="114"/>
        <v>3889.3168434314475</v>
      </c>
      <c r="K530" s="1">
        <f t="shared" si="114"/>
        <v>6421.427128844547</v>
      </c>
      <c r="L530" s="38"/>
      <c r="M530" s="45"/>
      <c r="N530" s="45"/>
    </row>
    <row r="531" spans="1:14" ht="14.5" outlineLevel="1">
      <c r="A531" s="16"/>
      <c r="B531" s="2"/>
      <c r="C531" s="2"/>
      <c r="D531" s="2"/>
      <c r="E531" s="2"/>
      <c r="F531" s="2"/>
      <c r="G531" s="2"/>
      <c r="H531" s="2"/>
      <c r="I531" s="2"/>
      <c r="J531" s="2"/>
      <c r="K531" s="2"/>
      <c r="L531" s="38"/>
      <c r="M531" s="45"/>
      <c r="N531" s="45"/>
    </row>
    <row r="532" spans="1:14" ht="14.5" outlineLevel="1">
      <c r="A532" t="s">
        <v>235</v>
      </c>
      <c r="L532" s="38"/>
      <c r="M532" s="45"/>
      <c r="N532" s="45"/>
    </row>
    <row r="533" spans="1:14" ht="14.5" outlineLevel="1">
      <c r="A533" t="s">
        <v>26</v>
      </c>
      <c r="K533" s="16"/>
      <c r="L533" s="38"/>
      <c r="M533" s="45"/>
      <c r="N533" s="45"/>
    </row>
    <row r="534" spans="1:14" ht="14.5" outlineLevel="1">
      <c r="B534" s="4">
        <v>2010</v>
      </c>
      <c r="C534" s="4">
        <v>2020</v>
      </c>
      <c r="D534" s="4">
        <v>2030</v>
      </c>
      <c r="E534" s="4">
        <v>2040</v>
      </c>
      <c r="F534" s="4">
        <v>2050</v>
      </c>
      <c r="G534" s="4">
        <v>2060</v>
      </c>
      <c r="H534" s="4">
        <v>2070</v>
      </c>
      <c r="I534" s="4">
        <v>2080</v>
      </c>
      <c r="J534" s="4">
        <v>2090</v>
      </c>
      <c r="K534" s="4">
        <v>2100</v>
      </c>
      <c r="L534" s="38"/>
      <c r="M534" s="45"/>
      <c r="N534" s="45"/>
    </row>
    <row r="535" spans="1:14" ht="14.5" outlineLevel="1">
      <c r="A535" s="4" t="s">
        <v>5</v>
      </c>
      <c r="B535" s="1">
        <f>B$502*B384</f>
        <v>11.73427099812608</v>
      </c>
      <c r="C535" s="1">
        <f t="shared" ref="C535:K535" si="115">C$502*C384</f>
        <v>12.794490513387789</v>
      </c>
      <c r="D535" s="1">
        <f t="shared" si="115"/>
        <v>14.981090960027771</v>
      </c>
      <c r="E535" s="1">
        <f t="shared" si="115"/>
        <v>20.050266824442318</v>
      </c>
      <c r="F535" s="1">
        <f t="shared" si="115"/>
        <v>26.035100847422388</v>
      </c>
      <c r="G535" s="1">
        <f t="shared" si="115"/>
        <v>40.144962044592674</v>
      </c>
      <c r="H535" s="1">
        <f t="shared" si="115"/>
        <v>57.686567801646561</v>
      </c>
      <c r="I535" s="1">
        <f t="shared" si="115"/>
        <v>82.525732585491241</v>
      </c>
      <c r="J535" s="1">
        <f t="shared" si="115"/>
        <v>175.05439713505882</v>
      </c>
      <c r="K535" s="1">
        <f t="shared" si="115"/>
        <v>336.94490819164128</v>
      </c>
      <c r="L535" s="38"/>
      <c r="M535" s="45"/>
      <c r="N535" s="45"/>
    </row>
    <row r="536" spans="1:14" ht="14.5" outlineLevel="1">
      <c r="A536" s="4" t="s">
        <v>6</v>
      </c>
      <c r="B536" s="1">
        <f t="shared" ref="B536:K544" si="116">B$502*B385</f>
        <v>21.572841567559294</v>
      </c>
      <c r="C536" s="1">
        <f t="shared" si="116"/>
        <v>44.535079520991118</v>
      </c>
      <c r="D536" s="1">
        <f t="shared" si="116"/>
        <v>83.09176153104778</v>
      </c>
      <c r="E536" s="1">
        <f t="shared" si="116"/>
        <v>135.31238961644178</v>
      </c>
      <c r="F536" s="1">
        <f t="shared" si="116"/>
        <v>186.87676843891131</v>
      </c>
      <c r="G536" s="1">
        <f t="shared" si="116"/>
        <v>240.65514258337933</v>
      </c>
      <c r="H536" s="1">
        <f t="shared" si="116"/>
        <v>309.43131910073316</v>
      </c>
      <c r="I536" s="1">
        <f t="shared" si="116"/>
        <v>378.92570462122507</v>
      </c>
      <c r="J536" s="1">
        <f t="shared" si="116"/>
        <v>507.3422685378066</v>
      </c>
      <c r="K536" s="1">
        <f t="shared" si="116"/>
        <v>682.27354013067838</v>
      </c>
      <c r="L536" s="38"/>
      <c r="M536" s="45"/>
      <c r="N536" s="45"/>
    </row>
    <row r="537" spans="1:14" ht="14.5" outlineLevel="1">
      <c r="A537" s="4" t="s">
        <v>11</v>
      </c>
      <c r="B537" s="1">
        <f t="shared" si="116"/>
        <v>389.81592146178315</v>
      </c>
      <c r="C537" s="1">
        <f t="shared" si="116"/>
        <v>576.17218709646795</v>
      </c>
      <c r="D537" s="1">
        <f t="shared" si="116"/>
        <v>816.54451443061157</v>
      </c>
      <c r="E537" s="1">
        <f t="shared" si="116"/>
        <v>1118.1912667430881</v>
      </c>
      <c r="F537" s="1">
        <f t="shared" si="116"/>
        <v>1513.0758430480034</v>
      </c>
      <c r="G537" s="1">
        <f t="shared" si="116"/>
        <v>1985.1782807482405</v>
      </c>
      <c r="H537" s="1">
        <f t="shared" si="116"/>
        <v>2564.2637776720921</v>
      </c>
      <c r="I537" s="1">
        <f t="shared" si="116"/>
        <v>3094.271538114569</v>
      </c>
      <c r="J537" s="1">
        <f t="shared" si="116"/>
        <v>3094.271538114569</v>
      </c>
      <c r="K537" s="1">
        <f t="shared" si="116"/>
        <v>3094.271538114569</v>
      </c>
      <c r="L537" s="38"/>
      <c r="M537" s="45"/>
      <c r="N537" s="45"/>
    </row>
    <row r="538" spans="1:14" ht="14.5" outlineLevel="1">
      <c r="A538" s="4" t="s">
        <v>2</v>
      </c>
      <c r="B538" s="1">
        <f t="shared" si="116"/>
        <v>72.722170533081169</v>
      </c>
      <c r="C538" s="1">
        <f t="shared" si="116"/>
        <v>90.080924087843314</v>
      </c>
      <c r="D538" s="1">
        <f t="shared" si="116"/>
        <v>125.19778125756618</v>
      </c>
      <c r="E538" s="1">
        <f t="shared" si="116"/>
        <v>180.21227193065127</v>
      </c>
      <c r="F538" s="1">
        <f t="shared" si="116"/>
        <v>263.21496508397456</v>
      </c>
      <c r="G538" s="1">
        <f t="shared" si="116"/>
        <v>361.32868194797499</v>
      </c>
      <c r="H538" s="1">
        <f t="shared" si="116"/>
        <v>500.28870374288277</v>
      </c>
      <c r="I538" s="1">
        <f t="shared" si="116"/>
        <v>632.70408605461387</v>
      </c>
      <c r="J538" s="1">
        <f t="shared" si="116"/>
        <v>787.48530083111893</v>
      </c>
      <c r="K538" s="1">
        <f t="shared" si="116"/>
        <v>979.49803109476966</v>
      </c>
      <c r="L538" s="38"/>
      <c r="M538" s="45"/>
      <c r="N538" s="45"/>
    </row>
    <row r="539" spans="1:14" ht="14.5" outlineLevel="1">
      <c r="A539" s="4" t="s">
        <v>3</v>
      </c>
      <c r="B539" s="1">
        <f t="shared" si="116"/>
        <v>67.100214796815209</v>
      </c>
      <c r="C539" s="1">
        <f t="shared" si="116"/>
        <v>84.933826517084952</v>
      </c>
      <c r="D539" s="1">
        <f t="shared" si="116"/>
        <v>109.15304993454998</v>
      </c>
      <c r="E539" s="1">
        <f t="shared" si="116"/>
        <v>147.65802157249416</v>
      </c>
      <c r="F539" s="1">
        <f t="shared" si="116"/>
        <v>200.05950151951149</v>
      </c>
      <c r="G539" s="1">
        <f t="shared" si="116"/>
        <v>235.07266678117881</v>
      </c>
      <c r="H539" s="1">
        <f t="shared" si="116"/>
        <v>347.5831057502669</v>
      </c>
      <c r="I539" s="1">
        <f t="shared" si="116"/>
        <v>536.72654292561504</v>
      </c>
      <c r="J539" s="1">
        <f t="shared" si="116"/>
        <v>828.50460511965377</v>
      </c>
      <c r="K539" s="1">
        <f t="shared" si="116"/>
        <v>1270.6996907165399</v>
      </c>
      <c r="L539" s="38"/>
      <c r="M539" s="45"/>
      <c r="N539" s="45"/>
    </row>
    <row r="540" spans="1:14" ht="14.5" outlineLevel="1">
      <c r="A540" s="4" t="s">
        <v>4</v>
      </c>
      <c r="B540" s="1">
        <f t="shared" si="116"/>
        <v>71.544765149480227</v>
      </c>
      <c r="C540" s="1">
        <f t="shared" si="116"/>
        <v>79.227960916166353</v>
      </c>
      <c r="D540" s="1">
        <f t="shared" si="116"/>
        <v>89.764305719139898</v>
      </c>
      <c r="E540" s="1">
        <f t="shared" si="116"/>
        <v>107.6782537824255</v>
      </c>
      <c r="F540" s="1">
        <f t="shared" si="116"/>
        <v>129.27324695817362</v>
      </c>
      <c r="G540" s="1">
        <f t="shared" si="116"/>
        <v>168.62710274413968</v>
      </c>
      <c r="H540" s="1">
        <f t="shared" si="116"/>
        <v>220.2195350171686</v>
      </c>
      <c r="I540" s="1">
        <f t="shared" si="116"/>
        <v>247.54172304916554</v>
      </c>
      <c r="J540" s="1">
        <f t="shared" si="116"/>
        <v>288.79867689069312</v>
      </c>
      <c r="K540" s="1">
        <f t="shared" si="116"/>
        <v>359.08791014323469</v>
      </c>
      <c r="L540" s="38"/>
      <c r="M540" s="45"/>
      <c r="N540" s="45"/>
    </row>
    <row r="541" spans="1:14" ht="14.5" outlineLevel="1">
      <c r="A541" s="4" t="s">
        <v>0</v>
      </c>
      <c r="B541" s="1">
        <f t="shared" si="116"/>
        <v>1211.5815283327381</v>
      </c>
      <c r="C541" s="1">
        <f t="shared" si="116"/>
        <v>1613.224598558015</v>
      </c>
      <c r="D541" s="1">
        <f t="shared" si="116"/>
        <v>2115.7911691924801</v>
      </c>
      <c r="E541" s="1">
        <f t="shared" si="116"/>
        <v>2706.536901060289</v>
      </c>
      <c r="F541" s="1">
        <f t="shared" si="116"/>
        <v>3094.271538114569</v>
      </c>
      <c r="G541" s="1">
        <f t="shared" si="116"/>
        <v>3094.271538114569</v>
      </c>
      <c r="H541" s="1">
        <f t="shared" si="116"/>
        <v>3094.271538114569</v>
      </c>
      <c r="I541" s="1">
        <f t="shared" si="116"/>
        <v>3094.271538114569</v>
      </c>
      <c r="J541" s="1">
        <f t="shared" si="116"/>
        <v>3094.271538114569</v>
      </c>
      <c r="K541" s="1">
        <f t="shared" si="116"/>
        <v>3094.271538114569</v>
      </c>
      <c r="L541" s="38"/>
      <c r="M541" s="45"/>
      <c r="N541" s="45"/>
    </row>
    <row r="542" spans="1:14" ht="14.5" outlineLevel="1">
      <c r="A542" s="4" t="s">
        <v>1</v>
      </c>
      <c r="B542" s="1">
        <f t="shared" si="116"/>
        <v>713.46733882764283</v>
      </c>
      <c r="C542" s="1">
        <f t="shared" si="116"/>
        <v>917.24406108946073</v>
      </c>
      <c r="D542" s="1">
        <f t="shared" si="116"/>
        <v>1166.2886696253097</v>
      </c>
      <c r="E542" s="1">
        <f t="shared" si="116"/>
        <v>1441.9370878978275</v>
      </c>
      <c r="F542" s="1">
        <f t="shared" si="116"/>
        <v>1776.7210824745887</v>
      </c>
      <c r="G542" s="1">
        <f t="shared" si="116"/>
        <v>2117.6430725511095</v>
      </c>
      <c r="H542" s="1">
        <f t="shared" si="116"/>
        <v>2516.0317090311887</v>
      </c>
      <c r="I542" s="1">
        <f t="shared" si="116"/>
        <v>2952.8791455086794</v>
      </c>
      <c r="J542" s="1">
        <f t="shared" si="116"/>
        <v>3094.271538114569</v>
      </c>
      <c r="K542" s="1">
        <f t="shared" si="116"/>
        <v>3094.271538114569</v>
      </c>
      <c r="L542" s="38"/>
      <c r="M542" s="45"/>
      <c r="N542" s="45"/>
    </row>
    <row r="543" spans="1:14" ht="14.5" outlineLevel="1">
      <c r="A543" s="4" t="s">
        <v>7</v>
      </c>
      <c r="B543" s="1">
        <f t="shared" si="116"/>
        <v>234.57267298729352</v>
      </c>
      <c r="C543" s="1">
        <f t="shared" si="116"/>
        <v>366.09989735924273</v>
      </c>
      <c r="D543" s="1">
        <f t="shared" si="116"/>
        <v>525.62041266912161</v>
      </c>
      <c r="E543" s="1">
        <f t="shared" si="116"/>
        <v>698.29574482849762</v>
      </c>
      <c r="F543" s="1">
        <f t="shared" si="116"/>
        <v>918.31077579453415</v>
      </c>
      <c r="G543" s="1">
        <f t="shared" si="116"/>
        <v>1122.9218295039609</v>
      </c>
      <c r="H543" s="1">
        <f t="shared" si="116"/>
        <v>1352.7384247528862</v>
      </c>
      <c r="I543" s="1">
        <f t="shared" si="116"/>
        <v>1697.9206951809228</v>
      </c>
      <c r="J543" s="1">
        <f t="shared" si="116"/>
        <v>2099.9660249845456</v>
      </c>
      <c r="K543" s="1">
        <f t="shared" si="116"/>
        <v>2568.2416609738007</v>
      </c>
      <c r="L543" s="38"/>
      <c r="M543" s="45"/>
      <c r="N543" s="45"/>
    </row>
    <row r="544" spans="1:14" ht="14.5" outlineLevel="1">
      <c r="A544" s="4" t="s">
        <v>8</v>
      </c>
      <c r="B544" s="1">
        <f t="shared" si="116"/>
        <v>13.818291682396476</v>
      </c>
      <c r="C544" s="1">
        <f t="shared" si="116"/>
        <v>18.813919741821902</v>
      </c>
      <c r="D544" s="1">
        <f t="shared" si="116"/>
        <v>26.859554368636228</v>
      </c>
      <c r="E544" s="1">
        <f t="shared" si="116"/>
        <v>43.188728039096866</v>
      </c>
      <c r="F544" s="1">
        <f t="shared" si="116"/>
        <v>69.276900546441041</v>
      </c>
      <c r="G544" s="1">
        <f t="shared" si="116"/>
        <v>186.24681641779054</v>
      </c>
      <c r="H544" s="1">
        <f t="shared" si="116"/>
        <v>400.19891466492794</v>
      </c>
      <c r="I544" s="1">
        <f t="shared" si="116"/>
        <v>680.92585901237408</v>
      </c>
      <c r="J544" s="1">
        <f t="shared" si="116"/>
        <v>1152.0791729233974</v>
      </c>
      <c r="K544" s="1">
        <f t="shared" si="116"/>
        <v>1902.1315962162721</v>
      </c>
      <c r="L544" s="38"/>
      <c r="M544" s="45"/>
      <c r="N544" s="45"/>
    </row>
    <row r="545" spans="1:23" ht="14.5">
      <c r="A545" s="16"/>
      <c r="B545" s="2"/>
      <c r="C545" s="2"/>
      <c r="D545" s="2"/>
      <c r="E545" s="2"/>
      <c r="F545" s="2"/>
      <c r="G545" s="2"/>
      <c r="H545" s="2"/>
      <c r="I545" s="2"/>
      <c r="J545" s="2"/>
      <c r="K545" s="2"/>
      <c r="L545" s="38"/>
      <c r="M545" s="45"/>
      <c r="N545" s="45"/>
    </row>
    <row r="546" spans="1:23" ht="14.5">
      <c r="A546" t="s">
        <v>240</v>
      </c>
      <c r="L546" s="38"/>
      <c r="M546" s="45" t="s">
        <v>245</v>
      </c>
      <c r="N546" s="45"/>
    </row>
    <row r="547" spans="1:23" ht="14.5">
      <c r="A547" s="18" t="s">
        <v>41</v>
      </c>
      <c r="B547" s="17"/>
      <c r="C547" s="17"/>
      <c r="D547" s="17"/>
      <c r="E547" s="17"/>
      <c r="F547" s="17"/>
      <c r="G547" s="17"/>
      <c r="H547" s="17"/>
      <c r="I547" s="17"/>
      <c r="J547" s="17"/>
      <c r="K547" s="17"/>
      <c r="L547" s="38"/>
      <c r="M547" s="123" t="s">
        <v>41</v>
      </c>
      <c r="N547" s="124"/>
      <c r="O547" s="124"/>
      <c r="P547" s="124"/>
      <c r="Q547" s="124"/>
      <c r="R547" s="124"/>
      <c r="S547" s="124"/>
      <c r="T547" s="124"/>
      <c r="U547" s="124"/>
      <c r="V547" s="124"/>
      <c r="W547" s="124"/>
    </row>
    <row r="548" spans="1:23" ht="14.5">
      <c r="A548" s="17"/>
      <c r="B548" s="70">
        <v>2010</v>
      </c>
      <c r="C548" s="70">
        <v>2020</v>
      </c>
      <c r="D548" s="70">
        <v>2030</v>
      </c>
      <c r="E548" s="70">
        <v>2040</v>
      </c>
      <c r="F548" s="70">
        <v>2050</v>
      </c>
      <c r="G548" s="70">
        <v>2060</v>
      </c>
      <c r="H548" s="70">
        <v>2070</v>
      </c>
      <c r="I548" s="70">
        <v>2080</v>
      </c>
      <c r="J548" s="70">
        <v>2090</v>
      </c>
      <c r="K548" s="70">
        <v>2100</v>
      </c>
      <c r="L548" s="38"/>
      <c r="M548" s="124"/>
      <c r="N548" s="125">
        <v>2010</v>
      </c>
      <c r="O548" s="125">
        <v>2020</v>
      </c>
      <c r="P548" s="125">
        <v>2030</v>
      </c>
      <c r="Q548" s="125">
        <v>2040</v>
      </c>
      <c r="R548" s="125">
        <v>2050</v>
      </c>
      <c r="S548" s="125">
        <v>2060</v>
      </c>
      <c r="T548" s="125">
        <v>2070</v>
      </c>
      <c r="U548" s="125">
        <v>2080</v>
      </c>
      <c r="V548" s="125">
        <v>2090</v>
      </c>
      <c r="W548" s="125">
        <v>2100</v>
      </c>
    </row>
    <row r="549" spans="1:23" ht="14.5">
      <c r="A549" s="17" t="s">
        <v>5</v>
      </c>
      <c r="B549" s="47">
        <f>B10*B507*B459/1000</f>
        <v>1.1414409718235298E-2</v>
      </c>
      <c r="C549" s="47">
        <f t="shared" ref="C549:K549" si="117">C10*C507*C459/1000</f>
        <v>1.3801063788009249E-2</v>
      </c>
      <c r="D549" s="47">
        <f t="shared" si="117"/>
        <v>2.2123537242695897E-2</v>
      </c>
      <c r="E549" s="47">
        <f t="shared" si="117"/>
        <v>3.7563808822508524E-2</v>
      </c>
      <c r="F549" s="47">
        <f t="shared" si="117"/>
        <v>4.9710492474316047E-2</v>
      </c>
      <c r="G549" s="47">
        <f t="shared" si="117"/>
        <v>7.5710753046217258E-2</v>
      </c>
      <c r="H549" s="47">
        <f t="shared" si="117"/>
        <v>0.10495045860383238</v>
      </c>
      <c r="I549" s="47">
        <f t="shared" si="117"/>
        <v>0.14172537418910744</v>
      </c>
      <c r="J549" s="47">
        <f t="shared" si="117"/>
        <v>0.27833249265160404</v>
      </c>
      <c r="K549" s="47">
        <f t="shared" si="117"/>
        <v>0.48746210661706829</v>
      </c>
      <c r="L549" s="38"/>
      <c r="M549" s="124" t="s">
        <v>5</v>
      </c>
      <c r="N549" s="126">
        <f t="shared" ref="N549:N558" si="118">B549+B564+B579+B1095</f>
        <v>0.13138362650972846</v>
      </c>
      <c r="O549" s="126">
        <f t="shared" ref="O549:O558" si="119">C549+C564+C579+C1095</f>
        <v>0.15943844555798153</v>
      </c>
      <c r="P549" s="126">
        <f t="shared" ref="P549:P558" si="120">D549+D564+D579+D1095</f>
        <v>0.22455471401717858</v>
      </c>
      <c r="Q549" s="126">
        <f t="shared" ref="Q549:Q558" si="121">E549+E564+E579+E1095</f>
        <v>0.35930038173899498</v>
      </c>
      <c r="R549" s="126">
        <f t="shared" ref="R549:R558" si="122">F549+F564+F579+F1095</f>
        <v>0.54419600036584703</v>
      </c>
      <c r="S549" s="126">
        <f t="shared" ref="S549:S558" si="123">G549+G564+G579+G1095</f>
        <v>0.88884182387446842</v>
      </c>
      <c r="T549" s="126">
        <f t="shared" ref="T549:T558" si="124">H549+H564+H579+H1095</f>
        <v>1.3315092786918905</v>
      </c>
      <c r="U549" s="126">
        <f t="shared" ref="U549:U558" si="125">I549+I564+I579+I1095</f>
        <v>1.9101202709356866</v>
      </c>
      <c r="V549" s="126">
        <f t="shared" ref="V549:V558" si="126">J549+J564+J579+J1095</f>
        <v>3.4278673656271552</v>
      </c>
      <c r="W549" s="126">
        <f t="shared" ref="W549:W558" si="127">K549+K564+K579+K1095</f>
        <v>5.7694656922923251</v>
      </c>
    </row>
    <row r="550" spans="1:23" ht="14.5">
      <c r="A550" s="17" t="s">
        <v>6</v>
      </c>
      <c r="B550" s="47">
        <f t="shared" ref="B550:B558" si="128">B11*B508*B460/1000</f>
        <v>3.3162146847431809E-2</v>
      </c>
      <c r="C550" s="47">
        <f t="shared" ref="C550:K550" si="129">C11*C508*C460/1000</f>
        <v>6.046111805408292E-2</v>
      </c>
      <c r="D550" s="47">
        <f t="shared" si="129"/>
        <v>0.13085097612821978</v>
      </c>
      <c r="E550" s="47">
        <f t="shared" si="129"/>
        <v>0.23051765175691735</v>
      </c>
      <c r="F550" s="47">
        <f t="shared" si="129"/>
        <v>0.27896370746571986</v>
      </c>
      <c r="G550" s="47">
        <f t="shared" si="129"/>
        <v>0.30701897441473885</v>
      </c>
      <c r="H550" s="47">
        <f t="shared" si="129"/>
        <v>0.33070548450951798</v>
      </c>
      <c r="I550" s="47">
        <f t="shared" si="129"/>
        <v>0.33408698991697333</v>
      </c>
      <c r="J550" s="47">
        <f t="shared" si="129"/>
        <v>0.36212584188921676</v>
      </c>
      <c r="K550" s="47">
        <f t="shared" si="129"/>
        <v>0.38507083077783494</v>
      </c>
      <c r="L550" s="38"/>
      <c r="M550" s="124" t="s">
        <v>6</v>
      </c>
      <c r="N550" s="126">
        <f t="shared" si="118"/>
        <v>0.69093972656240843</v>
      </c>
      <c r="O550" s="126">
        <f t="shared" si="119"/>
        <v>0.99065485976052159</v>
      </c>
      <c r="P550" s="126">
        <f t="shared" si="120"/>
        <v>1.5307997258603365</v>
      </c>
      <c r="Q550" s="126">
        <f t="shared" si="121"/>
        <v>2.1958279671162257</v>
      </c>
      <c r="R550" s="126">
        <f t="shared" si="122"/>
        <v>2.7108968714180639</v>
      </c>
      <c r="S550" s="126">
        <f t="shared" si="123"/>
        <v>3.1262720127625889</v>
      </c>
      <c r="T550" s="126">
        <f t="shared" si="124"/>
        <v>3.5487582393581594</v>
      </c>
      <c r="U550" s="126">
        <f t="shared" si="125"/>
        <v>3.8155553006598786</v>
      </c>
      <c r="V550" s="126">
        <f t="shared" si="126"/>
        <v>4.3180106526808189</v>
      </c>
      <c r="W550" s="126">
        <f t="shared" si="127"/>
        <v>4.7798921996860519</v>
      </c>
    </row>
    <row r="551" spans="1:23" ht="14.5">
      <c r="A551" s="17" t="s">
        <v>11</v>
      </c>
      <c r="B551" s="47">
        <f t="shared" si="128"/>
        <v>0.23913656582662599</v>
      </c>
      <c r="C551" s="47">
        <f t="shared" ref="C551:K551" si="130">C12*C509*C461/1000</f>
        <v>0.33616407887513111</v>
      </c>
      <c r="D551" s="47">
        <f t="shared" si="130"/>
        <v>0.5854511885118342</v>
      </c>
      <c r="E551" s="47">
        <f t="shared" si="130"/>
        <v>0.94374940743946578</v>
      </c>
      <c r="F551" s="47">
        <f t="shared" si="130"/>
        <v>1.2516364116402019</v>
      </c>
      <c r="G551" s="47">
        <f t="shared" si="130"/>
        <v>1.6032359675855123</v>
      </c>
      <c r="H551" s="47">
        <f t="shared" si="130"/>
        <v>1.9999022047916244</v>
      </c>
      <c r="I551" s="47">
        <f t="shared" si="130"/>
        <v>2.3051767755774519</v>
      </c>
      <c r="J551" s="47">
        <f t="shared" si="130"/>
        <v>2.1768407205233617</v>
      </c>
      <c r="K551" s="47">
        <f t="shared" si="130"/>
        <v>2.0366223355781439</v>
      </c>
      <c r="L551" s="38"/>
      <c r="M551" s="124" t="s">
        <v>11</v>
      </c>
      <c r="N551" s="126">
        <f t="shared" si="118"/>
        <v>2.8899552583728747</v>
      </c>
      <c r="O551" s="126">
        <f t="shared" si="119"/>
        <v>3.8539016990027837</v>
      </c>
      <c r="P551" s="126">
        <f t="shared" si="120"/>
        <v>5.330627949729827</v>
      </c>
      <c r="Q551" s="126">
        <f t="shared" si="121"/>
        <v>7.3774603273661539</v>
      </c>
      <c r="R551" s="126">
        <f t="shared" si="122"/>
        <v>10.100029643130421</v>
      </c>
      <c r="S551" s="126">
        <f t="shared" si="123"/>
        <v>13.551757725575534</v>
      </c>
      <c r="T551" s="126">
        <f t="shared" si="124"/>
        <v>17.834129605741548</v>
      </c>
      <c r="U551" s="126">
        <f t="shared" si="125"/>
        <v>21.7685296575028</v>
      </c>
      <c r="V551" s="126">
        <f t="shared" si="126"/>
        <v>21.90012402544204</v>
      </c>
      <c r="W551" s="126">
        <f t="shared" si="127"/>
        <v>21.787589947264902</v>
      </c>
    </row>
    <row r="552" spans="1:23" ht="14.5">
      <c r="A552" s="17" t="s">
        <v>2</v>
      </c>
      <c r="B552" s="47">
        <f t="shared" si="128"/>
        <v>2.3323271961632773E-2</v>
      </c>
      <c r="C552" s="47">
        <f t="shared" ref="C552:K552" si="131">C13*C510*C462/1000</f>
        <v>2.3642937245639657E-2</v>
      </c>
      <c r="D552" s="47">
        <f t="shared" si="131"/>
        <v>3.7871967184225176E-2</v>
      </c>
      <c r="E552" s="47">
        <f t="shared" si="131"/>
        <v>6.0135412541552274E-2</v>
      </c>
      <c r="F552" s="47">
        <f t="shared" si="131"/>
        <v>7.9800600934552171E-2</v>
      </c>
      <c r="G552" s="47">
        <f t="shared" si="131"/>
        <v>9.8178564903297683E-2</v>
      </c>
      <c r="H552" s="47">
        <f t="shared" si="131"/>
        <v>0.12015570263502021</v>
      </c>
      <c r="I552" s="47">
        <f t="shared" si="131"/>
        <v>0.13176513301443379</v>
      </c>
      <c r="J552" s="47">
        <f t="shared" si="131"/>
        <v>0.13985645830600274</v>
      </c>
      <c r="K552" s="47">
        <f t="shared" si="131"/>
        <v>0.14647400848017297</v>
      </c>
      <c r="L552" s="38"/>
      <c r="M552" s="124" t="s">
        <v>2</v>
      </c>
      <c r="N552" s="126">
        <f t="shared" si="118"/>
        <v>0.25166102569375842</v>
      </c>
      <c r="O552" s="126">
        <f t="shared" si="119"/>
        <v>0.27396031700688878</v>
      </c>
      <c r="P552" s="126">
        <f t="shared" si="120"/>
        <v>0.36094088809919012</v>
      </c>
      <c r="Q552" s="126">
        <f t="shared" si="121"/>
        <v>0.49983735692512604</v>
      </c>
      <c r="R552" s="126">
        <f t="shared" si="122"/>
        <v>0.68565917055625458</v>
      </c>
      <c r="S552" s="126">
        <f t="shared" si="123"/>
        <v>0.88479433257071582</v>
      </c>
      <c r="T552" s="126">
        <f t="shared" si="124"/>
        <v>1.1389140655582457</v>
      </c>
      <c r="U552" s="126">
        <f t="shared" si="125"/>
        <v>1.3286118597692615</v>
      </c>
      <c r="V552" s="126">
        <f t="shared" si="126"/>
        <v>1.4997060414863643</v>
      </c>
      <c r="W552" s="126">
        <f t="shared" si="127"/>
        <v>1.6631993095433395</v>
      </c>
    </row>
    <row r="553" spans="1:23" ht="14.5">
      <c r="A553" s="17" t="s">
        <v>3</v>
      </c>
      <c r="B553" s="47">
        <f t="shared" si="128"/>
        <v>3.986883520830839E-2</v>
      </c>
      <c r="C553" s="47">
        <f t="shared" ref="C553:K553" si="132">C14*C511*C463/1000</f>
        <v>4.9280362735970869E-2</v>
      </c>
      <c r="D553" s="47">
        <f t="shared" si="132"/>
        <v>7.6594491912338844E-2</v>
      </c>
      <c r="E553" s="47">
        <f t="shared" si="132"/>
        <v>0.11705153002471502</v>
      </c>
      <c r="F553" s="47">
        <f t="shared" si="132"/>
        <v>0.14546729907154957</v>
      </c>
      <c r="G553" s="47">
        <f t="shared" si="132"/>
        <v>0.15319973704251727</v>
      </c>
      <c r="H553" s="47">
        <f t="shared" si="132"/>
        <v>0.19973275408734267</v>
      </c>
      <c r="I553" s="47">
        <f t="shared" si="132"/>
        <v>0.26807475559637678</v>
      </c>
      <c r="J553" s="47">
        <f t="shared" si="132"/>
        <v>0.35289115624763906</v>
      </c>
      <c r="K553" s="47">
        <f t="shared" si="132"/>
        <v>0.45044907131119549</v>
      </c>
      <c r="L553" s="38"/>
      <c r="M553" s="124" t="s">
        <v>3</v>
      </c>
      <c r="N553" s="126">
        <f t="shared" si="118"/>
        <v>0.49064491593560666</v>
      </c>
      <c r="O553" s="126">
        <f t="shared" si="119"/>
        <v>0.59301655682582843</v>
      </c>
      <c r="P553" s="126">
        <f t="shared" si="120"/>
        <v>0.76417521595434523</v>
      </c>
      <c r="Q553" s="126">
        <f t="shared" si="121"/>
        <v>1.0400274664630587</v>
      </c>
      <c r="R553" s="126">
        <f t="shared" si="122"/>
        <v>1.3777587858061737</v>
      </c>
      <c r="S553" s="126">
        <f t="shared" si="123"/>
        <v>1.6005682352627775</v>
      </c>
      <c r="T553" s="126">
        <f t="shared" si="124"/>
        <v>2.1873806132269635</v>
      </c>
      <c r="U553" s="126">
        <f t="shared" si="125"/>
        <v>3.0343639790124066</v>
      </c>
      <c r="V553" s="126">
        <f t="shared" si="126"/>
        <v>4.1163193931834741</v>
      </c>
      <c r="W553" s="126">
        <f t="shared" si="127"/>
        <v>5.4067618832187554</v>
      </c>
    </row>
    <row r="554" spans="1:23" ht="14.5">
      <c r="A554" s="17" t="s">
        <v>4</v>
      </c>
      <c r="B554" s="47">
        <f t="shared" si="128"/>
        <v>3.0955924843314619E-2</v>
      </c>
      <c r="C554" s="47">
        <f t="shared" ref="C554:K554" si="133">C15*C512*C464/1000</f>
        <v>3.6252158832611132E-2</v>
      </c>
      <c r="D554" s="47">
        <f t="shared" si="133"/>
        <v>5.3123427444879356E-2</v>
      </c>
      <c r="E554" s="47">
        <f t="shared" si="133"/>
        <v>7.6757958367007301E-2</v>
      </c>
      <c r="F554" s="47">
        <f t="shared" si="133"/>
        <v>8.9733566595825806E-2</v>
      </c>
      <c r="G554" s="47">
        <f t="shared" si="133"/>
        <v>0.11072601410347886</v>
      </c>
      <c r="H554" s="47">
        <f t="shared" si="133"/>
        <v>0.13371919913178401</v>
      </c>
      <c r="I554" s="47">
        <f t="shared" si="133"/>
        <v>0.13605864710204407</v>
      </c>
      <c r="J554" s="47">
        <f t="shared" si="133"/>
        <v>0.14089599485159243</v>
      </c>
      <c r="K554" s="47">
        <f t="shared" si="133"/>
        <v>0.15264110011021639</v>
      </c>
      <c r="L554" s="38"/>
      <c r="M554" s="124" t="s">
        <v>4</v>
      </c>
      <c r="N554" s="126">
        <f t="shared" si="118"/>
        <v>0.41890965459577817</v>
      </c>
      <c r="O554" s="126">
        <f t="shared" si="119"/>
        <v>0.46165606280141674</v>
      </c>
      <c r="P554" s="126">
        <f t="shared" si="120"/>
        <v>0.54734737506640974</v>
      </c>
      <c r="Q554" s="126">
        <f t="shared" si="121"/>
        <v>0.69523643550952174</v>
      </c>
      <c r="R554" s="126">
        <f t="shared" si="122"/>
        <v>0.86786912607118116</v>
      </c>
      <c r="S554" s="126">
        <f t="shared" si="123"/>
        <v>1.1332132871488889</v>
      </c>
      <c r="T554" s="126">
        <f t="shared" si="124"/>
        <v>1.452054938846475</v>
      </c>
      <c r="U554" s="126">
        <f t="shared" si="125"/>
        <v>1.641188724833587</v>
      </c>
      <c r="V554" s="126">
        <f t="shared" si="126"/>
        <v>1.8694641450302794</v>
      </c>
      <c r="W554" s="126">
        <f t="shared" si="127"/>
        <v>2.1741080591563948</v>
      </c>
    </row>
    <row r="555" spans="1:23" ht="14.5">
      <c r="A555" s="17" t="s">
        <v>0</v>
      </c>
      <c r="B555" s="47">
        <f t="shared" si="128"/>
        <v>0.41087679009303463</v>
      </c>
      <c r="C555" s="47">
        <f t="shared" ref="C555:K555" si="134">C16*C513*C465/1000</f>
        <v>0.54765538848344841</v>
      </c>
      <c r="D555" s="47">
        <f t="shared" si="134"/>
        <v>0.9406322200310917</v>
      </c>
      <c r="E555" s="47">
        <f t="shared" si="134"/>
        <v>1.5011837641548722</v>
      </c>
      <c r="F555" s="47">
        <f t="shared" si="134"/>
        <v>1.7780924247801941</v>
      </c>
      <c r="G555" s="47">
        <f t="shared" si="134"/>
        <v>1.8408955644859804</v>
      </c>
      <c r="H555" s="47">
        <f t="shared" si="134"/>
        <v>1.8895812688288491</v>
      </c>
      <c r="I555" s="47">
        <f t="shared" si="134"/>
        <v>1.9153226914332717</v>
      </c>
      <c r="J555" s="47">
        <f t="shared" si="134"/>
        <v>1.9087529999364743</v>
      </c>
      <c r="K555" s="47">
        <f t="shared" si="134"/>
        <v>1.8692480570322072</v>
      </c>
      <c r="L555" s="38"/>
      <c r="M555" s="124" t="s">
        <v>0</v>
      </c>
      <c r="N555" s="126">
        <f t="shared" si="118"/>
        <v>5.1034686688157596</v>
      </c>
      <c r="O555" s="126">
        <f t="shared" si="119"/>
        <v>6.4512339618880352</v>
      </c>
      <c r="P555" s="126">
        <f t="shared" si="120"/>
        <v>8.7703702684029849</v>
      </c>
      <c r="Q555" s="126">
        <f t="shared" si="121"/>
        <v>11.982093403332716</v>
      </c>
      <c r="R555" s="126">
        <f t="shared" si="122"/>
        <v>14.672709188423925</v>
      </c>
      <c r="S555" s="126">
        <f t="shared" si="123"/>
        <v>16.012189358232487</v>
      </c>
      <c r="T555" s="126">
        <f t="shared" si="124"/>
        <v>17.479604760714203</v>
      </c>
      <c r="U555" s="126">
        <f t="shared" si="125"/>
        <v>18.912334496980954</v>
      </c>
      <c r="V555" s="126">
        <f t="shared" si="126"/>
        <v>20.126649841433288</v>
      </c>
      <c r="W555" s="126">
        <f t="shared" si="127"/>
        <v>21.017524971958348</v>
      </c>
    </row>
    <row r="556" spans="1:23" ht="14.5">
      <c r="A556" s="17" t="s">
        <v>1</v>
      </c>
      <c r="B556" s="47">
        <f t="shared" si="128"/>
        <v>6.959649869980096E-2</v>
      </c>
      <c r="C556" s="47">
        <f t="shared" ref="C556:K556" si="135">C17*C514*C466/1000</f>
        <v>8.0848567761039769E-2</v>
      </c>
      <c r="D556" s="47">
        <f t="shared" si="135"/>
        <v>0.11878209656668763</v>
      </c>
      <c r="E556" s="47">
        <f t="shared" si="135"/>
        <v>0.16219469271474318</v>
      </c>
      <c r="F556" s="47">
        <f t="shared" si="135"/>
        <v>0.18407802072589208</v>
      </c>
      <c r="G556" s="47">
        <f t="shared" si="135"/>
        <v>0.20222387654052809</v>
      </c>
      <c r="H556" s="47">
        <f t="shared" si="135"/>
        <v>0.21847847815705237</v>
      </c>
      <c r="I556" s="47">
        <f t="shared" si="135"/>
        <v>0.23105950417380955</v>
      </c>
      <c r="J556" s="47">
        <f t="shared" si="135"/>
        <v>0.21691649827575063</v>
      </c>
      <c r="K556" s="47">
        <f t="shared" si="135"/>
        <v>0.1943313541802347</v>
      </c>
      <c r="L556" s="38"/>
      <c r="M556" s="124" t="s">
        <v>1</v>
      </c>
      <c r="N556" s="126">
        <f t="shared" si="118"/>
        <v>1.061013511397755</v>
      </c>
      <c r="O556" s="126">
        <f t="shared" si="119"/>
        <v>1.1715593870668954</v>
      </c>
      <c r="P556" s="126">
        <f t="shared" si="120"/>
        <v>1.3575943603806222</v>
      </c>
      <c r="Q556" s="126">
        <f t="shared" si="121"/>
        <v>1.5821898046785066</v>
      </c>
      <c r="R556" s="126">
        <f t="shared" si="122"/>
        <v>1.8552581969362234</v>
      </c>
      <c r="S556" s="126">
        <f t="shared" si="123"/>
        <v>2.141026385777427</v>
      </c>
      <c r="T556" s="126">
        <f t="shared" si="124"/>
        <v>2.4501675404555683</v>
      </c>
      <c r="U556" s="126">
        <f t="shared" si="125"/>
        <v>2.752177426014387</v>
      </c>
      <c r="V556" s="126">
        <f t="shared" si="126"/>
        <v>2.7511489110962293</v>
      </c>
      <c r="W556" s="126">
        <f t="shared" si="127"/>
        <v>2.6235225316041149</v>
      </c>
    </row>
    <row r="557" spans="1:23" ht="14.5">
      <c r="A557" s="17" t="s">
        <v>7</v>
      </c>
      <c r="B557" s="47">
        <f t="shared" si="128"/>
        <v>0.18967303324631146</v>
      </c>
      <c r="C557" s="47">
        <f t="shared" ref="C557:K557" si="136">C18*C515*C467/1000</f>
        <v>0.27675872498547999</v>
      </c>
      <c r="D557" s="47">
        <f t="shared" si="136"/>
        <v>0.48634466913192193</v>
      </c>
      <c r="E557" s="47">
        <f t="shared" si="136"/>
        <v>0.73769698953732954</v>
      </c>
      <c r="F557" s="47">
        <f t="shared" si="136"/>
        <v>0.89760539951867413</v>
      </c>
      <c r="G557" s="47">
        <f t="shared" si="136"/>
        <v>0.99129838740315934</v>
      </c>
      <c r="H557" s="47">
        <f t="shared" si="136"/>
        <v>1.0580693899451772</v>
      </c>
      <c r="I557" s="47">
        <f t="shared" si="136"/>
        <v>1.1563235962918925</v>
      </c>
      <c r="J557" s="47">
        <f t="shared" si="136"/>
        <v>1.2256378709996301</v>
      </c>
      <c r="K557" s="47">
        <f t="shared" si="136"/>
        <v>1.2657834057310249</v>
      </c>
      <c r="L557" s="38"/>
      <c r="M557" s="124" t="s">
        <v>7</v>
      </c>
      <c r="N557" s="126">
        <f t="shared" si="118"/>
        <v>2.1426350595590149</v>
      </c>
      <c r="O557" s="126">
        <f t="shared" si="119"/>
        <v>3.1292222344607659</v>
      </c>
      <c r="P557" s="126">
        <f t="shared" si="120"/>
        <v>4.3883180532081818</v>
      </c>
      <c r="Q557" s="126">
        <f t="shared" si="121"/>
        <v>5.738793554040015</v>
      </c>
      <c r="R557" s="126">
        <f t="shared" si="122"/>
        <v>7.242736151866767</v>
      </c>
      <c r="S557" s="126">
        <f t="shared" si="123"/>
        <v>8.4350557664325319</v>
      </c>
      <c r="T557" s="126">
        <f t="shared" si="124"/>
        <v>9.5692352347654897</v>
      </c>
      <c r="U557" s="126">
        <f t="shared" si="125"/>
        <v>11.113875386075957</v>
      </c>
      <c r="V557" s="126">
        <f t="shared" si="126"/>
        <v>12.503063671680582</v>
      </c>
      <c r="W557" s="126">
        <f t="shared" si="127"/>
        <v>13.661847688223654</v>
      </c>
    </row>
    <row r="558" spans="1:23" ht="14.5">
      <c r="A558" s="17" t="s">
        <v>8</v>
      </c>
      <c r="B558" s="47">
        <f t="shared" si="128"/>
        <v>2.2442885964835093E-2</v>
      </c>
      <c r="C558" s="47">
        <f t="shared" ref="C558:K558" si="137">C19*C516*C468/1000</f>
        <v>3.0956269278439696E-2</v>
      </c>
      <c r="D558" s="47">
        <f t="shared" si="137"/>
        <v>5.5527517342598767E-2</v>
      </c>
      <c r="E558" s="47">
        <f t="shared" si="137"/>
        <v>0.10479144475189685</v>
      </c>
      <c r="F558" s="47">
        <f t="shared" si="137"/>
        <v>0.160000064317182</v>
      </c>
      <c r="G558" s="47">
        <f t="shared" si="137"/>
        <v>0.39849450198850572</v>
      </c>
      <c r="H558" s="47">
        <f t="shared" si="137"/>
        <v>0.77280134904059772</v>
      </c>
      <c r="I558" s="47">
        <f t="shared" si="137"/>
        <v>1.1569721863677336</v>
      </c>
      <c r="J558" s="47">
        <f t="shared" si="137"/>
        <v>1.6815183686982129</v>
      </c>
      <c r="K558" s="47">
        <f t="shared" si="137"/>
        <v>2.3370882337875587</v>
      </c>
      <c r="L558" s="38"/>
      <c r="M558" s="124" t="s">
        <v>8</v>
      </c>
      <c r="N558" s="126">
        <f t="shared" si="118"/>
        <v>0.25285068216771872</v>
      </c>
      <c r="O558" s="126">
        <f t="shared" si="119"/>
        <v>0.34546553736968127</v>
      </c>
      <c r="P558" s="126">
        <f t="shared" si="120"/>
        <v>0.52681156335126811</v>
      </c>
      <c r="Q558" s="126">
        <f t="shared" si="121"/>
        <v>0.87617950849963988</v>
      </c>
      <c r="R558" s="126">
        <f t="shared" si="122"/>
        <v>1.3812547531554638</v>
      </c>
      <c r="S558" s="126">
        <f t="shared" si="123"/>
        <v>3.2944352914024657</v>
      </c>
      <c r="T558" s="126">
        <f t="shared" si="124"/>
        <v>6.4704719630119909</v>
      </c>
      <c r="U558" s="126">
        <f t="shared" si="125"/>
        <v>10.077956483474466</v>
      </c>
      <c r="V558" s="126">
        <f t="shared" si="126"/>
        <v>15.255035231367406</v>
      </c>
      <c r="W558" s="126">
        <f t="shared" si="127"/>
        <v>22.074990024885398</v>
      </c>
    </row>
    <row r="559" spans="1:23" ht="14.5">
      <c r="A559" s="17" t="s">
        <v>89</v>
      </c>
      <c r="B559" s="47">
        <f>SUM(B549:B558)</f>
        <v>1.070450362409531</v>
      </c>
      <c r="C559" s="47">
        <f t="shared" ref="C559:K559" si="138">SUM(C549:C558)</f>
        <v>1.4558206700398528</v>
      </c>
      <c r="D559" s="47">
        <f t="shared" si="138"/>
        <v>2.5073020914964932</v>
      </c>
      <c r="E559" s="47">
        <f t="shared" si="138"/>
        <v>3.9716426601110082</v>
      </c>
      <c r="F559" s="47">
        <f t="shared" si="138"/>
        <v>4.9150879875241076</v>
      </c>
      <c r="G559" s="47">
        <f t="shared" si="138"/>
        <v>5.7809823415139352</v>
      </c>
      <c r="H559" s="47">
        <f t="shared" si="138"/>
        <v>6.8280962897307989</v>
      </c>
      <c r="I559" s="47">
        <f t="shared" si="138"/>
        <v>7.7765656536630949</v>
      </c>
      <c r="J559" s="47">
        <f t="shared" si="138"/>
        <v>8.4837684023794857</v>
      </c>
      <c r="K559" s="47">
        <f t="shared" si="138"/>
        <v>9.3251705036056567</v>
      </c>
      <c r="L559" s="38"/>
      <c r="M559" s="124" t="s">
        <v>89</v>
      </c>
      <c r="N559" s="126">
        <f>SUM(N549:N558)</f>
        <v>13.433462129610401</v>
      </c>
      <c r="O559" s="126">
        <f t="shared" ref="O559:W559" si="139">SUM(O549:O558)</f>
        <v>17.430109061740797</v>
      </c>
      <c r="P559" s="126">
        <f t="shared" si="139"/>
        <v>23.801540114070342</v>
      </c>
      <c r="Q559" s="126">
        <f t="shared" si="139"/>
        <v>32.346946205669958</v>
      </c>
      <c r="R559" s="126">
        <f t="shared" si="139"/>
        <v>41.438367887730323</v>
      </c>
      <c r="S559" s="126">
        <f t="shared" si="139"/>
        <v>51.068154219039883</v>
      </c>
      <c r="T559" s="126">
        <f t="shared" si="139"/>
        <v>63.462226240370526</v>
      </c>
      <c r="U559" s="126">
        <f t="shared" si="139"/>
        <v>76.35471358525939</v>
      </c>
      <c r="V559" s="126">
        <f t="shared" si="139"/>
        <v>87.76738927902764</v>
      </c>
      <c r="W559" s="126">
        <f t="shared" si="139"/>
        <v>100.95890230783328</v>
      </c>
    </row>
    <row r="560" spans="1:23" ht="14.5">
      <c r="A560" s="16"/>
      <c r="B560" s="2"/>
      <c r="C560" s="2"/>
      <c r="D560" s="2"/>
      <c r="E560" s="2"/>
      <c r="F560" s="2"/>
      <c r="G560" s="2"/>
      <c r="H560" s="2"/>
      <c r="I560" s="2"/>
      <c r="J560" s="2"/>
      <c r="K560" s="2"/>
      <c r="L560" s="38"/>
      <c r="M560" s="127" t="s">
        <v>246</v>
      </c>
      <c r="N560" s="126">
        <f>11202.2899443/1000</f>
        <v>11.2022899443</v>
      </c>
      <c r="O560" s="126">
        <f>14433.8048578/1000</f>
        <v>14.4338048578</v>
      </c>
      <c r="P560" t="s">
        <v>247</v>
      </c>
    </row>
    <row r="561" spans="1:14" ht="14.5">
      <c r="A561" t="s">
        <v>241</v>
      </c>
      <c r="L561" s="38"/>
      <c r="M561" s="45" t="s">
        <v>248</v>
      </c>
      <c r="N561" s="45"/>
    </row>
    <row r="562" spans="1:14" ht="14.5">
      <c r="A562" s="18" t="s">
        <v>41</v>
      </c>
      <c r="B562" s="17"/>
      <c r="C562" s="17"/>
      <c r="D562" s="17"/>
      <c r="E562" s="17"/>
      <c r="F562" s="17"/>
      <c r="G562" s="17"/>
      <c r="H562" s="17"/>
      <c r="I562" s="17"/>
      <c r="J562" s="17"/>
      <c r="K562" s="17"/>
      <c r="L562" s="38"/>
      <c r="M562" s="45"/>
      <c r="N562" s="45"/>
    </row>
    <row r="563" spans="1:14" ht="14.5">
      <c r="A563" s="17"/>
      <c r="B563" s="70">
        <v>2010</v>
      </c>
      <c r="C563" s="70">
        <v>2020</v>
      </c>
      <c r="D563" s="70">
        <v>2030</v>
      </c>
      <c r="E563" s="70">
        <v>2040</v>
      </c>
      <c r="F563" s="70">
        <v>2050</v>
      </c>
      <c r="G563" s="70">
        <v>2060</v>
      </c>
      <c r="H563" s="70">
        <v>2070</v>
      </c>
      <c r="I563" s="70">
        <v>2080</v>
      </c>
      <c r="J563" s="70">
        <v>2090</v>
      </c>
      <c r="K563" s="70">
        <v>2100</v>
      </c>
      <c r="L563" s="38"/>
      <c r="M563" s="45"/>
      <c r="N563" s="45"/>
    </row>
    <row r="564" spans="1:14" ht="14.5">
      <c r="A564" s="17" t="s">
        <v>5</v>
      </c>
      <c r="B564" s="47">
        <f t="shared" ref="B564:K564" si="140">B10*B521*B473/1000</f>
        <v>8.3101075129697805E-2</v>
      </c>
      <c r="C564" s="47">
        <f t="shared" si="140"/>
        <v>9.5515995698938386E-2</v>
      </c>
      <c r="D564" s="47">
        <f t="shared" si="140"/>
        <v>0.11849712343944577</v>
      </c>
      <c r="E564" s="47">
        <f t="shared" si="140"/>
        <v>0.16869943272346721</v>
      </c>
      <c r="F564" s="47">
        <f t="shared" si="140"/>
        <v>0.23102521607116255</v>
      </c>
      <c r="G564" s="47">
        <f t="shared" si="140"/>
        <v>0.37043942530288587</v>
      </c>
      <c r="H564" s="47">
        <f t="shared" si="140"/>
        <v>0.54524084865010625</v>
      </c>
      <c r="I564" s="47">
        <f t="shared" si="140"/>
        <v>0.78361928833517358</v>
      </c>
      <c r="J564" s="47">
        <f t="shared" si="140"/>
        <v>1.6350875634516771</v>
      </c>
      <c r="K564" s="47">
        <f t="shared" si="140"/>
        <v>3.0301172482810759</v>
      </c>
      <c r="L564" s="38"/>
      <c r="M564" s="45"/>
      <c r="N564" s="45"/>
    </row>
    <row r="565" spans="1:14" ht="14.5">
      <c r="A565" s="17" t="s">
        <v>6</v>
      </c>
      <c r="B565" s="47">
        <f t="shared" ref="B565:K565" si="141">B11*B522*B474/1000</f>
        <v>0.26048353962521686</v>
      </c>
      <c r="C565" s="47">
        <f t="shared" si="141"/>
        <v>0.47491274050748883</v>
      </c>
      <c r="D565" s="47">
        <f t="shared" si="141"/>
        <v>0.79543429450156788</v>
      </c>
      <c r="E565" s="47">
        <f t="shared" si="141"/>
        <v>1.1749578576096438</v>
      </c>
      <c r="F565" s="47">
        <f t="shared" si="141"/>
        <v>1.4714080515948238</v>
      </c>
      <c r="G565" s="47">
        <f t="shared" si="141"/>
        <v>1.7049001737618832</v>
      </c>
      <c r="H565" s="47">
        <f t="shared" si="141"/>
        <v>1.9499323496894909</v>
      </c>
      <c r="I565" s="47">
        <f t="shared" si="141"/>
        <v>2.0964821600385384</v>
      </c>
      <c r="J565" s="47">
        <f t="shared" si="141"/>
        <v>2.4144083625433277</v>
      </c>
      <c r="K565" s="47">
        <f t="shared" si="141"/>
        <v>2.716647543889239</v>
      </c>
      <c r="L565" s="38"/>
      <c r="M565" s="45"/>
      <c r="N565" s="45"/>
    </row>
    <row r="566" spans="1:14" ht="14.5">
      <c r="A566" s="17" t="s">
        <v>11</v>
      </c>
      <c r="B566" s="47">
        <f t="shared" ref="B566:K566" si="142">B12*B523*B475/1000</f>
        <v>1.9666633875178563</v>
      </c>
      <c r="C566" s="47">
        <f t="shared" si="142"/>
        <v>2.6282602337858707</v>
      </c>
      <c r="D566" s="47">
        <f t="shared" si="142"/>
        <v>3.5426469749033176</v>
      </c>
      <c r="E566" s="47">
        <f t="shared" si="142"/>
        <v>4.7889242369604466</v>
      </c>
      <c r="F566" s="47">
        <f t="shared" si="142"/>
        <v>6.5732436802692407</v>
      </c>
      <c r="G566" s="47">
        <f t="shared" si="142"/>
        <v>8.8652683861599044</v>
      </c>
      <c r="H566" s="47">
        <f t="shared" si="142"/>
        <v>11.743358933780668</v>
      </c>
      <c r="I566" s="47">
        <f t="shared" si="142"/>
        <v>14.406423261956334</v>
      </c>
      <c r="J566" s="47">
        <f t="shared" si="142"/>
        <v>14.454844890768367</v>
      </c>
      <c r="K566" s="47">
        <f t="shared" si="142"/>
        <v>14.310455298121388</v>
      </c>
      <c r="L566" s="38"/>
      <c r="M566" s="45"/>
      <c r="N566" s="45"/>
    </row>
    <row r="567" spans="1:14" ht="14.5">
      <c r="A567" s="17" t="s">
        <v>2</v>
      </c>
      <c r="B567" s="47">
        <f t="shared" ref="B567:K567" si="143">B13*B524*B476/1000</f>
        <v>0.16777356642645463</v>
      </c>
      <c r="C567" s="47">
        <f t="shared" si="143"/>
        <v>0.17895219828850567</v>
      </c>
      <c r="D567" s="47">
        <f t="shared" si="143"/>
        <v>0.22184169273554352</v>
      </c>
      <c r="E567" s="47">
        <f t="shared" si="143"/>
        <v>0.29535638196644026</v>
      </c>
      <c r="F567" s="47">
        <f t="shared" si="143"/>
        <v>0.40559215415317945</v>
      </c>
      <c r="G567" s="47">
        <f t="shared" si="143"/>
        <v>0.52534956820935774</v>
      </c>
      <c r="H567" s="47">
        <f t="shared" si="143"/>
        <v>0.68268521270748728</v>
      </c>
      <c r="I567" s="47">
        <f t="shared" si="143"/>
        <v>0.79676468006803292</v>
      </c>
      <c r="J567" s="47">
        <f t="shared" si="143"/>
        <v>0.89852816811435865</v>
      </c>
      <c r="K567" s="47">
        <f t="shared" si="143"/>
        <v>0.9957520369116386</v>
      </c>
      <c r="L567" s="38"/>
      <c r="M567" s="45"/>
      <c r="N567" s="45"/>
    </row>
    <row r="568" spans="1:14" ht="14.5">
      <c r="A568" s="17" t="s">
        <v>3</v>
      </c>
      <c r="B568" s="47">
        <f t="shared" ref="B568:K568" si="144">B14*B525*B477/1000</f>
        <v>0.3250908570811637</v>
      </c>
      <c r="C568" s="47">
        <f t="shared" si="144"/>
        <v>0.38199305111010606</v>
      </c>
      <c r="D568" s="47">
        <f t="shared" si="144"/>
        <v>0.4594823190773582</v>
      </c>
      <c r="E568" s="47">
        <f t="shared" si="144"/>
        <v>0.58876111378463758</v>
      </c>
      <c r="F568" s="47">
        <f t="shared" si="144"/>
        <v>0.75717229964389376</v>
      </c>
      <c r="G568" s="47">
        <f t="shared" si="144"/>
        <v>0.83952895321715537</v>
      </c>
      <c r="H568" s="47">
        <f t="shared" si="144"/>
        <v>1.1621745414494886</v>
      </c>
      <c r="I568" s="47">
        <f t="shared" si="144"/>
        <v>1.6600892850086972</v>
      </c>
      <c r="J568" s="47">
        <f t="shared" si="144"/>
        <v>2.3218593257864266</v>
      </c>
      <c r="K568" s="47">
        <f t="shared" si="144"/>
        <v>3.1360450376656792</v>
      </c>
      <c r="L568" s="38"/>
      <c r="M568" s="45"/>
      <c r="N568" s="45"/>
    </row>
    <row r="569" spans="1:14" ht="14.5">
      <c r="A569" s="17" t="s">
        <v>4</v>
      </c>
      <c r="B569" s="47">
        <f t="shared" ref="B569:K569" si="145">B15*B526*B478/1000</f>
        <v>0.2253704483731532</v>
      </c>
      <c r="C569" s="47">
        <f t="shared" si="145"/>
        <v>0.25089812642858533</v>
      </c>
      <c r="D569" s="47">
        <f t="shared" si="145"/>
        <v>0.28453738072742413</v>
      </c>
      <c r="E569" s="47">
        <f t="shared" si="145"/>
        <v>0.34472074157097954</v>
      </c>
      <c r="F569" s="47">
        <f t="shared" si="145"/>
        <v>0.4170289928700196</v>
      </c>
      <c r="G569" s="47">
        <f t="shared" si="145"/>
        <v>0.54176295149954645</v>
      </c>
      <c r="H569" s="47">
        <f t="shared" si="145"/>
        <v>0.69470081965667663</v>
      </c>
      <c r="I569" s="47">
        <f t="shared" si="145"/>
        <v>0.75228716681098451</v>
      </c>
      <c r="J569" s="47">
        <f t="shared" si="145"/>
        <v>0.8277053344625469</v>
      </c>
      <c r="K569" s="47">
        <f t="shared" si="145"/>
        <v>0.94883360975564746</v>
      </c>
      <c r="L569" s="38"/>
      <c r="M569" s="45"/>
      <c r="N569" s="45"/>
    </row>
    <row r="570" spans="1:14" ht="14.5">
      <c r="A570" s="17" t="s">
        <v>0</v>
      </c>
      <c r="B570" s="47">
        <f t="shared" ref="B570:K570" si="146">B16*B527*B479/1000</f>
        <v>3.4898887592957371</v>
      </c>
      <c r="C570" s="47">
        <f t="shared" si="146"/>
        <v>4.4219894173947214</v>
      </c>
      <c r="D570" s="47">
        <f t="shared" si="146"/>
        <v>5.8778687260977724</v>
      </c>
      <c r="E570" s="47">
        <f t="shared" si="146"/>
        <v>7.8654694574174027</v>
      </c>
      <c r="F570" s="47">
        <f t="shared" si="146"/>
        <v>9.6407859564426026</v>
      </c>
      <c r="G570" s="47">
        <f t="shared" si="146"/>
        <v>10.508375346501786</v>
      </c>
      <c r="H570" s="47">
        <f t="shared" si="146"/>
        <v>11.452924802502567</v>
      </c>
      <c r="I570" s="47">
        <f t="shared" si="146"/>
        <v>12.355099537708048</v>
      </c>
      <c r="J570" s="47">
        <f t="shared" si="146"/>
        <v>13.081984449097197</v>
      </c>
      <c r="K570" s="47">
        <f t="shared" si="146"/>
        <v>13.556023095367303</v>
      </c>
      <c r="L570" s="38"/>
      <c r="M570" s="45"/>
      <c r="N570" s="45"/>
    </row>
    <row r="571" spans="1:14" ht="14.5">
      <c r="A571" s="17" t="s">
        <v>1</v>
      </c>
      <c r="B571" s="47">
        <f t="shared" ref="B571:K571" si="147">B17*B528*B480/1000</f>
        <v>0.74669803243407096</v>
      </c>
      <c r="C571" s="47">
        <f t="shared" si="147"/>
        <v>0.82459425605891212</v>
      </c>
      <c r="D571" s="47">
        <f t="shared" si="147"/>
        <v>0.93758070024759488</v>
      </c>
      <c r="E571" s="47">
        <f t="shared" si="147"/>
        <v>1.0734580329540377</v>
      </c>
      <c r="F571" s="47">
        <f t="shared" si="147"/>
        <v>1.2607172228335333</v>
      </c>
      <c r="G571" s="47">
        <f t="shared" si="147"/>
        <v>1.4581308471181613</v>
      </c>
      <c r="H571" s="47">
        <f t="shared" si="147"/>
        <v>1.6726964562496827</v>
      </c>
      <c r="I571" s="47">
        <f t="shared" si="147"/>
        <v>1.8827201577893107</v>
      </c>
      <c r="J571" s="47">
        <f t="shared" si="147"/>
        <v>1.8779071763488446</v>
      </c>
      <c r="K571" s="47">
        <f t="shared" si="147"/>
        <v>1.7801880441275495</v>
      </c>
      <c r="L571" s="38"/>
      <c r="M571" s="45"/>
      <c r="N571" s="45"/>
    </row>
    <row r="572" spans="1:14" ht="14.5">
      <c r="A572" s="17" t="s">
        <v>7</v>
      </c>
      <c r="B572" s="47">
        <f t="shared" ref="B572:K572" si="148">B18*B529*B481/1000</f>
        <v>1.4898523698949506</v>
      </c>
      <c r="C572" s="47">
        <f t="shared" si="148"/>
        <v>2.1738970229535295</v>
      </c>
      <c r="D572" s="47">
        <f t="shared" si="148"/>
        <v>2.9564565754287737</v>
      </c>
      <c r="E572" s="47">
        <f t="shared" si="148"/>
        <v>3.7600715944559107</v>
      </c>
      <c r="F572" s="47">
        <f t="shared" si="148"/>
        <v>4.7344646513527708</v>
      </c>
      <c r="G572" s="47">
        <f t="shared" si="148"/>
        <v>5.5047568188749292</v>
      </c>
      <c r="H572" s="47">
        <f t="shared" si="148"/>
        <v>6.2386740719776181</v>
      </c>
      <c r="I572" s="47">
        <f t="shared" si="148"/>
        <v>7.2562292577152405</v>
      </c>
      <c r="J572" s="47">
        <f t="shared" si="148"/>
        <v>8.17171817883297</v>
      </c>
      <c r="K572" s="47">
        <f t="shared" si="148"/>
        <v>8.9300126247653431</v>
      </c>
      <c r="L572" s="38"/>
      <c r="M572" s="45"/>
      <c r="N572" s="45"/>
    </row>
    <row r="573" spans="1:14" ht="14.5">
      <c r="A573" s="17" t="s">
        <v>8</v>
      </c>
      <c r="B573" s="47">
        <f t="shared" ref="B573:K573" si="149">B19*B530*B482/1000</f>
        <v>0.16339241351320088</v>
      </c>
      <c r="C573" s="47">
        <f t="shared" si="149"/>
        <v>0.21424572255245944</v>
      </c>
      <c r="D573" s="47">
        <f t="shared" si="149"/>
        <v>0.29741406198523862</v>
      </c>
      <c r="E573" s="47">
        <f t="shared" si="149"/>
        <v>0.47061940303893274</v>
      </c>
      <c r="F573" s="47">
        <f t="shared" si="149"/>
        <v>0.74358646616456492</v>
      </c>
      <c r="G573" s="47">
        <f t="shared" si="149"/>
        <v>1.9497636513121066</v>
      </c>
      <c r="H573" s="47">
        <f t="shared" si="149"/>
        <v>4.014873960478873</v>
      </c>
      <c r="I573" s="47">
        <f t="shared" si="149"/>
        <v>6.3970599936137171</v>
      </c>
      <c r="J573" s="47">
        <f t="shared" si="149"/>
        <v>9.8782206352584634</v>
      </c>
      <c r="K573" s="47">
        <f t="shared" si="149"/>
        <v>14.527593574606842</v>
      </c>
      <c r="L573" s="38"/>
      <c r="M573" s="45"/>
      <c r="N573" s="45"/>
    </row>
    <row r="574" spans="1:14" ht="14.5">
      <c r="A574" s="17" t="s">
        <v>89</v>
      </c>
      <c r="B574" s="47">
        <f>SUM(B564:B573)</f>
        <v>8.9183144492915005</v>
      </c>
      <c r="C574" s="47">
        <f t="shared" ref="C574:K574" si="150">SUM(C564:C573)</f>
        <v>11.645258764779117</v>
      </c>
      <c r="D574" s="47">
        <f t="shared" si="150"/>
        <v>15.491759849144037</v>
      </c>
      <c r="E574" s="47">
        <f t="shared" si="150"/>
        <v>20.531038252481899</v>
      </c>
      <c r="F574" s="47">
        <f t="shared" si="150"/>
        <v>26.235024691395793</v>
      </c>
      <c r="G574" s="47">
        <f t="shared" si="150"/>
        <v>32.268276121957712</v>
      </c>
      <c r="H574" s="47">
        <f t="shared" si="150"/>
        <v>40.157261997142662</v>
      </c>
      <c r="I574" s="47">
        <f t="shared" si="150"/>
        <v>48.386774789044075</v>
      </c>
      <c r="J574" s="47">
        <f t="shared" si="150"/>
        <v>55.562264084664172</v>
      </c>
      <c r="K574" s="47">
        <f t="shared" si="150"/>
        <v>63.93166811349171</v>
      </c>
      <c r="L574" s="38"/>
      <c r="M574" s="45"/>
      <c r="N574" s="45"/>
    </row>
    <row r="576" spans="1:14">
      <c r="A576" t="s">
        <v>242</v>
      </c>
    </row>
    <row r="577" spans="1:14" ht="14.5">
      <c r="A577" s="18" t="s">
        <v>41</v>
      </c>
      <c r="B577" s="17"/>
      <c r="C577" s="17"/>
      <c r="D577" s="17"/>
      <c r="E577" s="17"/>
      <c r="F577" s="17"/>
      <c r="G577" s="17"/>
      <c r="H577" s="17"/>
      <c r="I577" s="17"/>
      <c r="J577" s="17"/>
      <c r="K577" s="17"/>
    </row>
    <row r="578" spans="1:14" ht="14.5">
      <c r="A578" s="17"/>
      <c r="B578" s="70">
        <v>2010</v>
      </c>
      <c r="C578" s="70">
        <v>2020</v>
      </c>
      <c r="D578" s="70">
        <v>2030</v>
      </c>
      <c r="E578" s="70">
        <v>2040</v>
      </c>
      <c r="F578" s="70">
        <v>2050</v>
      </c>
      <c r="G578" s="70">
        <v>2060</v>
      </c>
      <c r="H578" s="70">
        <v>2070</v>
      </c>
      <c r="I578" s="70">
        <v>2080</v>
      </c>
      <c r="J578" s="70">
        <v>2090</v>
      </c>
      <c r="K578" s="70">
        <v>2100</v>
      </c>
    </row>
    <row r="579" spans="1:14" ht="14.5">
      <c r="A579" s="17" t="s">
        <v>5</v>
      </c>
      <c r="B579" s="47">
        <f t="shared" ref="B579:K579" si="151">B10*B535*B487/1000</f>
        <v>2.4615895736588841E-2</v>
      </c>
      <c r="C579" s="47">
        <f t="shared" si="151"/>
        <v>2.8293397981096438E-2</v>
      </c>
      <c r="D579" s="47">
        <f t="shared" si="151"/>
        <v>3.5100783366744666E-2</v>
      </c>
      <c r="E579" s="47">
        <f t="shared" si="151"/>
        <v>4.9971527326949212E-2</v>
      </c>
      <c r="F579" s="47">
        <f t="shared" si="151"/>
        <v>6.843344231654018E-2</v>
      </c>
      <c r="G579" s="47">
        <f t="shared" si="151"/>
        <v>0.10973020813203635</v>
      </c>
      <c r="H579" s="47">
        <f t="shared" si="151"/>
        <v>0.16150924474506304</v>
      </c>
      <c r="I579" s="47">
        <f t="shared" si="151"/>
        <v>0.23212083199565137</v>
      </c>
      <c r="J579" s="47">
        <f t="shared" si="151"/>
        <v>0.48433964204797336</v>
      </c>
      <c r="K579" s="47">
        <f t="shared" si="151"/>
        <v>0.89757021960201555</v>
      </c>
    </row>
    <row r="580" spans="1:14" ht="14.5">
      <c r="A580" s="17" t="s">
        <v>6</v>
      </c>
      <c r="B580" s="47">
        <f t="shared" ref="B580:K580" si="152">B11*B536*B488/1000</f>
        <v>7.715947889367894E-2</v>
      </c>
      <c r="C580" s="47">
        <f t="shared" si="152"/>
        <v>0.14067691044988928</v>
      </c>
      <c r="D580" s="47">
        <f t="shared" si="152"/>
        <v>0.23562062979568218</v>
      </c>
      <c r="E580" s="47">
        <f t="shared" si="152"/>
        <v>0.3480417079161075</v>
      </c>
      <c r="F580" s="47">
        <f t="shared" si="152"/>
        <v>0.4358550972716787</v>
      </c>
      <c r="G580" s="47">
        <f t="shared" si="152"/>
        <v>0.50501927746560238</v>
      </c>
      <c r="H580" s="47">
        <f t="shared" si="152"/>
        <v>0.57760181006616951</v>
      </c>
      <c r="I580" s="47">
        <f t="shared" si="152"/>
        <v>0.62101225747781597</v>
      </c>
      <c r="J580" s="47">
        <f t="shared" si="152"/>
        <v>0.71518719132281428</v>
      </c>
      <c r="K580" s="47">
        <f t="shared" si="152"/>
        <v>0.80471537328569887</v>
      </c>
    </row>
    <row r="581" spans="1:14" ht="14.5">
      <c r="A581" s="17" t="s">
        <v>11</v>
      </c>
      <c r="B581" s="47">
        <f t="shared" ref="B581:K581" si="153">B12*B537*B489/1000</f>
        <v>0.58255781673762574</v>
      </c>
      <c r="C581" s="47">
        <f t="shared" si="153"/>
        <v>0.77853360841025843</v>
      </c>
      <c r="D581" s="47">
        <f t="shared" si="153"/>
        <v>1.0493898957343015</v>
      </c>
      <c r="E581" s="47">
        <f t="shared" si="153"/>
        <v>1.4185575761018474</v>
      </c>
      <c r="F581" s="47">
        <f t="shared" si="153"/>
        <v>1.9471021383557832</v>
      </c>
      <c r="G581" s="47">
        <f t="shared" si="153"/>
        <v>2.6260372916956629</v>
      </c>
      <c r="H581" s="47">
        <f t="shared" si="153"/>
        <v>3.4785747195222276</v>
      </c>
      <c r="I581" s="47">
        <f t="shared" si="153"/>
        <v>4.2674178691432152</v>
      </c>
      <c r="J581" s="47">
        <f t="shared" si="153"/>
        <v>4.2817611464639054</v>
      </c>
      <c r="K581" s="47">
        <f t="shared" si="153"/>
        <v>4.2389905908182746</v>
      </c>
    </row>
    <row r="582" spans="1:14" ht="14.5">
      <c r="A582" s="17" t="s">
        <v>2</v>
      </c>
      <c r="B582" s="47">
        <f t="shared" ref="B582:K582" si="154">B13*B538*B490/1000</f>
        <v>4.9697270607674364E-2</v>
      </c>
      <c r="C582" s="47">
        <f t="shared" si="154"/>
        <v>5.3008563944908459E-2</v>
      </c>
      <c r="D582" s="47">
        <f t="shared" si="154"/>
        <v>6.5713132710782246E-2</v>
      </c>
      <c r="E582" s="47">
        <f t="shared" si="154"/>
        <v>8.7489384370476819E-2</v>
      </c>
      <c r="F582" s="47">
        <f t="shared" si="154"/>
        <v>0.12014302056418463</v>
      </c>
      <c r="G582" s="47">
        <f t="shared" si="154"/>
        <v>0.15561712259583066</v>
      </c>
      <c r="H582" s="47">
        <f t="shared" si="154"/>
        <v>0.20222251024659627</v>
      </c>
      <c r="I582" s="47">
        <f t="shared" si="154"/>
        <v>0.23601471172954952</v>
      </c>
      <c r="J582" s="47">
        <f t="shared" si="154"/>
        <v>0.26615871898373183</v>
      </c>
      <c r="K582" s="47">
        <f t="shared" si="154"/>
        <v>0.29495801687111095</v>
      </c>
    </row>
    <row r="583" spans="1:14" ht="14.5">
      <c r="A583" s="17" t="s">
        <v>3</v>
      </c>
      <c r="B583" s="47">
        <f t="shared" ref="B583:K583" si="155">B14*B539*B491/1000</f>
        <v>9.6297221550246975E-2</v>
      </c>
      <c r="C583" s="47">
        <f t="shared" si="155"/>
        <v>0.11315258080057547</v>
      </c>
      <c r="D583" s="47">
        <f t="shared" si="155"/>
        <v>0.13610616759845318</v>
      </c>
      <c r="E583" s="47">
        <f t="shared" si="155"/>
        <v>0.17440065809089927</v>
      </c>
      <c r="F583" s="47">
        <f t="shared" si="155"/>
        <v>0.22428680198875633</v>
      </c>
      <c r="G583" s="47">
        <f t="shared" si="155"/>
        <v>0.24868218790175139</v>
      </c>
      <c r="H583" s="47">
        <f t="shared" si="155"/>
        <v>0.34425508088059548</v>
      </c>
      <c r="I583" s="47">
        <f t="shared" si="155"/>
        <v>0.49174556032426886</v>
      </c>
      <c r="J583" s="47">
        <f t="shared" si="155"/>
        <v>0.68777265503945095</v>
      </c>
      <c r="K583" s="47">
        <f t="shared" si="155"/>
        <v>0.92894776092779441</v>
      </c>
    </row>
    <row r="584" spans="1:14" ht="14.5">
      <c r="A584" s="17" t="s">
        <v>4</v>
      </c>
      <c r="B584" s="47">
        <f t="shared" ref="B584:K584" si="156">B15*B540*B492/1000</f>
        <v>6.6758407765524094E-2</v>
      </c>
      <c r="C584" s="47">
        <f t="shared" si="156"/>
        <v>7.4320122947054354E-2</v>
      </c>
      <c r="D584" s="47">
        <f t="shared" si="156"/>
        <v>8.4284619497603699E-2</v>
      </c>
      <c r="E584" s="47">
        <f t="shared" si="156"/>
        <v>0.1021119139494541</v>
      </c>
      <c r="F584" s="47">
        <f t="shared" si="156"/>
        <v>0.12353079898907902</v>
      </c>
      <c r="G584" s="47">
        <f t="shared" si="156"/>
        <v>0.16047903480485293</v>
      </c>
      <c r="H584" s="47">
        <f t="shared" si="156"/>
        <v>0.20578172927488753</v>
      </c>
      <c r="I584" s="47">
        <f t="shared" si="156"/>
        <v>0.22283974585516722</v>
      </c>
      <c r="J584" s="47">
        <f t="shared" si="156"/>
        <v>0.24517983891242282</v>
      </c>
      <c r="K584" s="47">
        <f t="shared" si="156"/>
        <v>0.28106001243261142</v>
      </c>
    </row>
    <row r="585" spans="1:14" ht="14.5">
      <c r="A585" s="17" t="s">
        <v>0</v>
      </c>
      <c r="B585" s="47">
        <f t="shared" ref="B585:K585" si="157">B16*B541*B493/1000</f>
        <v>1.0337620505756469</v>
      </c>
      <c r="C585" s="47">
        <f t="shared" si="157"/>
        <v>1.3098654894296016</v>
      </c>
      <c r="D585" s="47">
        <f t="shared" si="157"/>
        <v>1.7411207194270291</v>
      </c>
      <c r="E585" s="47">
        <f t="shared" si="157"/>
        <v>2.329880519366692</v>
      </c>
      <c r="F585" s="47">
        <f t="shared" si="157"/>
        <v>2.8557582624794629</v>
      </c>
      <c r="G585" s="47">
        <f t="shared" si="157"/>
        <v>3.1127524100826789</v>
      </c>
      <c r="H585" s="47">
        <f t="shared" si="157"/>
        <v>3.39254338620036</v>
      </c>
      <c r="I585" s="47">
        <f t="shared" si="157"/>
        <v>3.6597822779155686</v>
      </c>
      <c r="J585" s="47">
        <f t="shared" si="157"/>
        <v>3.8750974608217956</v>
      </c>
      <c r="K585" s="47">
        <f t="shared" si="157"/>
        <v>4.0155154502820611</v>
      </c>
    </row>
    <row r="586" spans="1:14" ht="14.5">
      <c r="A586" s="17" t="s">
        <v>1</v>
      </c>
      <c r="B586" s="47">
        <f t="shared" ref="B586:K586" si="158">B17*B542*B494/1000</f>
        <v>0.2211841529658434</v>
      </c>
      <c r="C586" s="47">
        <f t="shared" si="158"/>
        <v>0.244258286676273</v>
      </c>
      <c r="D586" s="47">
        <f t="shared" si="158"/>
        <v>0.2777267168434609</v>
      </c>
      <c r="E586" s="47">
        <f t="shared" si="158"/>
        <v>0.31797580206464937</v>
      </c>
      <c r="F586" s="47">
        <f t="shared" si="158"/>
        <v>0.37344503259623418</v>
      </c>
      <c r="G586" s="47">
        <f t="shared" si="158"/>
        <v>0.43192217245017911</v>
      </c>
      <c r="H586" s="47">
        <f t="shared" si="158"/>
        <v>0.4954800103577619</v>
      </c>
      <c r="I586" s="47">
        <f t="shared" si="158"/>
        <v>0.55769246105401493</v>
      </c>
      <c r="J586" s="47">
        <f t="shared" si="158"/>
        <v>0.55626677734131036</v>
      </c>
      <c r="K586" s="47">
        <f t="shared" si="158"/>
        <v>0.52732077433864033</v>
      </c>
    </row>
    <row r="587" spans="1:14" ht="14.5">
      <c r="A587" s="17" t="s">
        <v>7</v>
      </c>
      <c r="B587" s="47">
        <f t="shared" ref="B587:K587" si="159">B18*B543*B495/1000</f>
        <v>0.44131860560174285</v>
      </c>
      <c r="C587" s="47">
        <f t="shared" si="159"/>
        <v>0.64394380428396225</v>
      </c>
      <c r="D587" s="47">
        <f t="shared" si="159"/>
        <v>0.87575072520932185</v>
      </c>
      <c r="E587" s="47">
        <f t="shared" si="159"/>
        <v>1.1137946192245931</v>
      </c>
      <c r="F587" s="47">
        <f t="shared" si="159"/>
        <v>1.402425757360825</v>
      </c>
      <c r="G587" s="47">
        <f t="shared" si="159"/>
        <v>1.6305988785008694</v>
      </c>
      <c r="H587" s="47">
        <f t="shared" si="159"/>
        <v>1.8479971558813173</v>
      </c>
      <c r="I587" s="47">
        <f t="shared" si="159"/>
        <v>2.1494136215437596</v>
      </c>
      <c r="J587" s="47">
        <f t="shared" si="159"/>
        <v>2.4205963925857041</v>
      </c>
      <c r="K587" s="47">
        <f t="shared" si="159"/>
        <v>2.6452155926330323</v>
      </c>
    </row>
    <row r="588" spans="1:14" ht="14.5">
      <c r="A588" s="17" t="s">
        <v>8</v>
      </c>
      <c r="B588" s="47">
        <f t="shared" ref="B588:K588" si="160">B19*B544*B496/1000</f>
        <v>4.839950155775067E-2</v>
      </c>
      <c r="C588" s="47">
        <f t="shared" si="160"/>
        <v>6.3463082278183036E-2</v>
      </c>
      <c r="D588" s="47">
        <f t="shared" si="160"/>
        <v>8.8098902799967044E-2</v>
      </c>
      <c r="E588" s="47">
        <f t="shared" si="160"/>
        <v>0.13940515376896759</v>
      </c>
      <c r="F588" s="47">
        <f t="shared" si="160"/>
        <v>0.22026245621585433</v>
      </c>
      <c r="G588" s="47">
        <f t="shared" si="160"/>
        <v>0.57755183885145145</v>
      </c>
      <c r="H588" s="47">
        <f t="shared" si="160"/>
        <v>1.1892712417071334</v>
      </c>
      <c r="I588" s="47">
        <f t="shared" si="160"/>
        <v>1.8949136527744412</v>
      </c>
      <c r="J588" s="47">
        <f t="shared" si="160"/>
        <v>2.9260902923462213</v>
      </c>
      <c r="K588" s="47">
        <f t="shared" si="160"/>
        <v>4.3033104948152614</v>
      </c>
      <c r="L588" s="38"/>
      <c r="M588" s="45"/>
      <c r="N588" s="45"/>
    </row>
    <row r="589" spans="1:14" ht="14.5">
      <c r="A589" s="17" t="s">
        <v>89</v>
      </c>
      <c r="B589" s="47">
        <f>SUM(B579:B588)</f>
        <v>2.641750401992323</v>
      </c>
      <c r="C589" s="47">
        <f t="shared" ref="C589:K589" si="161">SUM(C579:C588)</f>
        <v>3.4495158472018019</v>
      </c>
      <c r="D589" s="47">
        <f t="shared" si="161"/>
        <v>4.5889122929833457</v>
      </c>
      <c r="E589" s="47">
        <f t="shared" si="161"/>
        <v>6.0816288621806365</v>
      </c>
      <c r="F589" s="47">
        <f t="shared" si="161"/>
        <v>7.7712428081383988</v>
      </c>
      <c r="G589" s="47">
        <f t="shared" si="161"/>
        <v>9.5583904224809153</v>
      </c>
      <c r="H589" s="47">
        <f t="shared" si="161"/>
        <v>11.895236888882112</v>
      </c>
      <c r="I589" s="47">
        <f t="shared" si="161"/>
        <v>14.332952989813453</v>
      </c>
      <c r="J589" s="47">
        <f t="shared" si="161"/>
        <v>16.458450115865329</v>
      </c>
      <c r="K589" s="47">
        <f t="shared" si="161"/>
        <v>18.937604286006501</v>
      </c>
      <c r="L589" s="38"/>
      <c r="M589" s="45"/>
      <c r="N589" s="45"/>
    </row>
    <row r="590" spans="1:14" ht="14.5">
      <c r="A590" s="16"/>
      <c r="B590" s="2"/>
      <c r="C590" s="2"/>
      <c r="D590" s="2"/>
      <c r="E590" s="2"/>
      <c r="F590" s="2"/>
      <c r="G590" s="2"/>
      <c r="H590" s="2"/>
      <c r="I590" s="2"/>
      <c r="J590" s="2"/>
      <c r="K590" s="2"/>
      <c r="L590" s="38"/>
      <c r="M590" s="45"/>
      <c r="N590" s="45"/>
    </row>
    <row r="591" spans="1:14">
      <c r="A591" s="54" t="s">
        <v>250</v>
      </c>
    </row>
    <row r="592" spans="1:14" ht="14.5">
      <c r="A592" s="129" t="s">
        <v>291</v>
      </c>
      <c r="B592" s="129"/>
      <c r="C592" s="129"/>
      <c r="D592" s="129"/>
      <c r="E592" s="129"/>
      <c r="F592" s="129"/>
      <c r="G592" s="129"/>
      <c r="H592" s="129"/>
      <c r="I592" s="129"/>
      <c r="J592" s="129"/>
      <c r="K592" s="129"/>
      <c r="M592" t="s">
        <v>253</v>
      </c>
    </row>
    <row r="593" spans="1:14" ht="14.5">
      <c r="A593" s="129"/>
      <c r="B593" s="140">
        <v>2010</v>
      </c>
      <c r="C593" s="140">
        <v>2020</v>
      </c>
      <c r="D593" s="140">
        <v>2030</v>
      </c>
      <c r="E593" s="140">
        <v>2040</v>
      </c>
      <c r="F593" s="140">
        <v>2050</v>
      </c>
      <c r="G593" s="140">
        <v>2060</v>
      </c>
      <c r="H593" s="140">
        <v>2070</v>
      </c>
      <c r="I593" s="140">
        <v>2080</v>
      </c>
      <c r="J593" s="140">
        <v>2090</v>
      </c>
      <c r="K593" s="140">
        <v>2100</v>
      </c>
      <c r="M593">
        <f>SUM(C384:C393)/'[7]Number of aircrafts'!$K$14</f>
        <v>0.67060582781406552</v>
      </c>
      <c r="N593" t="s">
        <v>255</v>
      </c>
    </row>
    <row r="594" spans="1:14" ht="14.5">
      <c r="A594" s="129" t="s">
        <v>5</v>
      </c>
      <c r="B594" s="140">
        <f>ROUND(B507/$M$593,0)</f>
        <v>8</v>
      </c>
      <c r="C594" s="140">
        <f t="shared" ref="C594:K594" si="162">ROUND(C507/$M$593,0)</f>
        <v>9</v>
      </c>
      <c r="D594" s="140">
        <f t="shared" si="162"/>
        <v>13</v>
      </c>
      <c r="E594" s="140">
        <f t="shared" si="162"/>
        <v>21</v>
      </c>
      <c r="F594" s="140">
        <f t="shared" si="162"/>
        <v>27</v>
      </c>
      <c r="G594" s="140">
        <f t="shared" si="162"/>
        <v>42</v>
      </c>
      <c r="H594" s="140">
        <f t="shared" si="162"/>
        <v>61</v>
      </c>
      <c r="I594" s="140">
        <f t="shared" si="162"/>
        <v>87</v>
      </c>
      <c r="J594" s="140">
        <f t="shared" si="162"/>
        <v>185</v>
      </c>
      <c r="K594" s="140">
        <f t="shared" si="162"/>
        <v>356</v>
      </c>
      <c r="M594" t="s">
        <v>254</v>
      </c>
    </row>
    <row r="595" spans="1:14" ht="14.5">
      <c r="A595" s="129" t="s">
        <v>6</v>
      </c>
      <c r="B595" s="140">
        <f t="shared" ref="B595:K603" si="163">ROUND(B508/$M$593,0)</f>
        <v>15</v>
      </c>
      <c r="C595" s="140">
        <f t="shared" si="163"/>
        <v>31</v>
      </c>
      <c r="D595" s="140">
        <f t="shared" si="163"/>
        <v>73</v>
      </c>
      <c r="E595" s="140">
        <f t="shared" si="163"/>
        <v>143</v>
      </c>
      <c r="F595" s="140">
        <f t="shared" si="163"/>
        <v>197</v>
      </c>
      <c r="G595" s="140">
        <f t="shared" si="163"/>
        <v>254</v>
      </c>
      <c r="H595" s="140">
        <f t="shared" si="163"/>
        <v>327</v>
      </c>
      <c r="I595" s="140">
        <f t="shared" si="163"/>
        <v>400</v>
      </c>
      <c r="J595" s="140">
        <f t="shared" si="163"/>
        <v>535</v>
      </c>
      <c r="K595" s="140">
        <f t="shared" si="163"/>
        <v>720</v>
      </c>
    </row>
    <row r="596" spans="1:14" ht="14.5">
      <c r="A596" s="129" t="s">
        <v>11</v>
      </c>
      <c r="B596" s="140">
        <f t="shared" si="163"/>
        <v>274</v>
      </c>
      <c r="C596" s="140">
        <f t="shared" si="163"/>
        <v>405</v>
      </c>
      <c r="D596" s="140">
        <f t="shared" si="163"/>
        <v>718</v>
      </c>
      <c r="E596" s="140">
        <f t="shared" si="163"/>
        <v>1180</v>
      </c>
      <c r="F596" s="140">
        <f t="shared" si="163"/>
        <v>1597</v>
      </c>
      <c r="G596" s="140">
        <f t="shared" si="163"/>
        <v>2095</v>
      </c>
      <c r="H596" s="140">
        <f t="shared" si="163"/>
        <v>2706</v>
      </c>
      <c r="I596" s="140">
        <f t="shared" si="163"/>
        <v>3265</v>
      </c>
      <c r="J596" s="140">
        <f t="shared" si="163"/>
        <v>3265</v>
      </c>
      <c r="K596" s="140">
        <f t="shared" si="163"/>
        <v>3265</v>
      </c>
    </row>
    <row r="597" spans="1:14" ht="14.5">
      <c r="A597" s="129" t="s">
        <v>2</v>
      </c>
      <c r="B597" s="140">
        <f t="shared" si="163"/>
        <v>51</v>
      </c>
      <c r="C597" s="140">
        <f t="shared" si="163"/>
        <v>63</v>
      </c>
      <c r="D597" s="140">
        <f t="shared" si="163"/>
        <v>110</v>
      </c>
      <c r="E597" s="140">
        <f t="shared" si="163"/>
        <v>190</v>
      </c>
      <c r="F597" s="140">
        <f t="shared" si="163"/>
        <v>278</v>
      </c>
      <c r="G597" s="140">
        <f t="shared" si="163"/>
        <v>381</v>
      </c>
      <c r="H597" s="140">
        <f t="shared" si="163"/>
        <v>528</v>
      </c>
      <c r="I597" s="140">
        <f t="shared" si="163"/>
        <v>668</v>
      </c>
      <c r="J597" s="140">
        <f t="shared" si="163"/>
        <v>831</v>
      </c>
      <c r="K597" s="140">
        <f t="shared" si="163"/>
        <v>1034</v>
      </c>
    </row>
    <row r="598" spans="1:14" ht="14.5">
      <c r="A598" s="129" t="s">
        <v>3</v>
      </c>
      <c r="B598" s="140">
        <f t="shared" si="163"/>
        <v>47</v>
      </c>
      <c r="C598" s="140">
        <f t="shared" si="163"/>
        <v>60</v>
      </c>
      <c r="D598" s="140">
        <f t="shared" si="163"/>
        <v>96</v>
      </c>
      <c r="E598" s="140">
        <f t="shared" si="163"/>
        <v>156</v>
      </c>
      <c r="F598" s="140">
        <f t="shared" si="163"/>
        <v>211</v>
      </c>
      <c r="G598" s="140">
        <f t="shared" si="163"/>
        <v>248</v>
      </c>
      <c r="H598" s="140">
        <f t="shared" si="163"/>
        <v>367</v>
      </c>
      <c r="I598" s="140">
        <f t="shared" si="163"/>
        <v>566</v>
      </c>
      <c r="J598" s="140">
        <f t="shared" si="163"/>
        <v>874</v>
      </c>
      <c r="K598" s="140">
        <f t="shared" si="163"/>
        <v>1341</v>
      </c>
    </row>
    <row r="599" spans="1:14" ht="14.5">
      <c r="A599" s="129" t="s">
        <v>4</v>
      </c>
      <c r="B599" s="140">
        <f t="shared" si="163"/>
        <v>50</v>
      </c>
      <c r="C599" s="140">
        <f t="shared" si="163"/>
        <v>56</v>
      </c>
      <c r="D599" s="140">
        <f t="shared" si="163"/>
        <v>79</v>
      </c>
      <c r="E599" s="140">
        <f t="shared" si="163"/>
        <v>114</v>
      </c>
      <c r="F599" s="140">
        <f t="shared" si="163"/>
        <v>136</v>
      </c>
      <c r="G599" s="140">
        <f t="shared" si="163"/>
        <v>178</v>
      </c>
      <c r="H599" s="140">
        <f t="shared" si="163"/>
        <v>232</v>
      </c>
      <c r="I599" s="140">
        <f t="shared" si="163"/>
        <v>261</v>
      </c>
      <c r="J599" s="140">
        <f t="shared" si="163"/>
        <v>305</v>
      </c>
      <c r="K599" s="140">
        <f t="shared" si="163"/>
        <v>379</v>
      </c>
    </row>
    <row r="600" spans="1:14" ht="14.5">
      <c r="A600" s="129" t="s">
        <v>0</v>
      </c>
      <c r="B600" s="140">
        <f t="shared" si="163"/>
        <v>852</v>
      </c>
      <c r="C600" s="140">
        <f t="shared" si="163"/>
        <v>1135</v>
      </c>
      <c r="D600" s="140">
        <f t="shared" si="163"/>
        <v>1861</v>
      </c>
      <c r="E600" s="140">
        <f t="shared" si="163"/>
        <v>2856</v>
      </c>
      <c r="F600" s="140">
        <f t="shared" si="163"/>
        <v>3265</v>
      </c>
      <c r="G600" s="140">
        <f t="shared" si="163"/>
        <v>3265</v>
      </c>
      <c r="H600" s="140">
        <f t="shared" si="163"/>
        <v>3265</v>
      </c>
      <c r="I600" s="140">
        <f t="shared" si="163"/>
        <v>3265</v>
      </c>
      <c r="J600" s="140">
        <f t="shared" si="163"/>
        <v>3265</v>
      </c>
      <c r="K600" s="140">
        <f t="shared" si="163"/>
        <v>3265</v>
      </c>
    </row>
    <row r="601" spans="1:14" ht="14.5">
      <c r="A601" s="129" t="s">
        <v>1</v>
      </c>
      <c r="B601" s="140">
        <f t="shared" si="163"/>
        <v>502</v>
      </c>
      <c r="C601" s="140">
        <f t="shared" si="163"/>
        <v>645</v>
      </c>
      <c r="D601" s="140">
        <f t="shared" si="163"/>
        <v>1026</v>
      </c>
      <c r="E601" s="140">
        <f t="shared" si="163"/>
        <v>1522</v>
      </c>
      <c r="F601" s="140">
        <f t="shared" si="163"/>
        <v>1875</v>
      </c>
      <c r="G601" s="140">
        <f t="shared" si="163"/>
        <v>2235</v>
      </c>
      <c r="H601" s="140">
        <f t="shared" si="163"/>
        <v>2655</v>
      </c>
      <c r="I601" s="140">
        <f t="shared" si="163"/>
        <v>3116</v>
      </c>
      <c r="J601" s="140">
        <f t="shared" si="163"/>
        <v>3265</v>
      </c>
      <c r="K601" s="140">
        <f t="shared" si="163"/>
        <v>3265</v>
      </c>
    </row>
    <row r="602" spans="1:14" ht="14.5">
      <c r="A602" s="129" t="s">
        <v>7</v>
      </c>
      <c r="B602" s="140">
        <f t="shared" si="163"/>
        <v>165</v>
      </c>
      <c r="C602" s="140">
        <f t="shared" si="163"/>
        <v>258</v>
      </c>
      <c r="D602" s="140">
        <f t="shared" si="163"/>
        <v>462</v>
      </c>
      <c r="E602" s="140">
        <f t="shared" si="163"/>
        <v>737</v>
      </c>
      <c r="F602" s="140">
        <f t="shared" si="163"/>
        <v>969</v>
      </c>
      <c r="G602" s="140">
        <f t="shared" si="163"/>
        <v>1185</v>
      </c>
      <c r="H602" s="140">
        <f t="shared" si="163"/>
        <v>1427</v>
      </c>
      <c r="I602" s="140">
        <f t="shared" si="163"/>
        <v>1792</v>
      </c>
      <c r="J602" s="140">
        <f t="shared" si="163"/>
        <v>2216</v>
      </c>
      <c r="K602" s="140">
        <f t="shared" si="163"/>
        <v>2710</v>
      </c>
    </row>
    <row r="603" spans="1:14" ht="14.5">
      <c r="A603" s="129" t="s">
        <v>8</v>
      </c>
      <c r="B603" s="140">
        <f t="shared" si="163"/>
        <v>10</v>
      </c>
      <c r="C603" s="140">
        <f t="shared" si="163"/>
        <v>13</v>
      </c>
      <c r="D603" s="140">
        <f t="shared" si="163"/>
        <v>24</v>
      </c>
      <c r="E603" s="140">
        <f t="shared" si="163"/>
        <v>46</v>
      </c>
      <c r="F603" s="140">
        <f t="shared" si="163"/>
        <v>73</v>
      </c>
      <c r="G603" s="140">
        <f t="shared" si="163"/>
        <v>197</v>
      </c>
      <c r="H603" s="140">
        <f t="shared" si="163"/>
        <v>422</v>
      </c>
      <c r="I603" s="140">
        <f t="shared" si="163"/>
        <v>719</v>
      </c>
      <c r="J603" s="140">
        <f t="shared" si="163"/>
        <v>1216</v>
      </c>
      <c r="K603" s="140">
        <f t="shared" si="163"/>
        <v>2007</v>
      </c>
    </row>
    <row r="604" spans="1:14" ht="14.5">
      <c r="A604" s="129" t="s">
        <v>89</v>
      </c>
      <c r="B604" s="140">
        <f>SUM(B594:B603)</f>
        <v>1974</v>
      </c>
      <c r="C604" s="140">
        <f>SUM(C594:C603)</f>
        <v>2675</v>
      </c>
      <c r="D604" s="140">
        <f t="shared" ref="D604:K604" si="164">SUM(D594:D603)</f>
        <v>4462</v>
      </c>
      <c r="E604" s="140">
        <f t="shared" si="164"/>
        <v>6965</v>
      </c>
      <c r="F604" s="140">
        <f t="shared" si="164"/>
        <v>8628</v>
      </c>
      <c r="G604" s="140">
        <f t="shared" si="164"/>
        <v>10080</v>
      </c>
      <c r="H604" s="140">
        <f t="shared" si="164"/>
        <v>11990</v>
      </c>
      <c r="I604" s="140">
        <f t="shared" si="164"/>
        <v>14139</v>
      </c>
      <c r="J604" s="140">
        <f t="shared" si="164"/>
        <v>15957</v>
      </c>
      <c r="K604" s="140">
        <f t="shared" si="164"/>
        <v>18342</v>
      </c>
    </row>
    <row r="605" spans="1:14" ht="14.5">
      <c r="A605" s="16"/>
      <c r="B605" s="2"/>
      <c r="C605" s="2"/>
      <c r="D605" s="2"/>
      <c r="E605" s="2"/>
      <c r="F605" s="2"/>
      <c r="G605" s="2"/>
      <c r="H605" s="2"/>
      <c r="I605" s="2"/>
      <c r="J605" s="2"/>
      <c r="K605" s="2"/>
      <c r="L605" s="38"/>
      <c r="M605" s="45"/>
      <c r="N605" s="45"/>
    </row>
    <row r="606" spans="1:14">
      <c r="A606" s="54" t="s">
        <v>251</v>
      </c>
    </row>
    <row r="607" spans="1:14" ht="14.5">
      <c r="A607" s="129" t="s">
        <v>291</v>
      </c>
      <c r="B607" s="129"/>
      <c r="C607" s="129"/>
      <c r="D607" s="129"/>
      <c r="E607" s="129"/>
      <c r="F607" s="129"/>
      <c r="G607" s="129"/>
      <c r="H607" s="129"/>
      <c r="I607" s="129"/>
      <c r="J607" s="129"/>
      <c r="K607" s="129"/>
    </row>
    <row r="608" spans="1:14" ht="14.5">
      <c r="A608" s="129"/>
      <c r="B608" s="140">
        <v>2010</v>
      </c>
      <c r="C608" s="140">
        <v>2020</v>
      </c>
      <c r="D608" s="140">
        <v>2030</v>
      </c>
      <c r="E608" s="140">
        <v>2040</v>
      </c>
      <c r="F608" s="140">
        <v>2050</v>
      </c>
      <c r="G608" s="140">
        <v>2060</v>
      </c>
      <c r="H608" s="140">
        <v>2070</v>
      </c>
      <c r="I608" s="140">
        <v>2080</v>
      </c>
      <c r="J608" s="140">
        <v>2090</v>
      </c>
      <c r="K608" s="140">
        <v>2100</v>
      </c>
    </row>
    <row r="609" spans="1:14" ht="14.5">
      <c r="A609" s="129" t="s">
        <v>5</v>
      </c>
      <c r="B609" s="140">
        <f>ROUND(B521/$M$593,0)</f>
        <v>59</v>
      </c>
      <c r="C609" s="140">
        <f t="shared" ref="C609:K609" si="165">ROUND(C521/$M$593,0)</f>
        <v>64</v>
      </c>
      <c r="D609" s="140">
        <f t="shared" si="165"/>
        <v>75</v>
      </c>
      <c r="E609" s="140">
        <f t="shared" si="165"/>
        <v>101</v>
      </c>
      <c r="F609" s="140">
        <f t="shared" si="165"/>
        <v>131</v>
      </c>
      <c r="G609" s="140">
        <f t="shared" si="165"/>
        <v>202</v>
      </c>
      <c r="H609" s="140">
        <f t="shared" si="165"/>
        <v>290</v>
      </c>
      <c r="I609" s="140">
        <f t="shared" si="165"/>
        <v>415</v>
      </c>
      <c r="J609" s="140">
        <f t="shared" si="165"/>
        <v>881</v>
      </c>
      <c r="K609" s="140">
        <f t="shared" si="165"/>
        <v>1696</v>
      </c>
    </row>
    <row r="610" spans="1:14" ht="14.5">
      <c r="A610" s="129" t="s">
        <v>6</v>
      </c>
      <c r="B610" s="140">
        <f t="shared" ref="B610:K618" si="166">ROUND(B522/$M$593,0)</f>
        <v>109</v>
      </c>
      <c r="C610" s="140">
        <f t="shared" si="166"/>
        <v>224</v>
      </c>
      <c r="D610" s="140">
        <f t="shared" si="166"/>
        <v>418</v>
      </c>
      <c r="E610" s="140">
        <f t="shared" si="166"/>
        <v>681</v>
      </c>
      <c r="F610" s="140">
        <f t="shared" si="166"/>
        <v>941</v>
      </c>
      <c r="G610" s="140">
        <f t="shared" si="166"/>
        <v>1211</v>
      </c>
      <c r="H610" s="140">
        <f t="shared" si="166"/>
        <v>1558</v>
      </c>
      <c r="I610" s="140">
        <f t="shared" si="166"/>
        <v>1908</v>
      </c>
      <c r="J610" s="140">
        <f t="shared" si="166"/>
        <v>2554</v>
      </c>
      <c r="K610" s="140">
        <f t="shared" si="166"/>
        <v>3435</v>
      </c>
    </row>
    <row r="611" spans="1:14" ht="14.5">
      <c r="A611" s="129" t="s">
        <v>11</v>
      </c>
      <c r="B611" s="140">
        <f t="shared" si="166"/>
        <v>1962</v>
      </c>
      <c r="C611" s="140">
        <f t="shared" si="166"/>
        <v>2901</v>
      </c>
      <c r="D611" s="140">
        <f t="shared" si="166"/>
        <v>4111</v>
      </c>
      <c r="E611" s="140">
        <f t="shared" si="166"/>
        <v>5629</v>
      </c>
      <c r="F611" s="140">
        <f t="shared" si="166"/>
        <v>7617</v>
      </c>
      <c r="G611" s="140">
        <f t="shared" si="166"/>
        <v>9994</v>
      </c>
      <c r="H611" s="140">
        <f t="shared" si="166"/>
        <v>12909</v>
      </c>
      <c r="I611" s="140">
        <f t="shared" si="166"/>
        <v>15577</v>
      </c>
      <c r="J611" s="140">
        <f t="shared" si="166"/>
        <v>15577</v>
      </c>
      <c r="K611" s="140">
        <f t="shared" si="166"/>
        <v>15577</v>
      </c>
    </row>
    <row r="612" spans="1:14" ht="14.5">
      <c r="A612" s="129" t="s">
        <v>2</v>
      </c>
      <c r="B612" s="140">
        <f t="shared" si="166"/>
        <v>366</v>
      </c>
      <c r="C612" s="140">
        <f t="shared" si="166"/>
        <v>453</v>
      </c>
      <c r="D612" s="140">
        <f t="shared" si="166"/>
        <v>630</v>
      </c>
      <c r="E612" s="140">
        <f t="shared" si="166"/>
        <v>907</v>
      </c>
      <c r="F612" s="140">
        <f t="shared" si="166"/>
        <v>1325</v>
      </c>
      <c r="G612" s="140">
        <f t="shared" si="166"/>
        <v>1819</v>
      </c>
      <c r="H612" s="140">
        <f t="shared" si="166"/>
        <v>2519</v>
      </c>
      <c r="I612" s="140">
        <f t="shared" si="166"/>
        <v>3185</v>
      </c>
      <c r="J612" s="140">
        <f t="shared" si="166"/>
        <v>3964</v>
      </c>
      <c r="K612" s="140">
        <f t="shared" si="166"/>
        <v>4931</v>
      </c>
    </row>
    <row r="613" spans="1:14" ht="14.5">
      <c r="A613" s="129" t="s">
        <v>3</v>
      </c>
      <c r="B613" s="140">
        <f t="shared" si="166"/>
        <v>338</v>
      </c>
      <c r="C613" s="140">
        <f t="shared" si="166"/>
        <v>428</v>
      </c>
      <c r="D613" s="140">
        <f t="shared" si="166"/>
        <v>549</v>
      </c>
      <c r="E613" s="140">
        <f t="shared" si="166"/>
        <v>743</v>
      </c>
      <c r="F613" s="140">
        <f t="shared" si="166"/>
        <v>1007</v>
      </c>
      <c r="G613" s="140">
        <f t="shared" si="166"/>
        <v>1183</v>
      </c>
      <c r="H613" s="140">
        <f t="shared" si="166"/>
        <v>1750</v>
      </c>
      <c r="I613" s="140">
        <f t="shared" si="166"/>
        <v>2702</v>
      </c>
      <c r="J613" s="140">
        <f t="shared" si="166"/>
        <v>4171</v>
      </c>
      <c r="K613" s="140">
        <f t="shared" si="166"/>
        <v>6397</v>
      </c>
    </row>
    <row r="614" spans="1:14" ht="14.5">
      <c r="A614" s="129" t="s">
        <v>4</v>
      </c>
      <c r="B614" s="140">
        <f t="shared" si="166"/>
        <v>360</v>
      </c>
      <c r="C614" s="140">
        <f t="shared" si="166"/>
        <v>399</v>
      </c>
      <c r="D614" s="140">
        <f t="shared" si="166"/>
        <v>452</v>
      </c>
      <c r="E614" s="140">
        <f t="shared" si="166"/>
        <v>542</v>
      </c>
      <c r="F614" s="140">
        <f t="shared" si="166"/>
        <v>651</v>
      </c>
      <c r="G614" s="140">
        <f t="shared" si="166"/>
        <v>849</v>
      </c>
      <c r="H614" s="140">
        <f t="shared" si="166"/>
        <v>1109</v>
      </c>
      <c r="I614" s="140">
        <f t="shared" si="166"/>
        <v>1246</v>
      </c>
      <c r="J614" s="140">
        <f t="shared" si="166"/>
        <v>1454</v>
      </c>
      <c r="K614" s="140">
        <f t="shared" si="166"/>
        <v>1808</v>
      </c>
    </row>
    <row r="615" spans="1:14" ht="14.5">
      <c r="A615" s="129" t="s">
        <v>0</v>
      </c>
      <c r="B615" s="140">
        <f t="shared" si="166"/>
        <v>6099</v>
      </c>
      <c r="C615" s="140">
        <f t="shared" si="166"/>
        <v>8121</v>
      </c>
      <c r="D615" s="140">
        <f t="shared" si="166"/>
        <v>10651</v>
      </c>
      <c r="E615" s="140">
        <f t="shared" si="166"/>
        <v>13625</v>
      </c>
      <c r="F615" s="140">
        <f t="shared" si="166"/>
        <v>15577</v>
      </c>
      <c r="G615" s="140">
        <f t="shared" si="166"/>
        <v>15577</v>
      </c>
      <c r="H615" s="140">
        <f t="shared" si="166"/>
        <v>15577</v>
      </c>
      <c r="I615" s="140">
        <f t="shared" si="166"/>
        <v>15577</v>
      </c>
      <c r="J615" s="140">
        <f t="shared" si="166"/>
        <v>15577</v>
      </c>
      <c r="K615" s="140">
        <f t="shared" si="166"/>
        <v>15577</v>
      </c>
    </row>
    <row r="616" spans="1:14" ht="14.5">
      <c r="A616" s="129" t="s">
        <v>1</v>
      </c>
      <c r="B616" s="140">
        <f t="shared" si="166"/>
        <v>3592</v>
      </c>
      <c r="C616" s="140">
        <f t="shared" si="166"/>
        <v>4618</v>
      </c>
      <c r="D616" s="140">
        <f t="shared" si="166"/>
        <v>5871</v>
      </c>
      <c r="E616" s="140">
        <f t="shared" si="166"/>
        <v>7259</v>
      </c>
      <c r="F616" s="140">
        <f t="shared" si="166"/>
        <v>8944</v>
      </c>
      <c r="G616" s="140">
        <f t="shared" si="166"/>
        <v>10660</v>
      </c>
      <c r="H616" s="140">
        <f t="shared" si="166"/>
        <v>12666</v>
      </c>
      <c r="I616" s="140">
        <f t="shared" si="166"/>
        <v>14865</v>
      </c>
      <c r="J616" s="140">
        <f t="shared" si="166"/>
        <v>15577</v>
      </c>
      <c r="K616" s="140">
        <f t="shared" si="166"/>
        <v>15577</v>
      </c>
    </row>
    <row r="617" spans="1:14" ht="14.5">
      <c r="A617" s="129" t="s">
        <v>7</v>
      </c>
      <c r="B617" s="140">
        <f t="shared" si="166"/>
        <v>1181</v>
      </c>
      <c r="C617" s="140">
        <f t="shared" si="166"/>
        <v>1843</v>
      </c>
      <c r="D617" s="140">
        <f t="shared" si="166"/>
        <v>2646</v>
      </c>
      <c r="E617" s="140">
        <f t="shared" si="166"/>
        <v>3515</v>
      </c>
      <c r="F617" s="140">
        <f t="shared" si="166"/>
        <v>4623</v>
      </c>
      <c r="G617" s="140">
        <f t="shared" si="166"/>
        <v>5653</v>
      </c>
      <c r="H617" s="140">
        <f t="shared" si="166"/>
        <v>6810</v>
      </c>
      <c r="I617" s="140">
        <f t="shared" si="166"/>
        <v>8548</v>
      </c>
      <c r="J617" s="140">
        <f t="shared" si="166"/>
        <v>10571</v>
      </c>
      <c r="K617" s="140">
        <f t="shared" si="166"/>
        <v>12929</v>
      </c>
    </row>
    <row r="618" spans="1:14" ht="14.5">
      <c r="A618" s="129" t="s">
        <v>8</v>
      </c>
      <c r="B618" s="140">
        <f t="shared" si="166"/>
        <v>70</v>
      </c>
      <c r="C618" s="140">
        <f t="shared" si="166"/>
        <v>95</v>
      </c>
      <c r="D618" s="140">
        <f t="shared" si="166"/>
        <v>135</v>
      </c>
      <c r="E618" s="140">
        <f t="shared" si="166"/>
        <v>217</v>
      </c>
      <c r="F618" s="140">
        <f t="shared" si="166"/>
        <v>349</v>
      </c>
      <c r="G618" s="140">
        <f t="shared" si="166"/>
        <v>938</v>
      </c>
      <c r="H618" s="140">
        <f t="shared" si="166"/>
        <v>2015</v>
      </c>
      <c r="I618" s="140">
        <f t="shared" si="166"/>
        <v>3428</v>
      </c>
      <c r="J618" s="140">
        <f t="shared" si="166"/>
        <v>5800</v>
      </c>
      <c r="K618" s="140">
        <f t="shared" si="166"/>
        <v>9576</v>
      </c>
    </row>
    <row r="619" spans="1:14" ht="14.5">
      <c r="A619" s="129" t="s">
        <v>89</v>
      </c>
      <c r="B619" s="140">
        <f>SUM(B609:B618)</f>
        <v>14136</v>
      </c>
      <c r="C619" s="140">
        <f>SUM(C609:C618)</f>
        <v>19146</v>
      </c>
      <c r="D619" s="140">
        <f t="shared" ref="D619:K619" si="167">SUM(D609:D618)</f>
        <v>25538</v>
      </c>
      <c r="E619" s="140">
        <f t="shared" si="167"/>
        <v>33219</v>
      </c>
      <c r="F619" s="140">
        <f t="shared" si="167"/>
        <v>41165</v>
      </c>
      <c r="G619" s="140">
        <f t="shared" si="167"/>
        <v>48086</v>
      </c>
      <c r="H619" s="140">
        <f t="shared" si="167"/>
        <v>57203</v>
      </c>
      <c r="I619" s="140">
        <f t="shared" si="167"/>
        <v>67451</v>
      </c>
      <c r="J619" s="140">
        <f t="shared" si="167"/>
        <v>76126</v>
      </c>
      <c r="K619" s="140">
        <f t="shared" si="167"/>
        <v>87503</v>
      </c>
    </row>
    <row r="620" spans="1:14" ht="14.5">
      <c r="A620" s="16"/>
      <c r="B620" s="2"/>
      <c r="C620" s="2"/>
      <c r="D620" s="2"/>
      <c r="E620" s="2"/>
      <c r="F620" s="2"/>
      <c r="G620" s="2"/>
      <c r="H620" s="2"/>
      <c r="I620" s="2"/>
      <c r="J620" s="2"/>
      <c r="K620" s="2"/>
      <c r="L620" s="38"/>
      <c r="M620" s="45"/>
      <c r="N620" s="45"/>
    </row>
    <row r="621" spans="1:14">
      <c r="A621" s="54" t="s">
        <v>252</v>
      </c>
    </row>
    <row r="622" spans="1:14" ht="14.5">
      <c r="A622" s="129" t="s">
        <v>291</v>
      </c>
      <c r="B622" s="129"/>
      <c r="C622" s="129"/>
      <c r="D622" s="129"/>
      <c r="E622" s="129"/>
      <c r="F622" s="129"/>
      <c r="G622" s="129"/>
      <c r="H622" s="129"/>
      <c r="I622" s="129"/>
      <c r="J622" s="129"/>
      <c r="K622" s="129"/>
    </row>
    <row r="623" spans="1:14" ht="14.5">
      <c r="A623" s="129"/>
      <c r="B623" s="140">
        <v>2010</v>
      </c>
      <c r="C623" s="140">
        <v>2020</v>
      </c>
      <c r="D623" s="140">
        <v>2030</v>
      </c>
      <c r="E623" s="140">
        <v>2040</v>
      </c>
      <c r="F623" s="140">
        <v>2050</v>
      </c>
      <c r="G623" s="140">
        <v>2060</v>
      </c>
      <c r="H623" s="140">
        <v>2070</v>
      </c>
      <c r="I623" s="140">
        <v>2080</v>
      </c>
      <c r="J623" s="140">
        <v>2090</v>
      </c>
      <c r="K623" s="140">
        <v>2100</v>
      </c>
    </row>
    <row r="624" spans="1:14" ht="14.5">
      <c r="A624" s="129" t="s">
        <v>5</v>
      </c>
      <c r="B624" s="140">
        <f>ROUND(B535/$M$593,0)</f>
        <v>17</v>
      </c>
      <c r="C624" s="140">
        <f t="shared" ref="C624:K624" si="168">ROUND(C535/$M$593,0)</f>
        <v>19</v>
      </c>
      <c r="D624" s="140">
        <f t="shared" si="168"/>
        <v>22</v>
      </c>
      <c r="E624" s="140">
        <f t="shared" si="168"/>
        <v>30</v>
      </c>
      <c r="F624" s="140">
        <f t="shared" si="168"/>
        <v>39</v>
      </c>
      <c r="G624" s="140">
        <f t="shared" si="168"/>
        <v>60</v>
      </c>
      <c r="H624" s="140">
        <f t="shared" si="168"/>
        <v>86</v>
      </c>
      <c r="I624" s="140">
        <f t="shared" si="168"/>
        <v>123</v>
      </c>
      <c r="J624" s="140">
        <f t="shared" si="168"/>
        <v>261</v>
      </c>
      <c r="K624" s="140">
        <f t="shared" si="168"/>
        <v>502</v>
      </c>
    </row>
    <row r="625" spans="1:29" ht="14.5">
      <c r="A625" s="129" t="s">
        <v>6</v>
      </c>
      <c r="B625" s="140">
        <f t="shared" ref="B625:K633" si="169">ROUND(B536/$M$593,0)</f>
        <v>32</v>
      </c>
      <c r="C625" s="140">
        <f t="shared" si="169"/>
        <v>66</v>
      </c>
      <c r="D625" s="140">
        <f t="shared" si="169"/>
        <v>124</v>
      </c>
      <c r="E625" s="140">
        <f t="shared" si="169"/>
        <v>202</v>
      </c>
      <c r="F625" s="140">
        <f t="shared" si="169"/>
        <v>279</v>
      </c>
      <c r="G625" s="140">
        <f t="shared" si="169"/>
        <v>359</v>
      </c>
      <c r="H625" s="140">
        <f t="shared" si="169"/>
        <v>461</v>
      </c>
      <c r="I625" s="140">
        <f t="shared" si="169"/>
        <v>565</v>
      </c>
      <c r="J625" s="140">
        <f t="shared" si="169"/>
        <v>757</v>
      </c>
      <c r="K625" s="140">
        <f t="shared" si="169"/>
        <v>1017</v>
      </c>
    </row>
    <row r="626" spans="1:29" ht="14.5">
      <c r="A626" s="129" t="s">
        <v>11</v>
      </c>
      <c r="B626" s="140">
        <f t="shared" si="169"/>
        <v>581</v>
      </c>
      <c r="C626" s="140">
        <f t="shared" si="169"/>
        <v>859</v>
      </c>
      <c r="D626" s="140">
        <f t="shared" si="169"/>
        <v>1218</v>
      </c>
      <c r="E626" s="140">
        <f t="shared" si="169"/>
        <v>1667</v>
      </c>
      <c r="F626" s="140">
        <f t="shared" si="169"/>
        <v>2256</v>
      </c>
      <c r="G626" s="140">
        <f t="shared" si="169"/>
        <v>2960</v>
      </c>
      <c r="H626" s="140">
        <f t="shared" si="169"/>
        <v>3824</v>
      </c>
      <c r="I626" s="140">
        <f t="shared" si="169"/>
        <v>4614</v>
      </c>
      <c r="J626" s="140">
        <f t="shared" si="169"/>
        <v>4614</v>
      </c>
      <c r="K626" s="140">
        <f t="shared" si="169"/>
        <v>4614</v>
      </c>
    </row>
    <row r="627" spans="1:29" ht="14.5">
      <c r="A627" s="129" t="s">
        <v>2</v>
      </c>
      <c r="B627" s="140">
        <f t="shared" si="169"/>
        <v>108</v>
      </c>
      <c r="C627" s="140">
        <f t="shared" si="169"/>
        <v>134</v>
      </c>
      <c r="D627" s="140">
        <f t="shared" si="169"/>
        <v>187</v>
      </c>
      <c r="E627" s="140">
        <f t="shared" si="169"/>
        <v>269</v>
      </c>
      <c r="F627" s="140">
        <f t="shared" si="169"/>
        <v>393</v>
      </c>
      <c r="G627" s="140">
        <f t="shared" si="169"/>
        <v>539</v>
      </c>
      <c r="H627" s="140">
        <f t="shared" si="169"/>
        <v>746</v>
      </c>
      <c r="I627" s="140">
        <f t="shared" si="169"/>
        <v>943</v>
      </c>
      <c r="J627" s="140">
        <f t="shared" si="169"/>
        <v>1174</v>
      </c>
      <c r="K627" s="140">
        <f t="shared" si="169"/>
        <v>1461</v>
      </c>
    </row>
    <row r="628" spans="1:29" ht="14.5">
      <c r="A628" s="129" t="s">
        <v>3</v>
      </c>
      <c r="B628" s="140">
        <f t="shared" si="169"/>
        <v>100</v>
      </c>
      <c r="C628" s="140">
        <f t="shared" si="169"/>
        <v>127</v>
      </c>
      <c r="D628" s="140">
        <f t="shared" si="169"/>
        <v>163</v>
      </c>
      <c r="E628" s="140">
        <f t="shared" si="169"/>
        <v>220</v>
      </c>
      <c r="F628" s="140">
        <f t="shared" si="169"/>
        <v>298</v>
      </c>
      <c r="G628" s="140">
        <f t="shared" si="169"/>
        <v>351</v>
      </c>
      <c r="H628" s="140">
        <f t="shared" si="169"/>
        <v>518</v>
      </c>
      <c r="I628" s="140">
        <f t="shared" si="169"/>
        <v>800</v>
      </c>
      <c r="J628" s="140">
        <f t="shared" si="169"/>
        <v>1235</v>
      </c>
      <c r="K628" s="140">
        <f t="shared" si="169"/>
        <v>1895</v>
      </c>
    </row>
    <row r="629" spans="1:29" ht="14.5">
      <c r="A629" s="129" t="s">
        <v>4</v>
      </c>
      <c r="B629" s="140">
        <f t="shared" si="169"/>
        <v>107</v>
      </c>
      <c r="C629" s="140">
        <f t="shared" si="169"/>
        <v>118</v>
      </c>
      <c r="D629" s="140">
        <f t="shared" si="169"/>
        <v>134</v>
      </c>
      <c r="E629" s="140">
        <f t="shared" si="169"/>
        <v>161</v>
      </c>
      <c r="F629" s="140">
        <f t="shared" si="169"/>
        <v>193</v>
      </c>
      <c r="G629" s="140">
        <f t="shared" si="169"/>
        <v>251</v>
      </c>
      <c r="H629" s="140">
        <f t="shared" si="169"/>
        <v>328</v>
      </c>
      <c r="I629" s="140">
        <f t="shared" si="169"/>
        <v>369</v>
      </c>
      <c r="J629" s="140">
        <f t="shared" si="169"/>
        <v>431</v>
      </c>
      <c r="K629" s="140">
        <f t="shared" si="169"/>
        <v>535</v>
      </c>
    </row>
    <row r="630" spans="1:29" ht="14.5">
      <c r="A630" s="129" t="s">
        <v>0</v>
      </c>
      <c r="B630" s="140">
        <f t="shared" si="169"/>
        <v>1807</v>
      </c>
      <c r="C630" s="140">
        <f t="shared" si="169"/>
        <v>2406</v>
      </c>
      <c r="D630" s="140">
        <f t="shared" si="169"/>
        <v>3155</v>
      </c>
      <c r="E630" s="140">
        <f t="shared" si="169"/>
        <v>4036</v>
      </c>
      <c r="F630" s="140">
        <f t="shared" si="169"/>
        <v>4614</v>
      </c>
      <c r="G630" s="140">
        <f t="shared" si="169"/>
        <v>4614</v>
      </c>
      <c r="H630" s="140">
        <f t="shared" si="169"/>
        <v>4614</v>
      </c>
      <c r="I630" s="140">
        <f t="shared" si="169"/>
        <v>4614</v>
      </c>
      <c r="J630" s="140">
        <f t="shared" si="169"/>
        <v>4614</v>
      </c>
      <c r="K630" s="140">
        <f t="shared" si="169"/>
        <v>4614</v>
      </c>
    </row>
    <row r="631" spans="1:29" ht="14.5">
      <c r="A631" s="129" t="s">
        <v>1</v>
      </c>
      <c r="B631" s="140">
        <f t="shared" si="169"/>
        <v>1064</v>
      </c>
      <c r="C631" s="140">
        <f t="shared" si="169"/>
        <v>1368</v>
      </c>
      <c r="D631" s="140">
        <f t="shared" si="169"/>
        <v>1739</v>
      </c>
      <c r="E631" s="140">
        <f t="shared" si="169"/>
        <v>2150</v>
      </c>
      <c r="F631" s="140">
        <f t="shared" si="169"/>
        <v>2649</v>
      </c>
      <c r="G631" s="140">
        <f t="shared" si="169"/>
        <v>3158</v>
      </c>
      <c r="H631" s="140">
        <f t="shared" si="169"/>
        <v>3752</v>
      </c>
      <c r="I631" s="140">
        <f t="shared" si="169"/>
        <v>4403</v>
      </c>
      <c r="J631" s="140">
        <f t="shared" si="169"/>
        <v>4614</v>
      </c>
      <c r="K631" s="140">
        <f t="shared" si="169"/>
        <v>4614</v>
      </c>
    </row>
    <row r="632" spans="1:29" ht="14.5">
      <c r="A632" s="129" t="s">
        <v>7</v>
      </c>
      <c r="B632" s="140">
        <f t="shared" si="169"/>
        <v>350</v>
      </c>
      <c r="C632" s="140">
        <f t="shared" si="169"/>
        <v>546</v>
      </c>
      <c r="D632" s="140">
        <f t="shared" si="169"/>
        <v>784</v>
      </c>
      <c r="E632" s="140">
        <f t="shared" si="169"/>
        <v>1041</v>
      </c>
      <c r="F632" s="140">
        <f t="shared" si="169"/>
        <v>1369</v>
      </c>
      <c r="G632" s="140">
        <f t="shared" si="169"/>
        <v>1674</v>
      </c>
      <c r="H632" s="140">
        <f t="shared" si="169"/>
        <v>2017</v>
      </c>
      <c r="I632" s="140">
        <f t="shared" si="169"/>
        <v>2532</v>
      </c>
      <c r="J632" s="140">
        <f t="shared" si="169"/>
        <v>3131</v>
      </c>
      <c r="K632" s="140">
        <f t="shared" si="169"/>
        <v>3830</v>
      </c>
    </row>
    <row r="633" spans="1:29" ht="14.5">
      <c r="A633" s="129" t="s">
        <v>8</v>
      </c>
      <c r="B633" s="140">
        <f t="shared" si="169"/>
        <v>21</v>
      </c>
      <c r="C633" s="140">
        <f t="shared" si="169"/>
        <v>28</v>
      </c>
      <c r="D633" s="140">
        <f t="shared" si="169"/>
        <v>40</v>
      </c>
      <c r="E633" s="140">
        <f t="shared" si="169"/>
        <v>64</v>
      </c>
      <c r="F633" s="140">
        <f t="shared" si="169"/>
        <v>103</v>
      </c>
      <c r="G633" s="140">
        <f t="shared" si="169"/>
        <v>278</v>
      </c>
      <c r="H633" s="140">
        <f t="shared" si="169"/>
        <v>597</v>
      </c>
      <c r="I633" s="140">
        <f t="shared" si="169"/>
        <v>1015</v>
      </c>
      <c r="J633" s="140">
        <f t="shared" si="169"/>
        <v>1718</v>
      </c>
      <c r="K633" s="140">
        <f t="shared" si="169"/>
        <v>2836</v>
      </c>
    </row>
    <row r="634" spans="1:29" ht="14.5">
      <c r="A634" s="129" t="s">
        <v>89</v>
      </c>
      <c r="B634" s="140">
        <f>SUM(B624:B633)</f>
        <v>4187</v>
      </c>
      <c r="C634" s="140">
        <f>SUM(C624:C633)</f>
        <v>5671</v>
      </c>
      <c r="D634" s="140">
        <f t="shared" ref="D634:K634" si="170">SUM(D624:D633)</f>
        <v>7566</v>
      </c>
      <c r="E634" s="140">
        <f t="shared" si="170"/>
        <v>9840</v>
      </c>
      <c r="F634" s="140">
        <f t="shared" si="170"/>
        <v>12193</v>
      </c>
      <c r="G634" s="140">
        <f t="shared" si="170"/>
        <v>14244</v>
      </c>
      <c r="H634" s="140">
        <f t="shared" si="170"/>
        <v>16943</v>
      </c>
      <c r="I634" s="140">
        <f t="shared" si="170"/>
        <v>19978</v>
      </c>
      <c r="J634" s="140">
        <f t="shared" si="170"/>
        <v>22549</v>
      </c>
      <c r="K634" s="140">
        <f t="shared" si="170"/>
        <v>25918</v>
      </c>
      <c r="M634" t="s">
        <v>256</v>
      </c>
      <c r="Q634" s="6">
        <f>SUM(C634,C619,C604)</f>
        <v>27492</v>
      </c>
      <c r="R634" s="5"/>
    </row>
    <row r="635" spans="1:29" ht="14.5">
      <c r="A635" s="16"/>
      <c r="B635" s="2"/>
      <c r="C635" s="2"/>
      <c r="D635" s="2"/>
      <c r="E635" s="2"/>
      <c r="F635" s="2"/>
      <c r="G635" s="2"/>
      <c r="H635" s="2"/>
      <c r="I635" s="2"/>
      <c r="J635" s="2"/>
      <c r="K635" s="2"/>
      <c r="L635" s="38"/>
      <c r="M635" s="45"/>
      <c r="N635" s="45"/>
    </row>
    <row r="636" spans="1:29" ht="14.5">
      <c r="A636" s="16"/>
      <c r="B636" s="2"/>
      <c r="C636" s="2"/>
      <c r="D636" s="2"/>
      <c r="E636" s="2"/>
      <c r="F636" s="2"/>
      <c r="G636" s="2"/>
      <c r="H636" s="2"/>
      <c r="I636" s="2"/>
      <c r="J636" s="2"/>
      <c r="K636" s="2"/>
      <c r="L636" s="38"/>
      <c r="M636" s="45"/>
      <c r="N636" s="45"/>
    </row>
    <row r="637" spans="1:29" ht="14.5">
      <c r="A637" s="34" t="s">
        <v>59</v>
      </c>
      <c r="B637" s="35"/>
      <c r="C637" s="35"/>
      <c r="D637" s="35"/>
      <c r="E637" s="35"/>
      <c r="F637" s="35"/>
      <c r="G637" s="35"/>
      <c r="H637" s="35"/>
      <c r="I637" s="35"/>
      <c r="J637" s="35"/>
      <c r="K637" s="35"/>
      <c r="L637" s="35"/>
      <c r="M637" s="35"/>
      <c r="N637" s="35"/>
      <c r="O637" s="35"/>
      <c r="P637" s="35"/>
      <c r="Q637" s="35"/>
      <c r="R637" s="35"/>
      <c r="S637" s="35"/>
      <c r="T637" s="35"/>
    </row>
    <row r="638" spans="1:29" ht="14.5" outlineLevel="1">
      <c r="A638" s="32"/>
      <c r="B638" s="5"/>
      <c r="C638" s="5"/>
      <c r="D638" s="5"/>
      <c r="E638" s="5"/>
      <c r="F638" s="5"/>
      <c r="G638" s="5"/>
      <c r="H638" s="5"/>
      <c r="I638" s="5"/>
      <c r="J638" s="5"/>
      <c r="K638" s="5"/>
      <c r="L638" s="5"/>
      <c r="M638" s="5"/>
      <c r="N638" s="5"/>
      <c r="O638" s="5"/>
      <c r="P638" s="5"/>
      <c r="Q638" s="5"/>
      <c r="R638" s="5"/>
      <c r="S638" s="5"/>
      <c r="T638" s="5"/>
    </row>
    <row r="639" spans="1:29" outlineLevel="1">
      <c r="A639" s="10" t="s">
        <v>60</v>
      </c>
      <c r="B639" s="5"/>
      <c r="C639" s="5"/>
      <c r="D639" s="5"/>
      <c r="E639" s="5"/>
      <c r="F639" s="5"/>
      <c r="G639" s="5"/>
      <c r="H639" s="5"/>
      <c r="I639" s="5"/>
      <c r="J639" s="5"/>
      <c r="K639" s="5"/>
      <c r="L639" s="5"/>
      <c r="M639" s="5"/>
      <c r="N639" s="5"/>
      <c r="O639" s="5"/>
      <c r="P639" s="5"/>
      <c r="Q639" s="5"/>
      <c r="R639" s="5"/>
      <c r="S639" s="5"/>
      <c r="T639" s="5"/>
    </row>
    <row r="640" spans="1:29" ht="14.5" outlineLevel="1">
      <c r="A640" s="32" t="s">
        <v>61</v>
      </c>
      <c r="B640" s="5"/>
      <c r="D640" s="5"/>
      <c r="E640" s="5"/>
      <c r="F640" s="5"/>
      <c r="G640" s="5"/>
      <c r="H640" s="5"/>
      <c r="I640" s="5"/>
      <c r="J640" s="5"/>
      <c r="K640" s="5"/>
      <c r="L640" s="5"/>
      <c r="M640" s="5"/>
      <c r="N640" s="5"/>
      <c r="O640" s="5"/>
      <c r="P640" s="30"/>
      <c r="Q640" s="30"/>
      <c r="R640" s="5"/>
      <c r="T640" s="5"/>
      <c r="U640" s="5"/>
      <c r="V640" s="5"/>
      <c r="W640" s="5"/>
      <c r="X640" s="5"/>
      <c r="Y640" s="5"/>
      <c r="Z640" s="5"/>
      <c r="AA640" s="5"/>
      <c r="AB640" s="5"/>
      <c r="AC640" s="5"/>
    </row>
    <row r="641" spans="1:31" ht="14.5" outlineLevel="1">
      <c r="B641" s="73">
        <v>2010</v>
      </c>
      <c r="C641" s="73">
        <v>2020</v>
      </c>
      <c r="D641" s="73">
        <v>2030</v>
      </c>
      <c r="E641" s="73">
        <v>2040</v>
      </c>
      <c r="F641" s="73">
        <v>2050</v>
      </c>
      <c r="G641" s="73">
        <v>2060</v>
      </c>
      <c r="H641" s="73">
        <v>2070</v>
      </c>
      <c r="I641" s="73">
        <v>2080</v>
      </c>
      <c r="J641" s="73">
        <v>2090</v>
      </c>
      <c r="K641" s="73">
        <v>2100</v>
      </c>
      <c r="L641" s="55"/>
      <c r="M641" s="55"/>
      <c r="O641" s="5"/>
      <c r="P641" s="53"/>
      <c r="Q641" s="53"/>
      <c r="R641" s="5"/>
      <c r="S641" s="5"/>
      <c r="T641" s="55"/>
      <c r="U641" s="55"/>
      <c r="V641" s="55"/>
      <c r="W641" s="55"/>
      <c r="X641" s="55"/>
      <c r="Y641" s="55"/>
      <c r="Z641" s="55"/>
      <c r="AA641" s="55"/>
      <c r="AB641" s="55"/>
      <c r="AC641" s="55"/>
    </row>
    <row r="642" spans="1:31" ht="14.5" outlineLevel="1">
      <c r="A642" s="4" t="s">
        <v>5</v>
      </c>
      <c r="B642" s="7">
        <v>0.49271201229213124</v>
      </c>
      <c r="C642" s="7">
        <v>0.47846970625794999</v>
      </c>
      <c r="D642" s="7">
        <v>0.45369191479434973</v>
      </c>
      <c r="E642" s="7">
        <v>0.41166833692432664</v>
      </c>
      <c r="F642" s="7">
        <v>0.37353722669459283</v>
      </c>
      <c r="G642" s="7">
        <v>0.3232328657264143</v>
      </c>
      <c r="H642" s="7">
        <v>0.27970300687361871</v>
      </c>
      <c r="I642" s="7">
        <v>0.23219875747736091</v>
      </c>
      <c r="J642" s="7">
        <v>0.19276254330148065</v>
      </c>
      <c r="K642" s="7">
        <v>0.16002410393465608</v>
      </c>
      <c r="L642" s="55"/>
      <c r="M642" s="55"/>
      <c r="O642" s="5"/>
      <c r="P642" s="53"/>
      <c r="Q642" s="53"/>
      <c r="R642" s="5"/>
      <c r="T642" s="7"/>
      <c r="U642" s="7"/>
      <c r="V642" s="7"/>
      <c r="W642" s="7"/>
      <c r="X642" s="7"/>
      <c r="Y642" s="7"/>
      <c r="Z642" s="7"/>
      <c r="AA642" s="7"/>
      <c r="AB642" s="7"/>
      <c r="AC642" s="7"/>
    </row>
    <row r="643" spans="1:31" ht="14.5" outlineLevel="1">
      <c r="A643" s="4" t="s">
        <v>6</v>
      </c>
      <c r="B643" s="7">
        <v>0.9026480745660278</v>
      </c>
      <c r="C643" s="7">
        <v>0.78970725509681283</v>
      </c>
      <c r="D643" s="7">
        <v>0.70072080813827664</v>
      </c>
      <c r="E643" s="7">
        <v>0.63611799523691959</v>
      </c>
      <c r="F643" s="7">
        <v>0.57747122557888542</v>
      </c>
      <c r="G643" s="7">
        <v>0.53793260913309049</v>
      </c>
      <c r="H643" s="7">
        <v>0.50110114435339037</v>
      </c>
      <c r="I643" s="7">
        <v>0.47323978570837244</v>
      </c>
      <c r="J643" s="7">
        <v>0.44692752611110859</v>
      </c>
      <c r="K643" s="7">
        <v>0.42207823523714738</v>
      </c>
      <c r="L643" s="55"/>
      <c r="M643" s="55"/>
      <c r="O643" s="5"/>
      <c r="P643" s="53"/>
      <c r="Q643" s="53"/>
      <c r="R643" s="5"/>
      <c r="T643" s="7"/>
      <c r="U643" s="7"/>
      <c r="V643" s="7"/>
      <c r="W643" s="7"/>
      <c r="X643" s="7"/>
      <c r="Y643" s="7"/>
      <c r="Z643" s="7"/>
      <c r="AA643" s="7"/>
      <c r="AB643" s="7"/>
      <c r="AC643" s="7"/>
    </row>
    <row r="644" spans="1:31" ht="14.5" outlineLevel="1">
      <c r="A644" s="4" t="s">
        <v>11</v>
      </c>
      <c r="B644" s="7">
        <v>0.29992594867057987</v>
      </c>
      <c r="C644" s="7">
        <v>0.27976166356175713</v>
      </c>
      <c r="D644" s="7">
        <v>0.2564542895672019</v>
      </c>
      <c r="E644" s="7">
        <v>0.23690395007730447</v>
      </c>
      <c r="F644" s="7">
        <v>0.21898635830316532</v>
      </c>
      <c r="G644" s="7">
        <v>0.20752427621323388</v>
      </c>
      <c r="H644" s="7">
        <v>0.19665293229882025</v>
      </c>
      <c r="I644" s="7">
        <v>0.18578338287512519</v>
      </c>
      <c r="J644" s="7">
        <v>0.17553556065230586</v>
      </c>
      <c r="K644" s="7">
        <v>0.16586629374728268</v>
      </c>
      <c r="L644" s="55"/>
      <c r="M644" s="55"/>
      <c r="O644" s="5"/>
      <c r="P644" s="53"/>
      <c r="Q644" s="53"/>
      <c r="R644" s="5"/>
      <c r="T644" s="7"/>
      <c r="U644" s="7"/>
      <c r="V644" s="7"/>
      <c r="W644" s="7"/>
      <c r="X644" s="7"/>
      <c r="Y644" s="7"/>
      <c r="Z644" s="7"/>
      <c r="AA644" s="7"/>
      <c r="AB644" s="7"/>
      <c r="AC644" s="7"/>
    </row>
    <row r="645" spans="1:31" ht="14.5" outlineLevel="1">
      <c r="A645" s="4" t="s">
        <v>2</v>
      </c>
      <c r="B645" s="7">
        <v>0.60164882413159981</v>
      </c>
      <c r="C645" s="7">
        <v>0.55781692074887368</v>
      </c>
      <c r="D645" s="7">
        <v>0.4981491048582331</v>
      </c>
      <c r="E645" s="7">
        <v>0.44159890889948455</v>
      </c>
      <c r="F645" s="7">
        <v>0.39146832632914702</v>
      </c>
      <c r="G645" s="7">
        <v>0.35522653607478621</v>
      </c>
      <c r="H645" s="7">
        <v>0.32233997860045044</v>
      </c>
      <c r="I645" s="7">
        <v>0.30083308426107752</v>
      </c>
      <c r="J645" s="7">
        <v>0.28076115466338281</v>
      </c>
      <c r="K645" s="7">
        <v>0.26202844730836261</v>
      </c>
      <c r="L645" s="55"/>
      <c r="M645" s="55"/>
      <c r="O645" s="5"/>
      <c r="P645" s="53"/>
      <c r="Q645" s="53"/>
      <c r="R645" s="5"/>
      <c r="T645" s="7"/>
      <c r="U645" s="7"/>
      <c r="V645" s="7"/>
      <c r="W645" s="7"/>
      <c r="X645" s="7"/>
      <c r="Y645" s="7"/>
      <c r="Z645" s="7"/>
      <c r="AA645" s="7"/>
      <c r="AB645" s="7"/>
      <c r="AC645" s="7"/>
    </row>
    <row r="646" spans="1:31" ht="14.5" outlineLevel="1">
      <c r="A646" s="4" t="s">
        <v>3</v>
      </c>
      <c r="B646" s="7">
        <v>0.62446578598233182</v>
      </c>
      <c r="C646" s="7">
        <v>0.589574732004012</v>
      </c>
      <c r="D646" s="7">
        <v>0.5546702363508248</v>
      </c>
      <c r="E646" s="7">
        <v>0.51545002099011572</v>
      </c>
      <c r="F646" s="7">
        <v>0.47900303049732168</v>
      </c>
      <c r="G646" s="7">
        <v>0.44428037024551209</v>
      </c>
      <c r="H646" s="7">
        <v>0.41207473610460377</v>
      </c>
      <c r="I646" s="7">
        <v>0.37932069147473557</v>
      </c>
      <c r="J646" s="7">
        <v>0.34917012467453723</v>
      </c>
      <c r="K646" s="7">
        <v>0.32141609647295571</v>
      </c>
      <c r="L646" s="55"/>
      <c r="M646" s="55"/>
      <c r="O646" s="5"/>
      <c r="P646" s="53"/>
      <c r="Q646" s="53"/>
      <c r="R646" s="5"/>
      <c r="T646" s="7"/>
      <c r="U646" s="7"/>
      <c r="V646" s="7"/>
      <c r="W646" s="7"/>
      <c r="X646" s="7"/>
      <c r="Y646" s="7"/>
      <c r="Z646" s="7"/>
      <c r="AA646" s="7"/>
      <c r="AB646" s="7"/>
      <c r="AC646" s="7"/>
    </row>
    <row r="647" spans="1:31" ht="14.5" outlineLevel="1">
      <c r="A647" s="4" t="s">
        <v>4</v>
      </c>
      <c r="B647" s="7">
        <v>0.50222976611742087</v>
      </c>
      <c r="C647" s="7">
        <v>0.48765731287120179</v>
      </c>
      <c r="D647" s="7">
        <v>0.47042206781128504</v>
      </c>
      <c r="E647" s="7">
        <v>0.4464338961971433</v>
      </c>
      <c r="F647" s="7">
        <v>0.42366895031317792</v>
      </c>
      <c r="G647" s="7">
        <v>0.39266565791991553</v>
      </c>
      <c r="H647" s="7">
        <v>0.3639311278197398</v>
      </c>
      <c r="I647" s="7">
        <v>0.33737348792226179</v>
      </c>
      <c r="J647" s="7">
        <v>0.31275387470897958</v>
      </c>
      <c r="K647" s="7">
        <v>0.28993086192955031</v>
      </c>
      <c r="L647" s="55"/>
      <c r="M647" s="55"/>
      <c r="O647" s="5"/>
      <c r="P647" s="53"/>
      <c r="Q647" s="53"/>
      <c r="R647" s="5"/>
      <c r="T647" s="7"/>
      <c r="U647" s="7"/>
      <c r="V647" s="7"/>
      <c r="W647" s="7"/>
      <c r="X647" s="7"/>
      <c r="Y647" s="7"/>
      <c r="Z647" s="7"/>
      <c r="AA647" s="7"/>
      <c r="AB647" s="7"/>
      <c r="AC647" s="7"/>
    </row>
    <row r="648" spans="1:31" ht="14.5" outlineLevel="1">
      <c r="A648" s="73" t="s">
        <v>0</v>
      </c>
      <c r="B648" s="55">
        <v>0.78614357533419321</v>
      </c>
      <c r="C648" s="55">
        <v>0.74770764462097805</v>
      </c>
      <c r="D648" s="55">
        <v>0.71177466532287859</v>
      </c>
      <c r="E648" s="55">
        <v>0.67934198898211418</v>
      </c>
      <c r="F648" s="55">
        <v>0.64838713778162449</v>
      </c>
      <c r="G648" s="55">
        <v>0.62045208730160939</v>
      </c>
      <c r="H648" s="55">
        <v>0.59372058790990068</v>
      </c>
      <c r="I648" s="55">
        <v>0.56951224931221101</v>
      </c>
      <c r="J648" s="55">
        <v>0.54629098050727265</v>
      </c>
      <c r="K648" s="55">
        <v>0.52401653475234311</v>
      </c>
      <c r="L648" s="55"/>
      <c r="M648" s="55"/>
      <c r="O648" s="5"/>
      <c r="P648" s="53"/>
      <c r="Q648" s="53"/>
      <c r="R648" s="5"/>
      <c r="T648" s="7"/>
      <c r="U648" s="7"/>
      <c r="V648" s="7"/>
      <c r="W648" s="7"/>
      <c r="X648" s="7"/>
      <c r="Y648" s="7"/>
      <c r="Z648" s="7"/>
      <c r="AA648" s="7"/>
      <c r="AB648" s="7"/>
      <c r="AC648" s="7"/>
    </row>
    <row r="649" spans="1:31" ht="14.5" outlineLevel="1">
      <c r="A649" s="4" t="s">
        <v>1</v>
      </c>
      <c r="B649" s="7">
        <v>0.22230190148374504</v>
      </c>
      <c r="C649" s="7">
        <v>0.21058909170359563</v>
      </c>
      <c r="D649" s="7">
        <v>0.19983724972850408</v>
      </c>
      <c r="E649" s="7">
        <v>0.19068343550261821</v>
      </c>
      <c r="F649" s="7">
        <v>0.18194892405935104</v>
      </c>
      <c r="G649" s="7">
        <v>0.17481337050098408</v>
      </c>
      <c r="H649" s="7">
        <v>0.16795765440165983</v>
      </c>
      <c r="I649" s="7">
        <v>0.16171562837931314</v>
      </c>
      <c r="J649" s="7">
        <v>0.15570558278681024</v>
      </c>
      <c r="K649" s="7">
        <v>0.14991889623749916</v>
      </c>
      <c r="L649" s="55"/>
      <c r="M649" s="55"/>
      <c r="O649" s="5"/>
      <c r="P649" s="53"/>
      <c r="Q649" s="53"/>
      <c r="R649" s="5"/>
      <c r="T649" s="7"/>
      <c r="U649" s="7"/>
      <c r="V649" s="7"/>
      <c r="W649" s="7"/>
      <c r="X649" s="7"/>
      <c r="Y649" s="7"/>
      <c r="Z649" s="7"/>
      <c r="AA649" s="7"/>
      <c r="AB649" s="7"/>
      <c r="AC649" s="7"/>
    </row>
    <row r="650" spans="1:31" ht="14.5" outlineLevel="1">
      <c r="A650" s="4" t="s">
        <v>7</v>
      </c>
      <c r="B650" s="7">
        <v>0.38099605612578025</v>
      </c>
      <c r="C650" s="7">
        <v>0.34191678872834785</v>
      </c>
      <c r="D650" s="7">
        <v>0.31230982855805128</v>
      </c>
      <c r="E650" s="7">
        <v>0.29037486263817042</v>
      </c>
      <c r="F650" s="7">
        <v>0.2699804909804932</v>
      </c>
      <c r="G650" s="7">
        <v>0.25461543609131138</v>
      </c>
      <c r="H650" s="7">
        <v>0.24012483294821751</v>
      </c>
      <c r="I650" s="7">
        <v>0.2223008896438636</v>
      </c>
      <c r="J650" s="7">
        <v>0.20579997882647172</v>
      </c>
      <c r="K650" s="7">
        <v>0.19052389467639425</v>
      </c>
      <c r="L650" s="55"/>
      <c r="M650" s="55"/>
      <c r="O650" s="5"/>
      <c r="P650" s="53"/>
      <c r="Q650" s="53"/>
      <c r="R650" s="5"/>
      <c r="T650" s="7"/>
      <c r="U650" s="7"/>
      <c r="V650" s="7"/>
      <c r="W650" s="7"/>
      <c r="X650" s="7"/>
      <c r="Y650" s="7"/>
      <c r="Z650" s="7"/>
      <c r="AA650" s="7"/>
      <c r="AB650" s="7"/>
      <c r="AC650" s="7"/>
    </row>
    <row r="651" spans="1:31" ht="14.5" outlineLevel="1">
      <c r="A651" s="4" t="s">
        <v>8</v>
      </c>
      <c r="B651" s="7">
        <v>0.40950072025603379</v>
      </c>
      <c r="C651" s="7">
        <v>0.37859661512385234</v>
      </c>
      <c r="D651" s="7">
        <v>0.34504808492120964</v>
      </c>
      <c r="E651" s="7">
        <v>0.30437888902299898</v>
      </c>
      <c r="F651" s="7">
        <v>0.26850318008294582</v>
      </c>
      <c r="G651" s="7">
        <v>0.22653887895270117</v>
      </c>
      <c r="H651" s="7">
        <v>0.19113316893041227</v>
      </c>
      <c r="I651" s="7">
        <v>0.16816246348014743</v>
      </c>
      <c r="J651" s="7">
        <v>0.14795241601423764</v>
      </c>
      <c r="K651" s="7">
        <v>0.13017124601670857</v>
      </c>
      <c r="L651" s="55"/>
      <c r="M651" s="55"/>
      <c r="O651" s="5"/>
      <c r="P651" s="53"/>
      <c r="Q651" s="53"/>
      <c r="R651" s="5"/>
      <c r="T651" s="7"/>
      <c r="U651" s="7"/>
      <c r="V651" s="7"/>
      <c r="W651" s="7"/>
      <c r="X651" s="7"/>
      <c r="Y651" s="7"/>
      <c r="Z651" s="7"/>
      <c r="AA651" s="7"/>
      <c r="AB651" s="7"/>
      <c r="AC651" s="7"/>
    </row>
    <row r="652" spans="1:31" ht="14.5" outlineLevel="1">
      <c r="A652" s="4" t="s">
        <v>152</v>
      </c>
      <c r="B652" s="7"/>
      <c r="C652" s="7"/>
      <c r="D652" s="7"/>
      <c r="E652" s="7"/>
      <c r="F652" s="7"/>
      <c r="G652" s="7"/>
      <c r="H652" s="7"/>
      <c r="I652" s="7"/>
      <c r="J652" s="7"/>
      <c r="K652" s="7"/>
      <c r="L652" s="55"/>
      <c r="M652" s="55"/>
      <c r="O652" s="5"/>
      <c r="P652" s="53"/>
      <c r="Q652" s="53"/>
      <c r="R652" s="5"/>
      <c r="S652" s="5"/>
      <c r="T652" s="55"/>
      <c r="U652" s="7"/>
      <c r="V652" s="7"/>
      <c r="W652" s="7"/>
      <c r="X652" s="7"/>
      <c r="Y652" s="7"/>
      <c r="Z652" s="7"/>
      <c r="AA652" s="7"/>
      <c r="AB652" s="7"/>
      <c r="AC652" s="7"/>
      <c r="AD652" s="7"/>
    </row>
    <row r="653" spans="1:31" ht="14.5" outlineLevel="1">
      <c r="A653" s="32"/>
      <c r="B653" s="5"/>
      <c r="C653" s="5"/>
      <c r="D653" s="5"/>
      <c r="E653" s="5"/>
      <c r="F653" s="5"/>
      <c r="G653" s="5"/>
      <c r="H653" s="5"/>
      <c r="I653" s="5"/>
      <c r="J653" s="5"/>
      <c r="K653" s="5"/>
      <c r="L653" s="5"/>
      <c r="M653" s="5"/>
      <c r="N653" s="5"/>
      <c r="O653" s="5"/>
      <c r="P653" s="5"/>
      <c r="Q653" s="5"/>
      <c r="R653" s="5"/>
      <c r="S653" s="5"/>
      <c r="T653" s="5"/>
    </row>
    <row r="654" spans="1:31" outlineLevel="1">
      <c r="A654" s="54" t="s">
        <v>62</v>
      </c>
      <c r="B654" s="5"/>
      <c r="C654" s="5"/>
      <c r="D654" s="5"/>
      <c r="E654" s="5"/>
      <c r="F654" s="5"/>
      <c r="G654" s="5"/>
      <c r="H654" s="5"/>
      <c r="I654" s="5"/>
      <c r="J654" s="5"/>
      <c r="K654" s="5"/>
      <c r="L654" s="5"/>
      <c r="M654" s="5"/>
      <c r="N654" s="5"/>
      <c r="O654" s="5"/>
      <c r="P654" s="5"/>
      <c r="Q654" s="5"/>
      <c r="R654" s="5"/>
      <c r="S654" s="5"/>
      <c r="T654" s="5"/>
    </row>
    <row r="655" spans="1:31" ht="14.5" outlineLevel="1">
      <c r="A655" s="19" t="s">
        <v>63</v>
      </c>
      <c r="B655" s="20"/>
      <c r="C655" s="20"/>
      <c r="D655" s="20"/>
      <c r="E655" s="20"/>
      <c r="F655" s="20"/>
      <c r="G655" s="20"/>
      <c r="H655" s="20"/>
      <c r="I655" s="20"/>
      <c r="J655" s="20"/>
      <c r="K655" s="20"/>
      <c r="L655" s="5"/>
      <c r="M655" s="5"/>
      <c r="N655" s="5"/>
      <c r="O655" s="5"/>
      <c r="R655" s="5"/>
      <c r="T655" s="5"/>
      <c r="U655" s="5"/>
      <c r="V655" s="5"/>
      <c r="W655" s="5"/>
      <c r="X655" s="5"/>
      <c r="Y655" s="5"/>
      <c r="Z655" s="5"/>
      <c r="AA655" s="5"/>
      <c r="AB655" s="5"/>
      <c r="AC655" s="5"/>
      <c r="AD655" s="5"/>
      <c r="AE655" s="5"/>
    </row>
    <row r="656" spans="1:31" ht="14.5" outlineLevel="1">
      <c r="A656" s="20"/>
      <c r="B656" s="19">
        <v>2010</v>
      </c>
      <c r="C656" s="19">
        <v>2020</v>
      </c>
      <c r="D656" s="19">
        <v>2030</v>
      </c>
      <c r="E656" s="19">
        <v>2040</v>
      </c>
      <c r="F656" s="19">
        <v>2050</v>
      </c>
      <c r="G656" s="19">
        <v>2060</v>
      </c>
      <c r="H656" s="19">
        <v>2070</v>
      </c>
      <c r="I656" s="19">
        <v>2080</v>
      </c>
      <c r="J656" s="19">
        <v>2090</v>
      </c>
      <c r="K656" s="19">
        <v>2100</v>
      </c>
      <c r="L656" s="6"/>
      <c r="M656" s="6"/>
      <c r="N656" s="5"/>
      <c r="O656" s="5"/>
      <c r="R656" s="5"/>
      <c r="S656" s="5"/>
      <c r="T656" s="6"/>
      <c r="U656" s="6"/>
      <c r="V656" s="6"/>
      <c r="W656" s="6"/>
      <c r="X656" s="6"/>
      <c r="Y656" s="6"/>
      <c r="Z656" s="6"/>
      <c r="AA656" s="6"/>
      <c r="AB656" s="6"/>
      <c r="AC656" s="6"/>
      <c r="AD656" s="6"/>
      <c r="AE656" s="6"/>
    </row>
    <row r="657" spans="1:31" ht="14.5" outlineLevel="1">
      <c r="A657" s="19" t="s">
        <v>5</v>
      </c>
      <c r="B657" s="33">
        <f>B642*B53/CPI!$G$2*10^12/10^9</f>
        <v>400.03531183690887</v>
      </c>
      <c r="C657" s="33">
        <f>C642*C53/CPI!$G$2*10^12/10^9</f>
        <v>744.11568935081357</v>
      </c>
      <c r="D657" s="33">
        <f>D642*D53/CPI!$G$2*10^12/10^9</f>
        <v>1327.2304545925801</v>
      </c>
      <c r="E657" s="33">
        <f>E642*E53/CPI!$G$2*10^12/10^9</f>
        <v>2219.760499091039</v>
      </c>
      <c r="F657" s="33">
        <f>F642*F53/CPI!$G$2*10^12/10^9</f>
        <v>3459.3472014036824</v>
      </c>
      <c r="G657" s="33">
        <f>G642*G53/CPI!$G$2*10^12/10^9</f>
        <v>4738.0969128540055</v>
      </c>
      <c r="H657" s="33">
        <f>H642*H53/CPI!$G$2*10^12/10^9</f>
        <v>5983.4017241783204</v>
      </c>
      <c r="I657" s="33">
        <f>I642*I53/CPI!$G$2*10^12/10^9</f>
        <v>6751.1315619960224</v>
      </c>
      <c r="J657" s="33">
        <f>J642*J53/CPI!$G$2*10^12/10^9</f>
        <v>7317.70526337721</v>
      </c>
      <c r="K657" s="33">
        <f>K642*K53/CPI!$G$2*10^12/10^9</f>
        <v>7780.5932823370476</v>
      </c>
      <c r="L657" s="6"/>
      <c r="M657" s="6"/>
      <c r="N657" s="5"/>
      <c r="O657" s="5"/>
      <c r="R657" s="5"/>
      <c r="T657" s="1"/>
      <c r="U657" s="1"/>
      <c r="V657" s="1"/>
      <c r="W657" s="1"/>
      <c r="X657" s="1"/>
      <c r="Y657" s="1"/>
      <c r="Z657" s="1"/>
      <c r="AA657" s="1"/>
      <c r="AB657" s="1"/>
      <c r="AC657" s="1"/>
      <c r="AD657" s="1"/>
      <c r="AE657" s="1"/>
    </row>
    <row r="658" spans="1:31" ht="14.5" outlineLevel="1">
      <c r="A658" s="19" t="s">
        <v>6</v>
      </c>
      <c r="B658" s="33">
        <f>B643*B54/CPI!$G$2*10^12/10^9</f>
        <v>5233.005562823917</v>
      </c>
      <c r="C658" s="33">
        <f>C643*C54/CPI!$G$2*10^12/10^9</f>
        <v>12088.166499723686</v>
      </c>
      <c r="D658" s="33">
        <f>D643*D54/CPI!$G$2*10^12/10^9</f>
        <v>17793.460192121107</v>
      </c>
      <c r="E658" s="33">
        <f>E643*E54/CPI!$G$2*10^12/10^9</f>
        <v>21093.129672544474</v>
      </c>
      <c r="F658" s="33">
        <f>F643*F54/CPI!$G$2*10^12/10^9</f>
        <v>22695.622472474559</v>
      </c>
      <c r="G658" s="33">
        <f>G643*G54/CPI!$G$2*10^12/10^9</f>
        <v>23811.121157465292</v>
      </c>
      <c r="H658" s="33">
        <f>H643*H54/CPI!$G$2*10^12/10^9</f>
        <v>23972.963289761079</v>
      </c>
      <c r="I658" s="33">
        <f>I643*I54/CPI!$G$2*10^12/10^9</f>
        <v>23700.790722964095</v>
      </c>
      <c r="J658" s="33">
        <f>J643*J54/CPI!$G$2*10^12/10^9</f>
        <v>22736.616018974702</v>
      </c>
      <c r="K658" s="33">
        <f>K643*K54/CPI!$G$2*10^12/10^9</f>
        <v>20904.499618469203</v>
      </c>
      <c r="L658" s="6"/>
      <c r="M658" s="6"/>
      <c r="N658" s="5"/>
      <c r="O658" s="5"/>
      <c r="R658" s="5"/>
      <c r="T658" s="1"/>
      <c r="U658" s="1"/>
      <c r="V658" s="1"/>
      <c r="W658" s="1"/>
      <c r="X658" s="1"/>
      <c r="Y658" s="1"/>
      <c r="Z658" s="1"/>
      <c r="AA658" s="1"/>
      <c r="AB658" s="1"/>
      <c r="AC658" s="1"/>
      <c r="AD658" s="1"/>
      <c r="AE658" s="1"/>
    </row>
    <row r="659" spans="1:31" ht="14.5" outlineLevel="1">
      <c r="A659" s="19" t="s">
        <v>11</v>
      </c>
      <c r="B659" s="33">
        <f>B644*B55/CPI!$G$2*10^12/10^9</f>
        <v>2785.0404276610002</v>
      </c>
      <c r="C659" s="33">
        <f>C644*C55/CPI!$G$2*10^12/10^9</f>
        <v>3348.1056306575133</v>
      </c>
      <c r="D659" s="33">
        <f>D644*D55/CPI!$G$2*10^12/10^9</f>
        <v>4307.1342668964107</v>
      </c>
      <c r="E659" s="33">
        <f>E644*E55/CPI!$G$2*10^12/10^9</f>
        <v>5395.1962558721034</v>
      </c>
      <c r="F659" s="33">
        <f>F644*F55/CPI!$G$2*10^12/10^9</f>
        <v>6472.4020984317658</v>
      </c>
      <c r="G659" s="33">
        <f>G644*G55/CPI!$G$2*10^12/10^9</f>
        <v>7751.6618697403874</v>
      </c>
      <c r="H659" s="33">
        <f>H644*H55/CPI!$G$2*10^12/10^9</f>
        <v>9089.3219121501133</v>
      </c>
      <c r="I659" s="33">
        <f>I644*I55/CPI!$G$2*10^12/10^9</f>
        <v>10392.197185956709</v>
      </c>
      <c r="J659" s="33">
        <f>J644*J55/CPI!$G$2*10^12/10^9</f>
        <v>11691.728811296132</v>
      </c>
      <c r="K659" s="33">
        <f>K644*K55/CPI!$G$2*10^12/10^9</f>
        <v>12996.077043617282</v>
      </c>
      <c r="L659" s="6"/>
      <c r="M659" s="6"/>
      <c r="N659" s="5"/>
      <c r="O659" s="5"/>
      <c r="R659" s="5"/>
      <c r="T659" s="1"/>
      <c r="U659" s="1"/>
      <c r="V659" s="1"/>
      <c r="W659" s="1"/>
      <c r="X659" s="1"/>
      <c r="Y659" s="1"/>
      <c r="Z659" s="1"/>
      <c r="AA659" s="1"/>
      <c r="AB659" s="1"/>
      <c r="AC659" s="1"/>
      <c r="AD659" s="1"/>
      <c r="AE659" s="1"/>
    </row>
    <row r="660" spans="1:31" ht="14.5" outlineLevel="1">
      <c r="A660" s="19" t="s">
        <v>2</v>
      </c>
      <c r="B660" s="33">
        <f>B645*B56/CPI!$G$2*10^12/10^9</f>
        <v>1047.5953820937334</v>
      </c>
      <c r="C660" s="33">
        <f>C645*C56/CPI!$G$2*10^12/10^9</f>
        <v>1665.4227657636311</v>
      </c>
      <c r="D660" s="33">
        <f>D645*D56/CPI!$G$2*10^12/10^9</f>
        <v>2158.6377222712895</v>
      </c>
      <c r="E660" s="33">
        <f>E645*E56/CPI!$G$2*10^12/10^9</f>
        <v>2353.7815146905918</v>
      </c>
      <c r="F660" s="33">
        <f>F645*F56/CPI!$G$2*10^12/10^9</f>
        <v>2402.8553362975908</v>
      </c>
      <c r="G660" s="33">
        <f>G645*G56/CPI!$G$2*10^12/10^9</f>
        <v>2531.0742253297944</v>
      </c>
      <c r="H660" s="33">
        <f>H645*H56/CPI!$G$2*10^12/10^9</f>
        <v>2688.0788513395523</v>
      </c>
      <c r="I660" s="33">
        <f>I645*I56/CPI!$G$2*10^12/10^9</f>
        <v>2889.6723645353177</v>
      </c>
      <c r="J660" s="33">
        <f>J645*J56/CPI!$G$2*10^12/10^9</f>
        <v>3034.0697296285257</v>
      </c>
      <c r="K660" s="33">
        <f>K645*K56/CPI!$G$2*10^12/10^9</f>
        <v>3117.1412135552796</v>
      </c>
      <c r="L660" s="6"/>
      <c r="M660" s="6"/>
      <c r="N660" s="5"/>
      <c r="O660" s="5"/>
      <c r="R660" s="5"/>
      <c r="T660" s="1"/>
      <c r="U660" s="1"/>
      <c r="V660" s="1"/>
      <c r="W660" s="1"/>
      <c r="X660" s="1"/>
      <c r="Y660" s="1"/>
      <c r="Z660" s="1"/>
      <c r="AA660" s="1"/>
      <c r="AB660" s="1"/>
      <c r="AC660" s="1"/>
      <c r="AD660" s="1"/>
      <c r="AE660" s="1"/>
    </row>
    <row r="661" spans="1:31" ht="14.5" outlineLevel="1">
      <c r="A661" s="19" t="s">
        <v>3</v>
      </c>
      <c r="B661" s="33">
        <f>B646*B57/CPI!$G$2*10^12/10^9</f>
        <v>2018.2012913178696</v>
      </c>
      <c r="C661" s="33">
        <f>C646*C57/CPI!$G$2*10^12/10^9</f>
        <v>2803.0153355884472</v>
      </c>
      <c r="D661" s="33">
        <f>D646*D57/CPI!$G$2*10^12/10^9</f>
        <v>3714.4009319669844</v>
      </c>
      <c r="E661" s="33">
        <f>E646*E57/CPI!$G$2*10^12/10^9</f>
        <v>4704.3873903019057</v>
      </c>
      <c r="F661" s="33">
        <f>F646*F57/CPI!$G$2*10^12/10^9</f>
        <v>5714.1271394763189</v>
      </c>
      <c r="G661" s="33">
        <f>G646*G57/CPI!$G$2*10^12/10^9</f>
        <v>6536.6880407069457</v>
      </c>
      <c r="H661" s="33">
        <f>H646*H57/CPI!$G$2*10^12/10^9</f>
        <v>7260.8922792122567</v>
      </c>
      <c r="I661" s="33">
        <f>I646*I57/CPI!$G$2*10^12/10^9</f>
        <v>7858.8859987934402</v>
      </c>
      <c r="J661" s="33">
        <f>J646*J57/CPI!$G$2*10^12/10^9</f>
        <v>8276.5293936349699</v>
      </c>
      <c r="K661" s="33">
        <f>K646*K57/CPI!$G$2*10^12/10^9</f>
        <v>8395.1802426249687</v>
      </c>
      <c r="L661" s="6"/>
      <c r="M661" s="6"/>
      <c r="N661" s="5"/>
      <c r="O661" s="5"/>
      <c r="R661" s="5"/>
      <c r="T661" s="1"/>
      <c r="U661" s="1"/>
      <c r="V661" s="1"/>
      <c r="W661" s="1"/>
      <c r="X661" s="1"/>
      <c r="Y661" s="1"/>
      <c r="Z661" s="1"/>
      <c r="AA661" s="1"/>
      <c r="AB661" s="1"/>
      <c r="AC661" s="1"/>
      <c r="AD661" s="1"/>
      <c r="AE661" s="1"/>
    </row>
    <row r="662" spans="1:31" ht="14.5" outlineLevel="1">
      <c r="A662" s="19" t="s">
        <v>4</v>
      </c>
      <c r="B662" s="33">
        <f>B647*B58/CPI!$G$2*10^12/10^9</f>
        <v>899.88412737903809</v>
      </c>
      <c r="C662" s="33">
        <f>C647*C58/CPI!$G$2*10^12/10^9</f>
        <v>1329.8751177555214</v>
      </c>
      <c r="D662" s="33">
        <f>D647*D58/CPI!$G$2*10^12/10^9</f>
        <v>1960.2090338539488</v>
      </c>
      <c r="E662" s="33">
        <f>E647*E58/CPI!$G$2*10^12/10^9</f>
        <v>2745.3752470142149</v>
      </c>
      <c r="F662" s="33">
        <f>F647*F58/CPI!$G$2*10^12/10^9</f>
        <v>3565.3668203727848</v>
      </c>
      <c r="G662" s="33">
        <f>G647*G58/CPI!$G$2*10^12/10^9</f>
        <v>4256.6831719738229</v>
      </c>
      <c r="H662" s="33">
        <f>H647*H58/CPI!$G$2*10^12/10^9</f>
        <v>4919.6067619938976</v>
      </c>
      <c r="I662" s="33">
        <f>I647*I58/CPI!$G$2*10^12/10^9</f>
        <v>5601.1634769498241</v>
      </c>
      <c r="J662" s="33">
        <f>J647*J58/CPI!$G$2*10^12/10^9</f>
        <v>6277.1128459838183</v>
      </c>
      <c r="K662" s="33">
        <f>K647*K58/CPI!$G$2*10^12/10^9</f>
        <v>6863.7217306081602</v>
      </c>
      <c r="L662" s="6"/>
      <c r="M662" s="6"/>
      <c r="N662" s="5"/>
      <c r="O662" s="5"/>
      <c r="R662" s="5"/>
      <c r="T662" s="1"/>
      <c r="U662" s="1"/>
      <c r="V662" s="1"/>
      <c r="W662" s="1"/>
      <c r="X662" s="1"/>
      <c r="Y662" s="1"/>
      <c r="Z662" s="1"/>
      <c r="AA662" s="1"/>
      <c r="AB662" s="1"/>
      <c r="AC662" s="1"/>
      <c r="AD662" s="1"/>
      <c r="AE662" s="1"/>
    </row>
    <row r="663" spans="1:31" ht="14.5" outlineLevel="1">
      <c r="A663" s="19" t="s">
        <v>0</v>
      </c>
      <c r="B663" s="33">
        <f>B648*B59/CPI!$G$2*10^12/10^9</f>
        <v>6568.3411220748303</v>
      </c>
      <c r="C663" s="33">
        <f>C648*C59/CPI!$G$2*10^12/10^9</f>
        <v>7618.1465994310229</v>
      </c>
      <c r="D663" s="33">
        <f>D648*D59/CPI!$G$2*10^12/10^9</f>
        <v>9693.4716337593527</v>
      </c>
      <c r="E663" s="33">
        <f>E648*E59/CPI!$G$2*10^12/10^9</f>
        <v>12421.392369222103</v>
      </c>
      <c r="F663" s="33">
        <f>F648*F59/CPI!$G$2*10^12/10^9</f>
        <v>15639.450916197962</v>
      </c>
      <c r="G663" s="33">
        <f>G648*G59/CPI!$G$2*10^12/10^9</f>
        <v>19434.035843375172</v>
      </c>
      <c r="H663" s="33">
        <f>H648*H59/CPI!$G$2*10^12/10^9</f>
        <v>23886.457304980402</v>
      </c>
      <c r="I663" s="33">
        <f>I648*I59/CPI!$G$2*10^12/10^9</f>
        <v>28971.700909108316</v>
      </c>
      <c r="J663" s="33">
        <f>J648*J59/CPI!$G$2*10^12/10^9</f>
        <v>34430.137160412123</v>
      </c>
      <c r="K663" s="33">
        <f>K648*K59/CPI!$G$2*10^12/10^9</f>
        <v>40107.880637475784</v>
      </c>
      <c r="L663" s="6"/>
      <c r="M663" s="6"/>
      <c r="N663" s="5"/>
      <c r="O663" s="5"/>
      <c r="R663" s="5"/>
      <c r="T663" s="1"/>
      <c r="U663" s="1"/>
      <c r="V663" s="1"/>
      <c r="W663" s="1"/>
      <c r="X663" s="1"/>
      <c r="Y663" s="1"/>
      <c r="Z663" s="1"/>
      <c r="AA663" s="1"/>
      <c r="AB663" s="1"/>
      <c r="AC663" s="1"/>
      <c r="AD663" s="1"/>
      <c r="AE663" s="1"/>
    </row>
    <row r="664" spans="1:31" ht="14.5" outlineLevel="1">
      <c r="A664" s="19" t="s">
        <v>1</v>
      </c>
      <c r="B664" s="33">
        <f>B649*B60/CPI!$G$2*10^12/10^9</f>
        <v>541.52404344073398</v>
      </c>
      <c r="C664" s="33">
        <f>C649*C60/CPI!$G$2*10^12/10^9</f>
        <v>527.61686469765232</v>
      </c>
      <c r="D664" s="33">
        <f>D649*D60/CPI!$G$2*10^12/10^9</f>
        <v>567.99697571630293</v>
      </c>
      <c r="E664" s="33">
        <f>E649*E60/CPI!$G$2*10^12/10^9</f>
        <v>641.14989723439749</v>
      </c>
      <c r="F664" s="33">
        <f>F649*F60/CPI!$G$2*10^12/10^9</f>
        <v>725.81691230218667</v>
      </c>
      <c r="G664" s="33">
        <f>G649*G60/CPI!$G$2*10^12/10^9</f>
        <v>824.95724376620637</v>
      </c>
      <c r="H664" s="33">
        <f>H649*H60/CPI!$G$2*10^12/10^9</f>
        <v>931.05437872038044</v>
      </c>
      <c r="I664" s="33">
        <f>I649*I60/CPI!$G$2*10^12/10^9</f>
        <v>1035.3807113436715</v>
      </c>
      <c r="J664" s="33">
        <f>J649*J60/CPI!$G$2*10^12/10^9</f>
        <v>1144.3579463913768</v>
      </c>
      <c r="K664" s="33">
        <f>K649*K60/CPI!$G$2*10^12/10^9</f>
        <v>1269.4948859245837</v>
      </c>
      <c r="L664" s="6"/>
      <c r="M664" s="6"/>
      <c r="N664" s="5"/>
      <c r="O664" s="5"/>
      <c r="R664" s="5"/>
      <c r="T664" s="1"/>
      <c r="U664" s="1"/>
      <c r="V664" s="1"/>
      <c r="W664" s="1"/>
      <c r="X664" s="1"/>
      <c r="Y664" s="1"/>
      <c r="Z664" s="1"/>
      <c r="AA664" s="1"/>
      <c r="AB664" s="1"/>
      <c r="AC664" s="1"/>
      <c r="AD664" s="1"/>
      <c r="AE664" s="1"/>
    </row>
    <row r="665" spans="1:31" ht="14.5" outlineLevel="1">
      <c r="A665" s="19" t="s">
        <v>7</v>
      </c>
      <c r="B665" s="33">
        <f>B650*B61/CPI!$G$2*10^12/10^9</f>
        <v>891.42276323115891</v>
      </c>
      <c r="C665" s="33">
        <f>C650*C61/CPI!$G$2*10^12/10^9</f>
        <v>1237.3370419557505</v>
      </c>
      <c r="D665" s="33">
        <f>D650*D61/CPI!$G$2*10^12/10^9</f>
        <v>1741.9784079511546</v>
      </c>
      <c r="E665" s="33">
        <f>E650*E61/CPI!$G$2*10^12/10^9</f>
        <v>2352.6956811050154</v>
      </c>
      <c r="F665" s="33">
        <f>F650*F61/CPI!$G$2*10^12/10^9</f>
        <v>3037.1019537492457</v>
      </c>
      <c r="G665" s="33">
        <f>G650*G61/CPI!$G$2*10^12/10^9</f>
        <v>3698.4625804213993</v>
      </c>
      <c r="H665" s="33">
        <f>H650*H61/CPI!$G$2*10^12/10^9</f>
        <v>4325.1296729574651</v>
      </c>
      <c r="I665" s="33">
        <f>I650*I61/CPI!$G$2*10^12/10^9</f>
        <v>4781.2713569530215</v>
      </c>
      <c r="J665" s="33">
        <f>J650*J61/CPI!$G$2*10^12/10^9</f>
        <v>5104.4047285042034</v>
      </c>
      <c r="K665" s="33">
        <f>K650*K61/CPI!$G$2*10^12/10^9</f>
        <v>5347.9462609381053</v>
      </c>
      <c r="L665" s="6"/>
      <c r="M665" s="6"/>
      <c r="N665" s="5"/>
      <c r="O665" s="5"/>
      <c r="R665" s="5"/>
      <c r="T665" s="1"/>
      <c r="U665" s="1"/>
      <c r="V665" s="1"/>
      <c r="W665" s="1"/>
      <c r="X665" s="1"/>
      <c r="Y665" s="1"/>
      <c r="Z665" s="1"/>
      <c r="AA665" s="1"/>
      <c r="AB665" s="1"/>
      <c r="AC665" s="1"/>
      <c r="AD665" s="1"/>
      <c r="AE665" s="1"/>
    </row>
    <row r="666" spans="1:31" ht="14.5" outlineLevel="1">
      <c r="A666" s="19" t="s">
        <v>8</v>
      </c>
      <c r="B666" s="33">
        <f>B651*B62/CPI!$G$2*10^12/10^9</f>
        <v>1058.4736997519988</v>
      </c>
      <c r="C666" s="33">
        <f>C651*C62/CPI!$G$2*10^12/10^9</f>
        <v>2546.8629627587379</v>
      </c>
      <c r="D666" s="33">
        <f>D651*D62/CPI!$G$2*10^12/10^9</f>
        <v>4844.6294528552107</v>
      </c>
      <c r="E666" s="33">
        <f>E651*E62/CPI!$G$2*10^12/10^9</f>
        <v>6703.6660509231506</v>
      </c>
      <c r="F666" s="33">
        <f>F651*F62/CPI!$G$2*10^12/10^9</f>
        <v>8052.5790785106501</v>
      </c>
      <c r="G666" s="33">
        <f>G651*G62/CPI!$G$2*10^12/10^9</f>
        <v>8596.2513313242052</v>
      </c>
      <c r="H666" s="33">
        <f>H651*H62/CPI!$G$2*10^12/10^9</f>
        <v>8940.5318229944132</v>
      </c>
      <c r="I666" s="33">
        <f>I651*I62/CPI!$G$2*10^12/10^9</f>
        <v>9420.3577605079208</v>
      </c>
      <c r="J666" s="33">
        <f>J651*J62/CPI!$G$2*10^12/10^9</f>
        <v>9561.27015531711</v>
      </c>
      <c r="K666" s="33">
        <f>K651*K62/CPI!$G$2*10^12/10^9</f>
        <v>9336.5575980642298</v>
      </c>
      <c r="L666" s="6"/>
      <c r="M666" s="6"/>
      <c r="N666" s="5"/>
      <c r="O666" s="5"/>
      <c r="R666" s="5"/>
      <c r="T666" s="1"/>
      <c r="U666" s="1"/>
      <c r="V666" s="1"/>
      <c r="W666" s="1"/>
      <c r="X666" s="1"/>
      <c r="Y666" s="1"/>
      <c r="Z666" s="1"/>
      <c r="AA666" s="1"/>
      <c r="AB666" s="1"/>
      <c r="AC666" s="1"/>
      <c r="AD666" s="1"/>
      <c r="AE666" s="1"/>
    </row>
    <row r="667" spans="1:31" ht="14.5" outlineLevel="1">
      <c r="A667" s="19" t="s">
        <v>15</v>
      </c>
      <c r="B667" s="33">
        <f>SUM(B658:B666)</f>
        <v>21043.488419774283</v>
      </c>
      <c r="C667" s="33">
        <f t="shared" ref="C667:K667" si="171">SUM(C658:C666)</f>
        <v>33164.548818331961</v>
      </c>
      <c r="D667" s="33">
        <f t="shared" si="171"/>
        <v>46781.918617391762</v>
      </c>
      <c r="E667" s="33">
        <f t="shared" si="171"/>
        <v>58410.774078907962</v>
      </c>
      <c r="F667" s="33">
        <f t="shared" si="171"/>
        <v>68305.322727813065</v>
      </c>
      <c r="G667" s="33">
        <f t="shared" si="171"/>
        <v>77440.935464103226</v>
      </c>
      <c r="H667" s="33">
        <f t="shared" si="171"/>
        <v>86014.03627410956</v>
      </c>
      <c r="I667" s="33">
        <f t="shared" si="171"/>
        <v>94651.420487112322</v>
      </c>
      <c r="J667" s="33">
        <f t="shared" si="171"/>
        <v>102256.22679014296</v>
      </c>
      <c r="K667" s="33">
        <f t="shared" si="171"/>
        <v>108338.49923127759</v>
      </c>
      <c r="L667" s="6"/>
      <c r="M667" s="6"/>
      <c r="N667" s="5"/>
      <c r="O667" s="5"/>
      <c r="R667" s="5"/>
      <c r="T667" s="1"/>
      <c r="U667" s="1"/>
      <c r="V667" s="1"/>
      <c r="W667" s="1"/>
      <c r="X667" s="1"/>
      <c r="Y667" s="1"/>
      <c r="Z667" s="1"/>
      <c r="AA667" s="1"/>
      <c r="AB667" s="1"/>
      <c r="AC667" s="1"/>
      <c r="AD667" s="1"/>
      <c r="AE667" s="1"/>
    </row>
    <row r="668" spans="1:31" ht="14.5" outlineLevel="1">
      <c r="A668" s="19" t="s">
        <v>152</v>
      </c>
      <c r="B668" s="33"/>
      <c r="C668" s="33"/>
      <c r="D668" s="33"/>
      <c r="E668" s="33"/>
      <c r="F668" s="33"/>
      <c r="G668" s="33"/>
      <c r="H668" s="33"/>
      <c r="I668" s="33"/>
      <c r="J668" s="33"/>
      <c r="K668" s="33"/>
      <c r="L668" s="55"/>
      <c r="M668" s="5"/>
      <c r="N668" s="5"/>
      <c r="O668" s="5"/>
      <c r="P668" s="5"/>
      <c r="Q668" s="5"/>
      <c r="R668" s="5"/>
      <c r="S668" s="5"/>
      <c r="T668" s="5"/>
    </row>
    <row r="669" spans="1:31" ht="14.5">
      <c r="A669" s="32"/>
      <c r="B669" s="6"/>
      <c r="C669" s="6"/>
      <c r="D669" s="6"/>
      <c r="E669" s="6"/>
      <c r="F669" s="6"/>
      <c r="G669" s="6"/>
      <c r="H669" s="6"/>
      <c r="I669" s="6"/>
      <c r="J669" s="6"/>
      <c r="K669" s="6"/>
      <c r="L669" s="55"/>
      <c r="M669" s="5"/>
      <c r="N669" s="5"/>
      <c r="O669" s="5"/>
      <c r="P669" s="5"/>
      <c r="Q669" s="5"/>
      <c r="R669" s="5"/>
      <c r="S669" s="5"/>
      <c r="T669" s="5"/>
    </row>
    <row r="670" spans="1:31" ht="14.5">
      <c r="A670" s="34" t="s">
        <v>64</v>
      </c>
      <c r="B670" s="35"/>
      <c r="C670" s="35"/>
      <c r="D670" s="35"/>
      <c r="E670" s="35"/>
      <c r="F670" s="35"/>
      <c r="G670" s="35"/>
      <c r="H670" s="35"/>
      <c r="I670" s="35"/>
      <c r="J670" s="35"/>
      <c r="K670" s="35"/>
      <c r="L670" s="35"/>
      <c r="M670" s="35"/>
      <c r="N670" s="35"/>
      <c r="O670" s="35"/>
      <c r="P670" s="35"/>
      <c r="Q670" s="35"/>
      <c r="R670" s="35"/>
      <c r="S670" s="35"/>
      <c r="T670" s="35"/>
      <c r="U670" s="35"/>
    </row>
    <row r="671" spans="1:31" ht="14.5" outlineLevel="1">
      <c r="A671" s="32"/>
      <c r="B671" s="6"/>
      <c r="C671" s="6"/>
      <c r="D671" s="6"/>
      <c r="E671" s="6"/>
      <c r="F671" s="6"/>
      <c r="G671" s="6"/>
      <c r="H671" s="6"/>
      <c r="I671" s="6"/>
      <c r="J671" s="6"/>
      <c r="K671" s="6"/>
      <c r="L671" s="55"/>
      <c r="M671" s="5"/>
      <c r="N671" s="5"/>
      <c r="O671" s="5"/>
      <c r="P671" s="5"/>
      <c r="Q671" s="5"/>
      <c r="R671" s="5"/>
      <c r="S671" s="5"/>
      <c r="T671" s="5"/>
    </row>
    <row r="672" spans="1:31" outlineLevel="1">
      <c r="A672" s="54" t="s">
        <v>65</v>
      </c>
      <c r="B672" s="6"/>
      <c r="C672" s="6"/>
      <c r="D672" s="6"/>
      <c r="E672" s="6"/>
      <c r="F672" s="6"/>
      <c r="G672" s="6"/>
      <c r="H672" s="6"/>
      <c r="I672" s="6"/>
      <c r="J672" s="6"/>
      <c r="K672" s="6"/>
      <c r="L672" s="55"/>
      <c r="M672" s="5"/>
      <c r="N672" s="5"/>
      <c r="O672" s="5"/>
      <c r="P672" s="5" t="s">
        <v>66</v>
      </c>
      <c r="Q672" s="5"/>
      <c r="R672" s="5"/>
      <c r="S672" s="5"/>
      <c r="T672" s="5"/>
    </row>
    <row r="673" spans="1:26" ht="14.5" outlineLevel="1">
      <c r="A673" s="32" t="s">
        <v>66</v>
      </c>
      <c r="B673" s="56"/>
      <c r="C673" s="16"/>
      <c r="D673" s="56"/>
      <c r="E673" s="56"/>
      <c r="F673" s="56"/>
      <c r="G673" s="56"/>
      <c r="H673" s="56"/>
      <c r="I673" s="56"/>
      <c r="J673" s="56"/>
      <c r="K673" s="57"/>
      <c r="M673" s="58"/>
      <c r="N673" s="58"/>
      <c r="Q673" s="5"/>
      <c r="R673" s="5"/>
      <c r="S673" s="5"/>
      <c r="T673" s="5"/>
      <c r="U673" s="5"/>
      <c r="V673" s="5"/>
      <c r="W673" s="5"/>
      <c r="X673" s="5"/>
      <c r="Y673" s="5"/>
      <c r="Z673" s="5"/>
    </row>
    <row r="674" spans="1:26" ht="14.5" outlineLevel="1">
      <c r="B674" s="73">
        <v>2010</v>
      </c>
      <c r="C674" s="73">
        <v>2020</v>
      </c>
      <c r="D674" s="73">
        <v>2030</v>
      </c>
      <c r="E674" s="73">
        <v>2040</v>
      </c>
      <c r="F674" s="73">
        <v>2050</v>
      </c>
      <c r="G674" s="73">
        <v>2060</v>
      </c>
      <c r="H674" s="73">
        <v>2070</v>
      </c>
      <c r="I674" s="73">
        <v>2080</v>
      </c>
      <c r="J674" s="73">
        <v>2090</v>
      </c>
      <c r="K674" s="73">
        <v>2100</v>
      </c>
      <c r="M674" s="31"/>
      <c r="N674" s="31"/>
      <c r="P674" s="5"/>
      <c r="Q674" s="6"/>
      <c r="R674" s="6"/>
      <c r="S674" s="6"/>
      <c r="T674" s="6"/>
      <c r="U674" s="6"/>
      <c r="V674" s="6"/>
      <c r="W674" s="6"/>
      <c r="X674" s="6"/>
      <c r="Y674" s="6"/>
      <c r="Z674" s="6"/>
    </row>
    <row r="675" spans="1:26" ht="14.5" outlineLevel="1">
      <c r="A675" s="4" t="s">
        <v>5</v>
      </c>
      <c r="B675" s="1">
        <v>20.80604104631621</v>
      </c>
      <c r="C675" s="1">
        <v>19.788836414038016</v>
      </c>
      <c r="D675" s="1">
        <v>18.821362783521518</v>
      </c>
      <c r="E675" s="1">
        <v>17.901188812578777</v>
      </c>
      <c r="F675" s="1">
        <v>17.026002027024219</v>
      </c>
      <c r="G675" s="1">
        <v>16.193603009233502</v>
      </c>
      <c r="H675" s="1">
        <v>15.401899870822994</v>
      </c>
      <c r="I675" s="1">
        <v>14.648902995559215</v>
      </c>
      <c r="J675" s="1">
        <v>13.932720039286764</v>
      </c>
      <c r="K675" s="1">
        <v>13.25155117430911</v>
      </c>
      <c r="M675" s="31"/>
      <c r="N675" s="31"/>
      <c r="P675" s="5"/>
      <c r="Q675" s="6"/>
      <c r="R675" s="6"/>
      <c r="S675" s="6"/>
      <c r="T675" s="6"/>
      <c r="U675" s="6"/>
      <c r="V675" s="6"/>
      <c r="W675" s="6"/>
      <c r="X675" s="6"/>
      <c r="Y675" s="6"/>
      <c r="Z675" s="6"/>
    </row>
    <row r="676" spans="1:26" ht="14.5" outlineLevel="1">
      <c r="A676" s="4" t="s">
        <v>6</v>
      </c>
      <c r="B676" s="1">
        <v>56.990460257300924</v>
      </c>
      <c r="C676" s="1">
        <v>54.204204090625872</v>
      </c>
      <c r="D676" s="1">
        <v>51.554167624428501</v>
      </c>
      <c r="E676" s="1">
        <v>49.033691095324471</v>
      </c>
      <c r="F676" s="1">
        <v>46.63644033489242</v>
      </c>
      <c r="G676" s="1">
        <v>44.35639085137872</v>
      </c>
      <c r="H676" s="1">
        <v>42.18781268964559</v>
      </c>
      <c r="I676" s="1">
        <v>40.125256031314365</v>
      </c>
      <c r="J676" s="1">
        <v>38.163537498915908</v>
      </c>
      <c r="K676" s="1">
        <v>36.297727129629287</v>
      </c>
      <c r="M676" s="31"/>
      <c r="N676" s="31"/>
      <c r="P676" s="5"/>
      <c r="Q676" s="6"/>
      <c r="R676" s="6"/>
      <c r="S676" s="6"/>
      <c r="T676" s="6"/>
      <c r="U676" s="6"/>
      <c r="V676" s="6"/>
      <c r="W676" s="6"/>
      <c r="X676" s="6"/>
      <c r="Y676" s="6"/>
      <c r="Z676" s="6"/>
    </row>
    <row r="677" spans="1:26" ht="14.5" outlineLevel="1">
      <c r="A677" s="73" t="s">
        <v>11</v>
      </c>
      <c r="B677" s="6">
        <v>20.629050611938361</v>
      </c>
      <c r="C677" s="6">
        <v>19.666524155792327</v>
      </c>
      <c r="D677" s="6">
        <v>18.763818114284422</v>
      </c>
      <c r="E677" s="6">
        <v>17.94444843324084</v>
      </c>
      <c r="F677" s="6">
        <v>17.159670948742132</v>
      </c>
      <c r="G677" s="6">
        <v>16.394818513457658</v>
      </c>
      <c r="H677" s="6">
        <v>15.66396239320323</v>
      </c>
      <c r="I677" s="6">
        <v>14.920544954795686</v>
      </c>
      <c r="J677" s="6">
        <v>14.212876243944182</v>
      </c>
      <c r="K677" s="6">
        <v>13.537995343651792</v>
      </c>
      <c r="M677" s="31"/>
      <c r="N677" s="31"/>
      <c r="P677" s="5"/>
      <c r="Q677" s="6"/>
      <c r="R677" s="6"/>
      <c r="S677" s="6"/>
      <c r="T677" s="6"/>
      <c r="U677" s="6"/>
      <c r="V677" s="6"/>
      <c r="W677" s="6"/>
      <c r="X677" s="6"/>
      <c r="Y677" s="6"/>
      <c r="Z677" s="6"/>
    </row>
    <row r="678" spans="1:26" ht="14.5" outlineLevel="1">
      <c r="A678" s="73" t="s">
        <v>2</v>
      </c>
      <c r="B678" s="6">
        <v>37.102758752733124</v>
      </c>
      <c r="C678" s="6">
        <v>35.288809717952063</v>
      </c>
      <c r="D678" s="6">
        <v>33.563544414823191</v>
      </c>
      <c r="E678" s="6">
        <v>31.922627107276217</v>
      </c>
      <c r="F678" s="6">
        <v>30.361934032811671</v>
      </c>
      <c r="G678" s="6">
        <v>28.877543039140672</v>
      </c>
      <c r="H678" s="6">
        <v>27.465723727488029</v>
      </c>
      <c r="I678" s="6">
        <v>26.122928077787989</v>
      </c>
      <c r="J678" s="6">
        <v>24.845781532212911</v>
      </c>
      <c r="K678" s="6">
        <v>23.631074514627091</v>
      </c>
      <c r="M678" s="31"/>
      <c r="N678" s="31"/>
      <c r="Q678" s="1"/>
      <c r="R678" s="1"/>
      <c r="S678" s="1"/>
      <c r="T678" s="1"/>
      <c r="U678" s="1"/>
      <c r="V678" s="1"/>
      <c r="W678" s="1"/>
      <c r="X678" s="1"/>
      <c r="Y678" s="1"/>
      <c r="Z678" s="1"/>
    </row>
    <row r="679" spans="1:26" ht="14.5" outlineLevel="1">
      <c r="A679" s="4" t="s">
        <v>3</v>
      </c>
      <c r="B679" s="1">
        <v>18.996820085766974</v>
      </c>
      <c r="C679" s="1">
        <v>18.068068030208625</v>
      </c>
      <c r="D679" s="1">
        <v>17.18472254147617</v>
      </c>
      <c r="E679" s="1">
        <v>16.34456369844149</v>
      </c>
      <c r="F679" s="1">
        <v>15.545480111630807</v>
      </c>
      <c r="G679" s="1">
        <v>14.78546361712624</v>
      </c>
      <c r="H679" s="1">
        <v>14.062604229881863</v>
      </c>
      <c r="I679" s="1">
        <v>13.375085343771456</v>
      </c>
      <c r="J679" s="1">
        <v>12.721179166305305</v>
      </c>
      <c r="K679" s="1">
        <v>12.099242376543099</v>
      </c>
      <c r="M679" s="31"/>
      <c r="N679" s="31"/>
      <c r="Q679" s="1"/>
      <c r="R679" s="1"/>
      <c r="S679" s="1"/>
      <c r="T679" s="1"/>
      <c r="U679" s="1"/>
      <c r="V679" s="1"/>
      <c r="W679" s="1"/>
      <c r="X679" s="1"/>
      <c r="Y679" s="1"/>
      <c r="Z679" s="1"/>
    </row>
    <row r="680" spans="1:26" ht="14.5" outlineLevel="1">
      <c r="A680" s="4" t="s">
        <v>4</v>
      </c>
      <c r="B680" s="1">
        <v>6.3322733619223239</v>
      </c>
      <c r="C680" s="1">
        <v>6.0226893434028739</v>
      </c>
      <c r="D680" s="1">
        <v>5.7282408471587223</v>
      </c>
      <c r="E680" s="1">
        <v>5.4481878994804962</v>
      </c>
      <c r="F680" s="1">
        <v>5.1818267038769346</v>
      </c>
      <c r="G680" s="1">
        <v>4.9284878723754124</v>
      </c>
      <c r="H680" s="1">
        <v>4.6875347432939538</v>
      </c>
      <c r="I680" s="1">
        <v>4.4583617812571514</v>
      </c>
      <c r="J680" s="1">
        <v>4.240393055435101</v>
      </c>
      <c r="K680" s="1">
        <v>4.0330807921810328</v>
      </c>
      <c r="M680" s="31"/>
      <c r="N680" s="31"/>
      <c r="Q680" s="1"/>
      <c r="R680" s="1"/>
      <c r="S680" s="1"/>
      <c r="T680" s="1"/>
      <c r="U680" s="1"/>
      <c r="V680" s="1"/>
      <c r="W680" s="1"/>
      <c r="X680" s="1"/>
      <c r="Y680" s="1"/>
      <c r="Z680" s="1"/>
    </row>
    <row r="681" spans="1:26" ht="14.5" outlineLevel="1">
      <c r="A681" s="73" t="s">
        <v>0</v>
      </c>
      <c r="B681" s="6">
        <v>42.51669257290704</v>
      </c>
      <c r="C681" s="6">
        <v>40.43805701999073</v>
      </c>
      <c r="D681" s="6">
        <v>38.46104568806571</v>
      </c>
      <c r="E681" s="6">
        <v>36.580690182226192</v>
      </c>
      <c r="F681" s="6">
        <v>34.792265011745137</v>
      </c>
      <c r="G681" s="6">
        <v>33.091275714520627</v>
      </c>
      <c r="H681" s="6">
        <v>31.473447562116544</v>
      </c>
      <c r="I681" s="6">
        <v>29.934714817012299</v>
      </c>
      <c r="J681" s="6">
        <v>28.471210515064246</v>
      </c>
      <c r="K681" s="6">
        <v>27.079256747501216</v>
      </c>
      <c r="M681" s="31"/>
      <c r="N681" s="31"/>
      <c r="Q681" s="1"/>
      <c r="R681" s="1"/>
      <c r="S681" s="1"/>
      <c r="T681" s="1"/>
      <c r="U681" s="1"/>
      <c r="V681" s="1"/>
      <c r="W681" s="1"/>
      <c r="X681" s="1"/>
      <c r="Y681" s="1"/>
      <c r="Z681" s="1"/>
    </row>
    <row r="682" spans="1:26" ht="14.5" outlineLevel="1">
      <c r="A682" s="73" t="s">
        <v>1</v>
      </c>
      <c r="B682" s="6">
        <v>12.664546723844648</v>
      </c>
      <c r="C682" s="6">
        <v>12.045378686805748</v>
      </c>
      <c r="D682" s="6">
        <v>11.456481694317445</v>
      </c>
      <c r="E682" s="6">
        <v>10.896375798960992</v>
      </c>
      <c r="F682" s="6">
        <v>10.363653407753869</v>
      </c>
      <c r="G682" s="6">
        <v>9.8569757447508248</v>
      </c>
      <c r="H682" s="6">
        <v>9.3750694865879076</v>
      </c>
      <c r="I682" s="6">
        <v>8.9167235625143029</v>
      </c>
      <c r="J682" s="6">
        <v>8.4807861108702021</v>
      </c>
      <c r="K682" s="6">
        <v>8.0661615843620655</v>
      </c>
      <c r="M682" s="31"/>
      <c r="N682" s="31"/>
      <c r="Q682" s="1"/>
      <c r="R682" s="1"/>
      <c r="S682" s="1"/>
      <c r="T682" s="1"/>
      <c r="U682" s="1"/>
      <c r="V682" s="1"/>
      <c r="W682" s="1"/>
      <c r="X682" s="1"/>
      <c r="Y682" s="1"/>
      <c r="Z682" s="1"/>
    </row>
    <row r="683" spans="1:26" ht="14.5" outlineLevel="1">
      <c r="A683" s="4" t="s">
        <v>7</v>
      </c>
      <c r="B683" s="1">
        <v>34.375198250435474</v>
      </c>
      <c r="C683" s="1">
        <v>32.694599292758461</v>
      </c>
      <c r="D683" s="1">
        <v>31.096164598861638</v>
      </c>
      <c r="E683" s="1">
        <v>29.575877168608411</v>
      </c>
      <c r="F683" s="1">
        <v>28.129916392474794</v>
      </c>
      <c r="G683" s="1">
        <v>26.754648450037958</v>
      </c>
      <c r="H683" s="1">
        <v>25.446617177881468</v>
      </c>
      <c r="I683" s="1">
        <v>24.202535383967398</v>
      </c>
      <c r="J683" s="1">
        <v>23.019276586647695</v>
      </c>
      <c r="K683" s="1">
        <v>21.89386715755418</v>
      </c>
      <c r="M683" s="31"/>
      <c r="N683" s="31"/>
      <c r="Q683" s="1"/>
      <c r="R683" s="1"/>
      <c r="S683" s="1"/>
      <c r="T683" s="1"/>
      <c r="U683" s="1"/>
      <c r="V683" s="1"/>
      <c r="W683" s="1"/>
      <c r="X683" s="1"/>
      <c r="Y683" s="1"/>
      <c r="Z683" s="1"/>
    </row>
    <row r="684" spans="1:26" ht="14.5" outlineLevel="1">
      <c r="A684" s="4" t="s">
        <v>8</v>
      </c>
      <c r="B684" s="1">
        <v>34.375198250435474</v>
      </c>
      <c r="C684" s="1">
        <v>32.694599292758461</v>
      </c>
      <c r="D684" s="1">
        <v>31.096164598861638</v>
      </c>
      <c r="E684" s="1">
        <v>29.575877168608411</v>
      </c>
      <c r="F684" s="1">
        <v>28.129916392474794</v>
      </c>
      <c r="G684" s="1">
        <v>26.754648450037958</v>
      </c>
      <c r="H684" s="1">
        <v>25.446617177881468</v>
      </c>
      <c r="I684" s="1">
        <v>24.202535383967398</v>
      </c>
      <c r="J684" s="1">
        <v>23.019276586647695</v>
      </c>
      <c r="K684" s="1">
        <v>21.89386715755418</v>
      </c>
      <c r="M684" s="31"/>
      <c r="N684" s="31"/>
      <c r="P684" s="5"/>
      <c r="Q684" s="6"/>
      <c r="R684" s="6"/>
      <c r="S684" s="6"/>
      <c r="T684" s="6"/>
      <c r="U684" s="1"/>
      <c r="V684" s="1"/>
      <c r="W684" s="1"/>
      <c r="X684" s="1"/>
      <c r="Y684" s="1"/>
      <c r="Z684" s="1"/>
    </row>
    <row r="685" spans="1:26" ht="14.5" outlineLevel="1">
      <c r="A685" s="32"/>
      <c r="B685" s="5"/>
      <c r="C685" s="5"/>
      <c r="D685" s="5"/>
      <c r="E685" s="5"/>
      <c r="F685" s="5"/>
      <c r="G685" s="5"/>
      <c r="H685" s="5"/>
      <c r="I685" s="5"/>
      <c r="J685" s="5"/>
      <c r="K685" s="5"/>
      <c r="L685" s="5"/>
      <c r="M685" s="5"/>
      <c r="N685" s="5"/>
      <c r="O685" s="5"/>
      <c r="P685" s="5"/>
      <c r="Q685" s="5"/>
      <c r="R685" s="5"/>
      <c r="S685" s="5"/>
      <c r="T685" s="5"/>
    </row>
    <row r="686" spans="1:26" ht="14.5" outlineLevel="1">
      <c r="A686" s="54" t="s">
        <v>67</v>
      </c>
      <c r="B686" s="5"/>
      <c r="C686" s="5"/>
      <c r="D686" s="5"/>
      <c r="E686" s="5"/>
      <c r="F686" s="5"/>
      <c r="G686" s="5"/>
      <c r="H686" s="5"/>
      <c r="I686" s="5"/>
      <c r="J686" s="5"/>
      <c r="K686" s="5"/>
      <c r="L686" s="5"/>
      <c r="M686" s="5"/>
      <c r="N686" s="5"/>
      <c r="O686" s="5"/>
      <c r="Q686" s="5"/>
      <c r="R686" s="5"/>
      <c r="S686" s="5"/>
      <c r="T686" s="5"/>
    </row>
    <row r="687" spans="1:26" ht="14.5" outlineLevel="1">
      <c r="A687" s="23" t="s">
        <v>63</v>
      </c>
      <c r="B687" s="59"/>
      <c r="C687" s="23"/>
      <c r="D687" s="59"/>
      <c r="E687" s="59"/>
      <c r="F687" s="59"/>
      <c r="G687" s="59"/>
      <c r="H687" s="59"/>
      <c r="I687" s="59"/>
      <c r="J687" s="59"/>
      <c r="K687" s="75"/>
      <c r="L687" s="76"/>
    </row>
    <row r="688" spans="1:26" ht="14.5" outlineLevel="1">
      <c r="A688" s="23"/>
      <c r="B688" s="69">
        <v>2010</v>
      </c>
      <c r="C688" s="69">
        <v>2020</v>
      </c>
      <c r="D688" s="69">
        <v>2030</v>
      </c>
      <c r="E688" s="69">
        <v>2040</v>
      </c>
      <c r="F688" s="69">
        <v>2050</v>
      </c>
      <c r="G688" s="69">
        <v>2060</v>
      </c>
      <c r="H688" s="69">
        <v>2070</v>
      </c>
      <c r="I688" s="69">
        <v>2080</v>
      </c>
      <c r="J688" s="69">
        <v>2090</v>
      </c>
      <c r="K688" s="69">
        <v>2100</v>
      </c>
      <c r="L688" s="77"/>
      <c r="Q688" s="1"/>
      <c r="R688" s="1"/>
      <c r="S688" s="1"/>
      <c r="T688" s="1"/>
      <c r="U688" s="1"/>
      <c r="V688" s="1"/>
      <c r="W688" s="1"/>
      <c r="X688" s="1"/>
      <c r="Y688" s="1"/>
      <c r="Z688" s="1"/>
    </row>
    <row r="689" spans="1:28" ht="14.5" outlineLevel="1">
      <c r="A689" s="23" t="s">
        <v>5</v>
      </c>
      <c r="B689" s="46">
        <f>B675/100*B657</f>
        <v>83.231511180546306</v>
      </c>
      <c r="C689" s="46">
        <f t="shared" ref="C689:K689" si="172">C675/100*C657</f>
        <v>147.25183649682381</v>
      </c>
      <c r="D689" s="46">
        <f t="shared" si="172"/>
        <v>249.80285883225136</v>
      </c>
      <c r="E689" s="46">
        <f t="shared" si="172"/>
        <v>397.36351812932793</v>
      </c>
      <c r="F689" s="46">
        <f t="shared" si="172"/>
        <v>588.98852463279661</v>
      </c>
      <c r="G689" s="46">
        <f t="shared" si="172"/>
        <v>767.26860426032601</v>
      </c>
      <c r="H689" s="46">
        <f t="shared" si="172"/>
        <v>921.55754242704154</v>
      </c>
      <c r="I689" s="46">
        <f t="shared" si="172"/>
        <v>988.96671361937899</v>
      </c>
      <c r="J689" s="46">
        <f t="shared" si="172"/>
        <v>1019.5553876464988</v>
      </c>
      <c r="K689" s="46">
        <f t="shared" si="172"/>
        <v>1031.0493004737507</v>
      </c>
      <c r="L689" s="77"/>
      <c r="Q689" s="1"/>
      <c r="R689" s="1"/>
      <c r="S689" s="1"/>
      <c r="T689" s="1"/>
      <c r="U689" s="1"/>
      <c r="V689" s="1"/>
      <c r="W689" s="1"/>
      <c r="X689" s="1"/>
      <c r="Y689" s="1"/>
      <c r="Z689" s="1"/>
    </row>
    <row r="690" spans="1:28" ht="14.5" outlineLevel="1">
      <c r="A690" s="23" t="s">
        <v>6</v>
      </c>
      <c r="B690" s="46">
        <f t="shared" ref="B690:K698" si="173">B676/100*B658</f>
        <v>2982.3139555435109</v>
      </c>
      <c r="C690" s="46">
        <f t="shared" si="173"/>
        <v>6552.294440324893</v>
      </c>
      <c r="D690" s="46">
        <f t="shared" si="173"/>
        <v>9173.2702936320729</v>
      </c>
      <c r="E690" s="46">
        <f t="shared" si="173"/>
        <v>10342.740045971683</v>
      </c>
      <c r="F690" s="46">
        <f t="shared" si="173"/>
        <v>10584.430433008034</v>
      </c>
      <c r="G690" s="46">
        <f t="shared" si="173"/>
        <v>10561.753966700637</v>
      </c>
      <c r="H690" s="46">
        <f t="shared" si="173"/>
        <v>10113.668848841902</v>
      </c>
      <c r="I690" s="46">
        <f t="shared" si="173"/>
        <v>9510.0029590353461</v>
      </c>
      <c r="J690" s="46">
        <f t="shared" si="173"/>
        <v>8677.0969803859316</v>
      </c>
      <c r="K690" s="46">
        <f t="shared" si="173"/>
        <v>7587.8582293263462</v>
      </c>
      <c r="L690" s="77"/>
      <c r="Q690" s="1"/>
      <c r="R690" s="1"/>
      <c r="S690" s="1"/>
      <c r="T690" s="1"/>
      <c r="U690" s="1"/>
      <c r="V690" s="1"/>
      <c r="W690" s="1"/>
      <c r="X690" s="1"/>
      <c r="Y690" s="1"/>
      <c r="Z690" s="1"/>
    </row>
    <row r="691" spans="1:28" ht="14.5" outlineLevel="1">
      <c r="A691" s="23" t="s">
        <v>11</v>
      </c>
      <c r="B691" s="46">
        <f t="shared" si="173"/>
        <v>574.5273993851323</v>
      </c>
      <c r="C691" s="46">
        <f t="shared" si="173"/>
        <v>658.45600261470292</v>
      </c>
      <c r="D691" s="46">
        <f t="shared" si="173"/>
        <v>808.18283977846022</v>
      </c>
      <c r="E691" s="46">
        <f t="shared" si="173"/>
        <v>968.13821000711005</v>
      </c>
      <c r="F691" s="46">
        <f t="shared" si="173"/>
        <v>1110.6429025703717</v>
      </c>
      <c r="G691" s="46">
        <f t="shared" si="173"/>
        <v>1270.870895320835</v>
      </c>
      <c r="H691" s="46">
        <f t="shared" si="173"/>
        <v>1423.7479661163743</v>
      </c>
      <c r="I691" s="46">
        <f t="shared" si="173"/>
        <v>1550.5724529216832</v>
      </c>
      <c r="J691" s="46">
        <f t="shared" si="173"/>
        <v>1661.7309467270854</v>
      </c>
      <c r="K691" s="46">
        <f t="shared" si="173"/>
        <v>1759.4083050223073</v>
      </c>
      <c r="L691" s="77"/>
      <c r="Q691" s="1"/>
      <c r="R691" s="1"/>
      <c r="S691" s="1"/>
      <c r="T691" s="1"/>
      <c r="U691" s="1"/>
      <c r="V691" s="1"/>
      <c r="W691" s="1"/>
      <c r="X691" s="1"/>
      <c r="Y691" s="1"/>
      <c r="Z691" s="1"/>
    </row>
    <row r="692" spans="1:28" ht="14.5" outlineLevel="1">
      <c r="A692" s="23" t="s">
        <v>2</v>
      </c>
      <c r="B692" s="46">
        <f t="shared" si="173"/>
        <v>388.68678732301066</v>
      </c>
      <c r="C692" s="46">
        <f t="shared" si="173"/>
        <v>587.70787080978232</v>
      </c>
      <c r="D692" s="46">
        <f t="shared" si="173"/>
        <v>724.51533066965192</v>
      </c>
      <c r="E692" s="46">
        <f t="shared" si="173"/>
        <v>751.38889585467564</v>
      </c>
      <c r="F692" s="46">
        <f t="shared" si="173"/>
        <v>729.55335211056956</v>
      </c>
      <c r="G692" s="46">
        <f t="shared" si="173"/>
        <v>730.91204877220775</v>
      </c>
      <c r="H692" s="46">
        <f t="shared" si="173"/>
        <v>738.30031088595501</v>
      </c>
      <c r="I692" s="46">
        <f t="shared" si="173"/>
        <v>754.86703347127661</v>
      </c>
      <c r="J692" s="46">
        <f t="shared" si="173"/>
        <v>753.8383365585064</v>
      </c>
      <c r="K692" s="46">
        <f t="shared" si="173"/>
        <v>736.6139629013993</v>
      </c>
      <c r="L692" s="77"/>
      <c r="Q692" s="1"/>
      <c r="R692" s="1"/>
      <c r="S692" s="1"/>
      <c r="T692" s="1"/>
      <c r="U692" s="1"/>
      <c r="V692" s="1"/>
      <c r="W692" s="1"/>
      <c r="X692" s="1"/>
      <c r="Y692" s="1"/>
      <c r="Z692" s="1"/>
    </row>
    <row r="693" spans="1:28" ht="14.5" outlineLevel="1">
      <c r="A693" s="23" t="s">
        <v>3</v>
      </c>
      <c r="B693" s="46">
        <f t="shared" si="173"/>
        <v>383.39406828028149</v>
      </c>
      <c r="C693" s="46">
        <f t="shared" si="173"/>
        <v>506.45071773130127</v>
      </c>
      <c r="D693" s="46">
        <f t="shared" si="173"/>
        <v>638.30949423653124</v>
      </c>
      <c r="E693" s="46">
        <f t="shared" si="173"/>
        <v>768.91159362934434</v>
      </c>
      <c r="F693" s="46">
        <f t="shared" si="173"/>
        <v>888.2884980205896</v>
      </c>
      <c r="G693" s="46">
        <f t="shared" si="173"/>
        <v>966.47963202376752</v>
      </c>
      <c r="H693" s="46">
        <f t="shared" si="173"/>
        <v>1021.0705447836685</v>
      </c>
      <c r="I693" s="46">
        <f t="shared" si="173"/>
        <v>1051.1327094083285</v>
      </c>
      <c r="J693" s="46">
        <f t="shared" si="173"/>
        <v>1052.8721329162265</v>
      </c>
      <c r="K693" s="46">
        <f t="shared" si="173"/>
        <v>1015.753205502854</v>
      </c>
      <c r="L693" s="77"/>
      <c r="Q693" s="1"/>
      <c r="R693" s="1"/>
      <c r="S693" s="1"/>
      <c r="T693" s="1"/>
      <c r="U693" s="1"/>
      <c r="V693" s="1"/>
      <c r="W693" s="1"/>
      <c r="X693" s="1"/>
      <c r="Y693" s="1"/>
      <c r="Z693" s="1"/>
    </row>
    <row r="694" spans="1:28" ht="14.5" outlineLevel="1">
      <c r="A694" s="23" t="s">
        <v>4</v>
      </c>
      <c r="B694" s="46">
        <f t="shared" si="173"/>
        <v>56.983122886189982</v>
      </c>
      <c r="C694" s="46">
        <f t="shared" si="173"/>
        <v>80.094246997628204</v>
      </c>
      <c r="D694" s="46">
        <f t="shared" si="173"/>
        <v>112.28549456691724</v>
      </c>
      <c r="E694" s="46">
        <f t="shared" si="173"/>
        <v>149.57320200316124</v>
      </c>
      <c r="F694" s="46">
        <f t="shared" si="173"/>
        <v>184.75112998924493</v>
      </c>
      <c r="G694" s="46">
        <f t="shared" si="173"/>
        <v>209.79011389617489</v>
      </c>
      <c r="H694" s="46">
        <f t="shared" si="173"/>
        <v>230.60827620190264</v>
      </c>
      <c r="I694" s="46">
        <f t="shared" si="173"/>
        <v>249.72013176206519</v>
      </c>
      <c r="J694" s="46">
        <f t="shared" si="173"/>
        <v>266.17425720292243</v>
      </c>
      <c r="K694" s="46">
        <f t="shared" si="173"/>
        <v>276.81944274591325</v>
      </c>
      <c r="L694" s="77"/>
      <c r="Q694" s="1"/>
      <c r="R694" s="1"/>
      <c r="S694" s="1"/>
      <c r="T694" s="1"/>
      <c r="U694" s="1"/>
      <c r="V694" s="1"/>
      <c r="W694" s="1"/>
      <c r="X694" s="1"/>
      <c r="Y694" s="1"/>
      <c r="Z694" s="1"/>
    </row>
    <row r="695" spans="1:28" ht="14.5" outlineLevel="1">
      <c r="A695" s="23" t="s">
        <v>0</v>
      </c>
      <c r="B695" s="46">
        <f t="shared" si="173"/>
        <v>2792.6414020123884</v>
      </c>
      <c r="C695" s="46">
        <f t="shared" si="173"/>
        <v>3080.630465744402</v>
      </c>
      <c r="D695" s="46">
        <f t="shared" si="173"/>
        <v>3728.2105538198743</v>
      </c>
      <c r="E695" s="46">
        <f t="shared" si="173"/>
        <v>4543.8310589038238</v>
      </c>
      <c r="F695" s="46">
        <f t="shared" si="173"/>
        <v>5441.3192091453984</v>
      </c>
      <c r="G695" s="46">
        <f t="shared" si="173"/>
        <v>6430.9703833900421</v>
      </c>
      <c r="H695" s="46">
        <f t="shared" si="173"/>
        <v>7517.8916143303632</v>
      </c>
      <c r="I695" s="46">
        <f t="shared" si="173"/>
        <v>8672.5960447793332</v>
      </c>
      <c r="J695" s="46">
        <f t="shared" si="173"/>
        <v>9802.6768315662994</v>
      </c>
      <c r="K695" s="46">
        <f t="shared" si="173"/>
        <v>10860.915973803396</v>
      </c>
      <c r="L695" s="77"/>
      <c r="Q695" s="1"/>
      <c r="R695" s="1"/>
      <c r="S695" s="1"/>
      <c r="T695" s="1"/>
      <c r="U695" s="1"/>
      <c r="V695" s="1"/>
      <c r="W695" s="1"/>
      <c r="X695" s="1"/>
      <c r="Y695" s="1"/>
      <c r="Z695" s="1"/>
    </row>
    <row r="696" spans="1:28" ht="14.5" outlineLevel="1">
      <c r="A696" s="23" t="s">
        <v>1</v>
      </c>
      <c r="B696" s="46">
        <f t="shared" si="173"/>
        <v>68.581565502404544</v>
      </c>
      <c r="C696" s="46">
        <f t="shared" si="173"/>
        <v>63.553449368283736</v>
      </c>
      <c r="D696" s="46">
        <f t="shared" si="173"/>
        <v>65.072469547214936</v>
      </c>
      <c r="E696" s="46">
        <f t="shared" si="173"/>
        <v>69.862102237312158</v>
      </c>
      <c r="F696" s="46">
        <f t="shared" si="173"/>
        <v>75.221149165859472</v>
      </c>
      <c r="G696" s="46">
        <f t="shared" si="173"/>
        <v>81.315835422599903</v>
      </c>
      <c r="H696" s="46">
        <f t="shared" si="173"/>
        <v>87.286994962955006</v>
      </c>
      <c r="I696" s="46">
        <f t="shared" si="173"/>
        <v>92.322035850109359</v>
      </c>
      <c r="J696" s="46">
        <f t="shared" si="173"/>
        <v>97.050549776199347</v>
      </c>
      <c r="K696" s="46">
        <f t="shared" si="173"/>
        <v>102.3995088038898</v>
      </c>
      <c r="L696" s="77"/>
      <c r="Q696" s="1"/>
      <c r="R696" s="1"/>
      <c r="S696" s="1"/>
      <c r="T696" s="1"/>
      <c r="U696" s="1"/>
      <c r="V696" s="1"/>
      <c r="W696" s="1"/>
      <c r="X696" s="1"/>
      <c r="Y696" s="1"/>
      <c r="Z696" s="1"/>
    </row>
    <row r="697" spans="1:28" ht="14.5" outlineLevel="1">
      <c r="A697" s="23" t="s">
        <v>7</v>
      </c>
      <c r="B697" s="46">
        <f t="shared" si="173"/>
        <v>306.42834211022091</v>
      </c>
      <c r="C697" s="46">
        <f t="shared" si="173"/>
        <v>404.54238776830329</v>
      </c>
      <c r="D697" s="46">
        <f t="shared" si="173"/>
        <v>541.68847301312053</v>
      </c>
      <c r="E697" s="46">
        <f t="shared" si="173"/>
        <v>695.83038479477443</v>
      </c>
      <c r="F697" s="46">
        <f t="shared" si="173"/>
        <v>854.33424034388133</v>
      </c>
      <c r="G697" s="46">
        <f t="shared" si="173"/>
        <v>989.51066144794788</v>
      </c>
      <c r="H697" s="46">
        <f t="shared" si="173"/>
        <v>1100.599190324443</v>
      </c>
      <c r="I697" s="46">
        <f t="shared" si="173"/>
        <v>1157.1888919700532</v>
      </c>
      <c r="J697" s="46">
        <f t="shared" si="173"/>
        <v>1174.997042556306</v>
      </c>
      <c r="K697" s="46">
        <f t="shared" si="173"/>
        <v>1170.8722500271747</v>
      </c>
      <c r="L697" s="77"/>
      <c r="Q697" s="1"/>
      <c r="R697" s="1"/>
      <c r="S697" s="1"/>
      <c r="T697" s="1"/>
      <c r="U697" s="1"/>
      <c r="V697" s="1"/>
      <c r="W697" s="1"/>
      <c r="X697" s="1"/>
      <c r="Y697" s="1"/>
      <c r="Z697" s="1"/>
    </row>
    <row r="698" spans="1:28" ht="14.5" outlineLevel="1">
      <c r="A698" s="23" t="s">
        <v>8</v>
      </c>
      <c r="B698" s="46">
        <f t="shared" si="173"/>
        <v>363.85243271846872</v>
      </c>
      <c r="C698" s="46">
        <f t="shared" si="173"/>
        <v>832.68664020964559</v>
      </c>
      <c r="D698" s="46">
        <f t="shared" si="173"/>
        <v>1506.4939488647863</v>
      </c>
      <c r="E698" s="46">
        <f t="shared" si="173"/>
        <v>1982.6680370147333</v>
      </c>
      <c r="F698" s="46">
        <f t="shared" si="173"/>
        <v>2265.1837622229632</v>
      </c>
      <c r="G698" s="46">
        <f t="shared" si="173"/>
        <v>2299.8968235774992</v>
      </c>
      <c r="H698" s="46">
        <f t="shared" si="173"/>
        <v>2275.0629066640558</v>
      </c>
      <c r="I698" s="46">
        <f t="shared" si="173"/>
        <v>2279.965420283248</v>
      </c>
      <c r="J698" s="46">
        <f t="shared" si="173"/>
        <v>2200.9352222490452</v>
      </c>
      <c r="K698" s="46">
        <f t="shared" si="173"/>
        <v>2044.1335176087139</v>
      </c>
      <c r="L698" s="77"/>
      <c r="P698" s="8"/>
      <c r="Q698" s="1"/>
      <c r="R698" s="1"/>
      <c r="S698" s="1"/>
      <c r="T698" s="1"/>
      <c r="U698" s="1"/>
      <c r="V698" s="1"/>
      <c r="W698" s="1"/>
      <c r="X698" s="1"/>
      <c r="Y698" s="1"/>
      <c r="Z698" s="1"/>
    </row>
    <row r="699" spans="1:28" ht="14.5" outlineLevel="1">
      <c r="A699" s="23" t="s">
        <v>89</v>
      </c>
      <c r="B699" s="46">
        <f>SUM(B689:B698)</f>
        <v>8000.6405869421551</v>
      </c>
      <c r="C699" s="46">
        <f t="shared" ref="C699:K699" si="174">SUM(C689:C698)</f>
        <v>12913.668058065767</v>
      </c>
      <c r="D699" s="46">
        <f t="shared" si="174"/>
        <v>17547.831756960881</v>
      </c>
      <c r="E699" s="46">
        <f t="shared" si="174"/>
        <v>20670.307048545947</v>
      </c>
      <c r="F699" s="46">
        <f t="shared" si="174"/>
        <v>22722.713201209706</v>
      </c>
      <c r="G699" s="46">
        <f t="shared" si="174"/>
        <v>24308.768964812039</v>
      </c>
      <c r="H699" s="46">
        <f t="shared" si="174"/>
        <v>25429.794195538663</v>
      </c>
      <c r="I699" s="46">
        <f t="shared" si="174"/>
        <v>26307.33439310082</v>
      </c>
      <c r="J699" s="46">
        <f t="shared" si="174"/>
        <v>26706.927687585023</v>
      </c>
      <c r="K699" s="46">
        <f t="shared" si="174"/>
        <v>26585.823696215746</v>
      </c>
      <c r="L699" s="77"/>
      <c r="Q699" s="1"/>
      <c r="R699" s="1"/>
      <c r="S699" s="1"/>
      <c r="T699" s="1"/>
      <c r="U699" s="1"/>
      <c r="V699" s="1"/>
      <c r="W699" s="1"/>
      <c r="X699" s="1"/>
      <c r="Y699" s="1"/>
      <c r="Z699" s="1"/>
      <c r="AA699" s="1"/>
    </row>
    <row r="700" spans="1:28" ht="14.5" outlineLevel="1">
      <c r="A700" s="32"/>
      <c r="B700" s="6"/>
      <c r="C700" s="6"/>
      <c r="D700" s="6"/>
      <c r="E700" s="6"/>
      <c r="F700" s="6"/>
      <c r="G700" s="6"/>
      <c r="H700" s="6"/>
      <c r="I700" s="6"/>
      <c r="J700" s="6"/>
      <c r="K700" s="6"/>
    </row>
    <row r="701" spans="1:28" ht="14.5" outlineLevel="1">
      <c r="A701" s="10" t="s">
        <v>68</v>
      </c>
      <c r="B701" s="6"/>
      <c r="C701" s="6"/>
      <c r="D701" s="6"/>
      <c r="E701" s="6"/>
      <c r="F701" s="6"/>
      <c r="G701" s="6"/>
      <c r="H701" s="6"/>
      <c r="I701" s="6"/>
      <c r="J701" s="6"/>
      <c r="K701" s="6"/>
    </row>
    <row r="702" spans="1:28" ht="14.5" outlineLevel="1">
      <c r="A702" s="21" t="s">
        <v>69</v>
      </c>
      <c r="B702" s="60"/>
      <c r="C702" s="22"/>
      <c r="D702" s="60"/>
      <c r="E702" s="60"/>
      <c r="F702" s="60"/>
      <c r="G702" s="60"/>
      <c r="H702" s="60"/>
      <c r="I702" s="60"/>
      <c r="J702" s="60"/>
      <c r="K702" s="22"/>
      <c r="M702" s="31"/>
      <c r="N702" s="31"/>
    </row>
    <row r="703" spans="1:28" ht="14.5" outlineLevel="1">
      <c r="A703" s="22"/>
      <c r="B703" s="72">
        <v>2010</v>
      </c>
      <c r="C703" s="72">
        <v>2020</v>
      </c>
      <c r="D703" s="72">
        <v>2030</v>
      </c>
      <c r="E703" s="72">
        <v>2040</v>
      </c>
      <c r="F703" s="72">
        <v>2050</v>
      </c>
      <c r="G703" s="72">
        <v>2060</v>
      </c>
      <c r="H703" s="72">
        <v>2070</v>
      </c>
      <c r="I703" s="72">
        <v>2080</v>
      </c>
      <c r="J703" s="72">
        <v>2090</v>
      </c>
      <c r="K703" s="72">
        <v>2100</v>
      </c>
      <c r="M703" s="27"/>
      <c r="N703" s="27"/>
      <c r="Q703" s="7"/>
      <c r="R703" s="7"/>
      <c r="S703" s="7"/>
      <c r="T703" s="7"/>
      <c r="U703" s="7"/>
      <c r="V703" s="7"/>
      <c r="W703" s="7"/>
      <c r="X703" s="7"/>
      <c r="Y703" s="7"/>
      <c r="Z703" s="7"/>
      <c r="AA703" s="7"/>
      <c r="AB703" s="7"/>
    </row>
    <row r="704" spans="1:28" ht="14.5" outlineLevel="1">
      <c r="A704" s="78" t="s">
        <v>5</v>
      </c>
      <c r="B704" s="61">
        <v>0.46148413230070157</v>
      </c>
      <c r="C704" s="61">
        <v>0.44335351607649193</v>
      </c>
      <c r="D704" s="61">
        <v>0.42593520873066287</v>
      </c>
      <c r="E704" s="61">
        <v>0.40920122533805003</v>
      </c>
      <c r="F704" s="61">
        <v>0.39312468043477633</v>
      </c>
      <c r="G704" s="61">
        <v>0.37767974482302774</v>
      </c>
      <c r="H704" s="61">
        <v>0.3628416040728667</v>
      </c>
      <c r="I704" s="61">
        <v>0.3485864186544107</v>
      </c>
      <c r="J704" s="61">
        <v>0.3348912856363232</v>
      </c>
      <c r="K704" s="61">
        <v>0.32173420188907964</v>
      </c>
      <c r="M704" s="27"/>
      <c r="N704" s="27"/>
      <c r="Q704" s="7"/>
      <c r="R704" s="7"/>
      <c r="S704" s="7"/>
      <c r="T704" s="7"/>
      <c r="U704" s="7"/>
      <c r="V704" s="7"/>
      <c r="W704" s="7"/>
      <c r="X704" s="7"/>
      <c r="Y704" s="7"/>
      <c r="Z704" s="7"/>
      <c r="AA704" s="7"/>
      <c r="AB704" s="7"/>
    </row>
    <row r="705" spans="1:28" ht="14.5" outlineLevel="1">
      <c r="A705" s="78" t="s">
        <v>6</v>
      </c>
      <c r="B705" s="61">
        <v>0.46148413230070157</v>
      </c>
      <c r="C705" s="61">
        <v>0.44335351607649193</v>
      </c>
      <c r="D705" s="61">
        <v>0.42593520873066287</v>
      </c>
      <c r="E705" s="61">
        <v>0.40920122533805003</v>
      </c>
      <c r="F705" s="61">
        <v>0.39312468043477633</v>
      </c>
      <c r="G705" s="61">
        <v>0.37767974482302774</v>
      </c>
      <c r="H705" s="61">
        <v>0.3628416040728667</v>
      </c>
      <c r="I705" s="61">
        <v>0.3485864186544107</v>
      </c>
      <c r="J705" s="61">
        <v>0.3348912856363232</v>
      </c>
      <c r="K705" s="61">
        <v>0.32173420188907964</v>
      </c>
      <c r="M705" s="27"/>
      <c r="N705" s="27"/>
      <c r="Q705" s="7"/>
      <c r="R705" s="7"/>
      <c r="S705" s="7"/>
      <c r="T705" s="7"/>
      <c r="U705" s="7"/>
      <c r="V705" s="7"/>
      <c r="W705" s="7"/>
      <c r="X705" s="7"/>
      <c r="Y705" s="7"/>
      <c r="Z705" s="7"/>
      <c r="AA705" s="7"/>
      <c r="AB705" s="7"/>
    </row>
    <row r="706" spans="1:28" ht="14.5" outlineLevel="1">
      <c r="A706" s="78" t="s">
        <v>11</v>
      </c>
      <c r="B706" s="61">
        <v>0.46148413230070157</v>
      </c>
      <c r="C706" s="61">
        <v>0.44335351607649187</v>
      </c>
      <c r="D706" s="61">
        <v>0.42593520873066287</v>
      </c>
      <c r="E706" s="61">
        <v>0.40920122533805003</v>
      </c>
      <c r="F706" s="61">
        <v>0.39312468043477639</v>
      </c>
      <c r="G706" s="61">
        <v>0.37767974482302774</v>
      </c>
      <c r="H706" s="61">
        <v>0.3628416040728667</v>
      </c>
      <c r="I706" s="61">
        <v>0.3485864186544107</v>
      </c>
      <c r="J706" s="61">
        <v>0.3348912856363232</v>
      </c>
      <c r="K706" s="61">
        <v>0.32173420188907964</v>
      </c>
      <c r="M706" s="27"/>
      <c r="N706" s="27"/>
      <c r="Q706" s="7"/>
      <c r="R706" s="7"/>
      <c r="S706" s="7"/>
      <c r="T706" s="7"/>
      <c r="U706" s="7"/>
      <c r="V706" s="7"/>
      <c r="W706" s="7"/>
      <c r="X706" s="7"/>
      <c r="Y706" s="7"/>
      <c r="Z706" s="7"/>
      <c r="AA706" s="7"/>
      <c r="AB706" s="7"/>
    </row>
    <row r="707" spans="1:28" ht="14.5" outlineLevel="1">
      <c r="A707" s="78" t="s">
        <v>2</v>
      </c>
      <c r="B707" s="61">
        <v>0.46148413230070157</v>
      </c>
      <c r="C707" s="61">
        <v>0.44335351607649193</v>
      </c>
      <c r="D707" s="61">
        <v>0.42593520873066287</v>
      </c>
      <c r="E707" s="61">
        <v>0.40920122533805003</v>
      </c>
      <c r="F707" s="61">
        <v>0.39312468043477633</v>
      </c>
      <c r="G707" s="61">
        <v>0.37767974482302774</v>
      </c>
      <c r="H707" s="61">
        <v>0.3628416040728667</v>
      </c>
      <c r="I707" s="61">
        <v>0.3485864186544107</v>
      </c>
      <c r="J707" s="61">
        <v>0.3348912856363232</v>
      </c>
      <c r="K707" s="61">
        <v>0.32173420188907964</v>
      </c>
      <c r="M707" s="27"/>
      <c r="N707" s="27"/>
      <c r="Q707" s="7"/>
      <c r="R707" s="7"/>
      <c r="S707" s="7"/>
      <c r="T707" s="7"/>
      <c r="U707" s="7"/>
      <c r="V707" s="7"/>
      <c r="W707" s="7"/>
      <c r="X707" s="7"/>
      <c r="Y707" s="7"/>
      <c r="Z707" s="7"/>
      <c r="AA707" s="7"/>
      <c r="AB707" s="7"/>
    </row>
    <row r="708" spans="1:28" ht="14.5" outlineLevel="1">
      <c r="A708" s="78" t="s">
        <v>3</v>
      </c>
      <c r="B708" s="61">
        <v>0.46148413230070157</v>
      </c>
      <c r="C708" s="61">
        <v>0.44335351607649193</v>
      </c>
      <c r="D708" s="61">
        <v>0.42593520873066287</v>
      </c>
      <c r="E708" s="61">
        <v>0.40920122533805003</v>
      </c>
      <c r="F708" s="61">
        <v>0.39312468043477633</v>
      </c>
      <c r="G708" s="61">
        <v>0.37767974482302774</v>
      </c>
      <c r="H708" s="61">
        <v>0.3628416040728667</v>
      </c>
      <c r="I708" s="61">
        <v>0.3485864186544107</v>
      </c>
      <c r="J708" s="61">
        <v>0.3348912856363232</v>
      </c>
      <c r="K708" s="61">
        <v>0.32173420188907964</v>
      </c>
      <c r="M708" s="27"/>
      <c r="N708" s="27"/>
      <c r="Q708" s="7"/>
      <c r="R708" s="7"/>
      <c r="S708" s="7"/>
      <c r="T708" s="7"/>
      <c r="U708" s="7"/>
      <c r="V708" s="7"/>
      <c r="W708" s="7"/>
      <c r="X708" s="7"/>
      <c r="Y708" s="7"/>
      <c r="Z708" s="7"/>
      <c r="AA708" s="7"/>
      <c r="AB708" s="7"/>
    </row>
    <row r="709" spans="1:28" ht="14.5" outlineLevel="1">
      <c r="A709" s="78" t="s">
        <v>4</v>
      </c>
      <c r="B709" s="61">
        <v>0.46148413230070157</v>
      </c>
      <c r="C709" s="61">
        <v>0.44335351607649193</v>
      </c>
      <c r="D709" s="61">
        <v>0.42593520873066287</v>
      </c>
      <c r="E709" s="61">
        <v>0.40920122533805003</v>
      </c>
      <c r="F709" s="61">
        <v>0.39312468043477633</v>
      </c>
      <c r="G709" s="61">
        <v>0.37767974482302774</v>
      </c>
      <c r="H709" s="61">
        <v>0.3628416040728667</v>
      </c>
      <c r="I709" s="61">
        <v>0.3485864186544107</v>
      </c>
      <c r="J709" s="61">
        <v>0.3348912856363232</v>
      </c>
      <c r="K709" s="61">
        <v>0.32173420188907964</v>
      </c>
      <c r="M709" s="27"/>
      <c r="N709" s="27"/>
      <c r="Q709" s="7"/>
      <c r="R709" s="7"/>
      <c r="S709" s="7"/>
      <c r="T709" s="7"/>
      <c r="U709" s="7"/>
      <c r="V709" s="7"/>
      <c r="W709" s="7"/>
      <c r="X709" s="7"/>
      <c r="Y709" s="7"/>
      <c r="Z709" s="7"/>
      <c r="AA709" s="7"/>
      <c r="AB709" s="7"/>
    </row>
    <row r="710" spans="1:28" ht="14.5" outlineLevel="1">
      <c r="A710" s="78" t="s">
        <v>0</v>
      </c>
      <c r="B710" s="61">
        <v>0.46148413230070157</v>
      </c>
      <c r="C710" s="61">
        <v>0.44335351607649193</v>
      </c>
      <c r="D710" s="61">
        <v>0.42593520873066287</v>
      </c>
      <c r="E710" s="61">
        <v>0.40920122533805003</v>
      </c>
      <c r="F710" s="61">
        <v>0.39312468043477633</v>
      </c>
      <c r="G710" s="61">
        <v>0.37767974482302774</v>
      </c>
      <c r="H710" s="61">
        <v>0.3628416040728667</v>
      </c>
      <c r="I710" s="61">
        <v>0.3485864186544107</v>
      </c>
      <c r="J710" s="61">
        <v>0.3348912856363232</v>
      </c>
      <c r="K710" s="61">
        <v>0.32173420188907964</v>
      </c>
      <c r="M710" s="27"/>
      <c r="N710" s="27"/>
      <c r="Q710" s="7"/>
      <c r="R710" s="7"/>
      <c r="S710" s="7"/>
      <c r="T710" s="7"/>
      <c r="U710" s="7"/>
      <c r="V710" s="7"/>
      <c r="W710" s="7"/>
      <c r="X710" s="7"/>
      <c r="Y710" s="7"/>
      <c r="Z710" s="7"/>
      <c r="AA710" s="7"/>
      <c r="AB710" s="7"/>
    </row>
    <row r="711" spans="1:28" ht="14.5" outlineLevel="1">
      <c r="A711" s="78" t="s">
        <v>1</v>
      </c>
      <c r="B711" s="61">
        <v>0.27689047938042094</v>
      </c>
      <c r="C711" s="61">
        <v>0.26601210964589517</v>
      </c>
      <c r="D711" s="61">
        <v>0.25556112523839775</v>
      </c>
      <c r="E711" s="61">
        <v>0.24552073520283005</v>
      </c>
      <c r="F711" s="61">
        <v>0.23587480826086582</v>
      </c>
      <c r="G711" s="61">
        <v>0.22660784689381669</v>
      </c>
      <c r="H711" s="61">
        <v>0.21770496244372006</v>
      </c>
      <c r="I711" s="61">
        <v>0.20915185119264645</v>
      </c>
      <c r="J711" s="61">
        <v>0.20093477138179394</v>
      </c>
      <c r="K711" s="61">
        <v>0.1930405211334478</v>
      </c>
      <c r="M711" s="27"/>
      <c r="N711" s="27"/>
      <c r="Q711" s="7"/>
      <c r="R711" s="7"/>
      <c r="S711" s="7"/>
      <c r="T711" s="7"/>
      <c r="U711" s="7"/>
      <c r="V711" s="7"/>
      <c r="W711" s="7"/>
      <c r="X711" s="7"/>
      <c r="Y711" s="7"/>
      <c r="Z711" s="7"/>
      <c r="AA711" s="7"/>
      <c r="AB711" s="7"/>
    </row>
    <row r="712" spans="1:28" ht="14.5" outlineLevel="1">
      <c r="A712" s="78" t="s">
        <v>7</v>
      </c>
      <c r="B712" s="61">
        <v>0.46148413230070157</v>
      </c>
      <c r="C712" s="61">
        <v>0.44335351607649193</v>
      </c>
      <c r="D712" s="61">
        <v>0.42593520873066287</v>
      </c>
      <c r="E712" s="61">
        <v>0.40920122533805003</v>
      </c>
      <c r="F712" s="61">
        <v>0.39312468043477633</v>
      </c>
      <c r="G712" s="61">
        <v>0.37767974482302774</v>
      </c>
      <c r="H712" s="61">
        <v>0.3628416040728667</v>
      </c>
      <c r="I712" s="61">
        <v>0.3485864186544107</v>
      </c>
      <c r="J712" s="61">
        <v>0.3348912856363232</v>
      </c>
      <c r="K712" s="61">
        <v>0.32173420188907964</v>
      </c>
      <c r="M712" s="27"/>
      <c r="N712" s="27"/>
      <c r="Q712" s="7"/>
      <c r="R712" s="7"/>
      <c r="S712" s="7"/>
      <c r="T712" s="7"/>
      <c r="U712" s="7"/>
      <c r="V712" s="7"/>
      <c r="W712" s="7"/>
      <c r="X712" s="7"/>
      <c r="Y712" s="7"/>
      <c r="Z712" s="7"/>
      <c r="AA712" s="7"/>
      <c r="AB712" s="7"/>
    </row>
    <row r="713" spans="1:28" ht="14.5" outlineLevel="1">
      <c r="A713" s="78" t="s">
        <v>8</v>
      </c>
      <c r="B713" s="61">
        <v>0.46148413230070157</v>
      </c>
      <c r="C713" s="61">
        <v>0.44335351607649193</v>
      </c>
      <c r="D713" s="61">
        <v>0.42593520873066287</v>
      </c>
      <c r="E713" s="61">
        <v>0.40920122533805003</v>
      </c>
      <c r="F713" s="61">
        <v>0.39312468043477633</v>
      </c>
      <c r="G713" s="61">
        <v>0.37767974482302774</v>
      </c>
      <c r="H713" s="61">
        <v>0.3628416040728667</v>
      </c>
      <c r="I713" s="61">
        <v>0.3485864186544107</v>
      </c>
      <c r="J713" s="61">
        <v>0.3348912856363232</v>
      </c>
      <c r="K713" s="61">
        <v>0.32173420188907964</v>
      </c>
      <c r="M713" s="27"/>
      <c r="N713" s="27"/>
      <c r="Q713" s="7"/>
      <c r="R713" s="7"/>
      <c r="S713" s="7"/>
      <c r="T713" s="7"/>
      <c r="U713" s="7"/>
      <c r="V713" s="7"/>
      <c r="W713" s="7"/>
      <c r="X713" s="7"/>
      <c r="Y713" s="7"/>
      <c r="Z713" s="7"/>
    </row>
    <row r="714" spans="1:28" outlineLevel="1"/>
    <row r="715" spans="1:28">
      <c r="A715" t="s">
        <v>70</v>
      </c>
    </row>
    <row r="716" spans="1:28" ht="14.5">
      <c r="A716" s="18" t="s">
        <v>41</v>
      </c>
      <c r="B716" s="17"/>
      <c r="C716" s="17"/>
      <c r="D716" s="17"/>
      <c r="E716" s="17"/>
      <c r="F716" s="17"/>
      <c r="G716" s="17"/>
      <c r="H716" s="17"/>
      <c r="I716" s="17"/>
      <c r="J716" s="17"/>
      <c r="K716" s="17"/>
    </row>
    <row r="717" spans="1:28" ht="14.5">
      <c r="A717" s="17"/>
      <c r="B717" s="70">
        <v>2010</v>
      </c>
      <c r="C717" s="70">
        <v>2020</v>
      </c>
      <c r="D717" s="70">
        <v>2030</v>
      </c>
      <c r="E717" s="70">
        <v>2040</v>
      </c>
      <c r="F717" s="70">
        <v>2050</v>
      </c>
      <c r="G717" s="70">
        <v>2060</v>
      </c>
      <c r="H717" s="70">
        <v>2070</v>
      </c>
      <c r="I717" s="70">
        <v>2080</v>
      </c>
      <c r="J717" s="70">
        <v>2090</v>
      </c>
      <c r="K717" s="70">
        <v>2100</v>
      </c>
      <c r="Q717" s="2"/>
      <c r="R717" s="2"/>
      <c r="S717" s="2"/>
      <c r="T717" s="2"/>
      <c r="U717" s="2"/>
      <c r="V717" s="2"/>
      <c r="W717" s="2"/>
      <c r="X717" s="2"/>
      <c r="Y717" s="2"/>
      <c r="Z717" s="2"/>
      <c r="AA717" s="2"/>
      <c r="AB717" s="2"/>
    </row>
    <row r="718" spans="1:28" ht="14.5">
      <c r="A718" s="17" t="s">
        <v>5</v>
      </c>
      <c r="B718" s="47">
        <f>B704*B689/1000</f>
        <v>3.8410021717230555E-2</v>
      </c>
      <c r="C718" s="47">
        <f t="shared" ref="C718:K718" si="175">C704*C689/1000</f>
        <v>6.5284619459587537E-2</v>
      </c>
      <c r="D718" s="47">
        <f t="shared" si="175"/>
        <v>0.10639983281823129</v>
      </c>
      <c r="E718" s="47">
        <f t="shared" si="175"/>
        <v>0.16260163852315943</v>
      </c>
      <c r="F718" s="47">
        <f t="shared" si="175"/>
        <v>0.23154592552601855</v>
      </c>
      <c r="G718" s="47">
        <f t="shared" si="175"/>
        <v>0.28978181066776054</v>
      </c>
      <c r="H718" s="47">
        <f t="shared" si="175"/>
        <v>0.33437941693967665</v>
      </c>
      <c r="I718" s="47">
        <f t="shared" si="175"/>
        <v>0.34474036486900156</v>
      </c>
      <c r="J718" s="47">
        <f t="shared" si="175"/>
        <v>0.34144021454637585</v>
      </c>
      <c r="K718" s="47">
        <f t="shared" si="175"/>
        <v>0.33172382379621601</v>
      </c>
      <c r="Q718" s="2"/>
      <c r="R718" s="2"/>
      <c r="S718" s="2"/>
      <c r="T718" s="2"/>
      <c r="U718" s="2"/>
      <c r="V718" s="2"/>
      <c r="W718" s="2"/>
      <c r="X718" s="2"/>
      <c r="Y718" s="2"/>
      <c r="Z718" s="2"/>
      <c r="AA718" s="2"/>
      <c r="AB718" s="2"/>
    </row>
    <row r="719" spans="1:28" ht="14.5">
      <c r="A719" s="17" t="s">
        <v>6</v>
      </c>
      <c r="B719" s="47">
        <f t="shared" ref="B719:K727" si="176">B705*B690/1000</f>
        <v>1.3762905680222703</v>
      </c>
      <c r="C719" s="47">
        <f t="shared" si="176"/>
        <v>2.9049827784864912</v>
      </c>
      <c r="D719" s="47">
        <f t="shared" si="176"/>
        <v>3.9072187972609664</v>
      </c>
      <c r="E719" s="47">
        <f t="shared" si="176"/>
        <v>4.2322619001645325</v>
      </c>
      <c r="F719" s="47">
        <f t="shared" si="176"/>
        <v>4.1610008315604041</v>
      </c>
      <c r="G719" s="47">
        <f t="shared" si="176"/>
        <v>3.9889605430270976</v>
      </c>
      <c r="H719" s="47">
        <f t="shared" si="176"/>
        <v>3.669659828175579</v>
      </c>
      <c r="I719" s="47">
        <f t="shared" si="176"/>
        <v>3.3150578728829796</v>
      </c>
      <c r="J719" s="47">
        <f t="shared" si="176"/>
        <v>2.9058841633525025</v>
      </c>
      <c r="K719" s="47">
        <f t="shared" si="176"/>
        <v>2.441273511459797</v>
      </c>
      <c r="Q719" s="2"/>
      <c r="R719" s="2"/>
      <c r="S719" s="2"/>
      <c r="T719" s="2"/>
      <c r="U719" s="2"/>
      <c r="V719" s="2"/>
      <c r="W719" s="2"/>
      <c r="X719" s="2"/>
      <c r="Y719" s="2"/>
      <c r="Z719" s="2"/>
      <c r="AA719" s="2"/>
      <c r="AB719" s="2"/>
    </row>
    <row r="720" spans="1:28" ht="14.5">
      <c r="A720" s="17" t="s">
        <v>11</v>
      </c>
      <c r="B720" s="47">
        <f t="shared" si="176"/>
        <v>0.26513527838822643</v>
      </c>
      <c r="C720" s="47">
        <f t="shared" si="176"/>
        <v>0.29192878394090027</v>
      </c>
      <c r="D720" s="47">
        <f t="shared" si="176"/>
        <v>0.34423352655357831</v>
      </c>
      <c r="E720" s="47">
        <f t="shared" si="176"/>
        <v>0.39616334183149587</v>
      </c>
      <c r="F720" s="47">
        <f t="shared" si="176"/>
        <v>0.43662113615012987</v>
      </c>
      <c r="G720" s="47">
        <f t="shared" si="176"/>
        <v>0.47998219544778575</v>
      </c>
      <c r="H720" s="47">
        <f t="shared" si="176"/>
        <v>0.51659499582114676</v>
      </c>
      <c r="I720" s="47">
        <f t="shared" si="176"/>
        <v>0.54050849822815439</v>
      </c>
      <c r="J720" s="47">
        <f t="shared" si="176"/>
        <v>0.55649921313109818</v>
      </c>
      <c r="K720" s="47">
        <f t="shared" si="176"/>
        <v>0.56606182681337047</v>
      </c>
      <c r="Q720" s="2"/>
      <c r="R720" s="2"/>
      <c r="S720" s="2"/>
      <c r="T720" s="2"/>
      <c r="U720" s="2"/>
      <c r="V720" s="2"/>
      <c r="W720" s="2"/>
      <c r="X720" s="2"/>
      <c r="Y720" s="2"/>
      <c r="Z720" s="2"/>
      <c r="AA720" s="2"/>
      <c r="AB720" s="2"/>
    </row>
    <row r="721" spans="1:33" ht="14.5">
      <c r="A721" s="17" t="s">
        <v>2</v>
      </c>
      <c r="B721" s="47">
        <f t="shared" si="176"/>
        <v>0.17937278478450691</v>
      </c>
      <c r="C721" s="47">
        <f t="shared" si="176"/>
        <v>0.26056235094934566</v>
      </c>
      <c r="D721" s="47">
        <f t="shared" si="176"/>
        <v>0.30859658859734346</v>
      </c>
      <c r="E721" s="47">
        <f t="shared" si="176"/>
        <v>0.30746925688913773</v>
      </c>
      <c r="F721" s="47">
        <f t="shared" si="176"/>
        <v>0.28680542840858747</v>
      </c>
      <c r="G721" s="47">
        <f t="shared" si="176"/>
        <v>0.27605067606836381</v>
      </c>
      <c r="H721" s="47">
        <f t="shared" si="176"/>
        <v>0.26788606908935608</v>
      </c>
      <c r="I721" s="47">
        <f t="shared" si="176"/>
        <v>0.26313639575803149</v>
      </c>
      <c r="J721" s="47">
        <f t="shared" si="176"/>
        <v>0.25245388969202553</v>
      </c>
      <c r="K721" s="47">
        <f t="shared" si="176"/>
        <v>0.23699390545443383</v>
      </c>
      <c r="Q721" s="2"/>
      <c r="R721" s="2"/>
      <c r="S721" s="2"/>
      <c r="T721" s="2"/>
      <c r="U721" s="2"/>
      <c r="V721" s="2"/>
      <c r="W721" s="2"/>
      <c r="X721" s="2"/>
      <c r="Y721" s="2"/>
      <c r="Z721" s="2"/>
      <c r="AA721" s="2"/>
      <c r="AB721" s="2"/>
    </row>
    <row r="722" spans="1:33" ht="14.5">
      <c r="A722" s="17" t="s">
        <v>3</v>
      </c>
      <c r="B722" s="47">
        <f t="shared" si="176"/>
        <v>0.17693027892956165</v>
      </c>
      <c r="C722" s="47">
        <f t="shared" si="176"/>
        <v>0.22453670642563534</v>
      </c>
      <c r="D722" s="47">
        <f t="shared" si="176"/>
        <v>0.2718784876624008</v>
      </c>
      <c r="E722" s="47">
        <f t="shared" si="176"/>
        <v>0.31463956628976048</v>
      </c>
      <c r="F722" s="47">
        <f t="shared" si="176"/>
        <v>0.34920813191823175</v>
      </c>
      <c r="G722" s="47">
        <f t="shared" si="176"/>
        <v>0.36501978079939029</v>
      </c>
      <c r="H722" s="47">
        <f t="shared" si="176"/>
        <v>0.37048687434086219</v>
      </c>
      <c r="I722" s="47">
        <f t="shared" si="176"/>
        <v>0.36641058670315663</v>
      </c>
      <c r="J722" s="47">
        <f t="shared" si="176"/>
        <v>0.35259770220297287</v>
      </c>
      <c r="K722" s="47">
        <f t="shared" si="176"/>
        <v>0.32680254688873506</v>
      </c>
      <c r="Q722" s="2"/>
      <c r="R722" s="2"/>
      <c r="S722" s="2"/>
      <c r="T722" s="2"/>
      <c r="U722" s="2"/>
      <c r="V722" s="2"/>
      <c r="W722" s="2"/>
      <c r="X722" s="2"/>
      <c r="Y722" s="2"/>
      <c r="Z722" s="2"/>
      <c r="AA722" s="2"/>
      <c r="AB722" s="2"/>
    </row>
    <row r="723" spans="1:33" ht="14.5">
      <c r="A723" s="17" t="s">
        <v>4</v>
      </c>
      <c r="B723" s="47">
        <f t="shared" si="176"/>
        <v>2.6296807020917634E-2</v>
      </c>
      <c r="C723" s="47">
        <f t="shared" si="176"/>
        <v>3.5510066023897474E-2</v>
      </c>
      <c r="D723" s="47">
        <f t="shared" si="176"/>
        <v>4.7826345565785605E-2</v>
      </c>
      <c r="E723" s="47">
        <f t="shared" si="176"/>
        <v>6.1205537537429258E-2</v>
      </c>
      <c r="F723" s="47">
        <f t="shared" si="176"/>
        <v>7.263022893698573E-2</v>
      </c>
      <c r="G723" s="47">
        <f t="shared" si="176"/>
        <v>7.9233476682701254E-2</v>
      </c>
      <c r="H723" s="47">
        <f t="shared" si="176"/>
        <v>8.3674276849577039E-2</v>
      </c>
      <c r="I723" s="47">
        <f t="shared" si="176"/>
        <v>8.7049046396845867E-2</v>
      </c>
      <c r="J723" s="47">
        <f t="shared" si="176"/>
        <v>8.913943919798005E-2</v>
      </c>
      <c r="K723" s="47">
        <f t="shared" si="176"/>
        <v>8.9062282479236171E-2</v>
      </c>
      <c r="Q723" s="2"/>
      <c r="R723" s="2"/>
      <c r="S723" s="2"/>
      <c r="T723" s="2"/>
      <c r="U723" s="2"/>
      <c r="V723" s="2"/>
      <c r="W723" s="2"/>
      <c r="X723" s="2"/>
      <c r="Y723" s="2"/>
      <c r="Z723" s="2"/>
      <c r="AA723" s="2"/>
      <c r="AB723" s="2"/>
    </row>
    <row r="724" spans="1:33" ht="14.5">
      <c r="A724" s="17" t="s">
        <v>0</v>
      </c>
      <c r="B724" s="47">
        <f t="shared" si="176"/>
        <v>1.2887596942347017</v>
      </c>
      <c r="C724" s="47">
        <f t="shared" si="176"/>
        <v>1.3658083487201416</v>
      </c>
      <c r="D724" s="47">
        <f t="shared" si="176"/>
        <v>1.5879761404331285</v>
      </c>
      <c r="E724" s="47">
        <f t="shared" si="176"/>
        <v>1.8593412370325342</v>
      </c>
      <c r="F724" s="47">
        <f t="shared" si="176"/>
        <v>2.1391168752388943</v>
      </c>
      <c r="G724" s="47">
        <f t="shared" si="176"/>
        <v>2.4288472533632</v>
      </c>
      <c r="H724" s="47">
        <f t="shared" si="176"/>
        <v>2.7278038525895822</v>
      </c>
      <c r="I724" s="47">
        <f t="shared" si="176"/>
        <v>3.023149195686035</v>
      </c>
      <c r="J724" s="47">
        <f t="shared" si="176"/>
        <v>3.282831046800637</v>
      </c>
      <c r="K724" s="47">
        <f t="shared" si="176"/>
        <v>3.4943281326159918</v>
      </c>
      <c r="Q724" s="2"/>
      <c r="R724" s="2"/>
      <c r="S724" s="2"/>
      <c r="T724" s="2"/>
      <c r="U724" s="2"/>
      <c r="V724" s="2"/>
      <c r="W724" s="2"/>
      <c r="X724" s="2"/>
      <c r="Y724" s="2"/>
      <c r="Z724" s="2"/>
      <c r="AA724" s="2"/>
      <c r="AB724" s="2"/>
    </row>
    <row r="725" spans="1:33" ht="14.5">
      <c r="A725" s="17" t="s">
        <v>1</v>
      </c>
      <c r="B725" s="47">
        <f t="shared" si="176"/>
        <v>1.8989582548620532E-2</v>
      </c>
      <c r="C725" s="47">
        <f t="shared" si="176"/>
        <v>1.6905987141730739E-2</v>
      </c>
      <c r="D725" s="47">
        <f t="shared" si="176"/>
        <v>1.6629993539527623E-2</v>
      </c>
      <c r="E725" s="47">
        <f t="shared" si="176"/>
        <v>1.7152594704120158E-2</v>
      </c>
      <c r="F725" s="47">
        <f t="shared" si="176"/>
        <v>1.774277413665909E-2</v>
      </c>
      <c r="G725" s="47">
        <f t="shared" si="176"/>
        <v>1.8426806383487315E-2</v>
      </c>
      <c r="H725" s="47">
        <f t="shared" si="176"/>
        <v>1.9002811960235302E-2</v>
      </c>
      <c r="I725" s="47">
        <f t="shared" si="176"/>
        <v>1.9309324703924245E-2</v>
      </c>
      <c r="J725" s="47">
        <f t="shared" si="176"/>
        <v>1.9500830031758027E-2</v>
      </c>
      <c r="K725" s="47">
        <f t="shared" si="176"/>
        <v>1.9767254543311963E-2</v>
      </c>
      <c r="Q725" s="2"/>
      <c r="R725" s="2"/>
      <c r="S725" s="2"/>
      <c r="T725" s="2"/>
      <c r="U725" s="2"/>
      <c r="V725" s="2"/>
      <c r="W725" s="2"/>
      <c r="X725" s="2"/>
      <c r="Y725" s="2"/>
      <c r="Z725" s="2"/>
      <c r="AA725" s="2"/>
      <c r="AB725" s="2"/>
    </row>
    <row r="726" spans="1:33" ht="14.5">
      <c r="A726" s="17" t="s">
        <v>7</v>
      </c>
      <c r="B726" s="47">
        <f t="shared" si="176"/>
        <v>0.14141181757107782</v>
      </c>
      <c r="C726" s="47">
        <f t="shared" si="176"/>
        <v>0.1793552900190569</v>
      </c>
      <c r="D726" s="47">
        <f t="shared" si="176"/>
        <v>0.23072419281983753</v>
      </c>
      <c r="E726" s="47">
        <f t="shared" si="176"/>
        <v>0.28473464608546856</v>
      </c>
      <c r="F726" s="47">
        <f t="shared" si="176"/>
        <v>0.33585987521967575</v>
      </c>
      <c r="G726" s="47">
        <f t="shared" si="176"/>
        <v>0.37371813411532634</v>
      </c>
      <c r="H726" s="47">
        <f t="shared" si="176"/>
        <v>0.39934317565861921</v>
      </c>
      <c r="I726" s="47">
        <f t="shared" si="176"/>
        <v>0.40338033155850661</v>
      </c>
      <c r="J726" s="47">
        <f t="shared" si="176"/>
        <v>0.39349627020055888</v>
      </c>
      <c r="K726" s="47">
        <f t="shared" si="176"/>
        <v>0.37670964887656394</v>
      </c>
      <c r="Q726" s="2"/>
      <c r="R726" s="2"/>
      <c r="S726" s="2"/>
      <c r="T726" s="2"/>
      <c r="U726" s="2"/>
      <c r="V726" s="2"/>
      <c r="W726" s="2"/>
      <c r="X726" s="2"/>
      <c r="Y726" s="2"/>
      <c r="Z726" s="2"/>
      <c r="AA726" s="2"/>
      <c r="AB726" s="2"/>
    </row>
    <row r="727" spans="1:33" ht="14.5">
      <c r="A727" s="17" t="s">
        <v>8</v>
      </c>
      <c r="B727" s="47">
        <f t="shared" si="176"/>
        <v>0.16791212419858192</v>
      </c>
      <c r="C727" s="47">
        <f t="shared" si="176"/>
        <v>0.36917454972686714</v>
      </c>
      <c r="D727" s="47">
        <f t="shared" si="176"/>
        <v>0.64166881456120328</v>
      </c>
      <c r="E727" s="47">
        <f t="shared" si="176"/>
        <v>0.81131019018501527</v>
      </c>
      <c r="F727" s="47">
        <f t="shared" si="176"/>
        <v>0.89049964264994674</v>
      </c>
      <c r="G727" s="47">
        <f t="shared" si="176"/>
        <v>0.86862444544804196</v>
      </c>
      <c r="H727" s="47">
        <f t="shared" si="176"/>
        <v>0.82548747442066461</v>
      </c>
      <c r="I727" s="47">
        <f t="shared" si="176"/>
        <v>0.79476498051243571</v>
      </c>
      <c r="J727" s="47">
        <f t="shared" si="176"/>
        <v>0.7370740261812494</v>
      </c>
      <c r="K727" s="47">
        <f t="shared" si="176"/>
        <v>0.65766766584255654</v>
      </c>
      <c r="Q727" s="2"/>
      <c r="R727" s="2"/>
      <c r="S727" s="2"/>
      <c r="T727" s="2"/>
      <c r="U727" s="2"/>
      <c r="V727" s="2"/>
      <c r="W727" s="2"/>
      <c r="X727" s="2"/>
      <c r="Y727" s="2"/>
      <c r="Z727" s="2"/>
    </row>
    <row r="728" spans="1:33" ht="14.5">
      <c r="A728" s="17" t="s">
        <v>89</v>
      </c>
      <c r="B728" s="47">
        <f>SUM(B718:B727)</f>
        <v>3.6795089574156954</v>
      </c>
      <c r="C728" s="47">
        <f t="shared" ref="C728:K728" si="177">SUM(C718:C727)</f>
        <v>5.7140494808936531</v>
      </c>
      <c r="D728" s="47">
        <f t="shared" si="177"/>
        <v>7.4631527198120047</v>
      </c>
      <c r="E728" s="47">
        <f t="shared" si="177"/>
        <v>8.4468799092426536</v>
      </c>
      <c r="F728" s="47">
        <f t="shared" si="177"/>
        <v>8.9210308497455344</v>
      </c>
      <c r="G728" s="47">
        <f t="shared" si="177"/>
        <v>9.168645122003154</v>
      </c>
      <c r="H728" s="47">
        <f t="shared" si="177"/>
        <v>9.2143187758453013</v>
      </c>
      <c r="I728" s="47">
        <f t="shared" si="177"/>
        <v>9.1575065972990721</v>
      </c>
      <c r="J728" s="47">
        <f t="shared" si="177"/>
        <v>8.9309167953371578</v>
      </c>
      <c r="K728" s="47">
        <f t="shared" si="177"/>
        <v>8.5403905987702124</v>
      </c>
      <c r="Q728" s="2"/>
      <c r="R728" s="2"/>
      <c r="S728" s="2"/>
      <c r="T728" s="2"/>
      <c r="U728" s="2"/>
      <c r="V728" s="2"/>
      <c r="W728" s="2"/>
      <c r="X728" s="2"/>
      <c r="Y728" s="2"/>
      <c r="Z728" s="2"/>
    </row>
    <row r="730" spans="1:33" ht="14.5">
      <c r="A730" s="34" t="s">
        <v>97</v>
      </c>
      <c r="B730" s="35"/>
      <c r="C730" s="35"/>
      <c r="D730" s="35"/>
      <c r="E730" s="35"/>
      <c r="F730" s="35"/>
      <c r="G730" s="35"/>
      <c r="H730" s="35"/>
      <c r="I730" s="35"/>
      <c r="J730" s="35"/>
      <c r="K730" s="35"/>
      <c r="L730" s="35"/>
      <c r="M730" s="35"/>
      <c r="N730" s="35"/>
      <c r="O730" s="35"/>
      <c r="P730" s="35"/>
      <c r="Q730" s="35"/>
      <c r="R730" s="35"/>
      <c r="S730" s="35"/>
      <c r="T730" s="35"/>
    </row>
    <row r="731" spans="1:33" ht="14.5" hidden="1" outlineLevel="1">
      <c r="A731" s="32"/>
      <c r="B731" s="6"/>
      <c r="C731" s="6"/>
      <c r="D731" s="6"/>
      <c r="E731" s="6"/>
      <c r="F731" s="6"/>
      <c r="G731" s="6"/>
      <c r="H731" s="6"/>
      <c r="I731" s="6"/>
      <c r="J731" s="6"/>
      <c r="K731" s="6"/>
      <c r="L731" s="55"/>
      <c r="M731" s="5"/>
      <c r="N731" s="5"/>
      <c r="O731" s="5"/>
      <c r="P731" s="5"/>
      <c r="Q731" s="5"/>
      <c r="R731" s="5"/>
      <c r="S731" s="5"/>
      <c r="T731" s="5"/>
    </row>
    <row r="732" spans="1:33" hidden="1" outlineLevel="1">
      <c r="A732" s="10" t="s">
        <v>98</v>
      </c>
      <c r="B732" s="6"/>
      <c r="C732" s="6"/>
      <c r="D732" s="6"/>
      <c r="E732" s="6"/>
      <c r="F732" s="6"/>
      <c r="G732" s="6"/>
      <c r="H732" s="6"/>
      <c r="I732" s="6"/>
      <c r="J732" s="9" t="s">
        <v>105</v>
      </c>
      <c r="K732" s="6"/>
      <c r="L732" s="55"/>
      <c r="M732" s="5"/>
      <c r="N732" s="5"/>
      <c r="O732" s="5"/>
      <c r="P732" s="5"/>
      <c r="Q732" s="5"/>
      <c r="R732" s="5"/>
      <c r="S732" s="5"/>
      <c r="T732" s="5"/>
    </row>
    <row r="733" spans="1:33" ht="14.5" hidden="1" outlineLevel="1">
      <c r="A733" s="21"/>
      <c r="B733" s="21">
        <v>2010</v>
      </c>
      <c r="C733" s="21">
        <v>2020</v>
      </c>
      <c r="D733" s="21">
        <v>2030</v>
      </c>
      <c r="E733" s="21">
        <v>2040</v>
      </c>
      <c r="F733" s="21">
        <v>2050</v>
      </c>
      <c r="G733" s="21">
        <v>2060</v>
      </c>
      <c r="H733" s="21">
        <v>2070</v>
      </c>
      <c r="I733" s="21">
        <v>2080</v>
      </c>
      <c r="J733" s="21">
        <v>2090</v>
      </c>
      <c r="K733" s="21">
        <v>2100</v>
      </c>
      <c r="M733" s="32"/>
      <c r="N733" s="56"/>
      <c r="O733" s="16"/>
      <c r="P733" s="56"/>
      <c r="Q733" s="56"/>
      <c r="R733" s="56"/>
      <c r="S733" s="56"/>
      <c r="T733" s="56"/>
      <c r="U733" s="56"/>
      <c r="V733" s="56"/>
      <c r="W733" s="57"/>
    </row>
    <row r="734" spans="1:33" ht="14.5" hidden="1" outlineLevel="1">
      <c r="A734" s="21" t="s">
        <v>89</v>
      </c>
      <c r="B734" s="88">
        <f>'[4]Container data'!$C$45</f>
        <v>0.11523204376466689</v>
      </c>
      <c r="C734" s="87">
        <f>'[4]Container data'!$C$51</f>
        <v>0.14000000000000001</v>
      </c>
      <c r="D734" s="87">
        <f>'[4]Container data'!$C$52</f>
        <v>0.14000000000000001</v>
      </c>
      <c r="E734" s="87">
        <f>'[4]Container data'!$C$53</f>
        <v>0.14000000000000001</v>
      </c>
      <c r="F734" s="87">
        <f>'[4]Container data'!$C$54</f>
        <v>0.14000000000000001</v>
      </c>
      <c r="G734" s="87">
        <f>'[4]Container data'!$C$55</f>
        <v>0.14000000000000001</v>
      </c>
      <c r="H734" s="87">
        <f>'[4]Container data'!$C$56</f>
        <v>0.14000000000000001</v>
      </c>
      <c r="I734" s="87">
        <f>'[4]Container data'!$C$56</f>
        <v>0.14000000000000001</v>
      </c>
      <c r="J734" s="87">
        <f>'[4]Container data'!$C$58</f>
        <v>0.14000000000000001</v>
      </c>
      <c r="K734" s="87">
        <f>'[4]Container data'!$C$59</f>
        <v>0.14000000000000001</v>
      </c>
      <c r="M734" s="32"/>
      <c r="N734" s="6"/>
      <c r="O734" s="1"/>
      <c r="P734" s="6"/>
      <c r="Q734" s="6"/>
      <c r="R734" s="1"/>
      <c r="S734" s="1"/>
      <c r="T734" s="1"/>
      <c r="U734" s="1"/>
      <c r="V734" s="1"/>
      <c r="W734" s="1"/>
      <c r="X734" s="3"/>
      <c r="Y734" s="3"/>
      <c r="Z734" s="3"/>
      <c r="AA734" s="3"/>
      <c r="AB734" s="3"/>
      <c r="AC734" s="3"/>
      <c r="AD734" s="3"/>
      <c r="AE734" s="3"/>
      <c r="AF734" s="3"/>
      <c r="AG734" s="3"/>
    </row>
    <row r="735" spans="1:33" ht="14.5" hidden="1" outlineLevel="1">
      <c r="A735" s="79" t="s">
        <v>9</v>
      </c>
      <c r="B735" s="86"/>
      <c r="C735" s="2"/>
      <c r="D735" s="2"/>
      <c r="E735" s="2"/>
      <c r="F735" s="2"/>
      <c r="G735" s="2"/>
      <c r="H735" s="2"/>
      <c r="I735" s="2"/>
      <c r="J735" s="2"/>
      <c r="K735" s="2"/>
      <c r="M735" s="32"/>
      <c r="N735" s="6"/>
      <c r="O735" s="1"/>
      <c r="P735" s="6"/>
      <c r="Q735" s="6"/>
      <c r="R735" s="1"/>
      <c r="S735" s="1"/>
      <c r="T735" s="1"/>
      <c r="U735" s="1"/>
      <c r="V735" s="1"/>
      <c r="W735" s="1"/>
      <c r="X735" s="3"/>
      <c r="Y735" s="3"/>
      <c r="Z735" s="3"/>
      <c r="AA735" s="3"/>
      <c r="AB735" s="3"/>
      <c r="AC735" s="3"/>
      <c r="AD735" s="3"/>
      <c r="AE735" s="3"/>
      <c r="AF735" s="3"/>
      <c r="AG735" s="3"/>
    </row>
    <row r="736" spans="1:33" hidden="1" outlineLevel="1">
      <c r="A736" s="10" t="s">
        <v>103</v>
      </c>
      <c r="B736" s="6"/>
      <c r="C736" s="6"/>
      <c r="D736" s="6"/>
      <c r="E736" s="6"/>
      <c r="F736" s="6"/>
      <c r="G736" s="6"/>
      <c r="H736" s="6"/>
      <c r="I736" s="6"/>
      <c r="J736" s="9" t="s">
        <v>104</v>
      </c>
      <c r="K736" s="6"/>
      <c r="L736" s="55"/>
      <c r="M736" s="5"/>
      <c r="N736" s="5"/>
      <c r="O736" s="5"/>
      <c r="P736" s="5"/>
      <c r="Q736" s="5"/>
      <c r="R736" s="5"/>
      <c r="S736" s="5"/>
      <c r="T736" s="5"/>
    </row>
    <row r="737" spans="1:35" ht="14.5" hidden="1" outlineLevel="1">
      <c r="A737" s="23"/>
      <c r="B737" s="23">
        <v>2010</v>
      </c>
      <c r="C737" s="23">
        <v>2020</v>
      </c>
      <c r="D737" s="23">
        <v>2030</v>
      </c>
      <c r="E737" s="23">
        <v>2040</v>
      </c>
      <c r="F737" s="23">
        <v>2050</v>
      </c>
      <c r="G737" s="23">
        <v>2060</v>
      </c>
      <c r="H737" s="23">
        <v>2070</v>
      </c>
      <c r="I737" s="23">
        <v>2080</v>
      </c>
      <c r="J737" s="23">
        <v>2090</v>
      </c>
      <c r="K737" s="23">
        <v>2100</v>
      </c>
      <c r="M737" s="32"/>
      <c r="N737" s="56"/>
      <c r="O737" s="16"/>
      <c r="P737" s="56"/>
      <c r="Q737" s="56"/>
      <c r="R737" s="56"/>
      <c r="S737" s="56"/>
      <c r="T737" s="56"/>
      <c r="U737" s="56"/>
      <c r="V737" s="56"/>
      <c r="W737" s="57"/>
    </row>
    <row r="738" spans="1:35" ht="14.5" hidden="1" outlineLevel="1">
      <c r="A738" s="23" t="s">
        <v>5</v>
      </c>
      <c r="B738" s="89">
        <f t="shared" ref="B738:K738" si="178">B$734*B53*1000</f>
        <v>156.08849626862201</v>
      </c>
      <c r="C738" s="89">
        <f t="shared" si="178"/>
        <v>363.250737458</v>
      </c>
      <c r="D738" s="89">
        <f t="shared" si="178"/>
        <v>683.29113760600001</v>
      </c>
      <c r="E738" s="89">
        <f t="shared" si="178"/>
        <v>1259.4448159440001</v>
      </c>
      <c r="F738" s="89">
        <f t="shared" si="178"/>
        <v>2163.120692768</v>
      </c>
      <c r="G738" s="89">
        <f t="shared" si="178"/>
        <v>3423.8041670280008</v>
      </c>
      <c r="H738" s="89">
        <f t="shared" si="178"/>
        <v>4996.5647106759989</v>
      </c>
      <c r="I738" s="89">
        <f t="shared" si="178"/>
        <v>6791.053770466001</v>
      </c>
      <c r="J738" s="89">
        <f t="shared" si="178"/>
        <v>8866.919279736001</v>
      </c>
      <c r="K738" s="89">
        <f t="shared" si="178"/>
        <v>11356.586133228</v>
      </c>
      <c r="M738" s="32"/>
      <c r="N738" s="6"/>
      <c r="O738" s="1"/>
      <c r="P738" s="6"/>
      <c r="Q738" s="6"/>
      <c r="R738" s="1"/>
      <c r="S738" s="1"/>
      <c r="T738" s="1"/>
      <c r="U738" s="1"/>
      <c r="V738" s="1"/>
      <c r="W738" s="1"/>
      <c r="X738" s="3"/>
      <c r="Y738" s="3"/>
      <c r="Z738" s="3"/>
      <c r="AA738" s="3"/>
      <c r="AB738" s="3"/>
      <c r="AC738" s="3"/>
      <c r="AD738" s="3"/>
      <c r="AE738" s="3"/>
      <c r="AF738" s="3"/>
      <c r="AG738" s="3"/>
      <c r="AH738" s="3"/>
      <c r="AI738" s="3"/>
    </row>
    <row r="739" spans="1:35" ht="14.5" hidden="1" outlineLevel="1">
      <c r="A739" s="23" t="s">
        <v>6</v>
      </c>
      <c r="B739" s="89">
        <f t="shared" ref="B739:K739" si="179">B$734*B54*1000</f>
        <v>1114.5471727128804</v>
      </c>
      <c r="C739" s="89">
        <f t="shared" si="179"/>
        <v>3575.3189814300008</v>
      </c>
      <c r="D739" s="89">
        <f t="shared" si="179"/>
        <v>5931.1087361399996</v>
      </c>
      <c r="E739" s="89">
        <f t="shared" si="179"/>
        <v>7745.0429456399997</v>
      </c>
      <c r="F739" s="89">
        <f t="shared" si="179"/>
        <v>9179.7792771999993</v>
      </c>
      <c r="G739" s="89">
        <f t="shared" si="179"/>
        <v>10338.855425500002</v>
      </c>
      <c r="H739" s="89">
        <f t="shared" si="179"/>
        <v>11174.209643799999</v>
      </c>
      <c r="I739" s="89">
        <f t="shared" si="179"/>
        <v>11697.743001840001</v>
      </c>
      <c r="J739" s="89">
        <f t="shared" si="179"/>
        <v>11882.538035200003</v>
      </c>
      <c r="K739" s="89">
        <f t="shared" si="179"/>
        <v>11568.240469240001</v>
      </c>
      <c r="M739" s="32"/>
      <c r="N739" s="6"/>
      <c r="O739" s="1"/>
      <c r="P739" s="6"/>
      <c r="Q739" s="6"/>
      <c r="R739" s="1"/>
      <c r="S739" s="1"/>
      <c r="T739" s="1"/>
      <c r="U739" s="1"/>
      <c r="V739" s="1"/>
      <c r="W739" s="1"/>
      <c r="X739" s="3"/>
      <c r="Y739" s="3"/>
      <c r="Z739" s="3"/>
      <c r="AA739" s="3"/>
      <c r="AB739" s="3"/>
      <c r="AC739" s="3"/>
      <c r="AD739" s="3"/>
      <c r="AE739" s="3"/>
      <c r="AF739" s="3"/>
      <c r="AG739" s="3"/>
      <c r="AH739" s="3"/>
      <c r="AI739" s="3"/>
    </row>
    <row r="740" spans="1:35" ht="14.5" hidden="1" outlineLevel="1">
      <c r="A740" s="23" t="s">
        <v>11</v>
      </c>
      <c r="B740" s="89">
        <f t="shared" ref="B740:K740" si="180">B$734*B55*1000</f>
        <v>1785.1848016964163</v>
      </c>
      <c r="C740" s="89">
        <f t="shared" si="180"/>
        <v>2795.3194009020008</v>
      </c>
      <c r="D740" s="89">
        <f t="shared" si="180"/>
        <v>3922.8249775680001</v>
      </c>
      <c r="E740" s="89">
        <f t="shared" si="180"/>
        <v>5319.311633972</v>
      </c>
      <c r="F740" s="89">
        <f t="shared" si="180"/>
        <v>6903.493461508001</v>
      </c>
      <c r="G740" s="89">
        <f t="shared" si="180"/>
        <v>8724.6176176460012</v>
      </c>
      <c r="H740" s="89">
        <f t="shared" si="180"/>
        <v>10795.718396679998</v>
      </c>
      <c r="I740" s="89">
        <f t="shared" si="180"/>
        <v>13065.34858776</v>
      </c>
      <c r="J740" s="89">
        <f t="shared" si="180"/>
        <v>15557.29589428</v>
      </c>
      <c r="K740" s="89">
        <f t="shared" si="180"/>
        <v>18300.991781940003</v>
      </c>
      <c r="M740" s="32"/>
      <c r="N740" s="6"/>
      <c r="O740" s="1"/>
      <c r="P740" s="6"/>
      <c r="Q740" s="6"/>
      <c r="R740" s="1"/>
      <c r="S740" s="1"/>
      <c r="T740" s="1"/>
      <c r="U740" s="1"/>
      <c r="V740" s="1"/>
      <c r="W740" s="1"/>
      <c r="X740" s="3"/>
      <c r="Y740" s="3"/>
      <c r="Z740" s="3"/>
      <c r="AA740" s="3"/>
      <c r="AB740" s="3"/>
      <c r="AC740" s="3"/>
      <c r="AD740" s="3"/>
      <c r="AE740" s="3"/>
      <c r="AF740" s="3"/>
      <c r="AG740" s="3"/>
      <c r="AH740" s="3"/>
      <c r="AI740" s="3"/>
    </row>
    <row r="741" spans="1:35" ht="14.5" hidden="1" outlineLevel="1">
      <c r="A741" s="23" t="s">
        <v>2</v>
      </c>
      <c r="B741" s="89">
        <f t="shared" ref="B741:K741" si="181">B$734*B56*1000</f>
        <v>334.74663600098484</v>
      </c>
      <c r="C741" s="89">
        <f t="shared" si="181"/>
        <v>697.35400959000003</v>
      </c>
      <c r="D741" s="89">
        <f t="shared" si="181"/>
        <v>1012.1407189600002</v>
      </c>
      <c r="E741" s="89">
        <f t="shared" si="181"/>
        <v>1244.9693092200002</v>
      </c>
      <c r="F741" s="89">
        <f t="shared" si="181"/>
        <v>1433.6775514600004</v>
      </c>
      <c r="G741" s="89">
        <f t="shared" si="181"/>
        <v>1664.2553803399999</v>
      </c>
      <c r="H741" s="89">
        <f t="shared" si="181"/>
        <v>1947.8177563600004</v>
      </c>
      <c r="I741" s="89">
        <f t="shared" si="181"/>
        <v>2243.5900099200003</v>
      </c>
      <c r="J741" s="89">
        <f t="shared" si="181"/>
        <v>2524.1143568200005</v>
      </c>
      <c r="K741" s="89">
        <f t="shared" si="181"/>
        <v>2778.6159422000005</v>
      </c>
      <c r="M741" s="32"/>
      <c r="N741" s="6"/>
      <c r="O741" s="1"/>
      <c r="P741" s="6"/>
      <c r="Q741" s="6"/>
      <c r="R741" s="1"/>
      <c r="S741" s="1"/>
      <c r="T741" s="1"/>
      <c r="U741" s="1"/>
      <c r="V741" s="1"/>
      <c r="W741" s="1"/>
      <c r="X741" s="3"/>
      <c r="Y741" s="3"/>
      <c r="Z741" s="3"/>
      <c r="AA741" s="3"/>
      <c r="AB741" s="3"/>
      <c r="AC741" s="3"/>
      <c r="AD741" s="3"/>
      <c r="AE741" s="3"/>
      <c r="AF741" s="3"/>
      <c r="AG741" s="3"/>
      <c r="AH741" s="3"/>
      <c r="AI741" s="3"/>
    </row>
    <row r="742" spans="1:35" ht="14.5" hidden="1" outlineLevel="1">
      <c r="A742" s="23" t="s">
        <v>3</v>
      </c>
      <c r="B742" s="89">
        <f t="shared" ref="B742:K742" si="182">B$734*B57*1000</f>
        <v>621.32889246169032</v>
      </c>
      <c r="C742" s="89">
        <f t="shared" si="182"/>
        <v>1110.470691708</v>
      </c>
      <c r="D742" s="89">
        <f t="shared" si="182"/>
        <v>1564.1356212580001</v>
      </c>
      <c r="E742" s="89">
        <f t="shared" si="182"/>
        <v>2131.7535988140003</v>
      </c>
      <c r="F742" s="89">
        <f t="shared" si="182"/>
        <v>2786.3272826480006</v>
      </c>
      <c r="G742" s="89">
        <f t="shared" si="182"/>
        <v>3436.5377834199999</v>
      </c>
      <c r="H742" s="89">
        <f t="shared" si="182"/>
        <v>4115.6126536000002</v>
      </c>
      <c r="I742" s="89">
        <f t="shared" si="182"/>
        <v>4839.2153002200012</v>
      </c>
      <c r="J742" s="89">
        <f t="shared" si="182"/>
        <v>5536.4537086600003</v>
      </c>
      <c r="K742" s="89">
        <f t="shared" si="182"/>
        <v>6100.7452669799995</v>
      </c>
      <c r="M742" s="32"/>
      <c r="N742" s="6"/>
      <c r="O742" s="1"/>
      <c r="P742" s="6"/>
      <c r="Q742" s="6"/>
      <c r="R742" s="1"/>
      <c r="S742" s="1"/>
      <c r="T742" s="1"/>
      <c r="U742" s="1"/>
      <c r="V742" s="1"/>
      <c r="W742" s="1"/>
      <c r="X742" s="3"/>
      <c r="Y742" s="3"/>
      <c r="Z742" s="3"/>
      <c r="AA742" s="3"/>
      <c r="AB742" s="3"/>
      <c r="AC742" s="3"/>
      <c r="AD742" s="3"/>
      <c r="AE742" s="3"/>
      <c r="AF742" s="3"/>
      <c r="AG742" s="3"/>
      <c r="AH742" s="3"/>
      <c r="AI742" s="3"/>
    </row>
    <row r="743" spans="1:35" ht="14.5" hidden="1" outlineLevel="1">
      <c r="A743" s="23" t="s">
        <v>4</v>
      </c>
      <c r="B743" s="89">
        <f t="shared" ref="B743:K743" si="183">B$734*B58*1000</f>
        <v>344.46877524098539</v>
      </c>
      <c r="C743" s="89">
        <f t="shared" si="183"/>
        <v>636.96652389999997</v>
      </c>
      <c r="D743" s="89">
        <f t="shared" si="183"/>
        <v>973.27415066000015</v>
      </c>
      <c r="E743" s="89">
        <f t="shared" si="183"/>
        <v>1436.36575124</v>
      </c>
      <c r="F743" s="89">
        <f t="shared" si="183"/>
        <v>1965.6132503000003</v>
      </c>
      <c r="G743" s="89">
        <f t="shared" si="183"/>
        <v>2532.0302842800002</v>
      </c>
      <c r="H743" s="89">
        <f t="shared" si="183"/>
        <v>3157.4150571600007</v>
      </c>
      <c r="I743" s="89">
        <f t="shared" si="183"/>
        <v>3877.8212522000008</v>
      </c>
      <c r="J743" s="89">
        <f t="shared" si="183"/>
        <v>4687.8933899000012</v>
      </c>
      <c r="K743" s="89">
        <f t="shared" si="183"/>
        <v>5529.4980675200004</v>
      </c>
      <c r="M743" s="32"/>
      <c r="N743" s="6"/>
      <c r="O743" s="1"/>
      <c r="P743" s="6"/>
      <c r="Q743" s="6"/>
      <c r="R743" s="1"/>
      <c r="S743" s="1"/>
      <c r="T743" s="1"/>
      <c r="U743" s="1"/>
      <c r="V743" s="1"/>
      <c r="W743" s="1"/>
      <c r="X743" s="3"/>
      <c r="Y743" s="3"/>
      <c r="Z743" s="3"/>
      <c r="AA743" s="3"/>
      <c r="AB743" s="3"/>
      <c r="AC743" s="3"/>
      <c r="AD743" s="3"/>
      <c r="AE743" s="3"/>
      <c r="AF743" s="3"/>
      <c r="AG743" s="3"/>
      <c r="AH743" s="3"/>
      <c r="AI743" s="3"/>
    </row>
    <row r="744" spans="1:35" ht="14.5" hidden="1" outlineLevel="1">
      <c r="A744" s="23" t="s">
        <v>0</v>
      </c>
      <c r="B744" s="89">
        <f t="shared" ref="B744:K744" si="184">B$734*B59*1000</f>
        <v>1606.273698334852</v>
      </c>
      <c r="C744" s="89">
        <f t="shared" si="184"/>
        <v>2379.7864864200001</v>
      </c>
      <c r="D744" s="89">
        <f t="shared" si="184"/>
        <v>3180.9534024800005</v>
      </c>
      <c r="E744" s="89">
        <f t="shared" si="184"/>
        <v>4270.73192406</v>
      </c>
      <c r="F744" s="89">
        <f t="shared" si="184"/>
        <v>5633.8800933800003</v>
      </c>
      <c r="G744" s="89">
        <f t="shared" si="184"/>
        <v>7316.0259746000011</v>
      </c>
      <c r="H744" s="89">
        <f t="shared" si="184"/>
        <v>9397.0193909200007</v>
      </c>
      <c r="I744" s="89">
        <f t="shared" si="184"/>
        <v>11882.05101986</v>
      </c>
      <c r="J744" s="89">
        <f t="shared" si="184"/>
        <v>14720.928790400003</v>
      </c>
      <c r="K744" s="89">
        <f t="shared" si="184"/>
        <v>17877.435185400002</v>
      </c>
      <c r="M744" s="32"/>
      <c r="N744" s="6"/>
      <c r="O744" s="1"/>
      <c r="P744" s="6"/>
      <c r="Q744" s="6"/>
      <c r="R744" s="1"/>
      <c r="S744" s="1"/>
      <c r="T744" s="1"/>
      <c r="U744" s="1"/>
      <c r="V744" s="1"/>
      <c r="W744" s="1"/>
      <c r="X744" s="3"/>
      <c r="Y744" s="3"/>
      <c r="Z744" s="3"/>
      <c r="AA744" s="3"/>
      <c r="AB744" s="3"/>
      <c r="AC744" s="3"/>
      <c r="AD744" s="3"/>
      <c r="AE744" s="3"/>
      <c r="AF744" s="3"/>
      <c r="AG744" s="3"/>
      <c r="AH744" s="3"/>
      <c r="AI744" s="3"/>
    </row>
    <row r="745" spans="1:35" ht="14.5" hidden="1" outlineLevel="1">
      <c r="A745" s="23" t="s">
        <v>1</v>
      </c>
      <c r="B745" s="89">
        <f t="shared" ref="B745:K745" si="185">B$734*B60*1000</f>
        <v>468.31738987955754</v>
      </c>
      <c r="C745" s="89">
        <f t="shared" si="185"/>
        <v>585.19861106000019</v>
      </c>
      <c r="D745" s="89">
        <f t="shared" si="185"/>
        <v>663.88073864</v>
      </c>
      <c r="E745" s="89">
        <f t="shared" si="185"/>
        <v>785.35696260000009</v>
      </c>
      <c r="F745" s="89">
        <f t="shared" si="185"/>
        <v>931.7471671200002</v>
      </c>
      <c r="G745" s="89">
        <f t="shared" si="185"/>
        <v>1102.2428320400002</v>
      </c>
      <c r="H745" s="89">
        <f t="shared" si="185"/>
        <v>1294.7792632600001</v>
      </c>
      <c r="I745" s="89">
        <f t="shared" si="185"/>
        <v>1495.4385320000001</v>
      </c>
      <c r="J745" s="89">
        <f t="shared" si="185"/>
        <v>1716.6359154000002</v>
      </c>
      <c r="K745" s="89">
        <f t="shared" si="185"/>
        <v>1977.8578204000003</v>
      </c>
      <c r="M745" s="32"/>
      <c r="N745" s="6"/>
      <c r="O745" s="1"/>
      <c r="P745" s="6"/>
      <c r="Q745" s="6"/>
      <c r="R745" s="1"/>
      <c r="S745" s="1"/>
      <c r="T745" s="1"/>
      <c r="U745" s="1"/>
      <c r="V745" s="1"/>
      <c r="W745" s="1"/>
      <c r="X745" s="3"/>
      <c r="Y745" s="3"/>
      <c r="Z745" s="3"/>
      <c r="AA745" s="3"/>
      <c r="AB745" s="3"/>
      <c r="AC745" s="3"/>
      <c r="AD745" s="3"/>
      <c r="AE745" s="3"/>
      <c r="AF745" s="3"/>
      <c r="AG745" s="3"/>
      <c r="AH745" s="3"/>
      <c r="AI745" s="3"/>
    </row>
    <row r="746" spans="1:35" ht="14.5" hidden="1" outlineLevel="1">
      <c r="A746" s="23" t="s">
        <v>7</v>
      </c>
      <c r="B746" s="89">
        <f t="shared" ref="B746:K746" si="186">B$734*B61*1000</f>
        <v>449.80984651116466</v>
      </c>
      <c r="C746" s="89">
        <f t="shared" si="186"/>
        <v>845.25564103400006</v>
      </c>
      <c r="D746" s="89">
        <f t="shared" si="186"/>
        <v>1302.7995650599998</v>
      </c>
      <c r="E746" s="89">
        <f t="shared" si="186"/>
        <v>1892.4622586800001</v>
      </c>
      <c r="F746" s="89">
        <f t="shared" si="186"/>
        <v>2627.5287556000007</v>
      </c>
      <c r="G746" s="89">
        <f t="shared" si="186"/>
        <v>3392.7900752200007</v>
      </c>
      <c r="H746" s="89">
        <f t="shared" si="186"/>
        <v>4207.0972022800006</v>
      </c>
      <c r="I746" s="89">
        <f t="shared" si="186"/>
        <v>5023.6882493000012</v>
      </c>
      <c r="J746" s="89">
        <f t="shared" si="186"/>
        <v>5793.2232614200002</v>
      </c>
      <c r="K746" s="89">
        <f t="shared" si="186"/>
        <v>6556.2887608399997</v>
      </c>
      <c r="M746" s="32"/>
      <c r="N746" s="6"/>
      <c r="O746" s="1"/>
      <c r="P746" s="6"/>
      <c r="Q746" s="6"/>
      <c r="R746" s="1"/>
      <c r="S746" s="1"/>
      <c r="T746" s="1"/>
      <c r="U746" s="1"/>
      <c r="V746" s="1"/>
      <c r="W746" s="1"/>
      <c r="X746" s="3"/>
      <c r="Y746" s="3"/>
      <c r="Z746" s="3"/>
      <c r="AA746" s="3"/>
      <c r="AB746" s="3"/>
      <c r="AC746" s="3"/>
      <c r="AD746" s="3"/>
      <c r="AE746" s="3"/>
      <c r="AF746" s="3"/>
      <c r="AG746" s="3"/>
    </row>
    <row r="747" spans="1:35" ht="14.5" hidden="1" outlineLevel="1">
      <c r="A747" s="23" t="s">
        <v>8</v>
      </c>
      <c r="B747" s="89">
        <f t="shared" ref="B747:K747" si="187">B$734*B62*1000</f>
        <v>496.92531270655564</v>
      </c>
      <c r="C747" s="89">
        <f t="shared" si="187"/>
        <v>1571.2646512220001</v>
      </c>
      <c r="D747" s="89">
        <f t="shared" si="187"/>
        <v>3279.4531656600006</v>
      </c>
      <c r="E747" s="89">
        <f t="shared" si="187"/>
        <v>5144.2057809800008</v>
      </c>
      <c r="F747" s="89">
        <f t="shared" si="187"/>
        <v>7004.9663586000006</v>
      </c>
      <c r="G747" s="89">
        <f t="shared" si="187"/>
        <v>8863.1244381399993</v>
      </c>
      <c r="H747" s="89">
        <f t="shared" si="187"/>
        <v>10925.662537720002</v>
      </c>
      <c r="I747" s="89">
        <f t="shared" si="187"/>
        <v>13084.5510166</v>
      </c>
      <c r="J747" s="89">
        <f t="shared" si="187"/>
        <v>15094.336142200002</v>
      </c>
      <c r="K747" s="89">
        <f t="shared" si="187"/>
        <v>16752.985323200002</v>
      </c>
      <c r="M747" s="32"/>
      <c r="N747" s="9" t="s">
        <v>9</v>
      </c>
      <c r="O747" s="1"/>
      <c r="P747" s="6"/>
      <c r="Q747" s="6"/>
      <c r="R747" s="1"/>
      <c r="S747" s="1"/>
      <c r="T747" s="1"/>
      <c r="U747" s="1"/>
      <c r="V747" s="1"/>
      <c r="W747" s="1"/>
      <c r="X747" s="3"/>
      <c r="Y747" s="3"/>
      <c r="Z747" s="3"/>
      <c r="AA747" s="3"/>
      <c r="AB747" s="3"/>
      <c r="AC747" s="3"/>
      <c r="AD747" s="3"/>
      <c r="AE747" s="3"/>
      <c r="AF747" s="3"/>
      <c r="AG747" s="3"/>
    </row>
    <row r="748" spans="1:35" ht="14.5" hidden="1" outlineLevel="1">
      <c r="A748" s="23" t="s">
        <v>89</v>
      </c>
      <c r="B748" s="89">
        <f>SUM(B738:B747)</f>
        <v>7377.6910218137091</v>
      </c>
      <c r="C748" s="89">
        <f t="shared" ref="C748:K748" si="188">SUM(C738:C747)</f>
        <v>14560.185734724002</v>
      </c>
      <c r="D748" s="89">
        <f t="shared" si="188"/>
        <v>22513.862214032</v>
      </c>
      <c r="E748" s="89">
        <f t="shared" si="188"/>
        <v>31229.644981149999</v>
      </c>
      <c r="F748" s="89">
        <f t="shared" si="188"/>
        <v>40630.133890584009</v>
      </c>
      <c r="G748" s="89">
        <f t="shared" si="188"/>
        <v>50794.283978214007</v>
      </c>
      <c r="H748" s="89">
        <f t="shared" si="188"/>
        <v>62011.896612456003</v>
      </c>
      <c r="I748" s="89">
        <f t="shared" si="188"/>
        <v>74000.500740166011</v>
      </c>
      <c r="J748" s="89">
        <f t="shared" si="188"/>
        <v>86380.338774016011</v>
      </c>
      <c r="K748" s="89">
        <f t="shared" si="188"/>
        <v>98799.244750947997</v>
      </c>
      <c r="M748" s="32"/>
      <c r="N748" s="9"/>
      <c r="O748" s="1"/>
      <c r="P748" s="6"/>
      <c r="Q748" s="6"/>
      <c r="R748" s="1"/>
      <c r="S748" s="1"/>
      <c r="T748" s="1"/>
      <c r="U748" s="1"/>
      <c r="V748" s="1"/>
      <c r="W748" s="1"/>
      <c r="X748" s="3"/>
      <c r="Y748" s="3"/>
      <c r="Z748" s="3"/>
      <c r="AA748" s="3"/>
      <c r="AB748" s="3"/>
      <c r="AC748" s="3"/>
      <c r="AD748" s="3"/>
      <c r="AE748" s="3"/>
      <c r="AF748" s="3"/>
      <c r="AG748" s="3"/>
    </row>
    <row r="749" spans="1:35" ht="14.5" hidden="1" outlineLevel="1">
      <c r="A749" s="32"/>
      <c r="B749" s="5"/>
      <c r="C749" s="5"/>
      <c r="D749" s="5"/>
      <c r="E749" s="5"/>
      <c r="F749" s="5"/>
      <c r="G749" s="5"/>
      <c r="H749" s="5"/>
      <c r="I749" s="5"/>
      <c r="J749" s="5"/>
      <c r="K749" s="5"/>
      <c r="L749" s="5"/>
      <c r="M749" s="10" t="s">
        <v>9</v>
      </c>
      <c r="N749" s="5"/>
      <c r="O749" s="5"/>
      <c r="P749" s="5"/>
      <c r="Q749" s="5"/>
      <c r="R749" s="5"/>
      <c r="S749" s="5"/>
      <c r="T749" s="5"/>
    </row>
    <row r="750" spans="1:35" hidden="1" outlineLevel="1">
      <c r="A750" s="10" t="s">
        <v>99</v>
      </c>
      <c r="B750" s="6"/>
      <c r="C750" s="6"/>
      <c r="D750" s="6"/>
      <c r="E750" s="6"/>
      <c r="F750" s="6"/>
      <c r="G750" s="6"/>
      <c r="H750" s="6"/>
      <c r="I750" s="6"/>
      <c r="J750" s="9" t="s">
        <v>102</v>
      </c>
      <c r="K750" s="6"/>
      <c r="L750" s="55"/>
      <c r="M750" s="5"/>
      <c r="N750" s="5"/>
      <c r="O750" s="5"/>
      <c r="P750" s="5"/>
      <c r="Q750" s="5"/>
      <c r="R750" s="5"/>
      <c r="S750" s="5"/>
      <c r="T750" s="5"/>
    </row>
    <row r="751" spans="1:35" ht="14.5" hidden="1" outlineLevel="1">
      <c r="A751" s="21"/>
      <c r="B751" s="21">
        <v>2010</v>
      </c>
      <c r="C751" s="21">
        <v>2020</v>
      </c>
      <c r="D751" s="21">
        <v>2030</v>
      </c>
      <c r="E751" s="21">
        <v>2040</v>
      </c>
      <c r="F751" s="21">
        <v>2050</v>
      </c>
      <c r="G751" s="21">
        <v>2060</v>
      </c>
      <c r="H751" s="21">
        <v>2070</v>
      </c>
      <c r="I751" s="21">
        <v>2080</v>
      </c>
      <c r="J751" s="21">
        <v>2090</v>
      </c>
      <c r="K751" s="21">
        <v>2100</v>
      </c>
      <c r="M751" s="32"/>
      <c r="N751" s="56"/>
      <c r="O751" s="16"/>
      <c r="P751" s="56"/>
      <c r="Q751" s="56"/>
      <c r="R751" s="56"/>
      <c r="S751" s="56"/>
      <c r="T751" s="56"/>
      <c r="U751" s="56"/>
      <c r="V751" s="56"/>
      <c r="W751" s="57"/>
    </row>
    <row r="752" spans="1:35" ht="14.5" hidden="1" outlineLevel="1">
      <c r="A752" s="21" t="s">
        <v>89</v>
      </c>
      <c r="B752" s="87">
        <f>'[4]Container data'!$H$46</f>
        <v>3.9252292421518119E-4</v>
      </c>
      <c r="C752" s="87">
        <f>'[4]Container data'!$H$51</f>
        <v>3.4260295150494397E-4</v>
      </c>
      <c r="D752" s="87">
        <f>'[4]Container data'!$H$52</f>
        <v>2.9454618701663327E-4</v>
      </c>
      <c r="E752" s="87">
        <f>'[4]Container data'!$H$53</f>
        <v>2.5323032362955432E-4</v>
      </c>
      <c r="F752" s="87">
        <f>'[4]Container data'!$H$54</f>
        <v>2.1770981812746271E-4</v>
      </c>
      <c r="G752" s="87">
        <f>'[4]Container data'!$H$55</f>
        <v>1.871717582228811E-4</v>
      </c>
      <c r="H752" s="87">
        <f>'[4]Container data'!$H$56</f>
        <v>1.6334475517693094E-4</v>
      </c>
      <c r="I752" s="87">
        <f>'[4]Container data'!$H$56</f>
        <v>1.6334475517693094E-4</v>
      </c>
      <c r="J752" s="87">
        <f>'[4]Container data'!$H$58</f>
        <v>1.2631097848279306E-4</v>
      </c>
      <c r="K752" s="87">
        <f>'[4]Container data'!$H$59</f>
        <v>1.1192070969008277E-4</v>
      </c>
      <c r="M752" s="32"/>
      <c r="N752" s="6"/>
      <c r="O752" s="1"/>
      <c r="P752" s="6"/>
      <c r="Q752" s="6"/>
      <c r="R752" s="1"/>
      <c r="S752" s="1"/>
      <c r="T752" s="1"/>
      <c r="U752" s="1"/>
      <c r="V752" s="1"/>
      <c r="W752" s="1"/>
      <c r="X752" s="3"/>
      <c r="Y752" s="3"/>
      <c r="Z752" s="3"/>
      <c r="AA752" s="3"/>
      <c r="AB752" s="3"/>
      <c r="AC752" s="3"/>
      <c r="AD752" s="3"/>
      <c r="AE752" s="3"/>
      <c r="AF752" s="3"/>
      <c r="AG752" s="3"/>
    </row>
    <row r="753" spans="1:35" ht="14.5" hidden="1" outlineLevel="1">
      <c r="A753" s="79"/>
      <c r="B753" s="86"/>
      <c r="C753" s="2"/>
      <c r="D753" s="2"/>
      <c r="E753" s="2"/>
      <c r="F753" s="2"/>
      <c r="G753" s="2"/>
      <c r="H753" s="2"/>
      <c r="I753" s="2"/>
      <c r="J753" s="2"/>
      <c r="K753" s="2"/>
      <c r="M753" s="32"/>
      <c r="N753" s="6"/>
      <c r="O753" s="1"/>
      <c r="P753" s="6"/>
      <c r="Q753" s="6"/>
      <c r="R753" s="1"/>
      <c r="S753" s="1"/>
      <c r="T753" s="1"/>
      <c r="U753" s="1"/>
      <c r="V753" s="1"/>
      <c r="W753" s="1"/>
      <c r="X753" s="3"/>
      <c r="Y753" s="3"/>
      <c r="Z753" s="3"/>
      <c r="AA753" s="3"/>
      <c r="AB753" s="3"/>
      <c r="AC753" s="3"/>
      <c r="AD753" s="3"/>
      <c r="AE753" s="3"/>
      <c r="AF753" s="3"/>
      <c r="AG753" s="3"/>
    </row>
    <row r="754" spans="1:35" collapsed="1">
      <c r="A754" s="10" t="s">
        <v>100</v>
      </c>
      <c r="B754" s="6"/>
      <c r="C754" s="6"/>
      <c r="D754" s="6"/>
      <c r="E754" s="6"/>
      <c r="F754" s="6"/>
      <c r="G754" s="6"/>
      <c r="H754" s="6"/>
      <c r="I754" s="6"/>
      <c r="J754" s="9" t="s">
        <v>104</v>
      </c>
      <c r="K754" s="6"/>
      <c r="L754" s="55"/>
      <c r="M754" s="5"/>
      <c r="N754" s="5"/>
      <c r="O754" s="5"/>
      <c r="P754" s="5"/>
      <c r="Q754" s="5"/>
      <c r="R754" s="5"/>
      <c r="S754" s="5"/>
      <c r="T754" s="5"/>
    </row>
    <row r="755" spans="1:35" ht="14.5">
      <c r="A755" s="84"/>
      <c r="B755" s="84">
        <v>2010</v>
      </c>
      <c r="C755" s="84">
        <v>2020</v>
      </c>
      <c r="D755" s="84">
        <v>2030</v>
      </c>
      <c r="E755" s="84">
        <v>2040</v>
      </c>
      <c r="F755" s="84">
        <v>2050</v>
      </c>
      <c r="G755" s="84">
        <v>2060</v>
      </c>
      <c r="H755" s="84">
        <v>2070</v>
      </c>
      <c r="I755" s="84">
        <v>2080</v>
      </c>
      <c r="J755" s="84">
        <v>2090</v>
      </c>
      <c r="K755" s="84">
        <v>2100</v>
      </c>
      <c r="L755" s="84">
        <v>2110</v>
      </c>
      <c r="M755" s="84">
        <v>2120</v>
      </c>
      <c r="N755" s="84">
        <v>2130</v>
      </c>
      <c r="O755" s="84">
        <v>2140</v>
      </c>
      <c r="P755" s="84">
        <v>2150</v>
      </c>
      <c r="Q755" s="56"/>
      <c r="R755" s="56"/>
      <c r="S755" s="56"/>
      <c r="T755" s="56"/>
      <c r="U755" s="56"/>
      <c r="V755" s="56"/>
      <c r="W755" s="57"/>
    </row>
    <row r="756" spans="1:35" ht="14.5">
      <c r="A756" s="84" t="s">
        <v>5</v>
      </c>
      <c r="B756" s="90">
        <f>B738*B$752</f>
        <v>6.1268312991709907E-2</v>
      </c>
      <c r="C756" s="90">
        <f t="shared" ref="C756:K756" si="189">C738*C$752</f>
        <v>0.1244507747894583</v>
      </c>
      <c r="D756" s="90">
        <f t="shared" si="189"/>
        <v>0.20126079920410497</v>
      </c>
      <c r="E756" s="90">
        <f t="shared" si="189"/>
        <v>0.31892961833506361</v>
      </c>
      <c r="F756" s="90">
        <f t="shared" si="189"/>
        <v>0.47093261261027242</v>
      </c>
      <c r="G756" s="90">
        <f t="shared" si="189"/>
        <v>0.64083944575345775</v>
      </c>
      <c r="H756" s="90">
        <f t="shared" si="189"/>
        <v>0.81616263939106382</v>
      </c>
      <c r="I756" s="90">
        <f t="shared" si="189"/>
        <v>1.1092830155301427</v>
      </c>
      <c r="J756" s="90">
        <f t="shared" si="189"/>
        <v>1.1199892503513968</v>
      </c>
      <c r="K756" s="90">
        <f t="shared" si="189"/>
        <v>1.2710371796874307</v>
      </c>
      <c r="M756" s="32"/>
      <c r="N756" s="6"/>
      <c r="O756" s="1"/>
      <c r="P756" s="6"/>
      <c r="Q756" s="6"/>
      <c r="R756" s="1"/>
      <c r="S756" s="1"/>
      <c r="T756" s="1"/>
      <c r="U756" s="1"/>
      <c r="V756" s="1"/>
      <c r="W756" s="1"/>
      <c r="X756" s="3"/>
      <c r="Y756" s="3"/>
      <c r="Z756" s="3"/>
      <c r="AA756" s="3"/>
      <c r="AB756" s="3"/>
      <c r="AC756" s="3"/>
      <c r="AD756" s="3"/>
      <c r="AE756" s="3"/>
      <c r="AF756" s="3"/>
      <c r="AG756" s="3"/>
      <c r="AH756" s="3"/>
      <c r="AI756" s="3"/>
    </row>
    <row r="757" spans="1:35" ht="14.5">
      <c r="A757" s="84" t="s">
        <v>6</v>
      </c>
      <c r="B757" s="90">
        <f t="shared" ref="B757:K765" si="190">B739*B$752</f>
        <v>0.43748531540902241</v>
      </c>
      <c r="C757" s="90">
        <f t="shared" si="190"/>
        <v>1.2249148356095683</v>
      </c>
      <c r="D757" s="90">
        <f t="shared" si="190"/>
        <v>1.7469854630110797</v>
      </c>
      <c r="E757" s="90">
        <f t="shared" si="190"/>
        <v>1.9612797316492139</v>
      </c>
      <c r="F757" s="90">
        <f t="shared" si="190"/>
        <v>1.9985280768894629</v>
      </c>
      <c r="G757" s="90">
        <f t="shared" si="190"/>
        <v>1.9351417480030089</v>
      </c>
      <c r="H757" s="90">
        <f t="shared" si="190"/>
        <v>1.8252485385622115</v>
      </c>
      <c r="I757" s="90">
        <f t="shared" si="190"/>
        <v>1.9107649667582123</v>
      </c>
      <c r="J757" s="90">
        <f t="shared" si="190"/>
        <v>1.5008950060851176</v>
      </c>
      <c r="K757" s="90">
        <f t="shared" si="190"/>
        <v>1.2947256831828771</v>
      </c>
      <c r="M757" s="32"/>
      <c r="N757" s="6"/>
      <c r="O757" s="1"/>
      <c r="P757" s="6"/>
      <c r="Q757" s="6"/>
      <c r="R757" s="1"/>
      <c r="S757" s="1"/>
      <c r="T757" s="1"/>
      <c r="U757" s="1"/>
      <c r="V757" s="1"/>
      <c r="W757" s="1"/>
      <c r="X757" s="3"/>
      <c r="Y757" s="3"/>
      <c r="Z757" s="3"/>
      <c r="AA757" s="3"/>
      <c r="AB757" s="3"/>
      <c r="AC757" s="3"/>
      <c r="AD757" s="3"/>
      <c r="AE757" s="3"/>
      <c r="AF757" s="3"/>
      <c r="AG757" s="3"/>
      <c r="AH757" s="3"/>
      <c r="AI757" s="3"/>
    </row>
    <row r="758" spans="1:35" ht="14.5">
      <c r="A758" s="84" t="s">
        <v>11</v>
      </c>
      <c r="B758" s="90">
        <f t="shared" si="190"/>
        <v>0.70072595862637566</v>
      </c>
      <c r="C758" s="90">
        <f t="shared" si="190"/>
        <v>0.95768467714805716</v>
      </c>
      <c r="D758" s="90">
        <f t="shared" si="190"/>
        <v>1.1554531394762644</v>
      </c>
      <c r="E758" s="90">
        <f t="shared" si="190"/>
        <v>1.347011006557183</v>
      </c>
      <c r="F758" s="90">
        <f t="shared" si="190"/>
        <v>1.5029583059490348</v>
      </c>
      <c r="G758" s="90">
        <f t="shared" si="190"/>
        <v>1.6330020193171262</v>
      </c>
      <c r="H758" s="90">
        <f t="shared" si="190"/>
        <v>1.7634239784647838</v>
      </c>
      <c r="I758" s="90">
        <f t="shared" si="190"/>
        <v>2.1341561663689177</v>
      </c>
      <c r="J758" s="90">
        <f t="shared" si="190"/>
        <v>1.9650572669528459</v>
      </c>
      <c r="K758" s="90">
        <f t="shared" si="190"/>
        <v>2.0482599882670978</v>
      </c>
      <c r="M758" s="32"/>
      <c r="N758" s="6"/>
      <c r="O758" s="1"/>
      <c r="P758" s="6"/>
      <c r="Q758" s="6"/>
      <c r="R758" s="1"/>
      <c r="S758" s="1"/>
      <c r="T758" s="1"/>
      <c r="U758" s="1"/>
      <c r="V758" s="1"/>
      <c r="W758" s="1"/>
      <c r="X758" s="3"/>
      <c r="Y758" s="3"/>
      <c r="Z758" s="3"/>
      <c r="AA758" s="3"/>
      <c r="AB758" s="3"/>
      <c r="AC758" s="3"/>
      <c r="AD758" s="3"/>
      <c r="AE758" s="3"/>
      <c r="AF758" s="3"/>
      <c r="AG758" s="3"/>
      <c r="AH758" s="3"/>
      <c r="AI758" s="3"/>
    </row>
    <row r="759" spans="1:35" ht="14.5">
      <c r="A759" s="84" t="s">
        <v>2</v>
      </c>
      <c r="B759" s="90">
        <f t="shared" si="190"/>
        <v>0.13139572843430142</v>
      </c>
      <c r="C759" s="90">
        <f t="shared" si="190"/>
        <v>0.238915541929341</v>
      </c>
      <c r="D759" s="90">
        <f t="shared" si="190"/>
        <v>0.29812218949394187</v>
      </c>
      <c r="E759" s="90">
        <f t="shared" si="190"/>
        <v>0.31526398108264336</v>
      </c>
      <c r="F759" s="90">
        <f t="shared" si="190"/>
        <v>0.31212567898178273</v>
      </c>
      <c r="G759" s="90">
        <f t="shared" si="190"/>
        <v>0.31150160567012747</v>
      </c>
      <c r="H759" s="90">
        <f t="shared" si="190"/>
        <v>0.31816581454190318</v>
      </c>
      <c r="I759" s="90">
        <f t="shared" si="190"/>
        <v>0.36647866088779052</v>
      </c>
      <c r="J759" s="90">
        <f t="shared" si="190"/>
        <v>0.3188233542124001</v>
      </c>
      <c r="K759" s="90">
        <f t="shared" si="190"/>
        <v>0.31098466820720205</v>
      </c>
      <c r="M759" s="32"/>
      <c r="N759" s="6"/>
      <c r="O759" s="1"/>
      <c r="P759" s="6"/>
      <c r="Q759" s="6"/>
      <c r="R759" s="1"/>
      <c r="S759" s="1"/>
      <c r="T759" s="1"/>
      <c r="U759" s="1"/>
      <c r="V759" s="1"/>
      <c r="W759" s="1"/>
      <c r="X759" s="3"/>
      <c r="Y759" s="3"/>
      <c r="Z759" s="3"/>
      <c r="AA759" s="3"/>
      <c r="AB759" s="3"/>
      <c r="AC759" s="3"/>
      <c r="AD759" s="3"/>
      <c r="AE759" s="3"/>
      <c r="AF759" s="3"/>
      <c r="AG759" s="3"/>
      <c r="AH759" s="3"/>
      <c r="AI759" s="3"/>
    </row>
    <row r="760" spans="1:35" ht="14.5">
      <c r="A760" s="84" t="s">
        <v>3</v>
      </c>
      <c r="B760" s="90">
        <f t="shared" si="190"/>
        <v>0.24388583376844253</v>
      </c>
      <c r="C760" s="90">
        <f t="shared" si="190"/>
        <v>0.38045053653889749</v>
      </c>
      <c r="D760" s="90">
        <f t="shared" si="190"/>
        <v>0.46071018321843676</v>
      </c>
      <c r="E760" s="90">
        <f t="shared" si="190"/>
        <v>0.53982465372613642</v>
      </c>
      <c r="F760" s="90">
        <f t="shared" si="190"/>
        <v>0.60661080594888361</v>
      </c>
      <c r="G760" s="90">
        <f t="shared" si="190"/>
        <v>0.6432228191220839</v>
      </c>
      <c r="H760" s="90">
        <f t="shared" si="190"/>
        <v>0.67226374130537114</v>
      </c>
      <c r="I760" s="90">
        <f t="shared" si="190"/>
        <v>0.79046043846289449</v>
      </c>
      <c r="J760" s="90">
        <f t="shared" si="190"/>
        <v>0.69931488526553309</v>
      </c>
      <c r="K760" s="90">
        <f t="shared" si="190"/>
        <v>0.68279973991881504</v>
      </c>
      <c r="M760" s="32"/>
      <c r="N760" s="6"/>
      <c r="O760" s="1"/>
      <c r="P760" s="6"/>
      <c r="Q760" s="6"/>
      <c r="R760" s="1"/>
      <c r="S760" s="1"/>
      <c r="T760" s="1"/>
      <c r="U760" s="1"/>
      <c r="V760" s="1"/>
      <c r="W760" s="1"/>
      <c r="X760" s="3"/>
      <c r="Y760" s="3"/>
      <c r="Z760" s="3"/>
      <c r="AA760" s="3"/>
      <c r="AB760" s="3"/>
      <c r="AC760" s="3"/>
      <c r="AD760" s="3"/>
      <c r="AE760" s="3"/>
      <c r="AF760" s="3"/>
      <c r="AG760" s="3"/>
      <c r="AH760" s="3"/>
      <c r="AI760" s="3"/>
    </row>
    <row r="761" spans="1:35" ht="14.5">
      <c r="A761" s="84" t="s">
        <v>4</v>
      </c>
      <c r="B761" s="90">
        <f t="shared" si="190"/>
        <v>0.1352118909584136</v>
      </c>
      <c r="C761" s="90">
        <f t="shared" si="190"/>
        <v>0.21822661109798441</v>
      </c>
      <c r="D761" s="90">
        <f t="shared" si="190"/>
        <v>0.28667418999875532</v>
      </c>
      <c r="E761" s="90">
        <f t="shared" si="190"/>
        <v>0.36373136403691314</v>
      </c>
      <c r="F761" s="90">
        <f t="shared" si="190"/>
        <v>0.42793330323174389</v>
      </c>
      <c r="G761" s="90">
        <f t="shared" si="190"/>
        <v>0.47392456018226908</v>
      </c>
      <c r="H761" s="90">
        <f t="shared" si="190"/>
        <v>0.51574718950375575</v>
      </c>
      <c r="I761" s="90">
        <f t="shared" si="190"/>
        <v>0.6334217630605089</v>
      </c>
      <c r="J761" s="90">
        <f t="shared" si="190"/>
        <v>0.59213240110128684</v>
      </c>
      <c r="K761" s="90">
        <f t="shared" si="190"/>
        <v>0.61886534794677961</v>
      </c>
      <c r="M761" s="32"/>
      <c r="N761" s="6"/>
      <c r="O761" s="1"/>
      <c r="P761" s="6"/>
      <c r="Q761" s="6"/>
      <c r="R761" s="1"/>
      <c r="S761" s="1"/>
      <c r="T761" s="1"/>
      <c r="U761" s="1"/>
      <c r="V761" s="1"/>
      <c r="W761" s="1"/>
      <c r="X761" s="3"/>
      <c r="Y761" s="3"/>
      <c r="Z761" s="3"/>
      <c r="AA761" s="3"/>
      <c r="AB761" s="3"/>
      <c r="AC761" s="3"/>
      <c r="AD761" s="3"/>
      <c r="AE761" s="3"/>
      <c r="AF761" s="3"/>
      <c r="AG761" s="3"/>
      <c r="AH761" s="3"/>
      <c r="AI761" s="3"/>
    </row>
    <row r="762" spans="1:35" ht="14.5">
      <c r="A762" s="84" t="s">
        <v>0</v>
      </c>
      <c r="B762" s="90">
        <f t="shared" si="190"/>
        <v>0.63049924916032996</v>
      </c>
      <c r="C762" s="90">
        <f t="shared" si="190"/>
        <v>0.81532187419907232</v>
      </c>
      <c r="D762" s="90">
        <f t="shared" si="190"/>
        <v>0.93693769577807018</v>
      </c>
      <c r="E762" s="90">
        <f t="shared" si="190"/>
        <v>1.0814788272647831</v>
      </c>
      <c r="F762" s="90">
        <f t="shared" si="190"/>
        <v>1.2265510104816926</v>
      </c>
      <c r="G762" s="90">
        <f t="shared" si="190"/>
        <v>1.3693534448701494</v>
      </c>
      <c r="H762" s="90">
        <f t="shared" si="190"/>
        <v>1.5349538318027003</v>
      </c>
      <c r="I762" s="90">
        <f t="shared" si="190"/>
        <v>1.9408707148388344</v>
      </c>
      <c r="J762" s="90">
        <f t="shared" si="190"/>
        <v>1.8594149196909435</v>
      </c>
      <c r="K762" s="90">
        <f t="shared" si="190"/>
        <v>2.0008552333884246</v>
      </c>
      <c r="M762" s="32"/>
      <c r="N762" s="6"/>
      <c r="O762" s="1"/>
      <c r="P762" s="6"/>
      <c r="Q762" s="6"/>
      <c r="R762" s="1"/>
      <c r="S762" s="1"/>
      <c r="T762" s="1"/>
      <c r="U762" s="1"/>
      <c r="V762" s="1"/>
      <c r="W762" s="1"/>
      <c r="X762" s="3"/>
      <c r="Y762" s="3"/>
      <c r="Z762" s="3"/>
      <c r="AA762" s="3"/>
      <c r="AB762" s="3"/>
      <c r="AC762" s="3"/>
      <c r="AD762" s="3"/>
      <c r="AE762" s="3"/>
      <c r="AF762" s="3"/>
      <c r="AG762" s="3"/>
      <c r="AH762" s="3"/>
      <c r="AI762" s="3"/>
    </row>
    <row r="763" spans="1:35" ht="14.5">
      <c r="A763" s="84" t="s">
        <v>1</v>
      </c>
      <c r="B763" s="90">
        <f t="shared" si="190"/>
        <v>0.18382531133634503</v>
      </c>
      <c r="C763" s="90">
        <f t="shared" si="190"/>
        <v>0.2004907713657498</v>
      </c>
      <c r="D763" s="90">
        <f t="shared" si="190"/>
        <v>0.19554354020019807</v>
      </c>
      <c r="E763" s="90">
        <f t="shared" si="190"/>
        <v>0.19887619780392182</v>
      </c>
      <c r="F763" s="90">
        <f t="shared" si="190"/>
        <v>0.20285050629447385</v>
      </c>
      <c r="G763" s="90">
        <f t="shared" si="190"/>
        <v>0.20630872886149465</v>
      </c>
      <c r="H763" s="90">
        <f t="shared" si="190"/>
        <v>0.21149540176537174</v>
      </c>
      <c r="I763" s="90">
        <f t="shared" si="190"/>
        <v>0.24427204089168902</v>
      </c>
      <c r="J763" s="90">
        <f t="shared" si="190"/>
        <v>0.21682996217287917</v>
      </c>
      <c r="K763" s="90">
        <f t="shared" si="190"/>
        <v>0.22136325092524831</v>
      </c>
      <c r="M763" s="32"/>
      <c r="N763" s="6"/>
      <c r="O763" s="1"/>
      <c r="P763" s="6"/>
      <c r="Q763" s="6"/>
      <c r="R763" s="1"/>
      <c r="S763" s="1"/>
      <c r="T763" s="1"/>
      <c r="U763" s="1"/>
      <c r="V763" s="1"/>
      <c r="W763" s="1"/>
      <c r="X763" s="3"/>
      <c r="Y763" s="3"/>
      <c r="Z763" s="3"/>
      <c r="AA763" s="3"/>
      <c r="AB763" s="3"/>
      <c r="AC763" s="3"/>
      <c r="AD763" s="3"/>
      <c r="AE763" s="3"/>
      <c r="AF763" s="3"/>
      <c r="AG763" s="3"/>
      <c r="AH763" s="3"/>
      <c r="AI763" s="3"/>
    </row>
    <row r="764" spans="1:35" ht="14.5">
      <c r="A764" s="84" t="s">
        <v>7</v>
      </c>
      <c r="B764" s="90">
        <f t="shared" si="190"/>
        <v>0.17656067629334418</v>
      </c>
      <c r="C764" s="90">
        <f t="shared" si="190"/>
        <v>0.28958707739445183</v>
      </c>
      <c r="D764" s="90">
        <f t="shared" si="190"/>
        <v>0.3837346443353512</v>
      </c>
      <c r="E764" s="90">
        <f t="shared" si="190"/>
        <v>0.47922883022225377</v>
      </c>
      <c r="F764" s="90">
        <f t="shared" si="190"/>
        <v>0.57203880750635461</v>
      </c>
      <c r="G764" s="90">
        <f t="shared" si="190"/>
        <v>0.63503448366006854</v>
      </c>
      <c r="H764" s="90">
        <f t="shared" si="190"/>
        <v>0.68720726251197783</v>
      </c>
      <c r="I764" s="90">
        <f t="shared" si="190"/>
        <v>0.82059312716713351</v>
      </c>
      <c r="J764" s="90">
        <f t="shared" si="190"/>
        <v>0.73174769871923784</v>
      </c>
      <c r="K764" s="90">
        <f t="shared" si="190"/>
        <v>0.73378449104632615</v>
      </c>
      <c r="M764" s="32"/>
      <c r="N764" s="6"/>
      <c r="O764" s="1"/>
      <c r="P764" s="6"/>
      <c r="Q764" s="6"/>
      <c r="R764" s="1"/>
      <c r="S764" s="1"/>
      <c r="T764" s="1"/>
      <c r="U764" s="1"/>
      <c r="V764" s="1"/>
      <c r="W764" s="1"/>
      <c r="X764" s="3"/>
      <c r="Y764" s="3"/>
      <c r="Z764" s="3"/>
      <c r="AA764" s="3"/>
      <c r="AB764" s="3"/>
      <c r="AC764" s="3"/>
      <c r="AD764" s="3"/>
      <c r="AE764" s="3"/>
      <c r="AF764" s="3"/>
      <c r="AG764" s="3"/>
    </row>
    <row r="765" spans="1:35" ht="14.5">
      <c r="A765" s="84" t="s">
        <v>8</v>
      </c>
      <c r="B765" s="90">
        <f t="shared" si="190"/>
        <v>0.19505457686012057</v>
      </c>
      <c r="C765" s="90">
        <f t="shared" si="190"/>
        <v>0.53831990710404365</v>
      </c>
      <c r="D765" s="90">
        <f t="shared" si="190"/>
        <v>0.9659504254447806</v>
      </c>
      <c r="E765" s="90">
        <f t="shared" si="190"/>
        <v>1.3026688947345899</v>
      </c>
      <c r="F765" s="90">
        <f t="shared" si="190"/>
        <v>1.5250499519198009</v>
      </c>
      <c r="G765" s="90">
        <f t="shared" si="190"/>
        <v>1.6589265844348489</v>
      </c>
      <c r="H765" s="90">
        <f t="shared" si="190"/>
        <v>1.7846496723696397</v>
      </c>
      <c r="I765" s="90">
        <f t="shared" si="190"/>
        <v>2.1372927824065902</v>
      </c>
      <c r="J765" s="90">
        <f t="shared" si="190"/>
        <v>1.9065803676694699</v>
      </c>
      <c r="K765" s="90">
        <f t="shared" si="190"/>
        <v>1.8750060068000849</v>
      </c>
      <c r="M765" s="32"/>
      <c r="N765" s="9" t="s">
        <v>9</v>
      </c>
      <c r="O765" s="1"/>
      <c r="P765" s="6"/>
      <c r="Q765" s="6"/>
      <c r="R765" s="1"/>
      <c r="S765" s="1"/>
      <c r="T765" s="1"/>
      <c r="U765" s="1"/>
      <c r="V765" s="1"/>
      <c r="W765" s="1"/>
      <c r="X765" s="3"/>
      <c r="Y765" s="3"/>
      <c r="Z765" s="3"/>
      <c r="AA765" s="3"/>
      <c r="AB765" s="3"/>
      <c r="AC765" s="3"/>
      <c r="AD765" s="3"/>
      <c r="AE765" s="3"/>
      <c r="AF765" s="3"/>
      <c r="AG765" s="3"/>
    </row>
    <row r="766" spans="1:35" ht="14.5">
      <c r="A766" s="84" t="s">
        <v>89</v>
      </c>
      <c r="B766" s="90">
        <f>SUM(B756:B765)</f>
        <v>2.8959128538384054</v>
      </c>
      <c r="C766" s="90">
        <f t="shared" ref="C766:K766" si="191">SUM(C756:C765)</f>
        <v>4.9883626071766241</v>
      </c>
      <c r="D766" s="90">
        <f t="shared" si="191"/>
        <v>6.6313722701609823</v>
      </c>
      <c r="E766" s="90">
        <f t="shared" si="191"/>
        <v>7.9082931054127021</v>
      </c>
      <c r="F766" s="90">
        <f t="shared" si="191"/>
        <v>8.8455790598135025</v>
      </c>
      <c r="G766" s="90">
        <f t="shared" si="191"/>
        <v>9.5072554398746334</v>
      </c>
      <c r="H766" s="90">
        <f t="shared" si="191"/>
        <v>10.129318070218778</v>
      </c>
      <c r="I766" s="90">
        <f t="shared" si="191"/>
        <v>12.087593676372714</v>
      </c>
      <c r="J766" s="90">
        <f t="shared" si="191"/>
        <v>10.910785112221109</v>
      </c>
      <c r="K766" s="90">
        <f t="shared" si="191"/>
        <v>11.057681589370286</v>
      </c>
      <c r="M766" s="32"/>
      <c r="N766" s="9"/>
      <c r="O766" s="1"/>
      <c r="P766" s="6"/>
      <c r="Q766" s="6"/>
      <c r="R766" s="1"/>
      <c r="S766" s="1"/>
      <c r="T766" s="1"/>
      <c r="U766" s="1"/>
      <c r="V766" s="1"/>
      <c r="W766" s="1"/>
      <c r="X766" s="3"/>
      <c r="Y766" s="3"/>
      <c r="Z766" s="3"/>
      <c r="AA766" s="3"/>
      <c r="AB766" s="3"/>
      <c r="AC766" s="3"/>
      <c r="AD766" s="3"/>
      <c r="AE766" s="3"/>
      <c r="AF766" s="3"/>
      <c r="AG766" s="3"/>
    </row>
    <row r="767" spans="1:35" ht="14.5">
      <c r="A767" s="79"/>
      <c r="B767" s="1"/>
      <c r="C767" s="1"/>
      <c r="D767" s="1"/>
      <c r="E767" s="1"/>
      <c r="F767" s="1"/>
      <c r="G767" s="1"/>
      <c r="H767" s="1"/>
      <c r="I767" s="1"/>
      <c r="J767" s="1"/>
      <c r="K767" s="1"/>
      <c r="M767" s="32"/>
      <c r="N767" s="9"/>
      <c r="O767" s="1"/>
      <c r="P767" s="6"/>
      <c r="Q767" s="6"/>
      <c r="R767" s="1"/>
      <c r="S767" s="1"/>
      <c r="T767" s="1"/>
      <c r="U767" s="1"/>
      <c r="V767" s="1"/>
      <c r="W767" s="1"/>
      <c r="X767" s="3"/>
      <c r="Y767" s="3"/>
      <c r="Z767" s="3"/>
      <c r="AA767" s="3"/>
      <c r="AB767" s="3"/>
      <c r="AC767" s="3"/>
      <c r="AD767" s="3"/>
      <c r="AE767" s="3"/>
      <c r="AF767" s="3"/>
      <c r="AG767" s="3"/>
    </row>
    <row r="768" spans="1:35">
      <c r="A768" s="8" t="s">
        <v>136</v>
      </c>
    </row>
    <row r="769" spans="1:27" ht="14.5">
      <c r="A769" s="129"/>
      <c r="B769" s="129">
        <v>2010</v>
      </c>
      <c r="C769" s="129">
        <v>2020</v>
      </c>
      <c r="D769" s="129">
        <v>2030</v>
      </c>
      <c r="E769" s="129">
        <v>2040</v>
      </c>
      <c r="F769" s="129">
        <v>2050</v>
      </c>
      <c r="G769" s="129">
        <v>2060</v>
      </c>
      <c r="H769" s="129">
        <v>2070</v>
      </c>
      <c r="I769" s="129">
        <v>2080</v>
      </c>
      <c r="J769" s="129">
        <v>2090</v>
      </c>
      <c r="K769" s="129">
        <v>2100</v>
      </c>
    </row>
    <row r="770" spans="1:27" ht="14.5">
      <c r="A770" s="129" t="s">
        <v>5</v>
      </c>
      <c r="B770" s="138">
        <f t="shared" ref="B770:B779" si="192">B$780*B53/B$63</f>
        <v>0.10385861747967255</v>
      </c>
      <c r="C770" s="138">
        <f t="shared" ref="C770:K770" si="193">C$780*C53/C$63</f>
        <v>0.21106827314658783</v>
      </c>
      <c r="D770" s="138">
        <f t="shared" si="193"/>
        <v>0.34140661168050274</v>
      </c>
      <c r="E770" s="138">
        <f t="shared" si="193"/>
        <v>0.54075990741963997</v>
      </c>
      <c r="F770" s="138">
        <f t="shared" si="193"/>
        <v>0.79802942694093959</v>
      </c>
      <c r="G770" s="138">
        <f t="shared" si="193"/>
        <v>1.085265060310779</v>
      </c>
      <c r="H770" s="138">
        <f t="shared" si="193"/>
        <v>1.3813893254114769</v>
      </c>
      <c r="I770" s="138">
        <f t="shared" si="193"/>
        <v>1.8767377953720585</v>
      </c>
      <c r="J770" s="138">
        <f t="shared" si="193"/>
        <v>1.8943158951273971</v>
      </c>
      <c r="K770" s="138">
        <f t="shared" si="193"/>
        <v>2.1492696730685772</v>
      </c>
    </row>
    <row r="771" spans="1:27" ht="14.5">
      <c r="A771" s="129" t="s">
        <v>6</v>
      </c>
      <c r="B771" s="138">
        <f t="shared" si="192"/>
        <v>0.74160063836240264</v>
      </c>
      <c r="C771" s="138">
        <f t="shared" ref="C771:K771" si="194">C$780*C54/C$63</f>
        <v>2.077453190156016</v>
      </c>
      <c r="D771" s="138">
        <f t="shared" si="194"/>
        <v>2.9634801707055032</v>
      </c>
      <c r="E771" s="138">
        <f t="shared" si="194"/>
        <v>3.3254404267853577</v>
      </c>
      <c r="F771" s="138">
        <f t="shared" si="194"/>
        <v>3.3866506018459743</v>
      </c>
      <c r="G771" s="138">
        <f t="shared" si="194"/>
        <v>3.2771729951597779</v>
      </c>
      <c r="H771" s="138">
        <f t="shared" si="194"/>
        <v>3.089309318635229</v>
      </c>
      <c r="I771" s="138">
        <f t="shared" si="194"/>
        <v>3.2327231022050467</v>
      </c>
      <c r="J771" s="138">
        <f t="shared" si="194"/>
        <v>2.5385683532697518</v>
      </c>
      <c r="K771" s="138">
        <f t="shared" si="194"/>
        <v>2.1893259223874701</v>
      </c>
    </row>
    <row r="772" spans="1:27" ht="14.5">
      <c r="A772" s="129" t="s">
        <v>11</v>
      </c>
      <c r="B772" s="138">
        <f t="shared" si="192"/>
        <v>1.187831453836518</v>
      </c>
      <c r="C772" s="138">
        <f t="shared" ref="C772:K772" si="195">C$780*C55/C$63</f>
        <v>1.6242313586762021</v>
      </c>
      <c r="D772" s="138">
        <f t="shared" si="195"/>
        <v>1.9600406182633545</v>
      </c>
      <c r="E772" s="138">
        <f t="shared" si="195"/>
        <v>2.283919414577043</v>
      </c>
      <c r="F772" s="138">
        <f t="shared" si="195"/>
        <v>2.5468717253719264</v>
      </c>
      <c r="G772" s="138">
        <f t="shared" si="195"/>
        <v>2.7654977338327527</v>
      </c>
      <c r="H772" s="138">
        <f t="shared" si="195"/>
        <v>2.9846686707484711</v>
      </c>
      <c r="I772" s="138">
        <f t="shared" si="195"/>
        <v>3.6106669646760232</v>
      </c>
      <c r="J772" s="138">
        <f t="shared" si="195"/>
        <v>3.3236383424720013</v>
      </c>
      <c r="K772" s="138">
        <f t="shared" si="195"/>
        <v>3.4635203011330193</v>
      </c>
    </row>
    <row r="773" spans="1:27" ht="14.5">
      <c r="A773" s="129" t="s">
        <v>2</v>
      </c>
      <c r="B773" s="138">
        <f t="shared" si="192"/>
        <v>0.22273468994923257</v>
      </c>
      <c r="C773" s="138">
        <f t="shared" ref="C773:K773" si="196">C$780*C56/C$63</f>
        <v>0.40520029664916724</v>
      </c>
      <c r="D773" s="138">
        <f t="shared" si="196"/>
        <v>0.50571639874429908</v>
      </c>
      <c r="E773" s="138">
        <f t="shared" si="196"/>
        <v>0.53454465004843443</v>
      </c>
      <c r="F773" s="138">
        <f t="shared" si="196"/>
        <v>0.52891957375973508</v>
      </c>
      <c r="G773" s="138">
        <f t="shared" si="196"/>
        <v>0.5275296505305227</v>
      </c>
      <c r="H773" s="138">
        <f t="shared" si="196"/>
        <v>0.53850891808396206</v>
      </c>
      <c r="I773" s="138">
        <f t="shared" si="196"/>
        <v>0.62002603885245089</v>
      </c>
      <c r="J773" s="138">
        <f t="shared" si="196"/>
        <v>0.53924816459880454</v>
      </c>
      <c r="K773" s="138">
        <f t="shared" si="196"/>
        <v>0.52586181336678239</v>
      </c>
    </row>
    <row r="774" spans="1:27" ht="14.5">
      <c r="A774" s="129" t="s">
        <v>3</v>
      </c>
      <c r="B774" s="138">
        <f t="shared" si="192"/>
        <v>0.41342162500043017</v>
      </c>
      <c r="C774" s="138">
        <f t="shared" ref="C774:K774" si="197">C$780*C57/C$63</f>
        <v>0.64524337354113337</v>
      </c>
      <c r="D774" s="138">
        <f t="shared" si="197"/>
        <v>0.78152080902649013</v>
      </c>
      <c r="E774" s="138">
        <f t="shared" si="197"/>
        <v>0.91529764872794528</v>
      </c>
      <c r="F774" s="138">
        <f t="shared" si="197"/>
        <v>1.027945954229736</v>
      </c>
      <c r="G774" s="138">
        <f t="shared" si="197"/>
        <v>1.0893013159747917</v>
      </c>
      <c r="H774" s="138">
        <f t="shared" si="197"/>
        <v>1.1378344355400667</v>
      </c>
      <c r="I774" s="138">
        <f t="shared" si="197"/>
        <v>1.3373385870338084</v>
      </c>
      <c r="J774" s="138">
        <f t="shared" si="197"/>
        <v>1.182800015662703</v>
      </c>
      <c r="K774" s="138">
        <f t="shared" si="197"/>
        <v>1.1545852452148642</v>
      </c>
      <c r="N774" s="8" t="s">
        <v>9</v>
      </c>
    </row>
    <row r="775" spans="1:27" ht="14.5">
      <c r="A775" s="129" t="s">
        <v>4</v>
      </c>
      <c r="B775" s="138">
        <f t="shared" si="192"/>
        <v>0.22920363522418499</v>
      </c>
      <c r="C775" s="138">
        <f t="shared" ref="C775:K775" si="198">C$780*C58/C$63</f>
        <v>0.37011191000624594</v>
      </c>
      <c r="D775" s="138">
        <f t="shared" si="198"/>
        <v>0.48629670681408815</v>
      </c>
      <c r="E775" s="138">
        <f t="shared" si="198"/>
        <v>0.61672333779793054</v>
      </c>
      <c r="F775" s="138">
        <f t="shared" si="198"/>
        <v>0.72516398228208567</v>
      </c>
      <c r="G775" s="138">
        <f t="shared" si="198"/>
        <v>0.80259380067381647</v>
      </c>
      <c r="H775" s="138">
        <f t="shared" si="198"/>
        <v>0.87292364022324387</v>
      </c>
      <c r="I775" s="138">
        <f t="shared" si="198"/>
        <v>1.0716530826704607</v>
      </c>
      <c r="J775" s="138">
        <f t="shared" si="198"/>
        <v>1.0015148083556962</v>
      </c>
      <c r="K775" s="138">
        <f t="shared" si="198"/>
        <v>1.0464749145907302</v>
      </c>
    </row>
    <row r="776" spans="1:27" ht="14.5">
      <c r="A776" s="129" t="s">
        <v>0</v>
      </c>
      <c r="B776" s="138">
        <f t="shared" si="192"/>
        <v>1.0687870636918599</v>
      </c>
      <c r="C776" s="138">
        <f t="shared" ref="C776:K776" si="199">C$780*C59/C$63</f>
        <v>1.3827843204429338</v>
      </c>
      <c r="D776" s="138">
        <f t="shared" si="199"/>
        <v>1.5893642742963145</v>
      </c>
      <c r="E776" s="138">
        <f t="shared" si="199"/>
        <v>1.8336973328504085</v>
      </c>
      <c r="F776" s="138">
        <f t="shared" si="199"/>
        <v>2.0784795399561258</v>
      </c>
      <c r="G776" s="138">
        <f t="shared" si="199"/>
        <v>2.3190074499651021</v>
      </c>
      <c r="H776" s="138">
        <f t="shared" si="199"/>
        <v>2.5979734135266144</v>
      </c>
      <c r="I776" s="138">
        <f t="shared" si="199"/>
        <v>3.2836574395110687</v>
      </c>
      <c r="J776" s="138">
        <f t="shared" si="199"/>
        <v>3.1449580760730136</v>
      </c>
      <c r="K776" s="138">
        <f t="shared" si="199"/>
        <v>3.3833608820001837</v>
      </c>
    </row>
    <row r="777" spans="1:27" ht="14.5">
      <c r="A777" s="129" t="s">
        <v>1</v>
      </c>
      <c r="B777" s="138">
        <f t="shared" si="192"/>
        <v>0.3116103865263346</v>
      </c>
      <c r="C777" s="138">
        <f t="shared" ref="C777:K777" si="200">C$780*C60/C$63</f>
        <v>0.34003196015120896</v>
      </c>
      <c r="D777" s="138">
        <f t="shared" si="200"/>
        <v>0.33170820030410642</v>
      </c>
      <c r="E777" s="138">
        <f t="shared" si="200"/>
        <v>0.33720378456488798</v>
      </c>
      <c r="F777" s="138">
        <f t="shared" si="200"/>
        <v>0.34374487762822503</v>
      </c>
      <c r="G777" s="138">
        <f t="shared" si="200"/>
        <v>0.34938494587714292</v>
      </c>
      <c r="H777" s="138">
        <f t="shared" si="200"/>
        <v>0.35796479313274349</v>
      </c>
      <c r="I777" s="138">
        <f t="shared" si="200"/>
        <v>0.41327106344904158</v>
      </c>
      <c r="J777" s="138">
        <f t="shared" si="200"/>
        <v>0.36673963054117353</v>
      </c>
      <c r="K777" s="138">
        <f t="shared" si="200"/>
        <v>0.37431581825364507</v>
      </c>
    </row>
    <row r="778" spans="1:27" ht="14.5">
      <c r="A778" s="129" t="s">
        <v>7</v>
      </c>
      <c r="B778" s="138">
        <f t="shared" si="192"/>
        <v>0.29929578350857994</v>
      </c>
      <c r="C778" s="138">
        <f t="shared" ref="C778:K778" si="201">C$780*C61/C$63</f>
        <v>0.49113912271433824</v>
      </c>
      <c r="D778" s="138">
        <f t="shared" si="201"/>
        <v>0.65094417405196792</v>
      </c>
      <c r="E778" s="138">
        <f t="shared" si="201"/>
        <v>0.81255462950308621</v>
      </c>
      <c r="F778" s="138">
        <f t="shared" si="201"/>
        <v>0.96936119843554192</v>
      </c>
      <c r="G778" s="138">
        <f t="shared" si="201"/>
        <v>1.075434325673374</v>
      </c>
      <c r="H778" s="138">
        <f t="shared" si="201"/>
        <v>1.1631269687712715</v>
      </c>
      <c r="I778" s="138">
        <f t="shared" si="201"/>
        <v>1.3883185037689434</v>
      </c>
      <c r="J778" s="138">
        <f t="shared" si="201"/>
        <v>1.2376558939934801</v>
      </c>
      <c r="K778" s="138">
        <f t="shared" si="201"/>
        <v>1.2407982853513106</v>
      </c>
    </row>
    <row r="779" spans="1:27" ht="14.5">
      <c r="A779" s="129" t="s">
        <v>8</v>
      </c>
      <c r="B779" s="138">
        <f t="shared" si="192"/>
        <v>0.33064560939544291</v>
      </c>
      <c r="C779" s="138">
        <f t="shared" ref="C779:K779" si="202">C$780*C62/C$63</f>
        <v>0.9129895204357259</v>
      </c>
      <c r="D779" s="138">
        <f t="shared" si="202"/>
        <v>1.6385797090470671</v>
      </c>
      <c r="E779" s="138">
        <f t="shared" si="202"/>
        <v>2.2087353146832998</v>
      </c>
      <c r="F779" s="138">
        <f t="shared" si="202"/>
        <v>2.5843076198123529</v>
      </c>
      <c r="G779" s="138">
        <f t="shared" si="202"/>
        <v>2.8094011247873105</v>
      </c>
      <c r="H779" s="138">
        <f t="shared" si="202"/>
        <v>3.0205940434247984</v>
      </c>
      <c r="I779" s="138">
        <f t="shared" si="202"/>
        <v>3.6159736409570593</v>
      </c>
      <c r="J779" s="138">
        <f t="shared" si="202"/>
        <v>3.2247322862080616</v>
      </c>
      <c r="K779" s="138">
        <f t="shared" si="202"/>
        <v>3.1705552061253286</v>
      </c>
      <c r="L779" s="8" t="s">
        <v>140</v>
      </c>
      <c r="M779" s="11">
        <f>MIN(B770:K779)</f>
        <v>0.10385861747967255</v>
      </c>
    </row>
    <row r="780" spans="1:27" ht="14.5">
      <c r="A780" s="129" t="s">
        <v>89</v>
      </c>
      <c r="B780" s="140">
        <f>'[8]3rd GHG Study'!$D$61/10^3</f>
        <v>4.9850000000000003</v>
      </c>
      <c r="C780" s="140">
        <f>$B$780*C$766/$B$766</f>
        <v>8.5869253847937355</v>
      </c>
      <c r="D780" s="140">
        <f t="shared" ref="D780:K780" si="203">$B$780*D$766/$B$766</f>
        <v>11.415188382805228</v>
      </c>
      <c r="E780" s="140">
        <f t="shared" si="203"/>
        <v>13.61326915560635</v>
      </c>
      <c r="F780" s="140">
        <f t="shared" si="203"/>
        <v>15.226705304589551</v>
      </c>
      <c r="G780" s="140">
        <f t="shared" si="203"/>
        <v>16.365709453223644</v>
      </c>
      <c r="H780" s="140">
        <f t="shared" si="203"/>
        <v>17.436522826683881</v>
      </c>
      <c r="I780" s="140">
        <f t="shared" si="203"/>
        <v>20.807481964400424</v>
      </c>
      <c r="J780" s="140">
        <f t="shared" si="203"/>
        <v>18.781733612021622</v>
      </c>
      <c r="K780" s="140">
        <f t="shared" si="203"/>
        <v>19.034599970765132</v>
      </c>
      <c r="L780" s="8" t="s">
        <v>141</v>
      </c>
      <c r="M780" s="11">
        <f>MAX(B770:K779)</f>
        <v>3.6159736409570593</v>
      </c>
    </row>
    <row r="782" spans="1:27" ht="14.5">
      <c r="A782" s="34" t="s">
        <v>106</v>
      </c>
      <c r="B782" s="35"/>
      <c r="C782" s="35"/>
      <c r="D782" s="35"/>
      <c r="E782" s="35"/>
      <c r="F782" s="35"/>
      <c r="G782" s="35"/>
      <c r="H782" s="35"/>
      <c r="I782" s="35"/>
      <c r="J782" s="35"/>
      <c r="K782" s="35"/>
      <c r="L782" s="35"/>
      <c r="M782" s="35"/>
      <c r="N782" s="35"/>
      <c r="O782" s="35"/>
      <c r="P782" s="35"/>
      <c r="Q782" s="35"/>
      <c r="R782" s="35"/>
      <c r="S782" s="35"/>
      <c r="T782" s="35"/>
    </row>
    <row r="783" spans="1:27" s="10" customFormat="1" ht="14.5" hidden="1" outlineLevel="1">
      <c r="A783" s="99" t="s">
        <v>132</v>
      </c>
      <c r="B783" s="96"/>
      <c r="C783" s="92"/>
      <c r="D783" s="96"/>
      <c r="E783" s="96"/>
      <c r="F783" s="96"/>
      <c r="G783" s="96"/>
      <c r="H783" s="96"/>
      <c r="I783" s="96"/>
      <c r="J783" s="96"/>
      <c r="K783" s="97"/>
      <c r="L783" s="92"/>
    </row>
    <row r="784" spans="1:27" s="5" customFormat="1" ht="14.5" hidden="1" outlineLevel="1">
      <c r="A784" s="32"/>
      <c r="B784" s="6"/>
      <c r="C784" s="6"/>
      <c r="D784" s="6"/>
      <c r="E784" s="6"/>
      <c r="F784" s="6"/>
      <c r="G784" s="6"/>
      <c r="H784" s="6"/>
      <c r="I784" s="6"/>
      <c r="J784" s="6"/>
      <c r="K784" s="6"/>
      <c r="L784" s="6"/>
      <c r="P784" s="6"/>
      <c r="Q784" s="6"/>
      <c r="R784" s="6"/>
      <c r="S784" s="6"/>
      <c r="T784" s="6"/>
      <c r="U784" s="6"/>
      <c r="V784" s="6"/>
      <c r="W784" s="6"/>
      <c r="X784" s="6"/>
      <c r="Y784" s="6"/>
      <c r="Z784" s="6"/>
      <c r="AA784" s="6"/>
    </row>
    <row r="785" spans="1:33" hidden="1" outlineLevel="1">
      <c r="A785" s="10" t="s">
        <v>113</v>
      </c>
      <c r="B785" s="6"/>
      <c r="C785" s="6"/>
      <c r="D785" s="6"/>
      <c r="E785" s="6"/>
      <c r="F785" s="6"/>
      <c r="G785" s="6"/>
      <c r="H785" s="6"/>
      <c r="I785" s="6"/>
      <c r="J785" s="9" t="s">
        <v>101</v>
      </c>
      <c r="K785" s="6"/>
      <c r="L785" s="55"/>
      <c r="M785" s="5"/>
      <c r="N785" s="5"/>
      <c r="O785" s="5"/>
      <c r="P785" s="5"/>
      <c r="Q785" s="5"/>
      <c r="R785" s="5"/>
      <c r="S785" s="5"/>
      <c r="T785" s="5"/>
    </row>
    <row r="786" spans="1:33" ht="14.5" hidden="1" outlineLevel="1">
      <c r="A786" s="21"/>
      <c r="B786" s="21">
        <v>2010</v>
      </c>
      <c r="C786" s="21">
        <v>2020</v>
      </c>
      <c r="D786" s="21">
        <v>2030</v>
      </c>
      <c r="E786" s="21">
        <v>2040</v>
      </c>
      <c r="F786" s="21">
        <v>2050</v>
      </c>
      <c r="G786" s="21">
        <v>2060</v>
      </c>
      <c r="H786" s="21">
        <v>2070</v>
      </c>
      <c r="I786" s="21">
        <v>2080</v>
      </c>
      <c r="J786" s="21">
        <v>2090</v>
      </c>
      <c r="K786" s="21">
        <v>2100</v>
      </c>
      <c r="M786" s="32"/>
      <c r="N786" s="56"/>
      <c r="O786" s="16"/>
      <c r="P786" s="56"/>
      <c r="Q786" s="56"/>
      <c r="R786" s="56"/>
      <c r="S786" s="56"/>
      <c r="T786" s="56"/>
      <c r="U786" s="56"/>
      <c r="V786" s="56"/>
      <c r="W786" s="57"/>
    </row>
    <row r="787" spans="1:33" ht="14.5" hidden="1" outlineLevel="1">
      <c r="A787" s="21" t="s">
        <v>114</v>
      </c>
      <c r="B787" s="93">
        <f>'Transport demand all'!B154</f>
        <v>171.5</v>
      </c>
      <c r="C787" s="93">
        <f>'Transport demand all'!C154</f>
        <v>236.4</v>
      </c>
      <c r="D787" s="93">
        <f>'Transport demand all'!D154</f>
        <v>317.7</v>
      </c>
      <c r="E787" s="93">
        <f>'Transport demand all'!E154</f>
        <v>343.8</v>
      </c>
      <c r="F787" s="93">
        <f>'Transport demand all'!F154</f>
        <v>329.9</v>
      </c>
      <c r="G787" s="93">
        <f>'Transport demand all'!G154</f>
        <v>261.10000000000002</v>
      </c>
      <c r="H787" s="93">
        <f>'Transport demand all'!H154</f>
        <v>160.6</v>
      </c>
      <c r="I787" s="93">
        <f>'Transport demand all'!I154</f>
        <v>88.69</v>
      </c>
      <c r="J787" s="93">
        <f>'Transport demand all'!J154</f>
        <v>48.77</v>
      </c>
      <c r="K787" s="93">
        <f>'Transport demand all'!K154</f>
        <v>34.270000000000003</v>
      </c>
      <c r="M787" s="32"/>
      <c r="N787" s="56"/>
      <c r="O787" s="16"/>
      <c r="P787" s="56"/>
      <c r="Q787" s="56"/>
      <c r="R787" s="56"/>
      <c r="S787" s="56"/>
      <c r="T787" s="56"/>
      <c r="U787" s="56"/>
      <c r="V787" s="56"/>
      <c r="W787" s="79"/>
    </row>
    <row r="788" spans="1:33" ht="14.5" hidden="1" outlineLevel="1">
      <c r="A788" s="21" t="s">
        <v>115</v>
      </c>
      <c r="B788" s="93">
        <f>'Transport demand all'!B155</f>
        <v>112.2</v>
      </c>
      <c r="C788" s="93">
        <f>'Transport demand all'!C155</f>
        <v>169.5</v>
      </c>
      <c r="D788" s="93">
        <f>'Transport demand all'!D155</f>
        <v>240</v>
      </c>
      <c r="E788" s="93">
        <f>'Transport demand all'!E155</f>
        <v>299.7</v>
      </c>
      <c r="F788" s="93">
        <f>'Transport demand all'!F155</f>
        <v>334.7</v>
      </c>
      <c r="G788" s="93">
        <f>'Transport demand all'!G155</f>
        <v>326.2</v>
      </c>
      <c r="H788" s="93">
        <f>'Transport demand all'!H155</f>
        <v>287.2</v>
      </c>
      <c r="I788" s="93">
        <f>'Transport demand all'!I155</f>
        <v>205.3</v>
      </c>
      <c r="J788" s="93">
        <f>'Transport demand all'!J155</f>
        <v>112.7</v>
      </c>
      <c r="K788" s="93">
        <f>'Transport demand all'!K155</f>
        <v>73.22</v>
      </c>
      <c r="M788" s="32"/>
      <c r="N788" s="56"/>
      <c r="O788" s="16"/>
      <c r="P788" s="56"/>
      <c r="Q788" s="56"/>
      <c r="R788" s="56"/>
      <c r="S788" s="56"/>
      <c r="T788" s="56"/>
      <c r="U788" s="56"/>
      <c r="V788" s="56"/>
      <c r="W788" s="79"/>
    </row>
    <row r="789" spans="1:33" ht="14.5" hidden="1" outlineLevel="1">
      <c r="A789" s="21" t="s">
        <v>116</v>
      </c>
      <c r="B789" s="93">
        <f>'Transport demand all'!B156</f>
        <v>135.4</v>
      </c>
      <c r="C789" s="93">
        <f>'Transport demand all'!C156</f>
        <v>118.4</v>
      </c>
      <c r="D789" s="93">
        <f>'Transport demand all'!D156</f>
        <v>73.930000000000007</v>
      </c>
      <c r="E789" s="93">
        <f>'Transport demand all'!E156</f>
        <v>41.06</v>
      </c>
      <c r="F789" s="93">
        <f>'Transport demand all'!F156</f>
        <v>44.46</v>
      </c>
      <c r="G789" s="93">
        <f>'Transport demand all'!G156</f>
        <v>50.96</v>
      </c>
      <c r="H789" s="93">
        <f>'Transport demand all'!H156</f>
        <v>44.15</v>
      </c>
      <c r="I789" s="93">
        <f>'Transport demand all'!I156</f>
        <v>29.81</v>
      </c>
      <c r="J789" s="93">
        <f>'Transport demand all'!J156</f>
        <v>12.27</v>
      </c>
      <c r="K789" s="93">
        <f>'Transport demand all'!K156</f>
        <v>5.399</v>
      </c>
      <c r="M789" s="32"/>
      <c r="N789" s="56"/>
      <c r="O789" s="16"/>
      <c r="P789" s="56"/>
      <c r="Q789" s="56"/>
      <c r="R789" s="56"/>
      <c r="S789" s="56"/>
      <c r="T789" s="56"/>
      <c r="U789" s="56"/>
      <c r="V789" s="56"/>
      <c r="W789" s="79"/>
    </row>
    <row r="790" spans="1:33" ht="14.5" hidden="1" outlineLevel="1">
      <c r="A790" s="21" t="s">
        <v>117</v>
      </c>
      <c r="B790" s="93">
        <f>'Transport demand all'!B157</f>
        <v>59.83</v>
      </c>
      <c r="C790" s="93">
        <f>'Transport demand all'!C157</f>
        <v>65.8</v>
      </c>
      <c r="D790" s="93">
        <f>'Transport demand all'!D157</f>
        <v>54.05</v>
      </c>
      <c r="E790" s="93">
        <f>'Transport demand all'!E157</f>
        <v>45.42</v>
      </c>
      <c r="F790" s="93">
        <f>'Transport demand all'!F157</f>
        <v>67.7</v>
      </c>
      <c r="G790" s="93">
        <f>'Transport demand all'!G157</f>
        <v>141.69999999999999</v>
      </c>
      <c r="H790" s="93">
        <f>'Transport demand all'!H157</f>
        <v>200</v>
      </c>
      <c r="I790" s="93">
        <f>'Transport demand all'!I157</f>
        <v>200</v>
      </c>
      <c r="J790" s="93">
        <f>'Transport demand all'!J157</f>
        <v>200</v>
      </c>
      <c r="K790" s="93">
        <f>'Transport demand all'!K157</f>
        <v>200</v>
      </c>
      <c r="M790" s="32"/>
      <c r="N790" s="6"/>
      <c r="O790" s="1"/>
      <c r="P790" s="6"/>
      <c r="Q790" s="6"/>
      <c r="R790" s="1"/>
      <c r="S790" s="1"/>
      <c r="T790" s="1"/>
      <c r="U790" s="1"/>
      <c r="V790" s="1"/>
      <c r="W790" s="1"/>
      <c r="X790" s="3"/>
      <c r="Y790" s="3"/>
      <c r="Z790" s="3"/>
      <c r="AA790" s="3"/>
      <c r="AB790" s="3"/>
      <c r="AC790" s="3"/>
      <c r="AD790" s="3"/>
      <c r="AE790" s="3"/>
      <c r="AF790" s="3"/>
      <c r="AG790" s="3"/>
    </row>
    <row r="791" spans="1:33" ht="14.5" hidden="1" outlineLevel="1">
      <c r="A791" s="79" t="s">
        <v>9</v>
      </c>
      <c r="B791" s="86"/>
      <c r="C791" s="2"/>
      <c r="D791" s="2"/>
      <c r="E791" s="2"/>
      <c r="F791" s="2"/>
      <c r="G791" s="2"/>
      <c r="H791" s="2"/>
      <c r="I791" s="2"/>
      <c r="J791" s="2"/>
      <c r="K791" s="2"/>
      <c r="M791" s="32"/>
      <c r="N791" s="6"/>
      <c r="O791" s="1"/>
      <c r="P791" s="6"/>
      <c r="Q791" s="6"/>
      <c r="R791" s="1"/>
      <c r="S791" s="1"/>
      <c r="T791" s="1"/>
      <c r="U791" s="1"/>
      <c r="V791" s="1"/>
      <c r="W791" s="1"/>
      <c r="X791" s="3"/>
      <c r="Y791" s="3"/>
      <c r="Z791" s="3"/>
      <c r="AA791" s="3"/>
      <c r="AB791" s="3"/>
      <c r="AC791" s="3"/>
      <c r="AD791" s="3"/>
      <c r="AE791" s="3"/>
      <c r="AF791" s="3"/>
      <c r="AG791" s="3"/>
    </row>
    <row r="792" spans="1:33" hidden="1" outlineLevel="1">
      <c r="A792" s="10" t="s">
        <v>118</v>
      </c>
      <c r="B792" s="6"/>
      <c r="C792" s="6"/>
      <c r="D792" s="6"/>
      <c r="E792" s="6"/>
      <c r="F792" s="6"/>
      <c r="G792" s="6"/>
      <c r="H792" s="6"/>
      <c r="I792" s="6"/>
      <c r="J792" s="9" t="s">
        <v>119</v>
      </c>
      <c r="K792" s="6"/>
      <c r="L792" s="55"/>
      <c r="M792" s="5"/>
      <c r="N792" s="5"/>
      <c r="O792" s="5"/>
      <c r="P792" s="5"/>
      <c r="Q792" s="5"/>
      <c r="R792" s="5"/>
      <c r="S792" s="5"/>
      <c r="T792" s="5"/>
    </row>
    <row r="793" spans="1:33" ht="14.5" hidden="1" outlineLevel="1">
      <c r="A793" s="21"/>
      <c r="B793" s="21">
        <v>2010</v>
      </c>
      <c r="C793" s="21">
        <v>2020</v>
      </c>
      <c r="D793" s="21">
        <v>2030</v>
      </c>
      <c r="E793" s="21">
        <v>2040</v>
      </c>
      <c r="F793" s="21">
        <v>2050</v>
      </c>
      <c r="G793" s="21">
        <v>2060</v>
      </c>
      <c r="H793" s="21">
        <v>2070</v>
      </c>
      <c r="I793" s="21">
        <v>2080</v>
      </c>
      <c r="J793" s="21">
        <v>2090</v>
      </c>
      <c r="K793" s="21">
        <v>2100</v>
      </c>
      <c r="M793" s="32"/>
      <c r="N793" s="56"/>
      <c r="O793" s="16"/>
      <c r="P793" s="56"/>
      <c r="Q793" s="56"/>
      <c r="R793" s="56"/>
      <c r="S793" s="56"/>
      <c r="T793" s="56"/>
      <c r="U793" s="56"/>
      <c r="V793" s="56"/>
      <c r="W793" s="57"/>
    </row>
    <row r="794" spans="1:33" ht="14.5" hidden="1" outlineLevel="1">
      <c r="A794" s="21" t="s">
        <v>124</v>
      </c>
      <c r="B794" s="93">
        <f>'Transport demand all'!B161</f>
        <v>65.488120005412966</v>
      </c>
      <c r="C794" s="93">
        <f>'Transport demand all'!C161</f>
        <v>66</v>
      </c>
      <c r="D794" s="93">
        <f>'Transport demand all'!D161</f>
        <v>66</v>
      </c>
      <c r="E794" s="93">
        <f>'Transport demand all'!E161</f>
        <v>66</v>
      </c>
      <c r="F794" s="93">
        <f>'Transport demand all'!F161</f>
        <v>66</v>
      </c>
      <c r="G794" s="93">
        <f>'Transport demand all'!G161</f>
        <v>66</v>
      </c>
      <c r="H794" s="93">
        <f>'Transport demand all'!H161</f>
        <v>66</v>
      </c>
      <c r="I794" s="93">
        <f>'Transport demand all'!I161</f>
        <v>66</v>
      </c>
      <c r="J794" s="93">
        <f>'Transport demand all'!J161</f>
        <v>66</v>
      </c>
      <c r="K794" s="93">
        <f>'Transport demand all'!K161</f>
        <v>66</v>
      </c>
      <c r="M794" s="32"/>
      <c r="N794" s="56"/>
      <c r="O794" s="16"/>
      <c r="P794" s="56"/>
      <c r="Q794" s="56"/>
      <c r="R794" s="56"/>
      <c r="S794" s="56"/>
      <c r="T794" s="56"/>
      <c r="U794" s="56"/>
      <c r="V794" s="56"/>
      <c r="W794" s="79"/>
    </row>
    <row r="795" spans="1:33" ht="14.5" hidden="1" outlineLevel="1">
      <c r="A795" s="21" t="s">
        <v>123</v>
      </c>
      <c r="B795" s="93">
        <f>'Transport demand all'!B162</f>
        <v>17.485865693028746</v>
      </c>
      <c r="C795" s="93">
        <f>'Transport demand all'!C162</f>
        <v>19</v>
      </c>
      <c r="D795" s="93">
        <f>'Transport demand all'!D162</f>
        <v>19</v>
      </c>
      <c r="E795" s="93">
        <f>'Transport demand all'!E162</f>
        <v>19</v>
      </c>
      <c r="F795" s="93">
        <f>'Transport demand all'!F162</f>
        <v>19</v>
      </c>
      <c r="G795" s="93">
        <f>'Transport demand all'!G162</f>
        <v>19</v>
      </c>
      <c r="H795" s="93">
        <f>'Transport demand all'!H162</f>
        <v>19</v>
      </c>
      <c r="I795" s="93">
        <f>'Transport demand all'!I162</f>
        <v>19</v>
      </c>
      <c r="J795" s="93">
        <f>'Transport demand all'!J162</f>
        <v>19</v>
      </c>
      <c r="K795" s="93">
        <f>'Transport demand all'!K162</f>
        <v>19</v>
      </c>
      <c r="M795" s="32"/>
      <c r="N795" s="56"/>
      <c r="O795" s="16"/>
      <c r="P795" s="56"/>
      <c r="Q795" s="56"/>
      <c r="R795" s="56"/>
      <c r="S795" s="56"/>
      <c r="T795" s="56"/>
      <c r="U795" s="56"/>
      <c r="V795" s="56"/>
      <c r="W795" s="79"/>
    </row>
    <row r="796" spans="1:33" ht="14.5" hidden="1" outlineLevel="1">
      <c r="A796" s="21" t="s">
        <v>121</v>
      </c>
      <c r="B796" s="88">
        <f>'Transport demand all'!B163</f>
        <v>3.3235805851006453E-2</v>
      </c>
      <c r="C796" s="88">
        <f>'Transport demand all'!C163</f>
        <v>0.04</v>
      </c>
      <c r="D796" s="88">
        <f>'Transport demand all'!D163</f>
        <v>0.04</v>
      </c>
      <c r="E796" s="88">
        <f>'Transport demand all'!E163</f>
        <v>0.04</v>
      </c>
      <c r="F796" s="88">
        <f>'Transport demand all'!F163</f>
        <v>0.04</v>
      </c>
      <c r="G796" s="88">
        <f>'Transport demand all'!G163</f>
        <v>0.04</v>
      </c>
      <c r="H796" s="88">
        <f>'Transport demand all'!H163</f>
        <v>0.04</v>
      </c>
      <c r="I796" s="88">
        <f>'Transport demand all'!I163</f>
        <v>0.04</v>
      </c>
      <c r="J796" s="88">
        <f>'Transport demand all'!J163</f>
        <v>0.04</v>
      </c>
      <c r="K796" s="88">
        <f>'Transport demand all'!K163</f>
        <v>0.04</v>
      </c>
      <c r="M796" s="32"/>
      <c r="N796" s="56"/>
      <c r="O796" s="16"/>
      <c r="P796" s="56"/>
      <c r="Q796" s="56"/>
      <c r="R796" s="56"/>
      <c r="S796" s="56"/>
      <c r="T796" s="56"/>
      <c r="U796" s="56"/>
      <c r="V796" s="56"/>
      <c r="W796" s="79"/>
    </row>
    <row r="797" spans="1:33" ht="14.5" hidden="1" outlineLevel="1">
      <c r="A797" s="21" t="s">
        <v>120</v>
      </c>
      <c r="B797" s="93">
        <f>'Transport demand all'!B164</f>
        <v>26</v>
      </c>
      <c r="C797" s="93">
        <f>'Transport demand all'!C164</f>
        <v>26</v>
      </c>
      <c r="D797" s="93">
        <f>'Transport demand all'!D164</f>
        <v>26</v>
      </c>
      <c r="E797" s="93">
        <f>'Transport demand all'!E164</f>
        <v>26</v>
      </c>
      <c r="F797" s="93">
        <f>'Transport demand all'!F164</f>
        <v>26</v>
      </c>
      <c r="G797" s="93">
        <f>'Transport demand all'!G164</f>
        <v>26</v>
      </c>
      <c r="H797" s="93">
        <f>'Transport demand all'!H164</f>
        <v>26</v>
      </c>
      <c r="I797" s="93">
        <f>'Transport demand all'!I164</f>
        <v>26</v>
      </c>
      <c r="J797" s="93">
        <f>'Transport demand all'!J164</f>
        <v>26</v>
      </c>
      <c r="K797" s="93">
        <f>'Transport demand all'!K164</f>
        <v>5</v>
      </c>
      <c r="M797" s="32"/>
      <c r="N797" s="56"/>
      <c r="O797" s="16"/>
      <c r="P797" s="56"/>
      <c r="Q797" s="56"/>
      <c r="R797" s="56"/>
      <c r="S797" s="56"/>
      <c r="T797" s="56"/>
      <c r="U797" s="56"/>
      <c r="V797" s="56"/>
      <c r="W797" s="79"/>
    </row>
    <row r="798" spans="1:33" ht="14.5" hidden="1" outlineLevel="1">
      <c r="A798" s="21" t="s">
        <v>122</v>
      </c>
      <c r="B798" s="88">
        <f>'Transport demand all'!B165</f>
        <v>0.14899999999999999</v>
      </c>
      <c r="C798" s="88">
        <f>'Transport demand all'!C165</f>
        <v>0.17</v>
      </c>
      <c r="D798" s="88">
        <f>'Transport demand all'!D165</f>
        <v>0.17</v>
      </c>
      <c r="E798" s="88">
        <f>'Transport demand all'!E165</f>
        <v>0.17</v>
      </c>
      <c r="F798" s="88">
        <f>'Transport demand all'!F165</f>
        <v>0.17</v>
      </c>
      <c r="G798" s="88">
        <f>'Transport demand all'!G165</f>
        <v>0.17</v>
      </c>
      <c r="H798" s="88">
        <f>'Transport demand all'!H165</f>
        <v>0.17</v>
      </c>
      <c r="I798" s="88">
        <f>'Transport demand all'!I165</f>
        <v>0.17</v>
      </c>
      <c r="J798" s="88">
        <f>'Transport demand all'!J165</f>
        <v>0.17</v>
      </c>
      <c r="K798" s="88">
        <f>'Transport demand all'!K165</f>
        <v>0.17</v>
      </c>
      <c r="M798" s="32"/>
      <c r="N798" s="6"/>
      <c r="O798" s="1"/>
      <c r="P798" s="6"/>
      <c r="Q798" s="6"/>
      <c r="R798" s="1"/>
      <c r="S798" s="1"/>
      <c r="T798" s="1"/>
      <c r="U798" s="1"/>
      <c r="V798" s="1"/>
      <c r="W798" s="1"/>
      <c r="X798" s="3"/>
      <c r="Y798" s="3"/>
      <c r="Z798" s="3"/>
      <c r="AA798" s="3"/>
      <c r="AB798" s="3"/>
      <c r="AC798" s="3"/>
      <c r="AD798" s="3"/>
      <c r="AE798" s="3"/>
      <c r="AF798" s="3"/>
      <c r="AG798" s="3"/>
    </row>
    <row r="799" spans="1:33" s="5" customFormat="1" ht="14.5" hidden="1" outlineLevel="1">
      <c r="A799" s="32"/>
      <c r="B799" s="98"/>
      <c r="C799" s="98"/>
      <c r="D799" s="98"/>
      <c r="E799" s="98"/>
      <c r="F799" s="98"/>
      <c r="G799" s="98"/>
      <c r="H799" s="98"/>
      <c r="I799" s="98"/>
      <c r="J799" s="98"/>
      <c r="K799" s="98"/>
      <c r="M799" s="32"/>
      <c r="N799" s="91"/>
      <c r="O799" s="32"/>
      <c r="P799" s="91"/>
      <c r="Q799" s="91"/>
      <c r="R799" s="91"/>
      <c r="S799" s="91"/>
      <c r="T799" s="91"/>
      <c r="U799" s="91"/>
      <c r="V799" s="91"/>
      <c r="W799" s="80"/>
    </row>
    <row r="800" spans="1:33" hidden="1" outlineLevel="1">
      <c r="A800" s="10" t="s">
        <v>125</v>
      </c>
      <c r="B800" s="6"/>
      <c r="C800" s="6"/>
      <c r="D800" s="6"/>
      <c r="E800" s="6"/>
      <c r="F800" s="6"/>
      <c r="G800" s="6"/>
      <c r="H800" s="6"/>
      <c r="I800" s="6"/>
      <c r="J800" s="9" t="s">
        <v>104</v>
      </c>
      <c r="K800" s="6"/>
      <c r="L800" s="55"/>
      <c r="M800" s="5"/>
      <c r="N800" s="5"/>
      <c r="O800" s="5"/>
      <c r="P800" s="5"/>
      <c r="Q800" s="5"/>
      <c r="R800" s="5"/>
      <c r="S800" s="5"/>
      <c r="T800" s="5"/>
    </row>
    <row r="801" spans="1:35" ht="14.5" hidden="1" outlineLevel="1">
      <c r="A801" s="23"/>
      <c r="B801" s="23">
        <v>2010</v>
      </c>
      <c r="C801" s="23">
        <v>2020</v>
      </c>
      <c r="D801" s="23">
        <v>2030</v>
      </c>
      <c r="E801" s="23">
        <v>2040</v>
      </c>
      <c r="F801" s="23">
        <v>2050</v>
      </c>
      <c r="G801" s="23">
        <v>2060</v>
      </c>
      <c r="H801" s="23">
        <v>2070</v>
      </c>
      <c r="I801" s="23">
        <v>2080</v>
      </c>
      <c r="J801" s="23">
        <v>2090</v>
      </c>
      <c r="K801" s="23">
        <v>2100</v>
      </c>
      <c r="M801" s="32"/>
      <c r="N801" s="56"/>
      <c r="O801" s="16"/>
      <c r="P801" s="56"/>
      <c r="Q801" s="56"/>
      <c r="R801" s="56"/>
      <c r="S801" s="56"/>
      <c r="T801" s="56"/>
      <c r="U801" s="56"/>
      <c r="V801" s="56"/>
      <c r="W801" s="57"/>
    </row>
    <row r="802" spans="1:35" ht="14.5" hidden="1" outlineLevel="1">
      <c r="A802" s="23" t="s">
        <v>5</v>
      </c>
      <c r="B802" s="89">
        <f>B$794*B$787*(B53/B$63)</f>
        <v>233.99362312447758</v>
      </c>
      <c r="C802" s="89">
        <f t="shared" ref="C802:K802" si="204">C$794*C$787*(C53/C$63)</f>
        <v>383.50998493291627</v>
      </c>
      <c r="D802" s="89">
        <f t="shared" si="204"/>
        <v>627.11905182592398</v>
      </c>
      <c r="E802" s="89">
        <f t="shared" si="204"/>
        <v>901.34667632163155</v>
      </c>
      <c r="F802" s="89">
        <f t="shared" si="204"/>
        <v>1141.1407508700211</v>
      </c>
      <c r="G802" s="89">
        <f t="shared" si="204"/>
        <v>1142.7514787406728</v>
      </c>
      <c r="H802" s="89">
        <f t="shared" si="204"/>
        <v>839.74164110426454</v>
      </c>
      <c r="I802" s="89">
        <f t="shared" si="204"/>
        <v>527.9619981657263</v>
      </c>
      <c r="J802" s="89">
        <f t="shared" si="204"/>
        <v>324.64851304520505</v>
      </c>
      <c r="K802" s="89">
        <f t="shared" si="204"/>
        <v>255.39076940972151</v>
      </c>
      <c r="M802" s="32"/>
      <c r="N802" s="6"/>
      <c r="O802" s="1"/>
      <c r="P802" s="6"/>
      <c r="Q802" s="6"/>
      <c r="R802" s="1"/>
      <c r="S802" s="1"/>
      <c r="T802" s="1"/>
      <c r="U802" s="1"/>
      <c r="V802" s="1"/>
      <c r="W802" s="1"/>
      <c r="X802" s="3"/>
      <c r="Y802" s="3"/>
      <c r="Z802" s="3"/>
      <c r="AA802" s="3"/>
      <c r="AB802" s="3"/>
      <c r="AC802" s="3"/>
      <c r="AD802" s="3"/>
      <c r="AE802" s="3"/>
      <c r="AF802" s="3"/>
      <c r="AG802" s="3"/>
      <c r="AH802" s="3"/>
      <c r="AI802" s="3"/>
    </row>
    <row r="803" spans="1:35" ht="14.5" hidden="1" outlineLevel="1">
      <c r="A803" s="23" t="s">
        <v>6</v>
      </c>
      <c r="B803" s="89">
        <f t="shared" ref="B803:K803" si="205">B$794*B$787*(B54/B$63)</f>
        <v>1670.8273660181126</v>
      </c>
      <c r="C803" s="89">
        <f t="shared" si="205"/>
        <v>3774.721940811276</v>
      </c>
      <c r="D803" s="89">
        <f t="shared" si="205"/>
        <v>5443.5233858240363</v>
      </c>
      <c r="E803" s="89">
        <f t="shared" si="205"/>
        <v>5542.8936850944274</v>
      </c>
      <c r="F803" s="89">
        <f t="shared" si="205"/>
        <v>4842.7349672293949</v>
      </c>
      <c r="G803" s="89">
        <f t="shared" si="205"/>
        <v>3450.764631854463</v>
      </c>
      <c r="H803" s="89">
        <f t="shared" si="205"/>
        <v>1877.9801098699663</v>
      </c>
      <c r="I803" s="89">
        <f t="shared" si="205"/>
        <v>909.42642747721811</v>
      </c>
      <c r="J803" s="89">
        <f t="shared" si="205"/>
        <v>435.06072206463455</v>
      </c>
      <c r="K803" s="89">
        <f t="shared" si="205"/>
        <v>260.15052406564331</v>
      </c>
      <c r="M803" s="32"/>
      <c r="N803" s="6"/>
      <c r="O803" s="1"/>
      <c r="P803" s="6"/>
      <c r="Q803" s="6"/>
      <c r="R803" s="1"/>
      <c r="S803" s="1"/>
      <c r="T803" s="1"/>
      <c r="U803" s="1"/>
      <c r="V803" s="1"/>
      <c r="W803" s="1"/>
      <c r="X803" s="3"/>
      <c r="Y803" s="3"/>
      <c r="Z803" s="3"/>
      <c r="AA803" s="3"/>
      <c r="AB803" s="3"/>
      <c r="AC803" s="3"/>
      <c r="AD803" s="3"/>
      <c r="AE803" s="3"/>
      <c r="AF803" s="3"/>
      <c r="AG803" s="3"/>
      <c r="AH803" s="3"/>
      <c r="AI803" s="3"/>
    </row>
    <row r="804" spans="1:35" ht="14.5" hidden="1" outlineLevel="1">
      <c r="A804" s="23" t="s">
        <v>11</v>
      </c>
      <c r="B804" s="89">
        <f t="shared" ref="B804:K804" si="206">B$794*B$787*(B55/B$63)</f>
        <v>2676.1860718858743</v>
      </c>
      <c r="C804" s="89">
        <f t="shared" si="206"/>
        <v>2951.2201649599292</v>
      </c>
      <c r="D804" s="89">
        <f t="shared" si="206"/>
        <v>3600.3368769434101</v>
      </c>
      <c r="E804" s="89">
        <f t="shared" si="206"/>
        <v>3806.8709330515308</v>
      </c>
      <c r="F804" s="89">
        <f t="shared" si="206"/>
        <v>3641.8946657159277</v>
      </c>
      <c r="G804" s="89">
        <f t="shared" si="206"/>
        <v>2911.9859657938073</v>
      </c>
      <c r="H804" s="89">
        <f t="shared" si="206"/>
        <v>1814.36943345442</v>
      </c>
      <c r="I804" s="89">
        <f t="shared" si="206"/>
        <v>1015.7492165832431</v>
      </c>
      <c r="J804" s="89">
        <f t="shared" si="206"/>
        <v>569.60628824317564</v>
      </c>
      <c r="K804" s="89">
        <f t="shared" si="206"/>
        <v>411.55892425060455</v>
      </c>
      <c r="M804" s="32"/>
      <c r="N804" s="6"/>
      <c r="O804" s="1"/>
      <c r="P804" s="6"/>
      <c r="Q804" s="6"/>
      <c r="R804" s="1"/>
      <c r="S804" s="1"/>
      <c r="T804" s="1"/>
      <c r="U804" s="1"/>
      <c r="V804" s="1"/>
      <c r="W804" s="1"/>
      <c r="X804" s="3"/>
      <c r="Y804" s="3"/>
      <c r="Z804" s="3"/>
      <c r="AA804" s="3"/>
      <c r="AB804" s="3"/>
      <c r="AC804" s="3"/>
      <c r="AD804" s="3"/>
      <c r="AE804" s="3"/>
      <c r="AF804" s="3"/>
      <c r="AG804" s="3"/>
      <c r="AH804" s="3"/>
      <c r="AI804" s="3"/>
    </row>
    <row r="805" spans="1:35" ht="14.5" hidden="1" outlineLevel="1">
      <c r="A805" s="23" t="s">
        <v>2</v>
      </c>
      <c r="B805" s="89">
        <f t="shared" ref="B805:K805" si="207">B$794*B$787*(B56/B$63)</f>
        <v>501.82159517893484</v>
      </c>
      <c r="C805" s="89">
        <f t="shared" si="207"/>
        <v>736.24688990945833</v>
      </c>
      <c r="D805" s="89">
        <f t="shared" si="207"/>
        <v>928.93452447294089</v>
      </c>
      <c r="E805" s="89">
        <f t="shared" si="207"/>
        <v>890.9869926669179</v>
      </c>
      <c r="F805" s="89">
        <f t="shared" si="207"/>
        <v>756.3275979229079</v>
      </c>
      <c r="G805" s="89">
        <f t="shared" si="207"/>
        <v>555.47286121113677</v>
      </c>
      <c r="H805" s="89">
        <f t="shared" si="207"/>
        <v>327.35764950725104</v>
      </c>
      <c r="I805" s="89">
        <f t="shared" si="207"/>
        <v>174.42510466541964</v>
      </c>
      <c r="J805" s="89">
        <f t="shared" si="207"/>
        <v>92.416536887890246</v>
      </c>
      <c r="K805" s="89">
        <f t="shared" si="207"/>
        <v>62.486459843445061</v>
      </c>
      <c r="M805" s="32"/>
      <c r="N805" s="6"/>
      <c r="O805" s="1"/>
      <c r="P805" s="6"/>
      <c r="Q805" s="6"/>
      <c r="R805" s="1"/>
      <c r="S805" s="1"/>
      <c r="T805" s="1"/>
      <c r="U805" s="1"/>
      <c r="V805" s="1"/>
      <c r="W805" s="1"/>
      <c r="X805" s="3"/>
      <c r="Y805" s="3"/>
      <c r="Z805" s="3"/>
      <c r="AA805" s="3"/>
      <c r="AB805" s="3"/>
      <c r="AC805" s="3"/>
      <c r="AD805" s="3"/>
      <c r="AE805" s="3"/>
      <c r="AF805" s="3"/>
      <c r="AG805" s="3"/>
      <c r="AH805" s="3"/>
      <c r="AI805" s="3"/>
    </row>
    <row r="806" spans="1:35" ht="14.5" hidden="1" outlineLevel="1">
      <c r="A806" s="23" t="s">
        <v>3</v>
      </c>
      <c r="B806" s="89">
        <f t="shared" ref="B806:K806" si="208">B$794*B$787*(B57/B$63)</f>
        <v>931.43954983604078</v>
      </c>
      <c r="C806" s="89">
        <f t="shared" si="208"/>
        <v>1172.4039467218458</v>
      </c>
      <c r="D806" s="89">
        <f t="shared" si="208"/>
        <v>1435.5509588009272</v>
      </c>
      <c r="E806" s="89">
        <f t="shared" si="208"/>
        <v>1525.6317678257933</v>
      </c>
      <c r="F806" s="89">
        <f t="shared" si="208"/>
        <v>1469.9094775991693</v>
      </c>
      <c r="G806" s="89">
        <f t="shared" si="208"/>
        <v>1147.0015346001192</v>
      </c>
      <c r="H806" s="89">
        <f t="shared" si="208"/>
        <v>691.68549273445956</v>
      </c>
      <c r="I806" s="89">
        <f t="shared" si="208"/>
        <v>376.2187527611033</v>
      </c>
      <c r="J806" s="89">
        <f t="shared" si="208"/>
        <v>202.70867562398684</v>
      </c>
      <c r="K806" s="89">
        <f t="shared" si="208"/>
        <v>137.19563339091866</v>
      </c>
      <c r="M806" s="32"/>
      <c r="N806" s="6"/>
      <c r="O806" s="1"/>
      <c r="P806" s="6"/>
      <c r="Q806" s="6"/>
      <c r="R806" s="1"/>
      <c r="S806" s="1"/>
      <c r="T806" s="1"/>
      <c r="U806" s="1"/>
      <c r="V806" s="1"/>
      <c r="W806" s="1"/>
      <c r="X806" s="3"/>
      <c r="Y806" s="3"/>
      <c r="Z806" s="3"/>
      <c r="AA806" s="3"/>
      <c r="AB806" s="3"/>
      <c r="AC806" s="3"/>
      <c r="AD806" s="3"/>
      <c r="AE806" s="3"/>
      <c r="AF806" s="3"/>
      <c r="AG806" s="3"/>
      <c r="AH806" s="3"/>
      <c r="AI806" s="3"/>
    </row>
    <row r="807" spans="1:35" ht="14.5" hidden="1" outlineLevel="1">
      <c r="A807" s="23" t="s">
        <v>4</v>
      </c>
      <c r="B807" s="89">
        <f t="shared" ref="B807:K807" si="209">B$794*B$787*(B58/B$63)</f>
        <v>516.39613872103769</v>
      </c>
      <c r="C807" s="89">
        <f t="shared" si="209"/>
        <v>672.49146882160346</v>
      </c>
      <c r="D807" s="89">
        <f t="shared" si="209"/>
        <v>893.26310402188528</v>
      </c>
      <c r="E807" s="89">
        <f t="shared" si="209"/>
        <v>1027.9636546774775</v>
      </c>
      <c r="F807" s="89">
        <f t="shared" si="209"/>
        <v>1036.9469386828969</v>
      </c>
      <c r="G807" s="89">
        <f t="shared" si="209"/>
        <v>845.10714118582166</v>
      </c>
      <c r="H807" s="89">
        <f t="shared" si="209"/>
        <v>530.64716565797005</v>
      </c>
      <c r="I807" s="89">
        <f t="shared" si="209"/>
        <v>301.47637259843737</v>
      </c>
      <c r="J807" s="89">
        <f t="shared" si="209"/>
        <v>171.63995411840423</v>
      </c>
      <c r="K807" s="89">
        <f t="shared" si="209"/>
        <v>124.34923218533297</v>
      </c>
      <c r="M807" s="32"/>
      <c r="N807" s="6"/>
      <c r="O807" s="1"/>
      <c r="P807" s="6"/>
      <c r="Q807" s="6"/>
      <c r="R807" s="1"/>
      <c r="S807" s="1"/>
      <c r="T807" s="1"/>
      <c r="U807" s="1"/>
      <c r="V807" s="1"/>
      <c r="W807" s="1"/>
      <c r="X807" s="3"/>
      <c r="Y807" s="3"/>
      <c r="Z807" s="3"/>
      <c r="AA807" s="3"/>
      <c r="AB807" s="3"/>
      <c r="AC807" s="3"/>
      <c r="AD807" s="3"/>
      <c r="AE807" s="3"/>
      <c r="AF807" s="3"/>
      <c r="AG807" s="3"/>
      <c r="AH807" s="3"/>
      <c r="AI807" s="3"/>
    </row>
    <row r="808" spans="1:35" ht="14.5" hidden="1" outlineLevel="1">
      <c r="A808" s="23" t="s">
        <v>0</v>
      </c>
      <c r="B808" s="89">
        <f t="shared" ref="B808:K808" si="210">B$794*B$787*(B59/B$63)</f>
        <v>2407.9788798534519</v>
      </c>
      <c r="C808" s="89">
        <f t="shared" si="210"/>
        <v>2512.5121174902429</v>
      </c>
      <c r="D808" s="89">
        <f t="shared" si="210"/>
        <v>2919.4531757793256</v>
      </c>
      <c r="E808" s="89">
        <f t="shared" si="210"/>
        <v>3056.4340544979682</v>
      </c>
      <c r="F808" s="89">
        <f t="shared" si="210"/>
        <v>2972.1180984332846</v>
      </c>
      <c r="G808" s="89">
        <f t="shared" si="210"/>
        <v>2441.8451211350934</v>
      </c>
      <c r="H808" s="89">
        <f t="shared" si="210"/>
        <v>1579.2987666024146</v>
      </c>
      <c r="I808" s="89">
        <f t="shared" si="210"/>
        <v>923.75522426792998</v>
      </c>
      <c r="J808" s="89">
        <f t="shared" si="210"/>
        <v>538.9840024110382</v>
      </c>
      <c r="K808" s="89">
        <f t="shared" si="210"/>
        <v>402.03383952796815</v>
      </c>
      <c r="M808" s="32"/>
      <c r="N808" s="6"/>
      <c r="O808" s="1"/>
      <c r="P808" s="6"/>
      <c r="Q808" s="6"/>
      <c r="R808" s="1"/>
      <c r="S808" s="1"/>
      <c r="T808" s="1"/>
      <c r="U808" s="1"/>
      <c r="V808" s="1"/>
      <c r="W808" s="1"/>
      <c r="X808" s="3"/>
      <c r="Y808" s="3"/>
      <c r="Z808" s="3"/>
      <c r="AA808" s="3"/>
      <c r="AB808" s="3"/>
      <c r="AC808" s="3"/>
      <c r="AD808" s="3"/>
      <c r="AE808" s="3"/>
      <c r="AF808" s="3"/>
      <c r="AG808" s="3"/>
      <c r="AH808" s="3"/>
      <c r="AI808" s="3"/>
    </row>
    <row r="809" spans="1:35" ht="14.5" hidden="1" outlineLevel="1">
      <c r="A809" s="23" t="s">
        <v>1</v>
      </c>
      <c r="B809" s="89">
        <f t="shared" ref="B809:K809" si="211">B$794*B$787*(B60/B$63)</f>
        <v>702.0586747246756</v>
      </c>
      <c r="C809" s="89">
        <f t="shared" si="211"/>
        <v>617.83635204961786</v>
      </c>
      <c r="D809" s="89">
        <f t="shared" si="211"/>
        <v>609.30434543624472</v>
      </c>
      <c r="E809" s="89">
        <f t="shared" si="211"/>
        <v>562.05629576154206</v>
      </c>
      <c r="F809" s="89">
        <f t="shared" si="211"/>
        <v>491.53737258541798</v>
      </c>
      <c r="G809" s="89">
        <f t="shared" si="211"/>
        <v>367.89184334055869</v>
      </c>
      <c r="H809" s="89">
        <f t="shared" si="211"/>
        <v>217.60552026366568</v>
      </c>
      <c r="I809" s="89">
        <f t="shared" si="211"/>
        <v>116.26100192615066</v>
      </c>
      <c r="J809" s="89">
        <f t="shared" si="211"/>
        <v>62.851964678221066</v>
      </c>
      <c r="K809" s="89">
        <f t="shared" si="211"/>
        <v>44.478738998601997</v>
      </c>
      <c r="M809" s="32"/>
      <c r="N809" s="6"/>
      <c r="O809" s="1"/>
      <c r="P809" s="6"/>
      <c r="Q809" s="6"/>
      <c r="R809" s="1"/>
      <c r="S809" s="1"/>
      <c r="T809" s="1"/>
      <c r="U809" s="1"/>
      <c r="V809" s="1"/>
      <c r="W809" s="1"/>
      <c r="X809" s="3"/>
      <c r="Y809" s="3"/>
      <c r="Z809" s="3"/>
      <c r="AA809" s="3"/>
      <c r="AB809" s="3"/>
      <c r="AC809" s="3"/>
      <c r="AD809" s="3"/>
      <c r="AE809" s="3"/>
      <c r="AF809" s="3"/>
      <c r="AG809" s="3"/>
      <c r="AH809" s="3"/>
      <c r="AI809" s="3"/>
    </row>
    <row r="810" spans="1:35" ht="14.5" hidden="1" outlineLevel="1">
      <c r="A810" s="23" t="s">
        <v>7</v>
      </c>
      <c r="B810" s="89">
        <f t="shared" ref="B810:K810" si="212">B$794*B$787*(B61/B$63)</f>
        <v>674.31385539826738</v>
      </c>
      <c r="C810" s="89">
        <f t="shared" si="212"/>
        <v>892.39730227634448</v>
      </c>
      <c r="D810" s="89">
        <f t="shared" si="212"/>
        <v>1195.6988507448764</v>
      </c>
      <c r="E810" s="89">
        <f t="shared" si="212"/>
        <v>1354.3781715015534</v>
      </c>
      <c r="F810" s="89">
        <f t="shared" si="212"/>
        <v>1386.1363108967955</v>
      </c>
      <c r="G810" s="89">
        <f t="shared" si="212"/>
        <v>1132.4000107400498</v>
      </c>
      <c r="H810" s="89">
        <f t="shared" si="212"/>
        <v>707.06073342334321</v>
      </c>
      <c r="I810" s="89">
        <f t="shared" si="212"/>
        <v>390.56037191119253</v>
      </c>
      <c r="J810" s="89">
        <f t="shared" si="212"/>
        <v>212.10989501811426</v>
      </c>
      <c r="K810" s="89">
        <f t="shared" si="212"/>
        <v>147.44005033379696</v>
      </c>
      <c r="M810" s="32"/>
      <c r="N810" s="6"/>
      <c r="O810" s="1"/>
      <c r="P810" s="6"/>
      <c r="Q810" s="6"/>
      <c r="R810" s="1"/>
      <c r="S810" s="1"/>
      <c r="T810" s="1"/>
      <c r="U810" s="1"/>
      <c r="V810" s="1"/>
      <c r="W810" s="1"/>
      <c r="X810" s="3"/>
      <c r="Y810" s="3"/>
      <c r="Z810" s="3"/>
      <c r="AA810" s="3"/>
      <c r="AB810" s="3"/>
      <c r="AC810" s="3"/>
      <c r="AD810" s="3"/>
      <c r="AE810" s="3"/>
      <c r="AF810" s="3"/>
      <c r="AG810" s="3"/>
    </row>
    <row r="811" spans="1:35" ht="14.5" hidden="1" outlineLevel="1">
      <c r="A811" s="23" t="s">
        <v>8</v>
      </c>
      <c r="B811" s="89">
        <f t="shared" ref="B811:K811" si="213">B$794*B$787*(B62/B$63)</f>
        <v>744.94506079655173</v>
      </c>
      <c r="C811" s="89">
        <f t="shared" si="213"/>
        <v>1658.8973416342947</v>
      </c>
      <c r="D811" s="89">
        <f t="shared" si="213"/>
        <v>3009.8554577508762</v>
      </c>
      <c r="E811" s="89">
        <f t="shared" si="213"/>
        <v>3681.5529543670077</v>
      </c>
      <c r="F811" s="89">
        <f t="shared" si="213"/>
        <v>3695.4260559742979</v>
      </c>
      <c r="G811" s="89">
        <f t="shared" si="213"/>
        <v>2958.2149164620282</v>
      </c>
      <c r="H811" s="89">
        <f t="shared" si="213"/>
        <v>1836.2083392962002</v>
      </c>
      <c r="I811" s="89">
        <f t="shared" si="213"/>
        <v>1017.2420854431676</v>
      </c>
      <c r="J811" s="89">
        <f t="shared" si="213"/>
        <v>552.6557341250126</v>
      </c>
      <c r="K811" s="89">
        <f t="shared" si="213"/>
        <v>376.74682879243761</v>
      </c>
      <c r="M811" s="32"/>
      <c r="N811" s="9" t="s">
        <v>9</v>
      </c>
      <c r="O811" s="1"/>
      <c r="P811" s="6"/>
      <c r="Q811" s="6"/>
      <c r="R811" s="1"/>
      <c r="S811" s="1"/>
      <c r="T811" s="1"/>
      <c r="U811" s="1"/>
      <c r="V811" s="1"/>
      <c r="W811" s="1"/>
      <c r="X811" s="3"/>
      <c r="Y811" s="3"/>
      <c r="Z811" s="3"/>
      <c r="AA811" s="3"/>
      <c r="AB811" s="3"/>
      <c r="AC811" s="3"/>
      <c r="AD811" s="3"/>
      <c r="AE811" s="3"/>
      <c r="AF811" s="3"/>
      <c r="AG811" s="3"/>
    </row>
    <row r="812" spans="1:35" ht="14.5" hidden="1" outlineLevel="1">
      <c r="A812" s="23" t="s">
        <v>89</v>
      </c>
      <c r="B812" s="89">
        <f>SUM(B802:B811)</f>
        <v>11059.960815537426</v>
      </c>
      <c r="C812" s="89">
        <f t="shared" ref="C812:K812" si="214">SUM(C802:C811)</f>
        <v>15372.237509607528</v>
      </c>
      <c r="D812" s="89">
        <f t="shared" si="214"/>
        <v>20663.039731600446</v>
      </c>
      <c r="E812" s="89">
        <f t="shared" si="214"/>
        <v>22350.115185765855</v>
      </c>
      <c r="F812" s="89">
        <f t="shared" si="214"/>
        <v>21434.172235910111</v>
      </c>
      <c r="G812" s="89">
        <f t="shared" si="214"/>
        <v>16953.43550506375</v>
      </c>
      <c r="H812" s="89">
        <f t="shared" si="214"/>
        <v>10421.954851913953</v>
      </c>
      <c r="I812" s="89">
        <f t="shared" si="214"/>
        <v>5753.0765557995883</v>
      </c>
      <c r="J812" s="89">
        <f t="shared" si="214"/>
        <v>3162.6822862156828</v>
      </c>
      <c r="K812" s="89">
        <f t="shared" si="214"/>
        <v>2221.831000798471</v>
      </c>
      <c r="M812" s="32"/>
      <c r="N812" s="9"/>
      <c r="O812" s="1"/>
      <c r="P812" s="6"/>
      <c r="Q812" s="6"/>
      <c r="R812" s="1"/>
      <c r="S812" s="1"/>
      <c r="T812" s="1"/>
      <c r="U812" s="1"/>
      <c r="V812" s="1"/>
      <c r="W812" s="1"/>
      <c r="X812" s="3"/>
      <c r="Y812" s="3"/>
      <c r="Z812" s="3"/>
      <c r="AA812" s="3"/>
      <c r="AB812" s="3"/>
      <c r="AC812" s="3"/>
      <c r="AD812" s="3"/>
      <c r="AE812" s="3"/>
      <c r="AF812" s="3"/>
      <c r="AG812" s="3"/>
    </row>
    <row r="813" spans="1:35" ht="14.5" hidden="1" outlineLevel="1">
      <c r="A813" s="32"/>
      <c r="B813" s="5"/>
      <c r="C813" s="5"/>
      <c r="D813" s="5"/>
      <c r="E813" s="5"/>
      <c r="F813" s="5"/>
      <c r="G813" s="5"/>
      <c r="H813" s="5"/>
      <c r="I813" s="5"/>
      <c r="J813" s="5"/>
      <c r="K813" s="5"/>
      <c r="L813" s="5"/>
      <c r="M813" s="10" t="s">
        <v>9</v>
      </c>
      <c r="N813" s="5"/>
      <c r="O813" s="5"/>
      <c r="P813" s="5"/>
      <c r="Q813" s="5"/>
      <c r="R813" s="5"/>
      <c r="S813" s="5"/>
      <c r="T813" s="5"/>
    </row>
    <row r="814" spans="1:35" hidden="1" outlineLevel="1">
      <c r="A814" s="10" t="s">
        <v>126</v>
      </c>
      <c r="B814" s="6"/>
      <c r="C814" s="6"/>
      <c r="D814" s="6"/>
      <c r="E814" s="6"/>
      <c r="F814" s="6"/>
      <c r="G814" s="6"/>
      <c r="H814" s="6"/>
      <c r="I814" s="6"/>
      <c r="J814" s="9" t="s">
        <v>102</v>
      </c>
      <c r="K814" s="6"/>
      <c r="L814" s="55"/>
      <c r="M814" s="5"/>
      <c r="N814" s="5"/>
      <c r="O814" s="5"/>
      <c r="P814" s="5"/>
      <c r="Q814" s="5"/>
      <c r="R814" s="5"/>
      <c r="S814" s="5"/>
      <c r="T814" s="5"/>
    </row>
    <row r="815" spans="1:35" ht="14.5" hidden="1" outlineLevel="1">
      <c r="A815" s="21"/>
      <c r="B815" s="21">
        <v>2010</v>
      </c>
      <c r="C815" s="21">
        <v>2020</v>
      </c>
      <c r="D815" s="21">
        <v>2030</v>
      </c>
      <c r="E815" s="21">
        <v>2040</v>
      </c>
      <c r="F815" s="21">
        <v>2050</v>
      </c>
      <c r="G815" s="21">
        <v>2060</v>
      </c>
      <c r="H815" s="21">
        <v>2070</v>
      </c>
      <c r="I815" s="21">
        <v>2080</v>
      </c>
      <c r="J815" s="21">
        <v>2090</v>
      </c>
      <c r="K815" s="21">
        <v>2100</v>
      </c>
      <c r="M815" s="32"/>
      <c r="N815" s="56"/>
      <c r="O815" s="16"/>
      <c r="P815" s="56"/>
      <c r="Q815" s="56"/>
      <c r="R815" s="56"/>
      <c r="S815" s="56"/>
      <c r="T815" s="56"/>
      <c r="U815" s="56"/>
      <c r="V815" s="56"/>
      <c r="W815" s="57"/>
    </row>
    <row r="816" spans="1:35" ht="14.5" hidden="1" outlineLevel="1">
      <c r="A816" s="21" t="s">
        <v>89</v>
      </c>
      <c r="B816" s="94">
        <f>'[4]Oil tankers data'!$G$46</f>
        <v>1.5080599986402388E-4</v>
      </c>
      <c r="C816" s="87">
        <f>'[4]Oil tankers data'!$G$51</f>
        <v>1.316269126481518E-4</v>
      </c>
      <c r="D816" s="87">
        <f>'[4]Oil tankers data'!$G$52</f>
        <v>1.1316366382420115E-4</v>
      </c>
      <c r="E816" s="87">
        <f>'[4]Oil tankers data'!$G$53</f>
        <v>9.7290246747245424E-5</v>
      </c>
      <c r="F816" s="87">
        <f>'[4]Oil tankers data'!$G$54</f>
        <v>8.3643386863510477E-5</v>
      </c>
      <c r="G816" s="87">
        <f>'[4]Oil tankers data'!$G$55</f>
        <v>7.1910765980218457E-5</v>
      </c>
      <c r="H816" s="87">
        <f>'[4]Oil tankers data'!$G$56</f>
        <v>6.2756510785335029E-5</v>
      </c>
      <c r="I816" s="87">
        <f>'[4]Oil tankers data'!$G$57</f>
        <v>5.5046029036851558E-5</v>
      </c>
      <c r="J816" s="87">
        <f>'[4]Oil tankers data'!$G$58</f>
        <v>4.852825715080642E-5</v>
      </c>
      <c r="K816" s="87">
        <f>'[4]Oil tankers data'!$G$59</f>
        <v>4.2999563819236659E-5</v>
      </c>
      <c r="M816" s="32"/>
      <c r="N816" s="6"/>
      <c r="O816" s="1"/>
      <c r="P816" s="6"/>
      <c r="Q816" s="6"/>
      <c r="R816" s="1"/>
      <c r="S816" s="1"/>
      <c r="T816" s="1"/>
      <c r="U816" s="1"/>
      <c r="V816" s="1"/>
      <c r="W816" s="1"/>
      <c r="X816" s="3"/>
      <c r="Y816" s="3"/>
      <c r="Z816" s="3"/>
      <c r="AA816" s="3"/>
      <c r="AB816" s="3"/>
      <c r="AC816" s="3"/>
      <c r="AD816" s="3"/>
      <c r="AE816" s="3"/>
      <c r="AF816" s="3"/>
      <c r="AG816" s="3"/>
    </row>
    <row r="817" spans="1:35" ht="14.5" hidden="1" outlineLevel="1">
      <c r="A817" s="79"/>
      <c r="B817" s="86"/>
      <c r="C817" s="2"/>
      <c r="D817" s="2"/>
      <c r="E817" s="2"/>
      <c r="F817" s="2"/>
      <c r="G817" s="2"/>
      <c r="H817" s="2"/>
      <c r="I817" s="2"/>
      <c r="J817" s="2"/>
      <c r="K817" s="2"/>
      <c r="M817" s="32"/>
      <c r="N817" s="6"/>
      <c r="O817" s="1"/>
      <c r="P817" s="6"/>
      <c r="Q817" s="6"/>
      <c r="R817" s="1"/>
      <c r="S817" s="1"/>
      <c r="T817" s="1"/>
      <c r="U817" s="1"/>
      <c r="V817" s="1"/>
      <c r="W817" s="1"/>
      <c r="X817" s="3"/>
      <c r="Y817" s="3"/>
      <c r="Z817" s="3"/>
      <c r="AA817" s="3"/>
      <c r="AB817" s="3"/>
      <c r="AC817" s="3"/>
      <c r="AD817" s="3"/>
      <c r="AE817" s="3"/>
      <c r="AF817" s="3"/>
      <c r="AG817" s="3"/>
    </row>
    <row r="818" spans="1:35" hidden="1" outlineLevel="1">
      <c r="A818" s="10" t="s">
        <v>127</v>
      </c>
      <c r="B818" s="6"/>
      <c r="C818" s="6"/>
      <c r="D818" s="6"/>
      <c r="E818" s="6"/>
      <c r="F818" s="6"/>
      <c r="G818" s="6"/>
      <c r="H818" s="6"/>
      <c r="I818" s="6"/>
      <c r="J818" s="9" t="s">
        <v>101</v>
      </c>
      <c r="K818" s="6"/>
      <c r="L818" s="55"/>
      <c r="M818" s="5"/>
      <c r="N818" s="5"/>
      <c r="O818" s="5"/>
      <c r="P818" s="5"/>
      <c r="Q818" s="5"/>
      <c r="R818" s="5"/>
      <c r="S818" s="5"/>
      <c r="T818" s="5"/>
    </row>
    <row r="819" spans="1:35" ht="14.5" hidden="1" outlineLevel="1">
      <c r="A819" s="20"/>
      <c r="B819" s="100">
        <v>2010</v>
      </c>
      <c r="C819" s="100">
        <v>2020</v>
      </c>
      <c r="D819" s="100">
        <v>2030</v>
      </c>
      <c r="E819" s="100">
        <v>2040</v>
      </c>
      <c r="F819" s="100">
        <v>2050</v>
      </c>
      <c r="G819" s="100">
        <v>2060</v>
      </c>
      <c r="H819" s="100">
        <v>2070</v>
      </c>
      <c r="I819" s="100">
        <v>2080</v>
      </c>
      <c r="J819" s="100">
        <v>2090</v>
      </c>
      <c r="K819" s="100">
        <v>2100</v>
      </c>
      <c r="M819" s="32"/>
      <c r="N819" s="56"/>
      <c r="O819" s="16"/>
      <c r="P819" s="56"/>
      <c r="Q819" s="56"/>
      <c r="R819" s="56"/>
      <c r="S819" s="56"/>
      <c r="T819" s="56"/>
      <c r="U819" s="56"/>
      <c r="V819" s="56"/>
      <c r="W819" s="57"/>
    </row>
    <row r="820" spans="1:35" ht="14.5" hidden="1" outlineLevel="1">
      <c r="A820" s="100" t="s">
        <v>5</v>
      </c>
      <c r="B820" s="101">
        <f>B$816*B802</f>
        <v>3.5287642297092421E-2</v>
      </c>
      <c r="C820" s="101">
        <f t="shared" ref="C820:K820" si="215">C$816*C802</f>
        <v>5.048023528645898E-2</v>
      </c>
      <c r="D820" s="101">
        <f t="shared" si="215"/>
        <v>7.0967089558580637E-2</v>
      </c>
      <c r="E820" s="101">
        <f t="shared" si="215"/>
        <v>8.7692240544141084E-2</v>
      </c>
      <c r="F820" s="101">
        <f t="shared" si="215"/>
        <v>9.5448877290738005E-2</v>
      </c>
      <c r="G820" s="101">
        <f t="shared" si="215"/>
        <v>8.2176134161269107E-2</v>
      </c>
      <c r="H820" s="101">
        <f t="shared" si="215"/>
        <v>5.2699255356854713E-2</v>
      </c>
      <c r="I820" s="101">
        <f t="shared" si="215"/>
        <v>2.9062211481384739E-2</v>
      </c>
      <c r="J820" s="101">
        <f t="shared" si="215"/>
        <v>1.5754626524684644E-2</v>
      </c>
      <c r="K820" s="101">
        <f t="shared" si="215"/>
        <v>1.0981691688077274E-2</v>
      </c>
      <c r="M820" s="32"/>
      <c r="N820" s="6"/>
      <c r="O820" s="1"/>
      <c r="P820" s="6"/>
      <c r="Q820" s="6"/>
      <c r="R820" s="1"/>
      <c r="S820" s="1"/>
      <c r="T820" s="1"/>
      <c r="U820" s="1"/>
      <c r="V820" s="1"/>
      <c r="W820" s="1"/>
      <c r="X820" s="3"/>
      <c r="Y820" s="3"/>
      <c r="Z820" s="3"/>
      <c r="AA820" s="3"/>
      <c r="AB820" s="3"/>
      <c r="AC820" s="3"/>
      <c r="AD820" s="3"/>
      <c r="AE820" s="3"/>
      <c r="AF820" s="3"/>
      <c r="AG820" s="3"/>
      <c r="AH820" s="3"/>
      <c r="AI820" s="3"/>
    </row>
    <row r="821" spans="1:35" ht="14.5" hidden="1" outlineLevel="1">
      <c r="A821" s="100" t="s">
        <v>6</v>
      </c>
      <c r="B821" s="101">
        <f t="shared" ref="B821:K829" si="216">B$816*B803</f>
        <v>0.25197079153253488</v>
      </c>
      <c r="C821" s="101">
        <f t="shared" si="216"/>
        <v>0.49685499517422782</v>
      </c>
      <c r="D821" s="101">
        <f t="shared" si="216"/>
        <v>0.61600905045256849</v>
      </c>
      <c r="E821" s="101">
        <f t="shared" si="216"/>
        <v>0.53926949431658533</v>
      </c>
      <c r="F821" s="101">
        <f t="shared" si="216"/>
        <v>0.40506275434141803</v>
      </c>
      <c r="G821" s="101">
        <f t="shared" si="216"/>
        <v>0.24814712789410098</v>
      </c>
      <c r="H821" s="101">
        <f t="shared" si="216"/>
        <v>0.1178554790196992</v>
      </c>
      <c r="I821" s="101">
        <f t="shared" si="216"/>
        <v>5.0060313533791125E-2</v>
      </c>
      <c r="J821" s="101">
        <f t="shared" si="216"/>
        <v>2.1112738596568106E-2</v>
      </c>
      <c r="K821" s="101">
        <f t="shared" si="216"/>
        <v>1.1186359062168492E-2</v>
      </c>
      <c r="M821" s="32"/>
      <c r="N821" s="6"/>
      <c r="O821" s="1"/>
      <c r="P821" s="6"/>
      <c r="Q821" s="6"/>
      <c r="R821" s="1"/>
      <c r="S821" s="1"/>
      <c r="T821" s="1"/>
      <c r="U821" s="1"/>
      <c r="V821" s="1"/>
      <c r="W821" s="1"/>
      <c r="X821" s="3"/>
      <c r="Y821" s="3"/>
      <c r="Z821" s="3"/>
      <c r="AA821" s="3"/>
      <c r="AB821" s="3"/>
      <c r="AC821" s="3"/>
      <c r="AD821" s="3"/>
      <c r="AE821" s="3"/>
      <c r="AF821" s="3"/>
      <c r="AG821" s="3"/>
      <c r="AH821" s="3"/>
      <c r="AI821" s="3"/>
    </row>
    <row r="822" spans="1:35" ht="14.5" hidden="1" outlineLevel="1">
      <c r="A822" s="100" t="s">
        <v>11</v>
      </c>
      <c r="B822" s="101">
        <f t="shared" si="216"/>
        <v>0.40358491639292376</v>
      </c>
      <c r="C822" s="101">
        <f t="shared" si="216"/>
        <v>0.38845999885864474</v>
      </c>
      <c r="D822" s="101">
        <f t="shared" si="216"/>
        <v>0.40742731199629834</v>
      </c>
      <c r="E822" s="101">
        <f t="shared" si="216"/>
        <v>0.37037141241149985</v>
      </c>
      <c r="F822" s="101">
        <f t="shared" si="216"/>
        <v>0.30462040444063249</v>
      </c>
      <c r="G822" s="101">
        <f t="shared" si="216"/>
        <v>0.20940314132387891</v>
      </c>
      <c r="H822" s="101">
        <f t="shared" si="216"/>
        <v>0.11386349491916452</v>
      </c>
      <c r="I822" s="101">
        <f t="shared" si="216"/>
        <v>5.5912960870200423E-2</v>
      </c>
      <c r="J822" s="101">
        <f t="shared" si="216"/>
        <v>2.7642000430581192E-2</v>
      </c>
      <c r="K822" s="101">
        <f t="shared" si="216"/>
        <v>1.7696854228690256E-2</v>
      </c>
      <c r="M822" s="32"/>
      <c r="N822" s="6"/>
      <c r="O822" s="1"/>
      <c r="P822" s="6"/>
      <c r="Q822" s="6"/>
      <c r="R822" s="1"/>
      <c r="S822" s="1"/>
      <c r="T822" s="1"/>
      <c r="U822" s="1"/>
      <c r="V822" s="1"/>
      <c r="W822" s="1"/>
      <c r="X822" s="3"/>
      <c r="Y822" s="3"/>
      <c r="Z822" s="3"/>
      <c r="AA822" s="3"/>
      <c r="AB822" s="3"/>
      <c r="AC822" s="3"/>
      <c r="AD822" s="3"/>
      <c r="AE822" s="3"/>
      <c r="AF822" s="3"/>
      <c r="AG822" s="3"/>
      <c r="AH822" s="3"/>
      <c r="AI822" s="3"/>
    </row>
    <row r="823" spans="1:35" ht="14.5" hidden="1" outlineLevel="1">
      <c r="A823" s="100" t="s">
        <v>2</v>
      </c>
      <c r="B823" s="101">
        <f t="shared" si="216"/>
        <v>7.5677707414318701E-2</v>
      </c>
      <c r="C823" s="101">
        <f t="shared" si="216"/>
        <v>9.6909905065585708E-2</v>
      </c>
      <c r="D823" s="101">
        <f t="shared" si="216"/>
        <v>0.10512163424215004</v>
      </c>
      <c r="E823" s="101">
        <f t="shared" si="216"/>
        <v>8.6684344365150587E-2</v>
      </c>
      <c r="F823" s="101">
        <f t="shared" si="216"/>
        <v>6.3261801868615394E-2</v>
      </c>
      <c r="G823" s="101">
        <f t="shared" si="216"/>
        <v>3.9944478930916426E-2</v>
      </c>
      <c r="H823" s="101">
        <f t="shared" si="216"/>
        <v>2.0543823861963725E-2</v>
      </c>
      <c r="I823" s="101">
        <f t="shared" si="216"/>
        <v>9.6014093761685616E-3</v>
      </c>
      <c r="J823" s="101">
        <f t="shared" si="216"/>
        <v>4.4848134670825253E-3</v>
      </c>
      <c r="K823" s="101">
        <f t="shared" si="216"/>
        <v>2.6868905178763845E-3</v>
      </c>
      <c r="M823" s="32"/>
      <c r="N823" s="6"/>
      <c r="O823" s="1"/>
      <c r="P823" s="6"/>
      <c r="Q823" s="6"/>
      <c r="R823" s="1"/>
      <c r="S823" s="1"/>
      <c r="T823" s="1"/>
      <c r="U823" s="1"/>
      <c r="V823" s="1"/>
      <c r="W823" s="1"/>
      <c r="X823" s="3"/>
      <c r="Y823" s="3"/>
      <c r="Z823" s="3"/>
      <c r="AA823" s="3"/>
      <c r="AB823" s="3"/>
      <c r="AC823" s="3"/>
      <c r="AD823" s="3"/>
      <c r="AE823" s="3"/>
      <c r="AF823" s="3"/>
      <c r="AG823" s="3"/>
      <c r="AH823" s="3"/>
      <c r="AI823" s="3"/>
    </row>
    <row r="824" spans="1:35" ht="14.5" hidden="1" outlineLevel="1">
      <c r="A824" s="100" t="s">
        <v>3</v>
      </c>
      <c r="B824" s="101">
        <f t="shared" si="216"/>
        <v>0.14046667262592044</v>
      </c>
      <c r="C824" s="101">
        <f t="shared" si="216"/>
        <v>0.15431991188350483</v>
      </c>
      <c r="D824" s="101">
        <f t="shared" si="216"/>
        <v>0.16245220610425776</v>
      </c>
      <c r="E824" s="101">
        <f t="shared" si="216"/>
        <v>0.14842909113720767</v>
      </c>
      <c r="F824" s="101">
        <f t="shared" si="216"/>
        <v>0.12294820708916791</v>
      </c>
      <c r="G824" s="101">
        <f t="shared" si="216"/>
        <v>8.2481758933580618E-2</v>
      </c>
      <c r="H824" s="101">
        <f t="shared" si="216"/>
        <v>4.3407768084849883E-2</v>
      </c>
      <c r="I824" s="101">
        <f t="shared" si="216"/>
        <v>2.0709348388695769E-2</v>
      </c>
      <c r="J824" s="101">
        <f t="shared" si="216"/>
        <v>9.8370987373802374E-3</v>
      </c>
      <c r="K824" s="101">
        <f t="shared" si="216"/>
        <v>5.8993523937134031E-3</v>
      </c>
      <c r="M824" s="32"/>
      <c r="N824" s="6"/>
      <c r="O824" s="1"/>
      <c r="P824" s="6"/>
      <c r="Q824" s="6"/>
      <c r="R824" s="1"/>
      <c r="S824" s="1"/>
      <c r="T824" s="1"/>
      <c r="U824" s="1"/>
      <c r="V824" s="1"/>
      <c r="W824" s="1"/>
      <c r="X824" s="3"/>
      <c r="Y824" s="3"/>
      <c r="Z824" s="3"/>
      <c r="AA824" s="3"/>
      <c r="AB824" s="3"/>
      <c r="AC824" s="3"/>
      <c r="AD824" s="3"/>
      <c r="AE824" s="3"/>
      <c r="AF824" s="3"/>
      <c r="AG824" s="3"/>
      <c r="AH824" s="3"/>
      <c r="AI824" s="3"/>
    </row>
    <row r="825" spans="1:35" ht="14.5" hidden="1" outlineLevel="1">
      <c r="A825" s="100" t="s">
        <v>4</v>
      </c>
      <c r="B825" s="101">
        <f t="shared" si="216"/>
        <v>7.7875636025747264E-2</v>
      </c>
      <c r="C825" s="101">
        <f t="shared" si="216"/>
        <v>8.85179758232085E-2</v>
      </c>
      <c r="D825" s="101">
        <f t="shared" si="216"/>
        <v>0.10108492561009505</v>
      </c>
      <c r="E825" s="101">
        <f t="shared" si="216"/>
        <v>0.10001083761077198</v>
      </c>
      <c r="F825" s="101">
        <f t="shared" si="216"/>
        <v>8.6733753949186421E-2</v>
      </c>
      <c r="G825" s="101">
        <f t="shared" si="216"/>
        <v>6.0772301858025062E-2</v>
      </c>
      <c r="H825" s="101">
        <f t="shared" si="216"/>
        <v>3.3301564574821862E-2</v>
      </c>
      <c r="I825" s="101">
        <f t="shared" si="216"/>
        <v>1.6595077159978263E-2</v>
      </c>
      <c r="J825" s="101">
        <f t="shared" si="216"/>
        <v>8.3293878308105355E-3</v>
      </c>
      <c r="K825" s="101">
        <f t="shared" si="216"/>
        <v>5.3469627452263019E-3</v>
      </c>
      <c r="M825" s="32"/>
      <c r="N825" s="6"/>
      <c r="O825" s="1"/>
      <c r="P825" s="6"/>
      <c r="Q825" s="6"/>
      <c r="R825" s="1"/>
      <c r="S825" s="1"/>
      <c r="T825" s="1"/>
      <c r="U825" s="1"/>
      <c r="V825" s="1"/>
      <c r="W825" s="1"/>
      <c r="X825" s="3"/>
      <c r="Y825" s="3"/>
      <c r="Z825" s="3"/>
      <c r="AA825" s="3"/>
      <c r="AB825" s="3"/>
      <c r="AC825" s="3"/>
      <c r="AD825" s="3"/>
      <c r="AE825" s="3"/>
      <c r="AF825" s="3"/>
      <c r="AG825" s="3"/>
      <c r="AH825" s="3"/>
      <c r="AI825" s="3"/>
    </row>
    <row r="826" spans="1:35" ht="14.5" hidden="1" outlineLevel="1">
      <c r="A826" s="100" t="s">
        <v>0</v>
      </c>
      <c r="B826" s="101">
        <f t="shared" si="216"/>
        <v>0.36313766262775204</v>
      </c>
      <c r="C826" s="101">
        <f t="shared" si="216"/>
        <v>0.3307142130163111</v>
      </c>
      <c r="D826" s="101">
        <f t="shared" si="216"/>
        <v>0.33037601773438802</v>
      </c>
      <c r="E826" s="101">
        <f t="shared" si="216"/>
        <v>0.29736122332879111</v>
      </c>
      <c r="F826" s="101">
        <f t="shared" si="216"/>
        <v>0.24859802391129635</v>
      </c>
      <c r="G826" s="101">
        <f t="shared" si="216"/>
        <v>0.17559495306588391</v>
      </c>
      <c r="H826" s="101">
        <f t="shared" si="216"/>
        <v>9.9111280079550737E-2</v>
      </c>
      <c r="I826" s="101">
        <f t="shared" si="216"/>
        <v>5.0849056897995799E-2</v>
      </c>
      <c r="J826" s="101">
        <f t="shared" si="216"/>
        <v>2.6155954269173731E-2</v>
      </c>
      <c r="K826" s="101">
        <f t="shared" si="216"/>
        <v>1.7287279740275618E-2</v>
      </c>
      <c r="M826" s="32"/>
      <c r="N826" s="6"/>
      <c r="O826" s="1"/>
      <c r="P826" s="6"/>
      <c r="Q826" s="6"/>
      <c r="R826" s="1"/>
      <c r="S826" s="1"/>
      <c r="T826" s="1"/>
      <c r="U826" s="1"/>
      <c r="V826" s="1"/>
      <c r="W826" s="1"/>
      <c r="X826" s="3"/>
      <c r="Y826" s="3"/>
      <c r="Z826" s="3"/>
      <c r="AA826" s="3"/>
      <c r="AB826" s="3"/>
      <c r="AC826" s="3"/>
      <c r="AD826" s="3"/>
      <c r="AE826" s="3"/>
      <c r="AF826" s="3"/>
      <c r="AG826" s="3"/>
      <c r="AH826" s="3"/>
      <c r="AI826" s="3"/>
    </row>
    <row r="827" spans="1:35" ht="14.5" hidden="1" outlineLevel="1">
      <c r="A827" s="100" t="s">
        <v>1</v>
      </c>
      <c r="B827" s="101">
        <f t="shared" si="216"/>
        <v>0.10587466040506621</v>
      </c>
      <c r="C827" s="101">
        <f t="shared" si="216"/>
        <v>8.1323891542087814E-2</v>
      </c>
      <c r="D827" s="101">
        <f t="shared" si="216"/>
        <v>6.8951112113572133E-2</v>
      </c>
      <c r="E827" s="101">
        <f t="shared" si="216"/>
        <v>5.4682595700483179E-2</v>
      </c>
      <c r="F827" s="101">
        <f t="shared" si="216"/>
        <v>4.1113850613035609E-2</v>
      </c>
      <c r="G827" s="101">
        <f t="shared" si="216"/>
        <v>2.6455384252494107E-2</v>
      </c>
      <c r="H827" s="101">
        <f t="shared" si="216"/>
        <v>1.3656163179375175E-2</v>
      </c>
      <c r="I827" s="101">
        <f t="shared" si="216"/>
        <v>6.3997064878803436E-3</v>
      </c>
      <c r="J827" s="101">
        <f t="shared" si="216"/>
        <v>3.0500963043381141E-3</v>
      </c>
      <c r="K827" s="101">
        <f t="shared" si="216"/>
        <v>1.912566376169557E-3</v>
      </c>
      <c r="M827" s="32"/>
      <c r="N827" s="6"/>
      <c r="O827" s="1"/>
      <c r="P827" s="6"/>
      <c r="Q827" s="6"/>
      <c r="R827" s="1"/>
      <c r="S827" s="1"/>
      <c r="T827" s="1"/>
      <c r="U827" s="1"/>
      <c r="V827" s="1"/>
      <c r="W827" s="1"/>
      <c r="X827" s="3"/>
      <c r="Y827" s="3"/>
      <c r="Z827" s="3"/>
      <c r="AA827" s="3"/>
      <c r="AB827" s="3"/>
      <c r="AC827" s="3"/>
      <c r="AD827" s="3"/>
      <c r="AE827" s="3"/>
      <c r="AF827" s="3"/>
      <c r="AG827" s="3"/>
      <c r="AH827" s="3"/>
      <c r="AI827" s="3"/>
    </row>
    <row r="828" spans="1:35" ht="14.5" hidden="1" outlineLevel="1">
      <c r="A828" s="100" t="s">
        <v>7</v>
      </c>
      <c r="B828" s="101">
        <f t="shared" si="216"/>
        <v>0.10169057518550054</v>
      </c>
      <c r="C828" s="101">
        <f t="shared" si="216"/>
        <v>0.11746350175417471</v>
      </c>
      <c r="D828" s="101">
        <f t="shared" si="216"/>
        <v>0.13530966278067685</v>
      </c>
      <c r="E828" s="101">
        <f t="shared" si="216"/>
        <v>0.13176778649446921</v>
      </c>
      <c r="F828" s="101">
        <f t="shared" si="216"/>
        <v>0.11594113569789991</v>
      </c>
      <c r="G828" s="101">
        <f t="shared" si="216"/>
        <v>8.1431752168324587E-2</v>
      </c>
      <c r="H828" s="101">
        <f t="shared" si="216"/>
        <v>4.4372664542968933E-2</v>
      </c>
      <c r="I828" s="101">
        <f t="shared" si="216"/>
        <v>2.1498797572867049E-2</v>
      </c>
      <c r="J828" s="101">
        <f t="shared" si="216"/>
        <v>1.0293323529669602E-2</v>
      </c>
      <c r="K828" s="101">
        <f t="shared" si="216"/>
        <v>6.3398578538395676E-3</v>
      </c>
      <c r="M828" s="32"/>
      <c r="N828" s="6"/>
      <c r="O828" s="1"/>
      <c r="P828" s="6"/>
      <c r="Q828" s="6"/>
      <c r="R828" s="1"/>
      <c r="S828" s="1"/>
      <c r="T828" s="1"/>
      <c r="U828" s="1"/>
      <c r="V828" s="1"/>
      <c r="W828" s="1"/>
      <c r="X828" s="3"/>
      <c r="Y828" s="3"/>
      <c r="Z828" s="3"/>
      <c r="AA828" s="3"/>
      <c r="AB828" s="3"/>
      <c r="AC828" s="3"/>
      <c r="AD828" s="3"/>
      <c r="AE828" s="3"/>
      <c r="AF828" s="3"/>
      <c r="AG828" s="3"/>
    </row>
    <row r="829" spans="1:35" ht="14.5" hidden="1" outlineLevel="1">
      <c r="A829" s="100" t="s">
        <v>8</v>
      </c>
      <c r="B829" s="101">
        <f t="shared" si="216"/>
        <v>0.11234218473719004</v>
      </c>
      <c r="C829" s="101">
        <f t="shared" si="216"/>
        <v>0.21835553547954853</v>
      </c>
      <c r="D829" s="101">
        <f t="shared" si="216"/>
        <v>0.34060627118035719</v>
      </c>
      <c r="E829" s="101">
        <f t="shared" si="216"/>
        <v>0.35817919534341658</v>
      </c>
      <c r="F829" s="101">
        <f t="shared" si="216"/>
        <v>0.30909795122535494</v>
      </c>
      <c r="G829" s="101">
        <f t="shared" si="216"/>
        <v>0.21272750057689241</v>
      </c>
      <c r="H829" s="101">
        <f t="shared" si="216"/>
        <v>0.11523402844916411</v>
      </c>
      <c r="I829" s="101">
        <f t="shared" si="216"/>
        <v>5.5995137372812039E-2</v>
      </c>
      <c r="J829" s="101">
        <f t="shared" si="216"/>
        <v>2.6819419581486315E-2</v>
      </c>
      <c r="K829" s="101">
        <f t="shared" si="216"/>
        <v>1.6199949308355447E-2</v>
      </c>
      <c r="M829" s="32"/>
      <c r="N829" s="9" t="s">
        <v>9</v>
      </c>
      <c r="O829" s="1"/>
      <c r="P829" s="6"/>
      <c r="Q829" s="6"/>
      <c r="R829" s="1"/>
      <c r="S829" s="1"/>
      <c r="T829" s="1"/>
      <c r="U829" s="1"/>
      <c r="V829" s="1"/>
      <c r="W829" s="1"/>
      <c r="X829" s="3"/>
      <c r="Y829" s="3"/>
      <c r="Z829" s="3"/>
      <c r="AA829" s="3"/>
      <c r="AB829" s="3"/>
      <c r="AC829" s="3"/>
      <c r="AD829" s="3"/>
      <c r="AE829" s="3"/>
      <c r="AF829" s="3"/>
      <c r="AG829" s="3"/>
    </row>
    <row r="830" spans="1:35" ht="14.5" hidden="1" outlineLevel="1">
      <c r="A830" s="100" t="s">
        <v>89</v>
      </c>
      <c r="B830" s="101">
        <f>SUM(B820:B829)</f>
        <v>1.6679084492440466</v>
      </c>
      <c r="C830" s="101">
        <f t="shared" ref="C830:K830" si="217">SUM(C820:C829)</f>
        <v>2.0234001638837524</v>
      </c>
      <c r="D830" s="101">
        <f t="shared" si="217"/>
        <v>2.3383052817729446</v>
      </c>
      <c r="E830" s="101">
        <f t="shared" si="217"/>
        <v>2.1744482212525167</v>
      </c>
      <c r="F830" s="101">
        <f t="shared" si="217"/>
        <v>1.7928267604273449</v>
      </c>
      <c r="G830" s="101">
        <f t="shared" si="217"/>
        <v>1.2191345331653662</v>
      </c>
      <c r="H830" s="101">
        <f t="shared" si="217"/>
        <v>0.65404552206841282</v>
      </c>
      <c r="I830" s="101">
        <f t="shared" si="217"/>
        <v>0.31668401914177413</v>
      </c>
      <c r="J830" s="101">
        <f t="shared" si="217"/>
        <v>0.153479459271775</v>
      </c>
      <c r="K830" s="101">
        <f t="shared" si="217"/>
        <v>9.553776391439231E-2</v>
      </c>
      <c r="M830" s="32"/>
      <c r="N830" s="9"/>
      <c r="O830" s="1"/>
      <c r="P830" s="6"/>
      <c r="Q830" s="6"/>
      <c r="R830" s="1"/>
      <c r="S830" s="1"/>
      <c r="T830" s="1"/>
      <c r="U830" s="1"/>
      <c r="V830" s="1"/>
      <c r="W830" s="1"/>
      <c r="X830" s="3"/>
      <c r="Y830" s="3"/>
      <c r="Z830" s="3"/>
      <c r="AA830" s="3"/>
      <c r="AB830" s="3"/>
      <c r="AC830" s="3"/>
      <c r="AD830" s="3"/>
      <c r="AE830" s="3"/>
      <c r="AF830" s="3"/>
      <c r="AG830" s="3"/>
    </row>
    <row r="831" spans="1:35" ht="14.5" hidden="1" outlineLevel="1">
      <c r="A831" s="79"/>
      <c r="B831" s="1"/>
      <c r="C831" s="1"/>
      <c r="D831" s="1"/>
      <c r="E831" s="1"/>
      <c r="F831" s="1"/>
      <c r="G831" s="1"/>
      <c r="H831" s="1"/>
      <c r="I831" s="1"/>
      <c r="J831" s="1"/>
      <c r="K831" s="1"/>
      <c r="M831" s="32"/>
      <c r="N831" s="9"/>
      <c r="O831" s="1"/>
      <c r="P831" s="6"/>
      <c r="Q831" s="6"/>
      <c r="R831" s="1"/>
      <c r="S831" s="1"/>
      <c r="T831" s="1"/>
      <c r="U831" s="1"/>
      <c r="V831" s="1"/>
      <c r="W831" s="1"/>
      <c r="X831" s="3"/>
      <c r="Y831" s="3"/>
      <c r="Z831" s="3"/>
      <c r="AA831" s="3"/>
      <c r="AB831" s="3"/>
      <c r="AC831" s="3"/>
      <c r="AD831" s="3"/>
      <c r="AE831" s="3"/>
      <c r="AF831" s="3"/>
      <c r="AG831" s="3"/>
    </row>
    <row r="832" spans="1:35" hidden="1" outlineLevel="1">
      <c r="A832" s="10" t="s">
        <v>128</v>
      </c>
      <c r="B832" s="6"/>
      <c r="C832" s="6"/>
      <c r="D832" s="6"/>
      <c r="E832" s="6"/>
      <c r="F832" s="6"/>
      <c r="G832" s="6"/>
      <c r="H832" s="6"/>
      <c r="I832" s="6"/>
      <c r="J832" s="9" t="s">
        <v>104</v>
      </c>
      <c r="K832" s="6"/>
      <c r="L832" s="55"/>
      <c r="M832" s="5"/>
      <c r="N832" s="5"/>
      <c r="O832" s="5"/>
      <c r="P832" s="5"/>
      <c r="Q832" s="5"/>
      <c r="R832" s="5"/>
      <c r="S832" s="5"/>
      <c r="T832" s="5"/>
    </row>
    <row r="833" spans="1:35" ht="14.5" hidden="1" outlineLevel="1">
      <c r="A833" s="23"/>
      <c r="B833" s="23">
        <v>2010</v>
      </c>
      <c r="C833" s="23">
        <v>2020</v>
      </c>
      <c r="D833" s="23">
        <v>2030</v>
      </c>
      <c r="E833" s="23">
        <v>2040</v>
      </c>
      <c r="F833" s="23">
        <v>2050</v>
      </c>
      <c r="G833" s="23">
        <v>2060</v>
      </c>
      <c r="H833" s="23">
        <v>2070</v>
      </c>
      <c r="I833" s="23">
        <v>2080</v>
      </c>
      <c r="J833" s="23">
        <v>2090</v>
      </c>
      <c r="K833" s="23">
        <v>2100</v>
      </c>
      <c r="M833" s="32"/>
      <c r="N833" s="56"/>
      <c r="O833" s="16"/>
      <c r="P833" s="56"/>
      <c r="Q833" s="56"/>
      <c r="R833" s="56"/>
      <c r="S833" s="56"/>
      <c r="T833" s="56"/>
      <c r="U833" s="56"/>
      <c r="V833" s="56"/>
      <c r="W833" s="57"/>
    </row>
    <row r="834" spans="1:35" ht="14.5" hidden="1" outlineLevel="1">
      <c r="A834" s="23" t="s">
        <v>5</v>
      </c>
      <c r="B834" s="89">
        <f t="shared" ref="B834:K834" si="218">B$797*(B$789+B$790)*(B85/B$63)+B$798*B53*2*1000</f>
        <v>591.33477627578577</v>
      </c>
      <c r="C834" s="89">
        <f t="shared" si="218"/>
        <v>962.34247395715795</v>
      </c>
      <c r="D834" s="89">
        <f t="shared" si="218"/>
        <v>1694.7130698238518</v>
      </c>
      <c r="E834" s="89">
        <f t="shared" si="218"/>
        <v>3075.4778587098867</v>
      </c>
      <c r="F834" s="89">
        <f t="shared" si="218"/>
        <v>5269.700474162194</v>
      </c>
      <c r="G834" s="89">
        <f t="shared" si="218"/>
        <v>8336.992850040604</v>
      </c>
      <c r="H834" s="89">
        <f t="shared" si="218"/>
        <v>12156.871082496609</v>
      </c>
      <c r="I834" s="89">
        <f t="shared" si="218"/>
        <v>16509.785850999178</v>
      </c>
      <c r="J834" s="89">
        <f t="shared" si="218"/>
        <v>21547.25755812947</v>
      </c>
      <c r="K834" s="89">
        <f t="shared" si="218"/>
        <v>27582.394103306975</v>
      </c>
      <c r="M834" s="32"/>
      <c r="N834" s="6"/>
      <c r="O834" s="1"/>
      <c r="P834" s="6"/>
      <c r="Q834" s="6"/>
      <c r="R834" s="1"/>
      <c r="S834" s="1"/>
      <c r="T834" s="1"/>
      <c r="U834" s="1"/>
      <c r="V834" s="1"/>
      <c r="W834" s="1"/>
      <c r="X834" s="3"/>
      <c r="Y834" s="3"/>
      <c r="Z834" s="3"/>
      <c r="AA834" s="3"/>
      <c r="AB834" s="3"/>
      <c r="AC834" s="3"/>
      <c r="AD834" s="3"/>
      <c r="AE834" s="3"/>
      <c r="AF834" s="3"/>
      <c r="AG834" s="3"/>
      <c r="AH834" s="3"/>
      <c r="AI834" s="3"/>
    </row>
    <row r="835" spans="1:35" ht="14.5" hidden="1" outlineLevel="1">
      <c r="A835" s="23" t="s">
        <v>6</v>
      </c>
      <c r="B835" s="89">
        <f t="shared" ref="B835:K835" si="219">B$797*(B$789+B$790)*(B86/B$63)+B$798*B54*2*1000</f>
        <v>3071.7348223204531</v>
      </c>
      <c r="C835" s="89">
        <f t="shared" si="219"/>
        <v>8764.2193323012216</v>
      </c>
      <c r="D835" s="89">
        <f t="shared" si="219"/>
        <v>14440.095894145854</v>
      </c>
      <c r="E835" s="89">
        <f t="shared" si="219"/>
        <v>18826.6318424317</v>
      </c>
      <c r="F835" s="89">
        <f t="shared" si="219"/>
        <v>22310.653994985358</v>
      </c>
      <c r="G835" s="89">
        <f t="shared" si="219"/>
        <v>25131.484886965161</v>
      </c>
      <c r="H835" s="89">
        <f t="shared" si="219"/>
        <v>27160.666972071995</v>
      </c>
      <c r="I835" s="89">
        <f t="shared" si="219"/>
        <v>28426.868380962918</v>
      </c>
      <c r="J835" s="89">
        <f t="shared" si="219"/>
        <v>28867.479871235362</v>
      </c>
      <c r="K835" s="89">
        <f t="shared" si="219"/>
        <v>28095.90651275673</v>
      </c>
      <c r="M835" s="32"/>
      <c r="N835" s="6"/>
      <c r="O835" s="1"/>
      <c r="P835" s="6"/>
      <c r="Q835" s="6"/>
      <c r="R835" s="1"/>
      <c r="S835" s="1"/>
      <c r="T835" s="1"/>
      <c r="U835" s="1"/>
      <c r="V835" s="1"/>
      <c r="W835" s="1"/>
      <c r="X835" s="3"/>
      <c r="Y835" s="3"/>
      <c r="Z835" s="3"/>
      <c r="AA835" s="3"/>
      <c r="AB835" s="3"/>
      <c r="AC835" s="3"/>
      <c r="AD835" s="3"/>
      <c r="AE835" s="3"/>
      <c r="AF835" s="3"/>
      <c r="AG835" s="3"/>
      <c r="AH835" s="3"/>
      <c r="AI835" s="3"/>
    </row>
    <row r="836" spans="1:35" ht="14.5" hidden="1" outlineLevel="1">
      <c r="A836" s="23" t="s">
        <v>11</v>
      </c>
      <c r="B836" s="89">
        <f t="shared" ref="B836:K836" si="220">B$797*(B$789+B$790)*(B87/B$63)+B$798*B55*2*1000</f>
        <v>4742.058588784751</v>
      </c>
      <c r="C836" s="89">
        <f t="shared" si="220"/>
        <v>6843.3170217633333</v>
      </c>
      <c r="D836" s="89">
        <f t="shared" si="220"/>
        <v>9551.4503546161195</v>
      </c>
      <c r="E836" s="89">
        <f t="shared" si="220"/>
        <v>12930.149691124703</v>
      </c>
      <c r="F836" s="89">
        <f t="shared" si="220"/>
        <v>16777.249050618393</v>
      </c>
      <c r="G836" s="89">
        <f t="shared" si="220"/>
        <v>21204.094873609545</v>
      </c>
      <c r="H836" s="89">
        <f t="shared" si="220"/>
        <v>26234.265566392809</v>
      </c>
      <c r="I836" s="89">
        <f t="shared" si="220"/>
        <v>31742.631125264943</v>
      </c>
      <c r="J836" s="89">
        <f t="shared" si="220"/>
        <v>37791.89181471536</v>
      </c>
      <c r="K836" s="89">
        <f t="shared" si="220"/>
        <v>44446.873986456732</v>
      </c>
      <c r="M836" s="32"/>
      <c r="N836" s="6"/>
      <c r="O836" s="1"/>
      <c r="P836" s="6"/>
      <c r="Q836" s="6"/>
      <c r="R836" s="1"/>
      <c r="S836" s="1"/>
      <c r="T836" s="1"/>
      <c r="U836" s="1"/>
      <c r="V836" s="1"/>
      <c r="W836" s="1"/>
      <c r="X836" s="3"/>
      <c r="Y836" s="3"/>
      <c r="Z836" s="3"/>
      <c r="AA836" s="3"/>
      <c r="AB836" s="3"/>
      <c r="AC836" s="3"/>
      <c r="AD836" s="3"/>
      <c r="AE836" s="3"/>
      <c r="AF836" s="3"/>
      <c r="AG836" s="3"/>
      <c r="AH836" s="3"/>
      <c r="AI836" s="3"/>
    </row>
    <row r="837" spans="1:35" ht="14.5" hidden="1" outlineLevel="1">
      <c r="A837" s="23" t="s">
        <v>2</v>
      </c>
      <c r="B837" s="89">
        <f t="shared" ref="B837:K837" si="221">B$797*(B$789+B$790)*(B88/B$63)+B$798*B56*2*1000</f>
        <v>1021.8292214307498</v>
      </c>
      <c r="C837" s="89">
        <f t="shared" si="221"/>
        <v>1761.6291789593336</v>
      </c>
      <c r="D837" s="89">
        <f t="shared" si="221"/>
        <v>2488.6416881416449</v>
      </c>
      <c r="E837" s="89">
        <f t="shared" si="221"/>
        <v>3038.3895181430221</v>
      </c>
      <c r="F837" s="89">
        <f t="shared" si="221"/>
        <v>3496.6259117913723</v>
      </c>
      <c r="G837" s="89">
        <f t="shared" si="221"/>
        <v>4061.1183649912391</v>
      </c>
      <c r="H837" s="89">
        <f t="shared" si="221"/>
        <v>4749.4374447010978</v>
      </c>
      <c r="I837" s="89">
        <f t="shared" si="221"/>
        <v>5462.8839483189367</v>
      </c>
      <c r="J837" s="89">
        <f t="shared" si="221"/>
        <v>6140.538676124379</v>
      </c>
      <c r="K837" s="89">
        <f t="shared" si="221"/>
        <v>6749.6755185167285</v>
      </c>
      <c r="M837" s="32"/>
      <c r="N837" s="6"/>
      <c r="O837" s="1"/>
      <c r="P837" s="6"/>
      <c r="Q837" s="6"/>
      <c r="R837" s="1"/>
      <c r="S837" s="1"/>
      <c r="T837" s="1"/>
      <c r="U837" s="1"/>
      <c r="V837" s="1"/>
      <c r="W837" s="1"/>
      <c r="X837" s="3"/>
      <c r="Y837" s="3"/>
      <c r="Z837" s="3"/>
      <c r="AA837" s="3"/>
      <c r="AB837" s="3"/>
      <c r="AC837" s="3"/>
      <c r="AD837" s="3"/>
      <c r="AE837" s="3"/>
      <c r="AF837" s="3"/>
      <c r="AG837" s="3"/>
      <c r="AH837" s="3"/>
      <c r="AI837" s="3"/>
    </row>
    <row r="838" spans="1:35" ht="14.5" hidden="1" outlineLevel="1">
      <c r="A838" s="23" t="s">
        <v>3</v>
      </c>
      <c r="B838" s="89">
        <f t="shared" ref="B838:K838" si="222">B$797*(B$789+B$790)*(B89/B$63)+B$798*B57*2*1000</f>
        <v>1753.0546349983842</v>
      </c>
      <c r="C838" s="89">
        <f t="shared" si="222"/>
        <v>2758.4396016349101</v>
      </c>
      <c r="D838" s="89">
        <f t="shared" si="222"/>
        <v>3825.3219343162623</v>
      </c>
      <c r="E838" s="89">
        <f t="shared" si="222"/>
        <v>5189.6476969045361</v>
      </c>
      <c r="F838" s="89">
        <f t="shared" si="222"/>
        <v>6778.8099018278908</v>
      </c>
      <c r="G838" s="89">
        <f t="shared" si="222"/>
        <v>8361.7298514538215</v>
      </c>
      <c r="H838" s="89">
        <f t="shared" si="222"/>
        <v>10010.834873535036</v>
      </c>
      <c r="I838" s="89">
        <f t="shared" si="222"/>
        <v>11764.878855524947</v>
      </c>
      <c r="J838" s="89">
        <f t="shared" si="222"/>
        <v>13455.560792495355</v>
      </c>
      <c r="K838" s="89">
        <f t="shared" si="222"/>
        <v>14817.703878696728</v>
      </c>
      <c r="M838" s="32"/>
      <c r="N838" s="6"/>
      <c r="O838" s="1"/>
      <c r="P838" s="6"/>
      <c r="Q838" s="6"/>
      <c r="R838" s="1"/>
      <c r="S838" s="1"/>
      <c r="T838" s="1"/>
      <c r="U838" s="1"/>
      <c r="V838" s="1"/>
      <c r="W838" s="1"/>
      <c r="X838" s="3"/>
      <c r="Y838" s="3"/>
      <c r="Z838" s="3"/>
      <c r="AA838" s="3"/>
      <c r="AB838" s="3"/>
      <c r="AC838" s="3"/>
      <c r="AD838" s="3"/>
      <c r="AE838" s="3"/>
      <c r="AF838" s="3"/>
      <c r="AG838" s="3"/>
      <c r="AH838" s="3"/>
      <c r="AI838" s="3"/>
    </row>
    <row r="839" spans="1:35" ht="14.5" hidden="1" outlineLevel="1">
      <c r="A839" s="23" t="s">
        <v>4</v>
      </c>
      <c r="B839" s="89">
        <f t="shared" ref="B839:K839" si="223">B$797*(B$789+B$790)*(B90/B$63)+B$798*B58*2*1000</f>
        <v>1080.0035156015019</v>
      </c>
      <c r="C839" s="89">
        <f t="shared" si="223"/>
        <v>1628.0621790646596</v>
      </c>
      <c r="D839" s="89">
        <f t="shared" si="223"/>
        <v>2399.5455970656926</v>
      </c>
      <c r="E839" s="89">
        <f t="shared" si="223"/>
        <v>3505.5009107974647</v>
      </c>
      <c r="F839" s="89">
        <f t="shared" si="223"/>
        <v>4790.4674629561978</v>
      </c>
      <c r="G839" s="89">
        <f t="shared" si="223"/>
        <v>6171.9418026505136</v>
      </c>
      <c r="H839" s="89">
        <f t="shared" si="223"/>
        <v>7691.1775611672383</v>
      </c>
      <c r="I839" s="89">
        <f t="shared" si="223"/>
        <v>9435.5135337575211</v>
      </c>
      <c r="J839" s="89">
        <f t="shared" si="223"/>
        <v>11398.828368975896</v>
      </c>
      <c r="K839" s="89">
        <f t="shared" si="223"/>
        <v>13431.007893123427</v>
      </c>
      <c r="M839" s="32"/>
      <c r="N839" s="6"/>
      <c r="O839" s="1"/>
      <c r="P839" s="6"/>
      <c r="Q839" s="6"/>
      <c r="R839" s="1"/>
      <c r="S839" s="1"/>
      <c r="T839" s="1"/>
      <c r="U839" s="1"/>
      <c r="V839" s="1"/>
      <c r="W839" s="1"/>
      <c r="X839" s="3"/>
      <c r="Y839" s="3"/>
      <c r="Z839" s="3"/>
      <c r="AA839" s="3"/>
      <c r="AB839" s="3"/>
      <c r="AC839" s="3"/>
      <c r="AD839" s="3"/>
      <c r="AE839" s="3"/>
      <c r="AF839" s="3"/>
      <c r="AG839" s="3"/>
      <c r="AH839" s="3"/>
      <c r="AI839" s="3"/>
    </row>
    <row r="840" spans="1:35" ht="14.5" hidden="1" outlineLevel="1">
      <c r="A840" s="23" t="s">
        <v>0</v>
      </c>
      <c r="B840" s="89">
        <f t="shared" ref="B840:K840" si="224">B$797*(B$789+B$790)*(B91/B$63)+B$798*B59*2*1000</f>
        <v>4271.0714402986123</v>
      </c>
      <c r="C840" s="89">
        <f t="shared" si="224"/>
        <v>5830.522833772</v>
      </c>
      <c r="D840" s="89">
        <f t="shared" si="224"/>
        <v>7748.111791166235</v>
      </c>
      <c r="E840" s="89">
        <f t="shared" si="224"/>
        <v>10382.946998102265</v>
      </c>
      <c r="F840" s="89">
        <f t="shared" si="224"/>
        <v>13693.408406178531</v>
      </c>
      <c r="G840" s="89">
        <f t="shared" si="224"/>
        <v>17782.772151377299</v>
      </c>
      <c r="H840" s="89">
        <f t="shared" si="224"/>
        <v>22837.185217804246</v>
      </c>
      <c r="I840" s="89">
        <f t="shared" si="224"/>
        <v>28868.908460364943</v>
      </c>
      <c r="J840" s="89">
        <f t="shared" si="224"/>
        <v>35760.714562435358</v>
      </c>
      <c r="K840" s="89">
        <f t="shared" si="224"/>
        <v>43418.23653771673</v>
      </c>
      <c r="M840" s="32"/>
      <c r="N840" s="6"/>
      <c r="O840" s="1"/>
      <c r="P840" s="6"/>
      <c r="Q840" s="6"/>
      <c r="R840" s="1"/>
      <c r="S840" s="1"/>
      <c r="T840" s="1"/>
      <c r="U840" s="1"/>
      <c r="V840" s="1"/>
      <c r="W840" s="1"/>
      <c r="X840" s="3"/>
      <c r="Y840" s="3"/>
      <c r="Z840" s="3"/>
      <c r="AA840" s="3"/>
      <c r="AB840" s="3"/>
      <c r="AC840" s="3"/>
      <c r="AD840" s="3"/>
      <c r="AE840" s="3"/>
      <c r="AF840" s="3"/>
      <c r="AG840" s="3"/>
      <c r="AH840" s="3"/>
      <c r="AI840" s="3"/>
    </row>
    <row r="841" spans="1:35" ht="14.5" hidden="1" outlineLevel="1">
      <c r="A841" s="23" t="s">
        <v>1</v>
      </c>
      <c r="B841" s="89">
        <f t="shared" ref="B841:K841" si="225">B$797*(B$789+B$790)*(B92/B$63)+B$798*B60*2*1000</f>
        <v>1328.2183168026122</v>
      </c>
      <c r="C841" s="89">
        <f t="shared" si="225"/>
        <v>1472.2379936120003</v>
      </c>
      <c r="D841" s="89">
        <f t="shared" si="225"/>
        <v>1635.2210361262337</v>
      </c>
      <c r="E841" s="89">
        <f t="shared" si="225"/>
        <v>1918.4649488422663</v>
      </c>
      <c r="F841" s="89">
        <f t="shared" si="225"/>
        <v>2273.942728118529</v>
      </c>
      <c r="G841" s="89">
        <f t="shared" si="225"/>
        <v>2692.1559480172946</v>
      </c>
      <c r="H841" s="89">
        <f t="shared" si="225"/>
        <v>3160.3163363442477</v>
      </c>
      <c r="I841" s="89">
        <f t="shared" si="225"/>
        <v>3644.2781327049438</v>
      </c>
      <c r="J841" s="89">
        <f t="shared" si="225"/>
        <v>4178.8604374353554</v>
      </c>
      <c r="K841" s="89">
        <f t="shared" si="225"/>
        <v>4804.9772227167277</v>
      </c>
      <c r="M841" s="32"/>
      <c r="N841" s="6"/>
      <c r="O841" s="1"/>
      <c r="P841" s="6"/>
      <c r="Q841" s="6"/>
      <c r="R841" s="1"/>
      <c r="S841" s="1"/>
      <c r="T841" s="1"/>
      <c r="U841" s="1"/>
      <c r="V841" s="1"/>
      <c r="W841" s="1"/>
      <c r="X841" s="3"/>
      <c r="Y841" s="3"/>
      <c r="Z841" s="3"/>
      <c r="AA841" s="3"/>
      <c r="AB841" s="3"/>
      <c r="AC841" s="3"/>
      <c r="AD841" s="3"/>
      <c r="AE841" s="3"/>
      <c r="AF841" s="3"/>
      <c r="AG841" s="3"/>
      <c r="AH841" s="3"/>
      <c r="AI841" s="3"/>
    </row>
    <row r="842" spans="1:35" ht="14.5" hidden="1" outlineLevel="1">
      <c r="A842" s="23" t="s">
        <v>7</v>
      </c>
      <c r="B842" s="89">
        <f t="shared" ref="B842:K842" si="226">B$797*(B$789+B$790)*(B93/B$63)+B$798*B61*2*1000</f>
        <v>1336.2040875876567</v>
      </c>
      <c r="C842" s="89">
        <f t="shared" si="226"/>
        <v>2126.705503066275</v>
      </c>
      <c r="D842" s="89">
        <f t="shared" si="226"/>
        <v>3196.5256462863194</v>
      </c>
      <c r="E842" s="89">
        <f t="shared" si="226"/>
        <v>4611.5301080356585</v>
      </c>
      <c r="F842" s="89">
        <f t="shared" si="226"/>
        <v>6396.3200465689943</v>
      </c>
      <c r="G842" s="89">
        <f t="shared" si="226"/>
        <v>8260.044304444109</v>
      </c>
      <c r="H842" s="89">
        <f t="shared" si="226"/>
        <v>10237.963869069295</v>
      </c>
      <c r="I842" s="89">
        <f t="shared" si="226"/>
        <v>12212.884589004947</v>
      </c>
      <c r="J842" s="89">
        <f t="shared" si="226"/>
        <v>14079.143992055355</v>
      </c>
      <c r="K842" s="89">
        <f t="shared" si="226"/>
        <v>15924.023792356726</v>
      </c>
      <c r="M842" s="32"/>
      <c r="N842" s="6"/>
      <c r="O842" s="1"/>
      <c r="P842" s="6"/>
      <c r="Q842" s="6"/>
      <c r="R842" s="1"/>
      <c r="S842" s="1"/>
      <c r="T842" s="1"/>
      <c r="U842" s="1"/>
      <c r="V842" s="1"/>
      <c r="W842" s="1"/>
      <c r="X842" s="3"/>
      <c r="Y842" s="3"/>
      <c r="Z842" s="3"/>
      <c r="AA842" s="3"/>
      <c r="AB842" s="3"/>
      <c r="AC842" s="3"/>
      <c r="AD842" s="3"/>
      <c r="AE842" s="3"/>
      <c r="AF842" s="3"/>
      <c r="AG842" s="3"/>
    </row>
    <row r="843" spans="1:35" ht="14.5" hidden="1" outlineLevel="1">
      <c r="A843" s="23" t="s">
        <v>8</v>
      </c>
      <c r="B843" s="89">
        <f t="shared" ref="B843:K843" si="227">B$797*(B$789+B$790)*(B94/B$63)+B$798*B62*2*1000</f>
        <v>1475.4825274254499</v>
      </c>
      <c r="C843" s="89">
        <f t="shared" si="227"/>
        <v>3897.8651067270425</v>
      </c>
      <c r="D843" s="89">
        <f t="shared" si="227"/>
        <v>8000.7413673850961</v>
      </c>
      <c r="E843" s="89">
        <f t="shared" si="227"/>
        <v>12510.544560532951</v>
      </c>
      <c r="F843" s="89">
        <f t="shared" si="227"/>
        <v>17029.242307142125</v>
      </c>
      <c r="G843" s="89">
        <f t="shared" si="227"/>
        <v>21548.010252114644</v>
      </c>
      <c r="H843" s="89">
        <f t="shared" si="227"/>
        <v>26557.578372282347</v>
      </c>
      <c r="I843" s="89">
        <f t="shared" si="227"/>
        <v>31789.265595304943</v>
      </c>
      <c r="J843" s="89">
        <f t="shared" si="227"/>
        <v>36667.56098823536</v>
      </c>
      <c r="K843" s="89">
        <f t="shared" si="227"/>
        <v>40687.429729516727</v>
      </c>
      <c r="M843" s="32"/>
      <c r="N843" s="9" t="s">
        <v>9</v>
      </c>
      <c r="O843" s="1"/>
      <c r="P843" s="6"/>
      <c r="Q843" s="6"/>
      <c r="R843" s="1"/>
      <c r="S843" s="1"/>
      <c r="T843" s="1"/>
      <c r="U843" s="1"/>
      <c r="V843" s="1"/>
      <c r="W843" s="1"/>
      <c r="X843" s="3"/>
      <c r="Y843" s="3"/>
      <c r="Z843" s="3"/>
      <c r="AA843" s="3"/>
      <c r="AB843" s="3"/>
      <c r="AC843" s="3"/>
      <c r="AD843" s="3"/>
      <c r="AE843" s="3"/>
      <c r="AF843" s="3"/>
      <c r="AG843" s="3"/>
    </row>
    <row r="844" spans="1:35" ht="14.5" hidden="1" outlineLevel="1">
      <c r="A844" s="23" t="s">
        <v>89</v>
      </c>
      <c r="B844" s="89">
        <f>SUM(B834:B843)</f>
        <v>20670.991931525954</v>
      </c>
      <c r="C844" s="89">
        <f t="shared" ref="C844:K844" si="228">SUM(C834:C843)</f>
        <v>36045.341224857933</v>
      </c>
      <c r="D844" s="89">
        <f t="shared" si="228"/>
        <v>54980.368379073312</v>
      </c>
      <c r="E844" s="89">
        <f t="shared" si="228"/>
        <v>75989.28413362446</v>
      </c>
      <c r="F844" s="89">
        <f t="shared" si="228"/>
        <v>98816.420284349573</v>
      </c>
      <c r="G844" s="89">
        <f t="shared" si="228"/>
        <v>123550.34528566423</v>
      </c>
      <c r="H844" s="89">
        <f t="shared" si="228"/>
        <v>150796.2972958649</v>
      </c>
      <c r="I844" s="89">
        <f t="shared" si="228"/>
        <v>179857.89847220821</v>
      </c>
      <c r="J844" s="89">
        <f t="shared" si="228"/>
        <v>209887.83706183726</v>
      </c>
      <c r="K844" s="89">
        <f t="shared" si="228"/>
        <v>239958.22917516422</v>
      </c>
      <c r="M844" s="32"/>
      <c r="N844" s="9"/>
      <c r="O844" s="1"/>
      <c r="P844" s="6"/>
      <c r="Q844" s="6"/>
      <c r="R844" s="1"/>
      <c r="S844" s="1"/>
      <c r="T844" s="1"/>
      <c r="U844" s="1"/>
      <c r="V844" s="1"/>
      <c r="W844" s="1"/>
      <c r="X844" s="3"/>
      <c r="Y844" s="3"/>
      <c r="Z844" s="3"/>
      <c r="AA844" s="3"/>
      <c r="AB844" s="3"/>
      <c r="AC844" s="3"/>
      <c r="AD844" s="3"/>
      <c r="AE844" s="3"/>
      <c r="AF844" s="3"/>
      <c r="AG844" s="3"/>
    </row>
    <row r="845" spans="1:35" ht="14.5" hidden="1" outlineLevel="1">
      <c r="A845" s="32"/>
      <c r="B845" s="5"/>
      <c r="C845" s="5"/>
      <c r="D845" s="5"/>
      <c r="E845" s="5"/>
      <c r="F845" s="5"/>
      <c r="G845" s="5"/>
      <c r="H845" s="5"/>
      <c r="I845" s="5"/>
      <c r="J845" s="5"/>
      <c r="K845" s="5"/>
      <c r="L845" s="5"/>
      <c r="M845" s="10" t="s">
        <v>9</v>
      </c>
      <c r="N845" s="5"/>
      <c r="O845" s="5"/>
      <c r="P845" s="5"/>
      <c r="Q845" s="5"/>
      <c r="R845" s="5"/>
      <c r="S845" s="5"/>
      <c r="T845" s="5"/>
    </row>
    <row r="846" spans="1:35" hidden="1" outlineLevel="1">
      <c r="A846" s="10" t="s">
        <v>129</v>
      </c>
      <c r="B846" s="6"/>
      <c r="C846" s="6"/>
      <c r="D846" s="6"/>
      <c r="E846" s="6"/>
      <c r="F846" s="6"/>
      <c r="G846" s="6"/>
      <c r="H846" s="6"/>
      <c r="I846" s="6"/>
      <c r="J846" s="9" t="s">
        <v>102</v>
      </c>
      <c r="K846" s="6"/>
      <c r="L846" s="55"/>
      <c r="M846" s="5"/>
      <c r="N846" s="5"/>
      <c r="O846" s="5"/>
      <c r="P846" s="5"/>
      <c r="Q846" s="5"/>
      <c r="R846" s="5"/>
      <c r="S846" s="5"/>
      <c r="T846" s="5"/>
    </row>
    <row r="847" spans="1:35" ht="14.5" hidden="1" outlineLevel="1">
      <c r="A847" s="21"/>
      <c r="B847" s="21">
        <v>2010</v>
      </c>
      <c r="C847" s="21">
        <v>2020</v>
      </c>
      <c r="D847" s="21">
        <v>2030</v>
      </c>
      <c r="E847" s="21">
        <v>2040</v>
      </c>
      <c r="F847" s="21">
        <v>2050</v>
      </c>
      <c r="G847" s="21">
        <v>2060</v>
      </c>
      <c r="H847" s="21">
        <v>2070</v>
      </c>
      <c r="I847" s="21">
        <v>2080</v>
      </c>
      <c r="J847" s="21">
        <v>2090</v>
      </c>
      <c r="K847" s="21">
        <v>2100</v>
      </c>
      <c r="M847" s="32"/>
      <c r="N847" s="56"/>
      <c r="O847" s="16"/>
      <c r="P847" s="56"/>
      <c r="Q847" s="56"/>
      <c r="R847" s="56"/>
      <c r="S847" s="56"/>
      <c r="T847" s="56"/>
      <c r="U847" s="56"/>
      <c r="V847" s="56"/>
      <c r="W847" s="57"/>
    </row>
    <row r="848" spans="1:35" ht="14.5" hidden="1" outlineLevel="1">
      <c r="A848" s="21" t="s">
        <v>89</v>
      </c>
      <c r="B848" s="94">
        <f>'[4]Bulk data'!$L$46</f>
        <v>9.1150651499169954E-5</v>
      </c>
      <c r="C848" s="87">
        <f>'[4]Bulk data'!$L$51</f>
        <v>7.9558365406690772E-5</v>
      </c>
      <c r="D848" s="87">
        <f>'[4]Bulk data'!$L$52</f>
        <v>6.8398748676508773E-5</v>
      </c>
      <c r="E848" s="87">
        <f>'[4]Bulk data'!$L$53</f>
        <v>5.8804486449626851E-5</v>
      </c>
      <c r="F848" s="87">
        <f>'[4]Bulk data'!$L$54</f>
        <v>5.0556007142159485E-5</v>
      </c>
      <c r="G848" s="87">
        <f>'[4]Bulk data'!$L$55</f>
        <v>4.3464538379185169E-5</v>
      </c>
      <c r="H848" s="87">
        <f>'[4]Bulk data'!$L$56</f>
        <v>3.793149376719594E-5</v>
      </c>
      <c r="I848" s="87">
        <f>'[4]Bulk data'!$L$56</f>
        <v>3.793149376719594E-5</v>
      </c>
      <c r="J848" s="87">
        <f>'[4]Bulk data'!$L$58</f>
        <v>2.9331606563423577E-5</v>
      </c>
      <c r="K848" s="87">
        <f>'[4]Bulk data'!$L$59</f>
        <v>2.5989935810495397E-5</v>
      </c>
      <c r="M848" s="32"/>
      <c r="N848" s="6"/>
      <c r="O848" s="1"/>
      <c r="P848" s="6"/>
      <c r="Q848" s="6"/>
      <c r="R848" s="1"/>
      <c r="S848" s="1"/>
      <c r="T848" s="1"/>
      <c r="U848" s="1"/>
      <c r="V848" s="1"/>
      <c r="W848" s="1"/>
      <c r="X848" s="3"/>
      <c r="Y848" s="3"/>
      <c r="Z848" s="3"/>
      <c r="AA848" s="3"/>
      <c r="AB848" s="3"/>
      <c r="AC848" s="3"/>
      <c r="AD848" s="3"/>
      <c r="AE848" s="3"/>
      <c r="AF848" s="3"/>
      <c r="AG848" s="3"/>
    </row>
    <row r="849" spans="1:35" ht="14.5" hidden="1" outlineLevel="1">
      <c r="A849" s="79"/>
      <c r="B849" s="86"/>
      <c r="C849" s="2"/>
      <c r="D849" s="2"/>
      <c r="E849" s="2"/>
      <c r="F849" s="2"/>
      <c r="G849" s="2"/>
      <c r="H849" s="2"/>
      <c r="I849" s="2"/>
      <c r="J849" s="2"/>
      <c r="K849" s="2"/>
      <c r="M849" s="32"/>
      <c r="N849" s="6"/>
      <c r="O849" s="1"/>
      <c r="P849" s="6"/>
      <c r="Q849" s="6"/>
      <c r="R849" s="1"/>
      <c r="S849" s="1"/>
      <c r="T849" s="1"/>
      <c r="U849" s="1"/>
      <c r="V849" s="1"/>
      <c r="W849" s="1"/>
      <c r="X849" s="3"/>
      <c r="Y849" s="3"/>
      <c r="Z849" s="3"/>
      <c r="AA849" s="3"/>
      <c r="AB849" s="3"/>
      <c r="AC849" s="3"/>
      <c r="AD849" s="3"/>
      <c r="AE849" s="3"/>
      <c r="AF849" s="3"/>
      <c r="AG849" s="3"/>
    </row>
    <row r="850" spans="1:35" hidden="1" outlineLevel="1">
      <c r="A850" s="10" t="s">
        <v>130</v>
      </c>
      <c r="B850" s="6"/>
      <c r="C850" s="6"/>
      <c r="D850" s="6"/>
      <c r="E850" s="6"/>
      <c r="F850" s="6"/>
      <c r="G850" s="6"/>
      <c r="H850" s="6"/>
      <c r="I850" s="6"/>
      <c r="J850" s="9" t="s">
        <v>101</v>
      </c>
      <c r="K850" s="6"/>
      <c r="L850" s="55"/>
      <c r="M850" s="5"/>
      <c r="N850" s="5"/>
      <c r="O850" s="5"/>
      <c r="P850" s="5"/>
      <c r="Q850" s="5"/>
      <c r="R850" s="5"/>
      <c r="S850" s="5"/>
      <c r="T850" s="5"/>
    </row>
    <row r="851" spans="1:35" ht="14.5" hidden="1" outlineLevel="1">
      <c r="A851" s="20"/>
      <c r="B851" s="100">
        <v>2010</v>
      </c>
      <c r="C851" s="100">
        <v>2020</v>
      </c>
      <c r="D851" s="100">
        <v>2030</v>
      </c>
      <c r="E851" s="100">
        <v>2040</v>
      </c>
      <c r="F851" s="100">
        <v>2050</v>
      </c>
      <c r="G851" s="100">
        <v>2060</v>
      </c>
      <c r="H851" s="100">
        <v>2070</v>
      </c>
      <c r="I851" s="100">
        <v>2080</v>
      </c>
      <c r="J851" s="100">
        <v>2090</v>
      </c>
      <c r="K851" s="100">
        <v>2100</v>
      </c>
      <c r="M851" s="32"/>
      <c r="N851" s="56"/>
      <c r="O851" s="16"/>
      <c r="P851" s="56"/>
      <c r="Q851" s="56"/>
      <c r="R851" s="56"/>
      <c r="S851" s="56"/>
      <c r="T851" s="56"/>
      <c r="U851" s="56"/>
      <c r="V851" s="56"/>
      <c r="W851" s="57"/>
    </row>
    <row r="852" spans="1:35" ht="14.5" hidden="1" outlineLevel="1">
      <c r="A852" s="100" t="s">
        <v>5</v>
      </c>
      <c r="B852" s="101">
        <f>B$848*B834</f>
        <v>5.3900550111653782E-2</v>
      </c>
      <c r="C852" s="101">
        <f t="shared" ref="C852:K852" si="229">C$848*C834</f>
        <v>7.6562394189462368E-2</v>
      </c>
      <c r="D852" s="101">
        <f t="shared" si="229"/>
        <v>0.11591625334167631</v>
      </c>
      <c r="E852" s="101">
        <f t="shared" si="229"/>
        <v>0.18085189606863294</v>
      </c>
      <c r="F852" s="101">
        <f t="shared" si="229"/>
        <v>0.2664150148087851</v>
      </c>
      <c r="G852" s="101">
        <f t="shared" si="229"/>
        <v>0.36236354569758217</v>
      </c>
      <c r="H852" s="101">
        <f t="shared" si="229"/>
        <v>0.46112827969432468</v>
      </c>
      <c r="I852" s="101">
        <f t="shared" si="229"/>
        <v>0.62624083910491501</v>
      </c>
      <c r="J852" s="101">
        <f t="shared" si="229"/>
        <v>0.63201568121580864</v>
      </c>
      <c r="K852" s="101">
        <f t="shared" si="229"/>
        <v>0.71686465224473506</v>
      </c>
      <c r="M852" s="32"/>
      <c r="N852" s="6"/>
      <c r="O852" s="1"/>
      <c r="P852" s="6"/>
      <c r="Q852" s="6"/>
      <c r="R852" s="1"/>
      <c r="S852" s="1"/>
      <c r="T852" s="1"/>
      <c r="U852" s="1"/>
      <c r="V852" s="1"/>
      <c r="W852" s="1"/>
      <c r="X852" s="3"/>
      <c r="Y852" s="3"/>
      <c r="Z852" s="3"/>
      <c r="AA852" s="3"/>
      <c r="AB852" s="3"/>
      <c r="AC852" s="3"/>
      <c r="AD852" s="3"/>
      <c r="AE852" s="3"/>
      <c r="AF852" s="3"/>
      <c r="AG852" s="3"/>
      <c r="AH852" s="3"/>
      <c r="AI852" s="3"/>
    </row>
    <row r="853" spans="1:35" ht="14.5" hidden="1" outlineLevel="1">
      <c r="A853" s="100" t="s">
        <v>6</v>
      </c>
      <c r="B853" s="101">
        <f t="shared" ref="B853:K861" si="230">B$848*B835</f>
        <v>0.27999063028719634</v>
      </c>
      <c r="C853" s="101">
        <f t="shared" si="230"/>
        <v>0.69726696414360401</v>
      </c>
      <c r="D853" s="101">
        <f t="shared" si="230"/>
        <v>0.98768448992836855</v>
      </c>
      <c r="E853" s="101">
        <f t="shared" si="230"/>
        <v>1.1070904170703884</v>
      </c>
      <c r="F853" s="101">
        <f t="shared" si="230"/>
        <v>1.1279375827167288</v>
      </c>
      <c r="G853" s="101">
        <f t="shared" si="230"/>
        <v>1.0923283893954092</v>
      </c>
      <c r="H853" s="101">
        <f t="shared" si="230"/>
        <v>1.0302446699640335</v>
      </c>
      <c r="I853" s="101">
        <f t="shared" si="230"/>
        <v>1.0782735808133943</v>
      </c>
      <c r="J853" s="101">
        <f t="shared" si="230"/>
        <v>0.84672956206062511</v>
      </c>
      <c r="K853" s="101">
        <f t="shared" si="230"/>
        <v>0.73021080680422701</v>
      </c>
      <c r="M853" s="32"/>
      <c r="N853" s="6"/>
      <c r="O853" s="1"/>
      <c r="P853" s="6"/>
      <c r="Q853" s="6"/>
      <c r="R853" s="1"/>
      <c r="S853" s="1"/>
      <c r="T853" s="1"/>
      <c r="U853" s="1"/>
      <c r="V853" s="1"/>
      <c r="W853" s="1"/>
      <c r="X853" s="3"/>
      <c r="Y853" s="3"/>
      <c r="Z853" s="3"/>
      <c r="AA853" s="3"/>
      <c r="AB853" s="3"/>
      <c r="AC853" s="3"/>
      <c r="AD853" s="3"/>
      <c r="AE853" s="3"/>
      <c r="AF853" s="3"/>
      <c r="AG853" s="3"/>
      <c r="AH853" s="3"/>
      <c r="AI853" s="3"/>
    </row>
    <row r="854" spans="1:35" ht="14.5" hidden="1" outlineLevel="1">
      <c r="A854" s="100" t="s">
        <v>11</v>
      </c>
      <c r="B854" s="101">
        <f t="shared" si="230"/>
        <v>0.4322417298149645</v>
      </c>
      <c r="C854" s="101">
        <f t="shared" si="230"/>
        <v>0.54444311621127406</v>
      </c>
      <c r="D854" s="101">
        <f t="shared" si="230"/>
        <v>0.65330725230153852</v>
      </c>
      <c r="E854" s="101">
        <f t="shared" si="230"/>
        <v>0.76035081230338941</v>
      </c>
      <c r="F854" s="101">
        <f t="shared" si="230"/>
        <v>0.84819072282885188</v>
      </c>
      <c r="G854" s="101">
        <f t="shared" si="230"/>
        <v>0.92162619542988555</v>
      </c>
      <c r="H854" s="101">
        <f t="shared" si="230"/>
        <v>0.99510488081859194</v>
      </c>
      <c r="I854" s="101">
        <f t="shared" si="230"/>
        <v>1.2040454146823871</v>
      </c>
      <c r="J854" s="101">
        <f t="shared" si="230"/>
        <v>1.1084969019966988</v>
      </c>
      <c r="K854" s="101">
        <f t="shared" si="230"/>
        <v>1.1551714018851882</v>
      </c>
      <c r="M854" s="32"/>
      <c r="N854" s="6"/>
      <c r="O854" s="1"/>
      <c r="P854" s="6"/>
      <c r="Q854" s="6"/>
      <c r="R854" s="1"/>
      <c r="S854" s="1"/>
      <c r="T854" s="1"/>
      <c r="U854" s="1"/>
      <c r="V854" s="1"/>
      <c r="W854" s="1"/>
      <c r="X854" s="3"/>
      <c r="Y854" s="3"/>
      <c r="Z854" s="3"/>
      <c r="AA854" s="3"/>
      <c r="AB854" s="3"/>
      <c r="AC854" s="3"/>
      <c r="AD854" s="3"/>
      <c r="AE854" s="3"/>
      <c r="AF854" s="3"/>
      <c r="AG854" s="3"/>
      <c r="AH854" s="3"/>
      <c r="AI854" s="3"/>
    </row>
    <row r="855" spans="1:35" ht="14.5" hidden="1" outlineLevel="1">
      <c r="A855" s="100" t="s">
        <v>2</v>
      </c>
      <c r="B855" s="101">
        <f t="shared" si="230"/>
        <v>9.3140399254302439E-2</v>
      </c>
      <c r="C855" s="101">
        <f t="shared" si="230"/>
        <v>0.14015233793073531</v>
      </c>
      <c r="D855" s="101">
        <f t="shared" si="230"/>
        <v>0.17021997737308289</v>
      </c>
      <c r="E855" s="101">
        <f t="shared" si="230"/>
        <v>0.17867093524832961</v>
      </c>
      <c r="F855" s="101">
        <f t="shared" si="230"/>
        <v>0.17677544456998454</v>
      </c>
      <c r="G855" s="101">
        <f t="shared" si="230"/>
        <v>0.17651463503757545</v>
      </c>
      <c r="H855" s="101">
        <f t="shared" si="230"/>
        <v>0.18015325683136671</v>
      </c>
      <c r="I855" s="101">
        <f t="shared" si="230"/>
        <v>0.20721534843657449</v>
      </c>
      <c r="J855" s="101">
        <f t="shared" si="230"/>
        <v>0.18011186453556616</v>
      </c>
      <c r="K855" s="101">
        <f t="shared" si="230"/>
        <v>0.175423633467922</v>
      </c>
      <c r="M855" s="32"/>
      <c r="N855" s="6"/>
      <c r="O855" s="1"/>
      <c r="P855" s="6"/>
      <c r="Q855" s="6"/>
      <c r="R855" s="1"/>
      <c r="S855" s="1"/>
      <c r="T855" s="1"/>
      <c r="U855" s="1"/>
      <c r="V855" s="1"/>
      <c r="W855" s="1"/>
      <c r="X855" s="3"/>
      <c r="Y855" s="3"/>
      <c r="Z855" s="3"/>
      <c r="AA855" s="3"/>
      <c r="AB855" s="3"/>
      <c r="AC855" s="3"/>
      <c r="AD855" s="3"/>
      <c r="AE855" s="3"/>
      <c r="AF855" s="3"/>
      <c r="AG855" s="3"/>
      <c r="AH855" s="3"/>
      <c r="AI855" s="3"/>
    </row>
    <row r="856" spans="1:35" ht="14.5" hidden="1" outlineLevel="1">
      <c r="A856" s="100" t="s">
        <v>3</v>
      </c>
      <c r="B856" s="101">
        <f t="shared" si="230"/>
        <v>0.1597920720937423</v>
      </c>
      <c r="C856" s="101">
        <f t="shared" si="230"/>
        <v>0.2194569457791567</v>
      </c>
      <c r="D856" s="101">
        <f t="shared" si="230"/>
        <v>0.2616472335920344</v>
      </c>
      <c r="E856" s="101">
        <f t="shared" si="230"/>
        <v>0.30517456767096002</v>
      </c>
      <c r="F856" s="101">
        <f t="shared" si="230"/>
        <v>0.34270956181215229</v>
      </c>
      <c r="G856" s="101">
        <f t="shared" si="230"/>
        <v>0.36343872804489291</v>
      </c>
      <c r="H856" s="101">
        <f t="shared" si="230"/>
        <v>0.37972592060992194</v>
      </c>
      <c r="I856" s="101">
        <f t="shared" si="230"/>
        <v>0.4462594289801598</v>
      </c>
      <c r="J856" s="101">
        <f t="shared" si="230"/>
        <v>0.3946732152557017</v>
      </c>
      <c r="K856" s="101">
        <f t="shared" si="230"/>
        <v>0.38511117266625661</v>
      </c>
      <c r="M856" s="32"/>
      <c r="N856" s="6"/>
      <c r="O856" s="1"/>
      <c r="P856" s="6"/>
      <c r="Q856" s="6"/>
      <c r="R856" s="1"/>
      <c r="S856" s="1"/>
      <c r="T856" s="1"/>
      <c r="U856" s="1"/>
      <c r="V856" s="1"/>
      <c r="W856" s="1"/>
      <c r="X856" s="3"/>
      <c r="Y856" s="3"/>
      <c r="Z856" s="3"/>
      <c r="AA856" s="3"/>
      <c r="AB856" s="3"/>
      <c r="AC856" s="3"/>
      <c r="AD856" s="3"/>
      <c r="AE856" s="3"/>
      <c r="AF856" s="3"/>
      <c r="AG856" s="3"/>
      <c r="AH856" s="3"/>
      <c r="AI856" s="3"/>
    </row>
    <row r="857" spans="1:35" ht="14.5" hidden="1" outlineLevel="1">
      <c r="A857" s="100" t="s">
        <v>4</v>
      </c>
      <c r="B857" s="101">
        <f t="shared" si="230"/>
        <v>9.8443024068470858E-2</v>
      </c>
      <c r="C857" s="101">
        <f t="shared" si="230"/>
        <v>0.12952596574683942</v>
      </c>
      <c r="D857" s="101">
        <f t="shared" si="230"/>
        <v>0.16412591623151951</v>
      </c>
      <c r="E857" s="101">
        <f t="shared" si="230"/>
        <v>0.20613918080814411</v>
      </c>
      <c r="F857" s="101">
        <f t="shared" si="230"/>
        <v>0.24218690727149617</v>
      </c>
      <c r="G857" s="101">
        <f t="shared" si="230"/>
        <v>0.26826060135540053</v>
      </c>
      <c r="H857" s="101">
        <f t="shared" si="230"/>
        <v>0.29173785372381239</v>
      </c>
      <c r="I857" s="101">
        <f t="shared" si="230"/>
        <v>0.35790312279601633</v>
      </c>
      <c r="J857" s="101">
        <f t="shared" si="230"/>
        <v>0.33434594900279224</v>
      </c>
      <c r="K857" s="101">
        <f t="shared" si="230"/>
        <v>0.34907103301253489</v>
      </c>
      <c r="M857" s="32"/>
      <c r="N857" s="6"/>
      <c r="O857" s="1"/>
      <c r="P857" s="6"/>
      <c r="Q857" s="6"/>
      <c r="R857" s="1"/>
      <c r="S857" s="1"/>
      <c r="T857" s="1"/>
      <c r="U857" s="1"/>
      <c r="V857" s="1"/>
      <c r="W857" s="1"/>
      <c r="X857" s="3"/>
      <c r="Y857" s="3"/>
      <c r="Z857" s="3"/>
      <c r="AA857" s="3"/>
      <c r="AB857" s="3"/>
      <c r="AC857" s="3"/>
      <c r="AD857" s="3"/>
      <c r="AE857" s="3"/>
      <c r="AF857" s="3"/>
      <c r="AG857" s="3"/>
      <c r="AH857" s="3"/>
      <c r="AI857" s="3"/>
    </row>
    <row r="858" spans="1:35" ht="14.5" hidden="1" outlineLevel="1">
      <c r="A858" s="100" t="s">
        <v>0</v>
      </c>
      <c r="B858" s="101">
        <f t="shared" si="230"/>
        <v>0.38931094438271668</v>
      </c>
      <c r="C858" s="101">
        <f t="shared" si="230"/>
        <v>0.46386686612128691</v>
      </c>
      <c r="D858" s="101">
        <f t="shared" si="230"/>
        <v>0.52996115112147357</v>
      </c>
      <c r="E858" s="101">
        <f t="shared" si="230"/>
        <v>0.61056386605709845</v>
      </c>
      <c r="F858" s="101">
        <f t="shared" si="230"/>
        <v>0.69228405318326858</v>
      </c>
      <c r="G858" s="101">
        <f t="shared" si="230"/>
        <v>0.77291998266184381</v>
      </c>
      <c r="H858" s="101">
        <f t="shared" si="230"/>
        <v>0.86624854874944102</v>
      </c>
      <c r="I858" s="101">
        <f t="shared" si="230"/>
        <v>1.0950408213300831</v>
      </c>
      <c r="J858" s="101">
        <f t="shared" si="230"/>
        <v>1.048919209972246</v>
      </c>
      <c r="K858" s="101">
        <f t="shared" si="230"/>
        <v>1.1284371806201636</v>
      </c>
      <c r="M858" s="32"/>
      <c r="N858" s="6"/>
      <c r="O858" s="1"/>
      <c r="P858" s="6"/>
      <c r="Q858" s="6"/>
      <c r="R858" s="1"/>
      <c r="S858" s="1"/>
      <c r="T858" s="1"/>
      <c r="U858" s="1"/>
      <c r="V858" s="1"/>
      <c r="W858" s="1"/>
      <c r="X858" s="3"/>
      <c r="Y858" s="3"/>
      <c r="Z858" s="3"/>
      <c r="AA858" s="3"/>
      <c r="AB858" s="3"/>
      <c r="AC858" s="3"/>
      <c r="AD858" s="3"/>
      <c r="AE858" s="3"/>
      <c r="AF858" s="3"/>
      <c r="AG858" s="3"/>
      <c r="AH858" s="3"/>
      <c r="AI858" s="3"/>
    </row>
    <row r="859" spans="1:35" ht="14.5" hidden="1" outlineLevel="1">
      <c r="A859" s="100" t="s">
        <v>1</v>
      </c>
      <c r="B859" s="101">
        <f t="shared" si="230"/>
        <v>0.12106796490968902</v>
      </c>
      <c r="C859" s="101">
        <f t="shared" si="230"/>
        <v>0.1171288482613968</v>
      </c>
      <c r="D859" s="101">
        <f t="shared" si="230"/>
        <v>0.11184707268053853</v>
      </c>
      <c r="E859" s="101">
        <f t="shared" si="230"/>
        <v>0.11281434608827912</v>
      </c>
      <c r="F859" s="101">
        <f t="shared" si="230"/>
        <v>0.11496146480362197</v>
      </c>
      <c r="G859" s="101">
        <f t="shared" si="230"/>
        <v>0.11701331552534933</v>
      </c>
      <c r="H859" s="101">
        <f t="shared" si="230"/>
        <v>0.11987551941440934</v>
      </c>
      <c r="I859" s="101">
        <f t="shared" si="230"/>
        <v>0.13823291327662604</v>
      </c>
      <c r="J859" s="101">
        <f t="shared" si="230"/>
        <v>0.12257269023430999</v>
      </c>
      <c r="K859" s="101">
        <f t="shared" si="230"/>
        <v>0.1248810495893002</v>
      </c>
      <c r="M859" s="32"/>
      <c r="N859" s="6"/>
      <c r="O859" s="1"/>
      <c r="P859" s="6"/>
      <c r="Q859" s="6"/>
      <c r="R859" s="1"/>
      <c r="S859" s="1"/>
      <c r="T859" s="1"/>
      <c r="U859" s="1"/>
      <c r="V859" s="1"/>
      <c r="W859" s="1"/>
      <c r="X859" s="3"/>
      <c r="Y859" s="3"/>
      <c r="Z859" s="3"/>
      <c r="AA859" s="3"/>
      <c r="AB859" s="3"/>
      <c r="AC859" s="3"/>
      <c r="AD859" s="3"/>
      <c r="AE859" s="3"/>
      <c r="AF859" s="3"/>
      <c r="AG859" s="3"/>
      <c r="AH859" s="3"/>
      <c r="AI859" s="3"/>
    </row>
    <row r="860" spans="1:35" ht="14.5" hidden="1" outlineLevel="1">
      <c r="A860" s="100" t="s">
        <v>7</v>
      </c>
      <c r="B860" s="101">
        <f t="shared" si="230"/>
        <v>0.12179587311946885</v>
      </c>
      <c r="C860" s="101">
        <f t="shared" si="230"/>
        <v>0.16919721352536682</v>
      </c>
      <c r="D860" s="101">
        <f t="shared" si="230"/>
        <v>0.21863835431835274</v>
      </c>
      <c r="E860" s="101">
        <f t="shared" si="230"/>
        <v>0.27117865975002914</v>
      </c>
      <c r="F860" s="101">
        <f t="shared" si="230"/>
        <v>0.32337240195787997</v>
      </c>
      <c r="G860" s="101">
        <f t="shared" si="230"/>
        <v>0.35901901268428082</v>
      </c>
      <c r="H860" s="101">
        <f t="shared" si="230"/>
        <v>0.38834126268837921</v>
      </c>
      <c r="I860" s="101">
        <f t="shared" si="230"/>
        <v>0.4632529556673245</v>
      </c>
      <c r="J860" s="101">
        <f t="shared" si="230"/>
        <v>0.41296391232475649</v>
      </c>
      <c r="K860" s="101">
        <f t="shared" si="230"/>
        <v>0.41386435620815276</v>
      </c>
      <c r="M860" s="32"/>
      <c r="N860" s="6"/>
      <c r="O860" s="1"/>
      <c r="P860" s="6"/>
      <c r="Q860" s="6"/>
      <c r="R860" s="1"/>
      <c r="S860" s="1"/>
      <c r="T860" s="1"/>
      <c r="U860" s="1"/>
      <c r="V860" s="1"/>
      <c r="W860" s="1"/>
      <c r="X860" s="3"/>
      <c r="Y860" s="3"/>
      <c r="Z860" s="3"/>
      <c r="AA860" s="3"/>
      <c r="AB860" s="3"/>
      <c r="AC860" s="3"/>
      <c r="AD860" s="3"/>
      <c r="AE860" s="3"/>
      <c r="AF860" s="3"/>
      <c r="AG860" s="3"/>
    </row>
    <row r="861" spans="1:35" ht="14.5" hidden="1" outlineLevel="1">
      <c r="A861" s="100" t="s">
        <v>8</v>
      </c>
      <c r="B861" s="101">
        <f t="shared" si="230"/>
        <v>0.13449119365047166</v>
      </c>
      <c r="C861" s="101">
        <f t="shared" si="230"/>
        <v>0.31010777646697979</v>
      </c>
      <c r="D861" s="101">
        <f t="shared" si="230"/>
        <v>0.54724069801352038</v>
      </c>
      <c r="E861" s="101">
        <f t="shared" si="230"/>
        <v>0.73567614808731285</v>
      </c>
      <c r="F861" s="101">
        <f t="shared" si="230"/>
        <v>0.86093049570544178</v>
      </c>
      <c r="G861" s="101">
        <f t="shared" si="230"/>
        <v>0.93657431859811247</v>
      </c>
      <c r="H861" s="101">
        <f t="shared" si="230"/>
        <v>1.0073686185000454</v>
      </c>
      <c r="I861" s="101">
        <f t="shared" si="230"/>
        <v>1.2058143297920458</v>
      </c>
      <c r="J861" s="101">
        <f t="shared" si="230"/>
        <v>1.0755184725472586</v>
      </c>
      <c r="K861" s="101">
        <f t="shared" si="230"/>
        <v>1.0574636869641818</v>
      </c>
      <c r="M861" s="32"/>
      <c r="N861" s="9" t="s">
        <v>9</v>
      </c>
      <c r="O861" s="1"/>
      <c r="P861" s="6"/>
      <c r="Q861" s="6"/>
      <c r="R861" s="1"/>
      <c r="S861" s="1"/>
      <c r="T861" s="1"/>
      <c r="U861" s="1"/>
      <c r="V861" s="1"/>
      <c r="W861" s="1"/>
      <c r="X861" s="3"/>
      <c r="Y861" s="3"/>
      <c r="Z861" s="3"/>
      <c r="AA861" s="3"/>
      <c r="AB861" s="3"/>
      <c r="AC861" s="3"/>
      <c r="AD861" s="3"/>
      <c r="AE861" s="3"/>
      <c r="AF861" s="3"/>
      <c r="AG861" s="3"/>
    </row>
    <row r="862" spans="1:35" ht="14.5" hidden="1" outlineLevel="1">
      <c r="A862" s="100" t="s">
        <v>89</v>
      </c>
      <c r="B862" s="101">
        <f>SUM(B852:B861)</f>
        <v>1.8841743816926764</v>
      </c>
      <c r="C862" s="101">
        <f t="shared" ref="C862:K862" si="231">SUM(C852:C861)</f>
        <v>2.8677084283761025</v>
      </c>
      <c r="D862" s="101">
        <f t="shared" si="231"/>
        <v>3.7605883989021054</v>
      </c>
      <c r="E862" s="101">
        <f t="shared" si="231"/>
        <v>4.4685108291525646</v>
      </c>
      <c r="F862" s="101">
        <f t="shared" si="231"/>
        <v>4.995763649658211</v>
      </c>
      <c r="G862" s="101">
        <f t="shared" si="231"/>
        <v>5.3700587244303328</v>
      </c>
      <c r="H862" s="101">
        <f t="shared" si="231"/>
        <v>5.7199288109943263</v>
      </c>
      <c r="I862" s="101">
        <f t="shared" si="231"/>
        <v>6.8222787548795267</v>
      </c>
      <c r="J862" s="101">
        <f t="shared" si="231"/>
        <v>6.1563474591457634</v>
      </c>
      <c r="K862" s="101">
        <f t="shared" si="231"/>
        <v>6.2364989734626626</v>
      </c>
      <c r="M862" s="32"/>
      <c r="N862" s="9"/>
      <c r="O862" s="1"/>
      <c r="P862" s="6"/>
      <c r="Q862" s="6"/>
      <c r="R862" s="1"/>
      <c r="S862" s="1"/>
      <c r="T862" s="1"/>
      <c r="U862" s="1"/>
      <c r="V862" s="1"/>
      <c r="W862" s="1"/>
      <c r="X862" s="3"/>
      <c r="Y862" s="3"/>
      <c r="Z862" s="3"/>
      <c r="AA862" s="3"/>
      <c r="AB862" s="3"/>
      <c r="AC862" s="3"/>
      <c r="AD862" s="3"/>
      <c r="AE862" s="3"/>
      <c r="AF862" s="3"/>
      <c r="AG862" s="3"/>
    </row>
    <row r="863" spans="1:35" s="5" customFormat="1" ht="14.5" hidden="1" outlineLevel="1">
      <c r="A863" s="32"/>
      <c r="B863" s="6"/>
      <c r="C863" s="6"/>
      <c r="D863" s="6"/>
      <c r="E863" s="6"/>
      <c r="F863" s="6"/>
      <c r="G863" s="6"/>
      <c r="H863" s="6"/>
      <c r="I863" s="6"/>
      <c r="J863" s="6"/>
      <c r="K863" s="6"/>
      <c r="L863" s="6"/>
      <c r="P863" s="6"/>
      <c r="Q863" s="6"/>
      <c r="R863" s="6"/>
      <c r="S863" s="6"/>
      <c r="T863" s="6"/>
      <c r="U863" s="6"/>
      <c r="V863" s="6"/>
      <c r="W863" s="6"/>
      <c r="X863" s="6"/>
      <c r="Y863" s="6"/>
      <c r="Z863" s="6"/>
      <c r="AA863" s="6"/>
    </row>
    <row r="864" spans="1:35" ht="14.5" hidden="1" outlineLevel="1" collapsed="1">
      <c r="A864" s="79"/>
      <c r="B864" s="1"/>
      <c r="C864" s="1"/>
      <c r="D864" s="1"/>
      <c r="E864" s="1"/>
      <c r="F864" s="1"/>
      <c r="G864" s="1"/>
      <c r="H864" s="1"/>
      <c r="I864" s="1"/>
      <c r="J864" s="1"/>
      <c r="K864" s="1"/>
      <c r="M864" s="32"/>
      <c r="N864" s="9"/>
      <c r="O864" s="1"/>
      <c r="P864" s="6"/>
      <c r="Q864" s="6"/>
      <c r="R864" s="1"/>
      <c r="S864" s="1"/>
      <c r="T864" s="1"/>
      <c r="U864" s="1"/>
      <c r="V864" s="1"/>
      <c r="W864" s="1"/>
      <c r="X864" s="3"/>
      <c r="Y864" s="3"/>
      <c r="Z864" s="3"/>
      <c r="AA864" s="3"/>
      <c r="AB864" s="3"/>
      <c r="AC864" s="3"/>
      <c r="AD864" s="3"/>
      <c r="AE864" s="3"/>
      <c r="AF864" s="3"/>
      <c r="AG864" s="3"/>
    </row>
    <row r="865" spans="1:35" hidden="1" outlineLevel="1">
      <c r="A865" s="10" t="s">
        <v>131</v>
      </c>
      <c r="B865" s="6"/>
      <c r="C865" s="6"/>
      <c r="D865" s="6"/>
      <c r="E865" s="6"/>
      <c r="F865" s="6"/>
      <c r="G865" s="6"/>
      <c r="H865" s="6"/>
      <c r="I865" s="6"/>
      <c r="J865" s="9" t="s">
        <v>104</v>
      </c>
      <c r="K865" s="6"/>
      <c r="L865" s="55"/>
      <c r="M865" s="5"/>
      <c r="N865" s="5"/>
      <c r="O865" s="5"/>
      <c r="P865" s="5"/>
      <c r="Q865" s="5"/>
      <c r="R865" s="5"/>
      <c r="S865" s="5"/>
      <c r="T865" s="5"/>
    </row>
    <row r="866" spans="1:35" ht="14.5" hidden="1" outlineLevel="1">
      <c r="A866" s="23"/>
      <c r="B866" s="23">
        <v>2010</v>
      </c>
      <c r="C866" s="23">
        <v>2020</v>
      </c>
      <c r="D866" s="23">
        <v>2030</v>
      </c>
      <c r="E866" s="23">
        <v>2040</v>
      </c>
      <c r="F866" s="23">
        <v>2050</v>
      </c>
      <c r="G866" s="23">
        <v>2060</v>
      </c>
      <c r="H866" s="23">
        <v>2070</v>
      </c>
      <c r="I866" s="23">
        <v>2080</v>
      </c>
      <c r="J866" s="23">
        <v>2090</v>
      </c>
      <c r="K866" s="23">
        <v>2100</v>
      </c>
      <c r="M866" s="32"/>
      <c r="N866" s="56"/>
      <c r="O866" s="16"/>
      <c r="P866" s="56"/>
      <c r="Q866" s="56"/>
      <c r="R866" s="56"/>
      <c r="S866" s="56"/>
      <c r="T866" s="56"/>
      <c r="U866" s="56"/>
      <c r="V866" s="56"/>
      <c r="W866" s="57"/>
    </row>
    <row r="867" spans="1:35" ht="14.5" hidden="1" outlineLevel="1">
      <c r="A867" s="23" t="s">
        <v>5</v>
      </c>
      <c r="B867" s="89">
        <f t="shared" ref="B867:K867" si="232">B$795*(B$788)*(B53/B$63)+B$796*B53*1000</f>
        <v>85.894792185934577</v>
      </c>
      <c r="C867" s="89">
        <f t="shared" si="232"/>
        <v>182.94643276093603</v>
      </c>
      <c r="D867" s="89">
        <f t="shared" si="232"/>
        <v>331.60698171097016</v>
      </c>
      <c r="E867" s="89">
        <f t="shared" si="232"/>
        <v>586.03606189098741</v>
      </c>
      <c r="F867" s="89">
        <f t="shared" si="232"/>
        <v>951.3244786422465</v>
      </c>
      <c r="G867" s="89">
        <f t="shared" si="232"/>
        <v>1389.2266582940476</v>
      </c>
      <c r="H867" s="89">
        <f t="shared" si="232"/>
        <v>1859.8988900498523</v>
      </c>
      <c r="I867" s="89">
        <f t="shared" si="232"/>
        <v>2292.1260184645885</v>
      </c>
      <c r="J867" s="89">
        <f t="shared" si="232"/>
        <v>2749.3759141054152</v>
      </c>
      <c r="K867" s="89">
        <f t="shared" si="232"/>
        <v>3401.8223636482012</v>
      </c>
      <c r="M867" s="32"/>
      <c r="N867" s="6"/>
      <c r="O867" s="1"/>
      <c r="P867" s="6"/>
      <c r="Q867" s="6"/>
      <c r="R867" s="1"/>
      <c r="S867" s="1"/>
      <c r="T867" s="1"/>
      <c r="U867" s="1"/>
      <c r="V867" s="1"/>
      <c r="W867" s="1"/>
      <c r="X867" s="3"/>
      <c r="Y867" s="3"/>
      <c r="Z867" s="3"/>
      <c r="AA867" s="3"/>
      <c r="AB867" s="3"/>
      <c r="AC867" s="3"/>
      <c r="AD867" s="3"/>
      <c r="AE867" s="3"/>
      <c r="AF867" s="3"/>
      <c r="AG867" s="3"/>
      <c r="AH867" s="3"/>
      <c r="AI867" s="3"/>
    </row>
    <row r="868" spans="1:35" ht="14.5" hidden="1" outlineLevel="1">
      <c r="A868" s="23" t="s">
        <v>6</v>
      </c>
      <c r="B868" s="89">
        <f t="shared" ref="B868:K868" si="233">B$795*(B$788)*(B54/B$63)+B$796*B54*1000</f>
        <v>613.33025860432258</v>
      </c>
      <c r="C868" s="89">
        <f t="shared" si="233"/>
        <v>1800.6621492701295</v>
      </c>
      <c r="D868" s="89">
        <f t="shared" si="233"/>
        <v>2878.4173508848417</v>
      </c>
      <c r="E868" s="89">
        <f t="shared" si="233"/>
        <v>3603.8692680928498</v>
      </c>
      <c r="F868" s="89">
        <f t="shared" si="233"/>
        <v>4037.1990172024198</v>
      </c>
      <c r="G868" s="89">
        <f t="shared" si="233"/>
        <v>4195.0452983472833</v>
      </c>
      <c r="H868" s="89">
        <f t="shared" si="233"/>
        <v>4159.4377971893</v>
      </c>
      <c r="I868" s="89">
        <f t="shared" si="233"/>
        <v>3948.238667824543</v>
      </c>
      <c r="J868" s="89">
        <f t="shared" si="233"/>
        <v>3684.4323086465556</v>
      </c>
      <c r="K868" s="89">
        <f t="shared" si="233"/>
        <v>3465.2226183692987</v>
      </c>
      <c r="M868" s="32"/>
      <c r="N868" s="6"/>
      <c r="O868" s="1"/>
      <c r="P868" s="6"/>
      <c r="Q868" s="6"/>
      <c r="R868" s="1"/>
      <c r="S868" s="1"/>
      <c r="T868" s="1"/>
      <c r="U868" s="1"/>
      <c r="V868" s="1"/>
      <c r="W868" s="1"/>
      <c r="X868" s="3"/>
      <c r="Y868" s="3"/>
      <c r="Z868" s="3"/>
      <c r="AA868" s="3"/>
      <c r="AB868" s="3"/>
      <c r="AC868" s="3"/>
      <c r="AD868" s="3"/>
      <c r="AE868" s="3"/>
      <c r="AF868" s="3"/>
      <c r="AG868" s="3"/>
      <c r="AH868" s="3"/>
      <c r="AI868" s="3"/>
    </row>
    <row r="869" spans="1:35" ht="14.5" hidden="1" outlineLevel="1">
      <c r="A869" s="23" t="s">
        <v>11</v>
      </c>
      <c r="B869" s="89">
        <f t="shared" ref="B869:K869" si="234">B$795*(B$788)*(B55/B$63)+B$796*B55*1000</f>
        <v>982.37910685816246</v>
      </c>
      <c r="C869" s="89">
        <f t="shared" si="234"/>
        <v>1407.8256699522501</v>
      </c>
      <c r="D869" s="89">
        <f t="shared" si="234"/>
        <v>1903.7802175356449</v>
      </c>
      <c r="E869" s="89">
        <f t="shared" si="234"/>
        <v>2475.1449229693535</v>
      </c>
      <c r="F869" s="89">
        <f t="shared" si="234"/>
        <v>3036.1053546556004</v>
      </c>
      <c r="G869" s="89">
        <f t="shared" si="234"/>
        <v>3540.0597658530173</v>
      </c>
      <c r="H869" s="89">
        <f t="shared" si="234"/>
        <v>4018.5499089752334</v>
      </c>
      <c r="I869" s="89">
        <f t="shared" si="234"/>
        <v>4409.8348283670375</v>
      </c>
      <c r="J869" s="89">
        <f t="shared" si="234"/>
        <v>4823.8687272247271</v>
      </c>
      <c r="K869" s="89">
        <f t="shared" si="234"/>
        <v>5481.9927740951825</v>
      </c>
      <c r="M869" s="32"/>
      <c r="N869" s="6"/>
      <c r="O869" s="1"/>
      <c r="P869" s="6"/>
      <c r="Q869" s="6"/>
      <c r="R869" s="1"/>
      <c r="S869" s="1"/>
      <c r="T869" s="1"/>
      <c r="U869" s="1"/>
      <c r="V869" s="1"/>
      <c r="W869" s="1"/>
      <c r="X869" s="3"/>
      <c r="Y869" s="3"/>
      <c r="Z869" s="3"/>
      <c r="AA869" s="3"/>
      <c r="AB869" s="3"/>
      <c r="AC869" s="3"/>
      <c r="AD869" s="3"/>
      <c r="AE869" s="3"/>
      <c r="AF869" s="3"/>
      <c r="AG869" s="3"/>
      <c r="AH869" s="3"/>
      <c r="AI869" s="3"/>
    </row>
    <row r="870" spans="1:35" ht="14.5" hidden="1" outlineLevel="1">
      <c r="A870" s="23" t="s">
        <v>2</v>
      </c>
      <c r="B870" s="89">
        <f t="shared" ref="B870:K870" si="235">B$795*(B$788)*(B56/B$63)+B$796*B56*1000</f>
        <v>184.20955689625285</v>
      </c>
      <c r="C870" s="89">
        <f t="shared" si="235"/>
        <v>351.21312985848249</v>
      </c>
      <c r="D870" s="89">
        <f t="shared" si="235"/>
        <v>491.20047137890725</v>
      </c>
      <c r="E870" s="89">
        <f t="shared" si="235"/>
        <v>579.30042024395652</v>
      </c>
      <c r="F870" s="89">
        <f t="shared" si="235"/>
        <v>630.52078126925767</v>
      </c>
      <c r="G870" s="89">
        <f t="shared" si="235"/>
        <v>675.28042720520443</v>
      </c>
      <c r="H870" s="89">
        <f t="shared" si="235"/>
        <v>725.04696583489795</v>
      </c>
      <c r="I870" s="89">
        <f t="shared" si="235"/>
        <v>757.25965517601435</v>
      </c>
      <c r="J870" s="89">
        <f t="shared" si="235"/>
        <v>782.65505731492476</v>
      </c>
      <c r="K870" s="89">
        <f t="shared" si="235"/>
        <v>832.32388160284552</v>
      </c>
      <c r="M870" s="32"/>
      <c r="N870" s="6"/>
      <c r="O870" s="1"/>
      <c r="P870" s="6"/>
      <c r="Q870" s="6"/>
      <c r="R870" s="1"/>
      <c r="S870" s="1"/>
      <c r="T870" s="1"/>
      <c r="U870" s="1"/>
      <c r="V870" s="1"/>
      <c r="W870" s="1"/>
      <c r="X870" s="3"/>
      <c r="Y870" s="3"/>
      <c r="Z870" s="3"/>
      <c r="AA870" s="3"/>
      <c r="AB870" s="3"/>
      <c r="AC870" s="3"/>
      <c r="AD870" s="3"/>
      <c r="AE870" s="3"/>
      <c r="AF870" s="3"/>
      <c r="AG870" s="3"/>
      <c r="AH870" s="3"/>
      <c r="AI870" s="3"/>
    </row>
    <row r="871" spans="1:35" ht="14.5" hidden="1" outlineLevel="1">
      <c r="A871" s="23" t="s">
        <v>3</v>
      </c>
      <c r="B871" s="89">
        <f t="shared" ref="B871:K871" si="236">B$795*(B$788)*(B57/B$63)+B$796*B57*1000</f>
        <v>341.91447398703895</v>
      </c>
      <c r="C871" s="89">
        <f t="shared" si="236"/>
        <v>559.27388655897016</v>
      </c>
      <c r="D871" s="89">
        <f t="shared" si="236"/>
        <v>759.08827702527492</v>
      </c>
      <c r="E871" s="89">
        <f t="shared" si="236"/>
        <v>991.93268982929726</v>
      </c>
      <c r="F871" s="89">
        <f t="shared" si="236"/>
        <v>1225.406126599368</v>
      </c>
      <c r="G871" s="89">
        <f t="shared" si="236"/>
        <v>1394.3933905267534</v>
      </c>
      <c r="H871" s="89">
        <f t="shared" si="236"/>
        <v>1531.9772382714025</v>
      </c>
      <c r="I871" s="89">
        <f t="shared" si="236"/>
        <v>1633.3387532322618</v>
      </c>
      <c r="J871" s="89">
        <f t="shared" si="236"/>
        <v>1716.694603382316</v>
      </c>
      <c r="K871" s="89">
        <f t="shared" si="236"/>
        <v>1827.4551384249885</v>
      </c>
      <c r="M871" s="32"/>
      <c r="N871" s="6"/>
      <c r="O871" s="1"/>
      <c r="P871" s="6"/>
      <c r="Q871" s="6"/>
      <c r="R871" s="1"/>
      <c r="S871" s="1"/>
      <c r="T871" s="1"/>
      <c r="U871" s="1"/>
      <c r="V871" s="1"/>
      <c r="W871" s="1"/>
      <c r="X871" s="3"/>
      <c r="Y871" s="3"/>
      <c r="Z871" s="3"/>
      <c r="AA871" s="3"/>
      <c r="AB871" s="3"/>
      <c r="AC871" s="3"/>
      <c r="AD871" s="3"/>
      <c r="AE871" s="3"/>
      <c r="AF871" s="3"/>
      <c r="AG871" s="3"/>
      <c r="AH871" s="3"/>
      <c r="AI871" s="3"/>
    </row>
    <row r="872" spans="1:35" ht="14.5" hidden="1" outlineLevel="1">
      <c r="A872" s="23" t="s">
        <v>4</v>
      </c>
      <c r="B872" s="89">
        <f t="shared" ref="B872:K872" si="237">B$795*(B$788)*(B58/B$63)+B$796*B58*1000</f>
        <v>189.55960606442108</v>
      </c>
      <c r="C872" s="89">
        <f t="shared" si="237"/>
        <v>320.79977084454532</v>
      </c>
      <c r="D872" s="89">
        <f t="shared" si="237"/>
        <v>472.33819628986885</v>
      </c>
      <c r="E872" s="89">
        <f t="shared" si="237"/>
        <v>668.35967533904818</v>
      </c>
      <c r="F872" s="89">
        <f t="shared" si="237"/>
        <v>864.46216653824706</v>
      </c>
      <c r="G872" s="89">
        <f t="shared" si="237"/>
        <v>1027.3846864270333</v>
      </c>
      <c r="H872" s="89">
        <f t="shared" si="237"/>
        <v>1175.3020525664467</v>
      </c>
      <c r="I872" s="89">
        <f t="shared" si="237"/>
        <v>1308.847682193014</v>
      </c>
      <c r="J872" s="89">
        <f t="shared" si="237"/>
        <v>1453.5805241331568</v>
      </c>
      <c r="K872" s="89">
        <f t="shared" si="237"/>
        <v>1656.3402033998736</v>
      </c>
      <c r="M872" s="32"/>
      <c r="N872" s="6"/>
      <c r="O872" s="1"/>
      <c r="P872" s="6"/>
      <c r="Q872" s="6"/>
      <c r="R872" s="1"/>
      <c r="S872" s="1"/>
      <c r="T872" s="1"/>
      <c r="U872" s="1"/>
      <c r="V872" s="1"/>
      <c r="W872" s="1"/>
      <c r="X872" s="3"/>
      <c r="Y872" s="3"/>
      <c r="Z872" s="3"/>
      <c r="AA872" s="3"/>
      <c r="AB872" s="3"/>
      <c r="AC872" s="3"/>
      <c r="AD872" s="3"/>
      <c r="AE872" s="3"/>
      <c r="AF872" s="3"/>
      <c r="AG872" s="3"/>
      <c r="AH872" s="3"/>
      <c r="AI872" s="3"/>
    </row>
    <row r="873" spans="1:35" ht="14.5" hidden="1" outlineLevel="1">
      <c r="A873" s="23" t="s">
        <v>0</v>
      </c>
      <c r="B873" s="89">
        <f t="shared" ref="B873:K873" si="238">B$795*(B$788)*(B59/B$63)+B$796*B59*1000</f>
        <v>883.92513740899221</v>
      </c>
      <c r="C873" s="89">
        <f t="shared" si="238"/>
        <v>1198.5480097574741</v>
      </c>
      <c r="D873" s="89">
        <f t="shared" si="238"/>
        <v>1543.7436528964154</v>
      </c>
      <c r="E873" s="89">
        <f t="shared" si="238"/>
        <v>1987.2271388820627</v>
      </c>
      <c r="F873" s="89">
        <f t="shared" si="238"/>
        <v>2477.7387875242775</v>
      </c>
      <c r="G873" s="89">
        <f t="shared" si="238"/>
        <v>2968.5162529340691</v>
      </c>
      <c r="H873" s="89">
        <f t="shared" si="238"/>
        <v>3497.9044497523309</v>
      </c>
      <c r="I873" s="89">
        <f t="shared" si="238"/>
        <v>4010.4465692481081</v>
      </c>
      <c r="J873" s="89">
        <f t="shared" si="238"/>
        <v>4564.5354122127255</v>
      </c>
      <c r="K873" s="89">
        <f t="shared" si="238"/>
        <v>5355.1179998032239</v>
      </c>
      <c r="M873" s="32"/>
      <c r="N873" s="6"/>
      <c r="O873" s="1"/>
      <c r="P873" s="6"/>
      <c r="Q873" s="6"/>
      <c r="R873" s="1"/>
      <c r="S873" s="1"/>
      <c r="T873" s="1"/>
      <c r="U873" s="1"/>
      <c r="V873" s="1"/>
      <c r="W873" s="1"/>
      <c r="X873" s="3"/>
      <c r="Y873" s="3"/>
      <c r="Z873" s="3"/>
      <c r="AA873" s="3"/>
      <c r="AB873" s="3"/>
      <c r="AC873" s="3"/>
      <c r="AD873" s="3"/>
      <c r="AE873" s="3"/>
      <c r="AF873" s="3"/>
      <c r="AG873" s="3"/>
      <c r="AH873" s="3"/>
      <c r="AI873" s="3"/>
    </row>
    <row r="874" spans="1:35" ht="14.5" hidden="1" outlineLevel="1">
      <c r="A874" s="23" t="s">
        <v>1</v>
      </c>
      <c r="B874" s="89">
        <f t="shared" ref="B874:K874" si="239">B$795*(B$788)*(B60/B$63)+B$796*B60*1000</f>
        <v>257.71293748346795</v>
      </c>
      <c r="C874" s="89">
        <f t="shared" si="239"/>
        <v>294.7275457698417</v>
      </c>
      <c r="D874" s="89">
        <f t="shared" si="239"/>
        <v>322.18695054025636</v>
      </c>
      <c r="E874" s="89">
        <f t="shared" si="239"/>
        <v>365.43681447114375</v>
      </c>
      <c r="F874" s="89">
        <f t="shared" si="239"/>
        <v>409.77551134817429</v>
      </c>
      <c r="G874" s="89">
        <f t="shared" si="239"/>
        <v>447.24086176713081</v>
      </c>
      <c r="H874" s="89">
        <f t="shared" si="239"/>
        <v>481.96283927863567</v>
      </c>
      <c r="I874" s="89">
        <f t="shared" si="239"/>
        <v>504.74251626732121</v>
      </c>
      <c r="J874" s="89">
        <f t="shared" si="239"/>
        <v>532.27928327656809</v>
      </c>
      <c r="K874" s="89">
        <f t="shared" si="239"/>
        <v>592.4598190531002</v>
      </c>
      <c r="M874" s="32"/>
      <c r="N874" s="6"/>
      <c r="O874" s="1"/>
      <c r="P874" s="6"/>
      <c r="Q874" s="6"/>
      <c r="R874" s="1"/>
      <c r="S874" s="1"/>
      <c r="T874" s="1"/>
      <c r="U874" s="1"/>
      <c r="V874" s="1"/>
      <c r="W874" s="1"/>
      <c r="X874" s="3"/>
      <c r="Y874" s="3"/>
      <c r="Z874" s="3"/>
      <c r="AA874" s="3"/>
      <c r="AB874" s="3"/>
      <c r="AC874" s="3"/>
      <c r="AD874" s="3"/>
      <c r="AE874" s="3"/>
      <c r="AF874" s="3"/>
      <c r="AG874" s="3"/>
      <c r="AH874" s="3"/>
      <c r="AI874" s="3"/>
    </row>
    <row r="875" spans="1:35" ht="14.5" hidden="1" outlineLevel="1">
      <c r="A875" s="23" t="s">
        <v>7</v>
      </c>
      <c r="B875" s="89">
        <f t="shared" ref="B875:K875" si="240">B$795*(B$788)*(B61/B$63)+B$796*B61*1000</f>
        <v>247.52832023426035</v>
      </c>
      <c r="C875" s="89">
        <f t="shared" si="240"/>
        <v>425.70183168893925</v>
      </c>
      <c r="D875" s="89">
        <f t="shared" si="240"/>
        <v>632.25967346443417</v>
      </c>
      <c r="E875" s="89">
        <f t="shared" si="240"/>
        <v>880.58731539013525</v>
      </c>
      <c r="F875" s="89">
        <f t="shared" si="240"/>
        <v>1155.5677091415873</v>
      </c>
      <c r="G875" s="89">
        <f t="shared" si="240"/>
        <v>1376.6425264276936</v>
      </c>
      <c r="H875" s="89">
        <f t="shared" si="240"/>
        <v>1566.0310373111881</v>
      </c>
      <c r="I875" s="89">
        <f t="shared" si="240"/>
        <v>1695.6023224191313</v>
      </c>
      <c r="J875" s="89">
        <f t="shared" si="240"/>
        <v>1796.3114355155822</v>
      </c>
      <c r="K875" s="89">
        <f t="shared" si="240"/>
        <v>1963.911466660215</v>
      </c>
      <c r="M875" s="32"/>
      <c r="N875" s="6"/>
      <c r="O875" s="1"/>
      <c r="P875" s="6"/>
      <c r="Q875" s="6"/>
      <c r="R875" s="1"/>
      <c r="S875" s="1"/>
      <c r="T875" s="1"/>
      <c r="U875" s="1"/>
      <c r="V875" s="1"/>
      <c r="W875" s="1"/>
      <c r="X875" s="3"/>
      <c r="Y875" s="3"/>
      <c r="Z875" s="3"/>
      <c r="AA875" s="3"/>
      <c r="AB875" s="3"/>
      <c r="AC875" s="3"/>
      <c r="AD875" s="3"/>
      <c r="AE875" s="3"/>
      <c r="AF875" s="3"/>
      <c r="AG875" s="3"/>
    </row>
    <row r="876" spans="1:35" ht="14.5" hidden="1" outlineLevel="1">
      <c r="A876" s="23" t="s">
        <v>8</v>
      </c>
      <c r="B876" s="89">
        <f t="shared" ref="B876:K876" si="241">B$795*(B$788)*(B62/B$63)+B$796*B62*1000</f>
        <v>273.45574777915681</v>
      </c>
      <c r="C876" s="89">
        <f t="shared" si="241"/>
        <v>791.34667385956186</v>
      </c>
      <c r="D876" s="89">
        <f t="shared" si="241"/>
        <v>1591.5464230037594</v>
      </c>
      <c r="E876" s="89">
        <f t="shared" si="241"/>
        <v>2393.6658909368325</v>
      </c>
      <c r="F876" s="89">
        <f t="shared" si="241"/>
        <v>3080.7323841344023</v>
      </c>
      <c r="G876" s="89">
        <f t="shared" si="241"/>
        <v>3596.2596411960158</v>
      </c>
      <c r="H876" s="89">
        <f t="shared" si="241"/>
        <v>4066.9197345820912</v>
      </c>
      <c r="I876" s="89">
        <f t="shared" si="241"/>
        <v>4416.3160591523538</v>
      </c>
      <c r="J876" s="89">
        <f t="shared" si="241"/>
        <v>4680.3182615654905</v>
      </c>
      <c r="K876" s="89">
        <f t="shared" si="241"/>
        <v>5018.2933023845972</v>
      </c>
      <c r="M876" s="32"/>
      <c r="N876" s="9" t="s">
        <v>9</v>
      </c>
      <c r="O876" s="1"/>
      <c r="P876" s="6"/>
      <c r="Q876" s="6"/>
      <c r="R876" s="1"/>
      <c r="S876" s="1"/>
      <c r="T876" s="1"/>
      <c r="U876" s="1"/>
      <c r="V876" s="1"/>
      <c r="W876" s="1"/>
      <c r="X876" s="3"/>
      <c r="Y876" s="3"/>
      <c r="Z876" s="3"/>
      <c r="AA876" s="3"/>
      <c r="AB876" s="3"/>
      <c r="AC876" s="3"/>
      <c r="AD876" s="3"/>
      <c r="AE876" s="3"/>
      <c r="AF876" s="3"/>
      <c r="AG876" s="3"/>
    </row>
    <row r="877" spans="1:35" ht="14.5" hidden="1" outlineLevel="1">
      <c r="A877" s="23" t="s">
        <v>89</v>
      </c>
      <c r="B877" s="89">
        <f>SUM(B867:B876)</f>
        <v>4059.9099375020101</v>
      </c>
      <c r="C877" s="89">
        <f t="shared" ref="C877:K877" si="242">SUM(C867:C876)</f>
        <v>7333.0451003211292</v>
      </c>
      <c r="D877" s="89">
        <f t="shared" si="242"/>
        <v>10926.168194730371</v>
      </c>
      <c r="E877" s="89">
        <f t="shared" si="242"/>
        <v>14531.560198045667</v>
      </c>
      <c r="F877" s="89">
        <f t="shared" si="242"/>
        <v>17868.832317055581</v>
      </c>
      <c r="G877" s="89">
        <f t="shared" si="242"/>
        <v>20610.049508978245</v>
      </c>
      <c r="H877" s="89">
        <f t="shared" si="242"/>
        <v>23083.030913811381</v>
      </c>
      <c r="I877" s="89">
        <f t="shared" si="242"/>
        <v>24976.753072344371</v>
      </c>
      <c r="J877" s="89">
        <f t="shared" si="242"/>
        <v>26784.051527377465</v>
      </c>
      <c r="K877" s="89">
        <f t="shared" si="242"/>
        <v>29594.939567441528</v>
      </c>
      <c r="M877" s="32"/>
      <c r="N877" s="9"/>
      <c r="O877" s="1"/>
      <c r="P877" s="6"/>
      <c r="Q877" s="6"/>
      <c r="R877" s="1"/>
      <c r="S877" s="1"/>
      <c r="T877" s="1"/>
      <c r="U877" s="1"/>
      <c r="V877" s="1"/>
      <c r="W877" s="1"/>
      <c r="X877" s="3"/>
      <c r="Y877" s="3"/>
      <c r="Z877" s="3"/>
      <c r="AA877" s="3"/>
      <c r="AB877" s="3"/>
      <c r="AC877" s="3"/>
      <c r="AD877" s="3"/>
      <c r="AE877" s="3"/>
      <c r="AF877" s="3"/>
      <c r="AG877" s="3"/>
    </row>
    <row r="878" spans="1:35" ht="14.5" hidden="1" outlineLevel="1">
      <c r="A878" s="32"/>
      <c r="B878" s="5"/>
      <c r="C878" s="5"/>
      <c r="D878" s="5"/>
      <c r="E878" s="5"/>
      <c r="F878" s="5"/>
      <c r="G878" s="5"/>
      <c r="H878" s="5"/>
      <c r="I878" s="5"/>
      <c r="J878" s="5"/>
      <c r="K878" s="5"/>
      <c r="L878" s="5"/>
      <c r="M878" s="10" t="s">
        <v>9</v>
      </c>
      <c r="N878" s="5"/>
      <c r="O878" s="5"/>
      <c r="P878" s="5"/>
      <c r="Q878" s="5"/>
      <c r="R878" s="5"/>
      <c r="S878" s="5"/>
      <c r="T878" s="5"/>
    </row>
    <row r="879" spans="1:35" hidden="1" outlineLevel="1">
      <c r="A879" s="10" t="s">
        <v>134</v>
      </c>
      <c r="B879" s="6"/>
      <c r="C879" s="6"/>
      <c r="D879" s="6"/>
      <c r="E879" s="6"/>
      <c r="F879" s="6"/>
      <c r="G879" s="6"/>
      <c r="H879" s="6"/>
      <c r="I879" s="6"/>
      <c r="J879" s="9" t="s">
        <v>102</v>
      </c>
      <c r="K879" s="6"/>
      <c r="L879" s="55"/>
      <c r="M879" s="5"/>
      <c r="N879" s="5"/>
      <c r="O879" s="5"/>
      <c r="P879" s="5"/>
      <c r="Q879" s="5"/>
      <c r="R879" s="5"/>
      <c r="S879" s="5"/>
      <c r="T879" s="5"/>
    </row>
    <row r="880" spans="1:35" ht="14.5" hidden="1" outlineLevel="1">
      <c r="A880" s="21"/>
      <c r="B880" s="21">
        <v>2010</v>
      </c>
      <c r="C880" s="21">
        <v>2020</v>
      </c>
      <c r="D880" s="21">
        <v>2030</v>
      </c>
      <c r="E880" s="21">
        <v>2040</v>
      </c>
      <c r="F880" s="21">
        <v>2050</v>
      </c>
      <c r="G880" s="21">
        <v>2060</v>
      </c>
      <c r="H880" s="21">
        <v>2070</v>
      </c>
      <c r="I880" s="21">
        <v>2080</v>
      </c>
      <c r="J880" s="21">
        <v>2090</v>
      </c>
      <c r="K880" s="21">
        <v>2100</v>
      </c>
      <c r="M880" s="32"/>
      <c r="N880" s="56"/>
      <c r="O880" s="16"/>
      <c r="P880" s="56"/>
      <c r="Q880" s="56"/>
      <c r="R880" s="56"/>
      <c r="S880" s="56"/>
      <c r="T880" s="56"/>
      <c r="U880" s="56"/>
      <c r="V880" s="56"/>
      <c r="W880" s="57"/>
    </row>
    <row r="881" spans="1:35" ht="14.5" hidden="1" outlineLevel="1">
      <c r="A881" s="21" t="s">
        <v>89</v>
      </c>
      <c r="B881" s="94">
        <f>'[4]Gas and chemicals data'!$I$46</f>
        <v>6.439029295962882E-4</v>
      </c>
      <c r="C881" s="87">
        <f>'[4]Gas and chemicals data'!$I$51</f>
        <v>5.6201314764850224E-4</v>
      </c>
      <c r="D881" s="87">
        <f>'[4]Gas and chemicals data'!$I$52</f>
        <v>4.8317981198329996E-4</v>
      </c>
      <c r="E881" s="87">
        <f>'[4]Gas and chemicals data'!$I$53</f>
        <v>4.1540439344709199E-4</v>
      </c>
      <c r="F881" s="87">
        <f>'[4]Gas and chemicals data'!$I$54</f>
        <v>3.5713580289465952E-4</v>
      </c>
      <c r="G881" s="87">
        <f>'[4]Gas and chemicals data'!$I$55</f>
        <v>3.070405217691998E-4</v>
      </c>
      <c r="H881" s="87">
        <f>'[4]Gas and chemicals data'!$I$56</f>
        <v>2.6795420064422936E-4</v>
      </c>
      <c r="I881" s="87">
        <f>'[4]Gas and chemicals data'!$I$57</f>
        <v>2.3503242173010264E-4</v>
      </c>
      <c r="J881" s="87">
        <f>'[4]Gas and chemicals data'!$I$58</f>
        <v>2.0720320793457132E-4</v>
      </c>
      <c r="K881" s="87">
        <f>'[4]Gas and chemicals data'!$I$59</f>
        <v>1.8359710581497996E-4</v>
      </c>
      <c r="M881" s="32"/>
      <c r="N881" s="6"/>
      <c r="O881" s="1"/>
      <c r="P881" s="6"/>
      <c r="Q881" s="6"/>
      <c r="R881" s="1"/>
      <c r="S881" s="1"/>
      <c r="T881" s="1"/>
      <c r="U881" s="1"/>
      <c r="V881" s="1"/>
      <c r="W881" s="1"/>
      <c r="X881" s="3"/>
      <c r="Y881" s="3"/>
      <c r="Z881" s="3"/>
      <c r="AA881" s="3"/>
      <c r="AB881" s="3"/>
      <c r="AC881" s="3"/>
      <c r="AD881" s="3"/>
      <c r="AE881" s="3"/>
      <c r="AF881" s="3"/>
      <c r="AG881" s="3"/>
    </row>
    <row r="882" spans="1:35" ht="14.5" hidden="1" outlineLevel="1">
      <c r="A882" s="79"/>
      <c r="B882" s="86"/>
      <c r="C882" s="2"/>
      <c r="D882" s="2"/>
      <c r="E882" s="2"/>
      <c r="F882" s="2"/>
      <c r="G882" s="2"/>
      <c r="H882" s="2"/>
      <c r="I882" s="2"/>
      <c r="J882" s="2"/>
      <c r="K882" s="2"/>
      <c r="M882" s="32"/>
      <c r="N882" s="6"/>
      <c r="O882" s="1"/>
      <c r="P882" s="6"/>
      <c r="Q882" s="6"/>
      <c r="R882" s="1"/>
      <c r="S882" s="1"/>
      <c r="T882" s="1"/>
      <c r="U882" s="1"/>
      <c r="V882" s="1"/>
      <c r="W882" s="1"/>
      <c r="X882" s="3"/>
      <c r="Y882" s="3"/>
      <c r="Z882" s="3"/>
      <c r="AA882" s="3"/>
      <c r="AB882" s="3"/>
      <c r="AC882" s="3"/>
      <c r="AD882" s="3"/>
      <c r="AE882" s="3"/>
      <c r="AF882" s="3"/>
      <c r="AG882" s="3"/>
    </row>
    <row r="883" spans="1:35" hidden="1" outlineLevel="1">
      <c r="A883" s="10" t="s">
        <v>133</v>
      </c>
      <c r="B883" s="6"/>
      <c r="C883" s="6"/>
      <c r="D883" s="6"/>
      <c r="E883" s="6"/>
      <c r="F883" s="6"/>
      <c r="G883" s="6"/>
      <c r="H883" s="6"/>
      <c r="I883" s="6"/>
      <c r="J883" s="9" t="s">
        <v>101</v>
      </c>
      <c r="K883" s="6"/>
      <c r="L883" s="55"/>
      <c r="M883" s="5"/>
      <c r="N883" s="5"/>
      <c r="O883" s="5"/>
      <c r="P883" s="5"/>
      <c r="Q883" s="5"/>
      <c r="R883" s="5"/>
      <c r="S883" s="5"/>
      <c r="T883" s="5"/>
    </row>
    <row r="884" spans="1:35" ht="14.5" hidden="1" outlineLevel="1">
      <c r="A884" s="20"/>
      <c r="B884" s="100">
        <v>2010</v>
      </c>
      <c r="C884" s="100">
        <v>2020</v>
      </c>
      <c r="D884" s="100">
        <v>2030</v>
      </c>
      <c r="E884" s="100">
        <v>2040</v>
      </c>
      <c r="F884" s="100">
        <v>2050</v>
      </c>
      <c r="G884" s="100">
        <v>2060</v>
      </c>
      <c r="H884" s="100">
        <v>2070</v>
      </c>
      <c r="I884" s="100">
        <v>2080</v>
      </c>
      <c r="J884" s="100">
        <v>2090</v>
      </c>
      <c r="K884" s="100">
        <v>2100</v>
      </c>
      <c r="M884" s="32"/>
      <c r="N884" s="56"/>
      <c r="O884" s="16"/>
      <c r="P884" s="56"/>
      <c r="Q884" s="56"/>
      <c r="R884" s="56"/>
      <c r="S884" s="56"/>
      <c r="T884" s="56"/>
      <c r="U884" s="56"/>
      <c r="V884" s="56"/>
      <c r="W884" s="57"/>
    </row>
    <row r="885" spans="1:35" ht="14.5" hidden="1" outlineLevel="1">
      <c r="A885" s="100" t="s">
        <v>5</v>
      </c>
      <c r="B885" s="101">
        <f>B$881*B867</f>
        <v>5.5307908325587636E-2</v>
      </c>
      <c r="C885" s="101">
        <f t="shared" ref="C885:K885" si="243">C$881*C867</f>
        <v>0.10281830052703873</v>
      </c>
      <c r="D885" s="101">
        <f t="shared" si="243"/>
        <v>0.16022579907545614</v>
      </c>
      <c r="E885" s="101">
        <f t="shared" si="243"/>
        <v>0.24344195482794809</v>
      </c>
      <c r="F885" s="101">
        <f t="shared" si="243"/>
        <v>0.33975203149324207</v>
      </c>
      <c r="G885" s="101">
        <f t="shared" si="243"/>
        <v>0.42654887801828623</v>
      </c>
      <c r="H885" s="101">
        <f t="shared" si="243"/>
        <v>0.49836772036239757</v>
      </c>
      <c r="I885" s="101">
        <f t="shared" si="243"/>
        <v>0.53872392903031019</v>
      </c>
      <c r="J885" s="101">
        <f t="shared" si="243"/>
        <v>0.56967950922068644</v>
      </c>
      <c r="K885" s="101">
        <f t="shared" si="243"/>
        <v>0.624564740462484</v>
      </c>
      <c r="M885" s="32"/>
      <c r="N885" s="6"/>
      <c r="O885" s="1"/>
      <c r="P885" s="6"/>
      <c r="Q885" s="6"/>
      <c r="R885" s="1"/>
      <c r="S885" s="1"/>
      <c r="T885" s="1"/>
      <c r="U885" s="1"/>
      <c r="V885" s="1"/>
      <c r="W885" s="1"/>
      <c r="X885" s="3"/>
      <c r="Y885" s="3"/>
      <c r="Z885" s="3"/>
      <c r="AA885" s="3"/>
      <c r="AB885" s="3"/>
      <c r="AC885" s="3"/>
      <c r="AD885" s="3"/>
      <c r="AE885" s="3"/>
      <c r="AF885" s="3"/>
      <c r="AG885" s="3"/>
      <c r="AH885" s="3"/>
      <c r="AI885" s="3"/>
    </row>
    <row r="886" spans="1:35" ht="14.5" hidden="1" outlineLevel="1">
      <c r="A886" s="100" t="s">
        <v>6</v>
      </c>
      <c r="B886" s="101">
        <f t="shared" ref="B886:K894" si="244">B$881*B868</f>
        <v>0.39492515032537234</v>
      </c>
      <c r="C886" s="101">
        <f t="shared" si="244"/>
        <v>1.0119958023628226</v>
      </c>
      <c r="D886" s="101">
        <f t="shared" si="244"/>
        <v>1.3907931544100061</v>
      </c>
      <c r="E886" s="101">
        <f t="shared" si="244"/>
        <v>1.4970631273747257</v>
      </c>
      <c r="F886" s="101">
        <f t="shared" si="244"/>
        <v>1.4418283124541165</v>
      </c>
      <c r="G886" s="101">
        <f t="shared" si="244"/>
        <v>1.2880488972499784</v>
      </c>
      <c r="H886" s="101">
        <f t="shared" si="244"/>
        <v>1.114538830075253</v>
      </c>
      <c r="I886" s="101">
        <f t="shared" si="244"/>
        <v>0.92796409566723659</v>
      </c>
      <c r="J886" s="101">
        <f t="shared" si="244"/>
        <v>0.76342619376934495</v>
      </c>
      <c r="K886" s="101">
        <f t="shared" si="244"/>
        <v>0.63620484373721009</v>
      </c>
      <c r="M886" s="32"/>
      <c r="N886" s="6"/>
      <c r="O886" s="1"/>
      <c r="P886" s="6"/>
      <c r="Q886" s="6"/>
      <c r="R886" s="1"/>
      <c r="S886" s="1"/>
      <c r="T886" s="1"/>
      <c r="U886" s="1"/>
      <c r="V886" s="1"/>
      <c r="W886" s="1"/>
      <c r="X886" s="3"/>
      <c r="Y886" s="3"/>
      <c r="Z886" s="3"/>
      <c r="AA886" s="3"/>
      <c r="AB886" s="3"/>
      <c r="AC886" s="3"/>
      <c r="AD886" s="3"/>
      <c r="AE886" s="3"/>
      <c r="AF886" s="3"/>
      <c r="AG886" s="3"/>
      <c r="AH886" s="3"/>
      <c r="AI886" s="3"/>
    </row>
    <row r="887" spans="1:35" ht="14.5" hidden="1" outlineLevel="1">
      <c r="A887" s="100" t="s">
        <v>11</v>
      </c>
      <c r="B887" s="101">
        <f t="shared" si="244"/>
        <v>0.63255678488015588</v>
      </c>
      <c r="C887" s="101">
        <f t="shared" si="244"/>
        <v>0.79121653611022558</v>
      </c>
      <c r="D887" s="101">
        <f t="shared" si="244"/>
        <v>0.91986816756639878</v>
      </c>
      <c r="E887" s="101">
        <f t="shared" si="244"/>
        <v>1.0281860754197336</v>
      </c>
      <c r="F887" s="101">
        <f t="shared" si="244"/>
        <v>1.0843019235077029</v>
      </c>
      <c r="G887" s="101">
        <f t="shared" si="244"/>
        <v>1.0869417976016618</v>
      </c>
      <c r="H887" s="101">
        <f t="shared" si="244"/>
        <v>1.0767873286083993</v>
      </c>
      <c r="I887" s="101">
        <f t="shared" si="244"/>
        <v>1.0364541591408565</v>
      </c>
      <c r="J887" s="101">
        <f t="shared" si="244"/>
        <v>0.999521074936221</v>
      </c>
      <c r="K887" s="101">
        <f t="shared" si="244"/>
        <v>1.0064780074225088</v>
      </c>
      <c r="M887" s="32"/>
      <c r="N887" s="6"/>
      <c r="O887" s="1"/>
      <c r="P887" s="6"/>
      <c r="Q887" s="6"/>
      <c r="R887" s="1"/>
      <c r="S887" s="1"/>
      <c r="T887" s="1"/>
      <c r="U887" s="1"/>
      <c r="V887" s="1"/>
      <c r="W887" s="1"/>
      <c r="X887" s="3"/>
      <c r="Y887" s="3"/>
      <c r="Z887" s="3"/>
      <c r="AA887" s="3"/>
      <c r="AB887" s="3"/>
      <c r="AC887" s="3"/>
      <c r="AD887" s="3"/>
      <c r="AE887" s="3"/>
      <c r="AF887" s="3"/>
      <c r="AG887" s="3"/>
      <c r="AH887" s="3"/>
      <c r="AI887" s="3"/>
    </row>
    <row r="888" spans="1:35" ht="14.5" hidden="1" outlineLevel="1">
      <c r="A888" s="100" t="s">
        <v>2</v>
      </c>
      <c r="B888" s="101">
        <f t="shared" si="244"/>
        <v>0.11861307334513134</v>
      </c>
      <c r="C888" s="101">
        <f t="shared" si="244"/>
        <v>0.19738639660724791</v>
      </c>
      <c r="D888" s="101">
        <f t="shared" si="244"/>
        <v>0.23733815140696873</v>
      </c>
      <c r="E888" s="101">
        <f t="shared" si="244"/>
        <v>0.24064393969508624</v>
      </c>
      <c r="F888" s="101">
        <f t="shared" si="244"/>
        <v>0.22518154546036434</v>
      </c>
      <c r="G888" s="101">
        <f t="shared" si="244"/>
        <v>0.20733845470961412</v>
      </c>
      <c r="H888" s="101">
        <f t="shared" si="244"/>
        <v>0.19427938015981394</v>
      </c>
      <c r="I888" s="101">
        <f t="shared" si="244"/>
        <v>0.17798057063452111</v>
      </c>
      <c r="J888" s="101">
        <f t="shared" si="244"/>
        <v>0.1621686385818682</v>
      </c>
      <c r="K888" s="101">
        <f t="shared" si="244"/>
        <v>0.15281225576297247</v>
      </c>
      <c r="M888" s="32"/>
      <c r="N888" s="6"/>
      <c r="O888" s="1"/>
      <c r="P888" s="6"/>
      <c r="Q888" s="6"/>
      <c r="R888" s="1"/>
      <c r="S888" s="1"/>
      <c r="T888" s="1"/>
      <c r="U888" s="1"/>
      <c r="V888" s="1"/>
      <c r="W888" s="1"/>
      <c r="X888" s="3"/>
      <c r="Y888" s="3"/>
      <c r="Z888" s="3"/>
      <c r="AA888" s="3"/>
      <c r="AB888" s="3"/>
      <c r="AC888" s="3"/>
      <c r="AD888" s="3"/>
      <c r="AE888" s="3"/>
      <c r="AF888" s="3"/>
      <c r="AG888" s="3"/>
      <c r="AH888" s="3"/>
      <c r="AI888" s="3"/>
    </row>
    <row r="889" spans="1:35" ht="14.5" hidden="1" outlineLevel="1">
      <c r="A889" s="100" t="s">
        <v>3</v>
      </c>
      <c r="B889" s="101">
        <f t="shared" si="244"/>
        <v>0.22015973147162826</v>
      </c>
      <c r="C889" s="101">
        <f t="shared" si="244"/>
        <v>0.31431927738261817</v>
      </c>
      <c r="D889" s="101">
        <f t="shared" si="244"/>
        <v>0.36677613097179945</v>
      </c>
      <c r="E889" s="101">
        <f t="shared" si="244"/>
        <v>0.41205319735888168</v>
      </c>
      <c r="F889" s="101">
        <f t="shared" si="244"/>
        <v>0.43763640089510009</v>
      </c>
      <c r="G889" s="101">
        <f t="shared" si="244"/>
        <v>0.42813527417885794</v>
      </c>
      <c r="H889" s="101">
        <f t="shared" si="244"/>
        <v>0.41049973628616776</v>
      </c>
      <c r="I889" s="101">
        <f t="shared" si="244"/>
        <v>0.38388756267780499</v>
      </c>
      <c r="J889" s="101">
        <f t="shared" si="244"/>
        <v>0.35570462886478249</v>
      </c>
      <c r="K889" s="101">
        <f t="shared" si="244"/>
        <v>0.33551547442154145</v>
      </c>
      <c r="M889" s="32"/>
      <c r="N889" s="6"/>
      <c r="O889" s="1"/>
      <c r="P889" s="6"/>
      <c r="Q889" s="6"/>
      <c r="R889" s="1"/>
      <c r="S889" s="1"/>
      <c r="T889" s="1"/>
      <c r="U889" s="1"/>
      <c r="V889" s="1"/>
      <c r="W889" s="1"/>
      <c r="X889" s="3"/>
      <c r="Y889" s="3"/>
      <c r="Z889" s="3"/>
      <c r="AA889" s="3"/>
      <c r="AB889" s="3"/>
      <c r="AC889" s="3"/>
      <c r="AD889" s="3"/>
      <c r="AE889" s="3"/>
      <c r="AF889" s="3"/>
      <c r="AG889" s="3"/>
      <c r="AH889" s="3"/>
      <c r="AI889" s="3"/>
    </row>
    <row r="890" spans="1:35" ht="14.5" hidden="1" outlineLevel="1">
      <c r="A890" s="100" t="s">
        <v>4</v>
      </c>
      <c r="B890" s="101">
        <f t="shared" si="244"/>
        <v>0.12205798567799905</v>
      </c>
      <c r="C890" s="101">
        <f t="shared" si="244"/>
        <v>0.18029368897726114</v>
      </c>
      <c r="D890" s="101">
        <f t="shared" si="244"/>
        <v>0.22822428087586985</v>
      </c>
      <c r="E890" s="101">
        <f t="shared" si="244"/>
        <v>0.27763954553871262</v>
      </c>
      <c r="F890" s="101">
        <f t="shared" si="244"/>
        <v>0.30873038991869373</v>
      </c>
      <c r="G890" s="101">
        <f t="shared" si="244"/>
        <v>0.31544873017824204</v>
      </c>
      <c r="H890" s="101">
        <f t="shared" si="244"/>
        <v>0.31492712201096429</v>
      </c>
      <c r="I890" s="101">
        <f t="shared" si="244"/>
        <v>0.3076216404216558</v>
      </c>
      <c r="J890" s="101">
        <f t="shared" si="244"/>
        <v>0.30118654759160568</v>
      </c>
      <c r="K890" s="101">
        <f t="shared" si="244"/>
        <v>0.30409926758921202</v>
      </c>
      <c r="M890" s="32"/>
      <c r="N890" s="6"/>
      <c r="O890" s="1"/>
      <c r="P890" s="6"/>
      <c r="Q890" s="6"/>
      <c r="R890" s="1"/>
      <c r="S890" s="1"/>
      <c r="T890" s="1"/>
      <c r="U890" s="1"/>
      <c r="V890" s="1"/>
      <c r="W890" s="1"/>
      <c r="X890" s="3"/>
      <c r="Y890" s="3"/>
      <c r="Z890" s="3"/>
      <c r="AA890" s="3"/>
      <c r="AB890" s="3"/>
      <c r="AC890" s="3"/>
      <c r="AD890" s="3"/>
      <c r="AE890" s="3"/>
      <c r="AF890" s="3"/>
      <c r="AG890" s="3"/>
      <c r="AH890" s="3"/>
      <c r="AI890" s="3"/>
    </row>
    <row r="891" spans="1:35" ht="14.5" hidden="1" outlineLevel="1">
      <c r="A891" s="100" t="s">
        <v>0</v>
      </c>
      <c r="B891" s="101">
        <f t="shared" si="244"/>
        <v>0.5691619855214517</v>
      </c>
      <c r="C891" s="101">
        <f t="shared" si="244"/>
        <v>0.67359973957164576</v>
      </c>
      <c r="D891" s="101">
        <f t="shared" si="244"/>
        <v>0.74590576795690267</v>
      </c>
      <c r="E891" s="101">
        <f t="shared" si="244"/>
        <v>0.82550288426890328</v>
      </c>
      <c r="F891" s="101">
        <f t="shared" si="244"/>
        <v>0.88488923124572305</v>
      </c>
      <c r="G891" s="101">
        <f t="shared" si="244"/>
        <v>0.91145477918122653</v>
      </c>
      <c r="H891" s="101">
        <f t="shared" si="244"/>
        <v>0.93727819076327878</v>
      </c>
      <c r="I891" s="101">
        <f t="shared" si="244"/>
        <v>0.9425849693895646</v>
      </c>
      <c r="J891" s="101">
        <f t="shared" si="244"/>
        <v>0.94578638014142757</v>
      </c>
      <c r="K891" s="101">
        <f t="shared" si="244"/>
        <v>0.98318416606157633</v>
      </c>
      <c r="M891" s="32"/>
      <c r="N891" s="6"/>
      <c r="O891" s="1"/>
      <c r="P891" s="6"/>
      <c r="Q891" s="6"/>
      <c r="R891" s="1"/>
      <c r="S891" s="1"/>
      <c r="T891" s="1"/>
      <c r="U891" s="1"/>
      <c r="V891" s="1"/>
      <c r="W891" s="1"/>
      <c r="X891" s="3"/>
      <c r="Y891" s="3"/>
      <c r="Z891" s="3"/>
      <c r="AA891" s="3"/>
      <c r="AB891" s="3"/>
      <c r="AC891" s="3"/>
      <c r="AD891" s="3"/>
      <c r="AE891" s="3"/>
      <c r="AF891" s="3"/>
      <c r="AG891" s="3"/>
      <c r="AH891" s="3"/>
      <c r="AI891" s="3"/>
    </row>
    <row r="892" spans="1:35" ht="14.5" hidden="1" outlineLevel="1">
      <c r="A892" s="100" t="s">
        <v>1</v>
      </c>
      <c r="B892" s="101">
        <f t="shared" si="244"/>
        <v>0.16594211544047008</v>
      </c>
      <c r="C892" s="101">
        <f t="shared" si="244"/>
        <v>0.16564075569682674</v>
      </c>
      <c r="D892" s="101">
        <f t="shared" si="244"/>
        <v>0.15567423018551382</v>
      </c>
      <c r="E892" s="101">
        <f t="shared" si="244"/>
        <v>0.15180405825862295</v>
      </c>
      <c r="F892" s="101">
        <f t="shared" si="244"/>
        <v>0.14634550625189988</v>
      </c>
      <c r="G892" s="101">
        <f t="shared" si="244"/>
        <v>0.13732106755348641</v>
      </c>
      <c r="H892" s="101">
        <f t="shared" si="244"/>
        <v>0.12914396733913</v>
      </c>
      <c r="I892" s="101">
        <f t="shared" si="244"/>
        <v>0.11863085594845424</v>
      </c>
      <c r="J892" s="101">
        <f t="shared" si="244"/>
        <v>0.11028997501201933</v>
      </c>
      <c r="K892" s="101">
        <f t="shared" si="244"/>
        <v>0.10877390808981592</v>
      </c>
      <c r="M892" s="32"/>
      <c r="N892" s="6"/>
      <c r="O892" s="1"/>
      <c r="P892" s="6"/>
      <c r="Q892" s="6"/>
      <c r="R892" s="1"/>
      <c r="S892" s="1"/>
      <c r="T892" s="1"/>
      <c r="U892" s="1"/>
      <c r="V892" s="1"/>
      <c r="W892" s="1"/>
      <c r="X892" s="3"/>
      <c r="Y892" s="3"/>
      <c r="Z892" s="3"/>
      <c r="AA892" s="3"/>
      <c r="AB892" s="3"/>
      <c r="AC892" s="3"/>
      <c r="AD892" s="3"/>
      <c r="AE892" s="3"/>
      <c r="AF892" s="3"/>
      <c r="AG892" s="3"/>
      <c r="AH892" s="3"/>
      <c r="AI892" s="3"/>
    </row>
    <row r="893" spans="1:35" ht="14.5" hidden="1" outlineLevel="1">
      <c r="A893" s="100" t="s">
        <v>7</v>
      </c>
      <c r="B893" s="101">
        <f t="shared" si="244"/>
        <v>0.15938421055688842</v>
      </c>
      <c r="C893" s="101">
        <f t="shared" si="244"/>
        <v>0.23925002638723367</v>
      </c>
      <c r="D893" s="101">
        <f t="shared" si="244"/>
        <v>0.30549511014916791</v>
      </c>
      <c r="E893" s="101">
        <f t="shared" si="244"/>
        <v>0.3657998396268422</v>
      </c>
      <c r="F893" s="101">
        <f t="shared" si="244"/>
        <v>0.41269460160342319</v>
      </c>
      <c r="G893" s="101">
        <f t="shared" si="244"/>
        <v>0.42268503960402848</v>
      </c>
      <c r="H893" s="101">
        <f t="shared" si="244"/>
        <v>0.41962459478677272</v>
      </c>
      <c r="I893" s="101">
        <f t="shared" si="244"/>
        <v>0.39852152012935471</v>
      </c>
      <c r="J893" s="101">
        <f t="shared" si="244"/>
        <v>0.37220149188838347</v>
      </c>
      <c r="K893" s="101">
        <f t="shared" si="244"/>
        <v>0.36056846135566795</v>
      </c>
      <c r="M893" s="32"/>
      <c r="N893" s="6"/>
      <c r="O893" s="1"/>
      <c r="P893" s="6"/>
      <c r="Q893" s="6"/>
      <c r="R893" s="1"/>
      <c r="S893" s="1"/>
      <c r="T893" s="1"/>
      <c r="U893" s="1"/>
      <c r="V893" s="1"/>
      <c r="W893" s="1"/>
      <c r="X893" s="3"/>
      <c r="Y893" s="3"/>
      <c r="Z893" s="3"/>
      <c r="AA893" s="3"/>
      <c r="AB893" s="3"/>
      <c r="AC893" s="3"/>
      <c r="AD893" s="3"/>
      <c r="AE893" s="3"/>
      <c r="AF893" s="3"/>
      <c r="AG893" s="3"/>
    </row>
    <row r="894" spans="1:35" ht="14.5" hidden="1" outlineLevel="1">
      <c r="A894" s="100" t="s">
        <v>8</v>
      </c>
      <c r="B894" s="101">
        <f t="shared" si="244"/>
        <v>0.17607895710994276</v>
      </c>
      <c r="C894" s="101">
        <f t="shared" si="244"/>
        <v>0.4447472350569851</v>
      </c>
      <c r="D894" s="101">
        <f t="shared" si="244"/>
        <v>0.76900310142965</v>
      </c>
      <c r="E894" s="101">
        <f t="shared" si="244"/>
        <v>0.99433932753960796</v>
      </c>
      <c r="F894" s="101">
        <f t="shared" si="244"/>
        <v>1.1002398335114183</v>
      </c>
      <c r="G894" s="101">
        <f t="shared" si="244"/>
        <v>1.10419743665034</v>
      </c>
      <c r="H894" s="101">
        <f t="shared" si="244"/>
        <v>1.0897482265641856</v>
      </c>
      <c r="I894" s="101">
        <f t="shared" si="244"/>
        <v>1.037977458508121</v>
      </c>
      <c r="J894" s="101">
        <f t="shared" si="244"/>
        <v>0.96977695795112573</v>
      </c>
      <c r="K894" s="101">
        <f t="shared" si="244"/>
        <v>0.92134412644851005</v>
      </c>
      <c r="M894" s="32"/>
      <c r="N894" s="9" t="s">
        <v>9</v>
      </c>
      <c r="O894" s="1"/>
      <c r="P894" s="6"/>
      <c r="Q894" s="6"/>
      <c r="R894" s="1"/>
      <c r="S894" s="1"/>
      <c r="T894" s="1"/>
      <c r="U894" s="1"/>
      <c r="V894" s="1"/>
      <c r="W894" s="1"/>
      <c r="X894" s="3"/>
      <c r="Y894" s="3"/>
      <c r="Z894" s="3"/>
      <c r="AA894" s="3"/>
      <c r="AB894" s="3"/>
      <c r="AC894" s="3"/>
      <c r="AD894" s="3"/>
      <c r="AE894" s="3"/>
      <c r="AF894" s="3"/>
      <c r="AG894" s="3"/>
    </row>
    <row r="895" spans="1:35" ht="14.5" hidden="1" outlineLevel="1">
      <c r="A895" s="100" t="s">
        <v>89</v>
      </c>
      <c r="B895" s="101">
        <f>SUM(B885:B894)</f>
        <v>2.6141879026546277</v>
      </c>
      <c r="C895" s="101">
        <f t="shared" ref="C895:K895" si="245">SUM(C885:C894)</f>
        <v>4.1212677586799051</v>
      </c>
      <c r="D895" s="101">
        <f t="shared" si="245"/>
        <v>5.2793038940277324</v>
      </c>
      <c r="E895" s="101">
        <f t="shared" si="245"/>
        <v>6.0364739499090643</v>
      </c>
      <c r="F895" s="101">
        <f t="shared" si="245"/>
        <v>6.3815997763416847</v>
      </c>
      <c r="G895" s="101">
        <f t="shared" si="245"/>
        <v>6.328120354925721</v>
      </c>
      <c r="H895" s="101">
        <f t="shared" si="245"/>
        <v>6.1851950969563623</v>
      </c>
      <c r="I895" s="101">
        <f t="shared" si="245"/>
        <v>5.8703467615478786</v>
      </c>
      <c r="J895" s="101">
        <f t="shared" si="245"/>
        <v>5.5497413979574652</v>
      </c>
      <c r="K895" s="101">
        <f t="shared" si="245"/>
        <v>5.4335452513514992</v>
      </c>
      <c r="M895" s="32"/>
      <c r="N895" s="9"/>
      <c r="O895" s="1"/>
      <c r="P895" s="6"/>
      <c r="Q895" s="6"/>
      <c r="R895" s="1"/>
      <c r="S895" s="1"/>
      <c r="T895" s="1"/>
      <c r="U895" s="1"/>
      <c r="V895" s="1"/>
      <c r="W895" s="1"/>
      <c r="X895" s="3"/>
      <c r="Y895" s="3"/>
      <c r="Z895" s="3"/>
      <c r="AA895" s="3"/>
      <c r="AB895" s="3"/>
      <c r="AC895" s="3"/>
      <c r="AD895" s="3"/>
      <c r="AE895" s="3"/>
      <c r="AF895" s="3"/>
      <c r="AG895" s="3"/>
    </row>
    <row r="896" spans="1:35" s="5" customFormat="1" ht="14.5" hidden="1" outlineLevel="1">
      <c r="A896" s="32"/>
      <c r="B896" s="6"/>
      <c r="C896" s="6"/>
      <c r="D896" s="6"/>
      <c r="E896" s="6"/>
      <c r="F896" s="6"/>
      <c r="G896" s="6"/>
      <c r="H896" s="6"/>
      <c r="I896" s="6"/>
      <c r="J896" s="6"/>
      <c r="K896" s="6"/>
      <c r="L896" s="6"/>
      <c r="P896" s="6"/>
      <c r="Q896" s="6"/>
      <c r="R896" s="6"/>
      <c r="S896" s="6"/>
      <c r="T896" s="6"/>
      <c r="U896" s="6"/>
      <c r="V896" s="6"/>
      <c r="W896" s="6"/>
      <c r="X896" s="6"/>
      <c r="Y896" s="6"/>
      <c r="Z896" s="6"/>
      <c r="AA896" s="6"/>
    </row>
    <row r="897" spans="1:35" collapsed="1">
      <c r="A897" s="10" t="s">
        <v>135</v>
      </c>
      <c r="B897" s="6"/>
      <c r="C897" s="6"/>
      <c r="D897" s="6"/>
      <c r="E897" s="6"/>
      <c r="F897" s="6"/>
      <c r="G897" s="6"/>
      <c r="H897" s="6"/>
      <c r="I897" s="6"/>
      <c r="J897" s="9" t="s">
        <v>101</v>
      </c>
      <c r="K897" s="6"/>
      <c r="L897" s="55"/>
      <c r="M897" s="5"/>
      <c r="N897" s="5"/>
      <c r="O897" s="5"/>
      <c r="P897" s="5"/>
      <c r="Q897" s="5"/>
      <c r="R897" s="5"/>
      <c r="S897" s="5"/>
      <c r="T897" s="5"/>
    </row>
    <row r="898" spans="1:35" ht="14.5">
      <c r="A898" s="84"/>
      <c r="B898" s="84">
        <v>2010</v>
      </c>
      <c r="C898" s="84">
        <v>2020</v>
      </c>
      <c r="D898" s="84">
        <v>2030</v>
      </c>
      <c r="E898" s="84">
        <v>2040</v>
      </c>
      <c r="F898" s="84">
        <v>2050</v>
      </c>
      <c r="G898" s="84">
        <v>2060</v>
      </c>
      <c r="H898" s="84">
        <v>2070</v>
      </c>
      <c r="I898" s="84">
        <v>2080</v>
      </c>
      <c r="J898" s="84">
        <v>2090</v>
      </c>
      <c r="K898" s="84">
        <v>2100</v>
      </c>
      <c r="M898" s="32"/>
      <c r="N898" s="56"/>
      <c r="O898" s="16"/>
      <c r="P898" s="56"/>
      <c r="Q898" s="56"/>
      <c r="R898" s="56"/>
      <c r="S898" s="56"/>
      <c r="T898" s="56"/>
      <c r="U898" s="56"/>
      <c r="V898" s="56"/>
      <c r="W898" s="57"/>
    </row>
    <row r="899" spans="1:35" ht="14.5">
      <c r="A899" s="84" t="s">
        <v>5</v>
      </c>
      <c r="B899" s="90">
        <f>B820+B852+B885</f>
        <v>0.14449610073433383</v>
      </c>
      <c r="C899" s="90">
        <f t="shared" ref="C899:K899" si="246">C820+C852+C885</f>
        <v>0.2298609300029601</v>
      </c>
      <c r="D899" s="90">
        <f t="shared" si="246"/>
        <v>0.34710914197571308</v>
      </c>
      <c r="E899" s="90">
        <f t="shared" si="246"/>
        <v>0.51198609144072216</v>
      </c>
      <c r="F899" s="90">
        <f t="shared" si="246"/>
        <v>0.70161592359276514</v>
      </c>
      <c r="G899" s="90">
        <f t="shared" si="246"/>
        <v>0.87108855787713746</v>
      </c>
      <c r="H899" s="90">
        <f t="shared" si="246"/>
        <v>1.0121952554135769</v>
      </c>
      <c r="I899" s="90">
        <f t="shared" si="246"/>
        <v>1.1940269796166101</v>
      </c>
      <c r="J899" s="90">
        <f t="shared" si="246"/>
        <v>1.2174498169611798</v>
      </c>
      <c r="K899" s="90">
        <f t="shared" si="246"/>
        <v>1.3524110843952963</v>
      </c>
      <c r="M899" s="32"/>
      <c r="N899" s="6"/>
      <c r="O899" s="1"/>
      <c r="P899" s="6"/>
      <c r="Q899" s="6"/>
      <c r="R899" s="1"/>
      <c r="S899" s="1"/>
      <c r="T899" s="1"/>
      <c r="U899" s="1"/>
      <c r="V899" s="1"/>
      <c r="W899" s="1"/>
      <c r="X899" s="3"/>
      <c r="Y899" s="3"/>
      <c r="Z899" s="3"/>
      <c r="AA899" s="3"/>
      <c r="AB899" s="3"/>
      <c r="AC899" s="3"/>
      <c r="AD899" s="3"/>
      <c r="AE899" s="3"/>
      <c r="AF899" s="3"/>
      <c r="AG899" s="3"/>
      <c r="AH899" s="3"/>
      <c r="AI899" s="3"/>
    </row>
    <row r="900" spans="1:35" ht="14.5">
      <c r="A900" s="84" t="s">
        <v>6</v>
      </c>
      <c r="B900" s="90">
        <f t="shared" ref="B900:K908" si="247">B821+B853+B886</f>
        <v>0.92688657214510362</v>
      </c>
      <c r="C900" s="90">
        <f t="shared" si="247"/>
        <v>2.2061177616806544</v>
      </c>
      <c r="D900" s="90">
        <f t="shared" si="247"/>
        <v>2.9944866947909432</v>
      </c>
      <c r="E900" s="90">
        <f t="shared" si="247"/>
        <v>3.1434230387616995</v>
      </c>
      <c r="F900" s="90">
        <f t="shared" si="247"/>
        <v>2.9748286495122631</v>
      </c>
      <c r="G900" s="90">
        <f t="shared" si="247"/>
        <v>2.6285244145394886</v>
      </c>
      <c r="H900" s="90">
        <f t="shared" si="247"/>
        <v>2.2626389790589858</v>
      </c>
      <c r="I900" s="90">
        <f t="shared" si="247"/>
        <v>2.0562979900144223</v>
      </c>
      <c r="J900" s="90">
        <f t="shared" si="247"/>
        <v>1.6312684944265383</v>
      </c>
      <c r="K900" s="90">
        <f t="shared" si="247"/>
        <v>1.3776020096036055</v>
      </c>
      <c r="M900" s="32"/>
      <c r="N900" s="6"/>
      <c r="O900" s="1"/>
      <c r="P900" s="6"/>
      <c r="Q900" s="6"/>
      <c r="R900" s="1"/>
      <c r="S900" s="1"/>
      <c r="T900" s="1"/>
      <c r="U900" s="1"/>
      <c r="V900" s="1"/>
      <c r="W900" s="1"/>
      <c r="X900" s="3"/>
      <c r="Y900" s="3"/>
      <c r="Z900" s="3"/>
      <c r="AA900" s="3"/>
      <c r="AB900" s="3"/>
      <c r="AC900" s="3"/>
      <c r="AD900" s="3"/>
      <c r="AE900" s="3"/>
      <c r="AF900" s="3"/>
      <c r="AG900" s="3"/>
      <c r="AH900" s="3"/>
      <c r="AI900" s="3"/>
    </row>
    <row r="901" spans="1:35" ht="14.5">
      <c r="A901" s="84" t="s">
        <v>11</v>
      </c>
      <c r="B901" s="90">
        <f t="shared" si="247"/>
        <v>1.4683834310880441</v>
      </c>
      <c r="C901" s="90">
        <f t="shared" si="247"/>
        <v>1.7241196511801444</v>
      </c>
      <c r="D901" s="90">
        <f t="shared" si="247"/>
        <v>1.9806027318642356</v>
      </c>
      <c r="E901" s="90">
        <f t="shared" si="247"/>
        <v>2.1589083001346232</v>
      </c>
      <c r="F901" s="90">
        <f t="shared" si="247"/>
        <v>2.2371130507771873</v>
      </c>
      <c r="G901" s="90">
        <f t="shared" si="247"/>
        <v>2.2179711343554263</v>
      </c>
      <c r="H901" s="90">
        <f t="shared" si="247"/>
        <v>2.185755704346156</v>
      </c>
      <c r="I901" s="90">
        <f t="shared" si="247"/>
        <v>2.2964125346934443</v>
      </c>
      <c r="J901" s="90">
        <f t="shared" si="247"/>
        <v>2.1356599773635012</v>
      </c>
      <c r="K901" s="90">
        <f t="shared" si="247"/>
        <v>2.1793462635363872</v>
      </c>
      <c r="M901" s="32"/>
      <c r="N901" s="6"/>
      <c r="O901" s="1"/>
      <c r="P901" s="6"/>
      <c r="Q901" s="6"/>
      <c r="R901" s="1"/>
      <c r="S901" s="1"/>
      <c r="T901" s="1"/>
      <c r="U901" s="1"/>
      <c r="V901" s="1"/>
      <c r="W901" s="1"/>
      <c r="X901" s="3"/>
      <c r="Y901" s="3"/>
      <c r="Z901" s="3"/>
      <c r="AA901" s="3"/>
      <c r="AB901" s="3"/>
      <c r="AC901" s="3"/>
      <c r="AD901" s="3"/>
      <c r="AE901" s="3"/>
      <c r="AF901" s="3"/>
      <c r="AG901" s="3"/>
      <c r="AH901" s="3"/>
      <c r="AI901" s="3"/>
    </row>
    <row r="902" spans="1:35" ht="14.5">
      <c r="A902" s="84" t="s">
        <v>2</v>
      </c>
      <c r="B902" s="90">
        <f t="shared" si="247"/>
        <v>0.28743118001375245</v>
      </c>
      <c r="C902" s="90">
        <f t="shared" si="247"/>
        <v>0.43444863960356894</v>
      </c>
      <c r="D902" s="90">
        <f t="shared" si="247"/>
        <v>0.51267976302220175</v>
      </c>
      <c r="E902" s="90">
        <f t="shared" si="247"/>
        <v>0.50599921930856651</v>
      </c>
      <c r="F902" s="90">
        <f t="shared" si="247"/>
        <v>0.46521879189896426</v>
      </c>
      <c r="G902" s="90">
        <f t="shared" si="247"/>
        <v>0.42379756867810603</v>
      </c>
      <c r="H902" s="90">
        <f t="shared" si="247"/>
        <v>0.39497646085314436</v>
      </c>
      <c r="I902" s="90">
        <f t="shared" si="247"/>
        <v>0.39479732844726417</v>
      </c>
      <c r="J902" s="90">
        <f t="shared" si="247"/>
        <v>0.34676531658451687</v>
      </c>
      <c r="K902" s="90">
        <f t="shared" si="247"/>
        <v>0.33092277974877082</v>
      </c>
      <c r="M902" s="32"/>
      <c r="N902" s="6"/>
      <c r="O902" s="1"/>
      <c r="P902" s="6"/>
      <c r="Q902" s="6"/>
      <c r="R902" s="1"/>
      <c r="S902" s="1"/>
      <c r="T902" s="1"/>
      <c r="U902" s="1"/>
      <c r="V902" s="1"/>
      <c r="W902" s="1"/>
      <c r="X902" s="3"/>
      <c r="Y902" s="3"/>
      <c r="Z902" s="3"/>
      <c r="AA902" s="3"/>
      <c r="AB902" s="3"/>
      <c r="AC902" s="3"/>
      <c r="AD902" s="3"/>
      <c r="AE902" s="3"/>
      <c r="AF902" s="3"/>
      <c r="AG902" s="3"/>
      <c r="AH902" s="3"/>
      <c r="AI902" s="3"/>
    </row>
    <row r="903" spans="1:35" ht="14.5">
      <c r="A903" s="84" t="s">
        <v>3</v>
      </c>
      <c r="B903" s="90">
        <f t="shared" si="247"/>
        <v>0.520418476191291</v>
      </c>
      <c r="C903" s="90">
        <f t="shared" si="247"/>
        <v>0.68809613504527967</v>
      </c>
      <c r="D903" s="90">
        <f t="shared" si="247"/>
        <v>0.79087557066809167</v>
      </c>
      <c r="E903" s="90">
        <f t="shared" si="247"/>
        <v>0.86565685616704935</v>
      </c>
      <c r="F903" s="90">
        <f t="shared" si="247"/>
        <v>0.9032941697964203</v>
      </c>
      <c r="G903" s="90">
        <f t="shared" si="247"/>
        <v>0.87405576115733141</v>
      </c>
      <c r="H903" s="90">
        <f t="shared" si="247"/>
        <v>0.83363342498093962</v>
      </c>
      <c r="I903" s="90">
        <f t="shared" si="247"/>
        <v>0.85085634004666055</v>
      </c>
      <c r="J903" s="90">
        <f t="shared" si="247"/>
        <v>0.7602149428578644</v>
      </c>
      <c r="K903" s="90">
        <f t="shared" si="247"/>
        <v>0.72652599948151142</v>
      </c>
      <c r="M903" s="32"/>
      <c r="N903" s="6"/>
      <c r="O903" s="1"/>
      <c r="P903" s="6"/>
      <c r="Q903" s="6"/>
      <c r="R903" s="1"/>
      <c r="S903" s="1"/>
      <c r="T903" s="1"/>
      <c r="U903" s="1"/>
      <c r="V903" s="1"/>
      <c r="W903" s="1"/>
      <c r="X903" s="3"/>
      <c r="Y903" s="3"/>
      <c r="Z903" s="3"/>
      <c r="AA903" s="3"/>
      <c r="AB903" s="3"/>
      <c r="AC903" s="3"/>
      <c r="AD903" s="3"/>
      <c r="AE903" s="3"/>
      <c r="AF903" s="3"/>
      <c r="AG903" s="3"/>
      <c r="AH903" s="3"/>
      <c r="AI903" s="3"/>
    </row>
    <row r="904" spans="1:35" ht="14.5">
      <c r="A904" s="84" t="s">
        <v>4</v>
      </c>
      <c r="B904" s="90">
        <f t="shared" si="247"/>
        <v>0.29837664577221717</v>
      </c>
      <c r="C904" s="90">
        <f t="shared" si="247"/>
        <v>0.39833763054730909</v>
      </c>
      <c r="D904" s="90">
        <f t="shared" si="247"/>
        <v>0.49343512271748446</v>
      </c>
      <c r="E904" s="90">
        <f t="shared" si="247"/>
        <v>0.58378956395762871</v>
      </c>
      <c r="F904" s="90">
        <f t="shared" si="247"/>
        <v>0.63765105113937626</v>
      </c>
      <c r="G904" s="90">
        <f t="shared" si="247"/>
        <v>0.64448163339166764</v>
      </c>
      <c r="H904" s="90">
        <f t="shared" si="247"/>
        <v>0.63996654030959854</v>
      </c>
      <c r="I904" s="90">
        <f t="shared" si="247"/>
        <v>0.68211984037765039</v>
      </c>
      <c r="J904" s="90">
        <f t="shared" si="247"/>
        <v>0.64386188442520842</v>
      </c>
      <c r="K904" s="90">
        <f t="shared" si="247"/>
        <v>0.65851726334697314</v>
      </c>
      <c r="M904" s="32"/>
      <c r="N904" s="6"/>
      <c r="O904" s="1"/>
      <c r="P904" s="6"/>
      <c r="Q904" s="6"/>
      <c r="R904" s="1"/>
      <c r="S904" s="1"/>
      <c r="T904" s="1"/>
      <c r="U904" s="1"/>
      <c r="V904" s="1"/>
      <c r="W904" s="1"/>
      <c r="X904" s="3"/>
      <c r="Y904" s="3"/>
      <c r="Z904" s="3"/>
      <c r="AA904" s="3"/>
      <c r="AB904" s="3"/>
      <c r="AC904" s="3"/>
      <c r="AD904" s="3"/>
      <c r="AE904" s="3"/>
      <c r="AF904" s="3"/>
      <c r="AG904" s="3"/>
      <c r="AH904" s="3"/>
      <c r="AI904" s="3"/>
    </row>
    <row r="905" spans="1:35" ht="14.5">
      <c r="A905" s="84" t="s">
        <v>0</v>
      </c>
      <c r="B905" s="90">
        <f t="shared" si="247"/>
        <v>1.3216105925319206</v>
      </c>
      <c r="C905" s="90">
        <f t="shared" si="247"/>
        <v>1.4681808187092438</v>
      </c>
      <c r="D905" s="90">
        <f t="shared" si="247"/>
        <v>1.6062429368127642</v>
      </c>
      <c r="E905" s="90">
        <f t="shared" si="247"/>
        <v>1.7334279736547928</v>
      </c>
      <c r="F905" s="90">
        <f t="shared" si="247"/>
        <v>1.825771308340288</v>
      </c>
      <c r="G905" s="90">
        <f t="shared" si="247"/>
        <v>1.8599697149089542</v>
      </c>
      <c r="H905" s="90">
        <f t="shared" si="247"/>
        <v>1.9026380195922705</v>
      </c>
      <c r="I905" s="90">
        <f t="shared" si="247"/>
        <v>2.0884748476176433</v>
      </c>
      <c r="J905" s="90">
        <f t="shared" si="247"/>
        <v>2.0208615443828473</v>
      </c>
      <c r="K905" s="90">
        <f t="shared" si="247"/>
        <v>2.1289086264220156</v>
      </c>
      <c r="M905" s="32"/>
      <c r="N905" s="6"/>
      <c r="O905" s="1"/>
      <c r="P905" s="6"/>
      <c r="Q905" s="6"/>
      <c r="R905" s="1"/>
      <c r="S905" s="1"/>
      <c r="T905" s="1"/>
      <c r="U905" s="1"/>
      <c r="V905" s="1"/>
      <c r="W905" s="1"/>
      <c r="X905" s="3"/>
      <c r="Y905" s="3"/>
      <c r="Z905" s="3"/>
      <c r="AA905" s="3"/>
      <c r="AB905" s="3"/>
      <c r="AC905" s="3"/>
      <c r="AD905" s="3"/>
      <c r="AE905" s="3"/>
      <c r="AF905" s="3"/>
      <c r="AG905" s="3"/>
      <c r="AH905" s="3"/>
      <c r="AI905" s="3"/>
    </row>
    <row r="906" spans="1:35" ht="14.5">
      <c r="A906" s="84" t="s">
        <v>1</v>
      </c>
      <c r="B906" s="90">
        <f t="shared" si="247"/>
        <v>0.39288474075522528</v>
      </c>
      <c r="C906" s="90">
        <f t="shared" si="247"/>
        <v>0.36409349550031134</v>
      </c>
      <c r="D906" s="90">
        <f t="shared" si="247"/>
        <v>0.33647241497962449</v>
      </c>
      <c r="E906" s="90">
        <f t="shared" si="247"/>
        <v>0.31930100004738526</v>
      </c>
      <c r="F906" s="90">
        <f t="shared" si="247"/>
        <v>0.30242082166855744</v>
      </c>
      <c r="G906" s="90">
        <f t="shared" si="247"/>
        <v>0.28078976733132988</v>
      </c>
      <c r="H906" s="90">
        <f t="shared" si="247"/>
        <v>0.26267564993291448</v>
      </c>
      <c r="I906" s="90">
        <f t="shared" si="247"/>
        <v>0.2632634757129606</v>
      </c>
      <c r="J906" s="90">
        <f t="shared" si="247"/>
        <v>0.23591276155066743</v>
      </c>
      <c r="K906" s="90">
        <f t="shared" si="247"/>
        <v>0.23556752405528569</v>
      </c>
      <c r="M906" s="32"/>
      <c r="N906" s="6"/>
      <c r="O906" s="1"/>
      <c r="P906" s="6"/>
      <c r="Q906" s="6"/>
      <c r="R906" s="1"/>
      <c r="S906" s="1"/>
      <c r="T906" s="1"/>
      <c r="U906" s="1"/>
      <c r="V906" s="1"/>
      <c r="W906" s="1"/>
      <c r="X906" s="3"/>
      <c r="Y906" s="3"/>
      <c r="Z906" s="3"/>
      <c r="AA906" s="3"/>
      <c r="AB906" s="3"/>
      <c r="AC906" s="3"/>
      <c r="AD906" s="3"/>
      <c r="AE906" s="3"/>
      <c r="AF906" s="3"/>
      <c r="AG906" s="3"/>
      <c r="AH906" s="3"/>
      <c r="AI906" s="3"/>
    </row>
    <row r="907" spans="1:35" ht="14.5">
      <c r="A907" s="84" t="s">
        <v>7</v>
      </c>
      <c r="B907" s="90">
        <f t="shared" si="247"/>
        <v>0.38287065886185778</v>
      </c>
      <c r="C907" s="90">
        <f t="shared" si="247"/>
        <v>0.52591074166677521</v>
      </c>
      <c r="D907" s="90">
        <f t="shared" si="247"/>
        <v>0.65944312724819754</v>
      </c>
      <c r="E907" s="90">
        <f t="shared" si="247"/>
        <v>0.76874628587134053</v>
      </c>
      <c r="F907" s="90">
        <f t="shared" si="247"/>
        <v>0.85200813925920305</v>
      </c>
      <c r="G907" s="90">
        <f t="shared" si="247"/>
        <v>0.86313580445663396</v>
      </c>
      <c r="H907" s="90">
        <f t="shared" si="247"/>
        <v>0.85233852201812088</v>
      </c>
      <c r="I907" s="90">
        <f t="shared" si="247"/>
        <v>0.88327327336954631</v>
      </c>
      <c r="J907" s="90">
        <f t="shared" si="247"/>
        <v>0.79545872774280957</v>
      </c>
      <c r="K907" s="90">
        <f t="shared" si="247"/>
        <v>0.78077267541766027</v>
      </c>
      <c r="M907" s="32"/>
      <c r="N907" s="6"/>
      <c r="O907" s="1"/>
      <c r="P907" s="6"/>
      <c r="Q907" s="6"/>
      <c r="R907" s="1"/>
      <c r="S907" s="1"/>
      <c r="T907" s="1"/>
      <c r="U907" s="1"/>
      <c r="V907" s="1"/>
      <c r="W907" s="1"/>
      <c r="X907" s="3"/>
      <c r="Y907" s="3"/>
      <c r="Z907" s="3"/>
      <c r="AA907" s="3"/>
      <c r="AB907" s="3"/>
      <c r="AC907" s="3"/>
      <c r="AD907" s="3"/>
      <c r="AE907" s="3"/>
      <c r="AF907" s="3"/>
      <c r="AG907" s="3"/>
    </row>
    <row r="908" spans="1:35" ht="14.5">
      <c r="A908" s="84" t="s">
        <v>8</v>
      </c>
      <c r="B908" s="90">
        <f t="shared" si="247"/>
        <v>0.42291233549760443</v>
      </c>
      <c r="C908" s="90">
        <f t="shared" si="247"/>
        <v>0.97321054700351339</v>
      </c>
      <c r="D908" s="90">
        <f t="shared" si="247"/>
        <v>1.6568500706235274</v>
      </c>
      <c r="E908" s="90">
        <f t="shared" si="247"/>
        <v>2.0881946709703376</v>
      </c>
      <c r="F908" s="90">
        <f t="shared" si="247"/>
        <v>2.270268280442215</v>
      </c>
      <c r="G908" s="90">
        <f t="shared" si="247"/>
        <v>2.2534992558253446</v>
      </c>
      <c r="H908" s="90">
        <f t="shared" si="247"/>
        <v>2.2123508735133952</v>
      </c>
      <c r="I908" s="90">
        <f t="shared" si="247"/>
        <v>2.2997869256729788</v>
      </c>
      <c r="J908" s="90">
        <f t="shared" si="247"/>
        <v>2.0721148500798705</v>
      </c>
      <c r="K908" s="90">
        <f t="shared" si="247"/>
        <v>1.9950077627210474</v>
      </c>
      <c r="M908" s="32"/>
      <c r="N908" s="9" t="s">
        <v>9</v>
      </c>
      <c r="O908" s="1"/>
      <c r="P908" s="6"/>
      <c r="Q908" s="6"/>
      <c r="R908" s="1"/>
      <c r="S908" s="1"/>
      <c r="T908" s="1"/>
      <c r="U908" s="1"/>
      <c r="V908" s="1"/>
      <c r="W908" s="1"/>
      <c r="X908" s="3"/>
      <c r="Y908" s="3"/>
      <c r="Z908" s="3"/>
      <c r="AA908" s="3"/>
      <c r="AB908" s="3"/>
      <c r="AC908" s="3"/>
      <c r="AD908" s="3"/>
      <c r="AE908" s="3"/>
      <c r="AF908" s="3"/>
      <c r="AG908" s="3"/>
    </row>
    <row r="909" spans="1:35" ht="14.5">
      <c r="A909" s="84" t="s">
        <v>89</v>
      </c>
      <c r="B909" s="90">
        <f>SUM(B899:B908)</f>
        <v>6.1662707335913503</v>
      </c>
      <c r="C909" s="90">
        <f t="shared" ref="C909:K909" si="248">SUM(C899:C908)</f>
        <v>9.0123763509397588</v>
      </c>
      <c r="D909" s="90">
        <f t="shared" si="248"/>
        <v>11.378197574702783</v>
      </c>
      <c r="E909" s="90">
        <f t="shared" si="248"/>
        <v>12.679433000314148</v>
      </c>
      <c r="F909" s="90">
        <f t="shared" si="248"/>
        <v>13.17019018642724</v>
      </c>
      <c r="G909" s="90">
        <f t="shared" si="248"/>
        <v>12.91731361252142</v>
      </c>
      <c r="H909" s="90">
        <f t="shared" si="248"/>
        <v>12.559169430019102</v>
      </c>
      <c r="I909" s="90">
        <f t="shared" si="248"/>
        <v>13.009309535569182</v>
      </c>
      <c r="J909" s="90">
        <f t="shared" si="248"/>
        <v>11.859568316375004</v>
      </c>
      <c r="K909" s="90">
        <f t="shared" si="248"/>
        <v>11.765581988728552</v>
      </c>
      <c r="M909" s="32"/>
      <c r="N909" s="9"/>
      <c r="O909" s="1"/>
      <c r="P909" s="6"/>
      <c r="Q909" s="6"/>
      <c r="R909" s="1"/>
      <c r="S909" s="1"/>
      <c r="T909" s="1"/>
      <c r="U909" s="1"/>
      <c r="V909" s="1"/>
      <c r="W909" s="1"/>
      <c r="X909" s="3"/>
      <c r="Y909" s="3"/>
      <c r="Z909" s="3"/>
      <c r="AA909" s="3"/>
      <c r="AB909" s="3"/>
      <c r="AC909" s="3"/>
      <c r="AD909" s="3"/>
      <c r="AE909" s="3"/>
      <c r="AF909" s="3"/>
      <c r="AG909" s="3"/>
    </row>
    <row r="910" spans="1:35" s="5" customFormat="1" ht="14.5">
      <c r="A910" s="32"/>
      <c r="B910" s="6"/>
      <c r="C910" s="6"/>
      <c r="D910" s="6"/>
      <c r="E910" s="6"/>
      <c r="F910" s="6"/>
      <c r="G910" s="6"/>
      <c r="H910" s="6"/>
      <c r="I910" s="6"/>
      <c r="J910" s="6"/>
      <c r="K910" s="6"/>
      <c r="L910" s="6"/>
      <c r="P910" s="6"/>
      <c r="Q910" s="6"/>
      <c r="R910" s="6"/>
      <c r="S910" s="6"/>
      <c r="T910" s="6"/>
      <c r="U910" s="6"/>
      <c r="V910" s="6"/>
      <c r="W910" s="6"/>
      <c r="X910" s="6"/>
      <c r="Y910" s="6"/>
      <c r="Z910" s="6"/>
      <c r="AA910" s="6"/>
    </row>
    <row r="911" spans="1:35">
      <c r="A911" s="8" t="s">
        <v>142</v>
      </c>
    </row>
    <row r="912" spans="1:35" ht="14.5">
      <c r="A912" s="129"/>
      <c r="B912" s="129">
        <v>2010</v>
      </c>
      <c r="C912" s="129">
        <v>2020</v>
      </c>
      <c r="D912" s="129">
        <v>2030</v>
      </c>
      <c r="E912" s="129">
        <v>2040</v>
      </c>
      <c r="F912" s="129">
        <v>2050</v>
      </c>
      <c r="G912" s="129">
        <v>2060</v>
      </c>
      <c r="H912" s="129">
        <v>2070</v>
      </c>
      <c r="I912" s="129">
        <v>2080</v>
      </c>
      <c r="J912" s="129">
        <v>2090</v>
      </c>
      <c r="K912" s="129">
        <v>2100</v>
      </c>
    </row>
    <row r="913" spans="1:27" ht="14.5">
      <c r="A913" s="129" t="s">
        <v>5</v>
      </c>
      <c r="B913" s="135">
        <f t="shared" ref="B913:K913" si="249">B$923*B53/B$63</f>
        <v>4.8018724486890534E-2</v>
      </c>
      <c r="C913" s="135">
        <f t="shared" si="249"/>
        <v>8.2800935514159291E-2</v>
      </c>
      <c r="D913" s="135">
        <f t="shared" si="249"/>
        <v>0.12719585872836178</v>
      </c>
      <c r="E913" s="135">
        <f t="shared" si="249"/>
        <v>0.18825761111377742</v>
      </c>
      <c r="F913" s="135">
        <f t="shared" si="249"/>
        <v>0.25799760031484409</v>
      </c>
      <c r="G913" s="135">
        <f t="shared" si="249"/>
        <v>0.32017236560242468</v>
      </c>
      <c r="H913" s="135">
        <f t="shared" si="249"/>
        <v>0.37190137915397015</v>
      </c>
      <c r="I913" s="135">
        <f t="shared" si="249"/>
        <v>0.4385801553855867</v>
      </c>
      <c r="J913" s="135">
        <f t="shared" si="249"/>
        <v>0.44709134699158837</v>
      </c>
      <c r="K913" s="135">
        <f t="shared" si="249"/>
        <v>0.49655942288172766</v>
      </c>
    </row>
    <row r="914" spans="1:27" ht="14.5">
      <c r="A914" s="129" t="s">
        <v>6</v>
      </c>
      <c r="B914" s="135">
        <f t="shared" ref="B914:K914" si="250">B$923*B54/B$63</f>
        <v>0.34287686084205932</v>
      </c>
      <c r="C914" s="135">
        <f t="shared" si="250"/>
        <v>0.81497358682764953</v>
      </c>
      <c r="D914" s="135">
        <f t="shared" si="250"/>
        <v>1.1040864243429216</v>
      </c>
      <c r="E914" s="135">
        <f t="shared" si="250"/>
        <v>1.1577031914867411</v>
      </c>
      <c r="F914" s="135">
        <f t="shared" si="250"/>
        <v>1.0948815906831815</v>
      </c>
      <c r="G914" s="135">
        <f t="shared" si="250"/>
        <v>0.96682392967504294</v>
      </c>
      <c r="H914" s="135">
        <f t="shared" si="250"/>
        <v>0.83171222992578342</v>
      </c>
      <c r="I914" s="135">
        <f t="shared" si="250"/>
        <v>0.75546419109793028</v>
      </c>
      <c r="J914" s="135">
        <f t="shared" si="250"/>
        <v>0.59914608086908461</v>
      </c>
      <c r="K914" s="135">
        <f t="shared" si="250"/>
        <v>0.50581387256472066</v>
      </c>
    </row>
    <row r="915" spans="1:27" ht="14.5">
      <c r="A915" s="129" t="s">
        <v>11</v>
      </c>
      <c r="B915" s="135">
        <f t="shared" ref="B915:K915" si="251">B$923*B55/B$63</f>
        <v>0.54919035803458505</v>
      </c>
      <c r="C915" s="135">
        <f t="shared" si="251"/>
        <v>0.63717712749950395</v>
      </c>
      <c r="D915" s="135">
        <f t="shared" si="251"/>
        <v>0.73024083615517821</v>
      </c>
      <c r="E915" s="135">
        <f t="shared" si="251"/>
        <v>0.79511296430300993</v>
      </c>
      <c r="F915" s="135">
        <f t="shared" si="251"/>
        <v>0.82338667130919363</v>
      </c>
      <c r="G915" s="135">
        <f t="shared" si="251"/>
        <v>0.81587068808409047</v>
      </c>
      <c r="H915" s="135">
        <f t="shared" si="251"/>
        <v>0.80354059101938169</v>
      </c>
      <c r="I915" s="135">
        <f t="shared" si="251"/>
        <v>0.84378695964785899</v>
      </c>
      <c r="J915" s="135">
        <f t="shared" si="251"/>
        <v>0.78443619000977782</v>
      </c>
      <c r="K915" s="135">
        <f t="shared" si="251"/>
        <v>0.80019909247325249</v>
      </c>
    </row>
    <row r="916" spans="1:27" ht="14.5">
      <c r="A916" s="129" t="s">
        <v>2</v>
      </c>
      <c r="B916" s="135">
        <f t="shared" ref="B916:K916" si="252">B$923*B56/B$63</f>
        <v>0.10298072485355893</v>
      </c>
      <c r="C916" s="135">
        <f t="shared" si="252"/>
        <v>0.15895787241251846</v>
      </c>
      <c r="D916" s="135">
        <f t="shared" si="252"/>
        <v>0.18841179230439978</v>
      </c>
      <c r="E916" s="135">
        <f t="shared" si="252"/>
        <v>0.18609386064132888</v>
      </c>
      <c r="F916" s="135">
        <f t="shared" si="252"/>
        <v>0.1709961765603675</v>
      </c>
      <c r="G916" s="135">
        <f t="shared" si="252"/>
        <v>0.15563056649719392</v>
      </c>
      <c r="H916" s="135">
        <f t="shared" si="252"/>
        <v>0.1449788308321279</v>
      </c>
      <c r="I916" s="135">
        <f t="shared" si="252"/>
        <v>0.14489563599858554</v>
      </c>
      <c r="J916" s="135">
        <f t="shared" si="252"/>
        <v>0.12727190269234756</v>
      </c>
      <c r="K916" s="135">
        <f t="shared" si="252"/>
        <v>0.12149319456415025</v>
      </c>
    </row>
    <row r="917" spans="1:27" ht="14.5">
      <c r="A917" s="129" t="s">
        <v>3</v>
      </c>
      <c r="B917" s="135">
        <f t="shared" ref="B917:K917" si="253">B$923*B57/B$63</f>
        <v>0.19114426505536442</v>
      </c>
      <c r="C917" s="135">
        <f t="shared" si="253"/>
        <v>0.25312546583641615</v>
      </c>
      <c r="D917" s="135">
        <f t="shared" si="253"/>
        <v>0.29116662365998752</v>
      </c>
      <c r="E917" s="135">
        <f t="shared" si="253"/>
        <v>0.31864741901781402</v>
      </c>
      <c r="F917" s="135">
        <f t="shared" si="253"/>
        <v>0.33232808276411069</v>
      </c>
      <c r="G917" s="135">
        <f t="shared" si="253"/>
        <v>0.3213631323297283</v>
      </c>
      <c r="H917" s="135">
        <f t="shared" si="253"/>
        <v>0.30633087142191567</v>
      </c>
      <c r="I917" s="135">
        <f t="shared" si="253"/>
        <v>0.31252643110336598</v>
      </c>
      <c r="J917" s="135">
        <f t="shared" si="253"/>
        <v>0.27916128116992089</v>
      </c>
      <c r="K917" s="135">
        <f t="shared" si="253"/>
        <v>0.26675116213457956</v>
      </c>
      <c r="N917" s="8" t="s">
        <v>9</v>
      </c>
    </row>
    <row r="918" spans="1:27" ht="14.5">
      <c r="A918" s="129" t="s">
        <v>4</v>
      </c>
      <c r="B918" s="135">
        <f t="shared" ref="B918:K918" si="254">B$923*B58/B$63</f>
        <v>0.10597162256062219</v>
      </c>
      <c r="C918" s="135">
        <f t="shared" si="254"/>
        <v>0.14519288918503626</v>
      </c>
      <c r="D918" s="135">
        <f t="shared" si="254"/>
        <v>0.18117671159185925</v>
      </c>
      <c r="E918" s="135">
        <f t="shared" si="254"/>
        <v>0.21470316252912505</v>
      </c>
      <c r="F918" s="135">
        <f t="shared" si="254"/>
        <v>0.23444068720711519</v>
      </c>
      <c r="G918" s="135">
        <f t="shared" si="254"/>
        <v>0.23677935020407892</v>
      </c>
      <c r="H918" s="135">
        <f t="shared" si="254"/>
        <v>0.23501086892967477</v>
      </c>
      <c r="I918" s="135">
        <f t="shared" si="254"/>
        <v>0.25043763528185148</v>
      </c>
      <c r="J918" s="135">
        <f t="shared" si="254"/>
        <v>0.23637483370726678</v>
      </c>
      <c r="K918" s="135">
        <f t="shared" si="254"/>
        <v>0.24177374582663552</v>
      </c>
    </row>
    <row r="919" spans="1:27" ht="14.5">
      <c r="A919" s="129" t="s">
        <v>0</v>
      </c>
      <c r="B919" s="135">
        <f t="shared" ref="B919:K919" si="255">B$923*B59/B$63</f>
        <v>0.49415053648886637</v>
      </c>
      <c r="C919" s="135">
        <f t="shared" si="255"/>
        <v>0.54245876767783119</v>
      </c>
      <c r="D919" s="135">
        <f t="shared" si="255"/>
        <v>0.59214012495600532</v>
      </c>
      <c r="E919" s="135">
        <f t="shared" si="255"/>
        <v>0.63837476604979781</v>
      </c>
      <c r="F919" s="135">
        <f t="shared" si="255"/>
        <v>0.67195859639881128</v>
      </c>
      <c r="G919" s="135">
        <f t="shared" si="255"/>
        <v>0.6841481664325898</v>
      </c>
      <c r="H919" s="135">
        <f t="shared" si="255"/>
        <v>0.69943344553360765</v>
      </c>
      <c r="I919" s="135">
        <f t="shared" si="255"/>
        <v>0.76736718022364792</v>
      </c>
      <c r="J919" s="135">
        <f t="shared" si="255"/>
        <v>0.74226455370000244</v>
      </c>
      <c r="K919" s="135">
        <f t="shared" si="255"/>
        <v>0.78167935276729639</v>
      </c>
    </row>
    <row r="920" spans="1:27" ht="14.5">
      <c r="A920" s="129" t="s">
        <v>1</v>
      </c>
      <c r="B920" s="135">
        <f t="shared" ref="B920:K920" si="256">B$923*B60/B$63</f>
        <v>0.1440721401937605</v>
      </c>
      <c r="C920" s="135">
        <f t="shared" si="256"/>
        <v>0.13339268846758265</v>
      </c>
      <c r="D920" s="135">
        <f t="shared" si="256"/>
        <v>0.12358257848973514</v>
      </c>
      <c r="E920" s="135">
        <f t="shared" si="256"/>
        <v>0.11739253977541657</v>
      </c>
      <c r="F920" s="135">
        <f t="shared" si="256"/>
        <v>0.11113043022555757</v>
      </c>
      <c r="G920" s="135">
        <f t="shared" si="256"/>
        <v>0.10307473143503441</v>
      </c>
      <c r="H920" s="135">
        <f t="shared" si="256"/>
        <v>9.6372252054993945E-2</v>
      </c>
      <c r="I920" s="135">
        <f t="shared" si="256"/>
        <v>9.6578481911968134E-2</v>
      </c>
      <c r="J920" s="135">
        <f t="shared" si="256"/>
        <v>8.655690206454382E-2</v>
      </c>
      <c r="K920" s="135">
        <f t="shared" si="256"/>
        <v>8.6480560823323463E-2</v>
      </c>
    </row>
    <row r="921" spans="1:27" ht="14.5">
      <c r="A921" s="129" t="s">
        <v>7</v>
      </c>
      <c r="B921" s="135">
        <f t="shared" ref="B921:K921" si="257">B$923*B61/B$63</f>
        <v>0.13837851992589267</v>
      </c>
      <c r="C921" s="135">
        <f t="shared" si="257"/>
        <v>0.19267120643995331</v>
      </c>
      <c r="D921" s="135">
        <f t="shared" si="257"/>
        <v>0.24251845268962818</v>
      </c>
      <c r="E921" s="135">
        <f t="shared" si="257"/>
        <v>0.28287894747896714</v>
      </c>
      <c r="F921" s="135">
        <f t="shared" si="257"/>
        <v>0.31338802128307991</v>
      </c>
      <c r="G921" s="135">
        <f t="shared" si="257"/>
        <v>0.31727212520993819</v>
      </c>
      <c r="H921" s="135">
        <f t="shared" si="257"/>
        <v>0.31314019578684865</v>
      </c>
      <c r="I921" s="135">
        <f t="shared" si="257"/>
        <v>0.32444007181459134</v>
      </c>
      <c r="J921" s="135">
        <f t="shared" si="257"/>
        <v>0.29210821815989135</v>
      </c>
      <c r="K921" s="135">
        <f t="shared" si="257"/>
        <v>0.28666950834839466</v>
      </c>
    </row>
    <row r="922" spans="1:27" ht="14.5">
      <c r="A922" s="129" t="s">
        <v>8</v>
      </c>
      <c r="B922" s="135">
        <f t="shared" ref="B922:K922" si="258">B$923*B62/B$63</f>
        <v>0.15287301916441659</v>
      </c>
      <c r="C922" s="135">
        <f t="shared" si="258"/>
        <v>0.35816082293997692</v>
      </c>
      <c r="D922" s="135">
        <f t="shared" si="258"/>
        <v>0.61047603079859603</v>
      </c>
      <c r="E922" s="135">
        <f t="shared" si="258"/>
        <v>0.76893872533756102</v>
      </c>
      <c r="F922" s="135">
        <f t="shared" si="258"/>
        <v>0.83548944672725434</v>
      </c>
      <c r="G922" s="135">
        <f t="shared" si="258"/>
        <v>0.82882296403395261</v>
      </c>
      <c r="H922" s="135">
        <f t="shared" si="258"/>
        <v>0.81321251724551402</v>
      </c>
      <c r="I922" s="135">
        <f t="shared" si="258"/>
        <v>0.8450270918142474</v>
      </c>
      <c r="J922" s="135">
        <f t="shared" si="258"/>
        <v>0.76109264839963009</v>
      </c>
      <c r="K922" s="135">
        <f t="shared" si="258"/>
        <v>0.73251350591127806</v>
      </c>
      <c r="L922" s="8" t="s">
        <v>140</v>
      </c>
      <c r="M922" s="11">
        <f>MIN(B913:K922)</f>
        <v>4.8018724486890534E-2</v>
      </c>
    </row>
    <row r="923" spans="1:27" ht="14.5">
      <c r="A923" s="129" t="s">
        <v>89</v>
      </c>
      <c r="B923" s="140">
        <f>'[8]3rd GHG Study'!$D$60/10^4</f>
        <v>2.3048000000000002</v>
      </c>
      <c r="C923" s="140">
        <f>$B$923*C$909/$B$909</f>
        <v>3.3686041225030872</v>
      </c>
      <c r="D923" s="140">
        <f>$B$923*D$909/$B$909</f>
        <v>4.2528897778222206</v>
      </c>
      <c r="E923" s="140">
        <f t="shared" ref="E923:K923" si="259">$B$923*E$909/$B$909</f>
        <v>4.7392595041158225</v>
      </c>
      <c r="F923" s="140">
        <f t="shared" si="259"/>
        <v>4.9226924429895078</v>
      </c>
      <c r="G923" s="140">
        <f t="shared" si="259"/>
        <v>4.8281734131384315</v>
      </c>
      <c r="H923" s="140">
        <f t="shared" si="259"/>
        <v>4.6943079460685837</v>
      </c>
      <c r="I923" s="140">
        <f t="shared" si="259"/>
        <v>4.862559221449672</v>
      </c>
      <c r="J923" s="140">
        <f t="shared" si="259"/>
        <v>4.4328142951422631</v>
      </c>
      <c r="K923" s="140">
        <f t="shared" si="259"/>
        <v>4.3976845226560375</v>
      </c>
      <c r="L923" s="8" t="s">
        <v>141</v>
      </c>
      <c r="M923" s="11">
        <f>MAX(B913:K922)</f>
        <v>1.1577031914867411</v>
      </c>
    </row>
    <row r="925" spans="1:27" ht="14.5">
      <c r="A925" s="34" t="s">
        <v>107</v>
      </c>
      <c r="B925" s="35"/>
      <c r="C925" s="35"/>
      <c r="D925" s="35"/>
      <c r="E925" s="35"/>
      <c r="F925" s="35"/>
      <c r="G925" s="35"/>
      <c r="H925" s="35"/>
      <c r="I925" s="35"/>
      <c r="J925" s="35"/>
      <c r="K925" s="35"/>
      <c r="L925" s="35"/>
      <c r="M925" s="35"/>
      <c r="N925" s="35"/>
      <c r="O925" s="35"/>
      <c r="P925" s="35"/>
      <c r="Q925" s="35"/>
      <c r="R925" s="35"/>
      <c r="S925" s="35"/>
      <c r="T925" s="35"/>
    </row>
    <row r="926" spans="1:27" s="10" customFormat="1" ht="14.5" hidden="1" customHeight="1" outlineLevel="1">
      <c r="A926" s="214" t="s">
        <v>108</v>
      </c>
      <c r="B926" s="214"/>
      <c r="C926" s="214"/>
      <c r="D926" s="214"/>
      <c r="E926" s="214"/>
      <c r="F926" s="214"/>
      <c r="G926" s="214"/>
      <c r="H926" s="214"/>
      <c r="I926" s="214"/>
      <c r="J926" s="214"/>
      <c r="K926" s="214"/>
      <c r="L926" s="214"/>
      <c r="M926" s="214"/>
      <c r="N926" s="214"/>
      <c r="O926" s="214"/>
    </row>
    <row r="927" spans="1:27" s="5" customFormat="1" ht="14.5" hidden="1" outlineLevel="1">
      <c r="A927" s="32"/>
      <c r="B927" s="6"/>
      <c r="C927" s="6"/>
      <c r="D927" s="6"/>
      <c r="E927" s="6"/>
      <c r="F927" s="6"/>
      <c r="G927" s="6"/>
      <c r="H927" s="6"/>
      <c r="I927" s="6"/>
      <c r="J927" s="6"/>
      <c r="K927" s="6"/>
      <c r="L927" s="6"/>
      <c r="P927" s="6"/>
      <c r="Q927" s="6"/>
      <c r="R927" s="6"/>
      <c r="S927" s="6"/>
      <c r="T927" s="6"/>
      <c r="U927" s="6"/>
      <c r="V927" s="6"/>
      <c r="W927" s="6"/>
      <c r="X927" s="6"/>
      <c r="Y927" s="6"/>
      <c r="Z927" s="6"/>
      <c r="AA927" s="6"/>
    </row>
    <row r="928" spans="1:27" hidden="1" outlineLevel="1">
      <c r="A928" s="10" t="s">
        <v>109</v>
      </c>
      <c r="B928" s="6"/>
      <c r="C928" s="6"/>
      <c r="D928" s="6"/>
      <c r="E928" s="6"/>
      <c r="F928" s="6"/>
      <c r="G928" s="6"/>
      <c r="H928" s="6"/>
      <c r="I928" s="6"/>
      <c r="J928" s="9" t="s">
        <v>105</v>
      </c>
      <c r="K928" s="6"/>
      <c r="L928" s="55"/>
      <c r="M928" s="5"/>
      <c r="N928" s="5"/>
      <c r="O928" s="5"/>
      <c r="P928" s="5"/>
      <c r="Q928" s="5"/>
      <c r="R928" s="5"/>
      <c r="S928" s="5"/>
      <c r="T928" s="5"/>
    </row>
    <row r="929" spans="1:35" ht="14.5" hidden="1" outlineLevel="1">
      <c r="A929" s="21"/>
      <c r="B929" s="21">
        <v>2010</v>
      </c>
      <c r="C929" s="21">
        <v>2020</v>
      </c>
      <c r="D929" s="21">
        <v>2030</v>
      </c>
      <c r="E929" s="21">
        <v>2040</v>
      </c>
      <c r="F929" s="21">
        <v>2050</v>
      </c>
      <c r="G929" s="21">
        <v>2060</v>
      </c>
      <c r="H929" s="21">
        <v>2070</v>
      </c>
      <c r="I929" s="21">
        <v>2080</v>
      </c>
      <c r="J929" s="21">
        <v>2090</v>
      </c>
      <c r="K929" s="21">
        <v>2100</v>
      </c>
      <c r="M929" s="32"/>
      <c r="N929" s="56"/>
      <c r="O929" s="16"/>
      <c r="P929" s="56"/>
      <c r="Q929" s="56"/>
      <c r="R929" s="56"/>
      <c r="S929" s="56"/>
      <c r="T929" s="56"/>
      <c r="U929" s="56"/>
      <c r="V929" s="56"/>
      <c r="W929" s="57"/>
    </row>
    <row r="930" spans="1:35" ht="14.5" hidden="1" outlineLevel="1">
      <c r="A930" s="21" t="s">
        <v>89</v>
      </c>
      <c r="B930" s="88">
        <f>'[4]Other ships data'!$B$45</f>
        <v>0.19500000000000001</v>
      </c>
      <c r="C930" s="88">
        <f>'[4]Other ships data'!$B$51</f>
        <v>0.2</v>
      </c>
      <c r="D930" s="88">
        <f>'[4]Other ships data'!$B$52</f>
        <v>0.2</v>
      </c>
      <c r="E930" s="88">
        <f>'[4]Other ships data'!$B$53</f>
        <v>0.2</v>
      </c>
      <c r="F930" s="88">
        <f>'[4]Other ships data'!$B$54</f>
        <v>0.2</v>
      </c>
      <c r="G930" s="88">
        <f>'[4]Other ships data'!$B$55</f>
        <v>0.2</v>
      </c>
      <c r="H930" s="88">
        <f>'[4]Other ships data'!$B$56</f>
        <v>0.2</v>
      </c>
      <c r="I930" s="88">
        <f>'[4]Other ships data'!$B$56</f>
        <v>0.2</v>
      </c>
      <c r="J930" s="88">
        <f>'[4]Other ships data'!$B$58</f>
        <v>0.2</v>
      </c>
      <c r="K930" s="88">
        <f>'[4]Other ships data'!$B$59</f>
        <v>0.2</v>
      </c>
      <c r="M930" s="32"/>
      <c r="N930" s="6"/>
      <c r="O930" s="1"/>
      <c r="P930" s="6"/>
      <c r="Q930" s="6"/>
      <c r="R930" s="1"/>
      <c r="S930" s="1"/>
      <c r="T930" s="1"/>
      <c r="U930" s="1"/>
      <c r="V930" s="1"/>
      <c r="W930" s="1"/>
      <c r="X930" s="3"/>
      <c r="Y930" s="3"/>
      <c r="Z930" s="3"/>
      <c r="AA930" s="3"/>
      <c r="AB930" s="3"/>
      <c r="AC930" s="3"/>
      <c r="AD930" s="3"/>
      <c r="AE930" s="3"/>
      <c r="AF930" s="3"/>
      <c r="AG930" s="3"/>
    </row>
    <row r="931" spans="1:35" ht="14.5" hidden="1" outlineLevel="1">
      <c r="A931" s="79" t="s">
        <v>9</v>
      </c>
      <c r="B931" s="86"/>
      <c r="C931" s="2"/>
      <c r="D931" s="2"/>
      <c r="E931" s="2"/>
      <c r="F931" s="2"/>
      <c r="G931" s="2"/>
      <c r="H931" s="2"/>
      <c r="I931" s="2"/>
      <c r="J931" s="2"/>
      <c r="K931" s="2"/>
      <c r="M931" s="32"/>
      <c r="N931" s="6"/>
      <c r="O931" s="1"/>
      <c r="P931" s="6"/>
      <c r="Q931" s="6"/>
      <c r="R931" s="1"/>
      <c r="S931" s="1"/>
      <c r="T931" s="1"/>
      <c r="U931" s="1"/>
      <c r="V931" s="1"/>
      <c r="W931" s="1"/>
      <c r="X931" s="3"/>
      <c r="Y931" s="3"/>
      <c r="Z931" s="3"/>
      <c r="AA931" s="3"/>
      <c r="AB931" s="3"/>
      <c r="AC931" s="3"/>
      <c r="AD931" s="3"/>
      <c r="AE931" s="3"/>
      <c r="AF931" s="3"/>
      <c r="AG931" s="3"/>
    </row>
    <row r="932" spans="1:35" hidden="1" outlineLevel="1">
      <c r="A932" s="10" t="s">
        <v>110</v>
      </c>
      <c r="B932" s="6"/>
      <c r="C932" s="6"/>
      <c r="D932" s="6"/>
      <c r="E932" s="6"/>
      <c r="F932" s="6"/>
      <c r="G932" s="6"/>
      <c r="H932" s="6"/>
      <c r="I932" s="6"/>
      <c r="J932" s="9" t="s">
        <v>104</v>
      </c>
      <c r="K932" s="6"/>
      <c r="L932" s="55"/>
      <c r="M932" s="5"/>
      <c r="N932" s="5"/>
      <c r="O932" s="5"/>
      <c r="P932" s="5"/>
      <c r="Q932" s="5"/>
      <c r="R932" s="5"/>
      <c r="S932" s="5"/>
      <c r="T932" s="5"/>
    </row>
    <row r="933" spans="1:35" ht="14.5" hidden="1" outlineLevel="1">
      <c r="A933" s="23"/>
      <c r="B933" s="23">
        <v>2010</v>
      </c>
      <c r="C933" s="23">
        <v>2020</v>
      </c>
      <c r="D933" s="23">
        <v>2030</v>
      </c>
      <c r="E933" s="23">
        <v>2040</v>
      </c>
      <c r="F933" s="23">
        <v>2050</v>
      </c>
      <c r="G933" s="23">
        <v>2060</v>
      </c>
      <c r="H933" s="23">
        <v>2070</v>
      </c>
      <c r="I933" s="23">
        <v>2080</v>
      </c>
      <c r="J933" s="23">
        <v>2090</v>
      </c>
      <c r="K933" s="23">
        <v>2100</v>
      </c>
      <c r="M933" s="32"/>
      <c r="N933" s="56"/>
      <c r="O933" s="16"/>
      <c r="P933" s="56"/>
      <c r="Q933" s="56"/>
      <c r="R933" s="56"/>
      <c r="S933" s="56"/>
      <c r="T933" s="56"/>
      <c r="U933" s="56"/>
      <c r="V933" s="56"/>
      <c r="W933" s="57"/>
    </row>
    <row r="934" spans="1:35" ht="14.5" hidden="1" outlineLevel="1">
      <c r="A934" s="23" t="s">
        <v>5</v>
      </c>
      <c r="B934" s="89">
        <f t="shared" ref="B934:K934" si="260">B$930*B53*1000</f>
        <v>264.13882612845003</v>
      </c>
      <c r="C934" s="89">
        <f t="shared" si="260"/>
        <v>518.92962494000005</v>
      </c>
      <c r="D934" s="89">
        <f t="shared" si="260"/>
        <v>976.13019657999996</v>
      </c>
      <c r="E934" s="89">
        <f t="shared" si="260"/>
        <v>1799.2068799200003</v>
      </c>
      <c r="F934" s="89">
        <f t="shared" si="260"/>
        <v>3090.1724182399998</v>
      </c>
      <c r="G934" s="89">
        <f t="shared" si="260"/>
        <v>4891.1488100400011</v>
      </c>
      <c r="H934" s="89">
        <f t="shared" si="260"/>
        <v>7137.9495866799989</v>
      </c>
      <c r="I934" s="89">
        <f t="shared" si="260"/>
        <v>9701.5053863800003</v>
      </c>
      <c r="J934" s="89">
        <f t="shared" si="260"/>
        <v>12667.02754248</v>
      </c>
      <c r="K934" s="89">
        <f t="shared" si="260"/>
        <v>16223.694476039998</v>
      </c>
      <c r="M934" s="32"/>
      <c r="N934" s="6"/>
      <c r="O934" s="1"/>
      <c r="P934" s="6"/>
      <c r="Q934" s="6"/>
      <c r="R934" s="1"/>
      <c r="S934" s="1"/>
      <c r="T934" s="1"/>
      <c r="U934" s="1"/>
      <c r="V934" s="1"/>
      <c r="W934" s="1"/>
      <c r="X934" s="3"/>
      <c r="Y934" s="3"/>
      <c r="Z934" s="3"/>
      <c r="AA934" s="3"/>
      <c r="AB934" s="3"/>
      <c r="AC934" s="3"/>
      <c r="AD934" s="3"/>
      <c r="AE934" s="3"/>
      <c r="AF934" s="3"/>
      <c r="AG934" s="3"/>
      <c r="AH934" s="3"/>
      <c r="AI934" s="3"/>
    </row>
    <row r="935" spans="1:35" ht="14.5" hidden="1" outlineLevel="1">
      <c r="A935" s="23" t="s">
        <v>6</v>
      </c>
      <c r="B935" s="89">
        <f t="shared" ref="B935:K935" si="261">B$930*B54*1000</f>
        <v>1886.078659881</v>
      </c>
      <c r="C935" s="89">
        <f t="shared" si="261"/>
        <v>5107.5985449</v>
      </c>
      <c r="D935" s="89">
        <f t="shared" si="261"/>
        <v>8473.0124801999991</v>
      </c>
      <c r="E935" s="89">
        <f t="shared" si="261"/>
        <v>11064.3470652</v>
      </c>
      <c r="F935" s="89">
        <f t="shared" si="261"/>
        <v>13113.970395999999</v>
      </c>
      <c r="G935" s="89">
        <f t="shared" si="261"/>
        <v>14769.793465000001</v>
      </c>
      <c r="H935" s="89">
        <f t="shared" si="261"/>
        <v>15963.156633999999</v>
      </c>
      <c r="I935" s="89">
        <f t="shared" si="261"/>
        <v>16711.0614312</v>
      </c>
      <c r="J935" s="89">
        <f t="shared" si="261"/>
        <v>16975.054336000005</v>
      </c>
      <c r="K935" s="89">
        <f t="shared" si="261"/>
        <v>16526.057813200001</v>
      </c>
      <c r="M935" s="32"/>
      <c r="N935" s="6"/>
      <c r="O935" s="1"/>
      <c r="P935" s="6"/>
      <c r="Q935" s="6"/>
      <c r="R935" s="1"/>
      <c r="S935" s="1"/>
      <c r="T935" s="1"/>
      <c r="U935" s="1"/>
      <c r="V935" s="1"/>
      <c r="W935" s="1"/>
      <c r="X935" s="3"/>
      <c r="Y935" s="3"/>
      <c r="Z935" s="3"/>
      <c r="AA935" s="3"/>
      <c r="AB935" s="3"/>
      <c r="AC935" s="3"/>
      <c r="AD935" s="3"/>
      <c r="AE935" s="3"/>
      <c r="AF935" s="3"/>
      <c r="AG935" s="3"/>
      <c r="AH935" s="3"/>
      <c r="AI935" s="3"/>
    </row>
    <row r="936" spans="1:35" ht="14.5" hidden="1" outlineLevel="1">
      <c r="A936" s="23" t="s">
        <v>11</v>
      </c>
      <c r="B936" s="89">
        <f t="shared" ref="B936:K936" si="262">B$930*B55*1000</f>
        <v>3020.956888014</v>
      </c>
      <c r="C936" s="89">
        <f t="shared" si="262"/>
        <v>3993.3134298600007</v>
      </c>
      <c r="D936" s="89">
        <f t="shared" si="262"/>
        <v>5604.0356822399999</v>
      </c>
      <c r="E936" s="89">
        <f t="shared" si="262"/>
        <v>7599.0166199600008</v>
      </c>
      <c r="F936" s="89">
        <f t="shared" si="262"/>
        <v>9862.1335164400025</v>
      </c>
      <c r="G936" s="89">
        <f t="shared" si="262"/>
        <v>12463.739453780001</v>
      </c>
      <c r="H936" s="89">
        <f t="shared" si="262"/>
        <v>15422.454852399998</v>
      </c>
      <c r="I936" s="89">
        <f t="shared" si="262"/>
        <v>18664.783696799997</v>
      </c>
      <c r="J936" s="89">
        <f t="shared" si="262"/>
        <v>22224.708420399998</v>
      </c>
      <c r="K936" s="89">
        <f t="shared" si="262"/>
        <v>26144.273974200005</v>
      </c>
      <c r="M936" s="32"/>
      <c r="N936" s="6"/>
      <c r="O936" s="1"/>
      <c r="P936" s="6"/>
      <c r="Q936" s="6"/>
      <c r="R936" s="1"/>
      <c r="S936" s="1"/>
      <c r="T936" s="1"/>
      <c r="U936" s="1"/>
      <c r="V936" s="1"/>
      <c r="W936" s="1"/>
      <c r="X936" s="3"/>
      <c r="Y936" s="3"/>
      <c r="Z936" s="3"/>
      <c r="AA936" s="3"/>
      <c r="AB936" s="3"/>
      <c r="AC936" s="3"/>
      <c r="AD936" s="3"/>
      <c r="AE936" s="3"/>
      <c r="AF936" s="3"/>
      <c r="AG936" s="3"/>
      <c r="AH936" s="3"/>
      <c r="AI936" s="3"/>
    </row>
    <row r="937" spans="1:35" ht="14.5" hidden="1" outlineLevel="1">
      <c r="A937" s="23" t="s">
        <v>2</v>
      </c>
      <c r="B937" s="89">
        <f t="shared" ref="B937:K937" si="263">B$930*B56*1000</f>
        <v>566.47085209650004</v>
      </c>
      <c r="C937" s="89">
        <f t="shared" si="263"/>
        <v>996.22001369999998</v>
      </c>
      <c r="D937" s="89">
        <f t="shared" si="263"/>
        <v>1445.9153128000005</v>
      </c>
      <c r="E937" s="89">
        <f t="shared" si="263"/>
        <v>1778.5275846000002</v>
      </c>
      <c r="F937" s="89">
        <f t="shared" si="263"/>
        <v>2048.1107878000003</v>
      </c>
      <c r="G937" s="89">
        <f t="shared" si="263"/>
        <v>2377.5076862000001</v>
      </c>
      <c r="H937" s="89">
        <f t="shared" si="263"/>
        <v>2782.5967948000002</v>
      </c>
      <c r="I937" s="89">
        <f t="shared" si="263"/>
        <v>3205.1285856000004</v>
      </c>
      <c r="J937" s="89">
        <f t="shared" si="263"/>
        <v>3605.8776526000001</v>
      </c>
      <c r="K937" s="89">
        <f t="shared" si="263"/>
        <v>3969.4513460000003</v>
      </c>
      <c r="M937" s="32"/>
      <c r="N937" s="6"/>
      <c r="O937" s="1"/>
      <c r="P937" s="6"/>
      <c r="Q937" s="6"/>
      <c r="R937" s="1"/>
      <c r="S937" s="1"/>
      <c r="T937" s="1"/>
      <c r="U937" s="1"/>
      <c r="V937" s="1"/>
      <c r="W937" s="1"/>
      <c r="X937" s="3"/>
      <c r="Y937" s="3"/>
      <c r="Z937" s="3"/>
      <c r="AA937" s="3"/>
      <c r="AB937" s="3"/>
      <c r="AC937" s="3"/>
      <c r="AD937" s="3"/>
      <c r="AE937" s="3"/>
      <c r="AF937" s="3"/>
      <c r="AG937" s="3"/>
      <c r="AH937" s="3"/>
      <c r="AI937" s="3"/>
    </row>
    <row r="938" spans="1:35" ht="14.5" hidden="1" outlineLevel="1">
      <c r="A938" s="23" t="s">
        <v>3</v>
      </c>
      <c r="B938" s="89">
        <f t="shared" ref="B938:K938" si="264">B$930*B57*1000</f>
        <v>1051.436128977</v>
      </c>
      <c r="C938" s="89">
        <f t="shared" si="264"/>
        <v>1586.3867024399999</v>
      </c>
      <c r="D938" s="89">
        <f t="shared" si="264"/>
        <v>2234.4794589400003</v>
      </c>
      <c r="E938" s="89">
        <f t="shared" si="264"/>
        <v>3045.3622840200005</v>
      </c>
      <c r="F938" s="89">
        <f t="shared" si="264"/>
        <v>3980.4675466400008</v>
      </c>
      <c r="G938" s="89">
        <f t="shared" si="264"/>
        <v>4909.3396905999998</v>
      </c>
      <c r="H938" s="89">
        <f t="shared" si="264"/>
        <v>5879.4466480000001</v>
      </c>
      <c r="I938" s="89">
        <f t="shared" si="264"/>
        <v>6913.1647146000005</v>
      </c>
      <c r="J938" s="89">
        <f t="shared" si="264"/>
        <v>7909.2195837999998</v>
      </c>
      <c r="K938" s="89">
        <f t="shared" si="264"/>
        <v>8715.3503813999978</v>
      </c>
      <c r="M938" s="32"/>
      <c r="N938" s="6"/>
      <c r="O938" s="1"/>
      <c r="P938" s="6"/>
      <c r="Q938" s="6"/>
      <c r="R938" s="1"/>
      <c r="S938" s="1"/>
      <c r="T938" s="1"/>
      <c r="U938" s="1"/>
      <c r="V938" s="1"/>
      <c r="W938" s="1"/>
      <c r="X938" s="3"/>
      <c r="Y938" s="3"/>
      <c r="Z938" s="3"/>
      <c r="AA938" s="3"/>
      <c r="AB938" s="3"/>
      <c r="AC938" s="3"/>
      <c r="AD938" s="3"/>
      <c r="AE938" s="3"/>
      <c r="AF938" s="3"/>
      <c r="AG938" s="3"/>
      <c r="AH938" s="3"/>
      <c r="AI938" s="3"/>
    </row>
    <row r="939" spans="1:35" ht="14.5" hidden="1" outlineLevel="1">
      <c r="A939" s="23" t="s">
        <v>4</v>
      </c>
      <c r="B939" s="89">
        <f t="shared" ref="B939:K939" si="265">B$930*B58*1000</f>
        <v>582.9230219085</v>
      </c>
      <c r="C939" s="89">
        <f t="shared" si="265"/>
        <v>909.95217700000001</v>
      </c>
      <c r="D939" s="89">
        <f t="shared" si="265"/>
        <v>1390.3916438000001</v>
      </c>
      <c r="E939" s="89">
        <f t="shared" si="265"/>
        <v>2051.9510732000003</v>
      </c>
      <c r="F939" s="89">
        <f t="shared" si="265"/>
        <v>2808.0189290000008</v>
      </c>
      <c r="G939" s="89">
        <f t="shared" si="265"/>
        <v>3617.1861204000006</v>
      </c>
      <c r="H939" s="89">
        <f t="shared" si="265"/>
        <v>4510.5929388000013</v>
      </c>
      <c r="I939" s="89">
        <f t="shared" si="265"/>
        <v>5539.744646000001</v>
      </c>
      <c r="J939" s="89">
        <f t="shared" si="265"/>
        <v>6696.990557000001</v>
      </c>
      <c r="K939" s="89">
        <f t="shared" si="265"/>
        <v>7899.2829535999999</v>
      </c>
      <c r="M939" s="32"/>
      <c r="N939" s="6"/>
      <c r="O939" s="1"/>
      <c r="P939" s="6"/>
      <c r="Q939" s="6"/>
      <c r="R939" s="1"/>
      <c r="S939" s="1"/>
      <c r="T939" s="1"/>
      <c r="U939" s="1"/>
      <c r="V939" s="1"/>
      <c r="W939" s="1"/>
      <c r="X939" s="3"/>
      <c r="Y939" s="3"/>
      <c r="Z939" s="3"/>
      <c r="AA939" s="3"/>
      <c r="AB939" s="3"/>
      <c r="AC939" s="3"/>
      <c r="AD939" s="3"/>
      <c r="AE939" s="3"/>
      <c r="AF939" s="3"/>
      <c r="AG939" s="3"/>
      <c r="AH939" s="3"/>
      <c r="AI939" s="3"/>
    </row>
    <row r="940" spans="1:35" ht="14.5" hidden="1" outlineLevel="1">
      <c r="A940" s="23" t="s">
        <v>0</v>
      </c>
      <c r="B940" s="89">
        <f t="shared" ref="B940:K940" si="266">B$930*B59*1000</f>
        <v>2718.1967874750003</v>
      </c>
      <c r="C940" s="89">
        <f t="shared" si="266"/>
        <v>3399.6949805999998</v>
      </c>
      <c r="D940" s="89">
        <f t="shared" si="266"/>
        <v>4544.2191464000007</v>
      </c>
      <c r="E940" s="89">
        <f t="shared" si="266"/>
        <v>6101.0456058</v>
      </c>
      <c r="F940" s="89">
        <f t="shared" si="266"/>
        <v>8048.4001333999995</v>
      </c>
      <c r="G940" s="89">
        <f t="shared" si="266"/>
        <v>10451.465678000002</v>
      </c>
      <c r="H940" s="89">
        <f t="shared" si="266"/>
        <v>13424.3134156</v>
      </c>
      <c r="I940" s="89">
        <f t="shared" si="266"/>
        <v>16974.358599799998</v>
      </c>
      <c r="J940" s="89">
        <f t="shared" si="266"/>
        <v>21029.898272000002</v>
      </c>
      <c r="K940" s="89">
        <f t="shared" si="266"/>
        <v>25539.193122000001</v>
      </c>
      <c r="M940" s="32"/>
      <c r="N940" s="6"/>
      <c r="O940" s="1"/>
      <c r="P940" s="6"/>
      <c r="Q940" s="6"/>
      <c r="R940" s="1"/>
      <c r="S940" s="1"/>
      <c r="T940" s="1"/>
      <c r="U940" s="1"/>
      <c r="V940" s="1"/>
      <c r="W940" s="1"/>
      <c r="X940" s="3"/>
      <c r="Y940" s="3"/>
      <c r="Z940" s="3"/>
      <c r="AA940" s="3"/>
      <c r="AB940" s="3"/>
      <c r="AC940" s="3"/>
      <c r="AD940" s="3"/>
      <c r="AE940" s="3"/>
      <c r="AF940" s="3"/>
      <c r="AG940" s="3"/>
      <c r="AH940" s="3"/>
      <c r="AI940" s="3"/>
    </row>
    <row r="941" spans="1:35" ht="14.5" hidden="1" outlineLevel="1">
      <c r="A941" s="23" t="s">
        <v>1</v>
      </c>
      <c r="B941" s="89">
        <f t="shared" ref="B941:K941" si="267">B$930*B60*1000</f>
        <v>792.50430733499991</v>
      </c>
      <c r="C941" s="89">
        <f t="shared" si="267"/>
        <v>835.99801580000008</v>
      </c>
      <c r="D941" s="89">
        <f t="shared" si="267"/>
        <v>948.40105519999997</v>
      </c>
      <c r="E941" s="89">
        <f t="shared" si="267"/>
        <v>1121.9385180000002</v>
      </c>
      <c r="F941" s="89">
        <f t="shared" si="267"/>
        <v>1331.0673816000003</v>
      </c>
      <c r="G941" s="89">
        <f t="shared" si="267"/>
        <v>1574.6326172000001</v>
      </c>
      <c r="H941" s="89">
        <f t="shared" si="267"/>
        <v>1849.6846618</v>
      </c>
      <c r="I941" s="89">
        <f t="shared" si="267"/>
        <v>2136.34076</v>
      </c>
      <c r="J941" s="89">
        <f t="shared" si="267"/>
        <v>2452.3370220000002</v>
      </c>
      <c r="K941" s="89">
        <f t="shared" si="267"/>
        <v>2825.5111720000004</v>
      </c>
      <c r="M941" s="32"/>
      <c r="N941" s="6"/>
      <c r="O941" s="1"/>
      <c r="P941" s="6"/>
      <c r="Q941" s="6"/>
      <c r="R941" s="1"/>
      <c r="S941" s="1"/>
      <c r="T941" s="1"/>
      <c r="U941" s="1"/>
      <c r="V941" s="1"/>
      <c r="W941" s="1"/>
      <c r="X941" s="3"/>
      <c r="Y941" s="3"/>
      <c r="Z941" s="3"/>
      <c r="AA941" s="3"/>
      <c r="AB941" s="3"/>
      <c r="AC941" s="3"/>
      <c r="AD941" s="3"/>
      <c r="AE941" s="3"/>
      <c r="AF941" s="3"/>
      <c r="AG941" s="3"/>
      <c r="AH941" s="3"/>
      <c r="AI941" s="3"/>
    </row>
    <row r="942" spans="1:35" ht="14.5" hidden="1" outlineLevel="1">
      <c r="A942" s="23" t="s">
        <v>7</v>
      </c>
      <c r="B942" s="89">
        <f t="shared" ref="B942:K942" si="268">B$930*B61*1000</f>
        <v>761.18514611099999</v>
      </c>
      <c r="C942" s="89">
        <f t="shared" si="268"/>
        <v>1207.5080586200002</v>
      </c>
      <c r="D942" s="89">
        <f t="shared" si="268"/>
        <v>1861.1422358</v>
      </c>
      <c r="E942" s="89">
        <f t="shared" si="268"/>
        <v>2703.5175123999998</v>
      </c>
      <c r="F942" s="89">
        <f t="shared" si="268"/>
        <v>3753.6125080000006</v>
      </c>
      <c r="G942" s="89">
        <f t="shared" si="268"/>
        <v>4846.8429646000004</v>
      </c>
      <c r="H942" s="89">
        <f t="shared" si="268"/>
        <v>6010.1388604000003</v>
      </c>
      <c r="I942" s="89">
        <f t="shared" si="268"/>
        <v>7176.6974990000008</v>
      </c>
      <c r="J942" s="89">
        <f t="shared" si="268"/>
        <v>8276.0332306</v>
      </c>
      <c r="K942" s="89">
        <f t="shared" si="268"/>
        <v>9366.1268011999982</v>
      </c>
      <c r="M942" s="32"/>
      <c r="N942" s="6"/>
      <c r="O942" s="1"/>
      <c r="P942" s="6"/>
      <c r="Q942" s="6"/>
      <c r="R942" s="1"/>
      <c r="S942" s="1"/>
      <c r="T942" s="1"/>
      <c r="U942" s="1"/>
      <c r="V942" s="1"/>
      <c r="W942" s="1"/>
      <c r="X942" s="3"/>
      <c r="Y942" s="3"/>
      <c r="Z942" s="3"/>
      <c r="AA942" s="3"/>
      <c r="AB942" s="3"/>
      <c r="AC942" s="3"/>
      <c r="AD942" s="3"/>
      <c r="AE942" s="3"/>
      <c r="AF942" s="3"/>
      <c r="AG942" s="3"/>
    </row>
    <row r="943" spans="1:35" ht="14.5" hidden="1" outlineLevel="1">
      <c r="A943" s="23" t="s">
        <v>8</v>
      </c>
      <c r="B943" s="89">
        <f t="shared" ref="B943:K943" si="269">B$930*B62*1000</f>
        <v>840.91571069999998</v>
      </c>
      <c r="C943" s="89">
        <f t="shared" si="269"/>
        <v>2244.6637874600001</v>
      </c>
      <c r="D943" s="89">
        <f t="shared" si="269"/>
        <v>4684.9330938000003</v>
      </c>
      <c r="E943" s="89">
        <f t="shared" si="269"/>
        <v>7348.8654014000012</v>
      </c>
      <c r="F943" s="89">
        <f t="shared" si="269"/>
        <v>10007.094798</v>
      </c>
      <c r="G943" s="89">
        <f t="shared" si="269"/>
        <v>12661.6063402</v>
      </c>
      <c r="H943" s="89">
        <f t="shared" si="269"/>
        <v>15608.089339599999</v>
      </c>
      <c r="I943" s="89">
        <f t="shared" si="269"/>
        <v>18692.215737999999</v>
      </c>
      <c r="J943" s="89">
        <f t="shared" si="269"/>
        <v>21563.337346</v>
      </c>
      <c r="K943" s="89">
        <f t="shared" si="269"/>
        <v>23932.836176000001</v>
      </c>
      <c r="M943" s="32"/>
      <c r="N943" s="9" t="s">
        <v>9</v>
      </c>
      <c r="O943" s="1"/>
      <c r="P943" s="6"/>
      <c r="Q943" s="6"/>
      <c r="R943" s="1"/>
      <c r="S943" s="1"/>
      <c r="T943" s="1"/>
      <c r="U943" s="1"/>
      <c r="V943" s="1"/>
      <c r="W943" s="1"/>
      <c r="X943" s="3"/>
      <c r="Y943" s="3"/>
      <c r="Z943" s="3"/>
      <c r="AA943" s="3"/>
      <c r="AB943" s="3"/>
      <c r="AC943" s="3"/>
      <c r="AD943" s="3"/>
      <c r="AE943" s="3"/>
      <c r="AF943" s="3"/>
      <c r="AG943" s="3"/>
    </row>
    <row r="944" spans="1:35" ht="14.5" hidden="1" outlineLevel="1">
      <c r="A944" s="23" t="s">
        <v>89</v>
      </c>
      <c r="B944" s="89">
        <f>SUM(B934:B943)</f>
        <v>12484.806328626451</v>
      </c>
      <c r="C944" s="89">
        <f t="shared" ref="C944:K944" si="270">SUM(C934:C943)</f>
        <v>20800.26533532</v>
      </c>
      <c r="D944" s="89">
        <f t="shared" si="270"/>
        <v>32162.66030576</v>
      </c>
      <c r="E944" s="89">
        <f t="shared" si="270"/>
        <v>44613.778544500005</v>
      </c>
      <c r="F944" s="89">
        <f t="shared" si="270"/>
        <v>58043.048415119993</v>
      </c>
      <c r="G944" s="89">
        <f t="shared" si="270"/>
        <v>72563.26282602</v>
      </c>
      <c r="H944" s="89">
        <f t="shared" si="270"/>
        <v>88588.423732080002</v>
      </c>
      <c r="I944" s="89">
        <f t="shared" si="270"/>
        <v>105715.00105738001</v>
      </c>
      <c r="J944" s="89">
        <f t="shared" si="270"/>
        <v>123400.48396288003</v>
      </c>
      <c r="K944" s="89">
        <f t="shared" si="270"/>
        <v>141141.77821563999</v>
      </c>
      <c r="M944" s="32"/>
      <c r="N944" s="9"/>
      <c r="O944" s="1"/>
      <c r="P944" s="6"/>
      <c r="Q944" s="6"/>
      <c r="R944" s="1"/>
      <c r="S944" s="1"/>
      <c r="T944" s="1"/>
      <c r="U944" s="1"/>
      <c r="V944" s="1"/>
      <c r="W944" s="1"/>
      <c r="X944" s="3"/>
      <c r="Y944" s="3"/>
      <c r="Z944" s="3"/>
      <c r="AA944" s="3"/>
      <c r="AB944" s="3"/>
      <c r="AC944" s="3"/>
      <c r="AD944" s="3"/>
      <c r="AE944" s="3"/>
      <c r="AF944" s="3"/>
      <c r="AG944" s="3"/>
    </row>
    <row r="945" spans="1:35" ht="14.5" hidden="1" outlineLevel="1">
      <c r="A945" s="32"/>
      <c r="B945" s="5"/>
      <c r="C945" s="5"/>
      <c r="D945" s="5"/>
      <c r="E945" s="5"/>
      <c r="F945" s="5"/>
      <c r="G945" s="5"/>
      <c r="H945" s="5"/>
      <c r="I945" s="5"/>
      <c r="J945" s="5"/>
      <c r="K945" s="5"/>
      <c r="L945" s="5"/>
      <c r="M945" s="10" t="s">
        <v>9</v>
      </c>
      <c r="N945" s="5"/>
      <c r="O945" s="5"/>
      <c r="P945" s="5"/>
      <c r="Q945" s="5"/>
      <c r="R945" s="5"/>
      <c r="S945" s="5"/>
      <c r="T945" s="5"/>
    </row>
    <row r="946" spans="1:35" hidden="1" outlineLevel="1">
      <c r="A946" s="10" t="s">
        <v>111</v>
      </c>
      <c r="B946" s="6"/>
      <c r="C946" s="6"/>
      <c r="D946" s="6"/>
      <c r="E946" s="6"/>
      <c r="F946" s="6"/>
      <c r="G946" s="6"/>
      <c r="H946" s="6"/>
      <c r="I946" s="6"/>
      <c r="J946" s="9" t="s">
        <v>102</v>
      </c>
      <c r="K946" s="6"/>
      <c r="L946" s="55"/>
      <c r="M946" s="5"/>
      <c r="N946" s="5"/>
      <c r="O946" s="5"/>
      <c r="P946" s="5"/>
      <c r="Q946" s="5"/>
      <c r="R946" s="5"/>
      <c r="S946" s="5"/>
      <c r="T946" s="5"/>
    </row>
    <row r="947" spans="1:35" ht="14.5" hidden="1" outlineLevel="1">
      <c r="A947" s="21"/>
      <c r="B947" s="21">
        <v>2010</v>
      </c>
      <c r="C947" s="21">
        <v>2020</v>
      </c>
      <c r="D947" s="21">
        <v>2030</v>
      </c>
      <c r="E947" s="21">
        <v>2040</v>
      </c>
      <c r="F947" s="21">
        <v>2050</v>
      </c>
      <c r="G947" s="21">
        <v>2060</v>
      </c>
      <c r="H947" s="21">
        <v>2070</v>
      </c>
      <c r="I947" s="21">
        <v>2080</v>
      </c>
      <c r="J947" s="21">
        <v>2090</v>
      </c>
      <c r="K947" s="21">
        <v>2100</v>
      </c>
      <c r="M947" s="32"/>
      <c r="N947" s="56"/>
      <c r="O947" s="16"/>
      <c r="P947" s="56"/>
      <c r="Q947" s="56"/>
      <c r="R947" s="56"/>
      <c r="S947" s="56"/>
      <c r="T947" s="56"/>
      <c r="U947" s="56"/>
      <c r="V947" s="56"/>
      <c r="W947" s="57"/>
    </row>
    <row r="948" spans="1:35" ht="14.5" hidden="1" outlineLevel="1">
      <c r="A948" s="21" t="s">
        <v>89</v>
      </c>
      <c r="B948" s="95">
        <f>'[4]Other ships data'!$G$46</f>
        <v>4.3254016526206475E-4</v>
      </c>
      <c r="C948" s="87">
        <f>'[4]Other ships data'!$G$51</f>
        <v>3.7753091124426169E-4</v>
      </c>
      <c r="D948" s="87">
        <f>'[4]Other ships data'!$G$52</f>
        <v>3.2457481729052643E-4</v>
      </c>
      <c r="E948" s="87">
        <f>'[4]Other ships data'!$G$53</f>
        <v>2.7904685121536477E-4</v>
      </c>
      <c r="F948" s="87">
        <f>'[4]Other ships data'!$G$54</f>
        <v>2.399050728064069E-4</v>
      </c>
      <c r="G948" s="87">
        <f>'[4]Other ships data'!$G$55</f>
        <v>2.0625369434406412E-4</v>
      </c>
      <c r="H948" s="87">
        <f>'[4]Other ships data'!$G$56</f>
        <v>1.7999755693297835E-4</v>
      </c>
      <c r="I948" s="87">
        <f>'[4]Other ships data'!$G$57</f>
        <v>1.5788243516894835E-4</v>
      </c>
      <c r="J948" s="87">
        <f>'[4]Other ships data'!$G$58</f>
        <v>1.3918823115006073E-4</v>
      </c>
      <c r="K948" s="87">
        <f>'[4]Other ships data'!$G$59</f>
        <v>1.2333089172406522E-4</v>
      </c>
      <c r="M948" s="32"/>
      <c r="N948" s="6"/>
      <c r="O948" s="1"/>
      <c r="P948" s="6"/>
      <c r="Q948" s="6"/>
      <c r="R948" s="1"/>
      <c r="S948" s="1"/>
      <c r="T948" s="1"/>
      <c r="U948" s="1"/>
      <c r="V948" s="1"/>
      <c r="W948" s="1"/>
      <c r="X948" s="3"/>
      <c r="Y948" s="3"/>
      <c r="Z948" s="3"/>
      <c r="AA948" s="3"/>
      <c r="AB948" s="3"/>
      <c r="AC948" s="3"/>
      <c r="AD948" s="3"/>
      <c r="AE948" s="3"/>
      <c r="AF948" s="3"/>
      <c r="AG948" s="3"/>
    </row>
    <row r="949" spans="1:35" ht="14.5" hidden="1" outlineLevel="1">
      <c r="A949" s="79"/>
      <c r="B949" s="86"/>
      <c r="C949" s="2"/>
      <c r="D949" s="2"/>
      <c r="E949" s="2"/>
      <c r="F949" s="2"/>
      <c r="G949" s="2"/>
      <c r="H949" s="2"/>
      <c r="I949" s="2"/>
      <c r="J949" s="2"/>
      <c r="K949" s="2"/>
      <c r="M949" s="32"/>
      <c r="N949" s="6"/>
      <c r="O949" s="1"/>
      <c r="P949" s="6"/>
      <c r="Q949" s="6"/>
      <c r="R949" s="1"/>
      <c r="S949" s="1"/>
      <c r="T949" s="1"/>
      <c r="U949" s="1"/>
      <c r="V949" s="1"/>
      <c r="W949" s="1"/>
      <c r="X949" s="3"/>
      <c r="Y949" s="3"/>
      <c r="Z949" s="3"/>
      <c r="AA949" s="3"/>
      <c r="AB949" s="3"/>
      <c r="AC949" s="3"/>
      <c r="AD949" s="3"/>
      <c r="AE949" s="3"/>
      <c r="AF949" s="3"/>
      <c r="AG949" s="3"/>
    </row>
    <row r="950" spans="1:35" collapsed="1">
      <c r="A950" s="10" t="s">
        <v>112</v>
      </c>
      <c r="B950" s="6"/>
      <c r="C950" s="6"/>
      <c r="D950" s="6"/>
      <c r="E950" s="6"/>
      <c r="F950" s="6"/>
      <c r="G950" s="6"/>
      <c r="H950" s="6"/>
      <c r="I950" s="6"/>
      <c r="J950" s="9" t="s">
        <v>101</v>
      </c>
      <c r="K950" s="6"/>
      <c r="L950" s="55"/>
      <c r="M950" s="5"/>
      <c r="N950" s="5"/>
      <c r="O950" s="5"/>
      <c r="P950" s="5"/>
      <c r="Q950" s="5"/>
      <c r="R950" s="5"/>
      <c r="S950" s="5"/>
      <c r="T950" s="5"/>
    </row>
    <row r="951" spans="1:35" ht="14.5">
      <c r="A951" s="84"/>
      <c r="B951" s="84">
        <v>2010</v>
      </c>
      <c r="C951" s="84">
        <v>2020</v>
      </c>
      <c r="D951" s="84">
        <v>2030</v>
      </c>
      <c r="E951" s="84">
        <v>2040</v>
      </c>
      <c r="F951" s="84">
        <v>2050</v>
      </c>
      <c r="G951" s="84">
        <v>2060</v>
      </c>
      <c r="H951" s="84">
        <v>2070</v>
      </c>
      <c r="I951" s="84">
        <v>2080</v>
      </c>
      <c r="J951" s="84">
        <v>2090</v>
      </c>
      <c r="K951" s="84">
        <v>2100</v>
      </c>
      <c r="M951" s="32"/>
      <c r="N951" s="56"/>
      <c r="O951" s="16"/>
      <c r="P951" s="56"/>
      <c r="Q951" s="56"/>
      <c r="R951" s="56"/>
      <c r="S951" s="56"/>
      <c r="T951" s="56"/>
      <c r="U951" s="56"/>
      <c r="V951" s="56"/>
      <c r="W951" s="57"/>
    </row>
    <row r="952" spans="1:35" ht="14.5">
      <c r="A952" s="84" t="s">
        <v>5</v>
      </c>
      <c r="B952" s="90">
        <f>B934*B$948</f>
        <v>0.11425065150572757</v>
      </c>
      <c r="C952" s="90">
        <f t="shared" ref="C952:K952" si="271">C934*C$948</f>
        <v>0.19591197417524117</v>
      </c>
      <c r="D952" s="90">
        <f t="shared" si="271"/>
        <v>0.31682728020671913</v>
      </c>
      <c r="E952" s="90">
        <f t="shared" si="271"/>
        <v>0.50206301452669699</v>
      </c>
      <c r="F952" s="90">
        <f t="shared" si="271"/>
        <v>0.74134803898221768</v>
      </c>
      <c r="G952" s="90">
        <f t="shared" si="271"/>
        <v>1.0088175116573233</v>
      </c>
      <c r="H952" s="90">
        <f t="shared" si="271"/>
        <v>1.2848134871131625</v>
      </c>
      <c r="I952" s="90">
        <f t="shared" si="271"/>
        <v>1.5316972952063437</v>
      </c>
      <c r="J952" s="90">
        <f t="shared" si="271"/>
        <v>1.763101157566892</v>
      </c>
      <c r="K952" s="90">
        <f t="shared" si="271"/>
        <v>2.0008827067888042</v>
      </c>
      <c r="M952" s="32"/>
      <c r="N952" s="6"/>
      <c r="O952" s="1"/>
      <c r="P952" s="6"/>
      <c r="Q952" s="6"/>
      <c r="R952" s="1"/>
      <c r="S952" s="1"/>
      <c r="T952" s="1"/>
      <c r="U952" s="1"/>
      <c r="V952" s="1"/>
      <c r="W952" s="1"/>
      <c r="X952" s="3"/>
      <c r="Y952" s="3"/>
      <c r="Z952" s="3"/>
      <c r="AA952" s="3"/>
      <c r="AB952" s="3"/>
      <c r="AC952" s="3"/>
      <c r="AD952" s="3"/>
      <c r="AE952" s="3"/>
      <c r="AF952" s="3"/>
      <c r="AG952" s="3"/>
      <c r="AH952" s="3"/>
      <c r="AI952" s="3"/>
    </row>
    <row r="953" spans="1:35" ht="14.5">
      <c r="A953" s="84" t="s">
        <v>6</v>
      </c>
      <c r="B953" s="90">
        <f t="shared" ref="B953:K961" si="272">B935*B$948</f>
        <v>0.81580477524218131</v>
      </c>
      <c r="C953" s="90">
        <f t="shared" si="272"/>
        <v>1.928276332925962</v>
      </c>
      <c r="D953" s="90">
        <f t="shared" si="272"/>
        <v>2.7501264776612651</v>
      </c>
      <c r="E953" s="90">
        <f t="shared" si="272"/>
        <v>3.0874712092980223</v>
      </c>
      <c r="F953" s="90">
        <f t="shared" si="272"/>
        <v>3.1461080226334444</v>
      </c>
      <c r="G953" s="90">
        <f t="shared" si="272"/>
        <v>3.046324466855066</v>
      </c>
      <c r="H953" s="90">
        <f t="shared" si="272"/>
        <v>2.8733291950584658</v>
      </c>
      <c r="I953" s="90">
        <f t="shared" si="272"/>
        <v>2.6383830730157474</v>
      </c>
      <c r="J953" s="90">
        <f t="shared" si="272"/>
        <v>2.3627277867040095</v>
      </c>
      <c r="K953" s="90">
        <f t="shared" si="272"/>
        <v>2.0381734467854113</v>
      </c>
      <c r="M953" s="32"/>
      <c r="N953" s="6"/>
      <c r="O953" s="1"/>
      <c r="P953" s="6"/>
      <c r="Q953" s="6"/>
      <c r="R953" s="1"/>
      <c r="S953" s="1"/>
      <c r="T953" s="1"/>
      <c r="U953" s="1"/>
      <c r="V953" s="1"/>
      <c r="W953" s="1"/>
      <c r="X953" s="3"/>
      <c r="Y953" s="3"/>
      <c r="Z953" s="3"/>
      <c r="AA953" s="3"/>
      <c r="AB953" s="3"/>
      <c r="AC953" s="3"/>
      <c r="AD953" s="3"/>
      <c r="AE953" s="3"/>
      <c r="AF953" s="3"/>
      <c r="AG953" s="3"/>
      <c r="AH953" s="3"/>
      <c r="AI953" s="3"/>
    </row>
    <row r="954" spans="1:35" ht="14.5">
      <c r="A954" s="84" t="s">
        <v>11</v>
      </c>
      <c r="B954" s="90">
        <f t="shared" si="272"/>
        <v>1.3066851915911484</v>
      </c>
      <c r="C954" s="90">
        <f t="shared" si="272"/>
        <v>1.5075992580589941</v>
      </c>
      <c r="D954" s="90">
        <f t="shared" si="272"/>
        <v>1.8189288576526386</v>
      </c>
      <c r="E954" s="90">
        <f t="shared" si="272"/>
        <v>2.1204816601330623</v>
      </c>
      <c r="F954" s="90">
        <f t="shared" si="272"/>
        <v>2.3659758592880444</v>
      </c>
      <c r="G954" s="90">
        <f t="shared" si="272"/>
        <v>2.5706923076839931</v>
      </c>
      <c r="H954" s="90">
        <f t="shared" si="272"/>
        <v>2.7760041953411569</v>
      </c>
      <c r="I954" s="90">
        <f t="shared" si="272"/>
        <v>2.9468415019524699</v>
      </c>
      <c r="J954" s="90">
        <f t="shared" si="272"/>
        <v>3.0934178528613363</v>
      </c>
      <c r="K954" s="90">
        <f t="shared" si="272"/>
        <v>3.2243966227163572</v>
      </c>
      <c r="M954" s="32"/>
      <c r="N954" s="6"/>
      <c r="O954" s="1"/>
      <c r="P954" s="6"/>
      <c r="Q954" s="6"/>
      <c r="R954" s="1"/>
      <c r="S954" s="1"/>
      <c r="T954" s="1"/>
      <c r="U954" s="1"/>
      <c r="V954" s="1"/>
      <c r="W954" s="1"/>
      <c r="X954" s="3"/>
      <c r="Y954" s="3"/>
      <c r="Z954" s="3"/>
      <c r="AA954" s="3"/>
      <c r="AB954" s="3"/>
      <c r="AC954" s="3"/>
      <c r="AD954" s="3"/>
      <c r="AE954" s="3"/>
      <c r="AF954" s="3"/>
      <c r="AG954" s="3"/>
      <c r="AH954" s="3"/>
      <c r="AI954" s="3"/>
    </row>
    <row r="955" spans="1:35" ht="14.5">
      <c r="A955" s="84" t="s">
        <v>2</v>
      </c>
      <c r="B955" s="90">
        <f t="shared" si="272"/>
        <v>0.24502139598196276</v>
      </c>
      <c r="C955" s="90">
        <f t="shared" si="272"/>
        <v>0.37610384957193188</v>
      </c>
      <c r="D955" s="90">
        <f t="shared" si="272"/>
        <v>0.46930769846963455</v>
      </c>
      <c r="E955" s="90">
        <f t="shared" si="272"/>
        <v>0.49629252228229831</v>
      </c>
      <c r="F955" s="90">
        <f t="shared" si="272"/>
        <v>0.49135216766274648</v>
      </c>
      <c r="G955" s="90">
        <f t="shared" si="272"/>
        <v>0.49036974361015789</v>
      </c>
      <c r="H955" s="90">
        <f t="shared" si="272"/>
        <v>0.50086062499353612</v>
      </c>
      <c r="I955" s="90">
        <f t="shared" si="272"/>
        <v>0.50603350612413522</v>
      </c>
      <c r="J955" s="90">
        <f t="shared" si="272"/>
        <v>0.50189573220892725</v>
      </c>
      <c r="K955" s="90">
        <f t="shared" si="272"/>
        <v>0.48955597415747099</v>
      </c>
      <c r="M955" s="32"/>
      <c r="N955" s="6"/>
      <c r="O955" s="1"/>
      <c r="P955" s="6"/>
      <c r="Q955" s="6"/>
      <c r="R955" s="1"/>
      <c r="S955" s="1"/>
      <c r="T955" s="1"/>
      <c r="U955" s="1"/>
      <c r="V955" s="1"/>
      <c r="W955" s="1"/>
      <c r="X955" s="3"/>
      <c r="Y955" s="3"/>
      <c r="Z955" s="3"/>
      <c r="AA955" s="3"/>
      <c r="AB955" s="3"/>
      <c r="AC955" s="3"/>
      <c r="AD955" s="3"/>
      <c r="AE955" s="3"/>
      <c r="AF955" s="3"/>
      <c r="AG955" s="3"/>
      <c r="AH955" s="3"/>
      <c r="AI955" s="3"/>
    </row>
    <row r="956" spans="1:35" ht="14.5">
      <c r="A956" s="84" t="s">
        <v>3</v>
      </c>
      <c r="B956" s="90">
        <f t="shared" si="272"/>
        <v>0.45478835699021719</v>
      </c>
      <c r="C956" s="90">
        <f t="shared" si="272"/>
        <v>0.59891001735795257</v>
      </c>
      <c r="D956" s="90">
        <f t="shared" si="272"/>
        <v>0.72525576212488496</v>
      </c>
      <c r="E956" s="90">
        <f t="shared" si="272"/>
        <v>0.84979875616581246</v>
      </c>
      <c r="F956" s="90">
        <f t="shared" si="272"/>
        <v>0.9549343565802092</v>
      </c>
      <c r="G956" s="90">
        <f t="shared" si="272"/>
        <v>1.0125694479761946</v>
      </c>
      <c r="H956" s="90">
        <f t="shared" si="272"/>
        <v>1.0582860327577888</v>
      </c>
      <c r="I956" s="90">
        <f t="shared" si="272"/>
        <v>1.091467279865096</v>
      </c>
      <c r="J956" s="90">
        <f t="shared" si="272"/>
        <v>1.1008702836465416</v>
      </c>
      <c r="K956" s="90">
        <f t="shared" si="272"/>
        <v>1.0748719342257336</v>
      </c>
      <c r="M956" s="32"/>
      <c r="N956" s="6"/>
      <c r="O956" s="1"/>
      <c r="P956" s="6"/>
      <c r="Q956" s="6"/>
      <c r="R956" s="1"/>
      <c r="S956" s="1"/>
      <c r="T956" s="1"/>
      <c r="U956" s="1"/>
      <c r="V956" s="1"/>
      <c r="W956" s="1"/>
      <c r="X956" s="3"/>
      <c r="Y956" s="3"/>
      <c r="Z956" s="3"/>
      <c r="AA956" s="3"/>
      <c r="AB956" s="3"/>
      <c r="AC956" s="3"/>
      <c r="AD956" s="3"/>
      <c r="AE956" s="3"/>
      <c r="AF956" s="3"/>
      <c r="AG956" s="3"/>
      <c r="AH956" s="3"/>
      <c r="AI956" s="3"/>
    </row>
    <row r="957" spans="1:35" ht="14.5">
      <c r="A957" s="84" t="s">
        <v>4</v>
      </c>
      <c r="B957" s="90">
        <f t="shared" si="272"/>
        <v>0.25213762023136477</v>
      </c>
      <c r="C957" s="90">
        <f t="shared" si="272"/>
        <v>0.34353507457150972</v>
      </c>
      <c r="D957" s="90">
        <f t="shared" si="272"/>
        <v>0.45128611374865973</v>
      </c>
      <c r="E957" s="90">
        <f t="shared" si="272"/>
        <v>0.5725904858244486</v>
      </c>
      <c r="F957" s="90">
        <f t="shared" si="272"/>
        <v>0.67365798560351386</v>
      </c>
      <c r="G957" s="90">
        <f t="shared" si="272"/>
        <v>0.74605800046257287</v>
      </c>
      <c r="H957" s="90">
        <f t="shared" si="272"/>
        <v>0.81189570930314336</v>
      </c>
      <c r="I957" s="90">
        <f t="shared" si="272"/>
        <v>0.87462837492462386</v>
      </c>
      <c r="J957" s="90">
        <f t="shared" si="272"/>
        <v>0.93214226965749014</v>
      </c>
      <c r="K957" s="90">
        <f t="shared" si="272"/>
        <v>0.97422561064819568</v>
      </c>
      <c r="M957" s="32"/>
      <c r="N957" s="6"/>
      <c r="O957" s="1"/>
      <c r="P957" s="6"/>
      <c r="Q957" s="6"/>
      <c r="R957" s="1"/>
      <c r="S957" s="1"/>
      <c r="T957" s="1"/>
      <c r="U957" s="1"/>
      <c r="V957" s="1"/>
      <c r="W957" s="1"/>
      <c r="X957" s="3"/>
      <c r="Y957" s="3"/>
      <c r="Z957" s="3"/>
      <c r="AA957" s="3"/>
      <c r="AB957" s="3"/>
      <c r="AC957" s="3"/>
      <c r="AD957" s="3"/>
      <c r="AE957" s="3"/>
      <c r="AF957" s="3"/>
      <c r="AG957" s="3"/>
      <c r="AH957" s="3"/>
      <c r="AI957" s="3"/>
    </row>
    <row r="958" spans="1:35" ht="14.5">
      <c r="A958" s="84" t="s">
        <v>0</v>
      </c>
      <c r="B958" s="90">
        <f t="shared" si="272"/>
        <v>1.1757292876692502</v>
      </c>
      <c r="C958" s="90">
        <f t="shared" si="272"/>
        <v>1.2834899439784604</v>
      </c>
      <c r="D958" s="90">
        <f t="shared" si="272"/>
        <v>1.4749390991708922</v>
      </c>
      <c r="E958" s="90">
        <f t="shared" si="272"/>
        <v>1.7024775654198276</v>
      </c>
      <c r="F958" s="90">
        <f t="shared" si="272"/>
        <v>1.9308520199784218</v>
      </c>
      <c r="G958" s="90">
        <f t="shared" si="272"/>
        <v>2.1556534073976894</v>
      </c>
      <c r="H958" s="90">
        <f t="shared" si="272"/>
        <v>2.4163436183106062</v>
      </c>
      <c r="I958" s="90">
        <f t="shared" si="272"/>
        <v>2.6799530711674042</v>
      </c>
      <c r="J958" s="90">
        <f t="shared" si="272"/>
        <v>2.9271143417453991</v>
      </c>
      <c r="K958" s="90">
        <f t="shared" si="272"/>
        <v>3.1497714616493733</v>
      </c>
      <c r="M958" s="32"/>
      <c r="N958" s="6"/>
      <c r="O958" s="1"/>
      <c r="P958" s="6"/>
      <c r="Q958" s="6"/>
      <c r="R958" s="1"/>
      <c r="S958" s="1"/>
      <c r="T958" s="1"/>
      <c r="U958" s="1"/>
      <c r="V958" s="1"/>
      <c r="W958" s="1"/>
      <c r="X958" s="3"/>
      <c r="Y958" s="3"/>
      <c r="Z958" s="3"/>
      <c r="AA958" s="3"/>
      <c r="AB958" s="3"/>
      <c r="AC958" s="3"/>
      <c r="AD958" s="3"/>
      <c r="AE958" s="3"/>
      <c r="AF958" s="3"/>
      <c r="AG958" s="3"/>
      <c r="AH958" s="3"/>
      <c r="AI958" s="3"/>
    </row>
    <row r="959" spans="1:35" ht="14.5">
      <c r="A959" s="84" t="s">
        <v>1</v>
      </c>
      <c r="B959" s="90">
        <f t="shared" si="272"/>
        <v>0.342789944065579</v>
      </c>
      <c r="C959" s="90">
        <f t="shared" si="272"/>
        <v>0.31561509270336868</v>
      </c>
      <c r="D959" s="90">
        <f t="shared" si="272"/>
        <v>0.30782709920968249</v>
      </c>
      <c r="E959" s="90">
        <f t="shared" si="272"/>
        <v>0.31307341070513289</v>
      </c>
      <c r="F959" s="90">
        <f t="shared" si="272"/>
        <v>0.31932981709298147</v>
      </c>
      <c r="G959" s="90">
        <f t="shared" si="272"/>
        <v>0.32477379453216254</v>
      </c>
      <c r="H959" s="90">
        <f t="shared" si="272"/>
        <v>0.33293872022040227</v>
      </c>
      <c r="I959" s="90">
        <f t="shared" si="272"/>
        <v>0.33729068153948188</v>
      </c>
      <c r="J959" s="90">
        <f t="shared" si="272"/>
        <v>0.34133645227598758</v>
      </c>
      <c r="K959" s="90">
        <f t="shared" si="272"/>
        <v>0.34847281241906869</v>
      </c>
      <c r="M959" s="32"/>
      <c r="N959" s="6"/>
      <c r="O959" s="1"/>
      <c r="P959" s="6"/>
      <c r="Q959" s="6"/>
      <c r="R959" s="1"/>
      <c r="S959" s="1"/>
      <c r="T959" s="1"/>
      <c r="U959" s="1"/>
      <c r="V959" s="1"/>
      <c r="W959" s="1"/>
      <c r="X959" s="3"/>
      <c r="Y959" s="3"/>
      <c r="Z959" s="3"/>
      <c r="AA959" s="3"/>
      <c r="AB959" s="3"/>
      <c r="AC959" s="3"/>
      <c r="AD959" s="3"/>
      <c r="AE959" s="3"/>
      <c r="AF959" s="3"/>
      <c r="AG959" s="3"/>
      <c r="AH959" s="3"/>
      <c r="AI959" s="3"/>
    </row>
    <row r="960" spans="1:35" ht="14.5">
      <c r="A960" s="84" t="s">
        <v>7</v>
      </c>
      <c r="B960" s="90">
        <f t="shared" si="272"/>
        <v>0.32924314889388084</v>
      </c>
      <c r="C960" s="90">
        <f t="shared" si="272"/>
        <v>0.45587161770559803</v>
      </c>
      <c r="D960" s="90">
        <f t="shared" si="272"/>
        <v>0.60407990113646681</v>
      </c>
      <c r="E960" s="90">
        <f t="shared" si="272"/>
        <v>0.75440804904081582</v>
      </c>
      <c r="F960" s="90">
        <f t="shared" si="272"/>
        <v>0.90051068201877971</v>
      </c>
      <c r="G960" s="90">
        <f t="shared" si="272"/>
        <v>0.99967926735428603</v>
      </c>
      <c r="H960" s="90">
        <f t="shared" si="272"/>
        <v>1.0818103116999547</v>
      </c>
      <c r="I960" s="90">
        <f t="shared" si="272"/>
        <v>1.1330744776130215</v>
      </c>
      <c r="J960" s="90">
        <f t="shared" si="272"/>
        <v>1.1519264263063367</v>
      </c>
      <c r="K960" s="90">
        <f t="shared" si="272"/>
        <v>1.1551327703926624</v>
      </c>
      <c r="M960" s="32"/>
      <c r="N960" s="6"/>
      <c r="O960" s="1"/>
      <c r="P960" s="6"/>
      <c r="Q960" s="6"/>
      <c r="R960" s="1"/>
      <c r="S960" s="1"/>
      <c r="T960" s="1"/>
      <c r="U960" s="1"/>
      <c r="V960" s="1"/>
      <c r="W960" s="1"/>
      <c r="X960" s="3"/>
      <c r="Y960" s="3"/>
      <c r="Z960" s="3"/>
      <c r="AA960" s="3"/>
      <c r="AB960" s="3"/>
      <c r="AC960" s="3"/>
      <c r="AD960" s="3"/>
      <c r="AE960" s="3"/>
      <c r="AF960" s="3"/>
      <c r="AG960" s="3"/>
    </row>
    <row r="961" spans="1:33" ht="14.5">
      <c r="A961" s="84" t="s">
        <v>8</v>
      </c>
      <c r="B961" s="90">
        <f t="shared" si="272"/>
        <v>0.36372982047764463</v>
      </c>
      <c r="C961" s="90">
        <f t="shared" si="272"/>
        <v>0.8474299651167696</v>
      </c>
      <c r="D961" s="90">
        <f t="shared" si="272"/>
        <v>1.5206113029384758</v>
      </c>
      <c r="E961" s="90">
        <f t="shared" si="272"/>
        <v>2.0506777502662081</v>
      </c>
      <c r="F961" s="90">
        <f t="shared" si="272"/>
        <v>2.4007528060948058</v>
      </c>
      <c r="G961" s="90">
        <f t="shared" si="272"/>
        <v>2.611503083996475</v>
      </c>
      <c r="H961" s="90">
        <f t="shared" si="272"/>
        <v>2.8094179495196632</v>
      </c>
      <c r="I961" s="90">
        <f t="shared" si="272"/>
        <v>2.9511725394187809</v>
      </c>
      <c r="J961" s="90">
        <f t="shared" si="272"/>
        <v>3.001362782881785</v>
      </c>
      <c r="K961" s="90">
        <f t="shared" si="272"/>
        <v>2.9516580270720474</v>
      </c>
      <c r="M961" s="32"/>
      <c r="N961" s="9" t="s">
        <v>9</v>
      </c>
      <c r="O961" s="1"/>
      <c r="P961" s="6"/>
      <c r="Q961" s="6"/>
      <c r="R961" s="1"/>
      <c r="S961" s="1"/>
      <c r="T961" s="1"/>
      <c r="U961" s="1"/>
      <c r="V961" s="1"/>
      <c r="W961" s="1"/>
      <c r="X961" s="3"/>
      <c r="Y961" s="3"/>
      <c r="Z961" s="3"/>
      <c r="AA961" s="3"/>
      <c r="AB961" s="3"/>
      <c r="AC961" s="3"/>
      <c r="AD961" s="3"/>
      <c r="AE961" s="3"/>
      <c r="AF961" s="3"/>
      <c r="AG961" s="3"/>
    </row>
    <row r="962" spans="1:33" ht="14.5">
      <c r="A962" s="84" t="s">
        <v>89</v>
      </c>
      <c r="B962" s="90">
        <f>SUM(B952:B961)</f>
        <v>5.400180192648957</v>
      </c>
      <c r="C962" s="90">
        <f t="shared" ref="C962:K962" si="273">SUM(C952:C961)</f>
        <v>7.8527431261657883</v>
      </c>
      <c r="D962" s="90">
        <f t="shared" si="273"/>
        <v>10.43918959231932</v>
      </c>
      <c r="E962" s="90">
        <f t="shared" si="273"/>
        <v>12.449334423662327</v>
      </c>
      <c r="F962" s="90">
        <f t="shared" si="273"/>
        <v>13.924821755935167</v>
      </c>
      <c r="G962" s="90">
        <f t="shared" si="273"/>
        <v>14.966441031525923</v>
      </c>
      <c r="H962" s="90">
        <f t="shared" si="273"/>
        <v>15.945699844317879</v>
      </c>
      <c r="I962" s="90">
        <f t="shared" si="273"/>
        <v>16.690541800827106</v>
      </c>
      <c r="J962" s="90">
        <f t="shared" si="273"/>
        <v>17.175895085854705</v>
      </c>
      <c r="K962" s="90">
        <f t="shared" si="273"/>
        <v>17.407141366855122</v>
      </c>
      <c r="M962" s="32"/>
      <c r="N962" s="9"/>
      <c r="O962" s="1"/>
      <c r="P962" s="6"/>
      <c r="Q962" s="6"/>
      <c r="R962" s="1"/>
      <c r="S962" s="1"/>
      <c r="T962" s="1"/>
      <c r="U962" s="1"/>
      <c r="V962" s="1"/>
      <c r="W962" s="1"/>
      <c r="X962" s="3"/>
      <c r="Y962" s="3"/>
      <c r="Z962" s="3"/>
      <c r="AA962" s="3"/>
      <c r="AB962" s="3"/>
      <c r="AC962" s="3"/>
      <c r="AD962" s="3"/>
      <c r="AE962" s="3"/>
      <c r="AF962" s="3"/>
      <c r="AG962" s="3"/>
    </row>
    <row r="964" spans="1:33">
      <c r="A964" s="8" t="s">
        <v>139</v>
      </c>
    </row>
    <row r="965" spans="1:33" ht="14.5">
      <c r="A965" s="129"/>
      <c r="B965" s="129">
        <v>2010</v>
      </c>
      <c r="C965" s="129">
        <v>2020</v>
      </c>
      <c r="D965" s="129">
        <v>2030</v>
      </c>
      <c r="E965" s="129">
        <v>2040</v>
      </c>
      <c r="F965" s="129">
        <v>2050</v>
      </c>
      <c r="G965" s="129">
        <v>2060</v>
      </c>
      <c r="H965" s="129">
        <v>2070</v>
      </c>
      <c r="I965" s="129">
        <v>2080</v>
      </c>
      <c r="J965" s="129">
        <v>2090</v>
      </c>
      <c r="K965" s="129">
        <v>2100</v>
      </c>
    </row>
    <row r="966" spans="1:33" ht="14.5">
      <c r="A966" s="129" t="s">
        <v>5</v>
      </c>
      <c r="B966" s="135">
        <f t="shared" ref="B966:B975" si="274">B$923*B53/B$63</f>
        <v>4.8018724486890534E-2</v>
      </c>
      <c r="C966" s="135">
        <f t="shared" ref="C966:C975" si="275">C$976*C53/C$63</f>
        <v>0.28212073594756043</v>
      </c>
      <c r="D966" s="135">
        <f t="shared" ref="D966:K966" si="276">D$976*D53/D$63</f>
        <v>0.45633520902392199</v>
      </c>
      <c r="E966" s="135">
        <f t="shared" si="276"/>
        <v>0.72279732419192266</v>
      </c>
      <c r="F966" s="135">
        <f t="shared" si="276"/>
        <v>1.0666721524746956</v>
      </c>
      <c r="G966" s="135">
        <f t="shared" si="276"/>
        <v>1.450600665597952</v>
      </c>
      <c r="H966" s="135">
        <f t="shared" si="276"/>
        <v>1.8464100137140396</v>
      </c>
      <c r="I966" s="135">
        <f t="shared" si="276"/>
        <v>2.200304855505673</v>
      </c>
      <c r="J966" s="135">
        <f t="shared" si="276"/>
        <v>2.5320043912016184</v>
      </c>
      <c r="K966" s="135">
        <f t="shared" si="276"/>
        <v>2.8727839237816868</v>
      </c>
    </row>
    <row r="967" spans="1:33" ht="14.5">
      <c r="A967" s="129" t="s">
        <v>6</v>
      </c>
      <c r="B967" s="135">
        <f t="shared" si="274"/>
        <v>0.34287686084205932</v>
      </c>
      <c r="C967" s="135">
        <f t="shared" si="275"/>
        <v>2.7767916710835006</v>
      </c>
      <c r="D967" s="135">
        <f t="shared" ref="D967:K975" si="277">D$976*D54/D$63</f>
        <v>3.9610842229461549</v>
      </c>
      <c r="E967" s="135">
        <f t="shared" si="277"/>
        <v>4.4448921032432365</v>
      </c>
      <c r="F967" s="135">
        <f t="shared" si="277"/>
        <v>4.526707619038862</v>
      </c>
      <c r="G967" s="135">
        <f t="shared" si="277"/>
        <v>4.380376280331995</v>
      </c>
      <c r="H967" s="135">
        <f t="shared" si="277"/>
        <v>4.1292715648349771</v>
      </c>
      <c r="I967" s="135">
        <f t="shared" si="277"/>
        <v>3.7900746475226152</v>
      </c>
      <c r="J967" s="135">
        <f t="shared" si="277"/>
        <v>3.3931332331518012</v>
      </c>
      <c r="K967" s="135">
        <f t="shared" si="277"/>
        <v>2.9263244126892571</v>
      </c>
    </row>
    <row r="968" spans="1:33" ht="14.5">
      <c r="A968" s="129" t="s">
        <v>11</v>
      </c>
      <c r="B968" s="135">
        <f t="shared" si="274"/>
        <v>0.54919035803458505</v>
      </c>
      <c r="C968" s="135">
        <f t="shared" si="275"/>
        <v>2.1710005934458647</v>
      </c>
      <c r="D968" s="135">
        <f t="shared" si="277"/>
        <v>2.6198541991554092</v>
      </c>
      <c r="E968" s="135">
        <f t="shared" si="277"/>
        <v>3.0527611586507808</v>
      </c>
      <c r="F968" s="135">
        <f t="shared" si="277"/>
        <v>3.4042317910420485</v>
      </c>
      <c r="G968" s="135">
        <f t="shared" si="277"/>
        <v>3.6964544424369827</v>
      </c>
      <c r="H968" s="135">
        <f t="shared" si="277"/>
        <v>3.9894054629725773</v>
      </c>
      <c r="I968" s="135">
        <f t="shared" si="277"/>
        <v>4.2331795488860999</v>
      </c>
      <c r="J968" s="135">
        <f t="shared" si="277"/>
        <v>4.4424833785915192</v>
      </c>
      <c r="K968" s="135">
        <f t="shared" si="277"/>
        <v>4.6294541655075818</v>
      </c>
    </row>
    <row r="969" spans="1:33" ht="14.5">
      <c r="A969" s="129" t="s">
        <v>2</v>
      </c>
      <c r="B969" s="135">
        <f t="shared" si="274"/>
        <v>0.10298072485355893</v>
      </c>
      <c r="C969" s="135">
        <f t="shared" si="275"/>
        <v>0.54160392840017368</v>
      </c>
      <c r="D969" s="135">
        <f t="shared" si="277"/>
        <v>0.67595702787317791</v>
      </c>
      <c r="E969" s="135">
        <f t="shared" si="277"/>
        <v>0.71448980853583788</v>
      </c>
      <c r="F969" s="135">
        <f t="shared" si="277"/>
        <v>0.70697114815798534</v>
      </c>
      <c r="G969" s="135">
        <f t="shared" si="277"/>
        <v>0.70511333145019583</v>
      </c>
      <c r="H969" s="135">
        <f t="shared" si="277"/>
        <v>0.71978857845044131</v>
      </c>
      <c r="I969" s="135">
        <f t="shared" si="277"/>
        <v>0.72692429767821576</v>
      </c>
      <c r="J969" s="135">
        <f t="shared" si="277"/>
        <v>0.72077667944593871</v>
      </c>
      <c r="K969" s="135">
        <f t="shared" si="277"/>
        <v>0.70288404591589682</v>
      </c>
    </row>
    <row r="970" spans="1:33" ht="14.5">
      <c r="A970" s="129" t="s">
        <v>3</v>
      </c>
      <c r="B970" s="135">
        <f t="shared" si="274"/>
        <v>0.19114426505536442</v>
      </c>
      <c r="C970" s="135">
        <f t="shared" si="275"/>
        <v>0.86245333178182604</v>
      </c>
      <c r="D970" s="135">
        <f t="shared" si="277"/>
        <v>1.0446061954927717</v>
      </c>
      <c r="E970" s="135">
        <f t="shared" si="277"/>
        <v>1.2234166813449108</v>
      </c>
      <c r="F970" s="135">
        <f t="shared" si="277"/>
        <v>1.3739860794720236</v>
      </c>
      <c r="G970" s="135">
        <f t="shared" si="277"/>
        <v>1.4559956565240062</v>
      </c>
      <c r="H970" s="135">
        <f t="shared" si="277"/>
        <v>1.5208666065984255</v>
      </c>
      <c r="I970" s="135">
        <f t="shared" si="277"/>
        <v>1.5679082042050687</v>
      </c>
      <c r="J970" s="135">
        <f t="shared" si="277"/>
        <v>1.5809690671311696</v>
      </c>
      <c r="K970" s="135">
        <f t="shared" si="277"/>
        <v>1.5432562849840974</v>
      </c>
      <c r="N970" s="8" t="s">
        <v>9</v>
      </c>
    </row>
    <row r="971" spans="1:33" ht="14.5">
      <c r="A971" s="129" t="s">
        <v>4</v>
      </c>
      <c r="B971" s="135">
        <f t="shared" si="274"/>
        <v>0.10597162256062219</v>
      </c>
      <c r="C971" s="135">
        <f t="shared" si="275"/>
        <v>0.49470364672667699</v>
      </c>
      <c r="D971" s="135">
        <f t="shared" si="277"/>
        <v>0.65000003444375321</v>
      </c>
      <c r="E971" s="135">
        <f t="shared" si="277"/>
        <v>0.82433252208753804</v>
      </c>
      <c r="F971" s="135">
        <f t="shared" si="277"/>
        <v>0.96927782330412759</v>
      </c>
      <c r="G971" s="135">
        <f t="shared" si="277"/>
        <v>1.0727730432313307</v>
      </c>
      <c r="H971" s="135">
        <f t="shared" si="277"/>
        <v>1.1667781999370865</v>
      </c>
      <c r="I971" s="135">
        <f t="shared" si="277"/>
        <v>1.2564160465207534</v>
      </c>
      <c r="J971" s="135">
        <f t="shared" si="277"/>
        <v>1.3386573480868824</v>
      </c>
      <c r="K971" s="135">
        <f t="shared" si="277"/>
        <v>1.3987524920429752</v>
      </c>
    </row>
    <row r="972" spans="1:33" ht="14.5">
      <c r="A972" s="129" t="s">
        <v>0</v>
      </c>
      <c r="B972" s="135">
        <f t="shared" si="274"/>
        <v>0.49415053648886637</v>
      </c>
      <c r="C972" s="135">
        <f t="shared" si="275"/>
        <v>1.8482746095580795</v>
      </c>
      <c r="D972" s="135">
        <f t="shared" si="277"/>
        <v>2.1243961115928873</v>
      </c>
      <c r="E972" s="135">
        <f t="shared" si="277"/>
        <v>2.4509796443426257</v>
      </c>
      <c r="F972" s="135">
        <f t="shared" si="277"/>
        <v>2.7781635236913327</v>
      </c>
      <c r="G972" s="135">
        <f t="shared" si="277"/>
        <v>3.099660970825576</v>
      </c>
      <c r="H972" s="135">
        <f t="shared" si="277"/>
        <v>3.4725359736434318</v>
      </c>
      <c r="I972" s="135">
        <f t="shared" si="277"/>
        <v>3.8497905385558564</v>
      </c>
      <c r="J972" s="135">
        <f t="shared" si="277"/>
        <v>4.2036535085011959</v>
      </c>
      <c r="K972" s="135">
        <f t="shared" si="277"/>
        <v>4.5223104722288747</v>
      </c>
    </row>
    <row r="973" spans="1:33" ht="14.5">
      <c r="A973" s="129" t="s">
        <v>1</v>
      </c>
      <c r="B973" s="135">
        <f t="shared" si="274"/>
        <v>0.1440721401937605</v>
      </c>
      <c r="C973" s="135">
        <f t="shared" si="275"/>
        <v>0.45449780496819037</v>
      </c>
      <c r="D973" s="135">
        <f t="shared" si="277"/>
        <v>0.44337199615331274</v>
      </c>
      <c r="E973" s="135">
        <f t="shared" si="277"/>
        <v>0.45071757326445328</v>
      </c>
      <c r="F973" s="135">
        <f t="shared" si="277"/>
        <v>0.45946061153078949</v>
      </c>
      <c r="G973" s="135">
        <f t="shared" si="277"/>
        <v>0.46699931065149591</v>
      </c>
      <c r="H973" s="135">
        <f t="shared" si="277"/>
        <v>0.47846741424651879</v>
      </c>
      <c r="I973" s="135">
        <f t="shared" si="277"/>
        <v>0.48452284053172606</v>
      </c>
      <c r="J973" s="135">
        <f t="shared" si="277"/>
        <v>0.49019614803763301</v>
      </c>
      <c r="K973" s="135">
        <f t="shared" si="277"/>
        <v>0.5003227275621398</v>
      </c>
    </row>
    <row r="974" spans="1:33" ht="14.5">
      <c r="A974" s="129" t="s">
        <v>7</v>
      </c>
      <c r="B974" s="135">
        <f t="shared" si="274"/>
        <v>0.13837851992589267</v>
      </c>
      <c r="C974" s="135">
        <f t="shared" si="275"/>
        <v>0.65647256542709953</v>
      </c>
      <c r="D974" s="135">
        <f t="shared" si="277"/>
        <v>0.87007320762403717</v>
      </c>
      <c r="E974" s="135">
        <f t="shared" si="277"/>
        <v>1.0860870118257937</v>
      </c>
      <c r="F974" s="135">
        <f t="shared" si="277"/>
        <v>1.2956797846719172</v>
      </c>
      <c r="G974" s="135">
        <f t="shared" si="277"/>
        <v>1.4374605851421667</v>
      </c>
      <c r="H974" s="135">
        <f t="shared" si="277"/>
        <v>1.5546734311997241</v>
      </c>
      <c r="I974" s="135">
        <f t="shared" si="277"/>
        <v>1.6276775329851476</v>
      </c>
      <c r="J974" s="135">
        <f t="shared" si="277"/>
        <v>1.6542912227304647</v>
      </c>
      <c r="K974" s="135">
        <f t="shared" si="277"/>
        <v>1.6584914454796722</v>
      </c>
    </row>
    <row r="975" spans="1:33" ht="14.5">
      <c r="A975" s="129" t="s">
        <v>8</v>
      </c>
      <c r="B975" s="135">
        <f t="shared" si="274"/>
        <v>0.15287301916441659</v>
      </c>
      <c r="C975" s="135">
        <f t="shared" si="275"/>
        <v>1.2203315618110517</v>
      </c>
      <c r="D975" s="135">
        <f t="shared" si="277"/>
        <v>2.1901790663916816</v>
      </c>
      <c r="E975" s="135">
        <f t="shared" si="277"/>
        <v>2.9522676392915419</v>
      </c>
      <c r="F975" s="135">
        <f t="shared" si="277"/>
        <v>3.4542698281801711</v>
      </c>
      <c r="G975" s="135">
        <f t="shared" si="277"/>
        <v>3.755137146294095</v>
      </c>
      <c r="H975" s="135">
        <f t="shared" si="277"/>
        <v>4.0374244874689635</v>
      </c>
      <c r="I975" s="135">
        <f t="shared" si="277"/>
        <v>4.2394011455399063</v>
      </c>
      <c r="J975" s="135">
        <f t="shared" si="277"/>
        <v>4.3102823188733943</v>
      </c>
      <c r="K975" s="135">
        <f t="shared" si="277"/>
        <v>4.2378674671452234</v>
      </c>
      <c r="L975" s="8" t="s">
        <v>140</v>
      </c>
      <c r="M975" s="11">
        <f>MIN(B966:K975)</f>
        <v>4.8018724486890534E-2</v>
      </c>
    </row>
    <row r="976" spans="1:33" ht="14.5">
      <c r="A976" s="129" t="s">
        <v>89</v>
      </c>
      <c r="B976" s="140">
        <f>'[8]3rd GHG Study'!$D$59/10^4</f>
        <v>7.8929</v>
      </c>
      <c r="C976" s="140">
        <f>$B$976*C$962/$B$962</f>
        <v>11.477564453291025</v>
      </c>
      <c r="D976" s="140">
        <f t="shared" ref="D976:K976" si="278">$B$976*D$962/$B$962</f>
        <v>15.257912994343917</v>
      </c>
      <c r="E976" s="140">
        <f t="shared" si="278"/>
        <v>18.195939425555377</v>
      </c>
      <c r="F976" s="140">
        <f t="shared" si="278"/>
        <v>20.35251078973862</v>
      </c>
      <c r="G976" s="140">
        <f t="shared" si="278"/>
        <v>21.874940872998014</v>
      </c>
      <c r="H976" s="140">
        <f t="shared" si="278"/>
        <v>23.30622494274203</v>
      </c>
      <c r="I976" s="140">
        <f t="shared" si="278"/>
        <v>24.394885481613397</v>
      </c>
      <c r="J976" s="140">
        <f t="shared" si="278"/>
        <v>25.104277540161576</v>
      </c>
      <c r="K976" s="140">
        <f t="shared" si="278"/>
        <v>25.442266960179953</v>
      </c>
      <c r="L976" s="8" t="s">
        <v>141</v>
      </c>
      <c r="M976" s="11">
        <f>MAX(B966:K975)</f>
        <v>4.6294541655075818</v>
      </c>
    </row>
    <row r="978" spans="1:31" ht="14.5">
      <c r="A978" s="34" t="s">
        <v>71</v>
      </c>
      <c r="B978" s="35"/>
      <c r="C978" s="35"/>
      <c r="D978" s="35"/>
      <c r="E978" s="35"/>
      <c r="F978" s="35"/>
      <c r="G978" s="35"/>
      <c r="H978" s="35"/>
      <c r="I978" s="35"/>
      <c r="J978" s="35"/>
      <c r="K978" s="35"/>
      <c r="L978" s="35"/>
      <c r="M978" s="35"/>
      <c r="N978" s="35"/>
      <c r="O978" s="35"/>
      <c r="P978" s="35"/>
      <c r="Q978" s="35"/>
      <c r="R978" s="35"/>
      <c r="S978" s="35"/>
      <c r="T978" s="35"/>
    </row>
    <row r="979" spans="1:31" hidden="1" outlineLevel="1"/>
    <row r="980" spans="1:31" ht="14.5" hidden="1" outlineLevel="1">
      <c r="A980" s="10" t="s">
        <v>137</v>
      </c>
      <c r="B980" s="5"/>
      <c r="C980" s="5"/>
      <c r="D980" s="5"/>
      <c r="E980" s="5"/>
      <c r="F980" s="5"/>
      <c r="G980" s="5"/>
      <c r="H980" s="5"/>
      <c r="I980" s="5"/>
      <c r="J980" s="5"/>
      <c r="K980" s="5"/>
      <c r="U980" s="81"/>
      <c r="V980" s="81"/>
      <c r="W980" s="81"/>
      <c r="X980" s="81"/>
      <c r="Y980" s="81"/>
      <c r="Z980" s="81"/>
      <c r="AA980" s="81"/>
      <c r="AB980" s="81"/>
      <c r="AC980" s="81"/>
      <c r="AD980" s="81"/>
      <c r="AE980" s="81"/>
    </row>
    <row r="981" spans="1:31" ht="14.5" hidden="1" outlineLevel="1">
      <c r="A981" s="23" t="s">
        <v>63</v>
      </c>
      <c r="B981" s="59"/>
      <c r="C981" s="23"/>
      <c r="D981" s="59"/>
      <c r="E981" s="59"/>
      <c r="F981" s="59"/>
      <c r="G981" s="59"/>
      <c r="H981" s="59"/>
      <c r="I981" s="59"/>
      <c r="J981" s="59"/>
      <c r="K981" s="75"/>
      <c r="L981" s="32"/>
      <c r="U981" s="81"/>
      <c r="V981" s="81"/>
      <c r="W981" s="81"/>
      <c r="X981" s="81"/>
      <c r="Y981" s="81"/>
      <c r="Z981" s="81"/>
      <c r="AA981" s="81"/>
      <c r="AB981" s="81"/>
      <c r="AC981" s="81"/>
      <c r="AD981" s="81"/>
      <c r="AE981" s="81"/>
    </row>
    <row r="982" spans="1:31" ht="14.5" hidden="1" outlineLevel="1">
      <c r="A982" s="23"/>
      <c r="B982" s="69">
        <v>2010</v>
      </c>
      <c r="C982" s="69">
        <v>2020</v>
      </c>
      <c r="D982" s="69">
        <v>2030</v>
      </c>
      <c r="E982" s="69">
        <v>2040</v>
      </c>
      <c r="F982" s="69">
        <v>2050</v>
      </c>
      <c r="G982" s="69">
        <v>2060</v>
      </c>
      <c r="H982" s="69">
        <v>2070</v>
      </c>
      <c r="I982" s="69">
        <v>2080</v>
      </c>
      <c r="J982" s="69">
        <v>2090</v>
      </c>
      <c r="K982" s="69">
        <v>2100</v>
      </c>
      <c r="L982" s="6"/>
      <c r="O982" s="1"/>
      <c r="U982" s="81"/>
      <c r="V982" s="81"/>
      <c r="W982" s="81"/>
      <c r="X982" s="81"/>
      <c r="Y982" s="81"/>
      <c r="Z982" s="81"/>
      <c r="AA982" s="81"/>
      <c r="AB982" s="81"/>
      <c r="AC982" s="81"/>
      <c r="AD982" s="81"/>
      <c r="AE982" s="81"/>
    </row>
    <row r="983" spans="1:31" ht="14.5" hidden="1" outlineLevel="1">
      <c r="A983" s="23" t="s">
        <v>5</v>
      </c>
      <c r="B983" s="46">
        <f>[9]trucks!W15</f>
        <v>471.43534095371001</v>
      </c>
      <c r="C983" s="46">
        <f>[9]trucks!X15</f>
        <v>633.024389798568</v>
      </c>
      <c r="D983" s="46">
        <f>[9]trucks!Y15</f>
        <v>829.74568673600515</v>
      </c>
      <c r="E983" s="46">
        <f>[9]trucks!Z15</f>
        <v>1066.324712181289</v>
      </c>
      <c r="F983" s="46">
        <f>[9]trucks!AA15</f>
        <v>1365.1280878857985</v>
      </c>
      <c r="G983" s="46">
        <f>[9]trucks!AB15</f>
        <v>1735.6962333514568</v>
      </c>
      <c r="H983" s="46">
        <f>[9]trucks!AC15</f>
        <v>2201.9673760816909</v>
      </c>
      <c r="I983" s="46">
        <f>[9]trucks!AD15</f>
        <v>2761.0329506059193</v>
      </c>
      <c r="J983" s="46">
        <f>[9]trucks!AE15</f>
        <v>3457.6844363744112</v>
      </c>
      <c r="K983" s="46">
        <f>[9]trucks!AF15</f>
        <v>4325.7816949767857</v>
      </c>
      <c r="L983" s="6"/>
      <c r="O983" s="1"/>
      <c r="U983" s="81"/>
      <c r="V983" s="81"/>
      <c r="W983" s="81"/>
      <c r="X983" s="81"/>
      <c r="Y983" s="81"/>
      <c r="Z983" s="81"/>
      <c r="AA983" s="81"/>
      <c r="AB983" s="81"/>
      <c r="AC983" s="81"/>
      <c r="AD983" s="81"/>
      <c r="AE983" s="81"/>
    </row>
    <row r="984" spans="1:31" ht="14.5" hidden="1" outlineLevel="1">
      <c r="A984" s="23" t="s">
        <v>6</v>
      </c>
      <c r="B984" s="46">
        <f>[9]trucks!W16</f>
        <v>1756.2807949301623</v>
      </c>
      <c r="C984" s="46">
        <f>[9]trucks!X16</f>
        <v>2404.9503917082129</v>
      </c>
      <c r="D984" s="46">
        <f>[9]trucks!Y16</f>
        <v>3096.9500527228438</v>
      </c>
      <c r="E984" s="46">
        <f>[9]trucks!Z16</f>
        <v>3667.7880368083261</v>
      </c>
      <c r="F984" s="46">
        <f>[9]trucks!AA16</f>
        <v>4318.8548521477132</v>
      </c>
      <c r="G984" s="46">
        <f>[9]trucks!AB16</f>
        <v>4789.9594928173246</v>
      </c>
      <c r="H984" s="46">
        <f>[9]trucks!AC16</f>
        <v>5303.0704025775312</v>
      </c>
      <c r="I984" s="46">
        <f>[9]trucks!AD16</f>
        <v>5719.448854792503</v>
      </c>
      <c r="J984" s="46">
        <f>[9]trucks!AE16</f>
        <v>6163.4883215903401</v>
      </c>
      <c r="K984" s="46">
        <f>[9]trucks!AF16</f>
        <v>6637.0263902037059</v>
      </c>
      <c r="L984" s="6"/>
      <c r="O984" s="1"/>
      <c r="U984" s="81"/>
      <c r="V984" s="81"/>
      <c r="W984" s="81"/>
      <c r="X984" s="81"/>
      <c r="Y984" s="81"/>
      <c r="Z984" s="81"/>
      <c r="AA984" s="81"/>
      <c r="AB984" s="81"/>
      <c r="AC984" s="81"/>
      <c r="AD984" s="81"/>
      <c r="AE984" s="81"/>
    </row>
    <row r="985" spans="1:31" ht="14.5" hidden="1" outlineLevel="1">
      <c r="A985" s="23" t="s">
        <v>11</v>
      </c>
      <c r="B985" s="46">
        <f>[9]trucks!W17</f>
        <v>1500.9828364789353</v>
      </c>
      <c r="C985" s="46">
        <f>[9]trucks!X17</f>
        <v>1666.7120273063058</v>
      </c>
      <c r="D985" s="46">
        <f>[9]trucks!Y17</f>
        <v>1849.1547689734457</v>
      </c>
      <c r="E985" s="46">
        <f>[9]trucks!Z17</f>
        <v>2001.3084488133888</v>
      </c>
      <c r="F985" s="46">
        <f>[9]trucks!AA17</f>
        <v>2167.0934528419571</v>
      </c>
      <c r="G985" s="46">
        <f>[9]trucks!AB17</f>
        <v>2296.6886906101377</v>
      </c>
      <c r="H985" s="46">
        <f>[9]trucks!AC17</f>
        <v>2433.3866824523807</v>
      </c>
      <c r="I985" s="46">
        <f>[9]trucks!AD17</f>
        <v>2590.5622917462338</v>
      </c>
      <c r="J985" s="46">
        <f>[9]trucks!AE17</f>
        <v>2757.2245408232729</v>
      </c>
      <c r="K985" s="46">
        <f>[9]trucks!AF17</f>
        <v>2933.9810941105093</v>
      </c>
      <c r="L985" s="6"/>
      <c r="O985" s="1"/>
      <c r="P985" s="80"/>
      <c r="Q985" s="81"/>
      <c r="R985" s="81"/>
      <c r="S985" s="81"/>
      <c r="T985" s="81"/>
      <c r="U985" s="81"/>
      <c r="V985" s="81"/>
      <c r="W985" s="81"/>
      <c r="X985" s="81"/>
      <c r="Y985" s="81"/>
      <c r="Z985" s="81"/>
      <c r="AA985" s="81"/>
      <c r="AB985" s="81"/>
      <c r="AC985" s="81"/>
      <c r="AD985" s="81"/>
      <c r="AE985" s="81"/>
    </row>
    <row r="986" spans="1:31" ht="14.5" hidden="1" outlineLevel="1">
      <c r="A986" s="23" t="s">
        <v>2</v>
      </c>
      <c r="B986" s="46">
        <f>[9]trucks!W18</f>
        <v>344.16736183375639</v>
      </c>
      <c r="C986" s="46">
        <f>[9]trucks!X18</f>
        <v>419.57106494545206</v>
      </c>
      <c r="D986" s="46">
        <f>[9]trucks!Y18</f>
        <v>524.51929581781269</v>
      </c>
      <c r="E986" s="46">
        <f>[9]trucks!Z18</f>
        <v>639.35870544083559</v>
      </c>
      <c r="F986" s="46">
        <f>[9]trucks!AA18</f>
        <v>772.64981758234921</v>
      </c>
      <c r="G986" s="46">
        <f>[9]trucks!AB18</f>
        <v>887.60394111867527</v>
      </c>
      <c r="H986" s="46">
        <f>[9]trucks!AC18</f>
        <v>1016.2821424147157</v>
      </c>
      <c r="I986" s="46">
        <f>[9]trucks!AD18</f>
        <v>1110.8645309786591</v>
      </c>
      <c r="J986" s="46">
        <f>[9]trucks!AE18</f>
        <v>1212.8616225755338</v>
      </c>
      <c r="K986" s="46">
        <f>[9]trucks!AF18</f>
        <v>1322.8546863179238</v>
      </c>
      <c r="L986" s="6"/>
      <c r="O986" s="1"/>
      <c r="P986" s="80"/>
      <c r="Q986" s="81"/>
      <c r="R986" s="81"/>
      <c r="S986" s="81"/>
      <c r="T986" s="81"/>
      <c r="U986" s="81"/>
      <c r="V986" s="81"/>
      <c r="W986" s="81"/>
      <c r="X986" s="81"/>
      <c r="Y986" s="81"/>
      <c r="Z986" s="81"/>
      <c r="AA986" s="81"/>
      <c r="AB986" s="81"/>
      <c r="AC986" s="81"/>
      <c r="AD986" s="81"/>
      <c r="AE986" s="81"/>
    </row>
    <row r="987" spans="1:31" ht="14.5" hidden="1" outlineLevel="1">
      <c r="A987" s="23" t="s">
        <v>3</v>
      </c>
      <c r="B987" s="46">
        <f>[9]trucks!W19</f>
        <v>1392.542022312477</v>
      </c>
      <c r="C987" s="46">
        <f>[9]trucks!X19</f>
        <v>1699.5315351158799</v>
      </c>
      <c r="D987" s="46">
        <f>[9]trucks!Y19</f>
        <v>2018.8742840489679</v>
      </c>
      <c r="E987" s="46">
        <f>[9]trucks!Z19</f>
        <v>2339.2432801270506</v>
      </c>
      <c r="F987" s="46">
        <f>[9]trucks!AA19</f>
        <v>2705.3825155698605</v>
      </c>
      <c r="G987" s="46">
        <f>[9]trucks!AB19</f>
        <v>3017.091262690868</v>
      </c>
      <c r="H987" s="46">
        <f>[9]trucks!AC19</f>
        <v>3361.9733056773543</v>
      </c>
      <c r="I987" s="46">
        <f>[9]trucks!AD19</f>
        <v>3706.9217094508281</v>
      </c>
      <c r="J987" s="46">
        <f>[9]trucks!AE19</f>
        <v>4085.0561764568142</v>
      </c>
      <c r="K987" s="46">
        <f>[9]trucks!AF19</f>
        <v>4499.5694009673362</v>
      </c>
      <c r="L987" s="6"/>
      <c r="O987" s="1"/>
      <c r="P987" s="80"/>
      <c r="Q987" s="81"/>
      <c r="R987" s="81"/>
      <c r="S987" s="81"/>
      <c r="T987" s="81"/>
      <c r="U987" s="81"/>
      <c r="V987" s="81"/>
      <c r="W987" s="81"/>
      <c r="X987" s="81"/>
      <c r="Y987" s="81"/>
      <c r="Z987" s="81"/>
      <c r="AA987" s="81"/>
      <c r="AB987" s="81"/>
      <c r="AC987" s="81"/>
      <c r="AD987" s="81"/>
      <c r="AE987" s="81"/>
    </row>
    <row r="988" spans="1:31" ht="14.5" hidden="1" outlineLevel="1">
      <c r="A988" s="23" t="s">
        <v>4</v>
      </c>
      <c r="B988" s="46">
        <f>[9]trucks!W20</f>
        <v>948.8623056090654</v>
      </c>
      <c r="C988" s="46">
        <f>[9]trucks!X20</f>
        <v>1225.6872778447616</v>
      </c>
      <c r="D988" s="46">
        <f>[9]trucks!Y20</f>
        <v>1543.2121268970088</v>
      </c>
      <c r="E988" s="46">
        <f>[9]trucks!Z20</f>
        <v>1882.0187199667835</v>
      </c>
      <c r="F988" s="46">
        <f>[9]trucks!AA20</f>
        <v>2293.3959547062691</v>
      </c>
      <c r="G988" s="46">
        <f>[9]trucks!AB20</f>
        <v>2705.6245264341933</v>
      </c>
      <c r="H988" s="46">
        <f>[9]trucks!AC20</f>
        <v>3190.7244176267545</v>
      </c>
      <c r="I988" s="46">
        <f>[9]trucks!AD20</f>
        <v>3593.2517187220237</v>
      </c>
      <c r="J988" s="46">
        <f>[9]trucks!AE20</f>
        <v>4045.9537402815063</v>
      </c>
      <c r="K988" s="46">
        <f>[9]trucks!AF20</f>
        <v>4555.0847228668154</v>
      </c>
      <c r="L988" s="6"/>
      <c r="O988" s="1"/>
      <c r="P988" s="80"/>
      <c r="Q988" s="81"/>
      <c r="R988" s="81"/>
      <c r="S988" s="81"/>
      <c r="T988" s="81"/>
      <c r="U988" s="81"/>
      <c r="V988" s="81"/>
      <c r="W988" s="81"/>
      <c r="X988" s="81"/>
      <c r="Y988" s="81"/>
      <c r="Z988" s="81"/>
      <c r="AA988" s="81"/>
      <c r="AB988" s="81"/>
      <c r="AC988" s="81"/>
      <c r="AD988" s="81"/>
      <c r="AE988" s="81"/>
    </row>
    <row r="989" spans="1:31" ht="14.5" hidden="1" outlineLevel="1">
      <c r="A989" s="23" t="s">
        <v>0</v>
      </c>
      <c r="B989" s="46">
        <f>[9]trucks!W21</f>
        <v>2650.8767096501665</v>
      </c>
      <c r="C989" s="46">
        <f>[9]trucks!X21</f>
        <v>3099.922416185203</v>
      </c>
      <c r="D989" s="46">
        <f>[9]trucks!Y21</f>
        <v>3511.1288704166973</v>
      </c>
      <c r="E989" s="46">
        <f>[9]trucks!Z21</f>
        <v>3782.6127679288411</v>
      </c>
      <c r="F989" s="46">
        <f>[9]trucks!AA21</f>
        <v>4068.8148961242191</v>
      </c>
      <c r="G989" s="46">
        <f>[9]trucks!AB21</f>
        <v>4342.0316192432556</v>
      </c>
      <c r="H989" s="46">
        <f>[9]trucks!AC21</f>
        <v>4628.6612966425873</v>
      </c>
      <c r="I989" s="46">
        <f>[9]trucks!AD21</f>
        <v>4906.6044828576687</v>
      </c>
      <c r="J989" s="46">
        <f>[9]trucks!AE21</f>
        <v>5197.1599663298948</v>
      </c>
      <c r="K989" s="46">
        <f>[9]trucks!AF21</f>
        <v>5500.9000584163696</v>
      </c>
      <c r="L989" s="6"/>
      <c r="O989" s="1"/>
      <c r="P989" s="1"/>
      <c r="Q989" s="1"/>
      <c r="R989" s="1"/>
      <c r="S989" s="1"/>
      <c r="T989" s="1"/>
      <c r="U989" s="1"/>
      <c r="V989" s="1"/>
      <c r="W989" s="1"/>
      <c r="X989" s="1"/>
      <c r="Y989" s="1"/>
      <c r="Z989" s="1"/>
    </row>
    <row r="990" spans="1:31" ht="14.5" hidden="1" outlineLevel="1">
      <c r="A990" s="23" t="s">
        <v>1</v>
      </c>
      <c r="B990" s="46">
        <f>[9]trucks!W22</f>
        <v>376.19284665737285</v>
      </c>
      <c r="C990" s="46">
        <f>[9]trucks!X22</f>
        <v>400.64328987563681</v>
      </c>
      <c r="D990" s="46">
        <f>[9]trucks!Y22</f>
        <v>419.6231665488034</v>
      </c>
      <c r="E990" s="46">
        <f>[9]trucks!Z22</f>
        <v>432.02917533874927</v>
      </c>
      <c r="F990" s="46">
        <f>[9]trucks!AA22</f>
        <v>444.76350240721496</v>
      </c>
      <c r="G990" s="46">
        <f>[9]trucks!AB22</f>
        <v>453.10092834410239</v>
      </c>
      <c r="H990" s="46">
        <f>[9]trucks!AC22</f>
        <v>461.57909087610665</v>
      </c>
      <c r="I990" s="46">
        <f>[9]trucks!AD22</f>
        <v>481.54025297753782</v>
      </c>
      <c r="J990" s="46">
        <f>[9]trucks!AE22</f>
        <v>502.28155985860036</v>
      </c>
      <c r="K990" s="46">
        <f>[9]trucks!AF22</f>
        <v>523.83350202250688</v>
      </c>
      <c r="L990" s="6"/>
      <c r="O990" s="1"/>
      <c r="P990" s="1"/>
      <c r="Q990" s="1"/>
      <c r="R990" s="1"/>
      <c r="S990" s="1"/>
      <c r="T990" s="1"/>
      <c r="U990" s="1"/>
      <c r="V990" s="1"/>
      <c r="W990" s="1"/>
      <c r="X990" s="1"/>
      <c r="Y990" s="1"/>
      <c r="Z990" s="1"/>
    </row>
    <row r="991" spans="1:31" ht="14.5" hidden="1" outlineLevel="1">
      <c r="A991" s="23" t="s">
        <v>7</v>
      </c>
      <c r="B991" s="46">
        <f>[9]trucks!W23</f>
        <v>804.36497073455291</v>
      </c>
      <c r="C991" s="46">
        <f>[9]trucks!X23</f>
        <v>1039.430128282849</v>
      </c>
      <c r="D991" s="46">
        <f>[9]trucks!Y23</f>
        <v>1276.046975601605</v>
      </c>
      <c r="E991" s="46">
        <f>[9]trucks!Z23</f>
        <v>1475.2796036837128</v>
      </c>
      <c r="F991" s="46">
        <f>[9]trucks!AA23</f>
        <v>1700.8612473180049</v>
      </c>
      <c r="G991" s="46">
        <f>[9]trucks!AB23</f>
        <v>1864.2708460058204</v>
      </c>
      <c r="H991" s="46">
        <f>[9]trucks!AC23</f>
        <v>2041.5069367120718</v>
      </c>
      <c r="I991" s="46">
        <f>[9]trucks!AD23</f>
        <v>2250.2335370212359</v>
      </c>
      <c r="J991" s="46">
        <f>[9]trucks!AE23</f>
        <v>2478.136369616107</v>
      </c>
      <c r="K991" s="46">
        <f>[9]trucks!AF23</f>
        <v>2726.9772026859341</v>
      </c>
      <c r="L991" s="6"/>
      <c r="O991" s="1"/>
      <c r="P991" s="1"/>
      <c r="Q991" s="1"/>
      <c r="R991" s="1"/>
      <c r="S991" s="1"/>
      <c r="T991" s="1"/>
      <c r="U991" s="1"/>
      <c r="V991" s="1"/>
      <c r="W991" s="1"/>
      <c r="X991" s="1"/>
      <c r="Y991" s="1"/>
      <c r="Z991" s="1"/>
    </row>
    <row r="992" spans="1:31" ht="14.5" hidden="1" outlineLevel="1">
      <c r="A992" s="23" t="s">
        <v>8</v>
      </c>
      <c r="B992" s="46">
        <f>[9]trucks!W24</f>
        <v>751.8153816580882</v>
      </c>
      <c r="C992" s="46">
        <f>[9]trucks!X24</f>
        <v>969.14918733741479</v>
      </c>
      <c r="D992" s="46">
        <f>[9]trucks!Y24</f>
        <v>1224.7745829674234</v>
      </c>
      <c r="E992" s="46">
        <f>[9]trucks!Z24</f>
        <v>1536.2612612555013</v>
      </c>
      <c r="F992" s="46">
        <f>[9]trucks!AA24</f>
        <v>1914.2359016833675</v>
      </c>
      <c r="G992" s="46">
        <f>[9]trucks!AB24</f>
        <v>2392.1636665920373</v>
      </c>
      <c r="H992" s="46">
        <f>[9]trucks!AC24</f>
        <v>2976.3936233903382</v>
      </c>
      <c r="I992" s="46">
        <f>[9]trucks!AD24</f>
        <v>3468.9913345685031</v>
      </c>
      <c r="J992" s="46">
        <f>[9]trucks!AE24</f>
        <v>4037.1607740937498</v>
      </c>
      <c r="K992" s="46">
        <f>[9]trucks!AF24</f>
        <v>4692.4957557329026</v>
      </c>
      <c r="L992" s="6"/>
      <c r="O992" s="1"/>
      <c r="P992" s="1"/>
      <c r="Q992" s="1"/>
      <c r="R992" s="1"/>
      <c r="S992" s="1"/>
      <c r="T992" s="1"/>
      <c r="U992" s="1"/>
      <c r="V992" s="1"/>
      <c r="W992" s="1"/>
      <c r="X992" s="1"/>
      <c r="Y992" s="1"/>
      <c r="Z992" s="1"/>
    </row>
    <row r="993" spans="1:28" ht="14.5" hidden="1" outlineLevel="1">
      <c r="A993" s="23" t="s">
        <v>89</v>
      </c>
      <c r="B993" s="46">
        <f>SUM(B983:B992)</f>
        <v>10997.520570818288</v>
      </c>
      <c r="C993" s="46">
        <f t="shared" ref="C993:K993" si="279">SUM(C983:C992)</f>
        <v>13558.621708400284</v>
      </c>
      <c r="D993" s="46">
        <f t="shared" si="279"/>
        <v>16294.029810730615</v>
      </c>
      <c r="E993" s="46">
        <f t="shared" si="279"/>
        <v>18822.224711544481</v>
      </c>
      <c r="F993" s="46">
        <f t="shared" si="279"/>
        <v>21751.180228266756</v>
      </c>
      <c r="G993" s="46">
        <f t="shared" si="279"/>
        <v>24484.231207207871</v>
      </c>
      <c r="H993" s="46">
        <f t="shared" si="279"/>
        <v>27615.545274451528</v>
      </c>
      <c r="I993" s="46">
        <f t="shared" si="279"/>
        <v>30589.451663721113</v>
      </c>
      <c r="J993" s="46">
        <f t="shared" si="279"/>
        <v>33937.007508000235</v>
      </c>
      <c r="K993" s="46">
        <f t="shared" si="279"/>
        <v>37718.504508300786</v>
      </c>
      <c r="L993" s="6"/>
      <c r="O993" s="1"/>
      <c r="P993" s="1"/>
      <c r="Q993" s="1"/>
      <c r="R993" s="1"/>
      <c r="S993" s="1"/>
      <c r="T993" s="1"/>
      <c r="U993" s="1"/>
      <c r="V993" s="1"/>
      <c r="W993" s="1"/>
      <c r="X993" s="1"/>
      <c r="Y993" s="1"/>
    </row>
    <row r="994" spans="1:28" hidden="1" outlineLevel="1"/>
    <row r="995" spans="1:28" hidden="1" outlineLevel="1">
      <c r="A995" t="s">
        <v>74</v>
      </c>
    </row>
    <row r="996" spans="1:28" hidden="1" outlineLevel="1">
      <c r="A996" t="s">
        <v>75</v>
      </c>
    </row>
    <row r="997" spans="1:28" hidden="1" outlineLevel="1">
      <c r="A997" t="s">
        <v>76</v>
      </c>
    </row>
    <row r="998" spans="1:28" hidden="1" outlineLevel="1">
      <c r="A998" t="s">
        <v>77</v>
      </c>
    </row>
    <row r="999" spans="1:28" hidden="1" outlineLevel="1">
      <c r="A999" t="s">
        <v>78</v>
      </c>
    </row>
    <row r="1000" spans="1:28" hidden="1" outlineLevel="1">
      <c r="A1000" s="106" t="s">
        <v>143</v>
      </c>
    </row>
    <row r="1001" spans="1:28" hidden="1" outlineLevel="1">
      <c r="A1001" s="8"/>
    </row>
    <row r="1002" spans="1:28" hidden="1" outlineLevel="1">
      <c r="A1002" s="8"/>
    </row>
    <row r="1003" spans="1:28" ht="14.5" hidden="1" outlineLevel="1">
      <c r="A1003" s="21" t="s">
        <v>79</v>
      </c>
      <c r="B1003" s="22"/>
      <c r="C1003" s="22"/>
    </row>
    <row r="1004" spans="1:28" ht="14.5" hidden="1" outlineLevel="1">
      <c r="A1004" t="s">
        <v>34</v>
      </c>
      <c r="B1004">
        <v>0.3</v>
      </c>
      <c r="C1004">
        <v>0.3</v>
      </c>
      <c r="D1004">
        <v>0.3</v>
      </c>
      <c r="E1004">
        <v>0.3</v>
      </c>
      <c r="F1004">
        <v>0.3</v>
      </c>
      <c r="G1004">
        <v>0.3</v>
      </c>
      <c r="H1004">
        <v>0.3</v>
      </c>
      <c r="I1004">
        <v>0.3</v>
      </c>
      <c r="J1004">
        <v>0.3</v>
      </c>
      <c r="K1004">
        <v>0.3</v>
      </c>
      <c r="L1004" s="8" t="s">
        <v>144</v>
      </c>
      <c r="M1004" s="103" t="s">
        <v>145</v>
      </c>
      <c r="N1004" s="25"/>
    </row>
    <row r="1005" spans="1:28" ht="14.5" hidden="1" outlineLevel="1">
      <c r="A1005" s="22" t="s">
        <v>69</v>
      </c>
      <c r="B1005" s="42">
        <v>2010</v>
      </c>
      <c r="C1005" s="82">
        <v>2020</v>
      </c>
      <c r="D1005" s="42">
        <v>2030</v>
      </c>
      <c r="E1005" s="42">
        <v>2040</v>
      </c>
      <c r="F1005" s="42">
        <v>2050</v>
      </c>
      <c r="G1005" s="42">
        <v>2060</v>
      </c>
      <c r="H1005" s="42">
        <v>2070</v>
      </c>
      <c r="I1005" s="42">
        <v>2080</v>
      </c>
      <c r="J1005" s="42">
        <v>2090</v>
      </c>
      <c r="K1005" s="83">
        <v>2100</v>
      </c>
      <c r="M1005" s="104"/>
      <c r="N1005" s="62"/>
    </row>
    <row r="1006" spans="1:28" ht="14.5" hidden="1" outlineLevel="1">
      <c r="A1006" s="63" t="s">
        <v>5</v>
      </c>
      <c r="B1006" s="44">
        <v>4.3446517838311296</v>
      </c>
      <c r="C1006" s="44">
        <f t="shared" ref="C1006:C1015" si="280">B1006*(1-C$1004/100)^10</f>
        <v>4.2160578112540099</v>
      </c>
      <c r="D1006" s="44">
        <f t="shared" ref="D1006:G1015" si="281">$L1006*D$1005+$M1006</f>
        <v>3.7262991651420947</v>
      </c>
      <c r="E1006" s="44">
        <f t="shared" si="281"/>
        <v>3.2365405190301857</v>
      </c>
      <c r="F1006" s="44">
        <f t="shared" si="281"/>
        <v>2.7467818729182625</v>
      </c>
      <c r="G1006" s="44">
        <f t="shared" si="281"/>
        <v>2.2570232268063535</v>
      </c>
      <c r="H1006" s="44">
        <f>$H$1012</f>
        <v>1.7672645806944476</v>
      </c>
      <c r="I1006" s="44">
        <f>H1006*(1-I$1004/100)^10</f>
        <v>1.7149566894447745</v>
      </c>
      <c r="J1006" s="44">
        <f>I1006*(1-J$1004/100)^10</f>
        <v>1.6641970188276412</v>
      </c>
      <c r="K1006" s="44">
        <f>J1006*(1-K$1004/100)^10</f>
        <v>1.6149397442634332</v>
      </c>
      <c r="L1006">
        <f>(H1006-C1006)/(H$1005-C$1005)</f>
        <v>-4.8975864611191244E-2</v>
      </c>
      <c r="M1006" s="105">
        <f>H1006-L1006*H$1005</f>
        <v>103.14730432586032</v>
      </c>
      <c r="N1006" s="36"/>
      <c r="Q1006" s="2"/>
      <c r="R1006" s="2"/>
      <c r="S1006" s="2"/>
      <c r="T1006" s="2"/>
      <c r="U1006" s="2"/>
      <c r="V1006" s="2"/>
      <c r="W1006" s="2"/>
      <c r="X1006" s="2"/>
      <c r="Y1006" s="2"/>
      <c r="Z1006" s="2"/>
      <c r="AA1006" s="2"/>
      <c r="AB1006" s="2"/>
    </row>
    <row r="1007" spans="1:28" ht="14.5" hidden="1" outlineLevel="1">
      <c r="A1007" s="63" t="s">
        <v>6</v>
      </c>
      <c r="B1007" s="44">
        <v>3.4757214270649013</v>
      </c>
      <c r="C1007" s="44">
        <f t="shared" si="280"/>
        <v>3.3728462490032056</v>
      </c>
      <c r="D1007" s="44">
        <f t="shared" si="281"/>
        <v>3.0517299153414541</v>
      </c>
      <c r="E1007" s="44">
        <f t="shared" si="281"/>
        <v>2.7306135816797052</v>
      </c>
      <c r="F1007" s="44">
        <f t="shared" si="281"/>
        <v>2.4094972480179422</v>
      </c>
      <c r="G1007" s="44">
        <f t="shared" si="281"/>
        <v>2.0883809143561933</v>
      </c>
      <c r="H1007" s="44">
        <f t="shared" ref="H1007:H1015" si="282">$H$1012</f>
        <v>1.7672645806944476</v>
      </c>
      <c r="I1007" s="44">
        <f t="shared" ref="I1007:K1015" si="283">H1007*(1-I$1004/100)^10</f>
        <v>1.7149566894447745</v>
      </c>
      <c r="J1007" s="44">
        <f t="shared" si="283"/>
        <v>1.6641970188276412</v>
      </c>
      <c r="K1007" s="44">
        <f t="shared" si="283"/>
        <v>1.6149397442634332</v>
      </c>
      <c r="L1007">
        <f t="shared" ref="L1007:L1015" si="284">(H1007-C1007)/(H$1005-C$1005)</f>
        <v>-3.211163336617516E-2</v>
      </c>
      <c r="M1007" s="105">
        <f t="shared" ref="M1007:M1015" si="285">H1007-L1007*H$1005</f>
        <v>68.238345648677026</v>
      </c>
      <c r="N1007" s="36"/>
      <c r="Q1007" s="2"/>
      <c r="R1007" s="2"/>
      <c r="S1007" s="2"/>
      <c r="T1007" s="2"/>
      <c r="U1007" s="2"/>
      <c r="V1007" s="2"/>
      <c r="W1007" s="2"/>
      <c r="X1007" s="2"/>
      <c r="Y1007" s="2"/>
      <c r="Z1007" s="2"/>
      <c r="AA1007" s="2"/>
      <c r="AB1007" s="2"/>
    </row>
    <row r="1008" spans="1:28" ht="14.5" hidden="1" outlineLevel="1">
      <c r="A1008" s="63" t="s">
        <v>11</v>
      </c>
      <c r="B1008" s="44">
        <v>2.6676161952723114</v>
      </c>
      <c r="C1008" s="44">
        <f t="shared" si="280"/>
        <v>2.58865949610996</v>
      </c>
      <c r="D1008" s="44">
        <f t="shared" si="281"/>
        <v>2.4243805130268541</v>
      </c>
      <c r="E1008" s="44">
        <f t="shared" si="281"/>
        <v>2.2601015299437535</v>
      </c>
      <c r="F1008" s="44">
        <f t="shared" si="281"/>
        <v>2.0958225468606457</v>
      </c>
      <c r="G1008" s="44">
        <f t="shared" si="281"/>
        <v>1.9315435637775451</v>
      </c>
      <c r="H1008" s="44">
        <f t="shared" si="282"/>
        <v>1.7672645806944476</v>
      </c>
      <c r="I1008" s="44">
        <f t="shared" si="283"/>
        <v>1.7149566894447745</v>
      </c>
      <c r="J1008" s="44">
        <f t="shared" si="283"/>
        <v>1.6641970188276412</v>
      </c>
      <c r="K1008" s="44">
        <f t="shared" si="283"/>
        <v>1.6149397442634332</v>
      </c>
      <c r="L1008">
        <f t="shared" si="284"/>
        <v>-1.6427898308310249E-2</v>
      </c>
      <c r="M1008" s="105">
        <f t="shared" si="285"/>
        <v>35.773014078896658</v>
      </c>
      <c r="N1008" s="36"/>
      <c r="Q1008" s="2"/>
      <c r="R1008" s="2"/>
      <c r="S1008" s="2"/>
      <c r="T1008" s="2"/>
      <c r="U1008" s="2"/>
      <c r="V1008" s="2"/>
      <c r="W1008" s="2"/>
      <c r="X1008" s="2"/>
      <c r="Y1008" s="2"/>
      <c r="Z1008" s="2"/>
      <c r="AA1008" s="2"/>
      <c r="AB1008" s="2"/>
    </row>
    <row r="1009" spans="1:28" ht="14.5" hidden="1" outlineLevel="1">
      <c r="A1009" s="63" t="s">
        <v>2</v>
      </c>
      <c r="B1009" s="44">
        <v>3.4757214270649013</v>
      </c>
      <c r="C1009" s="44">
        <f t="shared" si="280"/>
        <v>3.3728462490032056</v>
      </c>
      <c r="D1009" s="44">
        <f t="shared" si="281"/>
        <v>3.0517299153414541</v>
      </c>
      <c r="E1009" s="44">
        <f t="shared" si="281"/>
        <v>2.7306135816797052</v>
      </c>
      <c r="F1009" s="44">
        <f t="shared" si="281"/>
        <v>2.4094972480179422</v>
      </c>
      <c r="G1009" s="44">
        <f t="shared" si="281"/>
        <v>2.0883809143561933</v>
      </c>
      <c r="H1009" s="44">
        <f t="shared" si="282"/>
        <v>1.7672645806944476</v>
      </c>
      <c r="I1009" s="44">
        <f t="shared" si="283"/>
        <v>1.7149566894447745</v>
      </c>
      <c r="J1009" s="44">
        <f t="shared" si="283"/>
        <v>1.6641970188276412</v>
      </c>
      <c r="K1009" s="44">
        <f t="shared" si="283"/>
        <v>1.6149397442634332</v>
      </c>
      <c r="L1009">
        <f t="shared" si="284"/>
        <v>-3.211163336617516E-2</v>
      </c>
      <c r="M1009" s="105">
        <f t="shared" si="285"/>
        <v>68.238345648677026</v>
      </c>
      <c r="N1009" s="36"/>
      <c r="Q1009" s="2"/>
      <c r="R1009" s="2"/>
      <c r="S1009" s="2"/>
      <c r="T1009" s="2"/>
      <c r="U1009" s="2"/>
      <c r="V1009" s="2"/>
      <c r="W1009" s="2"/>
      <c r="X1009" s="2"/>
      <c r="Y1009" s="2"/>
      <c r="Z1009" s="2"/>
      <c r="AA1009" s="2"/>
      <c r="AB1009" s="2"/>
    </row>
    <row r="1010" spans="1:28" ht="14.5" hidden="1" outlineLevel="1">
      <c r="A1010" s="63" t="s">
        <v>3</v>
      </c>
      <c r="B1010" s="44">
        <v>3.301935355711656</v>
      </c>
      <c r="C1010" s="44">
        <f t="shared" si="280"/>
        <v>3.204203936553045</v>
      </c>
      <c r="D1010" s="44">
        <f t="shared" si="281"/>
        <v>2.9168160653813189</v>
      </c>
      <c r="E1010" s="44">
        <f t="shared" si="281"/>
        <v>2.6294281942096021</v>
      </c>
      <c r="F1010" s="44">
        <f t="shared" si="281"/>
        <v>2.3420403230378852</v>
      </c>
      <c r="G1010" s="44">
        <f t="shared" si="281"/>
        <v>2.0546524518661613</v>
      </c>
      <c r="H1010" s="44">
        <f t="shared" si="282"/>
        <v>1.7672645806944476</v>
      </c>
      <c r="I1010" s="44">
        <f t="shared" si="283"/>
        <v>1.7149566894447745</v>
      </c>
      <c r="J1010" s="44">
        <f t="shared" si="283"/>
        <v>1.6641970188276412</v>
      </c>
      <c r="K1010" s="44">
        <f t="shared" si="283"/>
        <v>1.6149397442634332</v>
      </c>
      <c r="L1010">
        <f t="shared" si="284"/>
        <v>-2.8738787117171948E-2</v>
      </c>
      <c r="M1010" s="105">
        <f t="shared" si="285"/>
        <v>61.256553913240374</v>
      </c>
      <c r="N1010" s="36"/>
      <c r="Q1010" s="2"/>
      <c r="R1010" s="2"/>
      <c r="S1010" s="2"/>
      <c r="T1010" s="2"/>
      <c r="U1010" s="2"/>
      <c r="V1010" s="2"/>
      <c r="W1010" s="2"/>
      <c r="X1010" s="2"/>
      <c r="Y1010" s="2"/>
      <c r="Z1010" s="2"/>
      <c r="AA1010" s="2"/>
      <c r="AB1010" s="2"/>
    </row>
    <row r="1011" spans="1:28" ht="14.5" hidden="1" outlineLevel="1">
      <c r="A1011" s="63" t="s">
        <v>4</v>
      </c>
      <c r="B1011" s="44">
        <v>3.4757214270649013</v>
      </c>
      <c r="C1011" s="44">
        <f t="shared" si="280"/>
        <v>3.3728462490032056</v>
      </c>
      <c r="D1011" s="44">
        <f t="shared" si="281"/>
        <v>3.0517299153414541</v>
      </c>
      <c r="E1011" s="44">
        <f t="shared" si="281"/>
        <v>2.7306135816797052</v>
      </c>
      <c r="F1011" s="44">
        <f t="shared" si="281"/>
        <v>2.4094972480179422</v>
      </c>
      <c r="G1011" s="44">
        <f t="shared" si="281"/>
        <v>2.0883809143561933</v>
      </c>
      <c r="H1011" s="44">
        <f t="shared" si="282"/>
        <v>1.7672645806944476</v>
      </c>
      <c r="I1011" s="44">
        <f t="shared" si="283"/>
        <v>1.7149566894447745</v>
      </c>
      <c r="J1011" s="44">
        <f t="shared" si="283"/>
        <v>1.6641970188276412</v>
      </c>
      <c r="K1011" s="44">
        <f t="shared" si="283"/>
        <v>1.6149397442634332</v>
      </c>
      <c r="L1011">
        <f t="shared" si="284"/>
        <v>-3.211163336617516E-2</v>
      </c>
      <c r="M1011" s="105">
        <f t="shared" si="285"/>
        <v>68.238345648677026</v>
      </c>
      <c r="N1011" s="36"/>
      <c r="Q1011" s="2"/>
      <c r="R1011" s="2"/>
      <c r="S1011" s="2"/>
      <c r="T1011" s="2"/>
      <c r="U1011" s="2"/>
      <c r="V1011" s="2"/>
      <c r="W1011" s="2"/>
      <c r="X1011" s="2"/>
      <c r="Y1011" s="2"/>
      <c r="Z1011" s="2"/>
      <c r="AA1011" s="2"/>
      <c r="AB1011" s="2"/>
    </row>
    <row r="1012" spans="1:28" ht="14.5" hidden="1" outlineLevel="1">
      <c r="A1012" s="63" t="s">
        <v>0</v>
      </c>
      <c r="B1012" s="44">
        <v>2.6936841059752985</v>
      </c>
      <c r="C1012" s="44">
        <f t="shared" si="280"/>
        <v>2.6139558429774845</v>
      </c>
      <c r="D1012" s="44">
        <f>C1012*(1-D$1004/100)^10</f>
        <v>2.5365873948913551</v>
      </c>
      <c r="E1012" s="44">
        <f>D1012*(1-E$1004/100)^10</f>
        <v>2.4615089153887952</v>
      </c>
      <c r="F1012" s="44">
        <f>E1012*(1-F$1004/100)^10</f>
        <v>2.3886526254688882</v>
      </c>
      <c r="G1012" s="44">
        <f>F1012*(1-G$1004/100)^10</f>
        <v>2.3179527522687051</v>
      </c>
      <c r="H1012" s="44">
        <v>1.7672645806944476</v>
      </c>
      <c r="I1012" s="44">
        <f t="shared" si="283"/>
        <v>1.7149566894447745</v>
      </c>
      <c r="J1012" s="44">
        <f t="shared" si="283"/>
        <v>1.6641970188276412</v>
      </c>
      <c r="K1012" s="44">
        <f t="shared" si="283"/>
        <v>1.6149397442634332</v>
      </c>
      <c r="L1012">
        <f t="shared" si="284"/>
        <v>-1.6933825245660738E-2</v>
      </c>
      <c r="M1012" s="105">
        <f t="shared" si="285"/>
        <v>36.820282839212169</v>
      </c>
      <c r="N1012" s="36"/>
      <c r="Q1012" s="2"/>
      <c r="R1012" s="2"/>
      <c r="S1012" s="2"/>
      <c r="T1012" s="2"/>
      <c r="U1012" s="2"/>
      <c r="V1012" s="2"/>
      <c r="W1012" s="2"/>
      <c r="X1012" s="2"/>
      <c r="Y1012" s="2"/>
      <c r="Z1012" s="2"/>
      <c r="AA1012" s="2"/>
      <c r="AB1012" s="2"/>
    </row>
    <row r="1013" spans="1:28" ht="14.5" hidden="1" outlineLevel="1">
      <c r="A1013" s="63" t="s">
        <v>1</v>
      </c>
      <c r="B1013" s="44">
        <v>3.9970796411246363</v>
      </c>
      <c r="C1013" s="44">
        <f t="shared" si="280"/>
        <v>3.8787731863536865</v>
      </c>
      <c r="D1013" s="44">
        <f>$L1013*D$1005+$M1013</f>
        <v>3.4564714652218385</v>
      </c>
      <c r="E1013" s="44">
        <f t="shared" si="281"/>
        <v>3.0341697440899793</v>
      </c>
      <c r="F1013" s="44">
        <f t="shared" si="281"/>
        <v>2.6118680229581344</v>
      </c>
      <c r="G1013" s="44">
        <f t="shared" si="281"/>
        <v>2.1895663018262894</v>
      </c>
      <c r="H1013" s="44">
        <f t="shared" si="282"/>
        <v>1.7672645806944476</v>
      </c>
      <c r="I1013" s="44">
        <f t="shared" si="283"/>
        <v>1.7149566894447745</v>
      </c>
      <c r="J1013" s="44">
        <f t="shared" si="283"/>
        <v>1.6641970188276412</v>
      </c>
      <c r="K1013" s="44">
        <f t="shared" si="283"/>
        <v>1.6149397442634332</v>
      </c>
      <c r="L1013">
        <f t="shared" si="284"/>
        <v>-4.2230172113184777E-2</v>
      </c>
      <c r="M1013" s="105">
        <f t="shared" si="285"/>
        <v>89.18372085498693</v>
      </c>
      <c r="N1013" s="36"/>
      <c r="Q1013" s="2"/>
      <c r="R1013" s="2"/>
      <c r="S1013" s="2"/>
      <c r="T1013" s="2"/>
      <c r="U1013" s="2"/>
      <c r="V1013" s="2"/>
      <c r="W1013" s="2"/>
      <c r="X1013" s="2"/>
      <c r="Y1013" s="2"/>
      <c r="Z1013" s="2"/>
      <c r="AA1013" s="2"/>
      <c r="AB1013" s="2"/>
    </row>
    <row r="1014" spans="1:28" ht="14.5" hidden="1" outlineLevel="1">
      <c r="A1014" s="63" t="s">
        <v>7</v>
      </c>
      <c r="B1014" s="44">
        <v>3.301935355711656</v>
      </c>
      <c r="C1014" s="44">
        <f t="shared" si="280"/>
        <v>3.204203936553045</v>
      </c>
      <c r="D1014" s="44">
        <f>$L1014*D$1005+$M1014</f>
        <v>2.9168160653813189</v>
      </c>
      <c r="E1014" s="44">
        <f t="shared" si="281"/>
        <v>2.6294281942096021</v>
      </c>
      <c r="F1014" s="44">
        <f t="shared" si="281"/>
        <v>2.3420403230378852</v>
      </c>
      <c r="G1014" s="44">
        <f t="shared" si="281"/>
        <v>2.0546524518661613</v>
      </c>
      <c r="H1014" s="44">
        <f t="shared" si="282"/>
        <v>1.7672645806944476</v>
      </c>
      <c r="I1014" s="44">
        <f t="shared" si="283"/>
        <v>1.7149566894447745</v>
      </c>
      <c r="J1014" s="44">
        <f t="shared" si="283"/>
        <v>1.6641970188276412</v>
      </c>
      <c r="K1014" s="44">
        <f t="shared" si="283"/>
        <v>1.6149397442634332</v>
      </c>
      <c r="L1014">
        <f t="shared" si="284"/>
        <v>-2.8738787117171948E-2</v>
      </c>
      <c r="M1014" s="105">
        <f t="shared" si="285"/>
        <v>61.256553913240374</v>
      </c>
      <c r="N1014" s="36"/>
      <c r="Q1014" s="2"/>
      <c r="R1014" s="2"/>
      <c r="S1014" s="2"/>
      <c r="T1014" s="2"/>
      <c r="U1014" s="2"/>
      <c r="V1014" s="2"/>
      <c r="W1014" s="2"/>
      <c r="X1014" s="2"/>
      <c r="Y1014" s="2"/>
      <c r="Z1014" s="2"/>
      <c r="AA1014" s="2"/>
      <c r="AB1014" s="2"/>
    </row>
    <row r="1015" spans="1:28" ht="14.5" hidden="1" outlineLevel="1">
      <c r="A1015" s="63" t="s">
        <v>8</v>
      </c>
      <c r="B1015" s="44">
        <v>3.9101866054480139</v>
      </c>
      <c r="C1015" s="44">
        <f t="shared" si="280"/>
        <v>3.7944520301286064</v>
      </c>
      <c r="D1015" s="44">
        <f>$L1015*D$1005+$M1015</f>
        <v>3.3890145402417744</v>
      </c>
      <c r="E1015" s="44">
        <f t="shared" si="281"/>
        <v>2.9835770503549526</v>
      </c>
      <c r="F1015" s="44">
        <f t="shared" si="281"/>
        <v>2.5781395604681165</v>
      </c>
      <c r="G1015" s="44">
        <f t="shared" si="281"/>
        <v>2.1727020705812805</v>
      </c>
      <c r="H1015" s="44">
        <f t="shared" si="282"/>
        <v>1.7672645806944476</v>
      </c>
      <c r="I1015" s="44">
        <f t="shared" si="283"/>
        <v>1.7149566894447745</v>
      </c>
      <c r="J1015" s="44">
        <f t="shared" si="283"/>
        <v>1.6641970188276412</v>
      </c>
      <c r="K1015" s="44">
        <f t="shared" si="283"/>
        <v>1.6149397442634332</v>
      </c>
      <c r="L1015">
        <f t="shared" si="284"/>
        <v>-4.0543748988683175E-2</v>
      </c>
      <c r="M1015" s="105">
        <f t="shared" si="285"/>
        <v>85.692824987268622</v>
      </c>
      <c r="N1015" s="36"/>
      <c r="Q1015" s="2"/>
      <c r="R1015" s="2"/>
      <c r="S1015" s="2"/>
      <c r="T1015" s="2"/>
      <c r="U1015" s="2"/>
      <c r="V1015" s="2"/>
      <c r="W1015" s="2"/>
      <c r="X1015" s="2"/>
      <c r="Y1015" s="2"/>
      <c r="Z1015" s="2"/>
      <c r="AA1015" s="2"/>
      <c r="AB1015" s="2"/>
    </row>
    <row r="1016" spans="1:28" collapsed="1"/>
    <row r="1017" spans="1:28">
      <c r="A1017" s="54" t="s">
        <v>80</v>
      </c>
      <c r="B1017" s="5"/>
      <c r="C1017" s="5"/>
      <c r="D1017" s="5"/>
      <c r="E1017" s="5"/>
      <c r="F1017" s="5"/>
      <c r="G1017" s="5"/>
      <c r="H1017" s="5"/>
      <c r="I1017" s="5"/>
      <c r="J1017" s="5"/>
      <c r="K1017" s="5"/>
    </row>
    <row r="1018" spans="1:28" ht="14.5">
      <c r="A1018" s="18" t="s">
        <v>41</v>
      </c>
      <c r="B1018" s="17"/>
      <c r="C1018" s="17"/>
      <c r="D1018" s="17"/>
      <c r="E1018" s="17"/>
      <c r="F1018" s="17"/>
      <c r="G1018" s="17"/>
      <c r="H1018" s="17"/>
      <c r="I1018" s="17"/>
      <c r="J1018" s="17"/>
      <c r="K1018" s="17"/>
      <c r="AB1018">
        <v>2100</v>
      </c>
    </row>
    <row r="1019" spans="1:28" ht="14.5">
      <c r="A1019" s="17"/>
      <c r="B1019" s="70">
        <v>2010</v>
      </c>
      <c r="C1019" s="70">
        <v>2020</v>
      </c>
      <c r="D1019" s="70">
        <v>2030</v>
      </c>
      <c r="E1019" s="70">
        <v>2040</v>
      </c>
      <c r="F1019" s="70">
        <v>2050</v>
      </c>
      <c r="G1019" s="70">
        <v>2060</v>
      </c>
      <c r="H1019" s="70">
        <v>2070</v>
      </c>
      <c r="I1019" s="70">
        <v>2080</v>
      </c>
      <c r="J1019" s="70">
        <v>2090</v>
      </c>
      <c r="K1019" s="70">
        <v>2100</v>
      </c>
      <c r="Q1019" s="2"/>
      <c r="R1019" s="2"/>
      <c r="S1019" s="2"/>
      <c r="T1019" s="2"/>
      <c r="U1019" s="2"/>
      <c r="V1019" s="2"/>
      <c r="W1019" s="2"/>
      <c r="X1019" s="2"/>
      <c r="Y1019" s="2"/>
      <c r="Z1019" s="2"/>
      <c r="AA1019" s="2"/>
      <c r="AB1019" s="2">
        <v>9.9461290418947375</v>
      </c>
    </row>
    <row r="1020" spans="1:28" ht="14.5">
      <c r="A1020" s="17" t="s">
        <v>5</v>
      </c>
      <c r="B1020" s="47">
        <f>B1006*B983/1000</f>
        <v>2.0482223950355727</v>
      </c>
      <c r="C1020" s="47">
        <f t="shared" ref="C1020:K1020" si="286">C1006*C983/1000</f>
        <v>2.6688674233245555</v>
      </c>
      <c r="D1020" s="47">
        <f t="shared" si="286"/>
        <v>3.0918806597646298</v>
      </c>
      <c r="E1020" s="47">
        <f t="shared" si="286"/>
        <v>3.4512031374179424</v>
      </c>
      <c r="F1020" s="47">
        <f t="shared" si="286"/>
        <v>3.7497090860162801</v>
      </c>
      <c r="G1020" s="47">
        <f t="shared" si="286"/>
        <v>3.9175067133545385</v>
      </c>
      <c r="H1020" s="47">
        <f t="shared" si="286"/>
        <v>3.8914589515938625</v>
      </c>
      <c r="I1020" s="47">
        <f t="shared" si="286"/>
        <v>4.7350519284190646</v>
      </c>
      <c r="J1020" s="47">
        <f t="shared" si="286"/>
        <v>5.7542681310610275</v>
      </c>
      <c r="K1020" s="47">
        <f t="shared" si="286"/>
        <v>6.9858767842252512</v>
      </c>
      <c r="U1020" s="2"/>
      <c r="V1020" s="2"/>
      <c r="W1020" s="2"/>
      <c r="X1020" s="2"/>
      <c r="Y1020" s="2"/>
      <c r="Z1020" s="2"/>
      <c r="AA1020" s="2"/>
      <c r="AB1020" s="2">
        <v>3.2209455026907055</v>
      </c>
    </row>
    <row r="1021" spans="1:28" ht="14.5">
      <c r="A1021" s="17" t="s">
        <v>6</v>
      </c>
      <c r="B1021" s="47">
        <f t="shared" ref="B1021:K1029" si="287">B1007*B984/1000</f>
        <v>6.1043427908813426</v>
      </c>
      <c r="C1021" s="47">
        <f t="shared" si="287"/>
        <v>8.1115279077118352</v>
      </c>
      <c r="D1021" s="47">
        <f t="shared" si="287"/>
        <v>9.4510551222125958</v>
      </c>
      <c r="E1021" s="47">
        <f>E1007*E984/1000</f>
        <v>10.015311828031157</v>
      </c>
      <c r="F1021" s="47">
        <f t="shared" si="287"/>
        <v>10.406268880838851</v>
      </c>
      <c r="G1021" s="47">
        <f t="shared" si="287"/>
        <v>10.003259985338973</v>
      </c>
      <c r="H1021" s="47">
        <f t="shared" si="287"/>
        <v>9.3719284914043168</v>
      </c>
      <c r="I1021" s="47">
        <f t="shared" si="287"/>
        <v>9.8086070734636586</v>
      </c>
      <c r="J1021" s="47">
        <f t="shared" si="287"/>
        <v>10.257258890369625</v>
      </c>
      <c r="K1021" s="47">
        <f t="shared" si="287"/>
        <v>10.71839770126523</v>
      </c>
      <c r="U1021" s="2"/>
      <c r="V1021" s="2"/>
      <c r="W1021" s="2"/>
      <c r="X1021" s="2"/>
      <c r="Y1021" s="2"/>
      <c r="Z1021" s="2"/>
      <c r="AA1021" s="2"/>
      <c r="AB1021" s="2">
        <v>1.4741149264848434</v>
      </c>
    </row>
    <row r="1022" spans="1:28" ht="14.5">
      <c r="A1022" s="17" t="s">
        <v>11</v>
      </c>
      <c r="B1022" s="47">
        <f t="shared" si="287"/>
        <v>4.0040461234169795</v>
      </c>
      <c r="C1022" s="47">
        <f t="shared" si="287"/>
        <v>4.3145499167671515</v>
      </c>
      <c r="D1022" s="47">
        <f t="shared" si="287"/>
        <v>4.4830547874698956</v>
      </c>
      <c r="E1022" s="47">
        <f t="shared" si="287"/>
        <v>4.5231602870524998</v>
      </c>
      <c r="F1022" s="47">
        <f t="shared" si="287"/>
        <v>4.541843319620261</v>
      </c>
      <c r="G1022" s="47">
        <f t="shared" si="287"/>
        <v>4.4361542583486893</v>
      </c>
      <c r="H1022" s="47">
        <f t="shared" si="287"/>
        <v>4.3004380950316587</v>
      </c>
      <c r="I1022" s="47">
        <f t="shared" si="287"/>
        <v>4.4427021316535891</v>
      </c>
      <c r="J1022" s="47">
        <f t="shared" si="287"/>
        <v>4.5885648610765033</v>
      </c>
      <c r="K1022" s="47">
        <f t="shared" si="287"/>
        <v>4.7382026777965738</v>
      </c>
      <c r="U1022" s="2"/>
      <c r="V1022" s="2"/>
      <c r="W1022" s="2"/>
      <c r="X1022" s="2"/>
      <c r="Y1022" s="2"/>
      <c r="Z1022" s="2"/>
      <c r="AA1022" s="2"/>
      <c r="AB1022" s="2">
        <v>2.664623368858984</v>
      </c>
    </row>
    <row r="1023" spans="1:28" ht="14.5">
      <c r="A1023" s="17" t="s">
        <v>2</v>
      </c>
      <c r="B1023" s="47">
        <f t="shared" si="287"/>
        <v>1.1962298740219861</v>
      </c>
      <c r="C1023" s="47">
        <f t="shared" si="287"/>
        <v>1.4151486925915484</v>
      </c>
      <c r="D1023" s="47">
        <f t="shared" si="287"/>
        <v>1.6006912262210526</v>
      </c>
      <c r="E1023" s="47">
        <f t="shared" si="287"/>
        <v>1.7458415646418999</v>
      </c>
      <c r="F1023" s="47">
        <f t="shared" si="287"/>
        <v>1.8616976091462354</v>
      </c>
      <c r="G1023" s="47">
        <f t="shared" si="287"/>
        <v>1.8536551301395798</v>
      </c>
      <c r="H1023" s="47">
        <f t="shared" si="287"/>
        <v>1.7960394342817974</v>
      </c>
      <c r="I1023" s="47">
        <f t="shared" si="287"/>
        <v>1.9050845584687834</v>
      </c>
      <c r="J1023" s="47">
        <f t="shared" si="287"/>
        <v>2.0184406965406589</v>
      </c>
      <c r="K1023" s="47">
        <f t="shared" si="287"/>
        <v>2.1363306088199518</v>
      </c>
      <c r="U1023" s="2"/>
      <c r="V1023" s="2"/>
      <c r="W1023" s="2"/>
      <c r="X1023" s="2"/>
      <c r="Y1023" s="2"/>
      <c r="Z1023" s="2"/>
      <c r="AA1023" s="2"/>
      <c r="AB1023" s="2">
        <v>8.3402417240067326</v>
      </c>
    </row>
    <row r="1024" spans="1:28" ht="14.5">
      <c r="A1024" s="17" t="s">
        <v>3</v>
      </c>
      <c r="B1024" s="47">
        <f t="shared" si="287"/>
        <v>4.5980837377877775</v>
      </c>
      <c r="C1024" s="47">
        <f t="shared" si="287"/>
        <v>5.4456456351143423</v>
      </c>
      <c r="D1024" s="47">
        <f t="shared" si="287"/>
        <v>5.8886849456992376</v>
      </c>
      <c r="E1024" s="47">
        <f t="shared" si="287"/>
        <v>6.150872233881417</v>
      </c>
      <c r="F1024" s="47">
        <f t="shared" si="287"/>
        <v>6.3361149407062829</v>
      </c>
      <c r="G1024" s="47">
        <f t="shared" si="287"/>
        <v>6.1990739603917646</v>
      </c>
      <c r="H1024" s="47">
        <f t="shared" si="287"/>
        <v>5.9414963443638156</v>
      </c>
      <c r="I1024" s="47">
        <f t="shared" si="287"/>
        <v>6.3572101828707561</v>
      </c>
      <c r="J1024" s="47">
        <f t="shared" si="287"/>
        <v>6.7983383106028725</v>
      </c>
      <c r="K1024" s="47">
        <f t="shared" si="287"/>
        <v>7.2665334576937592</v>
      </c>
      <c r="U1024" s="2"/>
      <c r="V1024" s="2"/>
      <c r="W1024" s="2"/>
      <c r="X1024" s="2"/>
      <c r="Y1024" s="2"/>
      <c r="Z1024" s="2"/>
      <c r="AA1024" s="2"/>
      <c r="AB1024" s="2">
        <v>8.4300511733911065</v>
      </c>
    </row>
    <row r="1025" spans="1:28" ht="14.5">
      <c r="A1025" s="17" t="s">
        <v>4</v>
      </c>
      <c r="B1025" s="47">
        <f t="shared" si="287"/>
        <v>3.2979810469396336</v>
      </c>
      <c r="C1025" s="47">
        <f t="shared" si="287"/>
        <v>4.134054737529655</v>
      </c>
      <c r="D1025" s="47">
        <f t="shared" si="287"/>
        <v>4.7094666133693144</v>
      </c>
      <c r="E1025" s="47">
        <f t="shared" si="287"/>
        <v>5.1390658777167531</v>
      </c>
      <c r="F1025" s="47">
        <f t="shared" si="287"/>
        <v>5.5259312414802357</v>
      </c>
      <c r="G1025" s="47">
        <f t="shared" si="287"/>
        <v>5.6503746224191831</v>
      </c>
      <c r="H1025" s="47">
        <f t="shared" si="287"/>
        <v>5.6388542500286825</v>
      </c>
      <c r="I1025" s="47">
        <f t="shared" si="287"/>
        <v>6.1622710718812677</v>
      </c>
      <c r="J1025" s="47">
        <f t="shared" si="287"/>
        <v>6.7332641528910271</v>
      </c>
      <c r="K1025" s="47">
        <f t="shared" si="287"/>
        <v>7.3561873574448065</v>
      </c>
      <c r="U1025" s="2"/>
      <c r="V1025" s="2"/>
      <c r="W1025" s="2"/>
      <c r="X1025" s="2"/>
      <c r="Y1025" s="2"/>
      <c r="Z1025" s="2"/>
      <c r="AA1025" s="2"/>
      <c r="AB1025" s="2">
        <v>9.1106042777358063</v>
      </c>
    </row>
    <row r="1026" spans="1:28" ht="14.5">
      <c r="A1026" s="17" t="s">
        <v>0</v>
      </c>
      <c r="B1026" s="47">
        <f t="shared" si="287"/>
        <v>7.1406244596847497</v>
      </c>
      <c r="C1026" s="47">
        <f t="shared" si="287"/>
        <v>8.1030603125641925</v>
      </c>
      <c r="D1026" s="47">
        <f t="shared" si="287"/>
        <v>8.9062852345381156</v>
      </c>
      <c r="E1026" s="47">
        <f t="shared" si="287"/>
        <v>9.3109350517203318</v>
      </c>
      <c r="F1026" s="47">
        <f t="shared" si="287"/>
        <v>9.7189853841740366</v>
      </c>
      <c r="G1026" s="47">
        <f t="shared" si="287"/>
        <v>10.064624142262646</v>
      </c>
      <c r="H1026" s="47">
        <f t="shared" si="287"/>
        <v>8.18006916558768</v>
      </c>
      <c r="I1026" s="47">
        <f t="shared" si="287"/>
        <v>8.4146141803364767</v>
      </c>
      <c r="J1026" s="47">
        <f t="shared" si="287"/>
        <v>8.649098122336575</v>
      </c>
      <c r="K1026" s="47">
        <f t="shared" si="287"/>
        <v>8.8836221335576369</v>
      </c>
      <c r="U1026" s="2"/>
      <c r="V1026" s="2"/>
      <c r="W1026" s="2"/>
      <c r="X1026" s="2"/>
      <c r="Y1026" s="2"/>
      <c r="Z1026" s="2"/>
      <c r="AA1026" s="2"/>
      <c r="AB1026" s="2">
        <v>15.225842416380083</v>
      </c>
    </row>
    <row r="1027" spans="1:28" ht="14.5">
      <c r="A1027" s="17" t="s">
        <v>1</v>
      </c>
      <c r="B1027" s="47">
        <f t="shared" si="287"/>
        <v>1.5036727685109073</v>
      </c>
      <c r="C1027" s="47">
        <f t="shared" si="287"/>
        <v>1.5540044500621475</v>
      </c>
      <c r="D1027" s="47">
        <f t="shared" si="287"/>
        <v>1.4504155013219699</v>
      </c>
      <c r="E1027" s="47">
        <f t="shared" si="287"/>
        <v>1.3108498523769776</v>
      </c>
      <c r="F1027" s="47">
        <f t="shared" si="287"/>
        <v>1.1616635697162681</v>
      </c>
      <c r="G1027" s="47">
        <f t="shared" si="287"/>
        <v>0.99209452402845477</v>
      </c>
      <c r="H1027" s="47">
        <f t="shared" si="287"/>
        <v>0.81573237849448699</v>
      </c>
      <c r="I1027" s="47">
        <f t="shared" si="287"/>
        <v>0.82582067808075754</v>
      </c>
      <c r="J1027" s="47">
        <f t="shared" si="287"/>
        <v>0.8358954745287801</v>
      </c>
      <c r="K1027" s="47">
        <f t="shared" si="287"/>
        <v>0.84595954179284594</v>
      </c>
      <c r="U1027" s="2"/>
      <c r="V1027" s="2"/>
      <c r="W1027" s="2"/>
      <c r="X1027" s="2"/>
      <c r="Y1027" s="2"/>
      <c r="Z1027" s="2"/>
      <c r="AA1027" s="2"/>
      <c r="AB1027" s="2">
        <v>4.5757467802784673</v>
      </c>
    </row>
    <row r="1028" spans="1:28" ht="14.5">
      <c r="A1028" s="17" t="s">
        <v>7</v>
      </c>
      <c r="B1028" s="47">
        <f t="shared" si="287"/>
        <v>2.6559611357643917</v>
      </c>
      <c r="C1028" s="47">
        <f t="shared" si="287"/>
        <v>3.3305461088157413</v>
      </c>
      <c r="D1028" s="47">
        <f t="shared" si="287"/>
        <v>3.7219943186160052</v>
      </c>
      <c r="E1028" s="47">
        <f t="shared" si="287"/>
        <v>3.879141784268322</v>
      </c>
      <c r="F1028" s="47">
        <f t="shared" si="287"/>
        <v>3.9834856251112805</v>
      </c>
      <c r="G1028" s="47">
        <f t="shared" si="287"/>
        <v>3.8304286646884615</v>
      </c>
      <c r="H1028" s="47">
        <f t="shared" si="287"/>
        <v>3.6078829004932658</v>
      </c>
      <c r="I1028" s="47">
        <f t="shared" si="287"/>
        <v>3.8590530571275439</v>
      </c>
      <c r="J1028" s="47">
        <f t="shared" si="287"/>
        <v>4.1241071585634792</v>
      </c>
      <c r="K1028" s="47">
        <f t="shared" si="287"/>
        <v>4.4039038663178349</v>
      </c>
      <c r="U1028" s="2"/>
      <c r="V1028" s="2"/>
      <c r="W1028" s="2"/>
      <c r="X1028" s="2"/>
      <c r="Y1028" s="2"/>
      <c r="Z1028" s="2"/>
      <c r="AA1028" s="2"/>
      <c r="AB1028" s="2">
        <v>8.1397797830539051</v>
      </c>
    </row>
    <row r="1029" spans="1:28" ht="14.5">
      <c r="A1029" s="17" t="s">
        <v>8</v>
      </c>
      <c r="B1029" s="47">
        <f t="shared" si="287"/>
        <v>2.939738435129243</v>
      </c>
      <c r="C1029" s="47">
        <f t="shared" si="287"/>
        <v>3.6773901013899426</v>
      </c>
      <c r="D1029" s="47">
        <f t="shared" si="287"/>
        <v>4.1507788701951531</v>
      </c>
      <c r="E1029" s="47">
        <f t="shared" si="287"/>
        <v>4.5835538424312681</v>
      </c>
      <c r="F1029" s="47">
        <f t="shared" si="287"/>
        <v>4.9351673061982453</v>
      </c>
      <c r="G1029" s="47">
        <f t="shared" si="287"/>
        <v>5.197458951573827</v>
      </c>
      <c r="H1029" s="47">
        <f t="shared" si="287"/>
        <v>5.2600750288225537</v>
      </c>
      <c r="I1029" s="47">
        <f t="shared" si="287"/>
        <v>5.9491698948442098</v>
      </c>
      <c r="J1029" s="47">
        <f t="shared" si="287"/>
        <v>6.7186309247747102</v>
      </c>
      <c r="K1029" s="47">
        <f t="shared" si="287"/>
        <v>7.57809789572054</v>
      </c>
      <c r="U1029" s="2"/>
      <c r="V1029" s="2"/>
      <c r="W1029" s="2"/>
      <c r="X1029" s="2"/>
      <c r="Y1029" s="2"/>
      <c r="Z1029" s="2"/>
    </row>
    <row r="1030" spans="1:28" ht="14.5">
      <c r="A1030" s="17" t="s">
        <v>89</v>
      </c>
      <c r="B1030" s="47">
        <f>SUM(B1020:B1029)</f>
        <v>35.488902767172576</v>
      </c>
      <c r="C1030" s="47">
        <f t="shared" ref="C1030:K1030" si="288">SUM(C1020:C1029)</f>
        <v>42.754795285871111</v>
      </c>
      <c r="D1030" s="47">
        <f t="shared" si="288"/>
        <v>47.454307279407971</v>
      </c>
      <c r="E1030" s="47">
        <f t="shared" si="288"/>
        <v>50.109935459538562</v>
      </c>
      <c r="F1030" s="47">
        <f t="shared" si="288"/>
        <v>52.220866963007978</v>
      </c>
      <c r="G1030" s="47">
        <f t="shared" si="288"/>
        <v>52.144630952546116</v>
      </c>
      <c r="H1030" s="47">
        <f t="shared" si="288"/>
        <v>48.803975040102124</v>
      </c>
      <c r="I1030" s="47">
        <f t="shared" si="288"/>
        <v>52.459584757146111</v>
      </c>
      <c r="J1030" s="47">
        <f t="shared" si="288"/>
        <v>56.477866722745254</v>
      </c>
      <c r="K1030" s="47">
        <f t="shared" si="288"/>
        <v>60.91311202463443</v>
      </c>
      <c r="U1030" s="2"/>
      <c r="V1030" s="2"/>
      <c r="W1030" s="2"/>
      <c r="X1030" s="2"/>
      <c r="Y1030" s="2"/>
      <c r="Z1030" s="2"/>
    </row>
    <row r="1032" spans="1:28">
      <c r="A1032" t="s">
        <v>284</v>
      </c>
      <c r="B1032">
        <v>80000</v>
      </c>
      <c r="C1032" s="8" t="s">
        <v>292</v>
      </c>
      <c r="E1032" s="12" t="s">
        <v>91</v>
      </c>
      <c r="H1032" s="8" t="s">
        <v>138</v>
      </c>
    </row>
    <row r="1034" spans="1:28">
      <c r="A1034" t="s">
        <v>88</v>
      </c>
    </row>
    <row r="1035" spans="1:28" ht="14.5">
      <c r="A1035" s="129"/>
      <c r="B1035" s="129">
        <v>2010</v>
      </c>
      <c r="C1035" s="129">
        <v>2020</v>
      </c>
      <c r="D1035" s="129">
        <v>2030</v>
      </c>
      <c r="E1035" s="129">
        <v>2040</v>
      </c>
      <c r="F1035" s="129">
        <v>2050</v>
      </c>
      <c r="G1035" s="129">
        <v>2060</v>
      </c>
      <c r="H1035" s="129">
        <v>2070</v>
      </c>
      <c r="I1035" s="129">
        <v>2080</v>
      </c>
      <c r="J1035" s="129">
        <v>2090</v>
      </c>
      <c r="K1035" s="129">
        <v>2100</v>
      </c>
    </row>
    <row r="1036" spans="1:28" ht="14.5">
      <c r="A1036" s="129" t="s">
        <v>5</v>
      </c>
      <c r="B1036" s="137">
        <f>B983/$B$1032</f>
        <v>5.8929417619213754E-3</v>
      </c>
      <c r="C1036" s="137">
        <f t="shared" ref="C1036:K1036" si="289">C983/$B$1032</f>
        <v>7.9128048724820994E-3</v>
      </c>
      <c r="D1036" s="137">
        <f t="shared" si="289"/>
        <v>1.0371821084200065E-2</v>
      </c>
      <c r="E1036" s="137">
        <f t="shared" si="289"/>
        <v>1.3329058902266112E-2</v>
      </c>
      <c r="F1036" s="137">
        <f t="shared" si="289"/>
        <v>1.7064101098572482E-2</v>
      </c>
      <c r="G1036" s="137">
        <f t="shared" si="289"/>
        <v>2.1696202916893212E-2</v>
      </c>
      <c r="H1036" s="137">
        <f t="shared" si="289"/>
        <v>2.7524592201021134E-2</v>
      </c>
      <c r="I1036" s="137">
        <f t="shared" si="289"/>
        <v>3.4512911882573993E-2</v>
      </c>
      <c r="J1036" s="137">
        <f t="shared" si="289"/>
        <v>4.3221055454680142E-2</v>
      </c>
      <c r="K1036" s="137">
        <f t="shared" si="289"/>
        <v>5.4072271187209822E-2</v>
      </c>
    </row>
    <row r="1037" spans="1:28" ht="14.5">
      <c r="A1037" s="129" t="s">
        <v>6</v>
      </c>
      <c r="B1037" s="137">
        <f t="shared" ref="B1037:K1045" si="290">B984/$B$1032</f>
        <v>2.1953509936627029E-2</v>
      </c>
      <c r="C1037" s="137">
        <f t="shared" si="290"/>
        <v>3.0061879896352662E-2</v>
      </c>
      <c r="D1037" s="137">
        <f t="shared" si="290"/>
        <v>3.8711875659035548E-2</v>
      </c>
      <c r="E1037" s="137">
        <f t="shared" si="290"/>
        <v>4.5847350460104075E-2</v>
      </c>
      <c r="F1037" s="137">
        <f t="shared" si="290"/>
        <v>5.3985685651846416E-2</v>
      </c>
      <c r="G1037" s="137">
        <f t="shared" si="290"/>
        <v>5.9874493660216556E-2</v>
      </c>
      <c r="H1037" s="137">
        <f t="shared" si="290"/>
        <v>6.6288380032219138E-2</v>
      </c>
      <c r="I1037" s="137">
        <f t="shared" si="290"/>
        <v>7.1493110684906283E-2</v>
      </c>
      <c r="J1037" s="137">
        <f t="shared" si="290"/>
        <v>7.7043604019879253E-2</v>
      </c>
      <c r="K1037" s="137">
        <f t="shared" si="290"/>
        <v>8.2962829877546329E-2</v>
      </c>
    </row>
    <row r="1038" spans="1:28" ht="14.5">
      <c r="A1038" s="129" t="s">
        <v>11</v>
      </c>
      <c r="B1038" s="137">
        <f t="shared" si="290"/>
        <v>1.8762285455986689E-2</v>
      </c>
      <c r="C1038" s="137">
        <f t="shared" si="290"/>
        <v>2.0833900341328822E-2</v>
      </c>
      <c r="D1038" s="137">
        <f t="shared" si="290"/>
        <v>2.3114434612168073E-2</v>
      </c>
      <c r="E1038" s="137">
        <f t="shared" si="290"/>
        <v>2.5016355610167362E-2</v>
      </c>
      <c r="F1038" s="137">
        <f t="shared" si="290"/>
        <v>2.7088668160524462E-2</v>
      </c>
      <c r="G1038" s="137">
        <f t="shared" si="290"/>
        <v>2.8708608632626722E-2</v>
      </c>
      <c r="H1038" s="137">
        <f t="shared" si="290"/>
        <v>3.0417333530654758E-2</v>
      </c>
      <c r="I1038" s="137">
        <f t="shared" si="290"/>
        <v>3.2382028646827925E-2</v>
      </c>
      <c r="J1038" s="137">
        <f t="shared" si="290"/>
        <v>3.4465306760290915E-2</v>
      </c>
      <c r="K1038" s="137">
        <f t="shared" si="290"/>
        <v>3.6674763676381367E-2</v>
      </c>
    </row>
    <row r="1039" spans="1:28" ht="14.5">
      <c r="A1039" s="129" t="s">
        <v>2</v>
      </c>
      <c r="B1039" s="137">
        <f t="shared" si="290"/>
        <v>4.3020920229219547E-3</v>
      </c>
      <c r="C1039" s="137">
        <f t="shared" si="290"/>
        <v>5.2446383118181505E-3</v>
      </c>
      <c r="D1039" s="137">
        <f t="shared" si="290"/>
        <v>6.5564911977226588E-3</v>
      </c>
      <c r="E1039" s="137">
        <f t="shared" si="290"/>
        <v>7.9919838180104452E-3</v>
      </c>
      <c r="F1039" s="137">
        <f t="shared" si="290"/>
        <v>9.6581227197793645E-3</v>
      </c>
      <c r="G1039" s="137">
        <f t="shared" si="290"/>
        <v>1.109504926398344E-2</v>
      </c>
      <c r="H1039" s="137">
        <f t="shared" si="290"/>
        <v>1.2703526780183947E-2</v>
      </c>
      <c r="I1039" s="137">
        <f t="shared" si="290"/>
        <v>1.3885806637233239E-2</v>
      </c>
      <c r="J1039" s="137">
        <f t="shared" si="290"/>
        <v>1.5160770282194173E-2</v>
      </c>
      <c r="K1039" s="137">
        <f t="shared" si="290"/>
        <v>1.6535683578974048E-2</v>
      </c>
    </row>
    <row r="1040" spans="1:28" ht="14.5">
      <c r="A1040" s="129" t="s">
        <v>3</v>
      </c>
      <c r="B1040" s="137">
        <f t="shared" si="290"/>
        <v>1.7406775278905964E-2</v>
      </c>
      <c r="C1040" s="137">
        <f t="shared" si="290"/>
        <v>2.1244144188948499E-2</v>
      </c>
      <c r="D1040" s="137">
        <f t="shared" si="290"/>
        <v>2.5235928550612099E-2</v>
      </c>
      <c r="E1040" s="137">
        <f t="shared" si="290"/>
        <v>2.9240541001588134E-2</v>
      </c>
      <c r="F1040" s="137">
        <f t="shared" si="290"/>
        <v>3.3817281444623259E-2</v>
      </c>
      <c r="G1040" s="137">
        <f t="shared" si="290"/>
        <v>3.771364078363585E-2</v>
      </c>
      <c r="H1040" s="137">
        <f t="shared" si="290"/>
        <v>4.2024666320966929E-2</v>
      </c>
      <c r="I1040" s="137">
        <f t="shared" si="290"/>
        <v>4.6336521368135354E-2</v>
      </c>
      <c r="J1040" s="137">
        <f t="shared" si="290"/>
        <v>5.106320220571018E-2</v>
      </c>
      <c r="K1040" s="137">
        <f t="shared" si="290"/>
        <v>5.6244617512091699E-2</v>
      </c>
    </row>
    <row r="1041" spans="1:20" ht="14.5">
      <c r="A1041" s="129" t="s">
        <v>4</v>
      </c>
      <c r="B1041" s="137">
        <f t="shared" si="290"/>
        <v>1.1860778820113318E-2</v>
      </c>
      <c r="C1041" s="137">
        <f t="shared" si="290"/>
        <v>1.5321090973059521E-2</v>
      </c>
      <c r="D1041" s="137">
        <f t="shared" si="290"/>
        <v>1.9290151586212612E-2</v>
      </c>
      <c r="E1041" s="137">
        <f t="shared" si="290"/>
        <v>2.3525233999584793E-2</v>
      </c>
      <c r="F1041" s="137">
        <f t="shared" si="290"/>
        <v>2.8667449433828363E-2</v>
      </c>
      <c r="G1041" s="137">
        <f t="shared" si="290"/>
        <v>3.3820306580427416E-2</v>
      </c>
      <c r="H1041" s="137">
        <f t="shared" si="290"/>
        <v>3.9884055220334433E-2</v>
      </c>
      <c r="I1041" s="137">
        <f t="shared" si="290"/>
        <v>4.4915646484025296E-2</v>
      </c>
      <c r="J1041" s="137">
        <f t="shared" si="290"/>
        <v>5.0574421753518825E-2</v>
      </c>
      <c r="K1041" s="137">
        <f t="shared" si="290"/>
        <v>5.6938559035835189E-2</v>
      </c>
    </row>
    <row r="1042" spans="1:20" ht="14.5">
      <c r="A1042" s="129" t="s">
        <v>0</v>
      </c>
      <c r="B1042" s="137">
        <f t="shared" si="290"/>
        <v>3.3135958870627084E-2</v>
      </c>
      <c r="C1042" s="137">
        <f t="shared" si="290"/>
        <v>3.8749030202315037E-2</v>
      </c>
      <c r="D1042" s="137">
        <f t="shared" si="290"/>
        <v>4.3889110880208713E-2</v>
      </c>
      <c r="E1042" s="137">
        <f t="shared" si="290"/>
        <v>4.7282659599110516E-2</v>
      </c>
      <c r="F1042" s="137">
        <f t="shared" si="290"/>
        <v>5.0860186201552741E-2</v>
      </c>
      <c r="G1042" s="137">
        <f t="shared" si="290"/>
        <v>5.4275395240540696E-2</v>
      </c>
      <c r="H1042" s="137">
        <f t="shared" si="290"/>
        <v>5.785826620803234E-2</v>
      </c>
      <c r="I1042" s="137">
        <f t="shared" si="290"/>
        <v>6.133255603572086E-2</v>
      </c>
      <c r="J1042" s="137">
        <f t="shared" si="290"/>
        <v>6.4964499579123688E-2</v>
      </c>
      <c r="K1042" s="137">
        <f t="shared" si="290"/>
        <v>6.8761250730204615E-2</v>
      </c>
    </row>
    <row r="1043" spans="1:20" ht="14.5">
      <c r="A1043" s="129" t="s">
        <v>1</v>
      </c>
      <c r="B1043" s="137">
        <f t="shared" si="290"/>
        <v>4.7024105832171609E-3</v>
      </c>
      <c r="C1043" s="137">
        <f t="shared" si="290"/>
        <v>5.00804112344546E-3</v>
      </c>
      <c r="D1043" s="137">
        <f t="shared" si="290"/>
        <v>5.2452895818600421E-3</v>
      </c>
      <c r="E1043" s="137">
        <f t="shared" si="290"/>
        <v>5.4003646917343655E-3</v>
      </c>
      <c r="F1043" s="137">
        <f t="shared" si="290"/>
        <v>5.559543780090187E-3</v>
      </c>
      <c r="G1043" s="137">
        <f t="shared" si="290"/>
        <v>5.6637616043012798E-3</v>
      </c>
      <c r="H1043" s="137">
        <f t="shared" si="290"/>
        <v>5.7697386359513332E-3</v>
      </c>
      <c r="I1043" s="137">
        <f t="shared" si="290"/>
        <v>6.0192531622192229E-3</v>
      </c>
      <c r="J1043" s="137">
        <f t="shared" si="290"/>
        <v>6.2785194982325045E-3</v>
      </c>
      <c r="K1043" s="137">
        <f t="shared" si="290"/>
        <v>6.5479187752813363E-3</v>
      </c>
    </row>
    <row r="1044" spans="1:20" ht="14.5">
      <c r="A1044" s="129" t="s">
        <v>7</v>
      </c>
      <c r="B1044" s="137">
        <f t="shared" si="290"/>
        <v>1.0054562134181912E-2</v>
      </c>
      <c r="C1044" s="137">
        <f t="shared" si="290"/>
        <v>1.2992876603535613E-2</v>
      </c>
      <c r="D1044" s="137">
        <f t="shared" si="290"/>
        <v>1.5950587195020061E-2</v>
      </c>
      <c r="E1044" s="137">
        <f t="shared" si="290"/>
        <v>1.8440995046046411E-2</v>
      </c>
      <c r="F1044" s="137">
        <f t="shared" si="290"/>
        <v>2.1260765591475061E-2</v>
      </c>
      <c r="G1044" s="137">
        <f t="shared" si="290"/>
        <v>2.3303385575072756E-2</v>
      </c>
      <c r="H1044" s="137">
        <f t="shared" si="290"/>
        <v>2.5518836708900899E-2</v>
      </c>
      <c r="I1044" s="137">
        <f t="shared" si="290"/>
        <v>2.8127919212765449E-2</v>
      </c>
      <c r="J1044" s="137">
        <f t="shared" si="290"/>
        <v>3.0976704620201339E-2</v>
      </c>
      <c r="K1044" s="137">
        <f t="shared" si="290"/>
        <v>3.4087215033574175E-2</v>
      </c>
    </row>
    <row r="1045" spans="1:20" ht="14.5">
      <c r="A1045" s="129" t="s">
        <v>8</v>
      </c>
      <c r="B1045" s="137">
        <f t="shared" si="290"/>
        <v>9.3976922707261022E-3</v>
      </c>
      <c r="C1045" s="137">
        <f t="shared" si="290"/>
        <v>1.2114364841717684E-2</v>
      </c>
      <c r="D1045" s="137">
        <f t="shared" si="290"/>
        <v>1.5309682287092792E-2</v>
      </c>
      <c r="E1045" s="137">
        <f t="shared" si="290"/>
        <v>1.9203265765693766E-2</v>
      </c>
      <c r="F1045" s="137">
        <f t="shared" si="290"/>
        <v>2.3927948771042092E-2</v>
      </c>
      <c r="G1045" s="137">
        <f t="shared" si="290"/>
        <v>2.9902045832400467E-2</v>
      </c>
      <c r="H1045" s="137">
        <f t="shared" si="290"/>
        <v>3.7204920292379227E-2</v>
      </c>
      <c r="I1045" s="137">
        <f t="shared" si="290"/>
        <v>4.3362391682106288E-2</v>
      </c>
      <c r="J1045" s="137">
        <f t="shared" si="290"/>
        <v>5.0464509676171873E-2</v>
      </c>
      <c r="K1045" s="137">
        <f t="shared" si="290"/>
        <v>5.8656196946661285E-2</v>
      </c>
    </row>
    <row r="1046" spans="1:20" ht="14.5">
      <c r="A1046" s="129" t="s">
        <v>89</v>
      </c>
      <c r="B1046" s="137">
        <f>SUM(B1036:B1045)</f>
        <v>0.13746900713522855</v>
      </c>
      <c r="C1046" s="137">
        <f t="shared" ref="C1046:K1046" si="291">SUM(C1036:C1045)</f>
        <v>0.16948277135500356</v>
      </c>
      <c r="D1046" s="137">
        <f t="shared" si="291"/>
        <v>0.20367537263413268</v>
      </c>
      <c r="E1046" s="137">
        <f t="shared" si="291"/>
        <v>0.23527780889430594</v>
      </c>
      <c r="F1046" s="137">
        <f t="shared" si="291"/>
        <v>0.27188975285333444</v>
      </c>
      <c r="G1046" s="137">
        <f t="shared" si="291"/>
        <v>0.30605289009009845</v>
      </c>
      <c r="H1046" s="137">
        <f t="shared" si="291"/>
        <v>0.34519431593064409</v>
      </c>
      <c r="I1046" s="137">
        <f t="shared" si="291"/>
        <v>0.3823681457965139</v>
      </c>
      <c r="J1046" s="137">
        <f t="shared" si="291"/>
        <v>0.42421259385000293</v>
      </c>
      <c r="K1046" s="137">
        <f t="shared" si="291"/>
        <v>0.4714813063537599</v>
      </c>
    </row>
    <row r="1049" spans="1:20" ht="14.5">
      <c r="A1049" s="34" t="s">
        <v>81</v>
      </c>
      <c r="B1049" s="35"/>
      <c r="C1049" s="35"/>
      <c r="D1049" s="35"/>
      <c r="E1049" s="35"/>
      <c r="F1049" s="35"/>
      <c r="G1049" s="35"/>
      <c r="H1049" s="35"/>
      <c r="I1049" s="35"/>
      <c r="J1049" s="35"/>
      <c r="K1049" s="35"/>
      <c r="L1049" s="35"/>
      <c r="M1049" s="35"/>
      <c r="N1049" s="35"/>
      <c r="O1049" s="35"/>
      <c r="P1049" s="35"/>
      <c r="Q1049" s="35"/>
      <c r="R1049" s="35"/>
      <c r="S1049" s="35"/>
      <c r="T1049" s="35"/>
    </row>
    <row r="1050" spans="1:20" hidden="1" outlineLevel="1"/>
    <row r="1051" spans="1:20" hidden="1" outlineLevel="1">
      <c r="A1051" t="s">
        <v>72</v>
      </c>
      <c r="B1051">
        <v>1990</v>
      </c>
      <c r="D1051" t="s">
        <v>73</v>
      </c>
      <c r="E1051">
        <v>1990</v>
      </c>
    </row>
    <row r="1052" spans="1:20" hidden="1" outlineLevel="1">
      <c r="A1052" t="s">
        <v>5</v>
      </c>
      <c r="B1052" s="3">
        <v>71</v>
      </c>
      <c r="D1052" t="s">
        <v>5</v>
      </c>
      <c r="E1052" s="2">
        <v>0</v>
      </c>
      <c r="F1052" s="8" t="s">
        <v>154</v>
      </c>
    </row>
    <row r="1053" spans="1:20" hidden="1" outlineLevel="1">
      <c r="A1053" t="s">
        <v>6</v>
      </c>
      <c r="B1053" s="3">
        <v>18</v>
      </c>
      <c r="D1053" t="s">
        <v>6</v>
      </c>
      <c r="E1053" s="2">
        <v>0</v>
      </c>
    </row>
    <row r="1054" spans="1:20" hidden="1" outlineLevel="1">
      <c r="A1054" t="s">
        <v>11</v>
      </c>
      <c r="B1054" s="3">
        <v>62.687005649717513</v>
      </c>
      <c r="C1054" s="1"/>
      <c r="D1054" t="s">
        <v>11</v>
      </c>
      <c r="E1054" s="2">
        <v>1.5008716707021792</v>
      </c>
    </row>
    <row r="1055" spans="1:20" hidden="1" outlineLevel="1">
      <c r="A1055" t="s">
        <v>2</v>
      </c>
      <c r="B1055" s="3">
        <v>11</v>
      </c>
      <c r="D1055" t="s">
        <v>2</v>
      </c>
      <c r="E1055" s="2">
        <v>0.1</v>
      </c>
    </row>
    <row r="1056" spans="1:20" hidden="1" outlineLevel="1">
      <c r="A1056" t="s">
        <v>3</v>
      </c>
      <c r="B1056" s="3">
        <v>60</v>
      </c>
      <c r="D1056" t="s">
        <v>3</v>
      </c>
      <c r="E1056" s="2">
        <v>0.4</v>
      </c>
    </row>
    <row r="1057" spans="1:39" ht="14.5" hidden="1" outlineLevel="1">
      <c r="A1057" t="s">
        <v>4</v>
      </c>
      <c r="B1057" s="3">
        <v>86</v>
      </c>
      <c r="D1057" t="s">
        <v>4</v>
      </c>
      <c r="E1057" s="2">
        <v>0.7</v>
      </c>
      <c r="N1057" s="25"/>
      <c r="O1057" s="25"/>
    </row>
    <row r="1058" spans="1:39" ht="14.5" hidden="1" outlineLevel="1">
      <c r="A1058" t="s">
        <v>0</v>
      </c>
      <c r="B1058" s="3">
        <v>32</v>
      </c>
      <c r="D1058" t="s">
        <v>0</v>
      </c>
      <c r="E1058" s="2">
        <v>0.4</v>
      </c>
      <c r="F1058" s="3"/>
      <c r="G1058" s="3"/>
      <c r="H1058" s="3"/>
      <c r="I1058" s="3"/>
      <c r="J1058" s="3"/>
      <c r="K1058" s="3"/>
      <c r="L1058" s="3"/>
      <c r="N1058" s="25"/>
      <c r="O1058" s="25"/>
    </row>
    <row r="1059" spans="1:39" ht="14.5" hidden="1" outlineLevel="1">
      <c r="A1059" t="s">
        <v>1</v>
      </c>
      <c r="B1059" s="3">
        <v>50</v>
      </c>
      <c r="D1059" t="s">
        <v>1</v>
      </c>
      <c r="E1059" s="2">
        <v>0.9</v>
      </c>
      <c r="N1059" s="25"/>
      <c r="O1059" s="25"/>
    </row>
    <row r="1060" spans="1:39" ht="14.5" hidden="1" outlineLevel="1">
      <c r="A1060" t="s">
        <v>7</v>
      </c>
      <c r="B1060" s="3">
        <v>50</v>
      </c>
      <c r="D1060" t="s">
        <v>7</v>
      </c>
      <c r="E1060" s="2">
        <v>0.3</v>
      </c>
      <c r="N1060" s="25"/>
      <c r="O1060" s="25"/>
    </row>
    <row r="1061" spans="1:39" ht="14.5" hidden="1" outlineLevel="1">
      <c r="A1061" t="s">
        <v>8</v>
      </c>
      <c r="B1061" s="3">
        <v>60</v>
      </c>
      <c r="D1061" t="s">
        <v>8</v>
      </c>
      <c r="E1061" s="2">
        <v>0.3</v>
      </c>
      <c r="F1061" s="2"/>
      <c r="G1061" s="2"/>
      <c r="H1061" s="2"/>
      <c r="I1061" s="2"/>
      <c r="J1061" s="2"/>
      <c r="K1061" s="2"/>
      <c r="N1061" s="25"/>
      <c r="O1061" s="25"/>
    </row>
    <row r="1062" spans="1:39" hidden="1" outlineLevel="1"/>
    <row r="1063" spans="1:39" ht="14.5" hidden="1" outlineLevel="1">
      <c r="A1063" s="54" t="s">
        <v>82</v>
      </c>
      <c r="B1063" s="5" t="s">
        <v>218</v>
      </c>
      <c r="C1063" s="5"/>
      <c r="D1063" s="5"/>
      <c r="E1063" s="5"/>
      <c r="F1063" s="5"/>
      <c r="G1063" s="5"/>
      <c r="H1063" s="5"/>
      <c r="I1063" s="5"/>
      <c r="J1063" s="5"/>
      <c r="K1063" s="5"/>
      <c r="M1063" t="s">
        <v>203</v>
      </c>
    </row>
    <row r="1064" spans="1:39" ht="14.5" hidden="1" outlineLevel="1">
      <c r="A1064" s="23" t="s">
        <v>63</v>
      </c>
      <c r="B1064" s="59"/>
      <c r="C1064" s="23"/>
      <c r="D1064" s="59"/>
      <c r="E1064" s="59"/>
      <c r="F1064" s="59"/>
      <c r="G1064" s="59"/>
      <c r="H1064" s="59"/>
      <c r="I1064" s="59"/>
      <c r="J1064" s="59"/>
      <c r="K1064" s="75"/>
      <c r="L1064" s="5"/>
      <c r="M1064" t="s">
        <v>202</v>
      </c>
      <c r="O1064" t="s">
        <v>63</v>
      </c>
    </row>
    <row r="1065" spans="1:39" ht="14.5" hidden="1" outlineLevel="1">
      <c r="A1065" s="23"/>
      <c r="B1065" s="69">
        <v>2010</v>
      </c>
      <c r="C1065" s="69">
        <v>2020</v>
      </c>
      <c r="D1065" s="69">
        <v>2030</v>
      </c>
      <c r="E1065" s="69">
        <v>2040</v>
      </c>
      <c r="F1065" s="69">
        <v>2050</v>
      </c>
      <c r="G1065" s="69">
        <v>2060</v>
      </c>
      <c r="H1065" s="69">
        <v>2070</v>
      </c>
      <c r="I1065" s="69">
        <v>2080</v>
      </c>
      <c r="J1065" s="69">
        <v>2090</v>
      </c>
      <c r="K1065" s="69">
        <v>2100</v>
      </c>
      <c r="L1065" s="32"/>
      <c r="M1065" s="69">
        <v>2010</v>
      </c>
      <c r="N1065" s="69">
        <v>2018</v>
      </c>
      <c r="O1065" s="69">
        <v>2010</v>
      </c>
      <c r="P1065" s="69">
        <v>2018</v>
      </c>
    </row>
    <row r="1066" spans="1:39" ht="14.5" hidden="1" outlineLevel="1">
      <c r="A1066" s="23" t="s">
        <v>5</v>
      </c>
      <c r="B1066" s="121">
        <v>2.14</v>
      </c>
      <c r="C1066" s="121">
        <f t="shared" ref="C1066:K1066" si="292">B1066+(C53-$B53)*$B$1077*0.6</f>
        <v>4.2156042162917426</v>
      </c>
      <c r="D1066" s="121">
        <f t="shared" si="292"/>
        <v>10.117412184143936</v>
      </c>
      <c r="E1066" s="121">
        <f t="shared" si="292"/>
        <v>22.907354789100587</v>
      </c>
      <c r="F1066" s="121">
        <f t="shared" si="292"/>
        <v>46.501083505122303</v>
      </c>
      <c r="G1066" s="121">
        <f t="shared" si="292"/>
        <v>85.166758876982556</v>
      </c>
      <c r="H1066" s="121">
        <f t="shared" si="292"/>
        <v>142.63538003202953</v>
      </c>
      <c r="I1066" s="121">
        <f t="shared" si="292"/>
        <v>221.55779505037481</v>
      </c>
      <c r="J1066" s="121">
        <f t="shared" si="292"/>
        <v>325.29796556343507</v>
      </c>
      <c r="K1066" s="121">
        <f t="shared" si="292"/>
        <v>458.80304279002769</v>
      </c>
      <c r="L1066" s="6"/>
      <c r="M1066">
        <v>2138.2313787628086</v>
      </c>
      <c r="N1066">
        <v>3585.901849453528</v>
      </c>
      <c r="O1066" s="2">
        <f>M1066/1000</f>
        <v>2.1382313787628084</v>
      </c>
      <c r="P1066" s="2">
        <f>N1066/1000</f>
        <v>3.5859018494535282</v>
      </c>
      <c r="Q1066" s="2"/>
      <c r="R1066" s="2"/>
      <c r="S1066" s="2"/>
      <c r="T1066" s="2"/>
      <c r="U1066" s="2"/>
      <c r="V1066" s="2"/>
      <c r="W1066" s="2"/>
      <c r="X1066" s="2"/>
      <c r="Y1066" s="2"/>
      <c r="Z1066" s="2"/>
      <c r="AB1066" s="2"/>
      <c r="AC1066" s="2"/>
      <c r="AD1066" s="2"/>
      <c r="AE1066" s="2"/>
      <c r="AF1066" s="2"/>
      <c r="AG1066" s="2"/>
      <c r="AH1066" s="2"/>
      <c r="AI1066" s="2"/>
      <c r="AJ1066" s="2"/>
      <c r="AK1066" s="2"/>
      <c r="AL1066" s="2"/>
      <c r="AM1066" s="2"/>
    </row>
    <row r="1067" spans="1:39" ht="14.5" hidden="1" outlineLevel="1">
      <c r="A1067" s="23" t="s">
        <v>6</v>
      </c>
      <c r="B1067" s="121">
        <f>O1073-B1073-B1074</f>
        <v>61.874244968818374</v>
      </c>
      <c r="C1067" s="121">
        <f t="shared" ref="C1067:K1067" si="293">B1067+(C54-$B54)*$B$1077*0.2</f>
        <v>70.726051095521527</v>
      </c>
      <c r="D1067" s="121">
        <f t="shared" si="293"/>
        <v>88.965975715171965</v>
      </c>
      <c r="E1067" s="121">
        <f t="shared" si="293"/>
        <v>114.43465632340299</v>
      </c>
      <c r="F1067" s="121">
        <f t="shared" si="293"/>
        <v>145.62094167963494</v>
      </c>
      <c r="G1067" s="121">
        <f t="shared" si="293"/>
        <v>181.42629127996318</v>
      </c>
      <c r="H1067" s="121">
        <f t="shared" si="293"/>
        <v>220.56063251433017</v>
      </c>
      <c r="I1067" s="121">
        <f t="shared" si="293"/>
        <v>261.78132003255519</v>
      </c>
      <c r="J1067" s="121">
        <f t="shared" si="293"/>
        <v>303.73843900296026</v>
      </c>
      <c r="K1067" s="121">
        <f t="shared" si="293"/>
        <v>344.44304263944042</v>
      </c>
      <c r="L1067" s="6"/>
      <c r="O1067" s="2">
        <f t="shared" ref="O1067:P1076" si="294">M1067/1000</f>
        <v>0</v>
      </c>
      <c r="P1067" s="2">
        <f t="shared" si="294"/>
        <v>0</v>
      </c>
      <c r="Q1067" s="2"/>
      <c r="R1067" s="2"/>
      <c r="S1067" s="2"/>
      <c r="T1067" s="2"/>
      <c r="U1067" s="2"/>
      <c r="V1067" s="2"/>
      <c r="W1067" s="2"/>
      <c r="X1067" s="2"/>
      <c r="Y1067" s="2"/>
      <c r="Z1067" s="2"/>
      <c r="AB1067" s="2"/>
      <c r="AC1067" s="2"/>
      <c r="AD1067" s="2"/>
      <c r="AE1067" s="2"/>
      <c r="AF1067" s="2"/>
      <c r="AG1067" s="2"/>
      <c r="AH1067" s="2"/>
      <c r="AI1067" s="2"/>
      <c r="AJ1067" s="2"/>
      <c r="AK1067" s="2"/>
      <c r="AL1067" s="2"/>
      <c r="AM1067" s="2"/>
    </row>
    <row r="1068" spans="1:39" ht="14.5" hidden="1" outlineLevel="1">
      <c r="A1068" s="23" t="s">
        <v>11</v>
      </c>
      <c r="B1068" s="64">
        <f>[9]air!D37</f>
        <v>36.260860063612135</v>
      </c>
      <c r="C1068" s="121">
        <f t="shared" ref="C1068:K1068" si="295">B1068+(C55-$B55)*$B$1077*0.6</f>
        <v>43.750034533673904</v>
      </c>
      <c r="D1068" s="121">
        <f t="shared" si="295"/>
        <v>64.718963638931029</v>
      </c>
      <c r="E1068" s="121">
        <f t="shared" si="295"/>
        <v>102.38341768812072</v>
      </c>
      <c r="F1068" s="121">
        <f t="shared" si="295"/>
        <v>158.98736327921915</v>
      </c>
      <c r="G1068" s="121">
        <f t="shared" si="295"/>
        <v>237.36353536125523</v>
      </c>
      <c r="H1068" s="121">
        <f t="shared" si="295"/>
        <v>340.50049879005587</v>
      </c>
      <c r="I1068" s="121">
        <f t="shared" si="295"/>
        <v>470.77174760204338</v>
      </c>
      <c r="J1068" s="121">
        <f t="shared" si="295"/>
        <v>630.8351668040458</v>
      </c>
      <c r="K1068" s="121">
        <f t="shared" si="295"/>
        <v>823.70050568134866</v>
      </c>
      <c r="L1068" s="6"/>
      <c r="M1068">
        <v>40845.057469514337</v>
      </c>
      <c r="N1068">
        <v>52988.060149338788</v>
      </c>
      <c r="O1068" s="2">
        <f t="shared" si="294"/>
        <v>40.845057469514337</v>
      </c>
      <c r="P1068" s="2">
        <f t="shared" si="294"/>
        <v>52.988060149338786</v>
      </c>
      <c r="Q1068" s="2" t="s">
        <v>205</v>
      </c>
      <c r="R1068" s="2"/>
      <c r="S1068" s="2"/>
      <c r="T1068" s="2"/>
      <c r="U1068" s="2"/>
      <c r="V1068" s="2"/>
      <c r="W1068" s="2"/>
      <c r="X1068" s="2"/>
      <c r="Y1068" s="2"/>
      <c r="Z1068" s="2"/>
      <c r="AB1068" s="2"/>
      <c r="AC1068" s="2"/>
      <c r="AD1068" s="2"/>
      <c r="AE1068" s="2"/>
      <c r="AF1068" s="2"/>
      <c r="AG1068" s="2"/>
      <c r="AH1068" s="2"/>
      <c r="AI1068" s="2"/>
      <c r="AJ1068" s="2"/>
      <c r="AK1068" s="2"/>
      <c r="AL1068" s="2"/>
      <c r="AM1068" s="2"/>
    </row>
    <row r="1069" spans="1:39" ht="14.5" hidden="1" outlineLevel="1">
      <c r="A1069" s="23" t="s">
        <v>2</v>
      </c>
      <c r="B1069" s="64">
        <f>[9]air!D38</f>
        <v>3.2554784118075411</v>
      </c>
      <c r="C1069" s="121">
        <f t="shared" ref="C1069:K1069" si="296">B1069+(C56-$B56)*$B$1077*0.6</f>
        <v>6.730392378141036</v>
      </c>
      <c r="D1069" s="121">
        <f t="shared" si="296"/>
        <v>13.968700240294812</v>
      </c>
      <c r="E1069" s="121">
        <f t="shared" si="296"/>
        <v>23.990561757272722</v>
      </c>
      <c r="F1069" s="121">
        <f t="shared" si="296"/>
        <v>36.268501519607057</v>
      </c>
      <c r="G1069" s="121">
        <f t="shared" si="296"/>
        <v>51.30308623513897</v>
      </c>
      <c r="H1069" s="121">
        <f t="shared" si="296"/>
        <v>69.727766158736443</v>
      </c>
      <c r="I1069" s="121">
        <f t="shared" si="296"/>
        <v>91.688514983808304</v>
      </c>
      <c r="J1069" s="121">
        <f t="shared" si="296"/>
        <v>117.00303823241066</v>
      </c>
      <c r="K1069" s="121">
        <f t="shared" si="296"/>
        <v>145.36022397083843</v>
      </c>
      <c r="L1069" s="6"/>
      <c r="O1069" s="2">
        <f t="shared" si="294"/>
        <v>0</v>
      </c>
      <c r="P1069" s="2">
        <f t="shared" si="294"/>
        <v>0</v>
      </c>
      <c r="Q1069" s="2"/>
      <c r="R1069" s="2"/>
      <c r="S1069" s="2"/>
      <c r="T1069" s="2"/>
      <c r="U1069" s="2"/>
      <c r="V1069" s="2"/>
      <c r="W1069" s="2"/>
      <c r="X1069" s="2"/>
      <c r="Y1069" s="2"/>
      <c r="Z1069" s="2"/>
      <c r="AB1069" s="2"/>
      <c r="AC1069" s="2"/>
      <c r="AD1069" s="2"/>
      <c r="AE1069" s="2"/>
      <c r="AF1069" s="2"/>
      <c r="AG1069" s="2"/>
      <c r="AH1069" s="2"/>
      <c r="AI1069" s="2"/>
      <c r="AJ1069" s="2"/>
      <c r="AK1069" s="2"/>
      <c r="AL1069" s="2"/>
      <c r="AM1069" s="2"/>
    </row>
    <row r="1070" spans="1:39" ht="14.5" hidden="1" outlineLevel="1">
      <c r="A1070" s="23" t="s">
        <v>3</v>
      </c>
      <c r="B1070" s="64">
        <f>O1070</f>
        <v>5.1329629579027065</v>
      </c>
      <c r="C1070" s="121">
        <f t="shared" ref="C1070:K1070" si="297">B1070+(C57-$B57)*$B$1077*0.6</f>
        <v>9.3842170863630532</v>
      </c>
      <c r="D1070" s="121">
        <f t="shared" si="297"/>
        <v>19.059206638828947</v>
      </c>
      <c r="E1070" s="121">
        <f t="shared" si="297"/>
        <v>35.520283304589228</v>
      </c>
      <c r="F1070" s="121">
        <f t="shared" si="297"/>
        <v>59.807035365081546</v>
      </c>
      <c r="G1070" s="121">
        <f t="shared" si="297"/>
        <v>91.867299320345097</v>
      </c>
      <c r="H1070" s="121">
        <f t="shared" si="297"/>
        <v>132.04615959867158</v>
      </c>
      <c r="I1070" s="121">
        <f t="shared" si="297"/>
        <v>180.87596257003361</v>
      </c>
      <c r="J1070" s="121">
        <f t="shared" si="297"/>
        <v>238.04151381839904</v>
      </c>
      <c r="K1070" s="121">
        <f t="shared" si="297"/>
        <v>301.9533835828625</v>
      </c>
      <c r="L1070" s="6"/>
      <c r="M1070">
        <v>5132.9629579027069</v>
      </c>
      <c r="N1070">
        <v>6389.2783354336625</v>
      </c>
      <c r="O1070" s="2">
        <f t="shared" si="294"/>
        <v>5.1329629579027065</v>
      </c>
      <c r="P1070" s="2">
        <f t="shared" si="294"/>
        <v>6.3892783354336622</v>
      </c>
      <c r="Q1070" s="2"/>
      <c r="R1070" s="2"/>
      <c r="S1070" s="2"/>
      <c r="T1070" s="2"/>
      <c r="U1070" s="2"/>
      <c r="V1070" s="2"/>
      <c r="W1070" s="2"/>
      <c r="X1070" s="2"/>
      <c r="Y1070" s="2"/>
      <c r="Z1070" s="2"/>
      <c r="AB1070" s="2"/>
      <c r="AC1070" s="2"/>
      <c r="AD1070" s="2"/>
      <c r="AE1070" s="2"/>
      <c r="AF1070" s="2"/>
      <c r="AG1070" s="2"/>
      <c r="AH1070" s="2"/>
      <c r="AI1070" s="2"/>
      <c r="AJ1070" s="2"/>
      <c r="AK1070" s="2"/>
      <c r="AL1070" s="2"/>
      <c r="AM1070" s="2"/>
    </row>
    <row r="1071" spans="1:39" ht="14.5" hidden="1" outlineLevel="1">
      <c r="A1071" s="23" t="s">
        <v>4</v>
      </c>
      <c r="B1071" s="121">
        <f>O1071</f>
        <v>16.736950171039449</v>
      </c>
      <c r="C1071" s="121">
        <f t="shared" ref="C1071:K1071" si="298">B1071+(C58-$B58)*$B$1077*0.6</f>
        <v>19.348694262372049</v>
      </c>
      <c r="D1071" s="121">
        <f t="shared" si="298"/>
        <v>25.981122937877281</v>
      </c>
      <c r="E1071" s="121">
        <f t="shared" si="298"/>
        <v>38.14998644672211</v>
      </c>
      <c r="F1071" s="121">
        <f t="shared" si="298"/>
        <v>56.646203519276114</v>
      </c>
      <c r="G1071" s="121">
        <f t="shared" si="298"/>
        <v>81.91414997149532</v>
      </c>
      <c r="H1071" s="121">
        <f t="shared" si="298"/>
        <v>114.65880737350614</v>
      </c>
      <c r="I1071" s="121">
        <f t="shared" si="298"/>
        <v>156.01619268372713</v>
      </c>
      <c r="J1071" s="121">
        <f t="shared" si="298"/>
        <v>207.05829608225508</v>
      </c>
      <c r="K1071" s="121">
        <f t="shared" si="298"/>
        <v>268.16210098269136</v>
      </c>
      <c r="L1071" s="6"/>
      <c r="M1071">
        <v>16736.950171039451</v>
      </c>
      <c r="N1071">
        <v>33158.033962691166</v>
      </c>
      <c r="O1071" s="2">
        <f t="shared" si="294"/>
        <v>16.736950171039449</v>
      </c>
      <c r="P1071" s="2">
        <f t="shared" si="294"/>
        <v>33.158033962691164</v>
      </c>
      <c r="Q1071" s="2" t="s">
        <v>206</v>
      </c>
      <c r="R1071" s="2"/>
      <c r="S1071" s="2"/>
      <c r="T1071" s="2" t="s">
        <v>213</v>
      </c>
      <c r="U1071" s="122" t="s">
        <v>214</v>
      </c>
      <c r="V1071" s="2"/>
      <c r="W1071" s="2"/>
      <c r="X1071" s="2"/>
      <c r="Y1071" s="2"/>
      <c r="Z1071" s="2"/>
      <c r="AB1071" s="2"/>
      <c r="AC1071" s="2"/>
      <c r="AD1071" s="2"/>
      <c r="AE1071" s="2"/>
      <c r="AF1071" s="2"/>
      <c r="AG1071" s="2"/>
      <c r="AH1071" s="2"/>
      <c r="AI1071" s="2"/>
      <c r="AJ1071" s="2"/>
      <c r="AK1071" s="2"/>
      <c r="AL1071" s="2"/>
      <c r="AM1071" s="2"/>
    </row>
    <row r="1072" spans="1:39" ht="14.5" hidden="1" outlineLevel="1">
      <c r="A1072" s="23" t="s">
        <v>0</v>
      </c>
      <c r="B1072" s="121">
        <f>O1072</f>
        <v>41.310584636350015</v>
      </c>
      <c r="C1072" s="121">
        <f t="shared" ref="C1072:K1072" si="299">B1072+(C59-$B59)*$B$1077*0.6</f>
        <v>46.430601567406171</v>
      </c>
      <c r="D1072" s="121">
        <f t="shared" si="299"/>
        <v>61.128871301662514</v>
      </c>
      <c r="E1072" s="121">
        <f t="shared" si="299"/>
        <v>88.855854491192446</v>
      </c>
      <c r="F1072" s="121">
        <f t="shared" si="299"/>
        <v>132.87978843123076</v>
      </c>
      <c r="G1072" s="121">
        <f t="shared" si="299"/>
        <v>197.01441114187287</v>
      </c>
      <c r="H1072" s="121">
        <f t="shared" si="299"/>
        <v>286.02809541103721</v>
      </c>
      <c r="I1072" s="121">
        <f t="shared" si="299"/>
        <v>404.75127053510482</v>
      </c>
      <c r="J1072" s="121">
        <f t="shared" si="299"/>
        <v>557.4143006613491</v>
      </c>
      <c r="K1072" s="121">
        <f t="shared" si="299"/>
        <v>747.81455585289279</v>
      </c>
      <c r="L1072" s="6"/>
      <c r="M1072">
        <v>41310.584636350017</v>
      </c>
      <c r="N1072">
        <v>46419.368215999995</v>
      </c>
      <c r="O1072" s="2">
        <f t="shared" si="294"/>
        <v>41.310584636350015</v>
      </c>
      <c r="P1072" s="2">
        <f t="shared" si="294"/>
        <v>46.419368215999995</v>
      </c>
      <c r="Q1072" s="2"/>
      <c r="R1072" s="2"/>
      <c r="S1072" s="2"/>
      <c r="T1072" s="2" t="s">
        <v>215</v>
      </c>
      <c r="U1072" s="2" t="s">
        <v>216</v>
      </c>
      <c r="V1072" s="2"/>
      <c r="W1072" s="2"/>
      <c r="X1072" s="2"/>
      <c r="Y1072" s="2"/>
      <c r="Z1072" s="2"/>
      <c r="AB1072" s="2"/>
      <c r="AC1072" s="2"/>
      <c r="AD1072" s="2"/>
      <c r="AE1072" s="2"/>
      <c r="AF1072" s="2"/>
      <c r="AG1072" s="2"/>
      <c r="AH1072" s="2"/>
      <c r="AI1072" s="2"/>
      <c r="AJ1072" s="2"/>
      <c r="AK1072" s="2"/>
      <c r="AL1072" s="2"/>
      <c r="AM1072" s="2"/>
    </row>
    <row r="1073" spans="1:39" ht="14.5" hidden="1" outlineLevel="1">
      <c r="A1073" s="23" t="s">
        <v>1</v>
      </c>
      <c r="B1073" s="64">
        <f>[9]air!D42</f>
        <v>7.1936140336386982</v>
      </c>
      <c r="C1073" s="121">
        <f t="shared" ref="C1073:K1073" si="300">B1073+(C60-$B60)*$B$1077*0.6</f>
        <v>7.3875441182171695</v>
      </c>
      <c r="D1073" s="121">
        <f t="shared" si="300"/>
        <v>8.5221487288496451</v>
      </c>
      <c r="E1073" s="121">
        <f t="shared" si="300"/>
        <v>11.109047436184317</v>
      </c>
      <c r="F1073" s="121">
        <f t="shared" si="300"/>
        <v>15.446096279149067</v>
      </c>
      <c r="G1073" s="121">
        <f t="shared" si="300"/>
        <v>21.821485133062506</v>
      </c>
      <c r="H1073" s="121">
        <f t="shared" si="300"/>
        <v>30.498719676161905</v>
      </c>
      <c r="I1073" s="121">
        <f t="shared" si="300"/>
        <v>41.57491149616547</v>
      </c>
      <c r="J1073" s="121">
        <f t="shared" si="300"/>
        <v>55.295601503926108</v>
      </c>
      <c r="K1073" s="121">
        <f t="shared" si="300"/>
        <v>72.139297958493344</v>
      </c>
      <c r="L1073" s="6"/>
      <c r="M1073">
        <v>73279.540525627366</v>
      </c>
      <c r="N1073">
        <v>74702.38641464083</v>
      </c>
      <c r="O1073" s="2">
        <f t="shared" si="294"/>
        <v>73.279540525627368</v>
      </c>
      <c r="P1073" s="2">
        <f t="shared" si="294"/>
        <v>74.702386414640827</v>
      </c>
      <c r="Q1073" s="2" t="s">
        <v>204</v>
      </c>
      <c r="R1073" s="2"/>
      <c r="S1073" s="2"/>
      <c r="T1073" s="2"/>
      <c r="U1073" s="2"/>
      <c r="V1073" s="2"/>
      <c r="W1073" s="2"/>
      <c r="X1073" s="2"/>
      <c r="Y1073" s="2"/>
      <c r="Z1073" s="2"/>
      <c r="AB1073" s="2"/>
      <c r="AC1073" s="2"/>
      <c r="AD1073" s="2"/>
      <c r="AE1073" s="2"/>
      <c r="AF1073" s="2"/>
      <c r="AG1073" s="2"/>
      <c r="AH1073" s="2"/>
      <c r="AI1073" s="2"/>
      <c r="AJ1073" s="2"/>
      <c r="AK1073" s="2"/>
      <c r="AL1073" s="2"/>
      <c r="AM1073" s="2"/>
    </row>
    <row r="1074" spans="1:39" ht="14.5" hidden="1" outlineLevel="1">
      <c r="A1074" s="23" t="s">
        <v>7</v>
      </c>
      <c r="B1074" s="64">
        <f>[9]air!D43</f>
        <v>4.2116815231702986</v>
      </c>
      <c r="C1074" s="121">
        <f t="shared" ref="C1074:K1074" si="301">B1074+(C61-$B61)*$B$1077*0.6</f>
        <v>7.7835147889650838</v>
      </c>
      <c r="D1074" s="121">
        <f t="shared" si="301"/>
        <v>16.825458321471178</v>
      </c>
      <c r="E1074" s="121">
        <f t="shared" si="301"/>
        <v>32.917041866428008</v>
      </c>
      <c r="F1074" s="121">
        <f t="shared" si="301"/>
        <v>57.79662276066037</v>
      </c>
      <c r="G1074" s="121">
        <f t="shared" si="301"/>
        <v>91.825191503614619</v>
      </c>
      <c r="H1074" s="121">
        <f t="shared" si="301"/>
        <v>135.5891092307551</v>
      </c>
      <c r="I1074" s="121">
        <f t="shared" si="301"/>
        <v>189.1156810670447</v>
      </c>
      <c r="J1074" s="121">
        <f t="shared" si="301"/>
        <v>251.84233435857885</v>
      </c>
      <c r="K1074" s="121">
        <f t="shared" si="301"/>
        <v>323.69172363974735</v>
      </c>
      <c r="L1074" s="6"/>
      <c r="O1074" s="2">
        <f t="shared" si="294"/>
        <v>0</v>
      </c>
      <c r="P1074" s="2">
        <f t="shared" si="294"/>
        <v>0</v>
      </c>
      <c r="Q1074" s="2"/>
      <c r="R1074" s="2"/>
      <c r="S1074" s="2"/>
      <c r="T1074" s="2"/>
      <c r="U1074" s="2"/>
      <c r="V1074" s="2"/>
      <c r="W1074" s="2"/>
      <c r="X1074" s="2"/>
      <c r="Y1074" s="2"/>
      <c r="Z1074" s="2"/>
      <c r="AB1074" s="2"/>
      <c r="AC1074" s="2"/>
      <c r="AD1074" s="2"/>
      <c r="AE1074" s="2"/>
      <c r="AF1074" s="2"/>
      <c r="AG1074" s="2"/>
      <c r="AH1074" s="2"/>
      <c r="AI1074" s="2"/>
      <c r="AJ1074" s="2"/>
      <c r="AK1074" s="2"/>
      <c r="AL1074" s="2"/>
      <c r="AM1074" s="2"/>
    </row>
    <row r="1075" spans="1:39" ht="14.5" hidden="1" outlineLevel="1">
      <c r="A1075" s="23" t="s">
        <v>8</v>
      </c>
      <c r="B1075" s="64">
        <f>[9]air!D44</f>
        <v>3.2514843291201081</v>
      </c>
      <c r="C1075" s="121">
        <f t="shared" ref="C1075:K1075" si="302">B1075+(C62-$B62)*$B$1077*0.2</f>
        <v>7.1072142537216916</v>
      </c>
      <c r="D1075" s="121">
        <f t="shared" si="302"/>
        <v>17.770290270975629</v>
      </c>
      <c r="E1075" s="121">
        <f t="shared" si="302"/>
        <v>35.864640016140228</v>
      </c>
      <c r="F1075" s="121">
        <f t="shared" si="302"/>
        <v>61.374354716846909</v>
      </c>
      <c r="G1075" s="121">
        <f t="shared" si="302"/>
        <v>94.289063090894516</v>
      </c>
      <c r="H1075" s="121">
        <f t="shared" si="302"/>
        <v>135.42324522585886</v>
      </c>
      <c r="I1075" s="121">
        <f t="shared" si="302"/>
        <v>185.16086950257716</v>
      </c>
      <c r="J1075" s="121">
        <f t="shared" si="302"/>
        <v>242.907740303427</v>
      </c>
      <c r="K1075" s="121">
        <f t="shared" si="302"/>
        <v>307.2645367219281</v>
      </c>
      <c r="L1075" s="6"/>
      <c r="M1075">
        <v>2582.299938773187</v>
      </c>
      <c r="N1075">
        <v>3464.1661365498908</v>
      </c>
      <c r="O1075" s="2">
        <f t="shared" si="294"/>
        <v>2.5822999387731871</v>
      </c>
      <c r="P1075" s="2">
        <f t="shared" si="294"/>
        <v>3.4641661365498906</v>
      </c>
      <c r="Q1075" s="2"/>
      <c r="R1075" s="2"/>
      <c r="S1075" s="2"/>
      <c r="T1075" s="2"/>
      <c r="U1075" s="2"/>
      <c r="V1075" s="2"/>
      <c r="W1075" s="2"/>
      <c r="X1075" s="2"/>
      <c r="Y1075" s="2"/>
      <c r="Z1075" s="2"/>
      <c r="AB1075" s="2"/>
      <c r="AC1075" s="2"/>
      <c r="AD1075" s="2"/>
      <c r="AE1075" s="2"/>
      <c r="AF1075" s="2"/>
      <c r="AG1075" s="2"/>
      <c r="AH1075" s="2"/>
      <c r="AI1075" s="2"/>
      <c r="AJ1075" s="2"/>
      <c r="AK1075" s="2"/>
      <c r="AL1075" s="2"/>
      <c r="AM1075" s="2"/>
    </row>
    <row r="1076" spans="1:39" ht="14.5" hidden="1" outlineLevel="1">
      <c r="A1076" s="23" t="s">
        <v>89</v>
      </c>
      <c r="B1076" s="64">
        <f>SUM(B1066:B1075)</f>
        <v>181.36786109545932</v>
      </c>
      <c r="C1076" s="64">
        <f t="shared" ref="C1076:K1076" si="303">SUM(C1066:C1075)</f>
        <v>222.8638683006734</v>
      </c>
      <c r="D1076" s="64">
        <f t="shared" si="303"/>
        <v>327.05814997820693</v>
      </c>
      <c r="E1076" s="64">
        <f t="shared" si="303"/>
        <v>506.13284411915328</v>
      </c>
      <c r="F1076" s="64">
        <f t="shared" si="303"/>
        <v>771.32799105582831</v>
      </c>
      <c r="G1076" s="64">
        <f t="shared" si="303"/>
        <v>1133.991271914625</v>
      </c>
      <c r="H1076" s="64">
        <f t="shared" si="303"/>
        <v>1607.6684140111429</v>
      </c>
      <c r="I1076" s="64">
        <f t="shared" si="303"/>
        <v>2203.2942655234347</v>
      </c>
      <c r="J1076" s="64">
        <f t="shared" si="303"/>
        <v>2929.434396330787</v>
      </c>
      <c r="K1076" s="64">
        <f t="shared" si="303"/>
        <v>3793.3324138202702</v>
      </c>
      <c r="L1076" s="6"/>
      <c r="M1076">
        <v>182025.6270779699</v>
      </c>
      <c r="N1076">
        <v>220707.19506410795</v>
      </c>
      <c r="O1076" s="2">
        <f t="shared" si="294"/>
        <v>182.02562707796989</v>
      </c>
      <c r="P1076" s="2">
        <f t="shared" si="294"/>
        <v>220.70719506410794</v>
      </c>
      <c r="Q1076" s="2"/>
      <c r="R1076" s="2"/>
      <c r="S1076" s="2"/>
      <c r="T1076" s="2"/>
      <c r="U1076" s="2"/>
      <c r="V1076" s="2"/>
      <c r="W1076" s="2"/>
      <c r="X1076" s="2"/>
      <c r="Y1076" s="2"/>
      <c r="Z1076" s="2"/>
      <c r="AB1076" s="2"/>
      <c r="AC1076" s="2"/>
      <c r="AD1076" s="2"/>
      <c r="AE1076" s="2"/>
      <c r="AF1076" s="2"/>
      <c r="AG1076" s="2"/>
      <c r="AH1076" s="2"/>
      <c r="AI1076" s="2"/>
      <c r="AJ1076" s="2"/>
      <c r="AK1076" s="2"/>
      <c r="AL1076" s="2"/>
      <c r="AM1076" s="2"/>
    </row>
    <row r="1077" spans="1:39" hidden="1" outlineLevel="1">
      <c r="B1077">
        <f>B1076/B63</f>
        <v>2.7895880487314919</v>
      </c>
      <c r="C1077" t="s">
        <v>217</v>
      </c>
    </row>
    <row r="1078" spans="1:39" ht="14.5" hidden="1" outlineLevel="1">
      <c r="A1078" s="8" t="s">
        <v>83</v>
      </c>
    </row>
    <row r="1079" spans="1:39" ht="14.5" hidden="1" outlineLevel="1">
      <c r="A1079" s="22" t="s">
        <v>69</v>
      </c>
      <c r="B1079" s="44"/>
      <c r="C1079" s="44"/>
      <c r="D1079" s="44"/>
      <c r="E1079" s="44"/>
      <c r="F1079" s="44"/>
      <c r="G1079" s="44"/>
      <c r="H1079" s="44"/>
      <c r="I1079" s="44"/>
      <c r="J1079" s="44"/>
      <c r="K1079" s="44"/>
      <c r="N1079" s="36"/>
      <c r="O1079" s="36"/>
      <c r="R1079" s="2"/>
      <c r="S1079" s="2"/>
      <c r="T1079" s="2"/>
      <c r="U1079" s="2"/>
      <c r="V1079" s="2"/>
      <c r="W1079" s="2"/>
      <c r="X1079" s="2"/>
      <c r="Y1079" s="2"/>
      <c r="Z1079" s="2"/>
      <c r="AA1079" s="2"/>
      <c r="AB1079" s="2"/>
      <c r="AC1079" s="2"/>
    </row>
    <row r="1080" spans="1:39" ht="14.5" hidden="1" outlineLevel="1">
      <c r="A1080" s="22"/>
      <c r="B1080" s="72">
        <v>2010</v>
      </c>
      <c r="C1080" s="72">
        <v>2020</v>
      </c>
      <c r="D1080" s="72">
        <v>2030</v>
      </c>
      <c r="E1080" s="72">
        <v>2040</v>
      </c>
      <c r="F1080" s="72">
        <v>2050</v>
      </c>
      <c r="G1080" s="72">
        <v>2060</v>
      </c>
      <c r="H1080" s="72">
        <v>2070</v>
      </c>
      <c r="I1080" s="72">
        <v>2080</v>
      </c>
      <c r="J1080" s="72">
        <v>2090</v>
      </c>
      <c r="K1080" s="72">
        <v>2100</v>
      </c>
      <c r="N1080" s="36"/>
      <c r="O1080" s="36"/>
      <c r="R1080" s="2"/>
      <c r="S1080" s="2"/>
      <c r="T1080" s="2"/>
      <c r="U1080" s="2"/>
      <c r="V1080" s="2"/>
      <c r="W1080" s="2"/>
      <c r="X1080" s="2"/>
      <c r="Y1080" s="2"/>
      <c r="Z1080" s="2"/>
      <c r="AA1080" s="2"/>
      <c r="AB1080" s="2"/>
      <c r="AC1080" s="2"/>
    </row>
    <row r="1081" spans="1:39" ht="14.5" hidden="1" outlineLevel="1">
      <c r="A1081" s="78" t="s">
        <v>5</v>
      </c>
      <c r="B1081" s="44">
        <v>5.7253485631806136</v>
      </c>
      <c r="C1081" s="44">
        <v>5.1779026137179596</v>
      </c>
      <c r="D1081" s="44">
        <v>4.8266561724967598</v>
      </c>
      <c r="E1081" s="44">
        <v>4.4992367654387166</v>
      </c>
      <c r="F1081" s="44">
        <v>4.1940280699555128</v>
      </c>
      <c r="G1081" s="44">
        <v>3.9095234077683818</v>
      </c>
      <c r="H1081" s="44">
        <v>3.6443183071140073</v>
      </c>
      <c r="I1081" s="44">
        <v>3.3971035694980891</v>
      </c>
      <c r="J1081" s="44">
        <v>3.1666588067702603</v>
      </c>
      <c r="K1081" s="44">
        <v>2.9518464166157918</v>
      </c>
      <c r="N1081" s="36"/>
      <c r="O1081" s="36"/>
      <c r="R1081" s="2"/>
      <c r="S1081" s="2"/>
      <c r="T1081" s="2"/>
      <c r="U1081" s="2"/>
      <c r="V1081" s="2"/>
      <c r="W1081" s="2"/>
      <c r="X1081" s="2"/>
      <c r="Y1081" s="2"/>
      <c r="Z1081" s="2"/>
      <c r="AA1081" s="2"/>
      <c r="AB1081" s="2"/>
      <c r="AC1081" s="2"/>
    </row>
    <row r="1082" spans="1:39" ht="14.5" hidden="1" outlineLevel="1">
      <c r="A1082" s="78" t="s">
        <v>6</v>
      </c>
      <c r="B1082" s="44">
        <v>5.1739550334297126</v>
      </c>
      <c r="C1082" s="44">
        <v>4.4482066491194461</v>
      </c>
      <c r="D1082" s="44">
        <v>4.1464596152566751</v>
      </c>
      <c r="E1082" s="44">
        <v>3.8651817905892556</v>
      </c>
      <c r="F1082" s="44">
        <v>3.6029846328017276</v>
      </c>
      <c r="G1082" s="44">
        <v>3.3585737922630394</v>
      </c>
      <c r="H1082" s="44">
        <v>3.1307427224036326</v>
      </c>
      <c r="I1082" s="44">
        <v>2.9183667235368169</v>
      </c>
      <c r="J1082" s="44">
        <v>2.7203973907214518</v>
      </c>
      <c r="K1082" s="44">
        <v>2.5358574382575263</v>
      </c>
      <c r="N1082" s="36"/>
      <c r="O1082" s="36"/>
      <c r="R1082" s="2"/>
      <c r="S1082" s="2"/>
      <c r="T1082" s="2"/>
      <c r="U1082" s="2"/>
      <c r="V1082" s="2"/>
      <c r="W1082" s="2"/>
      <c r="X1082" s="2"/>
      <c r="Y1082" s="2"/>
      <c r="Z1082" s="2"/>
      <c r="AA1082" s="2"/>
      <c r="AB1082" s="2"/>
      <c r="AC1082" s="2"/>
    </row>
    <row r="1083" spans="1:39" ht="14.5" hidden="1" outlineLevel="1">
      <c r="A1083" s="78" t="s">
        <v>11</v>
      </c>
      <c r="B1083" s="44">
        <v>2.8018499316490377</v>
      </c>
      <c r="C1083" s="44">
        <v>2.5358557796367309</v>
      </c>
      <c r="D1083" s="44">
        <v>2.3662290304082334</v>
      </c>
      <c r="E1083" s="44">
        <v>2.2096264412029156</v>
      </c>
      <c r="F1083" s="44">
        <v>2.0633552635819719</v>
      </c>
      <c r="G1083" s="44">
        <v>1.9262271243078466</v>
      </c>
      <c r="H1083" s="44">
        <v>1.7982168890288575</v>
      </c>
      <c r="I1083" s="44">
        <v>1.6770584786519391</v>
      </c>
      <c r="J1083" s="44">
        <v>1.5640809511066629</v>
      </c>
      <c r="K1083" s="44">
        <v>1.4586876109214229</v>
      </c>
      <c r="N1083" s="36"/>
      <c r="O1083" s="36"/>
      <c r="R1083" s="2"/>
      <c r="S1083" s="2"/>
      <c r="T1083" s="2"/>
      <c r="U1083" s="2"/>
      <c r="V1083" s="2"/>
      <c r="W1083" s="2"/>
      <c r="X1083" s="2"/>
      <c r="Y1083" s="2"/>
      <c r="Z1083" s="2"/>
      <c r="AA1083" s="2"/>
      <c r="AB1083" s="2"/>
      <c r="AC1083" s="2"/>
    </row>
    <row r="1084" spans="1:39" ht="14.5" hidden="1" outlineLevel="1">
      <c r="A1084" s="78" t="s">
        <v>2</v>
      </c>
      <c r="B1084" s="44">
        <v>3.33803985877547</v>
      </c>
      <c r="C1084" s="44">
        <v>2.7274215969121829</v>
      </c>
      <c r="D1084" s="44">
        <v>2.542405152785328</v>
      </c>
      <c r="E1084" s="44">
        <v>2.3699394212568112</v>
      </c>
      <c r="F1084" s="44">
        <v>2.2091730164540446</v>
      </c>
      <c r="G1084" s="44">
        <v>2.0593123068270223</v>
      </c>
      <c r="H1084" s="44">
        <v>1.9196174973457309</v>
      </c>
      <c r="I1084" s="44">
        <v>1.7893989774642829</v>
      </c>
      <c r="J1084" s="44">
        <v>1.6680139168233146</v>
      </c>
      <c r="K1084" s="44">
        <v>1.554863091885158</v>
      </c>
      <c r="N1084" s="36"/>
      <c r="O1084" s="36"/>
      <c r="R1084" s="2"/>
      <c r="S1084" s="2"/>
      <c r="T1084" s="2"/>
      <c r="U1084" s="2"/>
      <c r="V1084" s="2"/>
      <c r="W1084" s="2"/>
      <c r="X1084" s="2"/>
      <c r="Y1084" s="2"/>
      <c r="Z1084" s="2"/>
      <c r="AA1084" s="2"/>
      <c r="AB1084" s="2"/>
      <c r="AC1084" s="2"/>
    </row>
    <row r="1085" spans="1:39" ht="14.5" hidden="1" outlineLevel="1">
      <c r="A1085" s="78" t="s">
        <v>3</v>
      </c>
      <c r="B1085" s="44">
        <v>5.7253485631806136</v>
      </c>
      <c r="C1085" s="44">
        <v>5.1779026137179596</v>
      </c>
      <c r="D1085" s="44">
        <v>4.8266561724967598</v>
      </c>
      <c r="E1085" s="44">
        <v>4.4992367654387166</v>
      </c>
      <c r="F1085" s="44">
        <v>4.1940280699555128</v>
      </c>
      <c r="G1085" s="44">
        <v>3.9095234077683818</v>
      </c>
      <c r="H1085" s="44">
        <v>3.6443183071140073</v>
      </c>
      <c r="I1085" s="44">
        <v>3.3971035694980891</v>
      </c>
      <c r="J1085" s="44">
        <v>3.1666588067702603</v>
      </c>
      <c r="K1085" s="44">
        <v>2.9518464166157918</v>
      </c>
      <c r="N1085" s="36"/>
      <c r="O1085" s="36"/>
      <c r="R1085" s="2"/>
      <c r="S1085" s="2"/>
      <c r="T1085" s="2"/>
      <c r="U1085" s="2"/>
      <c r="V1085" s="2"/>
      <c r="W1085" s="2"/>
      <c r="X1085" s="2"/>
      <c r="Y1085" s="2"/>
      <c r="Z1085" s="2"/>
      <c r="AA1085" s="2"/>
      <c r="AB1085" s="2"/>
      <c r="AC1085" s="2"/>
    </row>
    <row r="1086" spans="1:39" ht="14.5" hidden="1" outlineLevel="1">
      <c r="A1086" s="78" t="s">
        <v>4</v>
      </c>
      <c r="B1086" s="44">
        <v>5.7253485631806136</v>
      </c>
      <c r="C1086" s="44">
        <v>5.1779026137179596</v>
      </c>
      <c r="D1086" s="44">
        <v>4.8266561724967598</v>
      </c>
      <c r="E1086" s="44">
        <v>4.4992367654387166</v>
      </c>
      <c r="F1086" s="44">
        <v>4.1940280699555128</v>
      </c>
      <c r="G1086" s="44">
        <v>3.9095234077683818</v>
      </c>
      <c r="H1086" s="44">
        <v>3.6443183071140073</v>
      </c>
      <c r="I1086" s="44">
        <v>3.3971035694980891</v>
      </c>
      <c r="J1086" s="44">
        <v>3.1666588067702603</v>
      </c>
      <c r="K1086" s="44">
        <v>2.9518464166157918</v>
      </c>
      <c r="N1086" s="36"/>
      <c r="O1086" s="36"/>
      <c r="R1086" s="2"/>
      <c r="S1086" s="2"/>
      <c r="T1086" s="2"/>
      <c r="U1086" s="2"/>
      <c r="V1086" s="2"/>
      <c r="W1086" s="2"/>
      <c r="X1086" s="2"/>
      <c r="Y1086" s="2"/>
      <c r="Z1086" s="2"/>
      <c r="AA1086" s="2"/>
      <c r="AB1086" s="2"/>
      <c r="AC1086" s="2"/>
    </row>
    <row r="1087" spans="1:39" ht="14.5" hidden="1" outlineLevel="1">
      <c r="A1087" s="78" t="s">
        <v>0</v>
      </c>
      <c r="B1087" s="44">
        <v>4.0895346879861529</v>
      </c>
      <c r="C1087" s="44">
        <v>3.6985018669414003</v>
      </c>
      <c r="D1087" s="44">
        <v>3.4476115517834005</v>
      </c>
      <c r="E1087" s="44">
        <v>3.2137405467419415</v>
      </c>
      <c r="F1087" s="44">
        <v>2.9957343356825099</v>
      </c>
      <c r="G1087" s="44">
        <v>2.7925167198345591</v>
      </c>
      <c r="H1087" s="44">
        <v>2.6030845050814344</v>
      </c>
      <c r="I1087" s="44">
        <v>2.4265025496414929</v>
      </c>
      <c r="J1087" s="44">
        <v>2.2618991476930441</v>
      </c>
      <c r="K1087" s="44">
        <v>2.1084617261541378</v>
      </c>
      <c r="N1087" s="36"/>
      <c r="O1087" s="36"/>
      <c r="R1087" s="2"/>
      <c r="S1087" s="2"/>
      <c r="T1087" s="2"/>
      <c r="U1087" s="2"/>
      <c r="V1087" s="2"/>
      <c r="W1087" s="2"/>
      <c r="X1087" s="2"/>
      <c r="Y1087" s="2"/>
      <c r="Z1087" s="2"/>
      <c r="AA1087" s="2"/>
      <c r="AB1087" s="2"/>
      <c r="AC1087" s="2"/>
    </row>
    <row r="1088" spans="1:39" ht="14.5" hidden="1" outlineLevel="1">
      <c r="A1088" s="78" t="s">
        <v>1</v>
      </c>
      <c r="B1088" s="44">
        <v>3.2716277503889222</v>
      </c>
      <c r="C1088" s="44">
        <v>2.9588014935531199</v>
      </c>
      <c r="D1088" s="44">
        <v>2.75808924142672</v>
      </c>
      <c r="E1088" s="44">
        <v>2.5709924373935529</v>
      </c>
      <c r="F1088" s="44">
        <v>2.3965874685460076</v>
      </c>
      <c r="G1088" s="44">
        <v>2.2340133758676468</v>
      </c>
      <c r="H1088" s="44">
        <v>2.0824676040651471</v>
      </c>
      <c r="I1088" s="44">
        <v>1.9412020397131937</v>
      </c>
      <c r="J1088" s="44">
        <v>1.8095193181544345</v>
      </c>
      <c r="K1088" s="44">
        <v>1.6867693809233095</v>
      </c>
      <c r="N1088" s="36"/>
      <c r="O1088" s="36"/>
      <c r="R1088" s="2"/>
      <c r="S1088" s="2"/>
      <c r="T1088" s="2"/>
      <c r="U1088" s="2"/>
      <c r="V1088" s="2"/>
      <c r="W1088" s="2"/>
      <c r="X1088" s="2"/>
      <c r="Y1088" s="2"/>
      <c r="Z1088" s="2"/>
      <c r="AA1088" s="2"/>
      <c r="AB1088" s="2"/>
      <c r="AC1088" s="2"/>
    </row>
    <row r="1089" spans="1:27" ht="14.5" hidden="1" outlineLevel="1">
      <c r="A1089" s="78" t="s">
        <v>7</v>
      </c>
      <c r="B1089" s="44">
        <v>5.1739550334297126</v>
      </c>
      <c r="C1089" s="44">
        <v>4.4482066491194461</v>
      </c>
      <c r="D1089" s="44">
        <v>4.1464596152566751</v>
      </c>
      <c r="E1089" s="44">
        <v>3.8651817905892556</v>
      </c>
      <c r="F1089" s="44">
        <v>3.6029846328017276</v>
      </c>
      <c r="G1089" s="44">
        <v>3.3585737922630394</v>
      </c>
      <c r="H1089" s="44">
        <v>3.1307427224036326</v>
      </c>
      <c r="I1089" s="44">
        <v>2.9183667235368169</v>
      </c>
      <c r="J1089" s="44">
        <v>2.7203973907214518</v>
      </c>
      <c r="K1089" s="44">
        <v>2.5358574382575263</v>
      </c>
      <c r="N1089" s="36"/>
      <c r="O1089" s="36"/>
      <c r="R1089" s="2"/>
      <c r="S1089" s="2"/>
      <c r="T1089" s="2"/>
      <c r="U1089" s="2"/>
      <c r="V1089" s="2"/>
      <c r="W1089" s="2"/>
      <c r="X1089" s="2"/>
      <c r="Y1089" s="2"/>
      <c r="Z1089" s="2"/>
      <c r="AA1089" s="2"/>
    </row>
    <row r="1090" spans="1:27" ht="14.5" hidden="1" outlineLevel="1">
      <c r="A1090" s="78" t="s">
        <v>8</v>
      </c>
      <c r="B1090" s="44">
        <v>5.7253485631806136</v>
      </c>
      <c r="C1090" s="44">
        <v>5.1779026137179596</v>
      </c>
      <c r="D1090" s="44">
        <v>4.8266561724967598</v>
      </c>
      <c r="E1090" s="44">
        <v>4.4992367654387166</v>
      </c>
      <c r="F1090" s="44">
        <v>4.1940280699555128</v>
      </c>
      <c r="G1090" s="44">
        <v>3.9095234077683818</v>
      </c>
      <c r="H1090" s="44">
        <v>3.6443183071140073</v>
      </c>
      <c r="I1090" s="44">
        <v>3.3971035694980891</v>
      </c>
      <c r="J1090" s="44">
        <v>3.1666588067702603</v>
      </c>
      <c r="K1090" s="44">
        <v>2.9518464166157918</v>
      </c>
      <c r="N1090" s="36"/>
      <c r="O1090" s="36"/>
      <c r="R1090" s="2"/>
      <c r="S1090" s="2"/>
      <c r="T1090" s="2"/>
      <c r="U1090" s="2"/>
      <c r="V1090" s="2"/>
      <c r="W1090" s="2"/>
      <c r="X1090" s="2"/>
      <c r="Y1090" s="2"/>
      <c r="Z1090" s="2"/>
      <c r="AA1090" s="2"/>
    </row>
    <row r="1091" spans="1:27" collapsed="1"/>
    <row r="1092" spans="1:27">
      <c r="A1092" s="54" t="s">
        <v>219</v>
      </c>
      <c r="B1092" s="5"/>
      <c r="C1092" s="5"/>
      <c r="D1092" s="5"/>
      <c r="E1092" s="5"/>
      <c r="F1092" s="5"/>
      <c r="G1092" s="5"/>
      <c r="H1092" s="5"/>
      <c r="I1092" s="5"/>
      <c r="J1092" s="5"/>
      <c r="K1092" s="5"/>
    </row>
    <row r="1093" spans="1:27" ht="14.5">
      <c r="A1093" s="18" t="s">
        <v>41</v>
      </c>
      <c r="B1093" s="17"/>
      <c r="C1093" s="17"/>
      <c r="D1093" s="17"/>
      <c r="E1093" s="17"/>
      <c r="F1093" s="17"/>
      <c r="G1093" s="17"/>
      <c r="H1093" s="17"/>
      <c r="I1093" s="17"/>
      <c r="J1093" s="17"/>
      <c r="K1093" s="17"/>
    </row>
    <row r="1094" spans="1:27" ht="14.5">
      <c r="A1094" s="17"/>
      <c r="B1094" s="70">
        <v>2010</v>
      </c>
      <c r="C1094" s="70">
        <v>2020</v>
      </c>
      <c r="D1094" s="70">
        <v>2030</v>
      </c>
      <c r="E1094" s="70">
        <v>2040</v>
      </c>
      <c r="F1094" s="70">
        <v>2050</v>
      </c>
      <c r="G1094" s="70">
        <v>2060</v>
      </c>
      <c r="H1094" s="70">
        <v>2070</v>
      </c>
      <c r="I1094" s="70">
        <v>2080</v>
      </c>
      <c r="J1094" s="70">
        <v>2090</v>
      </c>
      <c r="K1094" s="70">
        <v>2100</v>
      </c>
      <c r="N1094" s="2"/>
      <c r="O1094" s="2"/>
      <c r="P1094" s="2"/>
      <c r="Q1094" s="2"/>
      <c r="R1094" s="2"/>
      <c r="S1094" s="2"/>
      <c r="T1094" s="2"/>
      <c r="U1094" s="2"/>
      <c r="V1094" s="2"/>
      <c r="W1094" s="2"/>
      <c r="X1094" s="2"/>
      <c r="Y1094" s="2"/>
    </row>
    <row r="1095" spans="1:27" ht="14.5">
      <c r="A1095" s="17" t="s">
        <v>5</v>
      </c>
      <c r="B1095" s="47">
        <f>B1081*B1066/1000</f>
        <v>1.2252245925206514E-2</v>
      </c>
      <c r="C1095" s="47">
        <f t="shared" ref="C1095:K1095" si="304">C1081*C1066/1000</f>
        <v>2.1827988089937463E-2</v>
      </c>
      <c r="D1095" s="47">
        <f t="shared" si="304"/>
        <v>4.8833269968292251E-2</v>
      </c>
      <c r="E1095" s="47">
        <f t="shared" si="304"/>
        <v>0.10306561286607002</v>
      </c>
      <c r="F1095" s="47">
        <f t="shared" si="304"/>
        <v>0.19502684950382823</v>
      </c>
      <c r="G1095" s="47">
        <f t="shared" si="304"/>
        <v>0.33296143739332895</v>
      </c>
      <c r="H1095" s="47">
        <f t="shared" si="304"/>
        <v>0.51980872669288902</v>
      </c>
      <c r="I1095" s="47">
        <f t="shared" si="304"/>
        <v>0.75265477641575429</v>
      </c>
      <c r="J1095" s="47">
        <f t="shared" si="304"/>
        <v>1.0301076674759007</v>
      </c>
      <c r="K1095" s="47">
        <f t="shared" si="304"/>
        <v>1.354316117792165</v>
      </c>
      <c r="N1095" s="2"/>
      <c r="O1095" s="2"/>
      <c r="P1095" s="2"/>
      <c r="Q1095" s="2"/>
      <c r="R1095" s="2"/>
      <c r="S1095" s="2"/>
      <c r="T1095" s="2"/>
      <c r="U1095" s="2"/>
      <c r="V1095" s="2"/>
      <c r="W1095" s="2"/>
      <c r="X1095" s="2"/>
      <c r="Y1095" s="2"/>
    </row>
    <row r="1096" spans="1:27" ht="14.5">
      <c r="A1096" s="17" t="s">
        <v>6</v>
      </c>
      <c r="B1096" s="47">
        <f t="shared" ref="B1096:K1104" si="305">B1082*B1067/1000</f>
        <v>0.32013456119608086</v>
      </c>
      <c r="C1096" s="47">
        <f t="shared" si="305"/>
        <v>0.31460409074906054</v>
      </c>
      <c r="D1096" s="47">
        <f t="shared" si="305"/>
        <v>0.36889382543486665</v>
      </c>
      <c r="E1096" s="47">
        <f t="shared" si="305"/>
        <v>0.44231074983355684</v>
      </c>
      <c r="F1096" s="47">
        <f t="shared" si="305"/>
        <v>0.52467001508584132</v>
      </c>
      <c r="G1096" s="47">
        <f t="shared" si="305"/>
        <v>0.60933358712036478</v>
      </c>
      <c r="H1096" s="47">
        <f t="shared" si="305"/>
        <v>0.69051859509298119</v>
      </c>
      <c r="I1096" s="47">
        <f t="shared" si="305"/>
        <v>0.76397389322655096</v>
      </c>
      <c r="J1096" s="47">
        <f t="shared" si="305"/>
        <v>0.82628925692545996</v>
      </c>
      <c r="K1096" s="47">
        <f t="shared" si="305"/>
        <v>0.8734584517332793</v>
      </c>
      <c r="N1096" s="2"/>
      <c r="O1096" s="2"/>
      <c r="P1096" s="2"/>
      <c r="Q1096" s="2"/>
      <c r="R1096" s="2"/>
      <c r="S1096" s="2"/>
      <c r="T1096" s="2"/>
      <c r="U1096" s="2"/>
      <c r="V1096" s="2"/>
      <c r="W1096" s="2"/>
      <c r="X1096" s="2"/>
      <c r="Y1096" s="2"/>
    </row>
    <row r="1097" spans="1:27" ht="14.5">
      <c r="A1097" s="17" t="s">
        <v>11</v>
      </c>
      <c r="B1097" s="47">
        <f t="shared" si="305"/>
        <v>0.10159748829076699</v>
      </c>
      <c r="C1097" s="47">
        <f t="shared" si="305"/>
        <v>0.11094377793152355</v>
      </c>
      <c r="D1097" s="47">
        <f t="shared" si="305"/>
        <v>0.15313989058037347</v>
      </c>
      <c r="E1097" s="47">
        <f t="shared" si="305"/>
        <v>0.22622910686439382</v>
      </c>
      <c r="F1097" s="47">
        <f t="shared" si="305"/>
        <v>0.32804741286519595</v>
      </c>
      <c r="G1097" s="47">
        <f t="shared" si="305"/>
        <v>0.45721608013445453</v>
      </c>
      <c r="H1097" s="47">
        <f t="shared" si="305"/>
        <v>0.6122937476470286</v>
      </c>
      <c r="I1097" s="47">
        <f t="shared" si="305"/>
        <v>0.7895117508257975</v>
      </c>
      <c r="J1097" s="47">
        <f t="shared" si="305"/>
        <v>0.98667726768640229</v>
      </c>
      <c r="K1097" s="47">
        <f t="shared" si="305"/>
        <v>1.2015217227470945</v>
      </c>
      <c r="N1097" s="2"/>
      <c r="O1097" s="2"/>
      <c r="P1097" s="2"/>
      <c r="Q1097" s="2"/>
      <c r="R1097" s="2"/>
      <c r="S1097" s="2"/>
      <c r="T1097" s="2"/>
      <c r="U1097" s="2"/>
      <c r="V1097" s="2"/>
      <c r="W1097" s="2"/>
      <c r="X1097" s="2"/>
      <c r="Y1097" s="2"/>
    </row>
    <row r="1098" spans="1:27" ht="14.5">
      <c r="A1098" s="17" t="s">
        <v>2</v>
      </c>
      <c r="B1098" s="47">
        <f t="shared" si="305"/>
        <v>1.0866916697996637E-2</v>
      </c>
      <c r="C1098" s="47">
        <f t="shared" si="305"/>
        <v>1.835661752783501E-2</v>
      </c>
      <c r="D1098" s="47">
        <f t="shared" si="305"/>
        <v>3.5514095468639179E-2</v>
      </c>
      <c r="E1098" s="47">
        <f t="shared" si="305"/>
        <v>5.68561780466567E-2</v>
      </c>
      <c r="F1098" s="47">
        <f t="shared" si="305"/>
        <v>8.0123394904338424E-2</v>
      </c>
      <c r="G1098" s="47">
        <f t="shared" si="305"/>
        <v>0.10564907686222968</v>
      </c>
      <c r="H1098" s="47">
        <f t="shared" si="305"/>
        <v>0.13385063996914201</v>
      </c>
      <c r="I1098" s="47">
        <f t="shared" si="305"/>
        <v>0.16406733495724515</v>
      </c>
      <c r="J1098" s="47">
        <f t="shared" si="305"/>
        <v>0.19516269608227133</v>
      </c>
      <c r="K1098" s="47">
        <f t="shared" si="305"/>
        <v>0.22601524728041691</v>
      </c>
      <c r="N1098" s="2"/>
      <c r="O1098" s="2"/>
      <c r="P1098" s="2"/>
      <c r="Q1098" s="2"/>
      <c r="R1098" s="2"/>
      <c r="S1098" s="2"/>
      <c r="T1098" s="2"/>
      <c r="U1098" s="2"/>
      <c r="V1098" s="2"/>
      <c r="W1098" s="2"/>
      <c r="X1098" s="2"/>
      <c r="Y1098" s="2"/>
    </row>
    <row r="1099" spans="1:27" ht="14.5">
      <c r="A1099" s="17" t="s">
        <v>3</v>
      </c>
      <c r="B1099" s="47">
        <f t="shared" si="305"/>
        <v>2.9388002095887572E-2</v>
      </c>
      <c r="C1099" s="47">
        <f t="shared" si="305"/>
        <v>4.859056217917599E-2</v>
      </c>
      <c r="D1099" s="47">
        <f t="shared" si="305"/>
        <v>9.1992237366194954E-2</v>
      </c>
      <c r="E1099" s="47">
        <f t="shared" si="305"/>
        <v>0.15981416456280689</v>
      </c>
      <c r="F1099" s="47">
        <f t="shared" si="305"/>
        <v>0.25083238510197409</v>
      </c>
      <c r="G1099" s="47">
        <f t="shared" si="305"/>
        <v>0.35915735710135349</v>
      </c>
      <c r="H1099" s="47">
        <f t="shared" si="305"/>
        <v>0.48121823680953685</v>
      </c>
      <c r="I1099" s="47">
        <f t="shared" si="305"/>
        <v>0.61445437808306391</v>
      </c>
      <c r="J1099" s="47">
        <f t="shared" si="305"/>
        <v>0.75379625610995804</v>
      </c>
      <c r="K1099" s="47">
        <f t="shared" si="305"/>
        <v>0.89132001331408628</v>
      </c>
      <c r="N1099" s="2"/>
      <c r="O1099" s="2"/>
      <c r="P1099" s="2"/>
      <c r="Q1099" s="2"/>
      <c r="R1099" s="2"/>
      <c r="S1099" s="2"/>
      <c r="T1099" s="2"/>
      <c r="U1099" s="2"/>
      <c r="V1099" s="2"/>
      <c r="W1099" s="2"/>
      <c r="X1099" s="2"/>
      <c r="Y1099" s="2"/>
    </row>
    <row r="1100" spans="1:27" ht="14.5">
      <c r="A1100" s="17" t="s">
        <v>4</v>
      </c>
      <c r="B1100" s="47">
        <f t="shared" si="305"/>
        <v>9.5824873613786235E-2</v>
      </c>
      <c r="C1100" s="47">
        <f t="shared" si="305"/>
        <v>0.10018565459316592</v>
      </c>
      <c r="D1100" s="47">
        <f t="shared" si="305"/>
        <v>0.12540194739650251</v>
      </c>
      <c r="E1100" s="47">
        <f t="shared" si="305"/>
        <v>0.17164582162208086</v>
      </c>
      <c r="F1100" s="47">
        <f t="shared" si="305"/>
        <v>0.23757576761625676</v>
      </c>
      <c r="G1100" s="47">
        <f t="shared" si="305"/>
        <v>0.32024528674101066</v>
      </c>
      <c r="H1100" s="47">
        <f t="shared" si="305"/>
        <v>0.41785319078312694</v>
      </c>
      <c r="I1100" s="47">
        <f t="shared" si="305"/>
        <v>0.53000316506539102</v>
      </c>
      <c r="J1100" s="47">
        <f t="shared" si="305"/>
        <v>0.65568297680371712</v>
      </c>
      <c r="K1100" s="47">
        <f t="shared" si="305"/>
        <v>0.79157333685791953</v>
      </c>
      <c r="N1100" s="2"/>
      <c r="O1100" s="2"/>
      <c r="P1100" s="2"/>
      <c r="Q1100" s="2"/>
      <c r="R1100" s="2"/>
      <c r="S1100" s="2"/>
      <c r="T1100" s="2"/>
      <c r="U1100" s="2"/>
      <c r="V1100" s="2"/>
      <c r="W1100" s="2"/>
      <c r="X1100" s="2"/>
      <c r="Y1100" s="2"/>
    </row>
    <row r="1101" spans="1:27" ht="14.5">
      <c r="A1101" s="17" t="s">
        <v>0</v>
      </c>
      <c r="B1101" s="47">
        <f t="shared" si="305"/>
        <v>0.16894106885134122</v>
      </c>
      <c r="C1101" s="47">
        <f t="shared" si="305"/>
        <v>0.17172366658026403</v>
      </c>
      <c r="D1101" s="47">
        <f t="shared" si="305"/>
        <v>0.21074860284709249</v>
      </c>
      <c r="E1101" s="47">
        <f t="shared" si="305"/>
        <v>0.28555966239374719</v>
      </c>
      <c r="F1101" s="47">
        <f t="shared" si="305"/>
        <v>0.39807254472166559</v>
      </c>
      <c r="G1101" s="47">
        <f t="shared" si="305"/>
        <v>0.55016603716204004</v>
      </c>
      <c r="H1101" s="47">
        <f t="shared" si="305"/>
        <v>0.74455530318242502</v>
      </c>
      <c r="I1101" s="47">
        <f t="shared" si="305"/>
        <v>0.98212998992406553</v>
      </c>
      <c r="J1101" s="47">
        <f t="shared" si="305"/>
        <v>1.2608149315778199</v>
      </c>
      <c r="K1101" s="47">
        <f t="shared" si="305"/>
        <v>1.5767383692767802</v>
      </c>
      <c r="N1101" s="2"/>
      <c r="O1101" s="2"/>
      <c r="P1101" s="2"/>
      <c r="Q1101" s="2"/>
      <c r="R1101" s="2"/>
      <c r="S1101" s="2"/>
      <c r="T1101" s="2"/>
      <c r="U1101" s="2"/>
      <c r="V1101" s="2"/>
      <c r="W1101" s="2"/>
      <c r="X1101" s="2"/>
      <c r="Y1101" s="2"/>
    </row>
    <row r="1102" spans="1:27" ht="14.5">
      <c r="A1102" s="17" t="s">
        <v>1</v>
      </c>
      <c r="B1102" s="47">
        <f t="shared" si="305"/>
        <v>2.3534827298039556E-2</v>
      </c>
      <c r="C1102" s="47">
        <f t="shared" si="305"/>
        <v>2.1858276570670528E-2</v>
      </c>
      <c r="D1102" s="47">
        <f t="shared" si="305"/>
        <v>2.3504846722878604E-2</v>
      </c>
      <c r="E1102" s="47">
        <f t="shared" si="305"/>
        <v>2.8561276945076118E-2</v>
      </c>
      <c r="F1102" s="47">
        <f t="shared" si="305"/>
        <v>3.7017920780563769E-2</v>
      </c>
      <c r="G1102" s="47">
        <f t="shared" si="305"/>
        <v>4.8749489668558639E-2</v>
      </c>
      <c r="H1102" s="47">
        <f t="shared" si="305"/>
        <v>6.3512595691071441E-2</v>
      </c>
      <c r="I1102" s="47">
        <f t="shared" si="305"/>
        <v>8.0705302997251926E-2</v>
      </c>
      <c r="J1102" s="47">
        <f t="shared" si="305"/>
        <v>0.10005845913032368</v>
      </c>
      <c r="K1102" s="47">
        <f t="shared" si="305"/>
        <v>0.12168235895768999</v>
      </c>
      <c r="N1102" s="2"/>
      <c r="O1102" s="2"/>
      <c r="P1102" s="2"/>
      <c r="Q1102" s="2"/>
      <c r="R1102" s="2"/>
      <c r="S1102" s="2"/>
      <c r="T1102" s="2"/>
      <c r="U1102" s="2"/>
      <c r="V1102" s="2"/>
      <c r="W1102" s="2"/>
      <c r="X1102" s="2"/>
      <c r="Y1102" s="2"/>
    </row>
    <row r="1103" spans="1:27" ht="14.5">
      <c r="A1103" s="17" t="s">
        <v>7</v>
      </c>
      <c r="B1103" s="47">
        <f t="shared" si="305"/>
        <v>2.1791050816009884E-2</v>
      </c>
      <c r="C1103" s="47">
        <f t="shared" si="305"/>
        <v>3.4622682237794029E-2</v>
      </c>
      <c r="D1103" s="47">
        <f t="shared" si="305"/>
        <v>6.9766083438164594E-2</v>
      </c>
      <c r="E1103" s="47">
        <f t="shared" si="305"/>
        <v>0.1272303508221817</v>
      </c>
      <c r="F1103" s="47">
        <f t="shared" si="305"/>
        <v>0.20824034363449789</v>
      </c>
      <c r="G1103" s="47">
        <f t="shared" si="305"/>
        <v>0.30840168165357479</v>
      </c>
      <c r="H1103" s="47">
        <f t="shared" si="305"/>
        <v>0.42449461696137775</v>
      </c>
      <c r="I1103" s="47">
        <f t="shared" si="305"/>
        <v>0.55190891052506497</v>
      </c>
      <c r="J1103" s="47">
        <f t="shared" si="305"/>
        <v>0.6851112292622773</v>
      </c>
      <c r="K1103" s="47">
        <f t="shared" si="305"/>
        <v>0.82083606509425278</v>
      </c>
      <c r="N1103" s="2"/>
      <c r="O1103" s="2"/>
      <c r="P1103" s="2"/>
      <c r="Q1103" s="2"/>
      <c r="R1103" s="2"/>
      <c r="S1103" s="2"/>
      <c r="T1103" s="2"/>
      <c r="U1103" s="2"/>
      <c r="V1103" s="2"/>
      <c r="W1103" s="2"/>
      <c r="X1103" s="2"/>
      <c r="Y1103" s="2"/>
    </row>
    <row r="1104" spans="1:27" ht="14.5">
      <c r="A1104" s="17" t="s">
        <v>8</v>
      </c>
      <c r="B1104" s="47">
        <f t="shared" si="305"/>
        <v>1.8615881131932091E-2</v>
      </c>
      <c r="C1104" s="47">
        <f t="shared" si="305"/>
        <v>3.6800463260599089E-2</v>
      </c>
      <c r="D1104" s="47">
        <f t="shared" si="305"/>
        <v>8.5771081223463636E-2</v>
      </c>
      <c r="E1104" s="47">
        <f t="shared" si="305"/>
        <v>0.16136350693984272</v>
      </c>
      <c r="F1104" s="47">
        <f t="shared" si="305"/>
        <v>0.25740576645786245</v>
      </c>
      <c r="G1104" s="47">
        <f t="shared" si="305"/>
        <v>0.36862529925040188</v>
      </c>
      <c r="H1104" s="47">
        <f t="shared" si="305"/>
        <v>0.49352541178538706</v>
      </c>
      <c r="I1104" s="47">
        <f t="shared" si="305"/>
        <v>0.62901065071857476</v>
      </c>
      <c r="J1104" s="47">
        <f t="shared" si="305"/>
        <v>0.7692059350645104</v>
      </c>
      <c r="K1104" s="47">
        <f t="shared" si="305"/>
        <v>0.90699772167573489</v>
      </c>
      <c r="N1104" s="2"/>
      <c r="O1104" s="2"/>
      <c r="P1104" s="2"/>
      <c r="Q1104" s="2"/>
      <c r="R1104" s="2"/>
      <c r="S1104" s="2"/>
      <c r="T1104" s="2"/>
      <c r="U1104" s="2"/>
      <c r="V1104" s="2"/>
      <c r="W1104" s="2"/>
    </row>
    <row r="1105" spans="1:23" ht="14.5">
      <c r="A1105" s="17" t="s">
        <v>89</v>
      </c>
      <c r="B1105" s="47">
        <f>SUM(B1095:B1104)</f>
        <v>0.80294691591704748</v>
      </c>
      <c r="C1105" s="47">
        <f t="shared" ref="C1105:K1105" si="306">SUM(C1095:C1104)</f>
        <v>0.8795137797200262</v>
      </c>
      <c r="D1105" s="47">
        <f t="shared" si="306"/>
        <v>1.2135658804464682</v>
      </c>
      <c r="E1105" s="47">
        <f t="shared" si="306"/>
        <v>1.7626364308964126</v>
      </c>
      <c r="F1105" s="47">
        <f t="shared" si="306"/>
        <v>2.5170124006720243</v>
      </c>
      <c r="G1105" s="47">
        <f t="shared" si="306"/>
        <v>3.4605053330873177</v>
      </c>
      <c r="H1105" s="47">
        <f t="shared" si="306"/>
        <v>4.5816310646149665</v>
      </c>
      <c r="I1105" s="47">
        <f t="shared" si="306"/>
        <v>5.8584201527387609</v>
      </c>
      <c r="J1105" s="47">
        <f t="shared" si="306"/>
        <v>7.2629066761186412</v>
      </c>
      <c r="K1105" s="47">
        <f t="shared" si="306"/>
        <v>8.7644594047294202</v>
      </c>
      <c r="N1105" s="2"/>
      <c r="O1105" s="2"/>
      <c r="P1105" s="2"/>
      <c r="Q1105" s="2"/>
      <c r="R1105" s="2"/>
      <c r="S1105" s="2"/>
      <c r="T1105" s="2"/>
      <c r="U1105" s="2"/>
      <c r="V1105" s="2"/>
      <c r="W1105" s="2"/>
    </row>
    <row r="1107" spans="1:23">
      <c r="A1107" s="54" t="s">
        <v>220</v>
      </c>
    </row>
    <row r="1108" spans="1:23" ht="14.5">
      <c r="A1108" s="129" t="s">
        <v>291</v>
      </c>
      <c r="B1108" s="138"/>
      <c r="C1108" s="129"/>
      <c r="D1108" s="138"/>
      <c r="E1108" s="138"/>
      <c r="F1108" s="138"/>
      <c r="G1108" s="138"/>
      <c r="H1108" s="138"/>
      <c r="I1108" s="138"/>
      <c r="J1108" s="138"/>
      <c r="K1108" s="139"/>
      <c r="M1108" t="s">
        <v>221</v>
      </c>
    </row>
    <row r="1109" spans="1:23" ht="14.5">
      <c r="A1109" s="129"/>
      <c r="B1109" s="140">
        <v>2010</v>
      </c>
      <c r="C1109" s="140">
        <v>2020</v>
      </c>
      <c r="D1109" s="140">
        <v>2030</v>
      </c>
      <c r="E1109" s="140">
        <v>2040</v>
      </c>
      <c r="F1109" s="140">
        <v>2050</v>
      </c>
      <c r="G1109" s="140">
        <v>2060</v>
      </c>
      <c r="H1109" s="140">
        <v>2070</v>
      </c>
      <c r="I1109" s="140">
        <v>2080</v>
      </c>
      <c r="J1109" s="140">
        <v>2090</v>
      </c>
      <c r="K1109" s="140">
        <v>2100</v>
      </c>
      <c r="M1109">
        <f>C1076/'[7]Number of aircrafts'!$K$29</f>
        <v>0.12381326016704078</v>
      </c>
      <c r="N1109" t="s">
        <v>222</v>
      </c>
    </row>
    <row r="1110" spans="1:23" ht="14.5">
      <c r="A1110" s="129" t="s">
        <v>5</v>
      </c>
      <c r="B1110" s="140">
        <f>ROUND(B1066/$M$1109,0)</f>
        <v>17</v>
      </c>
      <c r="C1110" s="140">
        <f t="shared" ref="C1110:K1110" si="307">ROUND(C1066/$M$1109,0)</f>
        <v>34</v>
      </c>
      <c r="D1110" s="140">
        <f t="shared" si="307"/>
        <v>82</v>
      </c>
      <c r="E1110" s="140">
        <f t="shared" si="307"/>
        <v>185</v>
      </c>
      <c r="F1110" s="140">
        <f t="shared" si="307"/>
        <v>376</v>
      </c>
      <c r="G1110" s="140">
        <f t="shared" si="307"/>
        <v>688</v>
      </c>
      <c r="H1110" s="140">
        <f t="shared" si="307"/>
        <v>1152</v>
      </c>
      <c r="I1110" s="140">
        <f t="shared" si="307"/>
        <v>1789</v>
      </c>
      <c r="J1110" s="140">
        <f t="shared" si="307"/>
        <v>2627</v>
      </c>
      <c r="K1110" s="140">
        <f t="shared" si="307"/>
        <v>3706</v>
      </c>
      <c r="M1110" t="s">
        <v>223</v>
      </c>
    </row>
    <row r="1111" spans="1:23" ht="14.5">
      <c r="A1111" s="129" t="s">
        <v>6</v>
      </c>
      <c r="B1111" s="140">
        <f t="shared" ref="B1111:K1119" si="308">ROUND(B1067/$M$1109,0)</f>
        <v>500</v>
      </c>
      <c r="C1111" s="140">
        <f t="shared" si="308"/>
        <v>571</v>
      </c>
      <c r="D1111" s="140">
        <f t="shared" si="308"/>
        <v>719</v>
      </c>
      <c r="E1111" s="140">
        <f t="shared" si="308"/>
        <v>924</v>
      </c>
      <c r="F1111" s="140">
        <f t="shared" si="308"/>
        <v>1176</v>
      </c>
      <c r="G1111" s="140">
        <f t="shared" si="308"/>
        <v>1465</v>
      </c>
      <c r="H1111" s="140">
        <f t="shared" si="308"/>
        <v>1781</v>
      </c>
      <c r="I1111" s="140">
        <f t="shared" si="308"/>
        <v>2114</v>
      </c>
      <c r="J1111" s="140">
        <f t="shared" si="308"/>
        <v>2453</v>
      </c>
      <c r="K1111" s="140">
        <f t="shared" si="308"/>
        <v>2782</v>
      </c>
    </row>
    <row r="1112" spans="1:23" ht="14.5">
      <c r="A1112" s="129" t="s">
        <v>11</v>
      </c>
      <c r="B1112" s="140">
        <f t="shared" si="308"/>
        <v>293</v>
      </c>
      <c r="C1112" s="140">
        <f t="shared" si="308"/>
        <v>353</v>
      </c>
      <c r="D1112" s="140">
        <f t="shared" si="308"/>
        <v>523</v>
      </c>
      <c r="E1112" s="140">
        <f t="shared" si="308"/>
        <v>827</v>
      </c>
      <c r="F1112" s="140">
        <f t="shared" si="308"/>
        <v>1284</v>
      </c>
      <c r="G1112" s="140">
        <f t="shared" si="308"/>
        <v>1917</v>
      </c>
      <c r="H1112" s="140">
        <f t="shared" si="308"/>
        <v>2750</v>
      </c>
      <c r="I1112" s="140">
        <f t="shared" si="308"/>
        <v>3802</v>
      </c>
      <c r="J1112" s="140">
        <f t="shared" si="308"/>
        <v>5095</v>
      </c>
      <c r="K1112" s="140">
        <f t="shared" si="308"/>
        <v>6653</v>
      </c>
    </row>
    <row r="1113" spans="1:23" ht="14.5">
      <c r="A1113" s="129" t="s">
        <v>2</v>
      </c>
      <c r="B1113" s="140">
        <f t="shared" si="308"/>
        <v>26</v>
      </c>
      <c r="C1113" s="140">
        <f t="shared" si="308"/>
        <v>54</v>
      </c>
      <c r="D1113" s="140">
        <f t="shared" si="308"/>
        <v>113</v>
      </c>
      <c r="E1113" s="140">
        <f t="shared" si="308"/>
        <v>194</v>
      </c>
      <c r="F1113" s="140">
        <f t="shared" si="308"/>
        <v>293</v>
      </c>
      <c r="G1113" s="140">
        <f t="shared" si="308"/>
        <v>414</v>
      </c>
      <c r="H1113" s="140">
        <f t="shared" si="308"/>
        <v>563</v>
      </c>
      <c r="I1113" s="140">
        <f t="shared" si="308"/>
        <v>741</v>
      </c>
      <c r="J1113" s="140">
        <f t="shared" si="308"/>
        <v>945</v>
      </c>
      <c r="K1113" s="140">
        <f t="shared" si="308"/>
        <v>1174</v>
      </c>
    </row>
    <row r="1114" spans="1:23" ht="14.5">
      <c r="A1114" s="129" t="s">
        <v>3</v>
      </c>
      <c r="B1114" s="140">
        <f t="shared" si="308"/>
        <v>41</v>
      </c>
      <c r="C1114" s="140">
        <f t="shared" si="308"/>
        <v>76</v>
      </c>
      <c r="D1114" s="140">
        <f t="shared" si="308"/>
        <v>154</v>
      </c>
      <c r="E1114" s="140">
        <f t="shared" si="308"/>
        <v>287</v>
      </c>
      <c r="F1114" s="140">
        <f t="shared" si="308"/>
        <v>483</v>
      </c>
      <c r="G1114" s="140">
        <f t="shared" si="308"/>
        <v>742</v>
      </c>
      <c r="H1114" s="140">
        <f t="shared" si="308"/>
        <v>1066</v>
      </c>
      <c r="I1114" s="140">
        <f t="shared" si="308"/>
        <v>1461</v>
      </c>
      <c r="J1114" s="140">
        <f t="shared" si="308"/>
        <v>1923</v>
      </c>
      <c r="K1114" s="140">
        <f t="shared" si="308"/>
        <v>2439</v>
      </c>
    </row>
    <row r="1115" spans="1:23" ht="14.5">
      <c r="A1115" s="129" t="s">
        <v>4</v>
      </c>
      <c r="B1115" s="140">
        <f t="shared" si="308"/>
        <v>135</v>
      </c>
      <c r="C1115" s="140">
        <f t="shared" si="308"/>
        <v>156</v>
      </c>
      <c r="D1115" s="140">
        <f t="shared" si="308"/>
        <v>210</v>
      </c>
      <c r="E1115" s="140">
        <f t="shared" si="308"/>
        <v>308</v>
      </c>
      <c r="F1115" s="140">
        <f t="shared" si="308"/>
        <v>458</v>
      </c>
      <c r="G1115" s="140">
        <f t="shared" si="308"/>
        <v>662</v>
      </c>
      <c r="H1115" s="140">
        <f t="shared" si="308"/>
        <v>926</v>
      </c>
      <c r="I1115" s="140">
        <f t="shared" si="308"/>
        <v>1260</v>
      </c>
      <c r="J1115" s="140">
        <f t="shared" si="308"/>
        <v>1672</v>
      </c>
      <c r="K1115" s="140">
        <f t="shared" si="308"/>
        <v>2166</v>
      </c>
    </row>
    <row r="1116" spans="1:23" ht="14.5">
      <c r="A1116" s="129" t="s">
        <v>0</v>
      </c>
      <c r="B1116" s="140">
        <f t="shared" si="308"/>
        <v>334</v>
      </c>
      <c r="C1116" s="140">
        <f t="shared" si="308"/>
        <v>375</v>
      </c>
      <c r="D1116" s="140">
        <f t="shared" si="308"/>
        <v>494</v>
      </c>
      <c r="E1116" s="140">
        <f t="shared" si="308"/>
        <v>718</v>
      </c>
      <c r="F1116" s="140">
        <f t="shared" si="308"/>
        <v>1073</v>
      </c>
      <c r="G1116" s="140">
        <f t="shared" si="308"/>
        <v>1591</v>
      </c>
      <c r="H1116" s="140">
        <f t="shared" si="308"/>
        <v>2310</v>
      </c>
      <c r="I1116" s="140">
        <f t="shared" si="308"/>
        <v>3269</v>
      </c>
      <c r="J1116" s="140">
        <f t="shared" si="308"/>
        <v>4502</v>
      </c>
      <c r="K1116" s="140">
        <f t="shared" si="308"/>
        <v>6040</v>
      </c>
    </row>
    <row r="1117" spans="1:23" ht="14.5">
      <c r="A1117" s="129" t="s">
        <v>1</v>
      </c>
      <c r="B1117" s="140">
        <f t="shared" si="308"/>
        <v>58</v>
      </c>
      <c r="C1117" s="140">
        <f t="shared" si="308"/>
        <v>60</v>
      </c>
      <c r="D1117" s="140">
        <f t="shared" si="308"/>
        <v>69</v>
      </c>
      <c r="E1117" s="140">
        <f t="shared" si="308"/>
        <v>90</v>
      </c>
      <c r="F1117" s="140">
        <f t="shared" si="308"/>
        <v>125</v>
      </c>
      <c r="G1117" s="140">
        <f t="shared" si="308"/>
        <v>176</v>
      </c>
      <c r="H1117" s="140">
        <f t="shared" si="308"/>
        <v>246</v>
      </c>
      <c r="I1117" s="140">
        <f t="shared" si="308"/>
        <v>336</v>
      </c>
      <c r="J1117" s="140">
        <f t="shared" si="308"/>
        <v>447</v>
      </c>
      <c r="K1117" s="140">
        <f t="shared" si="308"/>
        <v>583</v>
      </c>
    </row>
    <row r="1118" spans="1:23" ht="14.5">
      <c r="A1118" s="129" t="s">
        <v>7</v>
      </c>
      <c r="B1118" s="140">
        <f t="shared" si="308"/>
        <v>34</v>
      </c>
      <c r="C1118" s="140">
        <f t="shared" si="308"/>
        <v>63</v>
      </c>
      <c r="D1118" s="140">
        <f t="shared" si="308"/>
        <v>136</v>
      </c>
      <c r="E1118" s="140">
        <f t="shared" si="308"/>
        <v>266</v>
      </c>
      <c r="F1118" s="140">
        <f t="shared" si="308"/>
        <v>467</v>
      </c>
      <c r="G1118" s="140">
        <f t="shared" si="308"/>
        <v>742</v>
      </c>
      <c r="H1118" s="140">
        <f t="shared" si="308"/>
        <v>1095</v>
      </c>
      <c r="I1118" s="140">
        <f t="shared" si="308"/>
        <v>1527</v>
      </c>
      <c r="J1118" s="140">
        <f t="shared" si="308"/>
        <v>2034</v>
      </c>
      <c r="K1118" s="140">
        <f t="shared" si="308"/>
        <v>2614</v>
      </c>
    </row>
    <row r="1119" spans="1:23" ht="14.5">
      <c r="A1119" s="129" t="s">
        <v>8</v>
      </c>
      <c r="B1119" s="140">
        <f t="shared" si="308"/>
        <v>26</v>
      </c>
      <c r="C1119" s="140">
        <f t="shared" si="308"/>
        <v>57</v>
      </c>
      <c r="D1119" s="140">
        <f t="shared" si="308"/>
        <v>144</v>
      </c>
      <c r="E1119" s="140">
        <f t="shared" si="308"/>
        <v>290</v>
      </c>
      <c r="F1119" s="140">
        <f t="shared" si="308"/>
        <v>496</v>
      </c>
      <c r="G1119" s="140">
        <f t="shared" si="308"/>
        <v>762</v>
      </c>
      <c r="H1119" s="140">
        <f t="shared" si="308"/>
        <v>1094</v>
      </c>
      <c r="I1119" s="140">
        <f t="shared" si="308"/>
        <v>1495</v>
      </c>
      <c r="J1119" s="140">
        <f t="shared" si="308"/>
        <v>1962</v>
      </c>
      <c r="K1119" s="140">
        <f t="shared" si="308"/>
        <v>2482</v>
      </c>
    </row>
    <row r="1120" spans="1:23" ht="14.5">
      <c r="A1120" s="129" t="s">
        <v>89</v>
      </c>
      <c r="B1120" s="135">
        <f>SUM(B1110:B1119)</f>
        <v>1464</v>
      </c>
      <c r="C1120" s="135">
        <f t="shared" ref="C1120:K1120" si="309">SUM(C1110:C1119)</f>
        <v>1799</v>
      </c>
      <c r="D1120" s="135">
        <f t="shared" si="309"/>
        <v>2644</v>
      </c>
      <c r="E1120" s="135">
        <f t="shared" si="309"/>
        <v>4089</v>
      </c>
      <c r="F1120" s="135">
        <f t="shared" si="309"/>
        <v>6231</v>
      </c>
      <c r="G1120" s="135">
        <f t="shared" si="309"/>
        <v>9159</v>
      </c>
      <c r="H1120" s="135">
        <f t="shared" si="309"/>
        <v>12983</v>
      </c>
      <c r="I1120" s="135">
        <f t="shared" si="309"/>
        <v>17794</v>
      </c>
      <c r="J1120" s="135">
        <f t="shared" si="309"/>
        <v>23660</v>
      </c>
      <c r="K1120" s="135">
        <f t="shared" si="309"/>
        <v>30639</v>
      </c>
    </row>
    <row r="1125" spans="1:11">
      <c r="A1125" t="s">
        <v>260</v>
      </c>
      <c r="B1125">
        <v>2010</v>
      </c>
      <c r="C1125">
        <v>2020</v>
      </c>
      <c r="D1125">
        <v>2030</v>
      </c>
      <c r="E1125">
        <v>2040</v>
      </c>
      <c r="F1125">
        <v>2050</v>
      </c>
      <c r="G1125">
        <v>2060</v>
      </c>
      <c r="H1125">
        <v>2070</v>
      </c>
      <c r="I1125">
        <v>2080</v>
      </c>
      <c r="J1125">
        <v>2090</v>
      </c>
      <c r="K1125">
        <v>2100</v>
      </c>
    </row>
    <row r="1126" spans="1:11">
      <c r="A1126" s="1" t="s">
        <v>261</v>
      </c>
      <c r="B1126" s="1">
        <f>B170</f>
        <v>33.066284562055543</v>
      </c>
      <c r="C1126" s="1">
        <f t="shared" ref="C1126:K1126" si="310">C170</f>
        <v>54.048036934215979</v>
      </c>
      <c r="D1126" s="1">
        <f t="shared" si="310"/>
        <v>61.572268553537548</v>
      </c>
      <c r="E1126" s="1">
        <f t="shared" si="310"/>
        <v>70.303501914899741</v>
      </c>
      <c r="F1126" s="1">
        <f t="shared" si="310"/>
        <v>79.377952596551168</v>
      </c>
      <c r="G1126" s="1">
        <f t="shared" si="310"/>
        <v>87.891363490585647</v>
      </c>
      <c r="H1126" s="1">
        <f t="shared" si="310"/>
        <v>95.326771534278393</v>
      </c>
      <c r="I1126" s="1">
        <f t="shared" si="310"/>
        <v>112.0467662962715</v>
      </c>
      <c r="J1126" s="1">
        <f t="shared" si="310"/>
        <v>120.59585668330845</v>
      </c>
      <c r="K1126" s="1">
        <f t="shared" si="310"/>
        <v>123.02398143734079</v>
      </c>
    </row>
    <row r="1127" spans="1:11">
      <c r="A1127" t="s">
        <v>262</v>
      </c>
      <c r="B1127" s="2">
        <f>B272</f>
        <v>5.6945285096454255</v>
      </c>
      <c r="C1127" s="2">
        <f t="shared" ref="C1127:K1127" si="311">C272</f>
        <v>6.6964751765402202</v>
      </c>
      <c r="D1127" s="2">
        <f t="shared" si="311"/>
        <v>7.5244149154787543</v>
      </c>
      <c r="E1127" s="2">
        <f t="shared" si="311"/>
        <v>7.8748786310762089</v>
      </c>
      <c r="F1127" s="2">
        <f t="shared" si="311"/>
        <v>7.9255938634851208</v>
      </c>
      <c r="G1127" s="2">
        <f t="shared" si="311"/>
        <v>7.8827092659157429</v>
      </c>
      <c r="H1127" s="2">
        <f t="shared" si="311"/>
        <v>7.6777968760590758</v>
      </c>
      <c r="I1127" s="2">
        <f t="shared" si="311"/>
        <v>7.1376234122763593</v>
      </c>
      <c r="J1127" s="2">
        <f t="shared" si="311"/>
        <v>6.2114433048798317</v>
      </c>
      <c r="K1127" s="2">
        <f t="shared" si="311"/>
        <v>5.3132178847690446</v>
      </c>
    </row>
    <row r="1128" spans="1:11">
      <c r="A1128" t="s">
        <v>266</v>
      </c>
      <c r="B1128" s="2">
        <f>B363</f>
        <v>0.87881692716577631</v>
      </c>
      <c r="C1128" s="2">
        <f t="shared" ref="C1128:K1128" si="312">C363</f>
        <v>0.98345297489910055</v>
      </c>
      <c r="D1128" s="2">
        <f t="shared" si="312"/>
        <v>1.084427472129752</v>
      </c>
      <c r="E1128" s="2">
        <f t="shared" si="312"/>
        <v>1.1745218869507326</v>
      </c>
      <c r="F1128" s="2">
        <f t="shared" si="312"/>
        <v>1.2531672738612354</v>
      </c>
      <c r="G1128" s="2">
        <f t="shared" si="312"/>
        <v>1.3329171217613416</v>
      </c>
      <c r="H1128" s="2">
        <f t="shared" si="312"/>
        <v>1.4027329871304834</v>
      </c>
      <c r="I1128" s="2">
        <f t="shared" si="312"/>
        <v>1.4315775686986441</v>
      </c>
      <c r="J1128" s="2">
        <f t="shared" si="312"/>
        <v>1.4400924770644237</v>
      </c>
      <c r="K1128" s="2">
        <f t="shared" si="312"/>
        <v>1.4329309693689218</v>
      </c>
    </row>
    <row r="1129" spans="1:11">
      <c r="A1129" t="s">
        <v>263</v>
      </c>
      <c r="B1129" s="2">
        <f>B559</f>
        <v>1.070450362409531</v>
      </c>
      <c r="C1129" s="2">
        <f t="shared" ref="C1129:K1129" si="313">C559</f>
        <v>1.4558206700398528</v>
      </c>
      <c r="D1129" s="2">
        <f t="shared" si="313"/>
        <v>2.5073020914964932</v>
      </c>
      <c r="E1129" s="2">
        <f t="shared" si="313"/>
        <v>3.9716426601110082</v>
      </c>
      <c r="F1129" s="2">
        <f t="shared" si="313"/>
        <v>4.9150879875241076</v>
      </c>
      <c r="G1129" s="2">
        <f t="shared" si="313"/>
        <v>5.7809823415139352</v>
      </c>
      <c r="H1129" s="2">
        <f t="shared" si="313"/>
        <v>6.8280962897307989</v>
      </c>
      <c r="I1129" s="2">
        <f t="shared" si="313"/>
        <v>7.7765656536630949</v>
      </c>
      <c r="J1129" s="2">
        <f t="shared" si="313"/>
        <v>8.4837684023794857</v>
      </c>
      <c r="K1129" s="2">
        <f t="shared" si="313"/>
        <v>9.3251705036056567</v>
      </c>
    </row>
    <row r="1130" spans="1:11">
      <c r="A1130" t="s">
        <v>264</v>
      </c>
      <c r="B1130" s="2">
        <f>B574</f>
        <v>8.9183144492915005</v>
      </c>
      <c r="C1130" s="2">
        <f t="shared" ref="C1130:K1130" si="314">C574</f>
        <v>11.645258764779117</v>
      </c>
      <c r="D1130" s="2">
        <f t="shared" si="314"/>
        <v>15.491759849144037</v>
      </c>
      <c r="E1130" s="2">
        <f t="shared" si="314"/>
        <v>20.531038252481899</v>
      </c>
      <c r="F1130" s="2">
        <f t="shared" si="314"/>
        <v>26.235024691395793</v>
      </c>
      <c r="G1130" s="2">
        <f t="shared" si="314"/>
        <v>32.268276121957712</v>
      </c>
      <c r="H1130" s="2">
        <f t="shared" si="314"/>
        <v>40.157261997142662</v>
      </c>
      <c r="I1130" s="2">
        <f t="shared" si="314"/>
        <v>48.386774789044075</v>
      </c>
      <c r="J1130" s="2">
        <f t="shared" si="314"/>
        <v>55.562264084664172</v>
      </c>
      <c r="K1130" s="2">
        <f t="shared" si="314"/>
        <v>63.93166811349171</v>
      </c>
    </row>
    <row r="1131" spans="1:11">
      <c r="A1131" t="s">
        <v>265</v>
      </c>
      <c r="B1131" s="2">
        <f>B589</f>
        <v>2.641750401992323</v>
      </c>
      <c r="C1131" s="2">
        <f t="shared" ref="C1131:K1131" si="315">C589</f>
        <v>3.4495158472018019</v>
      </c>
      <c r="D1131" s="2">
        <f t="shared" si="315"/>
        <v>4.5889122929833457</v>
      </c>
      <c r="E1131" s="2">
        <f t="shared" si="315"/>
        <v>6.0816288621806365</v>
      </c>
      <c r="F1131" s="2">
        <f t="shared" si="315"/>
        <v>7.7712428081383988</v>
      </c>
      <c r="G1131" s="2">
        <f t="shared" si="315"/>
        <v>9.5583904224809153</v>
      </c>
      <c r="H1131" s="2">
        <f t="shared" si="315"/>
        <v>11.895236888882112</v>
      </c>
      <c r="I1131" s="2">
        <f t="shared" si="315"/>
        <v>14.332952989813453</v>
      </c>
      <c r="J1131" s="2">
        <f t="shared" si="315"/>
        <v>16.458450115865329</v>
      </c>
      <c r="K1131" s="2">
        <f t="shared" si="315"/>
        <v>18.937604286006501</v>
      </c>
    </row>
    <row r="1132" spans="1:11">
      <c r="A1132" t="s">
        <v>267</v>
      </c>
      <c r="B1132" s="2">
        <f>B728</f>
        <v>3.6795089574156954</v>
      </c>
      <c r="C1132" s="2">
        <f t="shared" ref="C1132:K1132" si="316">C728</f>
        <v>5.7140494808936531</v>
      </c>
      <c r="D1132" s="2">
        <f t="shared" si="316"/>
        <v>7.4631527198120047</v>
      </c>
      <c r="E1132" s="2">
        <f t="shared" si="316"/>
        <v>8.4468799092426536</v>
      </c>
      <c r="F1132" s="2">
        <f t="shared" si="316"/>
        <v>8.9210308497455344</v>
      </c>
      <c r="G1132" s="2">
        <f t="shared" si="316"/>
        <v>9.168645122003154</v>
      </c>
      <c r="H1132" s="2">
        <f t="shared" si="316"/>
        <v>9.2143187758453013</v>
      </c>
      <c r="I1132" s="2">
        <f t="shared" si="316"/>
        <v>9.1575065972990721</v>
      </c>
      <c r="J1132" s="2">
        <f t="shared" si="316"/>
        <v>8.9309167953371578</v>
      </c>
      <c r="K1132" s="2">
        <f t="shared" si="316"/>
        <v>8.5403905987702124</v>
      </c>
    </row>
    <row r="1133" spans="1:11">
      <c r="A1133" t="s">
        <v>268</v>
      </c>
      <c r="B1133" s="2">
        <f>B766</f>
        <v>2.8959128538384054</v>
      </c>
      <c r="C1133" s="2">
        <f t="shared" ref="C1133:K1133" si="317">C766</f>
        <v>4.9883626071766241</v>
      </c>
      <c r="D1133" s="2">
        <f t="shared" si="317"/>
        <v>6.6313722701609823</v>
      </c>
      <c r="E1133" s="2">
        <f t="shared" si="317"/>
        <v>7.9082931054127021</v>
      </c>
      <c r="F1133" s="2">
        <f t="shared" si="317"/>
        <v>8.8455790598135025</v>
      </c>
      <c r="G1133" s="2">
        <f t="shared" si="317"/>
        <v>9.5072554398746334</v>
      </c>
      <c r="H1133" s="2">
        <f t="shared" si="317"/>
        <v>10.129318070218778</v>
      </c>
      <c r="I1133" s="2">
        <f t="shared" si="317"/>
        <v>12.087593676372714</v>
      </c>
      <c r="J1133" s="2">
        <f t="shared" si="317"/>
        <v>10.910785112221109</v>
      </c>
      <c r="K1133" s="2">
        <f t="shared" si="317"/>
        <v>11.057681589370286</v>
      </c>
    </row>
    <row r="1134" spans="1:11">
      <c r="A1134" t="s">
        <v>269</v>
      </c>
      <c r="B1134" s="2">
        <f>B909</f>
        <v>6.1662707335913503</v>
      </c>
      <c r="C1134" s="2">
        <f t="shared" ref="C1134:K1134" si="318">C909</f>
        <v>9.0123763509397588</v>
      </c>
      <c r="D1134" s="2">
        <f t="shared" si="318"/>
        <v>11.378197574702783</v>
      </c>
      <c r="E1134" s="2">
        <f t="shared" si="318"/>
        <v>12.679433000314148</v>
      </c>
      <c r="F1134" s="2">
        <f t="shared" si="318"/>
        <v>13.17019018642724</v>
      </c>
      <c r="G1134" s="2">
        <f t="shared" si="318"/>
        <v>12.91731361252142</v>
      </c>
      <c r="H1134" s="2">
        <f t="shared" si="318"/>
        <v>12.559169430019102</v>
      </c>
      <c r="I1134" s="2">
        <f t="shared" si="318"/>
        <v>13.009309535569182</v>
      </c>
      <c r="J1134" s="2">
        <f t="shared" si="318"/>
        <v>11.859568316375004</v>
      </c>
      <c r="K1134" s="2">
        <f t="shared" si="318"/>
        <v>11.765581988728552</v>
      </c>
    </row>
    <row r="1135" spans="1:11">
      <c r="A1135" t="s">
        <v>270</v>
      </c>
      <c r="B1135" s="2">
        <f>B962</f>
        <v>5.400180192648957</v>
      </c>
      <c r="C1135" s="2">
        <f t="shared" ref="C1135:K1135" si="319">C962</f>
        <v>7.8527431261657883</v>
      </c>
      <c r="D1135" s="2">
        <f t="shared" si="319"/>
        <v>10.43918959231932</v>
      </c>
      <c r="E1135" s="2">
        <f t="shared" si="319"/>
        <v>12.449334423662327</v>
      </c>
      <c r="F1135" s="2">
        <f t="shared" si="319"/>
        <v>13.924821755935167</v>
      </c>
      <c r="G1135" s="2">
        <f t="shared" si="319"/>
        <v>14.966441031525923</v>
      </c>
      <c r="H1135" s="2">
        <f t="shared" si="319"/>
        <v>15.945699844317879</v>
      </c>
      <c r="I1135" s="2">
        <f t="shared" si="319"/>
        <v>16.690541800827106</v>
      </c>
      <c r="J1135" s="2">
        <f t="shared" si="319"/>
        <v>17.175895085854705</v>
      </c>
      <c r="K1135" s="2">
        <f t="shared" si="319"/>
        <v>17.407141366855122</v>
      </c>
    </row>
    <row r="1136" spans="1:11">
      <c r="A1136" t="s">
        <v>271</v>
      </c>
      <c r="B1136" s="2">
        <f>B1030</f>
        <v>35.488902767172576</v>
      </c>
      <c r="C1136" s="2">
        <f t="shared" ref="C1136:K1136" si="320">C1030</f>
        <v>42.754795285871111</v>
      </c>
      <c r="D1136" s="2">
        <f t="shared" si="320"/>
        <v>47.454307279407971</v>
      </c>
      <c r="E1136" s="2">
        <f t="shared" si="320"/>
        <v>50.109935459538562</v>
      </c>
      <c r="F1136" s="2">
        <f t="shared" si="320"/>
        <v>52.220866963007978</v>
      </c>
      <c r="G1136" s="2">
        <f t="shared" si="320"/>
        <v>52.144630952546116</v>
      </c>
      <c r="H1136" s="2">
        <f t="shared" si="320"/>
        <v>48.803975040102124</v>
      </c>
      <c r="I1136" s="2">
        <f t="shared" si="320"/>
        <v>52.459584757146111</v>
      </c>
      <c r="J1136" s="2">
        <f t="shared" si="320"/>
        <v>56.477866722745254</v>
      </c>
      <c r="K1136" s="2">
        <f t="shared" si="320"/>
        <v>60.91311202463443</v>
      </c>
    </row>
    <row r="1137" spans="1:11">
      <c r="A1137" t="s">
        <v>272</v>
      </c>
      <c r="B1137" s="2">
        <f>B1105</f>
        <v>0.80294691591704748</v>
      </c>
      <c r="C1137" s="2">
        <f t="shared" ref="C1137:K1137" si="321">C1105</f>
        <v>0.8795137797200262</v>
      </c>
      <c r="D1137" s="2">
        <f t="shared" si="321"/>
        <v>1.2135658804464682</v>
      </c>
      <c r="E1137" s="2">
        <f t="shared" si="321"/>
        <v>1.7626364308964126</v>
      </c>
      <c r="F1137" s="2">
        <f t="shared" si="321"/>
        <v>2.5170124006720243</v>
      </c>
      <c r="G1137" s="2">
        <f t="shared" si="321"/>
        <v>3.4605053330873177</v>
      </c>
      <c r="H1137" s="2">
        <f t="shared" si="321"/>
        <v>4.5816310646149665</v>
      </c>
      <c r="I1137" s="2">
        <f t="shared" si="321"/>
        <v>5.8584201527387609</v>
      </c>
      <c r="J1137" s="2">
        <f t="shared" si="321"/>
        <v>7.2629066761186412</v>
      </c>
      <c r="K1137" s="2">
        <f t="shared" si="321"/>
        <v>8.7644594047294202</v>
      </c>
    </row>
    <row r="1138" spans="1:11">
      <c r="A1138" t="s">
        <v>10</v>
      </c>
      <c r="B1138" s="1">
        <f>SUM(B1126:B1137)</f>
        <v>106.70386763314414</v>
      </c>
      <c r="C1138" s="1">
        <f t="shared" ref="C1138:K1138" si="322">SUM(C1126:C1137)</f>
        <v>149.48040099844303</v>
      </c>
      <c r="D1138" s="1">
        <f t="shared" si="322"/>
        <v>177.34887049161946</v>
      </c>
      <c r="E1138" s="1">
        <f t="shared" si="322"/>
        <v>203.293724536767</v>
      </c>
      <c r="F1138" s="1">
        <f t="shared" si="322"/>
        <v>227.07757043655729</v>
      </c>
      <c r="G1138" s="1">
        <f t="shared" si="322"/>
        <v>246.87943025577388</v>
      </c>
      <c r="H1138" s="1">
        <f t="shared" si="322"/>
        <v>264.52200879834163</v>
      </c>
      <c r="I1138" s="1">
        <f t="shared" si="322"/>
        <v>300.37521722972002</v>
      </c>
      <c r="J1138" s="1">
        <f t="shared" si="322"/>
        <v>321.3698137768136</v>
      </c>
      <c r="K1138" s="1">
        <f t="shared" si="322"/>
        <v>340.41294016767057</v>
      </c>
    </row>
    <row r="1140" spans="1:11" ht="14.5">
      <c r="A1140" s="129" t="s">
        <v>274</v>
      </c>
    </row>
    <row r="1141" spans="1:11">
      <c r="A1141" t="s">
        <v>273</v>
      </c>
      <c r="B1141">
        <v>2010</v>
      </c>
      <c r="C1141">
        <v>2020</v>
      </c>
      <c r="D1141">
        <v>2030</v>
      </c>
      <c r="E1141">
        <v>2040</v>
      </c>
      <c r="F1141">
        <v>2050</v>
      </c>
      <c r="G1141">
        <v>2060</v>
      </c>
      <c r="H1141">
        <v>2070</v>
      </c>
      <c r="I1141">
        <v>2080</v>
      </c>
      <c r="J1141">
        <v>2090</v>
      </c>
      <c r="K1141">
        <v>2100</v>
      </c>
    </row>
    <row r="1142" spans="1:11">
      <c r="A1142" s="1" t="s">
        <v>261</v>
      </c>
      <c r="B1142" s="2">
        <f>B1126-'SSP2 26 (base)'!B1126</f>
        <v>0</v>
      </c>
      <c r="C1142" s="2">
        <f>C1126-'SSP2 26 (base)'!C1126</f>
        <v>15.830716295178249</v>
      </c>
      <c r="D1142" s="2">
        <f>D1126-'SSP2 26 (base)'!D1126</f>
        <v>18.747881262375856</v>
      </c>
      <c r="E1142" s="2">
        <f>E1126-'SSP2 26 (base)'!E1126</f>
        <v>21.907125432517113</v>
      </c>
      <c r="F1142" s="2">
        <f>F1126-'SSP2 26 (base)'!F1126</f>
        <v>24.858474919111522</v>
      </c>
      <c r="G1142" s="2">
        <f>G1126-'SSP2 26 (base)'!G1126</f>
        <v>26.886011259956739</v>
      </c>
      <c r="H1142" s="2">
        <f>H1126-'SSP2 26 (base)'!H1126</f>
        <v>27.401475074330918</v>
      </c>
      <c r="I1142" s="2">
        <f>I1126-'SSP2 26 (base)'!I1126</f>
        <v>28.162253854187924</v>
      </c>
      <c r="J1142" s="2">
        <f>J1126-'SSP2 26 (base)'!J1126</f>
        <v>25.956601367914701</v>
      </c>
      <c r="K1142" s="2">
        <f>K1126-'SSP2 26 (base)'!K1126</f>
        <v>20.531924598249972</v>
      </c>
    </row>
    <row r="1143" spans="1:11">
      <c r="A1143" t="s">
        <v>262</v>
      </c>
      <c r="B1143" s="2">
        <f>B1127-'SSP2 26 (base)'!B1127</f>
        <v>0</v>
      </c>
      <c r="C1143" s="2">
        <f>C1127-'SSP2 26 (base)'!C1127</f>
        <v>-8.2405691879407605E-2</v>
      </c>
      <c r="D1143" s="2">
        <f>D1127-'SSP2 26 (base)'!D1127</f>
        <v>-0.24084748262273159</v>
      </c>
      <c r="E1143" s="2">
        <f>E1127-'SSP2 26 (base)'!E1127</f>
        <v>-0.42891140997240385</v>
      </c>
      <c r="F1143" s="2">
        <f>F1127-'SSP2 26 (base)'!F1127</f>
        <v>-0.65429392881230974</v>
      </c>
      <c r="G1143" s="2">
        <f>G1127-'SSP2 26 (base)'!G1127</f>
        <v>-0.91782337511438428</v>
      </c>
      <c r="H1143" s="2">
        <f>H1127-'SSP2 26 (base)'!H1127</f>
        <v>-1.2074212580052448</v>
      </c>
      <c r="I1143" s="2">
        <f>I1127-'SSP2 26 (base)'!I1127</f>
        <v>-1.4508213971504587</v>
      </c>
      <c r="J1143" s="2">
        <f>J1127-'SSP2 26 (base)'!J1127</f>
        <v>-1.5770166459093069</v>
      </c>
      <c r="K1143" s="2">
        <f>K1127-'SSP2 26 (base)'!K1127</f>
        <v>-1.6761880677575665</v>
      </c>
    </row>
    <row r="1144" spans="1:11">
      <c r="A1144" t="s">
        <v>266</v>
      </c>
      <c r="B1144" s="2">
        <f>B1128-'SSP2 26 (base)'!B1128</f>
        <v>0</v>
      </c>
      <c r="C1144" s="2">
        <f>C1128-'SSP2 26 (base)'!C1128</f>
        <v>-4.2209375340440669E-4</v>
      </c>
      <c r="D1144" s="2">
        <f>D1128-'SSP2 26 (base)'!D1128</f>
        <v>9.7718875040753161E-4</v>
      </c>
      <c r="E1144" s="2">
        <f>E1128-'SSP2 26 (base)'!E1128</f>
        <v>3.3892034917852865E-3</v>
      </c>
      <c r="F1144" s="2">
        <f>F1128-'SSP2 26 (base)'!F1128</f>
        <v>4.6335247812452351E-3</v>
      </c>
      <c r="G1144" s="2">
        <f>G1128-'SSP2 26 (base)'!G1128</f>
        <v>1.3659947628492652E-3</v>
      </c>
      <c r="H1144" s="2">
        <f>H1128-'SSP2 26 (base)'!H1128</f>
        <v>-1.0633909892425741E-2</v>
      </c>
      <c r="I1144" s="2">
        <f>I1128-'SSP2 26 (base)'!I1128</f>
        <v>-2.9125309012638434E-2</v>
      </c>
      <c r="J1144" s="2">
        <f>J1128-'SSP2 26 (base)'!J1128</f>
        <v>-5.9684061139188005E-2</v>
      </c>
      <c r="K1144" s="2">
        <f>K1128-'SSP2 26 (base)'!K1128</f>
        <v>-0.10393622435012206</v>
      </c>
    </row>
    <row r="1145" spans="1:11">
      <c r="A1145" t="s">
        <v>263</v>
      </c>
      <c r="B1145" s="2">
        <f>B1129-'SSP2 26 (base)'!B1129</f>
        <v>-0.45558606380234301</v>
      </c>
      <c r="C1145" s="2">
        <f>C1129-'SSP2 26 (base)'!C1129</f>
        <v>-0.52250880179923143</v>
      </c>
      <c r="D1145" s="2">
        <f>D1129-'SSP2 26 (base)'!D1129</f>
        <v>3.6695130857518521E-2</v>
      </c>
      <c r="E1145" s="2">
        <f>E1129-'SSP2 26 (base)'!E1129</f>
        <v>1.0252253387142765</v>
      </c>
      <c r="F1145" s="2">
        <f>F1129-'SSP2 26 (base)'!F1129</f>
        <v>1.6222734081336974</v>
      </c>
      <c r="G1145" s="2">
        <f>G1129-'SSP2 26 (base)'!G1129</f>
        <v>2.2647445762131047</v>
      </c>
      <c r="H1145" s="2">
        <f>H1129-'SSP2 26 (base)'!H1129</f>
        <v>3.0151078871366828</v>
      </c>
      <c r="I1145" s="2">
        <f>I1129-'SSP2 26 (base)'!I1129</f>
        <v>3.7361250249232176</v>
      </c>
      <c r="J1145" s="2">
        <f>J1129-'SSP2 26 (base)'!J1129</f>
        <v>4.2562113601922569</v>
      </c>
      <c r="K1145" s="2">
        <f>K1129-'SSP2 26 (base)'!K1129</f>
        <v>4.7677341498890282</v>
      </c>
    </row>
    <row r="1146" spans="1:11">
      <c r="A1146" t="s">
        <v>264</v>
      </c>
      <c r="B1146" s="2">
        <f>B1130-'SSP2 26 (base)'!B1130</f>
        <v>0</v>
      </c>
      <c r="C1146" s="2">
        <f>C1130-'SSP2 26 (base)'!C1130</f>
        <v>8.3697054251414826E-2</v>
      </c>
      <c r="D1146" s="2">
        <f>D1130-'SSP2 26 (base)'!D1130</f>
        <v>1.0532776627905189</v>
      </c>
      <c r="E1146" s="2">
        <f>E1130-'SSP2 26 (base)'!E1130</f>
        <v>3.3118711869331356</v>
      </c>
      <c r="F1146" s="2">
        <f>F1130-'SSP2 26 (base)'!F1130</f>
        <v>6.9914762820618215</v>
      </c>
      <c r="G1146" s="2">
        <f>G1130-'SSP2 26 (base)'!G1130</f>
        <v>11.719019544072452</v>
      </c>
      <c r="H1146" s="2">
        <f>H1130-'SSP2 26 (base)'!H1130</f>
        <v>17.873764053224811</v>
      </c>
      <c r="I1146" s="2">
        <f>I1130-'SSP2 26 (base)'!I1130</f>
        <v>24.774022549411512</v>
      </c>
      <c r="J1146" s="2">
        <f>J1130-'SSP2 26 (base)'!J1130</f>
        <v>30.855984203696369</v>
      </c>
      <c r="K1146" s="2">
        <f>K1130-'SSP2 26 (base)'!K1130</f>
        <v>37.297539473475673</v>
      </c>
    </row>
    <row r="1147" spans="1:11">
      <c r="A1147" t="s">
        <v>265</v>
      </c>
      <c r="B1147" s="2">
        <f>B1131-'SSP2 26 (base)'!B1131</f>
        <v>0</v>
      </c>
      <c r="C1147" s="2">
        <f>C1131-'SSP2 26 (base)'!C1131</f>
        <v>2.4792434486521131E-2</v>
      </c>
      <c r="D1147" s="2">
        <f>D1131-'SSP2 26 (base)'!D1131</f>
        <v>0.3119980468178527</v>
      </c>
      <c r="E1147" s="2">
        <f>E1131-'SSP2 26 (base)'!E1131</f>
        <v>0.98103033809516038</v>
      </c>
      <c r="F1147" s="2">
        <f>F1131-'SSP2 26 (base)'!F1131</f>
        <v>2.0709894659661714</v>
      </c>
      <c r="G1147" s="2">
        <f>G1131-'SSP2 26 (base)'!G1131</f>
        <v>3.4713649947573622</v>
      </c>
      <c r="H1147" s="2">
        <f>H1131-'SSP2 26 (base)'!H1131</f>
        <v>5.2945008433150393</v>
      </c>
      <c r="I1147" s="2">
        <f>I1131-'SSP2 26 (base)'!I1131</f>
        <v>7.3384701112522457</v>
      </c>
      <c r="J1147" s="2">
        <f>J1131-'SSP2 26 (base)'!J1131</f>
        <v>9.1400464894416622</v>
      </c>
      <c r="K1147" s="2">
        <f>K1131-'SSP2 26 (base)'!K1131</f>
        <v>11.04814036975411</v>
      </c>
    </row>
    <row r="1148" spans="1:11">
      <c r="A1148" t="s">
        <v>267</v>
      </c>
      <c r="B1148" s="2">
        <f>B1132-'SSP2 26 (base)'!B1132</f>
        <v>0</v>
      </c>
      <c r="C1148" s="2">
        <f>C1132-'SSP2 26 (base)'!C1132</f>
        <v>9.5989779636497907E-2</v>
      </c>
      <c r="D1148" s="2">
        <f>D1132-'SSP2 26 (base)'!D1132</f>
        <v>0.5891146925613242</v>
      </c>
      <c r="E1148" s="2">
        <f>E1132-'SSP2 26 (base)'!E1132</f>
        <v>1.2656854995872964</v>
      </c>
      <c r="F1148" s="2">
        <f>F1132-'SSP2 26 (base)'!F1132</f>
        <v>1.9656937080602477</v>
      </c>
      <c r="G1148" s="2">
        <f>G1132-'SSP2 26 (base)'!G1132</f>
        <v>2.5968962311338712</v>
      </c>
      <c r="H1148" s="2">
        <f>H1132-'SSP2 26 (base)'!H1132</f>
        <v>3.1326451494262866</v>
      </c>
      <c r="I1148" s="2">
        <f>I1132-'SSP2 26 (base)'!I1132</f>
        <v>3.5604814342750046</v>
      </c>
      <c r="J1148" s="2">
        <f>J1132-'SSP2 26 (base)'!J1132</f>
        <v>3.8363201251575081</v>
      </c>
      <c r="K1148" s="2">
        <f>K1132-'SSP2 26 (base)'!K1132</f>
        <v>3.9330362808851786</v>
      </c>
    </row>
    <row r="1149" spans="1:11">
      <c r="A1149" t="s">
        <v>268</v>
      </c>
      <c r="B1149" s="2">
        <f>B1133-'SSP2 26 (base)'!B1133</f>
        <v>0</v>
      </c>
      <c r="C1149" s="2">
        <f>C1133-'SSP2 26 (base)'!C1133</f>
        <v>9.8744687435282863E-2</v>
      </c>
      <c r="D1149" s="2">
        <f>D1133-'SSP2 26 (base)'!D1133</f>
        <v>0.56773980890008158</v>
      </c>
      <c r="E1149" s="2">
        <f>E1133-'SSP2 26 (base)'!E1133</f>
        <v>1.2626136771040013</v>
      </c>
      <c r="F1149" s="2">
        <f>F1133-'SSP2 26 (base)'!F1133</f>
        <v>2.0191408686885639</v>
      </c>
      <c r="G1149" s="2">
        <f>G1133-'SSP2 26 (base)'!G1133</f>
        <v>2.7084499187574576</v>
      </c>
      <c r="H1149" s="2">
        <f>H1133-'SSP2 26 (base)'!H1133</f>
        <v>3.4056642246282678</v>
      </c>
      <c r="I1149" s="2">
        <f>I1133-'SSP2 26 (base)'!I1133</f>
        <v>4.6002376946719217</v>
      </c>
      <c r="J1149" s="2">
        <f>J1133-'SSP2 26 (base)'!J1133</f>
        <v>4.5381661189944609</v>
      </c>
      <c r="K1149" s="2">
        <f>K1133-'SSP2 26 (base)'!K1133</f>
        <v>4.9001908343388942</v>
      </c>
    </row>
    <row r="1150" spans="1:11">
      <c r="A1150" t="s">
        <v>269</v>
      </c>
      <c r="B1150" s="2">
        <f>B1134-'SSP2 26 (base)'!B1134</f>
        <v>5.6660441304767772E-2</v>
      </c>
      <c r="C1150" s="2">
        <f>C1134-'SSP2 26 (base)'!C1134</f>
        <v>0.82983459826359685</v>
      </c>
      <c r="D1150" s="2">
        <f>D1134-'SSP2 26 (base)'!D1134</f>
        <v>2.1850874090346615</v>
      </c>
      <c r="E1150" s="2">
        <f>E1134-'SSP2 26 (base)'!E1134</f>
        <v>3.0962833033475317</v>
      </c>
      <c r="F1150" s="2">
        <f>F1134-'SSP2 26 (base)'!F1134</f>
        <v>3.9007996123984032</v>
      </c>
      <c r="G1150" s="2">
        <f>G1134-'SSP2 26 (base)'!G1134</f>
        <v>4.1876543306790026</v>
      </c>
      <c r="H1150" s="2">
        <f>H1134-'SSP2 26 (base)'!H1134</f>
        <v>4.4436970510970983</v>
      </c>
      <c r="I1150" s="2">
        <f>I1134-'SSP2 26 (base)'!I1134</f>
        <v>4.9072661887020832</v>
      </c>
      <c r="J1150" s="2">
        <f>J1134-'SSP2 26 (base)'!J1134</f>
        <v>4.7312583511025004</v>
      </c>
      <c r="K1150" s="2">
        <f>K1134-'SSP2 26 (base)'!K1134</f>
        <v>5.0300663757359825</v>
      </c>
    </row>
    <row r="1151" spans="1:11">
      <c r="A1151" t="s">
        <v>270</v>
      </c>
      <c r="B1151" s="2">
        <f>B1135-'SSP2 26 (base)'!B1135</f>
        <v>0</v>
      </c>
      <c r="C1151" s="2">
        <f>C1135-'SSP2 26 (base)'!C1135</f>
        <v>0.15544512830467383</v>
      </c>
      <c r="D1151" s="2">
        <f>D1135-'SSP2 26 (base)'!D1135</f>
        <v>0.89374314436900448</v>
      </c>
      <c r="E1151" s="2">
        <f>E1135-'SSP2 26 (base)'!E1135</f>
        <v>1.9876223231280239</v>
      </c>
      <c r="F1151" s="2">
        <f>F1135-'SSP2 26 (base)'!F1135</f>
        <v>3.1785569386121306</v>
      </c>
      <c r="G1151" s="2">
        <f>G1135-'SSP2 26 (base)'!G1135</f>
        <v>4.2636759107062776</v>
      </c>
      <c r="H1151" s="2">
        <f>H1135-'SSP2 26 (base)'!H1135</f>
        <v>5.3612394358627338</v>
      </c>
      <c r="I1151" s="2">
        <f>I1135-'SSP2 26 (base)'!I1135</f>
        <v>6.352005336408924</v>
      </c>
      <c r="J1151" s="2">
        <f>J1135-'SSP2 26 (base)'!J1135</f>
        <v>7.1440381549372862</v>
      </c>
      <c r="K1151" s="2">
        <f>K1135-'SSP2 26 (base)'!K1135</f>
        <v>7.713942012935318</v>
      </c>
    </row>
    <row r="1152" spans="1:11">
      <c r="A1152" t="s">
        <v>271</v>
      </c>
      <c r="B1152" s="2">
        <f>B1136-'SSP2 26 (base)'!B1136</f>
        <v>0</v>
      </c>
      <c r="C1152" s="2">
        <f>C1136-'SSP2 26 (base)'!C1136</f>
        <v>0</v>
      </c>
      <c r="D1152" s="2">
        <f>D1136-'SSP2 26 (base)'!D1136</f>
        <v>0</v>
      </c>
      <c r="E1152" s="2">
        <f>E1136-'SSP2 26 (base)'!E1136</f>
        <v>0</v>
      </c>
      <c r="F1152" s="2">
        <f>F1136-'SSP2 26 (base)'!F1136</f>
        <v>0</v>
      </c>
      <c r="G1152" s="2">
        <f>G1136-'SSP2 26 (base)'!G1136</f>
        <v>0</v>
      </c>
      <c r="H1152" s="2">
        <f>H1136-'SSP2 26 (base)'!H1136</f>
        <v>0</v>
      </c>
      <c r="I1152" s="2">
        <f>I1136-'SSP2 26 (base)'!I1136</f>
        <v>0</v>
      </c>
      <c r="J1152" s="2">
        <f>J1136-'SSP2 26 (base)'!J1136</f>
        <v>0</v>
      </c>
      <c r="K1152" s="2">
        <f>K1136-'SSP2 26 (base)'!K1136</f>
        <v>0</v>
      </c>
    </row>
    <row r="1153" spans="1:11">
      <c r="A1153" t="s">
        <v>272</v>
      </c>
      <c r="B1153" s="2">
        <f>B1137-'SSP2 26 (base)'!B1137</f>
        <v>0</v>
      </c>
      <c r="C1153" s="2">
        <f>C1137-'SSP2 26 (base)'!C1137</f>
        <v>1.0072750186000734E-2</v>
      </c>
      <c r="D1153" s="2">
        <f>D1137-'SSP2 26 (base)'!D1137</f>
        <v>7.074689067536899E-2</v>
      </c>
      <c r="E1153" s="2">
        <f>E1137-'SSP2 26 (base)'!E1137</f>
        <v>0.21772911932987427</v>
      </c>
      <c r="F1153" s="2">
        <f>F1137-'SSP2 26 (base)'!F1137</f>
        <v>0.47093264948338298</v>
      </c>
      <c r="G1153" s="2">
        <f>G1137-'SSP2 26 (base)'!G1137</f>
        <v>0.83523245158563375</v>
      </c>
      <c r="H1153" s="2">
        <f>H1137-'SSP2 26 (base)'!H1137</f>
        <v>1.3220127034322005</v>
      </c>
      <c r="I1153" s="2">
        <f>I1137-'SSP2 26 (base)'!I1137</f>
        <v>1.928822459922122</v>
      </c>
      <c r="J1153" s="2">
        <f>J1137-'SSP2 26 (base)'!J1137</f>
        <v>2.6412436160252044</v>
      </c>
      <c r="K1153" s="2">
        <f>K1137-'SSP2 26 (base)'!K1137</f>
        <v>3.442248005251388</v>
      </c>
    </row>
    <row r="1154" spans="1:11">
      <c r="A1154" t="s">
        <v>10</v>
      </c>
      <c r="B1154" s="2">
        <f>B1138-'SSP2 26 (base)'!B1138</f>
        <v>-0.39892562249757191</v>
      </c>
      <c r="C1154" s="2">
        <f>C1138-'SSP2 26 (base)'!C1138</f>
        <v>16.523956140310219</v>
      </c>
      <c r="D1154" s="2">
        <f>D1138-'SSP2 26 (base)'!D1138</f>
        <v>24.216413754509915</v>
      </c>
      <c r="E1154" s="2">
        <f>E1138-'SSP2 26 (base)'!E1138</f>
        <v>34.629664012275782</v>
      </c>
      <c r="F1154" s="2">
        <f>F1138-'SSP2 26 (base)'!F1138</f>
        <v>46.428677448484876</v>
      </c>
      <c r="G1154" s="2">
        <f>G1138-'SSP2 26 (base)'!G1138</f>
        <v>58.01659183751039</v>
      </c>
      <c r="H1154" s="2">
        <f>H1138-'SSP2 26 (base)'!H1138</f>
        <v>70.032051254556308</v>
      </c>
      <c r="I1154" s="2">
        <f>I1138-'SSP2 26 (base)'!I1138</f>
        <v>83.879737947591821</v>
      </c>
      <c r="J1154" s="2">
        <f>J1138-'SSP2 26 (base)'!J1138</f>
        <v>91.463169080413508</v>
      </c>
      <c r="K1154" s="2">
        <f>K1138-'SSP2 26 (base)'!K1138</f>
        <v>96.884697808407793</v>
      </c>
    </row>
    <row r="1156" spans="1:11" ht="13">
      <c r="A1156" s="4" t="s">
        <v>286</v>
      </c>
      <c r="B1156" s="4">
        <v>2010</v>
      </c>
      <c r="C1156" s="4">
        <v>2020</v>
      </c>
      <c r="D1156" s="4">
        <v>2030</v>
      </c>
      <c r="E1156" s="4">
        <v>2040</v>
      </c>
      <c r="F1156" s="4">
        <v>2050</v>
      </c>
      <c r="G1156" s="4">
        <v>2060</v>
      </c>
      <c r="H1156" s="4">
        <v>2070</v>
      </c>
      <c r="I1156" s="4">
        <v>2080</v>
      </c>
      <c r="J1156" s="4">
        <v>2090</v>
      </c>
      <c r="K1156" s="4">
        <v>2100</v>
      </c>
    </row>
    <row r="1157" spans="1:11" ht="13">
      <c r="A1157" s="67" t="s">
        <v>261</v>
      </c>
      <c r="B1157" s="1">
        <f>B198*10^9</f>
        <v>679463124.73870659</v>
      </c>
      <c r="C1157" s="1">
        <f t="shared" ref="C1157:K1157" si="323">C198*10^9</f>
        <v>1122157831.8238308</v>
      </c>
      <c r="D1157" s="1">
        <f t="shared" si="323"/>
        <v>1393505907.7554133</v>
      </c>
      <c r="E1157" s="1">
        <f t="shared" si="323"/>
        <v>1733976981.1455631</v>
      </c>
      <c r="F1157" s="1">
        <f t="shared" si="323"/>
        <v>2128720303.38238</v>
      </c>
      <c r="G1157" s="1">
        <f t="shared" si="323"/>
        <v>2544591542.6267166</v>
      </c>
      <c r="H1157" s="1">
        <f t="shared" si="323"/>
        <v>2955493811.0206437</v>
      </c>
      <c r="I1157" s="1">
        <f t="shared" si="323"/>
        <v>3662064391.3500443</v>
      </c>
      <c r="J1157" s="1">
        <f t="shared" si="323"/>
        <v>4112717941.1081681</v>
      </c>
      <c r="K1157" s="1">
        <f t="shared" si="323"/>
        <v>4330877450.0726147</v>
      </c>
    </row>
    <row r="1158" spans="1:11" ht="13">
      <c r="A1158" s="4" t="s">
        <v>262</v>
      </c>
      <c r="B1158" s="1">
        <f>B289*10^9</f>
        <v>220581962.04598457</v>
      </c>
      <c r="C1158" s="1">
        <f t="shared" ref="C1158:K1158" si="324">C289*10^9</f>
        <v>259393140.40337414</v>
      </c>
      <c r="D1158" s="1">
        <f t="shared" si="324"/>
        <v>291464025.94930911</v>
      </c>
      <c r="E1158" s="1">
        <f t="shared" si="324"/>
        <v>305039508.78014767</v>
      </c>
      <c r="F1158" s="1">
        <f t="shared" si="324"/>
        <v>307004002.49572527</v>
      </c>
      <c r="G1158" s="1">
        <f t="shared" si="324"/>
        <v>305342834.47147483</v>
      </c>
      <c r="H1158" s="1">
        <f t="shared" si="324"/>
        <v>297405394.71231729</v>
      </c>
      <c r="I1158" s="1">
        <f t="shared" si="324"/>
        <v>276481358.19471169</v>
      </c>
      <c r="J1158" s="1">
        <f t="shared" si="324"/>
        <v>240605056.0651421</v>
      </c>
      <c r="K1158" s="1">
        <f t="shared" si="324"/>
        <v>205811600.34848034</v>
      </c>
    </row>
    <row r="1159" spans="1:11" ht="13">
      <c r="A1159" s="4" t="s">
        <v>263</v>
      </c>
      <c r="B1159" s="1">
        <f>B604</f>
        <v>1974</v>
      </c>
      <c r="C1159" s="1">
        <f t="shared" ref="C1159:K1159" si="325">C604</f>
        <v>2675</v>
      </c>
      <c r="D1159" s="1">
        <f t="shared" si="325"/>
        <v>4462</v>
      </c>
      <c r="E1159" s="1">
        <f t="shared" si="325"/>
        <v>6965</v>
      </c>
      <c r="F1159" s="1">
        <f t="shared" si="325"/>
        <v>8628</v>
      </c>
      <c r="G1159" s="1">
        <f t="shared" si="325"/>
        <v>10080</v>
      </c>
      <c r="H1159" s="1">
        <f t="shared" si="325"/>
        <v>11990</v>
      </c>
      <c r="I1159" s="1">
        <f t="shared" si="325"/>
        <v>14139</v>
      </c>
      <c r="J1159" s="1">
        <f t="shared" si="325"/>
        <v>15957</v>
      </c>
      <c r="K1159" s="1">
        <f t="shared" si="325"/>
        <v>18342</v>
      </c>
    </row>
    <row r="1160" spans="1:11" ht="13">
      <c r="A1160" s="4" t="s">
        <v>264</v>
      </c>
      <c r="B1160" s="1">
        <f>B619</f>
        <v>14136</v>
      </c>
      <c r="C1160" s="1">
        <f t="shared" ref="C1160:K1160" si="326">C619</f>
        <v>19146</v>
      </c>
      <c r="D1160" s="1">
        <f t="shared" si="326"/>
        <v>25538</v>
      </c>
      <c r="E1160" s="1">
        <f t="shared" si="326"/>
        <v>33219</v>
      </c>
      <c r="F1160" s="1">
        <f t="shared" si="326"/>
        <v>41165</v>
      </c>
      <c r="G1160" s="1">
        <f t="shared" si="326"/>
        <v>48086</v>
      </c>
      <c r="H1160" s="1">
        <f t="shared" si="326"/>
        <v>57203</v>
      </c>
      <c r="I1160" s="1">
        <f t="shared" si="326"/>
        <v>67451</v>
      </c>
      <c r="J1160" s="1">
        <f t="shared" si="326"/>
        <v>76126</v>
      </c>
      <c r="K1160" s="1">
        <f t="shared" si="326"/>
        <v>87503</v>
      </c>
    </row>
    <row r="1161" spans="1:11" ht="13">
      <c r="A1161" s="4" t="s">
        <v>265</v>
      </c>
      <c r="B1161" s="1">
        <f>B634</f>
        <v>4187</v>
      </c>
      <c r="C1161" s="1">
        <f t="shared" ref="C1161:K1161" si="327">C634</f>
        <v>5671</v>
      </c>
      <c r="D1161" s="1">
        <f t="shared" si="327"/>
        <v>7566</v>
      </c>
      <c r="E1161" s="1">
        <f t="shared" si="327"/>
        <v>9840</v>
      </c>
      <c r="F1161" s="1">
        <f t="shared" si="327"/>
        <v>12193</v>
      </c>
      <c r="G1161" s="1">
        <f t="shared" si="327"/>
        <v>14244</v>
      </c>
      <c r="H1161" s="1">
        <f t="shared" si="327"/>
        <v>16943</v>
      </c>
      <c r="I1161" s="1">
        <f t="shared" si="327"/>
        <v>19978</v>
      </c>
      <c r="J1161" s="1">
        <f t="shared" si="327"/>
        <v>22549</v>
      </c>
      <c r="K1161" s="1">
        <f t="shared" si="327"/>
        <v>25918</v>
      </c>
    </row>
    <row r="1162" spans="1:11" ht="13">
      <c r="A1162" s="4" t="s">
        <v>268</v>
      </c>
      <c r="B1162">
        <f>B780*1000</f>
        <v>4985</v>
      </c>
      <c r="C1162">
        <f t="shared" ref="C1162:K1162" si="328">C780*1000</f>
        <v>8586.9253847937362</v>
      </c>
      <c r="D1162">
        <f t="shared" si="328"/>
        <v>11415.188382805229</v>
      </c>
      <c r="E1162">
        <f t="shared" si="328"/>
        <v>13613.269155606349</v>
      </c>
      <c r="F1162">
        <f t="shared" si="328"/>
        <v>15226.70530458955</v>
      </c>
      <c r="G1162">
        <f t="shared" si="328"/>
        <v>16365.709453223644</v>
      </c>
      <c r="H1162">
        <f t="shared" si="328"/>
        <v>17436.522826683882</v>
      </c>
      <c r="I1162">
        <f t="shared" si="328"/>
        <v>20807.481964400424</v>
      </c>
      <c r="J1162">
        <f t="shared" si="328"/>
        <v>18781.733612021621</v>
      </c>
      <c r="K1162">
        <f t="shared" si="328"/>
        <v>19034.599970765132</v>
      </c>
    </row>
    <row r="1163" spans="1:11" ht="13">
      <c r="A1163" s="4" t="s">
        <v>269</v>
      </c>
      <c r="B1163">
        <f>B923*10^4</f>
        <v>23048</v>
      </c>
      <c r="C1163">
        <f t="shared" ref="C1163:K1163" si="329">C923*10^4</f>
        <v>33686.041225030873</v>
      </c>
      <c r="D1163">
        <f t="shared" si="329"/>
        <v>42528.897778222206</v>
      </c>
      <c r="E1163">
        <f t="shared" si="329"/>
        <v>47392.595041158223</v>
      </c>
      <c r="F1163">
        <f t="shared" si="329"/>
        <v>49226.92442989508</v>
      </c>
      <c r="G1163">
        <f t="shared" si="329"/>
        <v>48281.734131384314</v>
      </c>
      <c r="H1163">
        <f t="shared" si="329"/>
        <v>46943.07946068584</v>
      </c>
      <c r="I1163">
        <f t="shared" si="329"/>
        <v>48625.592214496719</v>
      </c>
      <c r="J1163">
        <f t="shared" si="329"/>
        <v>44328.142951422633</v>
      </c>
      <c r="K1163">
        <f t="shared" si="329"/>
        <v>43976.845226560377</v>
      </c>
    </row>
    <row r="1164" spans="1:11" ht="13">
      <c r="A1164" s="4" t="s">
        <v>270</v>
      </c>
      <c r="B1164">
        <f>B976*10^4</f>
        <v>78929</v>
      </c>
      <c r="C1164">
        <f t="shared" ref="C1164:K1164" si="330">C976*10^4</f>
        <v>114775.64453291026</v>
      </c>
      <c r="D1164">
        <f t="shared" si="330"/>
        <v>152579.12994343915</v>
      </c>
      <c r="E1164">
        <f t="shared" si="330"/>
        <v>181959.39425555378</v>
      </c>
      <c r="F1164">
        <f t="shared" si="330"/>
        <v>203525.10789738619</v>
      </c>
      <c r="G1164">
        <f t="shared" si="330"/>
        <v>218749.40872998015</v>
      </c>
      <c r="H1164">
        <f t="shared" si="330"/>
        <v>233062.24942742029</v>
      </c>
      <c r="I1164">
        <f t="shared" si="330"/>
        <v>243948.85481613397</v>
      </c>
      <c r="J1164">
        <f t="shared" si="330"/>
        <v>251042.77540161577</v>
      </c>
      <c r="K1164">
        <f t="shared" si="330"/>
        <v>254422.66960179954</v>
      </c>
    </row>
    <row r="1165" spans="1:11" ht="13">
      <c r="A1165" s="4" t="s">
        <v>271</v>
      </c>
      <c r="B1165" s="1">
        <f>B1046*10^9</f>
        <v>137469007.13522854</v>
      </c>
      <c r="C1165" s="1">
        <f t="shared" ref="C1165:K1165" si="331">C1046*10^9</f>
        <v>169482771.35500357</v>
      </c>
      <c r="D1165" s="1">
        <f t="shared" si="331"/>
        <v>203675372.63413268</v>
      </c>
      <c r="E1165" s="1">
        <f t="shared" si="331"/>
        <v>235277808.89430594</v>
      </c>
      <c r="F1165" s="1">
        <f t="shared" si="331"/>
        <v>271889752.85333443</v>
      </c>
      <c r="G1165" s="1">
        <f t="shared" si="331"/>
        <v>306052890.09009844</v>
      </c>
      <c r="H1165" s="1">
        <f t="shared" si="331"/>
        <v>345194315.93064409</v>
      </c>
      <c r="I1165" s="1">
        <f t="shared" si="331"/>
        <v>382368145.79651392</v>
      </c>
      <c r="J1165" s="1">
        <f t="shared" si="331"/>
        <v>424212593.85000294</v>
      </c>
      <c r="K1165" s="1">
        <f t="shared" si="331"/>
        <v>471481306.35375988</v>
      </c>
    </row>
    <row r="1166" spans="1:11" ht="13">
      <c r="A1166" s="4" t="s">
        <v>272</v>
      </c>
      <c r="B1166" s="1">
        <f>B1120</f>
        <v>1464</v>
      </c>
      <c r="C1166" s="1">
        <f t="shared" ref="C1166:K1166" si="332">C1120</f>
        <v>1799</v>
      </c>
      <c r="D1166" s="1">
        <f t="shared" si="332"/>
        <v>2644</v>
      </c>
      <c r="E1166" s="1">
        <f t="shared" si="332"/>
        <v>4089</v>
      </c>
      <c r="F1166" s="1">
        <f t="shared" si="332"/>
        <v>6231</v>
      </c>
      <c r="G1166" s="1">
        <f t="shared" si="332"/>
        <v>9159</v>
      </c>
      <c r="H1166" s="1">
        <f t="shared" si="332"/>
        <v>12983</v>
      </c>
      <c r="I1166" s="1">
        <f t="shared" si="332"/>
        <v>17794</v>
      </c>
      <c r="J1166" s="1">
        <f t="shared" si="332"/>
        <v>23660</v>
      </c>
      <c r="K1166" s="1">
        <f t="shared" si="332"/>
        <v>30639</v>
      </c>
    </row>
    <row r="1167" spans="1:11">
      <c r="A1167" t="s">
        <v>10</v>
      </c>
      <c r="B1167" s="1">
        <f>SUM(B1157:B1166)</f>
        <v>1037642816.9199196</v>
      </c>
      <c r="C1167" s="1">
        <f t="shared" ref="C1167:K1167" si="333">SUM(C1157:C1166)</f>
        <v>1551220083.1933513</v>
      </c>
      <c r="D1167" s="1">
        <f t="shared" si="333"/>
        <v>1888892039.5549595</v>
      </c>
      <c r="E1167" s="1">
        <f t="shared" si="333"/>
        <v>2274591377.0784693</v>
      </c>
      <c r="F1167" s="1">
        <f t="shared" si="333"/>
        <v>2707950254.4690714</v>
      </c>
      <c r="G1167" s="1">
        <f t="shared" si="333"/>
        <v>3156352233.0406041</v>
      </c>
      <c r="H1167" s="1">
        <f t="shared" si="333"/>
        <v>3598490082.5153198</v>
      </c>
      <c r="I1167" s="1">
        <f t="shared" si="333"/>
        <v>4321346639.2702646</v>
      </c>
      <c r="J1167" s="1">
        <f t="shared" si="333"/>
        <v>4777988035.6752787</v>
      </c>
      <c r="K1167" s="1">
        <f t="shared" si="333"/>
        <v>5008650192.8896532</v>
      </c>
    </row>
    <row r="1169" spans="1:11">
      <c r="A1169" t="s">
        <v>286</v>
      </c>
      <c r="B1169">
        <v>2010</v>
      </c>
      <c r="C1169">
        <v>2020</v>
      </c>
      <c r="D1169">
        <v>2030</v>
      </c>
      <c r="E1169">
        <v>2040</v>
      </c>
      <c r="F1169">
        <v>2050</v>
      </c>
      <c r="G1169">
        <v>2060</v>
      </c>
      <c r="H1169">
        <v>2070</v>
      </c>
      <c r="I1169">
        <v>2080</v>
      </c>
      <c r="J1169">
        <v>2090</v>
      </c>
      <c r="K1169">
        <v>2100</v>
      </c>
    </row>
    <row r="1170" spans="1:11">
      <c r="A1170" s="102" t="s">
        <v>303</v>
      </c>
      <c r="B1170" s="1">
        <f>B1157/10^5</f>
        <v>6794.6312473870657</v>
      </c>
      <c r="C1170" s="1">
        <f t="shared" ref="C1170:K1170" si="334">C1157/10^5</f>
        <v>11221.578318238309</v>
      </c>
      <c r="D1170" s="1">
        <f t="shared" si="334"/>
        <v>13935.059077554133</v>
      </c>
      <c r="E1170" s="1">
        <f t="shared" si="334"/>
        <v>17339.76981145563</v>
      </c>
      <c r="F1170" s="1">
        <f t="shared" si="334"/>
        <v>21287.2030338238</v>
      </c>
      <c r="G1170" s="1">
        <f t="shared" si="334"/>
        <v>25445.915426267165</v>
      </c>
      <c r="H1170" s="1">
        <f t="shared" si="334"/>
        <v>29554.938110206436</v>
      </c>
      <c r="I1170" s="1">
        <f t="shared" si="334"/>
        <v>36620.64391350044</v>
      </c>
      <c r="J1170" s="1">
        <f t="shared" si="334"/>
        <v>41127.179411081685</v>
      </c>
      <c r="K1170" s="1">
        <f t="shared" si="334"/>
        <v>43308.774500726147</v>
      </c>
    </row>
    <row r="1171" spans="1:11">
      <c r="A1171" s="8" t="s">
        <v>302</v>
      </c>
      <c r="B1171" s="1">
        <f>B1158/10^4</f>
        <v>22058.196204598458</v>
      </c>
      <c r="C1171" s="1">
        <f t="shared" ref="C1171:K1171" si="335">C1158/10^4</f>
        <v>25939.314040337413</v>
      </c>
      <c r="D1171" s="1">
        <f t="shared" si="335"/>
        <v>29146.402594930911</v>
      </c>
      <c r="E1171" s="1">
        <f t="shared" si="335"/>
        <v>30503.950878014766</v>
      </c>
      <c r="F1171" s="1">
        <f t="shared" si="335"/>
        <v>30700.400249572529</v>
      </c>
      <c r="G1171" s="1">
        <f t="shared" si="335"/>
        <v>30534.283447147482</v>
      </c>
      <c r="H1171" s="1">
        <f t="shared" si="335"/>
        <v>29740.539471231728</v>
      </c>
      <c r="I1171" s="1">
        <f t="shared" si="335"/>
        <v>27648.135819471168</v>
      </c>
      <c r="J1171" s="1">
        <f t="shared" si="335"/>
        <v>24060.505606514209</v>
      </c>
      <c r="K1171" s="1">
        <f t="shared" si="335"/>
        <v>20581.160034848035</v>
      </c>
    </row>
    <row r="1172" spans="1:11">
      <c r="A1172" s="8" t="s">
        <v>263</v>
      </c>
      <c r="B1172" s="1">
        <f t="shared" ref="B1172:K1179" si="336">B1159</f>
        <v>1974</v>
      </c>
      <c r="C1172" s="1">
        <f t="shared" si="336"/>
        <v>2675</v>
      </c>
      <c r="D1172" s="1">
        <f t="shared" si="336"/>
        <v>4462</v>
      </c>
      <c r="E1172" s="1">
        <f t="shared" si="336"/>
        <v>6965</v>
      </c>
      <c r="F1172" s="1">
        <f t="shared" si="336"/>
        <v>8628</v>
      </c>
      <c r="G1172" s="1">
        <f t="shared" si="336"/>
        <v>10080</v>
      </c>
      <c r="H1172" s="1">
        <f t="shared" si="336"/>
        <v>11990</v>
      </c>
      <c r="I1172" s="1">
        <f t="shared" si="336"/>
        <v>14139</v>
      </c>
      <c r="J1172" s="1">
        <f t="shared" si="336"/>
        <v>15957</v>
      </c>
      <c r="K1172" s="1">
        <f t="shared" si="336"/>
        <v>18342</v>
      </c>
    </row>
    <row r="1173" spans="1:11">
      <c r="A1173" s="8" t="s">
        <v>298</v>
      </c>
      <c r="B1173" s="1">
        <f>B1160/10</f>
        <v>1413.6</v>
      </c>
      <c r="C1173" s="1">
        <f t="shared" ref="C1173:K1173" si="337">C1160/10</f>
        <v>1914.6</v>
      </c>
      <c r="D1173" s="1">
        <f t="shared" si="337"/>
        <v>2553.8000000000002</v>
      </c>
      <c r="E1173" s="1">
        <f t="shared" si="337"/>
        <v>3321.9</v>
      </c>
      <c r="F1173" s="1">
        <f t="shared" si="337"/>
        <v>4116.5</v>
      </c>
      <c r="G1173" s="1">
        <f t="shared" si="337"/>
        <v>4808.6000000000004</v>
      </c>
      <c r="H1173" s="1">
        <f t="shared" si="337"/>
        <v>5720.3</v>
      </c>
      <c r="I1173" s="1">
        <f t="shared" si="337"/>
        <v>6745.1</v>
      </c>
      <c r="J1173" s="1">
        <f t="shared" si="337"/>
        <v>7612.6</v>
      </c>
      <c r="K1173" s="1">
        <f t="shared" si="337"/>
        <v>8750.2999999999993</v>
      </c>
    </row>
    <row r="1174" spans="1:11">
      <c r="A1174" s="8" t="s">
        <v>297</v>
      </c>
      <c r="B1174" s="1">
        <f t="shared" si="336"/>
        <v>4187</v>
      </c>
      <c r="C1174" s="1">
        <f t="shared" si="336"/>
        <v>5671</v>
      </c>
      <c r="D1174" s="1">
        <f t="shared" si="336"/>
        <v>7566</v>
      </c>
      <c r="E1174" s="1">
        <f t="shared" si="336"/>
        <v>9840</v>
      </c>
      <c r="F1174" s="1">
        <f t="shared" si="336"/>
        <v>12193</v>
      </c>
      <c r="G1174" s="1">
        <f t="shared" si="336"/>
        <v>14244</v>
      </c>
      <c r="H1174" s="1">
        <f t="shared" si="336"/>
        <v>16943</v>
      </c>
      <c r="I1174" s="1">
        <f t="shared" si="336"/>
        <v>19978</v>
      </c>
      <c r="J1174" s="1">
        <f t="shared" si="336"/>
        <v>22549</v>
      </c>
      <c r="K1174" s="1">
        <f t="shared" si="336"/>
        <v>25918</v>
      </c>
    </row>
    <row r="1175" spans="1:11">
      <c r="A1175" s="8" t="s">
        <v>300</v>
      </c>
      <c r="B1175" s="1">
        <f t="shared" si="336"/>
        <v>4985</v>
      </c>
      <c r="C1175" s="1">
        <f t="shared" si="336"/>
        <v>8586.9253847937362</v>
      </c>
      <c r="D1175" s="1">
        <f t="shared" si="336"/>
        <v>11415.188382805229</v>
      </c>
      <c r="E1175" s="1">
        <f t="shared" si="336"/>
        <v>13613.269155606349</v>
      </c>
      <c r="F1175" s="1">
        <f t="shared" si="336"/>
        <v>15226.70530458955</v>
      </c>
      <c r="G1175" s="1">
        <f t="shared" si="336"/>
        <v>16365.709453223644</v>
      </c>
      <c r="H1175" s="1">
        <f t="shared" si="336"/>
        <v>17436.522826683882</v>
      </c>
      <c r="I1175" s="1">
        <f t="shared" si="336"/>
        <v>20807.481964400424</v>
      </c>
      <c r="J1175" s="1">
        <f t="shared" si="336"/>
        <v>18781.733612021621</v>
      </c>
      <c r="K1175" s="1">
        <f t="shared" si="336"/>
        <v>19034.599970765132</v>
      </c>
    </row>
    <row r="1176" spans="1:11">
      <c r="A1176" s="8" t="s">
        <v>299</v>
      </c>
      <c r="B1176" s="1">
        <f>B1163/10</f>
        <v>2304.8000000000002</v>
      </c>
      <c r="C1176" s="1">
        <f t="shared" ref="C1176:K1177" si="338">C1163/10</f>
        <v>3368.6041225030872</v>
      </c>
      <c r="D1176" s="1">
        <f t="shared" si="338"/>
        <v>4252.8897778222208</v>
      </c>
      <c r="E1176" s="1">
        <f t="shared" si="338"/>
        <v>4739.259504115822</v>
      </c>
      <c r="F1176" s="1">
        <f t="shared" si="338"/>
        <v>4922.692442989508</v>
      </c>
      <c r="G1176" s="1">
        <f t="shared" si="338"/>
        <v>4828.173413138431</v>
      </c>
      <c r="H1176" s="1">
        <f t="shared" si="338"/>
        <v>4694.307946068584</v>
      </c>
      <c r="I1176" s="1">
        <f t="shared" si="338"/>
        <v>4862.5592214496719</v>
      </c>
      <c r="J1176" s="1">
        <f t="shared" si="338"/>
        <v>4432.8142951422633</v>
      </c>
      <c r="K1176" s="1">
        <f t="shared" si="338"/>
        <v>4397.6845226560381</v>
      </c>
    </row>
    <row r="1177" spans="1:11">
      <c r="A1177" s="8" t="s">
        <v>301</v>
      </c>
      <c r="B1177" s="1">
        <f>B1164/10</f>
        <v>7892.9</v>
      </c>
      <c r="C1177" s="1">
        <f t="shared" si="338"/>
        <v>11477.564453291026</v>
      </c>
      <c r="D1177" s="1">
        <f t="shared" si="338"/>
        <v>15257.912994343915</v>
      </c>
      <c r="E1177" s="1">
        <f t="shared" si="338"/>
        <v>18195.939425555378</v>
      </c>
      <c r="F1177" s="1">
        <f t="shared" si="338"/>
        <v>20352.510789738619</v>
      </c>
      <c r="G1177" s="1">
        <f t="shared" si="338"/>
        <v>21874.940872998013</v>
      </c>
      <c r="H1177" s="1">
        <f t="shared" si="338"/>
        <v>23306.224942742028</v>
      </c>
      <c r="I1177" s="1">
        <f t="shared" si="338"/>
        <v>24394.885481613397</v>
      </c>
      <c r="J1177" s="1">
        <f t="shared" si="338"/>
        <v>25104.277540161576</v>
      </c>
      <c r="K1177" s="1">
        <f t="shared" si="338"/>
        <v>25442.266960179953</v>
      </c>
    </row>
    <row r="1178" spans="1:11">
      <c r="A1178" s="8" t="s">
        <v>304</v>
      </c>
      <c r="B1178" s="1">
        <f>B1165/10^5</f>
        <v>1374.6900713522855</v>
      </c>
      <c r="C1178" s="1">
        <f t="shared" ref="C1178:K1178" si="339">C1165/10^5</f>
        <v>1694.8277135500357</v>
      </c>
      <c r="D1178" s="1">
        <f t="shared" si="339"/>
        <v>2036.7537263413269</v>
      </c>
      <c r="E1178" s="1">
        <f t="shared" si="339"/>
        <v>2352.7780889430596</v>
      </c>
      <c r="F1178" s="1">
        <f t="shared" si="339"/>
        <v>2718.8975285333445</v>
      </c>
      <c r="G1178" s="1">
        <f t="shared" si="339"/>
        <v>3060.5289009009844</v>
      </c>
      <c r="H1178" s="1">
        <f t="shared" si="339"/>
        <v>3451.943159306441</v>
      </c>
      <c r="I1178" s="1">
        <f t="shared" si="339"/>
        <v>3823.6814579651391</v>
      </c>
      <c r="J1178" s="1">
        <f t="shared" si="339"/>
        <v>4242.1259385000294</v>
      </c>
      <c r="K1178" s="1">
        <f t="shared" si="339"/>
        <v>4714.8130635375992</v>
      </c>
    </row>
    <row r="1179" spans="1:11">
      <c r="A1179" t="s">
        <v>272</v>
      </c>
      <c r="B1179" s="1">
        <f t="shared" si="336"/>
        <v>1464</v>
      </c>
      <c r="C1179" s="1">
        <f t="shared" si="336"/>
        <v>1799</v>
      </c>
      <c r="D1179" s="1">
        <f t="shared" si="336"/>
        <v>2644</v>
      </c>
      <c r="E1179" s="1">
        <f t="shared" si="336"/>
        <v>4089</v>
      </c>
      <c r="F1179" s="1">
        <f t="shared" si="336"/>
        <v>6231</v>
      </c>
      <c r="G1179" s="1">
        <f t="shared" si="336"/>
        <v>9159</v>
      </c>
      <c r="H1179" s="1">
        <f t="shared" si="336"/>
        <v>12983</v>
      </c>
      <c r="I1179" s="1">
        <f t="shared" si="336"/>
        <v>17794</v>
      </c>
      <c r="J1179" s="1">
        <f t="shared" si="336"/>
        <v>23660</v>
      </c>
      <c r="K1179" s="1">
        <f t="shared" si="336"/>
        <v>30639</v>
      </c>
    </row>
    <row r="1187" spans="1:11">
      <c r="A1187" t="s">
        <v>681</v>
      </c>
      <c r="B1187">
        <v>2010</v>
      </c>
      <c r="C1187">
        <v>2020</v>
      </c>
      <c r="D1187">
        <v>2030</v>
      </c>
      <c r="E1187">
        <v>2040</v>
      </c>
      <c r="F1187">
        <v>2050</v>
      </c>
      <c r="G1187">
        <v>2060</v>
      </c>
      <c r="H1187">
        <v>2070</v>
      </c>
      <c r="I1187">
        <v>2080</v>
      </c>
      <c r="J1187">
        <v>2090</v>
      </c>
      <c r="K1187">
        <v>2100</v>
      </c>
    </row>
    <row r="1188" spans="1:11">
      <c r="A1188" s="1" t="s">
        <v>261</v>
      </c>
      <c r="B1188" s="2">
        <f>B162</f>
        <v>10.103868696233976</v>
      </c>
      <c r="C1188" s="2">
        <f t="shared" ref="C1188:K1188" si="340">C162</f>
        <v>16.031087962655604</v>
      </c>
      <c r="D1188" s="2">
        <f t="shared" si="340"/>
        <v>17.297718695355648</v>
      </c>
      <c r="E1188" s="2">
        <f t="shared" si="340"/>
        <v>18.460550085392022</v>
      </c>
      <c r="F1188" s="2">
        <f t="shared" si="340"/>
        <v>19.393399209569449</v>
      </c>
      <c r="G1188" s="2">
        <f t="shared" si="340"/>
        <v>19.44303970726056</v>
      </c>
      <c r="H1188" s="2">
        <f t="shared" si="340"/>
        <v>18.781119555827402</v>
      </c>
      <c r="I1188" s="2">
        <f t="shared" si="340"/>
        <v>18.77813252840501</v>
      </c>
      <c r="J1188" s="2">
        <f t="shared" si="340"/>
        <v>18.096546312758154</v>
      </c>
      <c r="K1188" s="2">
        <f t="shared" si="340"/>
        <v>16.998302425700135</v>
      </c>
    </row>
    <row r="1189" spans="1:11">
      <c r="A1189" t="s">
        <v>262</v>
      </c>
      <c r="B1189" s="2">
        <f>B264</f>
        <v>0.37091297137717427</v>
      </c>
      <c r="C1189" s="2">
        <f t="shared" ref="C1189:K1189" si="341">C264</f>
        <v>0.39216837265650351</v>
      </c>
      <c r="D1189" s="2">
        <f t="shared" si="341"/>
        <v>0.41701944996502699</v>
      </c>
      <c r="E1189" s="2">
        <f t="shared" si="341"/>
        <v>0.42422081136328676</v>
      </c>
      <c r="F1189" s="2">
        <f t="shared" si="341"/>
        <v>0.40598305521091266</v>
      </c>
      <c r="G1189" s="2">
        <f t="shared" si="341"/>
        <v>0.38191951332301932</v>
      </c>
      <c r="H1189" s="2">
        <f t="shared" si="341"/>
        <v>0.34661633593857977</v>
      </c>
      <c r="I1189" s="2">
        <f t="shared" si="341"/>
        <v>0.30337236509210419</v>
      </c>
      <c r="J1189" s="2">
        <f t="shared" si="341"/>
        <v>0.25162027388545816</v>
      </c>
      <c r="K1189" s="2">
        <f t="shared" si="341"/>
        <v>0.22870138515527966</v>
      </c>
    </row>
    <row r="1190" spans="1:11">
      <c r="A1190" t="s">
        <v>266</v>
      </c>
      <c r="B1190" s="2">
        <f>B355</f>
        <v>0.27043613833280172</v>
      </c>
      <c r="C1190" s="2">
        <f t="shared" ref="C1190:K1190" si="342">C355</f>
        <v>0.29316614722855427</v>
      </c>
      <c r="D1190" s="2">
        <f t="shared" si="342"/>
        <v>0.31922407952377047</v>
      </c>
      <c r="E1190" s="2">
        <f t="shared" si="342"/>
        <v>0.34618360327497649</v>
      </c>
      <c r="F1190" s="2">
        <f t="shared" si="342"/>
        <v>0.37468944290236184</v>
      </c>
      <c r="G1190" s="2">
        <f t="shared" si="342"/>
        <v>0.4009409756820515</v>
      </c>
      <c r="H1190" s="2">
        <f t="shared" si="342"/>
        <v>0.42367200760003221</v>
      </c>
      <c r="I1190" s="2">
        <f t="shared" si="342"/>
        <v>0.44225494265123816</v>
      </c>
      <c r="J1190" s="2">
        <f t="shared" si="342"/>
        <v>0.45682849870148173</v>
      </c>
      <c r="K1190" s="2">
        <f t="shared" si="342"/>
        <v>0.46842149076388689</v>
      </c>
    </row>
    <row r="1191" spans="1:11">
      <c r="A1191" t="s">
        <v>682</v>
      </c>
      <c r="B1191" s="2">
        <f>B551+B566+B581+B1097</f>
        <v>2.8899552583728747</v>
      </c>
      <c r="C1191" s="2">
        <f t="shared" ref="C1191:K1191" si="343">C551+C566+C581+C1097</f>
        <v>3.8539016990027837</v>
      </c>
      <c r="D1191" s="2">
        <f t="shared" si="343"/>
        <v>5.330627949729827</v>
      </c>
      <c r="E1191" s="2">
        <f t="shared" si="343"/>
        <v>7.3774603273661539</v>
      </c>
      <c r="F1191" s="2">
        <f t="shared" si="343"/>
        <v>10.100029643130421</v>
      </c>
      <c r="G1191" s="2">
        <f t="shared" si="343"/>
        <v>13.551757725575534</v>
      </c>
      <c r="H1191" s="2">
        <f t="shared" si="343"/>
        <v>17.834129605741548</v>
      </c>
      <c r="I1191" s="2">
        <f t="shared" si="343"/>
        <v>21.7685296575028</v>
      </c>
      <c r="J1191" s="2">
        <f t="shared" si="343"/>
        <v>21.90012402544204</v>
      </c>
      <c r="K1191" s="2">
        <f t="shared" si="343"/>
        <v>21.787589947264902</v>
      </c>
    </row>
    <row r="1192" spans="1:11">
      <c r="A1192" t="s">
        <v>267</v>
      </c>
      <c r="B1192" s="2">
        <f>B720</f>
        <v>0.26513527838822643</v>
      </c>
      <c r="C1192" s="2">
        <f t="shared" ref="C1192:K1192" si="344">C720</f>
        <v>0.29192878394090027</v>
      </c>
      <c r="D1192" s="2">
        <f t="shared" si="344"/>
        <v>0.34423352655357831</v>
      </c>
      <c r="E1192" s="2">
        <f t="shared" si="344"/>
        <v>0.39616334183149587</v>
      </c>
      <c r="F1192" s="2">
        <f t="shared" si="344"/>
        <v>0.43662113615012987</v>
      </c>
      <c r="G1192" s="2">
        <f t="shared" si="344"/>
        <v>0.47998219544778575</v>
      </c>
      <c r="H1192" s="2">
        <f t="shared" si="344"/>
        <v>0.51659499582114676</v>
      </c>
      <c r="I1192" s="2">
        <f t="shared" si="344"/>
        <v>0.54050849822815439</v>
      </c>
      <c r="J1192" s="2">
        <f t="shared" si="344"/>
        <v>0.55649921313109818</v>
      </c>
      <c r="K1192" s="2">
        <f t="shared" si="344"/>
        <v>0.56606182681337047</v>
      </c>
    </row>
    <row r="1193" spans="1:11">
      <c r="A1193" t="s">
        <v>268</v>
      </c>
      <c r="B1193" s="2">
        <f>B758</f>
        <v>0.70072595862637566</v>
      </c>
      <c r="C1193" s="2">
        <f t="shared" ref="C1193:K1193" si="345">C758</f>
        <v>0.95768467714805716</v>
      </c>
      <c r="D1193" s="2">
        <f t="shared" si="345"/>
        <v>1.1554531394762644</v>
      </c>
      <c r="E1193" s="2">
        <f t="shared" si="345"/>
        <v>1.347011006557183</v>
      </c>
      <c r="F1193" s="2">
        <f t="shared" si="345"/>
        <v>1.5029583059490348</v>
      </c>
      <c r="G1193" s="2">
        <f t="shared" si="345"/>
        <v>1.6330020193171262</v>
      </c>
      <c r="H1193" s="2">
        <f t="shared" si="345"/>
        <v>1.7634239784647838</v>
      </c>
      <c r="I1193" s="2">
        <f t="shared" si="345"/>
        <v>2.1341561663689177</v>
      </c>
      <c r="J1193" s="2">
        <f t="shared" si="345"/>
        <v>1.9650572669528459</v>
      </c>
      <c r="K1193" s="2">
        <f t="shared" si="345"/>
        <v>2.0482599882670978</v>
      </c>
    </row>
    <row r="1194" spans="1:11">
      <c r="A1194" t="s">
        <v>269</v>
      </c>
      <c r="B1194" s="2">
        <f>B901</f>
        <v>1.4683834310880441</v>
      </c>
      <c r="C1194" s="2">
        <f t="shared" ref="C1194:K1194" si="346">C901</f>
        <v>1.7241196511801444</v>
      </c>
      <c r="D1194" s="2">
        <f t="shared" si="346"/>
        <v>1.9806027318642356</v>
      </c>
      <c r="E1194" s="2">
        <f t="shared" si="346"/>
        <v>2.1589083001346232</v>
      </c>
      <c r="F1194" s="2">
        <f t="shared" si="346"/>
        <v>2.2371130507771873</v>
      </c>
      <c r="G1194" s="2">
        <f t="shared" si="346"/>
        <v>2.2179711343554263</v>
      </c>
      <c r="H1194" s="2">
        <f t="shared" si="346"/>
        <v>2.185755704346156</v>
      </c>
      <c r="I1194" s="2">
        <f t="shared" si="346"/>
        <v>2.2964125346934443</v>
      </c>
      <c r="J1194" s="2">
        <f t="shared" si="346"/>
        <v>2.1356599773635012</v>
      </c>
      <c r="K1194" s="2">
        <f t="shared" si="346"/>
        <v>2.1793462635363872</v>
      </c>
    </row>
    <row r="1195" spans="1:11">
      <c r="A1195" t="s">
        <v>270</v>
      </c>
      <c r="B1195" s="2">
        <f>B954</f>
        <v>1.3066851915911484</v>
      </c>
      <c r="C1195" s="2">
        <f t="shared" ref="C1195:K1195" si="347">C954</f>
        <v>1.5075992580589941</v>
      </c>
      <c r="D1195" s="2">
        <f t="shared" si="347"/>
        <v>1.8189288576526386</v>
      </c>
      <c r="E1195" s="2">
        <f t="shared" si="347"/>
        <v>2.1204816601330623</v>
      </c>
      <c r="F1195" s="2">
        <f t="shared" si="347"/>
        <v>2.3659758592880444</v>
      </c>
      <c r="G1195" s="2">
        <f t="shared" si="347"/>
        <v>2.5706923076839931</v>
      </c>
      <c r="H1195" s="2">
        <f t="shared" si="347"/>
        <v>2.7760041953411569</v>
      </c>
      <c r="I1195" s="2">
        <f t="shared" si="347"/>
        <v>2.9468415019524699</v>
      </c>
      <c r="J1195" s="2">
        <f t="shared" si="347"/>
        <v>3.0934178528613363</v>
      </c>
      <c r="K1195" s="2">
        <f t="shared" si="347"/>
        <v>3.2243966227163572</v>
      </c>
    </row>
    <row r="1196" spans="1:11">
      <c r="A1196" t="s">
        <v>271</v>
      </c>
      <c r="B1196" s="2">
        <f>B1022</f>
        <v>4.0040461234169795</v>
      </c>
      <c r="C1196" s="2">
        <f t="shared" ref="C1196:K1196" si="348">C1022</f>
        <v>4.3145499167671515</v>
      </c>
      <c r="D1196" s="2">
        <f t="shared" si="348"/>
        <v>4.4830547874698956</v>
      </c>
      <c r="E1196" s="2">
        <f t="shared" si="348"/>
        <v>4.5231602870524998</v>
      </c>
      <c r="F1196" s="2">
        <f t="shared" si="348"/>
        <v>4.541843319620261</v>
      </c>
      <c r="G1196" s="2">
        <f t="shared" si="348"/>
        <v>4.4361542583486893</v>
      </c>
      <c r="H1196" s="2">
        <f t="shared" si="348"/>
        <v>4.3004380950316587</v>
      </c>
      <c r="I1196" s="2">
        <f t="shared" si="348"/>
        <v>4.4427021316535891</v>
      </c>
      <c r="J1196" s="2">
        <f t="shared" si="348"/>
        <v>4.5885648610765033</v>
      </c>
      <c r="K1196" s="2">
        <f t="shared" si="348"/>
        <v>4.7382026777965738</v>
      </c>
    </row>
    <row r="1197" spans="1:11">
      <c r="A1197" t="s">
        <v>10</v>
      </c>
      <c r="B1197" s="2">
        <f t="shared" ref="B1197:K1197" si="349">SUM(B1188:B1196)</f>
        <v>21.380149047427604</v>
      </c>
      <c r="C1197" s="2">
        <f t="shared" si="349"/>
        <v>29.366206468638698</v>
      </c>
      <c r="D1197" s="2">
        <f t="shared" si="349"/>
        <v>33.146863217590884</v>
      </c>
      <c r="E1197" s="2">
        <f t="shared" si="349"/>
        <v>37.154139423105299</v>
      </c>
      <c r="F1197" s="2">
        <f t="shared" si="349"/>
        <v>41.358613022597808</v>
      </c>
      <c r="G1197" s="2">
        <f t="shared" si="349"/>
        <v>45.115459836994184</v>
      </c>
      <c r="H1197" s="2">
        <f t="shared" si="349"/>
        <v>48.927754474112469</v>
      </c>
      <c r="I1197" s="2">
        <f t="shared" si="349"/>
        <v>53.652910326547733</v>
      </c>
      <c r="J1197" s="2">
        <f t="shared" si="349"/>
        <v>53.044318282172426</v>
      </c>
      <c r="K1197" s="2">
        <f t="shared" si="349"/>
        <v>52.239282628013981</v>
      </c>
    </row>
    <row r="1199" spans="1:11">
      <c r="A1199" s="210" t="s">
        <v>671</v>
      </c>
    </row>
    <row r="1200" spans="1:11">
      <c r="B1200">
        <v>2010</v>
      </c>
      <c r="C1200">
        <v>2020</v>
      </c>
      <c r="D1200">
        <v>2030</v>
      </c>
      <c r="E1200">
        <v>2040</v>
      </c>
      <c r="F1200">
        <v>2050</v>
      </c>
      <c r="G1200">
        <v>2060</v>
      </c>
      <c r="H1200">
        <v>2070</v>
      </c>
      <c r="I1200">
        <v>2080</v>
      </c>
      <c r="J1200">
        <v>2090</v>
      </c>
      <c r="K1200">
        <v>2100</v>
      </c>
    </row>
    <row r="1201" spans="1:11">
      <c r="A1201" t="s">
        <v>659</v>
      </c>
      <c r="B1201" s="209">
        <v>0.95</v>
      </c>
      <c r="C1201" s="209">
        <v>0.92</v>
      </c>
      <c r="D1201" s="209">
        <f>100%-D1202-D1203</f>
        <v>0.79500000000000004</v>
      </c>
      <c r="E1201" s="209">
        <f t="shared" ref="E1201:K1201" si="350">100%-E1202-E1203</f>
        <v>0.64999999999999991</v>
      </c>
      <c r="F1201" s="209">
        <f t="shared" si="350"/>
        <v>4.9999999999999933E-2</v>
      </c>
      <c r="G1201" s="209">
        <f t="shared" si="350"/>
        <v>0</v>
      </c>
      <c r="H1201" s="209">
        <f t="shared" si="350"/>
        <v>0</v>
      </c>
      <c r="I1201" s="209">
        <f t="shared" si="350"/>
        <v>0</v>
      </c>
      <c r="J1201" s="209">
        <f t="shared" si="350"/>
        <v>0</v>
      </c>
      <c r="K1201" s="209">
        <f t="shared" si="350"/>
        <v>0</v>
      </c>
    </row>
    <row r="1202" spans="1:11">
      <c r="A1202" t="s">
        <v>683</v>
      </c>
      <c r="B1202" s="209">
        <v>0.05</v>
      </c>
      <c r="C1202" s="209">
        <v>0.06</v>
      </c>
      <c r="D1202" s="209">
        <v>0.08</v>
      </c>
      <c r="E1202" s="209">
        <v>0.05</v>
      </c>
      <c r="F1202" s="209">
        <v>0.05</v>
      </c>
      <c r="G1202" s="209"/>
      <c r="H1202" s="209"/>
      <c r="I1202" s="209"/>
      <c r="J1202" s="209"/>
      <c r="K1202" s="209"/>
    </row>
    <row r="1203" spans="1:11">
      <c r="A1203" s="8" t="s">
        <v>660</v>
      </c>
      <c r="B1203" s="209">
        <v>0</v>
      </c>
      <c r="C1203" s="209">
        <v>0.02</v>
      </c>
      <c r="D1203" s="209">
        <v>0.125</v>
      </c>
      <c r="E1203" s="209">
        <v>0.3</v>
      </c>
      <c r="F1203" s="209">
        <v>0.9</v>
      </c>
      <c r="G1203" s="209">
        <v>1</v>
      </c>
      <c r="H1203" s="209">
        <v>1</v>
      </c>
      <c r="I1203" s="209">
        <v>1</v>
      </c>
      <c r="J1203" s="209">
        <v>1</v>
      </c>
      <c r="K1203" s="209">
        <v>1</v>
      </c>
    </row>
    <row r="1204" spans="1:11">
      <c r="A1204" t="s">
        <v>661</v>
      </c>
      <c r="B1204" s="209">
        <f>100%-B1205-B1206</f>
        <v>1</v>
      </c>
      <c r="C1204" s="209">
        <f t="shared" ref="C1204:K1204" si="351">100%-C1205-C1206</f>
        <v>0.97799999999999998</v>
      </c>
      <c r="D1204" s="209">
        <f t="shared" si="351"/>
        <v>0.86999999999999988</v>
      </c>
      <c r="E1204" s="209">
        <f t="shared" si="351"/>
        <v>0.45</v>
      </c>
      <c r="F1204" s="209">
        <f t="shared" si="351"/>
        <v>0.15000000000000002</v>
      </c>
      <c r="G1204" s="209">
        <f t="shared" si="351"/>
        <v>0</v>
      </c>
      <c r="H1204" s="209">
        <f t="shared" si="351"/>
        <v>0</v>
      </c>
      <c r="I1204" s="209">
        <f t="shared" si="351"/>
        <v>0</v>
      </c>
      <c r="J1204" s="209">
        <f t="shared" si="351"/>
        <v>0</v>
      </c>
      <c r="K1204" s="209">
        <f t="shared" si="351"/>
        <v>0</v>
      </c>
    </row>
    <row r="1205" spans="1:11">
      <c r="A1205" t="s">
        <v>663</v>
      </c>
      <c r="B1205" s="209"/>
      <c r="C1205" s="209">
        <v>0.02</v>
      </c>
      <c r="D1205" s="209">
        <v>0.06</v>
      </c>
      <c r="E1205" s="209">
        <v>0.25</v>
      </c>
      <c r="F1205" s="209">
        <v>0.35</v>
      </c>
      <c r="G1205" s="209">
        <v>0.1</v>
      </c>
      <c r="H1205" s="209"/>
      <c r="I1205" s="209"/>
      <c r="J1205" s="209"/>
      <c r="K1205" s="209"/>
    </row>
    <row r="1206" spans="1:11">
      <c r="A1206" t="s">
        <v>662</v>
      </c>
      <c r="B1206" s="209"/>
      <c r="C1206" s="209">
        <v>2E-3</v>
      </c>
      <c r="D1206" s="209">
        <v>7.0000000000000007E-2</v>
      </c>
      <c r="E1206" s="209">
        <v>0.3</v>
      </c>
      <c r="F1206" s="209">
        <v>0.5</v>
      </c>
      <c r="G1206" s="209">
        <v>0.9</v>
      </c>
      <c r="H1206" s="209">
        <v>1</v>
      </c>
      <c r="I1206" s="209">
        <v>1</v>
      </c>
      <c r="J1206" s="209">
        <v>1</v>
      </c>
      <c r="K1206" s="209">
        <v>1</v>
      </c>
    </row>
    <row r="1207" spans="1:11">
      <c r="A1207" t="s">
        <v>684</v>
      </c>
      <c r="B1207" s="209">
        <v>1</v>
      </c>
      <c r="C1207" s="209">
        <v>1</v>
      </c>
      <c r="D1207" s="209">
        <f>100%-D1208-D1209</f>
        <v>0.95</v>
      </c>
      <c r="E1207" s="209">
        <f t="shared" ref="E1207:K1207" si="352">100%-E1208-E1209</f>
        <v>0.7</v>
      </c>
      <c r="F1207" s="209">
        <f t="shared" si="352"/>
        <v>0.48</v>
      </c>
      <c r="G1207" s="209">
        <f t="shared" si="352"/>
        <v>1</v>
      </c>
      <c r="H1207" s="209">
        <f t="shared" si="352"/>
        <v>1</v>
      </c>
      <c r="I1207" s="209">
        <f t="shared" si="352"/>
        <v>1</v>
      </c>
      <c r="J1207" s="209">
        <f t="shared" si="352"/>
        <v>1</v>
      </c>
      <c r="K1207" s="209">
        <f t="shared" si="352"/>
        <v>1</v>
      </c>
    </row>
    <row r="1208" spans="1:11">
      <c r="A1208" t="s">
        <v>685</v>
      </c>
      <c r="B1208" s="209"/>
      <c r="C1208" s="209"/>
      <c r="D1208" s="209">
        <v>0.05</v>
      </c>
      <c r="E1208" s="209">
        <v>0.3</v>
      </c>
      <c r="F1208" s="209">
        <v>0.5</v>
      </c>
      <c r="G1208" s="209"/>
      <c r="H1208" s="209"/>
      <c r="I1208" s="209"/>
      <c r="J1208" s="209"/>
      <c r="K1208" s="209"/>
    </row>
    <row r="1209" spans="1:11">
      <c r="A1209" t="s">
        <v>686</v>
      </c>
      <c r="B1209" s="209"/>
      <c r="C1209" s="209"/>
      <c r="D1209" s="209">
        <v>0</v>
      </c>
      <c r="E1209" s="209">
        <v>0</v>
      </c>
      <c r="F1209" s="209">
        <v>0.02</v>
      </c>
      <c r="G1209" s="209"/>
      <c r="H1209" s="209"/>
      <c r="I1209" s="209"/>
      <c r="J1209" s="209"/>
      <c r="K1209" s="209"/>
    </row>
    <row r="1210" spans="1:11">
      <c r="A1210" t="s">
        <v>664</v>
      </c>
      <c r="B1210" s="209">
        <f>100%-B1211-B1212-B1213-B1214-B1215</f>
        <v>1</v>
      </c>
      <c r="C1210" s="209">
        <f t="shared" ref="C1210:K1210" si="353">100%-C1211-C1212-C1213-C1214-C1215</f>
        <v>0.94</v>
      </c>
      <c r="D1210" s="209">
        <f t="shared" si="353"/>
        <v>0.85</v>
      </c>
      <c r="E1210" s="209">
        <f t="shared" si="353"/>
        <v>0.52999999999999992</v>
      </c>
      <c r="F1210" s="209">
        <f t="shared" si="353"/>
        <v>4.0000000000000036E-2</v>
      </c>
      <c r="G1210" s="209">
        <f t="shared" si="353"/>
        <v>-2.0000000000000018E-2</v>
      </c>
      <c r="H1210" s="209">
        <f t="shared" si="353"/>
        <v>0</v>
      </c>
      <c r="I1210" s="209">
        <f t="shared" si="353"/>
        <v>4.9999999999999989E-2</v>
      </c>
      <c r="J1210" s="209">
        <f t="shared" si="353"/>
        <v>2.0000000000000073E-2</v>
      </c>
      <c r="K1210" s="209">
        <f t="shared" si="353"/>
        <v>0</v>
      </c>
    </row>
    <row r="1211" spans="1:11">
      <c r="A1211" t="s">
        <v>665</v>
      </c>
      <c r="B1211" s="209"/>
      <c r="C1211" s="209">
        <v>0.05</v>
      </c>
      <c r="D1211" s="209">
        <v>0.1</v>
      </c>
      <c r="E1211" s="209">
        <v>0.3</v>
      </c>
      <c r="F1211" s="209">
        <v>0.5</v>
      </c>
      <c r="G1211" s="209">
        <v>0.35</v>
      </c>
      <c r="H1211" s="209">
        <v>0.2</v>
      </c>
      <c r="I1211" s="209">
        <v>0.15</v>
      </c>
      <c r="J1211" s="209">
        <v>0.09</v>
      </c>
      <c r="K1211" s="209">
        <v>0.03</v>
      </c>
    </row>
    <row r="1212" spans="1:11">
      <c r="A1212" t="s">
        <v>666</v>
      </c>
      <c r="B1212" s="209"/>
      <c r="C1212" s="209"/>
      <c r="D1212" s="209"/>
      <c r="E1212" s="209">
        <v>0.02</v>
      </c>
      <c r="F1212" s="209">
        <v>0.1</v>
      </c>
      <c r="G1212" s="209">
        <v>0.15</v>
      </c>
      <c r="H1212" s="209">
        <v>0.25</v>
      </c>
      <c r="I1212" s="209">
        <v>0.25</v>
      </c>
      <c r="J1212" s="209">
        <v>0.3</v>
      </c>
      <c r="K1212" s="209">
        <v>0.3</v>
      </c>
    </row>
    <row r="1213" spans="1:11">
      <c r="A1213" s="8" t="s">
        <v>674</v>
      </c>
      <c r="B1213" s="209"/>
      <c r="C1213" s="209"/>
      <c r="D1213" s="209">
        <v>0.02</v>
      </c>
      <c r="E1213" s="209">
        <v>0.05</v>
      </c>
      <c r="F1213" s="209">
        <v>0.05</v>
      </c>
      <c r="G1213" s="209">
        <v>0.05</v>
      </c>
      <c r="H1213" s="209">
        <v>0.08</v>
      </c>
      <c r="I1213" s="209">
        <v>0.08</v>
      </c>
      <c r="J1213" s="209">
        <v>0.12</v>
      </c>
      <c r="K1213" s="209">
        <v>0.2</v>
      </c>
    </row>
    <row r="1214" spans="1:11">
      <c r="A1214" t="s">
        <v>667</v>
      </c>
      <c r="B1214" s="209"/>
      <c r="C1214" s="209"/>
      <c r="D1214" s="209"/>
      <c r="E1214" s="209"/>
      <c r="F1214" s="208">
        <v>0.01</v>
      </c>
      <c r="G1214" s="208">
        <v>0.02</v>
      </c>
      <c r="H1214" s="208">
        <v>0.02</v>
      </c>
      <c r="I1214" s="208">
        <v>0.02</v>
      </c>
      <c r="J1214" s="208">
        <v>0.02</v>
      </c>
      <c r="K1214" s="208">
        <v>0.02</v>
      </c>
    </row>
    <row r="1215" spans="1:11">
      <c r="A1215" t="s">
        <v>687</v>
      </c>
      <c r="B1215" s="209"/>
      <c r="C1215" s="209">
        <v>0.01</v>
      </c>
      <c r="D1215" s="209">
        <v>0.03</v>
      </c>
      <c r="E1215" s="209">
        <v>0.1</v>
      </c>
      <c r="F1215" s="209">
        <v>0.3</v>
      </c>
      <c r="G1215" s="209">
        <v>0.45</v>
      </c>
      <c r="H1215" s="209">
        <v>0.45</v>
      </c>
      <c r="I1215" s="209">
        <v>0.45</v>
      </c>
      <c r="J1215" s="209">
        <v>0.45</v>
      </c>
      <c r="K1215" s="209">
        <v>0.45</v>
      </c>
    </row>
    <row r="1216" spans="1:11">
      <c r="A1216" t="s">
        <v>668</v>
      </c>
      <c r="B1216" s="209">
        <f>100%-B1217-B1218-B1219-B1220</f>
        <v>1</v>
      </c>
      <c r="C1216" s="209">
        <f t="shared" ref="C1216:K1216" si="354">100%-C1217-C1218-C1219-C1220</f>
        <v>0.95</v>
      </c>
      <c r="D1216" s="209">
        <f t="shared" si="354"/>
        <v>0.9</v>
      </c>
      <c r="E1216" s="209">
        <f t="shared" si="354"/>
        <v>0.67999999999999994</v>
      </c>
      <c r="F1216" s="209">
        <f t="shared" si="354"/>
        <v>0.39</v>
      </c>
      <c r="G1216" s="209">
        <f t="shared" si="354"/>
        <v>0.55000000000000004</v>
      </c>
      <c r="H1216" s="209">
        <f t="shared" si="354"/>
        <v>0.4</v>
      </c>
      <c r="I1216" s="209">
        <f>100%-I1217-I1218-I1219-I1220</f>
        <v>0.32</v>
      </c>
      <c r="J1216" s="209">
        <f>100%-J1217-J1218-J1219-J1220</f>
        <v>0.27</v>
      </c>
      <c r="K1216" s="209">
        <f t="shared" si="354"/>
        <v>0.18000000000000005</v>
      </c>
    </row>
    <row r="1217" spans="1:11">
      <c r="A1217" t="s">
        <v>669</v>
      </c>
      <c r="B1217" s="209"/>
      <c r="C1217" s="209">
        <v>0.05</v>
      </c>
      <c r="D1217" s="209">
        <v>0.1</v>
      </c>
      <c r="E1217" s="209">
        <v>0.3</v>
      </c>
      <c r="F1217" s="209">
        <v>0.5</v>
      </c>
      <c r="G1217" s="209">
        <v>0.35</v>
      </c>
      <c r="H1217" s="209">
        <v>0.35</v>
      </c>
      <c r="I1217" s="209">
        <v>0.38</v>
      </c>
      <c r="J1217" s="209">
        <v>0.3</v>
      </c>
      <c r="K1217" s="209">
        <v>0.2</v>
      </c>
    </row>
    <row r="1218" spans="1:11">
      <c r="A1218" t="s">
        <v>670</v>
      </c>
      <c r="B1218" s="209"/>
      <c r="C1218" s="209"/>
      <c r="D1218" s="209"/>
      <c r="E1218" s="209">
        <v>0.02</v>
      </c>
      <c r="F1218" s="209">
        <v>0.1</v>
      </c>
      <c r="G1218" s="209"/>
      <c r="H1218" s="209"/>
      <c r="I1218" s="209"/>
      <c r="J1218" s="209">
        <v>0.08</v>
      </c>
      <c r="K1218" s="209">
        <v>0.12</v>
      </c>
    </row>
    <row r="1219" spans="1:11">
      <c r="A1219" s="8" t="s">
        <v>675</v>
      </c>
      <c r="B1219" s="209"/>
      <c r="C1219" s="209"/>
      <c r="D1219" s="209"/>
      <c r="E1219" s="209"/>
      <c r="F1219" s="209"/>
      <c r="G1219" s="209"/>
      <c r="H1219" s="209"/>
      <c r="I1219" s="209"/>
      <c r="J1219" s="209"/>
      <c r="K1219" s="209"/>
    </row>
    <row r="1220" spans="1:11">
      <c r="A1220" s="8" t="s">
        <v>673</v>
      </c>
      <c r="B1220" s="209"/>
      <c r="C1220" s="209"/>
      <c r="D1220" s="209"/>
      <c r="E1220" s="209"/>
      <c r="F1220" s="209">
        <v>0.01</v>
      </c>
      <c r="G1220" s="209">
        <v>0.1</v>
      </c>
      <c r="H1220" s="209">
        <v>0.25</v>
      </c>
      <c r="I1220" s="209">
        <v>0.3</v>
      </c>
      <c r="J1220" s="209">
        <v>0.35</v>
      </c>
      <c r="K1220" s="209">
        <v>0.5</v>
      </c>
    </row>
    <row r="1221" spans="1:11">
      <c r="A1221" s="8" t="s">
        <v>677</v>
      </c>
      <c r="B1221" s="209">
        <f>100%-B1222-B1223-B1224</f>
        <v>1</v>
      </c>
      <c r="C1221" s="209">
        <f t="shared" ref="C1221:K1221" si="355">100%-C1222-C1223-C1224</f>
        <v>0.97799999999999998</v>
      </c>
      <c r="D1221" s="209">
        <f t="shared" si="355"/>
        <v>0.90999999999999992</v>
      </c>
      <c r="E1221" s="209">
        <f t="shared" si="355"/>
        <v>0.6</v>
      </c>
      <c r="F1221" s="209">
        <f t="shared" si="355"/>
        <v>0.29000000000000004</v>
      </c>
      <c r="G1221" s="209">
        <f t="shared" si="355"/>
        <v>0.2</v>
      </c>
      <c r="H1221" s="209">
        <f t="shared" si="355"/>
        <v>0</v>
      </c>
      <c r="I1221" s="209">
        <f t="shared" si="355"/>
        <v>0</v>
      </c>
      <c r="J1221" s="209">
        <f t="shared" si="355"/>
        <v>0</v>
      </c>
      <c r="K1221" s="209">
        <f t="shared" si="355"/>
        <v>0</v>
      </c>
    </row>
    <row r="1222" spans="1:11">
      <c r="A1222" s="8" t="s">
        <v>678</v>
      </c>
      <c r="B1222" s="209"/>
      <c r="C1222" s="209">
        <v>0.02</v>
      </c>
      <c r="D1222" s="209">
        <v>0.06</v>
      </c>
      <c r="E1222" s="209">
        <v>0.25</v>
      </c>
      <c r="F1222" s="209">
        <v>0.35</v>
      </c>
      <c r="G1222" s="209">
        <v>0.35</v>
      </c>
      <c r="H1222" s="209">
        <v>0.28000000000000003</v>
      </c>
      <c r="I1222" s="209">
        <v>0.15</v>
      </c>
      <c r="J1222" s="209">
        <v>0.15</v>
      </c>
      <c r="K1222" s="209">
        <v>0.15</v>
      </c>
    </row>
    <row r="1223" spans="1:11">
      <c r="A1223" s="8" t="s">
        <v>679</v>
      </c>
      <c r="B1223" s="209"/>
      <c r="C1223" s="209">
        <v>2E-3</v>
      </c>
      <c r="D1223" s="209">
        <v>0.03</v>
      </c>
      <c r="E1223" s="209">
        <v>0.15</v>
      </c>
      <c r="F1223" s="209">
        <v>0.35</v>
      </c>
      <c r="G1223" s="209">
        <v>0.4</v>
      </c>
      <c r="H1223" s="209">
        <v>0.6</v>
      </c>
      <c r="I1223" s="209">
        <v>0.6</v>
      </c>
      <c r="J1223" s="209">
        <v>0.6</v>
      </c>
      <c r="K1223" s="209">
        <v>0.6</v>
      </c>
    </row>
    <row r="1224" spans="1:11">
      <c r="A1224" s="8" t="s">
        <v>680</v>
      </c>
      <c r="F1224" s="209">
        <v>0.01</v>
      </c>
      <c r="G1224" s="209">
        <v>0.05</v>
      </c>
      <c r="H1224" s="208">
        <v>0.12</v>
      </c>
      <c r="I1224" s="208">
        <v>0.25</v>
      </c>
      <c r="J1224" s="208">
        <v>0.25</v>
      </c>
      <c r="K1224" s="208">
        <v>0.25</v>
      </c>
    </row>
    <row r="1227" spans="1:11">
      <c r="A1227" t="s">
        <v>681</v>
      </c>
      <c r="B1227">
        <v>2010</v>
      </c>
      <c r="C1227">
        <v>2020</v>
      </c>
      <c r="D1227">
        <v>2030</v>
      </c>
      <c r="E1227">
        <v>2040</v>
      </c>
      <c r="F1227">
        <v>2050</v>
      </c>
      <c r="G1227">
        <v>2060</v>
      </c>
      <c r="H1227">
        <v>2070</v>
      </c>
      <c r="I1227">
        <v>2080</v>
      </c>
      <c r="J1227">
        <v>2090</v>
      </c>
      <c r="K1227">
        <v>2100</v>
      </c>
    </row>
    <row r="1228" spans="1:11">
      <c r="A1228" s="1" t="s">
        <v>688</v>
      </c>
      <c r="B1228" s="1">
        <f t="shared" ref="B1228:K1228" si="356">B1188*B1201+B1189*B1204+B1191*B1207+(B1193+B1194)*B1216+B1195*B1210+B1196*B1221</f>
        <v>20.339384195894873</v>
      </c>
      <c r="C1228" s="1">
        <f t="shared" si="356"/>
        <v>27.17053052618952</v>
      </c>
      <c r="D1228" s="1">
        <f t="shared" si="356"/>
        <v>27.626709506329448</v>
      </c>
      <c r="E1228" s="1">
        <f t="shared" si="356"/>
        <v>23.576255730427047</v>
      </c>
      <c r="F1228" s="1">
        <f t="shared" si="356"/>
        <v>8.7489830736473344</v>
      </c>
      <c r="G1228" s="1">
        <f t="shared" si="356"/>
        <v>16.505609965611495</v>
      </c>
      <c r="H1228" s="1">
        <f t="shared" si="356"/>
        <v>19.413801478865924</v>
      </c>
      <c r="I1228" s="1">
        <f t="shared" si="356"/>
        <v>23.333653716940379</v>
      </c>
      <c r="J1228" s="1">
        <f t="shared" si="356"/>
        <v>23.069186038464682</v>
      </c>
      <c r="K1228" s="1">
        <f t="shared" si="356"/>
        <v>22.54855907258953</v>
      </c>
    </row>
    <row r="1229" spans="1:11">
      <c r="A1229" t="s">
        <v>689</v>
      </c>
      <c r="B1229" s="3">
        <f t="shared" ref="B1229:K1229" si="357">B1211*B1195+(B1193+B1194)*B1217</f>
        <v>0</v>
      </c>
      <c r="C1229" s="3">
        <f t="shared" si="357"/>
        <v>0.20947017931935979</v>
      </c>
      <c r="D1229" s="3">
        <f t="shared" si="357"/>
        <v>0.49549847289931387</v>
      </c>
      <c r="E1229" s="3">
        <f t="shared" si="357"/>
        <v>1.6879202900474606</v>
      </c>
      <c r="F1229" s="3">
        <f t="shared" si="357"/>
        <v>3.0530236080071331</v>
      </c>
      <c r="G1229" s="3">
        <f t="shared" si="357"/>
        <v>2.2475829114747912</v>
      </c>
      <c r="H1229" s="3">
        <f t="shared" si="357"/>
        <v>1.9374137280520602</v>
      </c>
      <c r="I1229" s="3">
        <f t="shared" si="357"/>
        <v>2.125642331696568</v>
      </c>
      <c r="J1229" s="3">
        <f t="shared" si="357"/>
        <v>1.5086227800524243</v>
      </c>
      <c r="K1229" s="3">
        <f t="shared" si="357"/>
        <v>0.9422531490421876</v>
      </c>
    </row>
    <row r="1230" spans="1:11">
      <c r="A1230" t="s">
        <v>690</v>
      </c>
      <c r="B1230" s="3">
        <f t="shared" ref="B1230:K1230" si="358">B1202*B1188+B1205*B1189+B1208*B1191+B1212*B1195+B1218*(B1193+B1194)+B1222*B1196</f>
        <v>0.50519343481169876</v>
      </c>
      <c r="C1230" s="3">
        <f t="shared" si="358"/>
        <v>1.0559996435478094</v>
      </c>
      <c r="D1230" s="3">
        <f t="shared" si="358"/>
        <v>1.9443533473610386</v>
      </c>
      <c r="E1230" s="3">
        <f t="shared" si="358"/>
        <v>4.485638896419891</v>
      </c>
      <c r="F1230" s="3">
        <f t="shared" si="358"/>
        <v>8.36202873483602</v>
      </c>
      <c r="G1230" s="3">
        <f t="shared" si="358"/>
        <v>1.976449787906942</v>
      </c>
      <c r="H1230" s="3">
        <f t="shared" si="358"/>
        <v>1.8981237154441537</v>
      </c>
      <c r="I1230" s="3">
        <f t="shared" si="358"/>
        <v>1.4031156952361559</v>
      </c>
      <c r="J1230" s="3">
        <f t="shared" si="358"/>
        <v>1.9443674645651843</v>
      </c>
      <c r="K1230" s="3">
        <f t="shared" si="358"/>
        <v>2.1853621387008113</v>
      </c>
    </row>
    <row r="1231" spans="1:11">
      <c r="A1231" t="s">
        <v>691</v>
      </c>
      <c r="B1231" s="2">
        <f t="shared" ref="B1231:K1231" si="359">B1224*B1196/1.5+B1209*B1191+(B1212+B1214)*B1195/1.2+(B1220+B1218)*(B1193+B1194)/1.2</f>
        <v>0</v>
      </c>
      <c r="C1231" s="2">
        <f t="shared" si="359"/>
        <v>0</v>
      </c>
      <c r="D1231" s="2">
        <f t="shared" si="359"/>
        <v>0</v>
      </c>
      <c r="E1231" s="2">
        <f t="shared" si="359"/>
        <v>9.3773349447081156E-2</v>
      </c>
      <c r="F1231" s="2">
        <f t="shared" si="359"/>
        <v>0.79200054312805124</v>
      </c>
      <c r="G1231" s="2">
        <f t="shared" si="359"/>
        <v>0.83296764833956805</v>
      </c>
      <c r="H1231" s="2">
        <f t="shared" si="359"/>
        <v>1.7913817588065721</v>
      </c>
      <c r="I1231" s="2">
        <f t="shared" si="359"/>
        <v>2.5111318684804944</v>
      </c>
      <c r="J1231" s="2">
        <f t="shared" si="359"/>
        <v>3.0590959168224643</v>
      </c>
      <c r="K1231" s="2">
        <f t="shared" si="359"/>
        <v>3.8338027757889246</v>
      </c>
    </row>
    <row r="1232" spans="1:11">
      <c r="A1232" t="s">
        <v>692</v>
      </c>
      <c r="B1232">
        <f t="shared" ref="B1232:K1232" si="360">B1203*B1188/2+B1206*B1189/2+B1215*B1195/2+B1223*B1196/2</f>
        <v>0</v>
      </c>
      <c r="C1232">
        <f t="shared" si="360"/>
        <v>0.1725555942062747</v>
      </c>
      <c r="D1232">
        <f t="shared" si="360"/>
        <v>1.1902328538853419</v>
      </c>
      <c r="E1232">
        <f t="shared" si="360"/>
        <v>3.2779767390488868</v>
      </c>
      <c r="F1232">
        <f t="shared" si="360"/>
        <v>9.9782443679357335</v>
      </c>
      <c r="G1232">
        <f t="shared" si="360"/>
        <v>11.359020255524277</v>
      </c>
      <c r="H1232">
        <f t="shared" si="360"/>
        <v>11.478600318344249</v>
      </c>
      <c r="I1232">
        <f t="shared" si="360"/>
        <v>11.53660242418394</v>
      </c>
      <c r="J1232">
        <f t="shared" si="360"/>
        <v>11.246671768538556</v>
      </c>
      <c r="K1232">
        <f t="shared" si="360"/>
        <v>10.76045194887786</v>
      </c>
    </row>
  </sheetData>
  <mergeCells count="3">
    <mergeCell ref="N23:AB23"/>
    <mergeCell ref="N51:AB51"/>
    <mergeCell ref="A926:O926"/>
  </mergeCells>
  <conditionalFormatting sqref="B1142:K1154">
    <cfRule type="dataBar" priority="1">
      <dataBar>
        <cfvo type="min"/>
        <cfvo type="max"/>
        <color rgb="FF63C384"/>
      </dataBar>
      <extLst>
        <ext xmlns:x14="http://schemas.microsoft.com/office/spreadsheetml/2009/9/main" uri="{B025F937-C7B1-47D3-B67F-A62EFF666E3E}">
          <x14:id>{4426AC41-1D03-4076-A4F7-40317B47CFD8}</x14:id>
        </ext>
      </extLst>
    </cfRule>
  </conditionalFormatting>
  <pageMargins left="0.7" right="0.7" top="0.75" bottom="0.75" header="0.3" footer="0.3"/>
  <pageSetup orientation="portrait" horizontalDpi="1200" verticalDpi="1200" r:id="rId1"/>
  <drawing r:id="rId2"/>
  <extLst>
    <ext xmlns:x14="http://schemas.microsoft.com/office/spreadsheetml/2009/9/main" uri="{78C0D931-6437-407d-A8EE-F0AAD7539E65}">
      <x14:conditionalFormattings>
        <x14:conditionalFormatting xmlns:xm="http://schemas.microsoft.com/office/excel/2006/main">
          <x14:cfRule type="dataBar" id="{4426AC41-1D03-4076-A4F7-40317B47CFD8}">
            <x14:dataBar minLength="0" maxLength="100" border="1" negativeBarBorderColorSameAsPositive="0">
              <x14:cfvo type="autoMin"/>
              <x14:cfvo type="autoMax"/>
              <x14:borderColor rgb="FF63C384"/>
              <x14:negativeFillColor rgb="FFFF0000"/>
              <x14:negativeBorderColor rgb="FFFF0000"/>
              <x14:axisColor rgb="FF000000"/>
            </x14:dataBar>
          </x14:cfRule>
          <xm:sqref>B1142:K1154</xm:sqref>
        </x14:conditionalFormatting>
      </x14:conditionalFormatting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E2D15D-CE7E-46C4-B8A1-C03BA8E69B55}">
  <dimension ref="A1:AM1232"/>
  <sheetViews>
    <sheetView zoomScaleNormal="100" workbookViewId="0">
      <selection activeCell="A1187" sqref="A1187:K1232"/>
    </sheetView>
  </sheetViews>
  <sheetFormatPr defaultRowHeight="12.5" outlineLevelRow="1"/>
  <cols>
    <col min="1" max="1" width="41.1796875" customWidth="1"/>
    <col min="2" max="2" width="13.7265625" bestFit="1" customWidth="1"/>
    <col min="3" max="5" width="14.7265625" bestFit="1" customWidth="1"/>
    <col min="6" max="6" width="15.26953125" customWidth="1"/>
    <col min="7" max="8" width="14.7265625" bestFit="1" customWidth="1"/>
    <col min="9" max="9" width="12" bestFit="1" customWidth="1"/>
    <col min="10" max="10" width="12.453125" customWidth="1"/>
    <col min="11" max="11" width="12" bestFit="1" customWidth="1"/>
    <col min="13" max="13" width="9.54296875" bestFit="1" customWidth="1"/>
    <col min="14" max="14" width="9.7265625" bestFit="1" customWidth="1"/>
    <col min="15" max="15" width="7.1796875" customWidth="1"/>
    <col min="16" max="16" width="10" customWidth="1"/>
    <col min="17" max="17" width="9.1796875" customWidth="1"/>
    <col min="18" max="18" width="9.26953125" customWidth="1"/>
    <col min="19" max="19" width="8.54296875" customWidth="1"/>
    <col min="20" max="20" width="9.54296875" customWidth="1"/>
    <col min="21" max="21" width="9.81640625" customWidth="1"/>
    <col min="22" max="22" width="9.453125" customWidth="1"/>
    <col min="23" max="23" width="10.453125" customWidth="1"/>
    <col min="24" max="24" width="9" customWidth="1"/>
    <col min="25" max="25" width="7.81640625" customWidth="1"/>
    <col min="26" max="26" width="9.26953125" customWidth="1"/>
    <col min="27" max="32" width="12.54296875" bestFit="1" customWidth="1"/>
    <col min="33" max="33" width="9" bestFit="1" customWidth="1"/>
  </cols>
  <sheetData>
    <row r="1" spans="1:28" ht="14.5">
      <c r="A1" s="17" t="s">
        <v>278</v>
      </c>
      <c r="B1" s="18"/>
      <c r="C1" s="18"/>
      <c r="D1" s="18"/>
      <c r="E1" s="18"/>
      <c r="F1" s="18"/>
      <c r="G1" s="18"/>
      <c r="H1" s="18"/>
    </row>
    <row r="2" spans="1:28" ht="14.5">
      <c r="A2" s="132" t="s">
        <v>279</v>
      </c>
      <c r="B2" s="131"/>
      <c r="C2" s="131"/>
      <c r="D2" s="131"/>
      <c r="E2" s="131"/>
      <c r="F2" s="131"/>
      <c r="G2" s="131"/>
      <c r="H2" s="131"/>
    </row>
    <row r="3" spans="1:28" ht="14.5">
      <c r="A3" s="19" t="s">
        <v>12</v>
      </c>
      <c r="B3" s="20"/>
      <c r="C3" s="20"/>
      <c r="D3" s="20"/>
      <c r="E3" s="20"/>
      <c r="F3" s="20"/>
      <c r="G3" s="20"/>
      <c r="H3" s="20"/>
    </row>
    <row r="4" spans="1:28" ht="14.5">
      <c r="A4" s="21" t="s">
        <v>13</v>
      </c>
      <c r="B4" s="22"/>
      <c r="C4" s="22"/>
      <c r="D4" s="22"/>
      <c r="E4" s="22"/>
      <c r="F4" s="22"/>
      <c r="G4" s="22"/>
      <c r="H4" s="22"/>
    </row>
    <row r="5" spans="1:28" ht="14.5">
      <c r="A5" s="23" t="s">
        <v>14</v>
      </c>
      <c r="B5" s="24"/>
      <c r="C5" s="24"/>
      <c r="D5" s="24"/>
      <c r="E5" s="24"/>
      <c r="F5" s="24"/>
      <c r="G5" s="24"/>
      <c r="H5" s="24"/>
    </row>
    <row r="6" spans="1:28">
      <c r="O6" s="5"/>
      <c r="P6" s="5"/>
      <c r="Q6" s="5"/>
      <c r="R6" s="5"/>
      <c r="S6" s="5"/>
      <c r="T6" s="5"/>
      <c r="U6" s="5"/>
      <c r="V6" s="5"/>
      <c r="W6" s="5"/>
      <c r="X6" s="5"/>
      <c r="Y6" s="5"/>
      <c r="Z6" s="5"/>
      <c r="AA6" s="5"/>
      <c r="AB6" s="5"/>
    </row>
    <row r="7" spans="1:28">
      <c r="A7" t="str">
        <f>'[6] Summary population'!A62</f>
        <v>Table 5. Population (from IIASA-WiC POP SSP5 scenario)</v>
      </c>
      <c r="O7" s="5"/>
      <c r="P7" s="5"/>
      <c r="Q7" s="5"/>
      <c r="R7" s="5"/>
      <c r="S7" s="5"/>
      <c r="T7" s="5"/>
      <c r="U7" s="5"/>
      <c r="V7" s="5"/>
      <c r="W7" s="5"/>
      <c r="X7" s="5"/>
      <c r="Y7" s="5"/>
      <c r="Z7" s="5"/>
      <c r="AA7" s="5"/>
      <c r="AB7" s="5"/>
    </row>
    <row r="8" spans="1:28">
      <c r="A8" t="str">
        <f>'[6] Summary population'!A63</f>
        <v>million</v>
      </c>
      <c r="O8" s="5"/>
      <c r="P8" s="5"/>
      <c r="Q8" s="5"/>
      <c r="R8" s="5"/>
      <c r="S8" s="5"/>
      <c r="T8" s="5"/>
      <c r="U8" s="5"/>
      <c r="V8" s="5"/>
      <c r="W8" s="5"/>
      <c r="X8" s="5"/>
      <c r="Y8" s="5"/>
      <c r="Z8" s="5"/>
      <c r="AA8" s="5"/>
      <c r="AB8" s="5"/>
    </row>
    <row r="9" spans="1:28" ht="14.5">
      <c r="A9" s="47"/>
      <c r="B9" s="133">
        <f>'[6] Summary population'!B64</f>
        <v>2010</v>
      </c>
      <c r="C9" s="17">
        <v>2020</v>
      </c>
      <c r="D9" s="17">
        <v>2030</v>
      </c>
      <c r="E9" s="17">
        <v>2040</v>
      </c>
      <c r="F9" s="17">
        <v>2050</v>
      </c>
      <c r="G9" s="17">
        <v>2060</v>
      </c>
      <c r="H9" s="17">
        <v>2070</v>
      </c>
      <c r="I9" s="17">
        <v>2080</v>
      </c>
      <c r="J9" s="17">
        <v>2090</v>
      </c>
      <c r="K9" s="17">
        <v>2100</v>
      </c>
      <c r="N9" t="s">
        <v>155</v>
      </c>
      <c r="O9" s="5"/>
      <c r="P9" s="32"/>
      <c r="Q9" s="32"/>
      <c r="R9" s="32"/>
      <c r="S9" s="32"/>
      <c r="T9" s="32"/>
      <c r="U9" s="32"/>
      <c r="V9" s="32"/>
      <c r="W9" s="32"/>
      <c r="X9" s="32"/>
      <c r="Y9" s="32"/>
      <c r="Z9" s="32"/>
      <c r="AA9" s="32"/>
      <c r="AB9" s="5"/>
    </row>
    <row r="10" spans="1:28" ht="14.5">
      <c r="A10" s="28" t="s">
        <v>5</v>
      </c>
      <c r="B10" s="47">
        <f>'[6] Summary population'!B65/1000</f>
        <v>0.85623592500000012</v>
      </c>
      <c r="C10" s="47">
        <f>'[6] Summary population'!C65/1000</f>
        <v>1.04986564041</v>
      </c>
      <c r="D10" s="47">
        <f>'[6] Summary population'!D65/1000</f>
        <v>1.23353871037</v>
      </c>
      <c r="E10" s="47">
        <f>'[6] Summary population'!E65/1000</f>
        <v>1.39899896151</v>
      </c>
      <c r="F10" s="47">
        <f>'[6] Summary population'!F65/1000</f>
        <v>1.5295519902200001</v>
      </c>
      <c r="G10" s="47">
        <f>'[6] Summary population'!G65/1000</f>
        <v>1.6207255227299999</v>
      </c>
      <c r="H10" s="47">
        <f>'[6] Summary population'!H65/1000</f>
        <v>1.6772589287000002</v>
      </c>
      <c r="I10" s="47">
        <f>'[6] Summary population'!I65/1000</f>
        <v>1.6984634723200001</v>
      </c>
      <c r="J10" s="47">
        <f>'[6] Summary population'!J65/1000</f>
        <v>1.68692737975</v>
      </c>
      <c r="K10" s="47">
        <f>'[6] Summary population'!K65/1000</f>
        <v>1.6466260450800001</v>
      </c>
      <c r="L10" s="5"/>
      <c r="M10" s="5"/>
      <c r="O10" s="65"/>
      <c r="P10" s="5"/>
      <c r="Q10" s="5"/>
      <c r="R10" s="5"/>
      <c r="S10" s="5"/>
      <c r="T10" s="5"/>
      <c r="U10" s="5"/>
      <c r="V10" s="5"/>
      <c r="W10" s="5"/>
      <c r="X10" s="5"/>
      <c r="Y10" s="5"/>
      <c r="Z10" s="5"/>
      <c r="AA10" s="5"/>
      <c r="AB10" s="5"/>
    </row>
    <row r="11" spans="1:28" ht="14.5">
      <c r="A11" s="28" t="s">
        <v>6</v>
      </c>
      <c r="B11" s="47">
        <f>'[6] Summary population'!B66/1000</f>
        <v>1.4598755919999999</v>
      </c>
      <c r="C11" s="47">
        <f>'[6] Summary population'!C66/1000</f>
        <v>1.4996579022000001</v>
      </c>
      <c r="D11" s="47">
        <f>'[6] Summary population'!D66/1000</f>
        <v>1.4929138986999999</v>
      </c>
      <c r="E11" s="47">
        <f>'[6] Summary population'!E66/1000</f>
        <v>1.4438053695000002</v>
      </c>
      <c r="F11" s="47">
        <f>'[6] Summary population'!F66/1000</f>
        <v>1.3571940135</v>
      </c>
      <c r="G11" s="47">
        <f>'[6] Summary population'!G66/1000</f>
        <v>1.2443058118999999</v>
      </c>
      <c r="H11" s="47">
        <f>'[6] Summary population'!H66/1000</f>
        <v>1.1182572007</v>
      </c>
      <c r="I11" s="47">
        <f>'[6] Summary population'!I66/1000</f>
        <v>0.98964078801000011</v>
      </c>
      <c r="J11" s="47">
        <f>'[6] Summary population'!J66/1000</f>
        <v>0.85948455372999999</v>
      </c>
      <c r="K11" s="47">
        <f>'[6] Summary population'!K66/1000</f>
        <v>0.72906997444999999</v>
      </c>
      <c r="L11" s="5"/>
      <c r="M11" s="5"/>
      <c r="O11" s="65"/>
      <c r="P11" s="5"/>
      <c r="Q11" s="5"/>
      <c r="R11" s="5"/>
      <c r="S11" s="5"/>
      <c r="T11" s="5"/>
      <c r="U11" s="5"/>
      <c r="V11" s="5"/>
      <c r="W11" s="5"/>
      <c r="X11" s="5"/>
      <c r="Y11" s="5"/>
      <c r="Z11" s="5"/>
      <c r="AA11" s="5"/>
      <c r="AB11" s="5"/>
    </row>
    <row r="12" spans="1:28" ht="14.5">
      <c r="A12" s="28" t="s">
        <v>11</v>
      </c>
      <c r="B12" s="47">
        <f>'[6] Summary population'!B67/1000</f>
        <v>0.60997688298000008</v>
      </c>
      <c r="C12" s="47">
        <f>'[6] Summary population'!C67/1000</f>
        <v>0.64150003694000002</v>
      </c>
      <c r="D12" s="47">
        <f>'[6] Summary population'!D67/1000</f>
        <v>0.67660690785000011</v>
      </c>
      <c r="E12" s="47">
        <f>'[6] Summary population'!E67/1000</f>
        <v>0.71210788840999995</v>
      </c>
      <c r="F12" s="47">
        <f>'[6] Summary population'!F67/1000</f>
        <v>0.74882986645000005</v>
      </c>
      <c r="G12" s="47">
        <f>'[6] Summary population'!G67/1000</f>
        <v>0.78436046271999982</v>
      </c>
      <c r="H12" s="47">
        <f>'[6] Summary population'!H67/1000</f>
        <v>0.81267343822999993</v>
      </c>
      <c r="I12" s="47">
        <f>'[6] Summary population'!I67/1000</f>
        <v>0.83279523152000001</v>
      </c>
      <c r="J12" s="47">
        <f>'[6] Summary population'!J67/1000</f>
        <v>0.84369098609000004</v>
      </c>
      <c r="K12" s="47">
        <f>'[6] Summary population'!K67/1000</f>
        <v>0.84681681589000002</v>
      </c>
      <c r="L12" s="5"/>
      <c r="M12" s="5"/>
      <c r="O12" s="65"/>
      <c r="P12" s="5"/>
      <c r="Q12" s="5"/>
      <c r="R12" s="5"/>
      <c r="S12" s="5"/>
      <c r="T12" s="5"/>
      <c r="U12" s="5"/>
      <c r="V12" s="5"/>
      <c r="W12" s="5"/>
      <c r="X12" s="5"/>
      <c r="Y12" s="5"/>
      <c r="Z12" s="5"/>
      <c r="AA12" s="5"/>
      <c r="AB12" s="5"/>
    </row>
    <row r="13" spans="1:28" ht="14.5">
      <c r="A13" s="28" t="s">
        <v>2</v>
      </c>
      <c r="B13" s="47">
        <f>'[6] Summary population'!B68/1000</f>
        <v>0.27893282198999997</v>
      </c>
      <c r="C13" s="47">
        <f>'[6] Summary population'!C68/1000</f>
        <v>0.27937324795000001</v>
      </c>
      <c r="D13" s="47">
        <f>'[6] Summary population'!D68/1000</f>
        <v>0.27633440110000002</v>
      </c>
      <c r="E13" s="47">
        <f>'[6] Summary population'!E68/1000</f>
        <v>0.27251218375999997</v>
      </c>
      <c r="F13" s="47">
        <f>'[6] Summary population'!F68/1000</f>
        <v>0.26560918577000003</v>
      </c>
      <c r="G13" s="47">
        <f>'[6] Summary population'!G68/1000</f>
        <v>0.25536963985</v>
      </c>
      <c r="H13" s="47">
        <f>'[6] Summary population'!H68/1000</f>
        <v>0.24215097765999999</v>
      </c>
      <c r="I13" s="47">
        <f>'[6] Summary population'!I68/1000</f>
        <v>0.22525265411000001</v>
      </c>
      <c r="J13" s="47">
        <f>'[6] Summary population'!J68/1000</f>
        <v>0.20607135957000003</v>
      </c>
      <c r="K13" s="47">
        <f>'[6] Summary population'!K68/1000</f>
        <v>0.18614101634999999</v>
      </c>
      <c r="L13" s="5"/>
      <c r="M13" s="5"/>
      <c r="O13" s="65"/>
      <c r="P13" s="5"/>
      <c r="Q13" s="5"/>
      <c r="R13" s="5"/>
      <c r="S13" s="5"/>
      <c r="T13" s="5"/>
      <c r="U13" s="5"/>
      <c r="V13" s="5"/>
      <c r="W13" s="5"/>
      <c r="X13" s="5"/>
      <c r="Y13" s="5"/>
      <c r="Z13" s="5"/>
      <c r="AA13" s="5"/>
      <c r="AB13" s="5"/>
    </row>
    <row r="14" spans="1:28" ht="14.5">
      <c r="A14" s="28" t="s">
        <v>3</v>
      </c>
      <c r="B14" s="47">
        <f>'[6] Summary population'!B69/1000</f>
        <v>0.58576546299999999</v>
      </c>
      <c r="C14" s="47">
        <f>'[6] Summary population'!C69/1000</f>
        <v>0.63249250535000001</v>
      </c>
      <c r="D14" s="47">
        <f>'[6] Summary population'!D69/1000</f>
        <v>0.65647976646999995</v>
      </c>
      <c r="E14" s="47">
        <f>'[6] Summary population'!E69/1000</f>
        <v>0.66298850628999995</v>
      </c>
      <c r="F14" s="47">
        <f>'[6] Summary population'!F69/1000</f>
        <v>0.65237852670999996</v>
      </c>
      <c r="G14" s="47">
        <f>'[6] Summary population'!G69/1000</f>
        <v>0.62727339146999994</v>
      </c>
      <c r="H14" s="47">
        <f>'[6] Summary population'!H69/1000</f>
        <v>0.59333385012999995</v>
      </c>
      <c r="I14" s="47">
        <f>'[6] Summary population'!I69/1000</f>
        <v>0.55324672971</v>
      </c>
      <c r="J14" s="47">
        <f>'[6] Summary population'!J69/1000</f>
        <v>0.50613849910999997</v>
      </c>
      <c r="K14" s="47">
        <f>'[6] Summary population'!K69/1000</f>
        <v>0.45189112460000003</v>
      </c>
      <c r="L14" s="5"/>
      <c r="M14" s="5"/>
      <c r="O14" s="65"/>
      <c r="P14" s="5"/>
      <c r="Q14" s="5"/>
      <c r="R14" s="5"/>
      <c r="S14" s="5"/>
      <c r="T14" s="5"/>
      <c r="U14" s="5"/>
      <c r="V14" s="5"/>
      <c r="W14" s="5"/>
      <c r="X14" s="5"/>
      <c r="Y14" s="5"/>
      <c r="Z14" s="5"/>
      <c r="AA14" s="5"/>
      <c r="AB14" s="5"/>
    </row>
    <row r="15" spans="1:28" ht="14.5">
      <c r="A15" s="28" t="s">
        <v>4</v>
      </c>
      <c r="B15" s="47">
        <f>'[6] Summary population'!B70/1000</f>
        <v>0.38085707099999999</v>
      </c>
      <c r="C15" s="47">
        <f>'[6] Summary population'!C70/1000</f>
        <v>0.44534804628000002</v>
      </c>
      <c r="D15" s="47">
        <f>'[6] Summary population'!D70/1000</f>
        <v>0.49433808304999999</v>
      </c>
      <c r="E15" s="47">
        <f>'[6] Summary population'!E70/1000</f>
        <v>0.53230842231999997</v>
      </c>
      <c r="F15" s="47">
        <f>'[6] Summary population'!F70/1000</f>
        <v>0.55606007599999996</v>
      </c>
      <c r="G15" s="47">
        <f>'[6] Summary population'!G70/1000</f>
        <v>0.56429375679999993</v>
      </c>
      <c r="H15" s="47">
        <f>'[6] Summary population'!H70/1000</f>
        <v>0.55979420419999992</v>
      </c>
      <c r="I15" s="47">
        <f>'[6] Summary population'!I70/1000</f>
        <v>0.54359534099999995</v>
      </c>
      <c r="J15" s="47">
        <f>'[6] Summary population'!J70/1000</f>
        <v>0.51761750010000007</v>
      </c>
      <c r="K15" s="47">
        <f>'[6] Summary population'!K70/1000</f>
        <v>0.48381989320000002</v>
      </c>
      <c r="L15" s="5"/>
      <c r="M15" s="5"/>
      <c r="O15" s="65"/>
      <c r="P15" s="5"/>
      <c r="Q15" s="5"/>
      <c r="R15" s="5"/>
      <c r="S15" s="5"/>
      <c r="T15" s="5"/>
      <c r="U15" s="5"/>
      <c r="V15" s="5"/>
      <c r="W15" s="5"/>
      <c r="X15" s="5"/>
      <c r="Y15" s="5"/>
      <c r="Z15" s="5"/>
      <c r="AA15" s="5"/>
      <c r="AB15" s="5"/>
    </row>
    <row r="16" spans="1:28" ht="14.5">
      <c r="A16" s="28" t="s">
        <v>0</v>
      </c>
      <c r="B16" s="47">
        <f>'[6] Summary population'!B71/1000</f>
        <v>0.34825860599999997</v>
      </c>
      <c r="C16" s="47">
        <f>'[6] Summary population'!C71/1000</f>
        <v>0.38548144225999997</v>
      </c>
      <c r="D16" s="47">
        <f>'[6] Summary population'!D71/1000</f>
        <v>0.43324693432</v>
      </c>
      <c r="E16" s="47">
        <f>'[6] Summary population'!E71/1000</f>
        <v>0.48320856393</v>
      </c>
      <c r="F16" s="47">
        <f>'[6] Summary population'!F71/1000</f>
        <v>0.5370542291</v>
      </c>
      <c r="G16" s="47">
        <f>'[6] Summary population'!G71/1000</f>
        <v>0.59648630295999994</v>
      </c>
      <c r="H16" s="47">
        <f>'[6] Summary population'!H71/1000</f>
        <v>0.65681704468000002</v>
      </c>
      <c r="I16" s="47">
        <f>'[6] Summary population'!I71/1000</f>
        <v>0.71421391644999999</v>
      </c>
      <c r="J16" s="47">
        <f>'[6] Summary population'!J71/1000</f>
        <v>0.76356076065</v>
      </c>
      <c r="K16" s="47">
        <f>'[6] Summary population'!K71/1000</f>
        <v>0.80217352100999995</v>
      </c>
      <c r="L16" s="5"/>
      <c r="M16" s="5"/>
      <c r="O16" s="65"/>
      <c r="P16" s="5"/>
      <c r="Q16" s="5"/>
      <c r="R16" s="5"/>
      <c r="S16" s="5"/>
      <c r="T16" s="5"/>
      <c r="U16" s="5"/>
      <c r="V16" s="5"/>
      <c r="W16" s="5"/>
      <c r="X16" s="5"/>
      <c r="Y16" s="5"/>
      <c r="Z16" s="5"/>
      <c r="AA16" s="5"/>
      <c r="AB16" s="5"/>
    </row>
    <row r="17" spans="1:28" ht="14.5">
      <c r="A17" s="28" t="s">
        <v>1</v>
      </c>
      <c r="B17" s="47">
        <f>'[6] Summary population'!B72/1000</f>
        <v>0.12653592</v>
      </c>
      <c r="C17" s="47">
        <f>'[6] Summary population'!C72/1000</f>
        <v>0.1264258868</v>
      </c>
      <c r="D17" s="47">
        <f>'[6] Summary population'!D72/1000</f>
        <v>0.12536924729999999</v>
      </c>
      <c r="E17" s="47">
        <f>'[6] Summary population'!E72/1000</f>
        <v>0.12378347890000001</v>
      </c>
      <c r="F17" s="47">
        <f>'[6] Summary population'!F72/1000</f>
        <v>0.1223101652</v>
      </c>
      <c r="G17" s="47">
        <f>'[6] Summary population'!G72/1000</f>
        <v>0.12093919040000001</v>
      </c>
      <c r="H17" s="47">
        <f>'[6] Summary population'!H72/1000</f>
        <v>0.11797431229999999</v>
      </c>
      <c r="I17" s="47">
        <f>'[6] Summary population'!I72/1000</f>
        <v>0.11404613770000001</v>
      </c>
      <c r="J17" s="47">
        <f>'[6] Summary population'!J72/1000</f>
        <v>0.1096084648</v>
      </c>
      <c r="K17" s="47">
        <f>'[6] Summary population'!K72/1000</f>
        <v>0.1053420831</v>
      </c>
      <c r="L17" s="5"/>
      <c r="M17" s="5"/>
      <c r="O17" s="65"/>
      <c r="P17" s="5"/>
      <c r="Q17" s="5"/>
      <c r="R17" s="5"/>
      <c r="S17" s="5"/>
      <c r="T17" s="5"/>
      <c r="U17" s="5"/>
      <c r="V17" s="5"/>
      <c r="W17" s="5"/>
      <c r="X17" s="5"/>
      <c r="Y17" s="5"/>
      <c r="Z17" s="5"/>
      <c r="AA17" s="5"/>
      <c r="AB17" s="5"/>
    </row>
    <row r="18" spans="1:28" ht="14.5">
      <c r="A18" s="28" t="s">
        <v>7</v>
      </c>
      <c r="B18" s="47">
        <f>'[6] Summary population'!B73/1000</f>
        <v>0.76790719399999996</v>
      </c>
      <c r="C18" s="47">
        <f>'[6] Summary population'!C73/1000</f>
        <v>0.83506440584999997</v>
      </c>
      <c r="D18" s="47">
        <f>'[6] Summary population'!D73/1000</f>
        <v>0.87717793273</v>
      </c>
      <c r="E18" s="47">
        <f>'[6] Summary population'!E73/1000</f>
        <v>0.89532486326000005</v>
      </c>
      <c r="F18" s="47">
        <f>'[6] Summary population'!F73/1000</f>
        <v>0.88867982422000003</v>
      </c>
      <c r="G18" s="47">
        <f>'[6] Summary population'!G73/1000</f>
        <v>0.86101741326000003</v>
      </c>
      <c r="H18" s="47">
        <f>'[6] Summary population'!H73/1000</f>
        <v>0.8183986393099999</v>
      </c>
      <c r="I18" s="47">
        <f>'[6] Summary population'!I73/1000</f>
        <v>0.76442358146</v>
      </c>
      <c r="J18" s="47">
        <f>'[6] Summary population'!J73/1000</f>
        <v>0.70279636747999996</v>
      </c>
      <c r="K18" s="47">
        <f>'[6] Summary population'!K73/1000</f>
        <v>0.63666449474999998</v>
      </c>
      <c r="L18" s="5"/>
      <c r="M18" s="5"/>
      <c r="O18" s="65"/>
      <c r="P18" s="5"/>
      <c r="Q18" s="5"/>
      <c r="R18" s="5"/>
      <c r="S18" s="5"/>
      <c r="T18" s="5"/>
      <c r="U18" s="5"/>
      <c r="V18" s="5"/>
      <c r="W18" s="5"/>
      <c r="X18" s="5"/>
      <c r="Y18" s="5"/>
      <c r="Z18" s="5"/>
      <c r="AA18" s="5"/>
      <c r="AB18" s="5"/>
    </row>
    <row r="19" spans="1:28" ht="14.5">
      <c r="A19" s="28" t="s">
        <v>8</v>
      </c>
      <c r="B19" s="47">
        <f>'[6] Summary population'!B74/1000</f>
        <v>1.4296194528999999</v>
      </c>
      <c r="C19" s="47">
        <f>'[6] Summary population'!C74/1000</f>
        <v>1.6014503722000002</v>
      </c>
      <c r="D19" s="47">
        <f>'[6] Summary population'!D74/1000</f>
        <v>1.7268360697</v>
      </c>
      <c r="E19" s="47">
        <f>'[6] Summary population'!E74/1000</f>
        <v>1.8118545930999999</v>
      </c>
      <c r="F19" s="47">
        <f>'[6] Summary population'!F74/1000</f>
        <v>1.8501508954000001</v>
      </c>
      <c r="G19" s="47">
        <f>'[6] Summary population'!G74/1000</f>
        <v>1.8387235269</v>
      </c>
      <c r="H19" s="47">
        <f>'[6] Summary population'!H74/1000</f>
        <v>1.7802559140999998</v>
      </c>
      <c r="I19" s="47">
        <f>'[6] Summary population'!I74/1000</f>
        <v>1.6804325238000002</v>
      </c>
      <c r="J19" s="47">
        <f>'[6] Summary population'!J74/1000</f>
        <v>1.5485484310000002</v>
      </c>
      <c r="K19" s="47">
        <f>'[6] Summary population'!K74/1000</f>
        <v>1.3984520069999999</v>
      </c>
      <c r="L19" s="5"/>
      <c r="M19" s="5"/>
      <c r="O19" s="65"/>
      <c r="P19" s="5"/>
      <c r="Q19" s="5"/>
      <c r="R19" s="5"/>
      <c r="S19" s="5"/>
      <c r="T19" s="5"/>
      <c r="U19" s="5"/>
      <c r="V19" s="5"/>
      <c r="W19" s="5"/>
      <c r="X19" s="5"/>
      <c r="Y19" s="5"/>
      <c r="Z19" s="5"/>
      <c r="AA19" s="5"/>
      <c r="AB19" s="5"/>
    </row>
    <row r="20" spans="1:28" ht="13">
      <c r="A20" s="85" t="s">
        <v>89</v>
      </c>
      <c r="B20" s="47">
        <f>'[6] Summary population'!B75/1000</f>
        <v>6.8693236930000001</v>
      </c>
      <c r="C20" s="47">
        <f>'[6] Summary population'!C75/1000</f>
        <v>7.5271231420000007</v>
      </c>
      <c r="D20" s="47">
        <f>'[6] Summary population'!D75/1000</f>
        <v>8.0294375640000002</v>
      </c>
      <c r="E20" s="47">
        <f>'[6] Summary population'!E75/1000</f>
        <v>8.3798283530000006</v>
      </c>
      <c r="F20" s="47">
        <f>'[6] Summary population'!F75/1000</f>
        <v>8.5576624809999995</v>
      </c>
      <c r="G20" s="47">
        <f>'[6] Summary population'!G75/1000</f>
        <v>8.5705274449999997</v>
      </c>
      <c r="H20" s="47">
        <f>'[6] Summary population'!H75/1000</f>
        <v>8.4404662420000012</v>
      </c>
      <c r="I20" s="47">
        <f>'[6] Summary population'!I75/1000</f>
        <v>8.1851459280000007</v>
      </c>
      <c r="J20" s="47">
        <f>'[6] Summary population'!J75/1000</f>
        <v>7.8173826250000005</v>
      </c>
      <c r="K20" s="47">
        <f>'[6] Summary population'!K75/1000</f>
        <v>7.3623899600000007</v>
      </c>
      <c r="L20" s="55"/>
      <c r="M20" s="55"/>
      <c r="O20" s="66"/>
      <c r="P20" s="55"/>
      <c r="Q20" s="55"/>
      <c r="R20" s="55"/>
      <c r="S20" s="55"/>
      <c r="T20" s="55"/>
      <c r="U20" s="55"/>
      <c r="V20" s="55"/>
      <c r="W20" s="55"/>
      <c r="X20" s="55"/>
      <c r="Y20" s="55"/>
      <c r="Z20" s="55"/>
      <c r="AA20" s="55"/>
      <c r="AB20" s="5"/>
    </row>
    <row r="22" spans="1:28">
      <c r="A22" s="8" t="s">
        <v>280</v>
      </c>
      <c r="E22" s="12" t="s">
        <v>85</v>
      </c>
      <c r="F22" s="13"/>
      <c r="G22" s="13"/>
      <c r="H22" s="12" t="s">
        <v>94</v>
      </c>
    </row>
    <row r="23" spans="1:28" ht="14.5">
      <c r="A23" s="8" t="s">
        <v>84</v>
      </c>
      <c r="B23" s="16"/>
      <c r="C23" s="16"/>
      <c r="D23" s="16"/>
      <c r="E23" s="16"/>
      <c r="F23" s="16"/>
      <c r="G23" s="16"/>
      <c r="H23" s="16"/>
      <c r="I23" s="16"/>
      <c r="J23" s="16"/>
      <c r="K23" s="16"/>
      <c r="N23" s="213"/>
      <c r="O23" s="213"/>
      <c r="P23" s="213"/>
      <c r="Q23" s="213"/>
      <c r="R23" s="213"/>
      <c r="S23" s="213"/>
      <c r="T23" s="213"/>
      <c r="U23" s="213"/>
      <c r="V23" s="213"/>
      <c r="W23" s="213"/>
      <c r="X23" s="213"/>
      <c r="Y23" s="213"/>
      <c r="Z23" s="213"/>
      <c r="AA23" s="213"/>
      <c r="AB23" s="213"/>
    </row>
    <row r="24" spans="1:28" ht="14.5">
      <c r="A24" s="20"/>
      <c r="B24" s="19">
        <v>2010</v>
      </c>
      <c r="C24" s="19">
        <v>2020</v>
      </c>
      <c r="D24" s="19">
        <v>2030</v>
      </c>
      <c r="E24" s="19">
        <v>2040</v>
      </c>
      <c r="F24" s="19">
        <v>2050</v>
      </c>
      <c r="G24" s="19">
        <v>2060</v>
      </c>
      <c r="H24" s="19">
        <v>2070</v>
      </c>
      <c r="I24" s="19">
        <v>2080</v>
      </c>
      <c r="J24" s="19">
        <v>2090</v>
      </c>
      <c r="K24" s="19">
        <v>2100</v>
      </c>
      <c r="L24" s="32"/>
    </row>
    <row r="25" spans="1:28" ht="14.5">
      <c r="A25" s="19" t="s">
        <v>5</v>
      </c>
      <c r="B25" s="33">
        <f>B53/B10*1000</f>
        <v>1581.9916487503135</v>
      </c>
      <c r="C25" s="33">
        <f t="shared" ref="C25:K25" si="0">C53/C10*1000</f>
        <v>2471.4096974225404</v>
      </c>
      <c r="D25" s="33">
        <f t="shared" si="0"/>
        <v>3956.6257158123949</v>
      </c>
      <c r="E25" s="33">
        <f t="shared" si="0"/>
        <v>6430.3367244034207</v>
      </c>
      <c r="F25" s="33">
        <f t="shared" si="0"/>
        <v>10101.560581133077</v>
      </c>
      <c r="G25" s="33">
        <f t="shared" si="0"/>
        <v>15089.380470177328</v>
      </c>
      <c r="H25" s="33">
        <f t="shared" si="0"/>
        <v>21278.615557028032</v>
      </c>
      <c r="I25" s="33">
        <f t="shared" si="0"/>
        <v>28559.652722846968</v>
      </c>
      <c r="J25" s="33">
        <f t="shared" si="0"/>
        <v>37544.673512730682</v>
      </c>
      <c r="K25" s="33">
        <f t="shared" si="0"/>
        <v>49263.445469343897</v>
      </c>
      <c r="L25" s="6"/>
      <c r="O25" s="1"/>
      <c r="P25" s="1"/>
      <c r="Q25" s="1"/>
      <c r="R25" s="1"/>
      <c r="S25" s="1"/>
      <c r="T25" s="1"/>
      <c r="U25" s="1"/>
      <c r="V25" s="1"/>
      <c r="W25" s="1"/>
      <c r="X25" s="1"/>
      <c r="Y25" s="1"/>
      <c r="Z25" s="1"/>
    </row>
    <row r="26" spans="1:28" ht="14.5">
      <c r="A26" s="19" t="s">
        <v>6</v>
      </c>
      <c r="B26" s="33">
        <f t="shared" ref="B26:K35" si="1">B54/B11*1000</f>
        <v>6625.3578789883622</v>
      </c>
      <c r="C26" s="33">
        <f t="shared" si="1"/>
        <v>17029.212253698483</v>
      </c>
      <c r="D26" s="33">
        <f t="shared" si="1"/>
        <v>28377.431838427292</v>
      </c>
      <c r="E26" s="33">
        <f t="shared" si="1"/>
        <v>38316.615587292283</v>
      </c>
      <c r="F26" s="33">
        <f t="shared" si="1"/>
        <v>48312.806664174102</v>
      </c>
      <c r="G26" s="33">
        <f t="shared" si="1"/>
        <v>59349.531778073026</v>
      </c>
      <c r="H26" s="33">
        <f t="shared" si="1"/>
        <v>71375.156913845392</v>
      </c>
      <c r="I26" s="33">
        <f t="shared" si="1"/>
        <v>84429.93474836013</v>
      </c>
      <c r="J26" s="33">
        <f t="shared" si="1"/>
        <v>98751.363607010062</v>
      </c>
      <c r="K26" s="33">
        <f t="shared" si="1"/>
        <v>113336.5684526168</v>
      </c>
      <c r="L26" s="6"/>
      <c r="O26" s="1"/>
      <c r="P26" s="1"/>
      <c r="Q26" s="1"/>
      <c r="R26" s="1"/>
      <c r="S26" s="1"/>
      <c r="T26" s="1"/>
      <c r="U26" s="1"/>
      <c r="V26" s="1"/>
      <c r="W26" s="1"/>
      <c r="X26" s="1"/>
      <c r="Y26" s="1"/>
      <c r="Z26" s="1"/>
    </row>
    <row r="27" spans="1:28" ht="14.5">
      <c r="A27" s="19" t="s">
        <v>11</v>
      </c>
      <c r="B27" s="33">
        <f t="shared" si="1"/>
        <v>25397.825782371419</v>
      </c>
      <c r="C27" s="33">
        <f t="shared" si="1"/>
        <v>31124.81059945362</v>
      </c>
      <c r="D27" s="33">
        <f t="shared" si="1"/>
        <v>41412.787966113865</v>
      </c>
      <c r="E27" s="33">
        <f t="shared" si="1"/>
        <v>53355.795825595633</v>
      </c>
      <c r="F27" s="33">
        <f t="shared" si="1"/>
        <v>65850.294962150147</v>
      </c>
      <c r="G27" s="33">
        <f t="shared" si="1"/>
        <v>79451.604499277862</v>
      </c>
      <c r="H27" s="33">
        <f t="shared" si="1"/>
        <v>94887.159631979928</v>
      </c>
      <c r="I27" s="33">
        <f t="shared" si="1"/>
        <v>112061.06249391843</v>
      </c>
      <c r="J27" s="33">
        <f t="shared" si="1"/>
        <v>131711.18802275075</v>
      </c>
      <c r="K27" s="33">
        <f t="shared" si="1"/>
        <v>154367.94288693069</v>
      </c>
      <c r="L27" s="6"/>
      <c r="O27" s="1"/>
      <c r="P27" s="1"/>
      <c r="Q27" s="1"/>
      <c r="R27" s="1"/>
      <c r="S27" s="1"/>
      <c r="T27" s="1"/>
      <c r="U27" s="1"/>
      <c r="V27" s="1"/>
      <c r="W27" s="1"/>
      <c r="X27" s="1"/>
      <c r="Y27" s="1"/>
      <c r="Z27" s="1"/>
    </row>
    <row r="28" spans="1:28" ht="14.5">
      <c r="A28" s="19" t="s">
        <v>2</v>
      </c>
      <c r="B28" s="33">
        <f t="shared" si="1"/>
        <v>10414.617784938004</v>
      </c>
      <c r="C28" s="33">
        <f t="shared" si="1"/>
        <v>17829.552775903143</v>
      </c>
      <c r="D28" s="33">
        <f t="shared" si="1"/>
        <v>26162.419645260736</v>
      </c>
      <c r="E28" s="33">
        <f t="shared" si="1"/>
        <v>32632.074648198846</v>
      </c>
      <c r="F28" s="33">
        <f t="shared" si="1"/>
        <v>38554.96905844078</v>
      </c>
      <c r="G28" s="33">
        <f t="shared" si="1"/>
        <v>46550.319912666782</v>
      </c>
      <c r="H28" s="33">
        <f t="shared" si="1"/>
        <v>57455.824083167579</v>
      </c>
      <c r="I28" s="33">
        <f t="shared" si="1"/>
        <v>71145.190236799739</v>
      </c>
      <c r="J28" s="33">
        <f t="shared" si="1"/>
        <v>87490.994870034949</v>
      </c>
      <c r="K28" s="33">
        <f t="shared" si="1"/>
        <v>106624.8434610527</v>
      </c>
      <c r="L28" s="6"/>
      <c r="O28" s="1"/>
      <c r="P28" s="1"/>
      <c r="Q28" s="1"/>
      <c r="R28" s="1"/>
      <c r="S28" s="1"/>
      <c r="T28" s="1"/>
      <c r="U28" s="1"/>
      <c r="V28" s="1"/>
      <c r="W28" s="1"/>
      <c r="X28" s="1"/>
      <c r="Y28" s="1"/>
      <c r="Z28" s="1"/>
    </row>
    <row r="29" spans="1:28" ht="14.5">
      <c r="A29" s="19" t="s">
        <v>3</v>
      </c>
      <c r="B29" s="33">
        <f t="shared" si="1"/>
        <v>9205.015469817823</v>
      </c>
      <c r="C29" s="33">
        <f t="shared" si="1"/>
        <v>12540.754941927313</v>
      </c>
      <c r="D29" s="33">
        <f t="shared" si="1"/>
        <v>17018.646827115212</v>
      </c>
      <c r="E29" s="33">
        <f t="shared" si="1"/>
        <v>22966.931214701319</v>
      </c>
      <c r="F29" s="33">
        <f t="shared" si="1"/>
        <v>30507.346453552316</v>
      </c>
      <c r="G29" s="33">
        <f t="shared" si="1"/>
        <v>39132.376387710952</v>
      </c>
      <c r="H29" s="33">
        <f t="shared" si="1"/>
        <v>49545.855564382575</v>
      </c>
      <c r="I29" s="33">
        <f t="shared" si="1"/>
        <v>62478.134468356759</v>
      </c>
      <c r="J29" s="33">
        <f t="shared" si="1"/>
        <v>78132.957655934748</v>
      </c>
      <c r="K29" s="33">
        <f t="shared" si="1"/>
        <v>96431.971186804745</v>
      </c>
      <c r="L29" s="6"/>
      <c r="O29" s="1"/>
      <c r="P29" s="1"/>
      <c r="Q29" s="1"/>
      <c r="R29" s="1"/>
      <c r="S29" s="1"/>
      <c r="T29" s="1"/>
      <c r="U29" s="1"/>
      <c r="V29" s="1"/>
      <c r="W29" s="1"/>
      <c r="X29" s="1"/>
      <c r="Y29" s="1"/>
      <c r="Z29" s="1"/>
    </row>
    <row r="30" spans="1:28" ht="14.5">
      <c r="A30" s="19" t="s">
        <v>4</v>
      </c>
      <c r="B30" s="33">
        <f t="shared" si="1"/>
        <v>7849.0044111587467</v>
      </c>
      <c r="C30" s="33">
        <f t="shared" si="1"/>
        <v>10216.191410300846</v>
      </c>
      <c r="D30" s="33">
        <f t="shared" si="1"/>
        <v>14063.165386950051</v>
      </c>
      <c r="E30" s="33">
        <f t="shared" si="1"/>
        <v>19274.080468770597</v>
      </c>
      <c r="F30" s="33">
        <f t="shared" si="1"/>
        <v>25249.240596442323</v>
      </c>
      <c r="G30" s="33">
        <f t="shared" si="1"/>
        <v>32050.559454284583</v>
      </c>
      <c r="H30" s="33">
        <f t="shared" si="1"/>
        <v>40287.956761235808</v>
      </c>
      <c r="I30" s="33">
        <f t="shared" si="1"/>
        <v>50954.673708286995</v>
      </c>
      <c r="J30" s="33">
        <f t="shared" si="1"/>
        <v>64690.534571437296</v>
      </c>
      <c r="K30" s="33">
        <f t="shared" si="1"/>
        <v>81634.540710530666</v>
      </c>
      <c r="L30" s="6"/>
      <c r="O30" s="1"/>
      <c r="P30" s="1"/>
      <c r="Q30" s="1"/>
      <c r="R30" s="1"/>
      <c r="S30" s="1"/>
      <c r="T30" s="1"/>
      <c r="U30" s="1"/>
      <c r="V30" s="1"/>
      <c r="W30" s="1"/>
      <c r="X30" s="1"/>
      <c r="Y30" s="1"/>
      <c r="Z30" s="1"/>
    </row>
    <row r="31" spans="1:28" ht="14.5">
      <c r="A31" s="19" t="s">
        <v>0</v>
      </c>
      <c r="B31" s="33">
        <f t="shared" si="1"/>
        <v>40026.205999917205</v>
      </c>
      <c r="C31" s="33">
        <f t="shared" si="1"/>
        <v>44096.739919155036</v>
      </c>
      <c r="D31" s="33">
        <f t="shared" si="1"/>
        <v>52443.754201427313</v>
      </c>
      <c r="E31" s="33">
        <f t="shared" si="1"/>
        <v>63130.561637601968</v>
      </c>
      <c r="F31" s="33">
        <f t="shared" si="1"/>
        <v>74930.981801293849</v>
      </c>
      <c r="G31" s="33">
        <f t="shared" si="1"/>
        <v>87608.597432461669</v>
      </c>
      <c r="H31" s="33">
        <f t="shared" si="1"/>
        <v>102192.18216345389</v>
      </c>
      <c r="I31" s="33">
        <f t="shared" si="1"/>
        <v>118832.45487690187</v>
      </c>
      <c r="J31" s="33">
        <f t="shared" si="1"/>
        <v>137709.39626401034</v>
      </c>
      <c r="K31" s="33">
        <f t="shared" si="1"/>
        <v>159187.4604003641</v>
      </c>
      <c r="L31" s="6"/>
      <c r="O31" s="1"/>
      <c r="P31" s="1"/>
      <c r="Q31" s="1"/>
      <c r="R31" s="1"/>
      <c r="S31" s="1"/>
      <c r="T31" s="1"/>
      <c r="U31" s="1"/>
      <c r="V31" s="1"/>
      <c r="W31" s="1"/>
      <c r="X31" s="1"/>
      <c r="Y31" s="1"/>
      <c r="Z31" s="1"/>
    </row>
    <row r="32" spans="1:28" ht="14.5">
      <c r="A32" s="19" t="s">
        <v>1</v>
      </c>
      <c r="B32" s="33">
        <f t="shared" si="1"/>
        <v>32118.347525350899</v>
      </c>
      <c r="C32" s="33">
        <f t="shared" si="1"/>
        <v>33062.77048791878</v>
      </c>
      <c r="D32" s="33">
        <f t="shared" si="1"/>
        <v>37824.310013226022</v>
      </c>
      <c r="E32" s="33">
        <f t="shared" si="1"/>
        <v>45318.588876726099</v>
      </c>
      <c r="F32" s="33">
        <f t="shared" si="1"/>
        <v>54413.604111459419</v>
      </c>
      <c r="G32" s="33">
        <f t="shared" si="1"/>
        <v>65100.180181130097</v>
      </c>
      <c r="H32" s="33">
        <f t="shared" si="1"/>
        <v>78393.534394859962</v>
      </c>
      <c r="I32" s="33">
        <f t="shared" si="1"/>
        <v>93661.24987150704</v>
      </c>
      <c r="J32" s="33">
        <f t="shared" si="1"/>
        <v>111868.04899031849</v>
      </c>
      <c r="K32" s="33">
        <f t="shared" si="1"/>
        <v>134111.22548800253</v>
      </c>
      <c r="L32" s="6"/>
      <c r="O32" s="1"/>
      <c r="P32" s="1"/>
      <c r="Q32" s="1"/>
      <c r="R32" s="1"/>
      <c r="S32" s="1"/>
      <c r="T32" s="1"/>
      <c r="U32" s="1"/>
      <c r="V32" s="1"/>
      <c r="W32" s="1"/>
      <c r="X32" s="1"/>
      <c r="Y32" s="1"/>
      <c r="Z32" s="1"/>
    </row>
    <row r="33" spans="1:26" ht="14.5">
      <c r="A33" s="19" t="s">
        <v>7</v>
      </c>
      <c r="B33" s="33">
        <f t="shared" si="1"/>
        <v>5083.3142341937746</v>
      </c>
      <c r="C33" s="33">
        <f t="shared" si="1"/>
        <v>7230.0295052744768</v>
      </c>
      <c r="D33" s="33">
        <f t="shared" si="1"/>
        <v>10608.692754089549</v>
      </c>
      <c r="E33" s="33">
        <f t="shared" si="1"/>
        <v>15097.969593718884</v>
      </c>
      <c r="F33" s="33">
        <f t="shared" si="1"/>
        <v>21119.037507656765</v>
      </c>
      <c r="G33" s="33">
        <f t="shared" si="1"/>
        <v>28146.021729391014</v>
      </c>
      <c r="H33" s="33">
        <f t="shared" si="1"/>
        <v>36718.895729513977</v>
      </c>
      <c r="I33" s="33">
        <f t="shared" si="1"/>
        <v>46941.889765442407</v>
      </c>
      <c r="J33" s="33">
        <f t="shared" si="1"/>
        <v>58879.311373472039</v>
      </c>
      <c r="K33" s="33">
        <f t="shared" si="1"/>
        <v>73556.220571698519</v>
      </c>
      <c r="L33" s="6"/>
      <c r="O33" s="1"/>
      <c r="P33" s="1"/>
      <c r="Q33" s="1"/>
      <c r="R33" s="1"/>
      <c r="S33" s="1"/>
      <c r="T33" s="1"/>
      <c r="U33" s="1"/>
      <c r="V33" s="1"/>
      <c r="W33" s="1"/>
      <c r="X33" s="1"/>
      <c r="Y33" s="1"/>
      <c r="Z33" s="1"/>
    </row>
    <row r="34" spans="1:26" ht="14.5">
      <c r="A34" s="19" t="s">
        <v>8</v>
      </c>
      <c r="B34" s="33">
        <f t="shared" si="1"/>
        <v>3016.4588564126411</v>
      </c>
      <c r="C34" s="33">
        <f t="shared" si="1"/>
        <v>7008.2215047862592</v>
      </c>
      <c r="D34" s="33">
        <f t="shared" si="1"/>
        <v>13565.077704839419</v>
      </c>
      <c r="E34" s="33">
        <f t="shared" si="1"/>
        <v>20279.953560805425</v>
      </c>
      <c r="F34" s="33">
        <f t="shared" si="1"/>
        <v>27043.996311004892</v>
      </c>
      <c r="G34" s="33">
        <f t="shared" si="1"/>
        <v>34430.424571623509</v>
      </c>
      <c r="H34" s="33">
        <f t="shared" si="1"/>
        <v>43836.645102484035</v>
      </c>
      <c r="I34" s="33">
        <f t="shared" si="1"/>
        <v>55617.275532524407</v>
      </c>
      <c r="J34" s="33">
        <f t="shared" si="1"/>
        <v>69624.355668602264</v>
      </c>
      <c r="K34" s="33">
        <f t="shared" si="1"/>
        <v>85569.029384645881</v>
      </c>
      <c r="L34" s="6"/>
      <c r="O34" s="1"/>
      <c r="P34" s="1"/>
      <c r="Q34" s="1"/>
      <c r="R34" s="1"/>
      <c r="S34" s="1"/>
      <c r="T34" s="1"/>
      <c r="U34" s="1"/>
      <c r="V34" s="1"/>
      <c r="W34" s="1"/>
      <c r="X34" s="1"/>
      <c r="Y34" s="1"/>
      <c r="Z34" s="1"/>
    </row>
    <row r="35" spans="1:26" ht="14.5">
      <c r="A35" s="19" t="s">
        <v>89</v>
      </c>
      <c r="B35" s="33">
        <f t="shared" si="1"/>
        <v>9464.6874314938468</v>
      </c>
      <c r="C35" s="33">
        <f t="shared" si="1"/>
        <v>14023.750616088962</v>
      </c>
      <c r="D35" s="33">
        <f t="shared" si="1"/>
        <v>20323.747111709901</v>
      </c>
      <c r="E35" s="33">
        <f t="shared" si="1"/>
        <v>27025.512022441777</v>
      </c>
      <c r="F35" s="33">
        <f t="shared" si="1"/>
        <v>34449.632952286105</v>
      </c>
      <c r="G35" s="33">
        <f t="shared" si="1"/>
        <v>43030.099065274044</v>
      </c>
      <c r="H35" s="33">
        <f t="shared" si="1"/>
        <v>53372.903650551671</v>
      </c>
      <c r="I35" s="33">
        <f t="shared" si="1"/>
        <v>65705.032351379225</v>
      </c>
      <c r="J35" s="33">
        <f t="shared" si="1"/>
        <v>80327.938777334697</v>
      </c>
      <c r="K35" s="33">
        <f t="shared" si="1"/>
        <v>97578.421898749832</v>
      </c>
      <c r="L35" s="6"/>
      <c r="M35" s="12" t="s">
        <v>96</v>
      </c>
      <c r="N35" s="13"/>
      <c r="O35" s="74"/>
      <c r="P35" s="74"/>
      <c r="Q35" s="74"/>
      <c r="R35" s="74"/>
      <c r="S35" s="74"/>
      <c r="T35" s="74"/>
      <c r="U35" s="74"/>
      <c r="V35" s="1"/>
      <c r="W35" s="1"/>
      <c r="X35" s="1"/>
      <c r="Y35" s="1"/>
      <c r="Z35" s="1"/>
    </row>
    <row r="36" spans="1:26" ht="14.5">
      <c r="A36" s="16"/>
      <c r="B36" s="1"/>
      <c r="C36" s="1"/>
      <c r="D36" s="1"/>
      <c r="E36" s="1"/>
      <c r="F36" s="1"/>
      <c r="G36" s="1"/>
      <c r="H36" s="1"/>
      <c r="I36" s="1"/>
      <c r="J36" s="1"/>
      <c r="K36" s="1"/>
      <c r="L36" s="1"/>
    </row>
    <row r="37" spans="1:26">
      <c r="A37" t="s">
        <v>16</v>
      </c>
    </row>
    <row r="38" spans="1:26">
      <c r="A38" t="s">
        <v>17</v>
      </c>
    </row>
    <row r="39" spans="1:26">
      <c r="A39" t="s">
        <v>18</v>
      </c>
    </row>
    <row r="41" spans="1:26">
      <c r="A41" t="s">
        <v>19</v>
      </c>
    </row>
    <row r="42" spans="1:26">
      <c r="A42" t="s">
        <v>20</v>
      </c>
    </row>
    <row r="43" spans="1:26">
      <c r="A43" s="106" t="s">
        <v>150</v>
      </c>
      <c r="B43" s="107"/>
      <c r="C43" s="107"/>
      <c r="D43" s="107"/>
      <c r="E43" s="107"/>
      <c r="F43" s="107"/>
      <c r="G43" s="107"/>
      <c r="H43" s="107"/>
      <c r="I43" s="107"/>
      <c r="J43" s="107"/>
    </row>
    <row r="45" spans="1:26">
      <c r="A45" t="s">
        <v>21</v>
      </c>
    </row>
    <row r="47" spans="1:26">
      <c r="A47" t="s">
        <v>22</v>
      </c>
    </row>
    <row r="48" spans="1:26">
      <c r="A48" t="s">
        <v>23</v>
      </c>
    </row>
    <row r="50" spans="1:28">
      <c r="A50" s="8" t="s">
        <v>281</v>
      </c>
      <c r="F50" s="13"/>
      <c r="G50" s="13"/>
      <c r="H50" s="12" t="s">
        <v>94</v>
      </c>
    </row>
    <row r="51" spans="1:28" ht="14.5">
      <c r="A51" s="8" t="s">
        <v>153</v>
      </c>
      <c r="B51" s="16"/>
      <c r="C51" s="16"/>
      <c r="D51" s="16"/>
      <c r="E51" s="16"/>
      <c r="F51" s="16"/>
      <c r="G51" s="16"/>
      <c r="H51" s="16"/>
      <c r="I51" s="16"/>
      <c r="J51" s="16"/>
      <c r="K51" s="16"/>
      <c r="N51" s="213"/>
      <c r="O51" s="213"/>
      <c r="P51" s="213"/>
      <c r="Q51" s="213"/>
      <c r="R51" s="213"/>
      <c r="S51" s="213"/>
      <c r="T51" s="213"/>
      <c r="U51" s="213"/>
      <c r="V51" s="213"/>
      <c r="W51" s="213"/>
      <c r="X51" s="213"/>
      <c r="Y51" s="213"/>
      <c r="Z51" s="213"/>
      <c r="AA51" s="213"/>
      <c r="AB51" s="213"/>
    </row>
    <row r="52" spans="1:28" ht="14.5">
      <c r="A52" s="20"/>
      <c r="B52" s="19">
        <v>2010</v>
      </c>
      <c r="C52" s="19">
        <v>2020</v>
      </c>
      <c r="D52" s="19">
        <v>2030</v>
      </c>
      <c r="E52" s="19">
        <v>2040</v>
      </c>
      <c r="F52" s="19">
        <v>2050</v>
      </c>
      <c r="G52" s="19">
        <v>2060</v>
      </c>
      <c r="H52" s="19">
        <v>2070</v>
      </c>
      <c r="I52" s="19">
        <v>2080</v>
      </c>
      <c r="J52" s="19">
        <v>2090</v>
      </c>
      <c r="K52" s="19">
        <v>2100</v>
      </c>
      <c r="L52" s="32"/>
    </row>
    <row r="53" spans="1:28" ht="14.5">
      <c r="A53" s="19" t="s">
        <v>5</v>
      </c>
      <c r="B53" s="33">
        <f>'[6] Summary GDP'!B65/1000</f>
        <v>1.3545580827100001</v>
      </c>
      <c r="C53" s="33">
        <f>'[6] Summary GDP'!C65/1000</f>
        <v>2.5946481246999999</v>
      </c>
      <c r="D53" s="33">
        <f>'[6] Summary GDP'!D65/1000</f>
        <v>4.8806509828999998</v>
      </c>
      <c r="E53" s="33">
        <f>'[6] Summary GDP'!E65/1000</f>
        <v>8.996034399600001</v>
      </c>
      <c r="F53" s="33">
        <f>'[6] Summary GDP'!F65/1000</f>
        <v>15.450862091199999</v>
      </c>
      <c r="G53" s="33">
        <f>'[6] Summary GDP'!G65/1000</f>
        <v>24.455744050200003</v>
      </c>
      <c r="H53" s="33">
        <f>'[6] Summary GDP'!H65/1000</f>
        <v>35.689747933399993</v>
      </c>
      <c r="I53" s="33">
        <f>'[6] Summary GDP'!I65/1000</f>
        <v>48.507526931900003</v>
      </c>
      <c r="J53" s="33">
        <f>'[6] Summary GDP'!J65/1000</f>
        <v>63.335137712399998</v>
      </c>
      <c r="K53" s="33">
        <f>'[6] Summary GDP'!K65/1000</f>
        <v>81.118472380199989</v>
      </c>
      <c r="L53" s="6"/>
      <c r="O53" s="1"/>
      <c r="P53" s="1"/>
      <c r="Q53" s="1"/>
      <c r="R53" s="1"/>
      <c r="S53" s="1"/>
      <c r="T53" s="1"/>
      <c r="U53" s="1"/>
      <c r="V53" s="1"/>
      <c r="W53" s="1"/>
      <c r="X53" s="1"/>
      <c r="Y53" s="1"/>
      <c r="Z53" s="1"/>
    </row>
    <row r="54" spans="1:28" ht="14.5">
      <c r="A54" s="19" t="s">
        <v>6</v>
      </c>
      <c r="B54" s="33">
        <f>'[6] Summary GDP'!B66/1000</f>
        <v>9.6721982557999997</v>
      </c>
      <c r="C54" s="33">
        <f>'[6] Summary GDP'!C66/1000</f>
        <v>25.5379927245</v>
      </c>
      <c r="D54" s="33">
        <f>'[6] Summary GDP'!D66/1000</f>
        <v>42.365062400999996</v>
      </c>
      <c r="E54" s="33">
        <f>'[6] Summary GDP'!E66/1000</f>
        <v>55.321735325999995</v>
      </c>
      <c r="F54" s="33">
        <f>'[6] Summary GDP'!F66/1000</f>
        <v>65.569851979999996</v>
      </c>
      <c r="G54" s="33">
        <f>'[6] Summary GDP'!G66/1000</f>
        <v>73.848967325000004</v>
      </c>
      <c r="H54" s="33">
        <f>'[6] Summary GDP'!H66/1000</f>
        <v>79.815783169999989</v>
      </c>
      <c r="I54" s="33">
        <f>'[6] Summary GDP'!I66/1000</f>
        <v>83.555307155999998</v>
      </c>
      <c r="J54" s="33">
        <f>'[6] Summary GDP'!J66/1000</f>
        <v>84.875271680000012</v>
      </c>
      <c r="K54" s="33">
        <f>'[6] Summary GDP'!K66/1000</f>
        <v>82.630289066000003</v>
      </c>
      <c r="L54" s="6"/>
      <c r="O54" s="1"/>
      <c r="P54" s="1"/>
      <c r="Q54" s="1"/>
      <c r="R54" s="1"/>
      <c r="S54" s="1"/>
      <c r="T54" s="1"/>
      <c r="U54" s="1"/>
      <c r="V54" s="1"/>
      <c r="W54" s="1"/>
      <c r="X54" s="1"/>
      <c r="Y54" s="1"/>
      <c r="Z54" s="1"/>
    </row>
    <row r="55" spans="1:28" ht="14.5">
      <c r="A55" s="19" t="s">
        <v>11</v>
      </c>
      <c r="B55" s="33">
        <f>'[6] Summary GDP'!B67/1000</f>
        <v>15.492086605200001</v>
      </c>
      <c r="C55" s="33">
        <f>'[6] Summary GDP'!C67/1000</f>
        <v>19.966567149300001</v>
      </c>
      <c r="D55" s="33">
        <f>'[6] Summary GDP'!D67/1000</f>
        <v>28.0201784112</v>
      </c>
      <c r="E55" s="33">
        <f>'[6] Summary GDP'!E67/1000</f>
        <v>37.995083099799999</v>
      </c>
      <c r="F55" s="33">
        <f>'[6] Summary GDP'!F67/1000</f>
        <v>49.310667582200004</v>
      </c>
      <c r="G55" s="33">
        <f>'[6] Summary GDP'!G67/1000</f>
        <v>62.318697268900003</v>
      </c>
      <c r="H55" s="33">
        <f>'[6] Summary GDP'!H67/1000</f>
        <v>77.112274261999985</v>
      </c>
      <c r="I55" s="33">
        <f>'[6] Summary GDP'!I67/1000</f>
        <v>93.323918483999989</v>
      </c>
      <c r="J55" s="33">
        <f>'[6] Summary GDP'!J67/1000</f>
        <v>111.12354210199999</v>
      </c>
      <c r="K55" s="33">
        <f>'[6] Summary GDP'!K67/1000</f>
        <v>130.72136987100001</v>
      </c>
      <c r="L55" s="6"/>
      <c r="O55" s="1"/>
      <c r="P55" s="1"/>
      <c r="Q55" s="1"/>
      <c r="R55" s="1"/>
      <c r="S55" s="1"/>
      <c r="T55" s="1"/>
      <c r="U55" s="1"/>
      <c r="V55" s="1"/>
      <c r="W55" s="1"/>
      <c r="X55" s="1"/>
      <c r="Y55" s="1"/>
      <c r="Z55" s="1"/>
    </row>
    <row r="56" spans="1:28" ht="14.5">
      <c r="A56" s="19" t="s">
        <v>2</v>
      </c>
      <c r="B56" s="33">
        <f>'[6] Summary GDP'!B68/1000</f>
        <v>2.9049787287000002</v>
      </c>
      <c r="C56" s="33">
        <f>'[6] Summary GDP'!C68/1000</f>
        <v>4.9811000685</v>
      </c>
      <c r="D56" s="33">
        <f>'[6] Summary GDP'!D68/1000</f>
        <v>7.2295765640000011</v>
      </c>
      <c r="E56" s="33">
        <f>'[6] Summary GDP'!E68/1000</f>
        <v>8.8926379230000006</v>
      </c>
      <c r="F56" s="33">
        <f>'[6] Summary GDP'!F68/1000</f>
        <v>10.240553939000002</v>
      </c>
      <c r="G56" s="33">
        <f>'[6] Summary GDP'!G68/1000</f>
        <v>11.887538430999999</v>
      </c>
      <c r="H56" s="33">
        <f>'[6] Summary GDP'!H68/1000</f>
        <v>13.912983974000001</v>
      </c>
      <c r="I56" s="33">
        <f>'[6] Summary GDP'!I68/1000</f>
        <v>16.025642928</v>
      </c>
      <c r="J56" s="33">
        <f>'[6] Summary GDP'!J68/1000</f>
        <v>18.029388263000001</v>
      </c>
      <c r="K56" s="33">
        <f>'[6] Summary GDP'!K68/1000</f>
        <v>19.847256730000002</v>
      </c>
      <c r="L56" s="6"/>
      <c r="O56" s="1"/>
      <c r="P56" s="1"/>
      <c r="Q56" s="1"/>
      <c r="R56" s="1"/>
      <c r="S56" s="1"/>
      <c r="T56" s="1"/>
      <c r="U56" s="1"/>
      <c r="V56" s="1"/>
      <c r="W56" s="1"/>
      <c r="X56" s="1"/>
      <c r="Y56" s="1"/>
      <c r="Z56" s="1"/>
    </row>
    <row r="57" spans="1:28" ht="14.5">
      <c r="A57" s="19" t="s">
        <v>3</v>
      </c>
      <c r="B57" s="33">
        <f>'[6] Summary GDP'!B69/1000</f>
        <v>5.3919801486000001</v>
      </c>
      <c r="C57" s="33">
        <f>'[6] Summary GDP'!C69/1000</f>
        <v>7.9319335121999996</v>
      </c>
      <c r="D57" s="33">
        <f>'[6] Summary GDP'!D69/1000</f>
        <v>11.1723972947</v>
      </c>
      <c r="E57" s="33">
        <f>'[6] Summary GDP'!E69/1000</f>
        <v>15.226811420100001</v>
      </c>
      <c r="F57" s="33">
        <f>'[6] Summary GDP'!F69/1000</f>
        <v>19.902337733200003</v>
      </c>
      <c r="G57" s="33">
        <f>'[6] Summary GDP'!G69/1000</f>
        <v>24.546698452999998</v>
      </c>
      <c r="H57" s="33">
        <f>'[6] Summary GDP'!H69/1000</f>
        <v>29.397233239999998</v>
      </c>
      <c r="I57" s="33">
        <f>'[6] Summary GDP'!I69/1000</f>
        <v>34.565823573000003</v>
      </c>
      <c r="J57" s="33">
        <f>'[6] Summary GDP'!J69/1000</f>
        <v>39.546097918999997</v>
      </c>
      <c r="K57" s="33">
        <f>'[6] Summary GDP'!K69/1000</f>
        <v>43.576751906999995</v>
      </c>
      <c r="L57" s="6"/>
      <c r="O57" s="1"/>
      <c r="P57" s="1"/>
      <c r="Q57" s="1"/>
      <c r="R57" s="1"/>
      <c r="S57" s="1"/>
      <c r="T57" s="1"/>
      <c r="U57" s="1"/>
      <c r="V57" s="1"/>
      <c r="W57" s="1"/>
      <c r="X57" s="1"/>
      <c r="Y57" s="1"/>
      <c r="Z57" s="1"/>
    </row>
    <row r="58" spans="1:28" ht="14.5">
      <c r="A58" s="19" t="s">
        <v>4</v>
      </c>
      <c r="B58" s="33">
        <f>'[6] Summary GDP'!B70/1000</f>
        <v>2.9893488303</v>
      </c>
      <c r="C58" s="33">
        <f>'[6] Summary GDP'!C70/1000</f>
        <v>4.5497608849999995</v>
      </c>
      <c r="D58" s="33">
        <f>'[6] Summary GDP'!D70/1000</f>
        <v>6.9519582189999998</v>
      </c>
      <c r="E58" s="33">
        <f>'[6] Summary GDP'!E70/1000</f>
        <v>10.259755366</v>
      </c>
      <c r="F58" s="33">
        <f>'[6] Summary GDP'!F70/1000</f>
        <v>14.040094645000002</v>
      </c>
      <c r="G58" s="33">
        <f>'[6] Summary GDP'!G70/1000</f>
        <v>18.085930602000001</v>
      </c>
      <c r="H58" s="33">
        <f>'[6] Summary GDP'!H70/1000</f>
        <v>22.552964694000003</v>
      </c>
      <c r="I58" s="33">
        <f>'[6] Summary GDP'!I70/1000</f>
        <v>27.698723230000002</v>
      </c>
      <c r="J58" s="33">
        <f>'[6] Summary GDP'!J70/1000</f>
        <v>33.484952785000004</v>
      </c>
      <c r="K58" s="33">
        <f>'[6] Summary GDP'!K70/1000</f>
        <v>39.496414768000001</v>
      </c>
      <c r="L58" s="6"/>
      <c r="O58" s="1"/>
      <c r="P58" s="1"/>
      <c r="Q58" s="1"/>
      <c r="R58" s="1"/>
      <c r="S58" s="1"/>
      <c r="T58" s="1"/>
      <c r="U58" s="1"/>
      <c r="V58" s="1"/>
      <c r="W58" s="1"/>
      <c r="X58" s="1"/>
      <c r="Y58" s="1"/>
      <c r="Z58" s="1"/>
    </row>
    <row r="59" spans="1:28" ht="14.5">
      <c r="A59" s="19" t="s">
        <v>0</v>
      </c>
      <c r="B59" s="33">
        <f>'[6] Summary GDP'!B71/1000</f>
        <v>13.939470705</v>
      </c>
      <c r="C59" s="33">
        <f>'[6] Summary GDP'!C71/1000</f>
        <v>16.998474902999998</v>
      </c>
      <c r="D59" s="33">
        <f>'[6] Summary GDP'!D71/1000</f>
        <v>22.721095732000002</v>
      </c>
      <c r="E59" s="33">
        <f>'[6] Summary GDP'!E71/1000</f>
        <v>30.505228028999998</v>
      </c>
      <c r="F59" s="33">
        <f>'[6] Summary GDP'!F71/1000</f>
        <v>40.242000666999999</v>
      </c>
      <c r="G59" s="33">
        <f>'[6] Summary GDP'!G71/1000</f>
        <v>52.257328390000005</v>
      </c>
      <c r="H59" s="33">
        <f>'[6] Summary GDP'!H71/1000</f>
        <v>67.121567077999998</v>
      </c>
      <c r="I59" s="33">
        <f>'[6] Summary GDP'!I71/1000</f>
        <v>84.871792998999993</v>
      </c>
      <c r="J59" s="33">
        <f>'[6] Summary GDP'!J71/1000</f>
        <v>105.14949136</v>
      </c>
      <c r="K59" s="33">
        <f>'[6] Summary GDP'!K71/1000</f>
        <v>127.69596561</v>
      </c>
      <c r="L59" s="6"/>
      <c r="O59" s="1"/>
      <c r="P59" s="1"/>
      <c r="Q59" s="1"/>
      <c r="R59" s="1"/>
      <c r="S59" s="1"/>
      <c r="T59" s="1"/>
      <c r="U59" s="1"/>
      <c r="V59" s="1"/>
      <c r="W59" s="1"/>
      <c r="X59" s="1"/>
      <c r="Y59" s="1"/>
      <c r="Z59" s="1"/>
    </row>
    <row r="60" spans="1:28" ht="14.5">
      <c r="A60" s="19" t="s">
        <v>1</v>
      </c>
      <c r="B60" s="33">
        <f>'[6] Summary GDP'!B72/1000</f>
        <v>4.0641246529999995</v>
      </c>
      <c r="C60" s="33">
        <f>'[6] Summary GDP'!C72/1000</f>
        <v>4.1799900790000004</v>
      </c>
      <c r="D60" s="33">
        <f>'[6] Summary GDP'!D72/1000</f>
        <v>4.7420052759999995</v>
      </c>
      <c r="E60" s="33">
        <f>'[6] Summary GDP'!E72/1000</f>
        <v>5.6096925899999999</v>
      </c>
      <c r="F60" s="33">
        <f>'[6] Summary GDP'!F72/1000</f>
        <v>6.6553369080000007</v>
      </c>
      <c r="G60" s="33">
        <f>'[6] Summary GDP'!G72/1000</f>
        <v>7.8731630859999999</v>
      </c>
      <c r="H60" s="33">
        <f>'[6] Summary GDP'!H72/1000</f>
        <v>9.2484233089999996</v>
      </c>
      <c r="I60" s="33">
        <f>'[6] Summary GDP'!I72/1000</f>
        <v>10.681703799999999</v>
      </c>
      <c r="J60" s="33">
        <f>'[6] Summary GDP'!J72/1000</f>
        <v>12.26168511</v>
      </c>
      <c r="K60" s="33">
        <f>'[6] Summary GDP'!K72/1000</f>
        <v>14.127555860000001</v>
      </c>
      <c r="L60" s="6"/>
      <c r="O60" s="1"/>
      <c r="P60" s="1"/>
      <c r="Q60" s="1"/>
      <c r="R60" s="1"/>
      <c r="S60" s="1"/>
      <c r="T60" s="1"/>
      <c r="U60" s="1"/>
      <c r="V60" s="1"/>
      <c r="W60" s="1"/>
      <c r="X60" s="1"/>
      <c r="Y60" s="1"/>
      <c r="Z60" s="1"/>
    </row>
    <row r="61" spans="1:28" ht="14.5">
      <c r="A61" s="19" t="s">
        <v>7</v>
      </c>
      <c r="B61" s="33">
        <f>'[6] Summary GDP'!B73/1000</f>
        <v>3.9035135697999999</v>
      </c>
      <c r="C61" s="33">
        <f>'[6] Summary GDP'!C73/1000</f>
        <v>6.0375402931000002</v>
      </c>
      <c r="D61" s="33">
        <f>'[6] Summary GDP'!D73/1000</f>
        <v>9.3057111789999993</v>
      </c>
      <c r="E61" s="33">
        <f>'[6] Summary GDP'!E73/1000</f>
        <v>13.517587561999999</v>
      </c>
      <c r="F61" s="33">
        <f>'[6] Summary GDP'!F73/1000</f>
        <v>18.768062540000003</v>
      </c>
      <c r="G61" s="33">
        <f>'[6] Summary GDP'!G73/1000</f>
        <v>24.234214823000002</v>
      </c>
      <c r="H61" s="33">
        <f>'[6] Summary GDP'!H73/1000</f>
        <v>30.050694302</v>
      </c>
      <c r="I61" s="33">
        <f>'[6] Summary GDP'!I73/1000</f>
        <v>35.883487495000004</v>
      </c>
      <c r="J61" s="33">
        <f>'[6] Summary GDP'!J73/1000</f>
        <v>41.380166152999998</v>
      </c>
      <c r="K61" s="33">
        <f>'[6] Summary GDP'!K73/1000</f>
        <v>46.83063400599999</v>
      </c>
      <c r="L61" s="6"/>
      <c r="O61" s="1"/>
      <c r="P61" s="1"/>
      <c r="Q61" s="1"/>
      <c r="R61" s="1"/>
      <c r="S61" s="1"/>
      <c r="T61" s="1"/>
      <c r="U61" s="1"/>
      <c r="V61" s="1"/>
      <c r="W61" s="1"/>
      <c r="X61" s="1"/>
      <c r="Y61" s="1"/>
      <c r="Z61" s="1"/>
    </row>
    <row r="62" spans="1:28" ht="14.5">
      <c r="A62" s="19" t="s">
        <v>8</v>
      </c>
      <c r="B62" s="33">
        <f>'[6] Summary GDP'!B74/1000</f>
        <v>4.3123882599999996</v>
      </c>
      <c r="C62" s="33">
        <f>'[6] Summary GDP'!C74/1000</f>
        <v>11.2233189373</v>
      </c>
      <c r="D62" s="33">
        <f>'[6] Summary GDP'!D74/1000</f>
        <v>23.424665469000001</v>
      </c>
      <c r="E62" s="33">
        <f>'[6] Summary GDP'!E74/1000</f>
        <v>36.744327007000003</v>
      </c>
      <c r="F62" s="33">
        <f>'[6] Summary GDP'!F74/1000</f>
        <v>50.03547399</v>
      </c>
      <c r="G62" s="33">
        <f>'[6] Summary GDP'!G74/1000</f>
        <v>63.308031700999997</v>
      </c>
      <c r="H62" s="33">
        <f>'[6] Summary GDP'!H74/1000</f>
        <v>78.040446697999997</v>
      </c>
      <c r="I62" s="33">
        <f>'[6] Summary GDP'!I74/1000</f>
        <v>93.461078689999994</v>
      </c>
      <c r="J62" s="33">
        <f>'[6] Summary GDP'!J74/1000</f>
        <v>107.81668673</v>
      </c>
      <c r="K62" s="33">
        <f>'[6] Summary GDP'!K74/1000</f>
        <v>119.66418088</v>
      </c>
      <c r="L62" s="6"/>
      <c r="O62" s="1"/>
      <c r="P62" s="1"/>
      <c r="Q62" s="1"/>
      <c r="R62" s="1"/>
      <c r="S62" s="1"/>
      <c r="T62" s="1"/>
      <c r="U62" s="1"/>
      <c r="V62" s="1"/>
      <c r="W62" s="1"/>
      <c r="X62" s="1"/>
      <c r="Y62" s="1"/>
      <c r="Z62" s="1"/>
    </row>
    <row r="63" spans="1:28" ht="14.5">
      <c r="A63" s="19" t="s">
        <v>89</v>
      </c>
      <c r="B63" s="33">
        <f>'[6] Summary GDP'!B75/1000</f>
        <v>65.016001619999997</v>
      </c>
      <c r="C63" s="33">
        <f>'[6] Summary GDP'!C75/1000</f>
        <v>105.5584978</v>
      </c>
      <c r="D63" s="33">
        <f>'[6] Summary GDP'!D75/1000</f>
        <v>163.18825849999999</v>
      </c>
      <c r="E63" s="33">
        <f>'[6] Summary GDP'!E75/1000</f>
        <v>226.46915189999999</v>
      </c>
      <c r="F63" s="33">
        <f>'[6] Summary GDP'!F75/1000</f>
        <v>294.80833140000004</v>
      </c>
      <c r="G63" s="33">
        <f>'[6] Summary GDP'!G75/1000</f>
        <v>368.79064500000004</v>
      </c>
      <c r="H63" s="33">
        <f>'[6] Summary GDP'!H75/1000</f>
        <v>450.49219149999999</v>
      </c>
      <c r="I63" s="33">
        <f>'[6] Summary GDP'!I75/1000</f>
        <v>537.80527800000004</v>
      </c>
      <c r="J63" s="33">
        <f>'[6] Summary GDP'!J75/1000</f>
        <v>627.95423289999997</v>
      </c>
      <c r="K63" s="33">
        <f>'[6] Summary GDP'!K75/1000</f>
        <v>718.41039369999999</v>
      </c>
      <c r="L63" s="6"/>
      <c r="M63" s="12" t="s">
        <v>96</v>
      </c>
      <c r="N63" s="13"/>
      <c r="O63" s="74"/>
      <c r="P63" s="74"/>
      <c r="Q63" s="74"/>
      <c r="R63" s="74"/>
      <c r="S63" s="74"/>
      <c r="T63" s="74"/>
      <c r="U63" s="74"/>
      <c r="V63" s="1"/>
      <c r="W63" s="1"/>
      <c r="X63" s="1"/>
      <c r="Y63" s="1"/>
      <c r="Z63" s="1"/>
    </row>
    <row r="64" spans="1:28" ht="14.5">
      <c r="A64" s="16"/>
      <c r="B64" s="1"/>
      <c r="C64" s="1"/>
      <c r="D64" s="1"/>
      <c r="E64" s="1"/>
      <c r="F64" s="1"/>
      <c r="G64" s="1"/>
      <c r="H64" s="1"/>
      <c r="I64" s="1"/>
      <c r="J64" s="1"/>
      <c r="K64" s="1"/>
      <c r="L64" s="1"/>
    </row>
    <row r="66" spans="1:28" ht="14.5">
      <c r="A66" s="34" t="s">
        <v>24</v>
      </c>
      <c r="B66" s="35"/>
      <c r="C66" s="35"/>
      <c r="D66" s="35"/>
      <c r="E66" s="35"/>
      <c r="F66" s="35"/>
      <c r="G66" s="35"/>
      <c r="H66" s="35"/>
      <c r="I66" s="35"/>
      <c r="J66" s="35"/>
      <c r="K66" s="35"/>
      <c r="L66" s="35"/>
      <c r="M66" s="35"/>
      <c r="N66" s="35"/>
      <c r="O66" s="35"/>
      <c r="P66" s="35"/>
      <c r="Q66" s="35"/>
      <c r="R66" s="35"/>
      <c r="S66" s="35"/>
      <c r="T66" s="35"/>
      <c r="U66" s="35"/>
    </row>
    <row r="67" spans="1:28" hidden="1" outlineLevel="1"/>
    <row r="68" spans="1:28" hidden="1" outlineLevel="1">
      <c r="A68" t="s">
        <v>25</v>
      </c>
      <c r="F68" s="10"/>
      <c r="G68" s="5"/>
      <c r="H68" s="5"/>
      <c r="I68" s="5"/>
      <c r="J68" s="5"/>
    </row>
    <row r="69" spans="1:28" ht="14.5" hidden="1" outlineLevel="1">
      <c r="A69" t="s">
        <v>26</v>
      </c>
      <c r="B69" s="16"/>
      <c r="C69" s="16"/>
      <c r="D69" s="16"/>
      <c r="E69" s="16"/>
      <c r="F69" s="16"/>
      <c r="G69" s="16"/>
      <c r="H69" s="16"/>
      <c r="I69" s="16"/>
      <c r="J69" s="16"/>
      <c r="K69" s="16"/>
      <c r="M69" s="25"/>
      <c r="N69" s="25"/>
    </row>
    <row r="70" spans="1:28" ht="14.5" hidden="1" outlineLevel="1">
      <c r="B70" s="67">
        <v>2010</v>
      </c>
      <c r="C70" s="67">
        <v>2020</v>
      </c>
      <c r="D70" s="67">
        <v>2030</v>
      </c>
      <c r="E70" s="67">
        <v>2040</v>
      </c>
      <c r="F70" s="67">
        <v>2050</v>
      </c>
      <c r="G70" s="67">
        <v>2060</v>
      </c>
      <c r="H70" s="67">
        <v>2070</v>
      </c>
      <c r="I70" s="67">
        <v>2080</v>
      </c>
      <c r="J70" s="67">
        <v>2090</v>
      </c>
      <c r="K70" s="67">
        <v>2100</v>
      </c>
      <c r="M70" s="29"/>
      <c r="N70" s="29"/>
      <c r="Q70" s="1"/>
      <c r="R70" s="1"/>
      <c r="S70" s="1"/>
      <c r="T70" s="1"/>
      <c r="U70" s="1"/>
      <c r="V70" s="1"/>
      <c r="W70" s="1"/>
      <c r="X70" s="1"/>
      <c r="Y70" s="1"/>
      <c r="Z70" s="1"/>
      <c r="AA70" s="1"/>
      <c r="AB70" s="1"/>
    </row>
    <row r="71" spans="1:28" ht="14.5" hidden="1" outlineLevel="1">
      <c r="A71" s="4" t="s">
        <v>5</v>
      </c>
      <c r="B71" s="1">
        <v>701.03119376197026</v>
      </c>
      <c r="C71" s="1">
        <v>757.74960795740287</v>
      </c>
      <c r="D71" s="1">
        <v>871.88973824959203</v>
      </c>
      <c r="E71" s="1">
        <v>1119.6323462511823</v>
      </c>
      <c r="F71" s="1">
        <v>1404.7104569647217</v>
      </c>
      <c r="G71" s="1">
        <v>1856.6520674742062</v>
      </c>
      <c r="H71" s="1">
        <v>2553.5689500434846</v>
      </c>
      <c r="I71" s="1">
        <v>4148.1445316325644</v>
      </c>
      <c r="J71" s="1">
        <v>6596.3226087350404</v>
      </c>
      <c r="K71" s="1">
        <v>9851.7586926286585</v>
      </c>
      <c r="M71" s="29"/>
      <c r="N71" s="29"/>
      <c r="Q71" s="1"/>
      <c r="R71" s="1"/>
      <c r="S71" s="1"/>
      <c r="T71" s="1"/>
      <c r="U71" s="1"/>
      <c r="V71" s="1"/>
      <c r="W71" s="1"/>
      <c r="X71" s="1"/>
      <c r="Y71" s="1"/>
      <c r="Z71" s="1"/>
      <c r="AA71" s="1"/>
      <c r="AB71" s="1"/>
    </row>
    <row r="72" spans="1:28" ht="14.5" hidden="1" outlineLevel="1">
      <c r="A72" s="4" t="s">
        <v>6</v>
      </c>
      <c r="B72" s="1">
        <v>155.20120563263774</v>
      </c>
      <c r="C72" s="1">
        <v>377.32775788215878</v>
      </c>
      <c r="D72" s="1">
        <v>828.64656177034499</v>
      </c>
      <c r="E72" s="1">
        <v>1518.5299217295958</v>
      </c>
      <c r="F72" s="1">
        <v>2542.6730863994221</v>
      </c>
      <c r="G72" s="1">
        <v>3427.5336361978934</v>
      </c>
      <c r="H72" s="1">
        <v>4440.66022104272</v>
      </c>
      <c r="I72" s="1">
        <v>5356.7953901005567</v>
      </c>
      <c r="J72" s="1">
        <v>6151.6745696716316</v>
      </c>
      <c r="K72" s="1">
        <v>6903.7898166194118</v>
      </c>
      <c r="M72" s="29"/>
      <c r="N72" s="29"/>
      <c r="Q72" s="1"/>
      <c r="R72" s="1"/>
      <c r="S72" s="1"/>
      <c r="T72" s="1"/>
      <c r="U72" s="1"/>
      <c r="V72" s="1"/>
      <c r="W72" s="1"/>
      <c r="X72" s="1"/>
      <c r="Y72" s="1"/>
      <c r="Z72" s="1"/>
      <c r="AA72" s="1"/>
      <c r="AB72" s="1"/>
    </row>
    <row r="73" spans="1:28" ht="14.5" hidden="1" outlineLevel="1">
      <c r="A73" s="4" t="s">
        <v>11</v>
      </c>
      <c r="B73" s="1">
        <v>8760.3528281340114</v>
      </c>
      <c r="C73" s="1">
        <v>9732.1484638998154</v>
      </c>
      <c r="D73" s="1">
        <v>10627.462458964954</v>
      </c>
      <c r="E73" s="1">
        <v>11402.094656661682</v>
      </c>
      <c r="F73" s="1">
        <v>12107.576639891822</v>
      </c>
      <c r="G73" s="1">
        <v>12383.805431723385</v>
      </c>
      <c r="H73" s="1">
        <v>12417.84919005439</v>
      </c>
      <c r="I73" s="1">
        <v>12299.297315235244</v>
      </c>
      <c r="J73" s="1">
        <v>12056.655069212711</v>
      </c>
      <c r="K73" s="1">
        <v>11627.304388940436</v>
      </c>
      <c r="M73" s="29"/>
      <c r="N73" s="29"/>
      <c r="Q73" s="1"/>
      <c r="R73" s="1"/>
      <c r="S73" s="1"/>
      <c r="T73" s="1"/>
      <c r="U73" s="1"/>
      <c r="V73" s="1"/>
      <c r="W73" s="1"/>
      <c r="X73" s="1"/>
      <c r="Y73" s="1"/>
      <c r="Z73" s="1"/>
      <c r="AA73" s="1"/>
      <c r="AB73" s="1"/>
    </row>
    <row r="74" spans="1:28" ht="14.5" hidden="1" outlineLevel="1">
      <c r="A74" s="4" t="s">
        <v>2</v>
      </c>
      <c r="B74" s="1">
        <v>374.52243069527373</v>
      </c>
      <c r="C74" s="1">
        <v>565.35124987876407</v>
      </c>
      <c r="D74" s="1">
        <v>994.73542090464855</v>
      </c>
      <c r="E74" s="1">
        <v>1728.4062786448967</v>
      </c>
      <c r="F74" s="1">
        <v>2881.9927033166105</v>
      </c>
      <c r="G74" s="1">
        <v>4235.168084429386</v>
      </c>
      <c r="H74" s="1">
        <v>6056.3077667065618</v>
      </c>
      <c r="I74" s="1">
        <v>7669.9950355426481</v>
      </c>
      <c r="J74" s="1">
        <v>9558.3042364003741</v>
      </c>
      <c r="K74" s="1">
        <v>11658.47277795558</v>
      </c>
      <c r="M74" s="29"/>
      <c r="N74" s="29"/>
      <c r="Q74" s="1"/>
      <c r="R74" s="1"/>
      <c r="S74" s="1"/>
      <c r="T74" s="1"/>
      <c r="U74" s="1"/>
      <c r="V74" s="1"/>
      <c r="W74" s="1"/>
      <c r="X74" s="1"/>
      <c r="Y74" s="1"/>
      <c r="Z74" s="1"/>
      <c r="AA74" s="1"/>
      <c r="AB74" s="1"/>
    </row>
    <row r="75" spans="1:28" ht="14.5" hidden="1" outlineLevel="1">
      <c r="A75" s="4" t="s">
        <v>3</v>
      </c>
      <c r="B75" s="1">
        <v>3608.2342050819943</v>
      </c>
      <c r="C75" s="1">
        <v>4267.3858756290147</v>
      </c>
      <c r="D75" s="1">
        <v>5048.3045741732731</v>
      </c>
      <c r="E75" s="1">
        <v>6085.6303694129547</v>
      </c>
      <c r="F75" s="1">
        <v>7209.8021902362179</v>
      </c>
      <c r="G75" s="1">
        <v>8660.7897149180681</v>
      </c>
      <c r="H75" s="1">
        <v>9876.93455992696</v>
      </c>
      <c r="I75" s="1">
        <v>11223.597738799648</v>
      </c>
      <c r="J75" s="1">
        <v>12469.167178519463</v>
      </c>
      <c r="K75" s="1">
        <v>13485.661863498462</v>
      </c>
      <c r="M75" s="29"/>
      <c r="N75" s="29"/>
      <c r="Q75" s="1"/>
      <c r="R75" s="1"/>
      <c r="S75" s="1"/>
      <c r="T75" s="1"/>
      <c r="U75" s="1"/>
      <c r="V75" s="1"/>
      <c r="W75" s="1"/>
      <c r="X75" s="1"/>
      <c r="Y75" s="1"/>
      <c r="Z75" s="1"/>
      <c r="AA75" s="1"/>
      <c r="AB75" s="1"/>
    </row>
    <row r="76" spans="1:28" ht="14.5" hidden="1" outlineLevel="1">
      <c r="A76" s="4" t="s">
        <v>4</v>
      </c>
      <c r="B76" s="1">
        <v>1862.5768914168536</v>
      </c>
      <c r="C76" s="1">
        <v>2134.9476874115999</v>
      </c>
      <c r="D76" s="1">
        <v>2570.7334003290857</v>
      </c>
      <c r="E76" s="1">
        <v>3405.5446559181005</v>
      </c>
      <c r="F76" s="1">
        <v>4353.3449438582702</v>
      </c>
      <c r="G76" s="1">
        <v>5255.2614816941714</v>
      </c>
      <c r="H76" s="1">
        <v>6096.6197568664847</v>
      </c>
      <c r="I76" s="1">
        <v>7062.3478861835274</v>
      </c>
      <c r="J76" s="1">
        <v>8204.4669187169511</v>
      </c>
      <c r="K76" s="1">
        <v>9564.0777739391597</v>
      </c>
      <c r="M76" s="29"/>
      <c r="N76" s="29"/>
      <c r="Q76" s="1"/>
      <c r="R76" s="1"/>
      <c r="S76" s="1"/>
      <c r="T76" s="1"/>
      <c r="U76" s="1"/>
      <c r="V76" s="1"/>
      <c r="W76" s="1"/>
      <c r="X76" s="1"/>
      <c r="Y76" s="1"/>
      <c r="Z76" s="1"/>
      <c r="AA76" s="1"/>
      <c r="AB76" s="1"/>
    </row>
    <row r="77" spans="1:28" ht="14.5" hidden="1" outlineLevel="1">
      <c r="A77" s="4" t="s">
        <v>0</v>
      </c>
      <c r="B77" s="1">
        <v>20436.579247338024</v>
      </c>
      <c r="C77" s="1">
        <v>21206.887598146295</v>
      </c>
      <c r="D77" s="1">
        <v>21690.072065238655</v>
      </c>
      <c r="E77" s="1">
        <v>21840.361712748967</v>
      </c>
      <c r="F77" s="1">
        <v>21641.204706317654</v>
      </c>
      <c r="G77" s="1">
        <v>21105.243512531943</v>
      </c>
      <c r="H77" s="1">
        <v>20220.840896617156</v>
      </c>
      <c r="I77" s="1">
        <v>19076.631175751507</v>
      </c>
      <c r="J77" s="1">
        <v>17662.472665223591</v>
      </c>
      <c r="K77" s="1">
        <v>16025.096715161411</v>
      </c>
      <c r="L77" s="13" t="s">
        <v>95</v>
      </c>
      <c r="M77" s="29"/>
      <c r="N77" s="29"/>
      <c r="P77" s="8">
        <f>13476 *1.609344</f>
        <v>21687.519744000001</v>
      </c>
      <c r="Q77" s="102" t="s">
        <v>147</v>
      </c>
      <c r="R77" s="1"/>
      <c r="S77" s="1" t="s">
        <v>146</v>
      </c>
      <c r="T77" s="1"/>
      <c r="U77" s="1"/>
      <c r="V77" s="1"/>
      <c r="W77" s="1"/>
      <c r="X77" s="1"/>
      <c r="Y77" s="1"/>
      <c r="Z77" s="1"/>
      <c r="AA77" s="1"/>
      <c r="AB77" s="1"/>
    </row>
    <row r="78" spans="1:28" ht="14.5" hidden="1" outlineLevel="1">
      <c r="A78" s="4" t="s">
        <v>1</v>
      </c>
      <c r="B78" s="1">
        <v>7017.6688984149941</v>
      </c>
      <c r="C78" s="1">
        <v>7637.6727440434152</v>
      </c>
      <c r="D78" s="1">
        <v>8187.8985536531009</v>
      </c>
      <c r="E78" s="1">
        <v>8613.5165495719975</v>
      </c>
      <c r="F78" s="1">
        <v>8950.9754024541435</v>
      </c>
      <c r="G78" s="1">
        <v>9147.2600487878681</v>
      </c>
      <c r="H78" s="1">
        <v>9242.0456537587415</v>
      </c>
      <c r="I78" s="1">
        <v>9222.0303650571641</v>
      </c>
      <c r="J78" s="1">
        <v>9083.5565406026908</v>
      </c>
      <c r="K78" s="1">
        <v>8817.4869184918862</v>
      </c>
      <c r="L78" s="13"/>
      <c r="M78" s="29"/>
      <c r="N78" s="29"/>
      <c r="Q78" s="1"/>
      <c r="R78" s="1"/>
      <c r="S78" s="1"/>
      <c r="T78" s="1"/>
      <c r="U78" s="1"/>
      <c r="V78" s="1"/>
      <c r="W78" s="1"/>
      <c r="X78" s="1"/>
      <c r="Y78" s="1"/>
      <c r="Z78" s="1"/>
      <c r="AA78" s="1"/>
      <c r="AB78" s="1"/>
    </row>
    <row r="79" spans="1:28" ht="14.5" hidden="1" outlineLevel="1">
      <c r="A79" s="4" t="s">
        <v>7</v>
      </c>
      <c r="B79" s="1">
        <v>2030.4253315218809</v>
      </c>
      <c r="C79" s="1">
        <v>2827.7293538914651</v>
      </c>
      <c r="D79" s="1">
        <v>3542.7865382618779</v>
      </c>
      <c r="E79" s="1">
        <v>4124.8055087544853</v>
      </c>
      <c r="F79" s="1">
        <v>4702.4824938036054</v>
      </c>
      <c r="G79" s="1">
        <v>5229.7623055207696</v>
      </c>
      <c r="H79" s="1">
        <v>5831.0545012007969</v>
      </c>
      <c r="I79" s="1">
        <v>6746.8556906989434</v>
      </c>
      <c r="J79" s="1">
        <v>7826.5110246968052</v>
      </c>
      <c r="K79" s="1">
        <v>9095.5798591935854</v>
      </c>
      <c r="M79" s="29"/>
      <c r="N79" s="29"/>
      <c r="Q79" s="1"/>
      <c r="R79" s="1"/>
      <c r="S79" s="1"/>
      <c r="T79" s="1"/>
      <c r="U79" s="1"/>
      <c r="V79" s="1"/>
      <c r="W79" s="1"/>
      <c r="X79" s="1"/>
      <c r="Y79" s="1"/>
      <c r="Z79" s="1"/>
      <c r="AA79" s="1"/>
      <c r="AB79" s="1"/>
    </row>
    <row r="80" spans="1:28" ht="14.5" hidden="1" outlineLevel="1">
      <c r="A80" s="4" t="s">
        <v>8</v>
      </c>
      <c r="B80" s="1">
        <v>209.53984510304136</v>
      </c>
      <c r="C80" s="1">
        <v>345.13244526998835</v>
      </c>
      <c r="D80" s="1">
        <v>679.58155773701185</v>
      </c>
      <c r="E80" s="1">
        <v>1419.1387085801293</v>
      </c>
      <c r="F80" s="1">
        <v>2384.4351302984951</v>
      </c>
      <c r="G80" s="1">
        <v>3826.6487628465716</v>
      </c>
      <c r="H80" s="1">
        <v>5601.1673155833114</v>
      </c>
      <c r="I80" s="1">
        <v>7053.7620638340741</v>
      </c>
      <c r="J80" s="1">
        <v>8337.2019527158336</v>
      </c>
      <c r="K80" s="1">
        <v>9193.7602853010721</v>
      </c>
      <c r="M80" s="29"/>
      <c r="N80" s="29"/>
      <c r="Q80" s="1"/>
      <c r="R80" s="1"/>
      <c r="S80" s="1"/>
      <c r="T80" s="1"/>
      <c r="U80" s="1"/>
      <c r="V80" s="1"/>
      <c r="W80" s="1"/>
      <c r="X80" s="1"/>
      <c r="Y80" s="1"/>
      <c r="Z80" s="1"/>
    </row>
    <row r="81" spans="1:28" hidden="1" outlineLevel="1">
      <c r="H81" s="1">
        <f>AVERAGE(H71:H80)</f>
        <v>8233.7048811800596</v>
      </c>
    </row>
    <row r="82" spans="1:28" hidden="1" outlineLevel="1">
      <c r="A82" t="s">
        <v>27</v>
      </c>
    </row>
    <row r="83" spans="1:28" ht="14.5" hidden="1" outlineLevel="1">
      <c r="A83" t="s">
        <v>28</v>
      </c>
      <c r="B83" s="16"/>
      <c r="C83" s="16"/>
      <c r="D83" s="16"/>
      <c r="E83" s="16"/>
      <c r="F83" s="16"/>
      <c r="G83" s="16"/>
      <c r="H83" s="16"/>
      <c r="I83" s="16"/>
      <c r="J83" s="16"/>
      <c r="K83" s="16"/>
      <c r="M83" s="25"/>
      <c r="N83" s="25"/>
    </row>
    <row r="84" spans="1:28" ht="14.5" hidden="1" outlineLevel="1">
      <c r="A84" s="16"/>
      <c r="B84" s="67">
        <v>2010</v>
      </c>
      <c r="C84" s="67">
        <v>2020</v>
      </c>
      <c r="D84" s="67">
        <v>2030</v>
      </c>
      <c r="E84" s="67">
        <v>2040</v>
      </c>
      <c r="F84" s="67">
        <v>2050</v>
      </c>
      <c r="G84" s="67">
        <v>2060</v>
      </c>
      <c r="H84" s="67">
        <v>2070</v>
      </c>
      <c r="I84" s="67">
        <v>2080</v>
      </c>
      <c r="J84" s="67">
        <v>2090</v>
      </c>
      <c r="K84" s="67">
        <v>2100</v>
      </c>
      <c r="M84" s="36"/>
      <c r="N84" s="36"/>
      <c r="Q84" s="3"/>
      <c r="R84" s="3"/>
      <c r="S84" s="3"/>
      <c r="T84" s="3"/>
      <c r="U84" s="3"/>
      <c r="V84" s="3"/>
      <c r="W84" s="3"/>
      <c r="X84" s="3"/>
      <c r="Y84" s="3"/>
      <c r="Z84" s="3"/>
      <c r="AA84" s="3"/>
      <c r="AB84" s="3"/>
    </row>
    <row r="85" spans="1:28" ht="14.5" hidden="1" outlineLevel="1">
      <c r="A85" s="16" t="s">
        <v>5</v>
      </c>
      <c r="B85" s="2">
        <f>'SSP2 26 (base)'!B85</f>
        <v>2.4038655635663071</v>
      </c>
      <c r="C85" s="2">
        <f>'SSP2 26 (base)'!C85*'Transport demand all'!$B$200</f>
        <v>1.7668487590120954</v>
      </c>
      <c r="D85" s="2">
        <f>'SSP2 26 (base)'!D85*'Transport demand all'!$B$200</f>
        <v>1.7307983453494606</v>
      </c>
      <c r="E85" s="2">
        <f>'SSP2 26 (base)'!E85*'Transport demand all'!$B$200</f>
        <v>1.6947479316868259</v>
      </c>
      <c r="F85" s="2">
        <f>'SSP2 26 (base)'!F85*'Transport demand all'!$B$200</f>
        <v>1.658697518024191</v>
      </c>
      <c r="G85" s="2">
        <f>'SSP2 26 (base)'!G85*'Transport demand all'!$B$200</f>
        <v>1.622647104361556</v>
      </c>
      <c r="H85" s="2">
        <f>'SSP2 26 (base)'!H85*'Transport demand all'!$B$200</f>
        <v>1.5865966906989213</v>
      </c>
      <c r="I85" s="2">
        <f>'SSP2 26 (base)'!I85*'Transport demand all'!$B$200</f>
        <v>1.5505462770362866</v>
      </c>
      <c r="J85" s="2">
        <f>'SSP2 26 (base)'!J85*'Transport demand all'!$B$200</f>
        <v>1.5144958633736516</v>
      </c>
      <c r="K85" s="2">
        <f>'SSP2 26 (base)'!K85*'Transport demand all'!$B$200</f>
        <v>1.4784454497110167</v>
      </c>
      <c r="M85" s="36"/>
      <c r="N85" s="36"/>
      <c r="Q85" s="3"/>
      <c r="R85" s="3"/>
      <c r="S85" s="3"/>
      <c r="T85" s="3"/>
      <c r="U85" s="3"/>
      <c r="V85" s="3"/>
      <c r="W85" s="3"/>
      <c r="X85" s="3"/>
      <c r="Y85" s="3"/>
      <c r="Z85" s="3"/>
      <c r="AA85" s="3"/>
      <c r="AB85" s="3"/>
    </row>
    <row r="86" spans="1:28" ht="14.5" hidden="1" outlineLevel="1">
      <c r="A86" s="16" t="s">
        <v>6</v>
      </c>
      <c r="B86" s="2">
        <f>'SSP2 26 (base)'!B86</f>
        <v>2.4261944016164243</v>
      </c>
      <c r="C86" s="2">
        <f>'SSP2 26 (base)'!C86*'Transport demand all'!$B$200</f>
        <v>1.7919687018184773</v>
      </c>
      <c r="D86" s="2">
        <f>'SSP2 26 (base)'!D86*'Transport demand all'!$B$200</f>
        <v>1.7642916024246365</v>
      </c>
      <c r="E86" s="2">
        <f>'SSP2 26 (base)'!E86*'Transport demand all'!$B$200</f>
        <v>1.7366145030307956</v>
      </c>
      <c r="F86" s="2">
        <f>'SSP2 26 (base)'!F86*'Transport demand all'!$B$200</f>
        <v>1.7089374036369547</v>
      </c>
      <c r="G86" s="2">
        <f>'SSP2 26 (base)'!G86*'Transport demand all'!$B$200</f>
        <v>1.6812603042431138</v>
      </c>
      <c r="H86" s="2">
        <f>'SSP2 26 (base)'!H86*'Transport demand all'!$B$200</f>
        <v>1.6535832048492729</v>
      </c>
      <c r="I86" s="2">
        <f>'SSP2 26 (base)'!I86*'Transport demand all'!$B$200</f>
        <v>1.625906105455432</v>
      </c>
      <c r="J86" s="2">
        <f>'SSP2 26 (base)'!J86*'Transport demand all'!$B$200</f>
        <v>1.125</v>
      </c>
      <c r="K86" s="2">
        <f>'SSP2 26 (base)'!K86*'Transport demand all'!$B$200</f>
        <v>1.125</v>
      </c>
      <c r="M86" s="36"/>
      <c r="N86" s="36"/>
      <c r="Q86" s="3"/>
      <c r="R86" s="3"/>
      <c r="S86" s="3"/>
      <c r="T86" s="3"/>
      <c r="U86" s="3"/>
      <c r="V86" s="3"/>
      <c r="W86" s="3"/>
      <c r="X86" s="3"/>
      <c r="Y86" s="3"/>
      <c r="Z86" s="3"/>
      <c r="AA86" s="3"/>
      <c r="AB86" s="3"/>
    </row>
    <row r="87" spans="1:28" ht="14.5" hidden="1" outlineLevel="1">
      <c r="A87" s="16" t="s">
        <v>11</v>
      </c>
      <c r="B87" s="2">
        <f>'SSP2 26 (base)'!B87</f>
        <v>1.6064085358781917</v>
      </c>
      <c r="C87" s="2">
        <f>'SSP2 26 (base)'!C87*'Transport demand all'!$B$200</f>
        <v>1.205291291971275</v>
      </c>
      <c r="D87" s="2">
        <f>'SSP2 26 (base)'!D87*'Transport demand all'!$B$200</f>
        <v>1.2059424768243403</v>
      </c>
      <c r="E87" s="2">
        <f>'SSP2 26 (base)'!E87*'Transport demand all'!$B$200</f>
        <v>1.1906669640249148</v>
      </c>
      <c r="F87" s="2">
        <f>'SSP2 26 (base)'!F87*'Transport demand all'!$B$200</f>
        <v>1.1749299940219617</v>
      </c>
      <c r="G87" s="2">
        <f>'SSP2 26 (base)'!G87*'Transport demand all'!$B$200</f>
        <v>1.1586681635547154</v>
      </c>
      <c r="H87" s="2">
        <f>'SSP2 26 (base)'!H87*'Transport demand all'!$B$200</f>
        <v>1.1420254403131116</v>
      </c>
      <c r="I87" s="2">
        <f>'SSP2 26 (base)'!I87*'Transport demand all'!$B$200</f>
        <v>1.1250000000000002</v>
      </c>
      <c r="J87" s="2">
        <f>'SSP2 26 (base)'!J87*'Transport demand all'!$B$200</f>
        <v>1.125</v>
      </c>
      <c r="K87" s="2">
        <f>'SSP2 26 (base)'!K87*'Transport demand all'!$B$200</f>
        <v>1.125</v>
      </c>
      <c r="M87" s="36"/>
      <c r="N87" s="36"/>
      <c r="Q87" s="3"/>
      <c r="R87" s="3"/>
      <c r="S87" s="3"/>
      <c r="T87" s="3"/>
      <c r="U87" s="3"/>
      <c r="V87" s="3"/>
      <c r="W87" s="3"/>
      <c r="X87" s="3"/>
      <c r="Y87" s="3"/>
      <c r="Z87" s="3"/>
      <c r="AA87" s="3"/>
      <c r="AB87" s="3"/>
    </row>
    <row r="88" spans="1:28" ht="14.5" hidden="1" outlineLevel="1">
      <c r="A88" s="16" t="s">
        <v>2</v>
      </c>
      <c r="B88" s="2">
        <f>'SSP2 26 (base)'!B88</f>
        <v>2</v>
      </c>
      <c r="C88" s="2">
        <f>'SSP2 26 (base)'!C88*'Transport demand all'!$B$200</f>
        <v>1.5</v>
      </c>
      <c r="D88" s="2">
        <f>'SSP2 26 (base)'!D88*'Transport demand all'!$B$200</f>
        <v>1.5</v>
      </c>
      <c r="E88" s="2">
        <f>'SSP2 26 (base)'!E88*'Transport demand all'!$B$200</f>
        <v>1.5</v>
      </c>
      <c r="F88" s="2">
        <f>'SSP2 26 (base)'!F88*'Transport demand all'!$B$200</f>
        <v>1.5</v>
      </c>
      <c r="G88" s="2">
        <f>'SSP2 26 (base)'!G88*'Transport demand all'!$B$200</f>
        <v>1.4249999999999998</v>
      </c>
      <c r="H88" s="2">
        <f>'SSP2 26 (base)'!H88*'Transport demand all'!$B$200</f>
        <v>1.35</v>
      </c>
      <c r="I88" s="2">
        <f>'SSP2 26 (base)'!I88*'Transport demand all'!$B$200</f>
        <v>1.2749999999999999</v>
      </c>
      <c r="J88" s="2">
        <f>'SSP2 26 (base)'!J88*'Transport demand all'!$B$200</f>
        <v>1.2000000000000002</v>
      </c>
      <c r="K88" s="2">
        <f>'SSP2 26 (base)'!K88*'Transport demand all'!$B$200</f>
        <v>1.125</v>
      </c>
      <c r="M88" s="36"/>
      <c r="N88" s="36"/>
      <c r="Q88" s="3"/>
      <c r="R88" s="3"/>
      <c r="S88" s="3"/>
      <c r="T88" s="3"/>
      <c r="U88" s="3"/>
      <c r="V88" s="3"/>
      <c r="W88" s="3"/>
      <c r="X88" s="3"/>
      <c r="Y88" s="3"/>
      <c r="Z88" s="3"/>
      <c r="AA88" s="3"/>
      <c r="AB88" s="3"/>
    </row>
    <row r="89" spans="1:28" ht="14.5" hidden="1" outlineLevel="1">
      <c r="A89" s="16" t="s">
        <v>3</v>
      </c>
      <c r="B89" s="2">
        <f>'SSP2 26 (base)'!B89</f>
        <v>1.873182310852409</v>
      </c>
      <c r="C89" s="2">
        <f>'SSP2 26 (base)'!C89*'Transport demand all'!$B$200</f>
        <v>1.3573300997089601</v>
      </c>
      <c r="D89" s="2">
        <f>'SSP2 26 (base)'!D89*'Transport demand all'!$B$200</f>
        <v>1.3097734662786136</v>
      </c>
      <c r="E89" s="2">
        <f>'SSP2 26 (base)'!E89*'Transport demand all'!$B$200</f>
        <v>1.262216832848267</v>
      </c>
      <c r="F89" s="2">
        <f>'SSP2 26 (base)'!F89*'Transport demand all'!$B$200</f>
        <v>1.2146601994179202</v>
      </c>
      <c r="G89" s="2">
        <f>'SSP2 26 (base)'!G89*'Transport demand all'!$B$200</f>
        <v>1.1671035659875737</v>
      </c>
      <c r="H89" s="2">
        <f>'SSP2 26 (base)'!H89*'Transport demand all'!$B$200</f>
        <v>1.1195469325572271</v>
      </c>
      <c r="I89" s="2">
        <f>'SSP2 26 (base)'!I89*'Transport demand all'!$B$200</f>
        <v>1.125</v>
      </c>
      <c r="J89" s="2">
        <f>'SSP2 26 (base)'!J89*'Transport demand all'!$B$200</f>
        <v>1.125</v>
      </c>
      <c r="K89" s="2">
        <f>'SSP2 26 (base)'!K89*'Transport demand all'!$B$200</f>
        <v>1.125</v>
      </c>
      <c r="M89" s="36"/>
      <c r="N89" s="36"/>
      <c r="Q89" s="3"/>
      <c r="R89" s="3"/>
      <c r="S89" s="3"/>
      <c r="T89" s="3"/>
      <c r="U89" s="3"/>
      <c r="V89" s="3"/>
      <c r="W89" s="3"/>
      <c r="X89" s="3"/>
      <c r="Y89" s="3"/>
      <c r="Z89" s="3"/>
      <c r="AA89" s="3"/>
      <c r="AB89" s="3"/>
    </row>
    <row r="90" spans="1:28" ht="14.5" hidden="1" outlineLevel="1">
      <c r="A90" s="16" t="s">
        <v>4</v>
      </c>
      <c r="B90" s="2">
        <f>'SSP2 26 (base)'!B90</f>
        <v>2.423092450853046</v>
      </c>
      <c r="C90" s="2">
        <f>'SSP2 26 (base)'!C90*'Transport demand all'!$B$200</f>
        <v>1.7884790072096768</v>
      </c>
      <c r="D90" s="2">
        <f>'SSP2 26 (base)'!D90*'Transport demand all'!$B$200</f>
        <v>1.759638676279569</v>
      </c>
      <c r="E90" s="2">
        <f>'SSP2 26 (base)'!E90*'Transport demand all'!$B$200</f>
        <v>1.7307983453494613</v>
      </c>
      <c r="F90" s="2">
        <f>'SSP2 26 (base)'!F90*'Transport demand all'!$B$200</f>
        <v>1.7019580144193536</v>
      </c>
      <c r="G90" s="2">
        <f>'SSP2 26 (base)'!G90*'Transport demand all'!$B$200</f>
        <v>1.6731176834892458</v>
      </c>
      <c r="H90" s="2">
        <f>'SSP2 26 (base)'!H90*'Transport demand all'!$B$200</f>
        <v>1.6442773525591381</v>
      </c>
      <c r="I90" s="2">
        <f>'SSP2 26 (base)'!I90*'Transport demand all'!$B$200</f>
        <v>1.6154370216290304</v>
      </c>
      <c r="J90" s="2">
        <f>'SSP2 26 (base)'!J90*'Transport demand all'!$B$200</f>
        <v>1.5865966906989226</v>
      </c>
      <c r="K90" s="2">
        <f>'SSP2 26 (base)'!K90*'Transport demand all'!$B$200</f>
        <v>1.5577563597688149</v>
      </c>
      <c r="L90" s="12" t="s">
        <v>92</v>
      </c>
      <c r="M90" s="36"/>
      <c r="N90" s="36"/>
      <c r="Q90" s="3"/>
      <c r="R90" s="3"/>
      <c r="S90" s="3"/>
      <c r="T90" s="3"/>
      <c r="U90" s="3"/>
      <c r="V90" s="3"/>
      <c r="W90" s="3"/>
      <c r="X90" s="3"/>
      <c r="Y90" s="3"/>
      <c r="Z90" s="3"/>
      <c r="AA90" s="3"/>
      <c r="AB90" s="3"/>
    </row>
    <row r="91" spans="1:28" ht="14.5" hidden="1" outlineLevel="1">
      <c r="A91" s="16" t="s">
        <v>0</v>
      </c>
      <c r="B91" s="2">
        <f>'SSP2 26 (base)'!B91</f>
        <v>1.5</v>
      </c>
      <c r="C91" s="2">
        <f>'SSP2 26 (base)'!C91*'Transport demand all'!$B$200</f>
        <v>1.125</v>
      </c>
      <c r="D91" s="2">
        <f>'SSP2 26 (base)'!D91*'Transport demand all'!$B$200</f>
        <v>1.125</v>
      </c>
      <c r="E91" s="2">
        <f>'SSP2 26 (base)'!E91*'Transport demand all'!$B$200</f>
        <v>1.125</v>
      </c>
      <c r="F91" s="2">
        <f>'SSP2 26 (base)'!F91*'Transport demand all'!$B$200</f>
        <v>1.125</v>
      </c>
      <c r="G91" s="2">
        <f>'SSP2 26 (base)'!G91*'Transport demand all'!$B$200</f>
        <v>1.125</v>
      </c>
      <c r="H91" s="2">
        <f>'SSP2 26 (base)'!H91*'Transport demand all'!$B$200</f>
        <v>1.125</v>
      </c>
      <c r="I91" s="2">
        <f>'SSP2 26 (base)'!I91*'Transport demand all'!$B$200</f>
        <v>1.125</v>
      </c>
      <c r="J91" s="2">
        <f>'SSP2 26 (base)'!J91*'Transport demand all'!$B$200</f>
        <v>1.125</v>
      </c>
      <c r="K91" s="2">
        <f>'SSP2 26 (base)'!K91*'Transport demand all'!$B$200</f>
        <v>1.125</v>
      </c>
      <c r="M91" s="36"/>
      <c r="N91" s="36"/>
      <c r="Q91" s="3"/>
      <c r="R91" s="3"/>
      <c r="S91" s="3"/>
      <c r="T91" s="3"/>
      <c r="U91" s="3"/>
      <c r="V91" s="3"/>
      <c r="W91" s="3"/>
      <c r="X91" s="3"/>
      <c r="Y91" s="3"/>
      <c r="Z91" s="3"/>
      <c r="AA91" s="3"/>
      <c r="AB91" s="3"/>
    </row>
    <row r="92" spans="1:28" ht="14.5" hidden="1" outlineLevel="1">
      <c r="A92" s="16" t="s">
        <v>1</v>
      </c>
      <c r="B92" s="2">
        <f>'SSP2 26 (base)'!B92</f>
        <v>1.5</v>
      </c>
      <c r="C92" s="2">
        <f>'SSP2 26 (base)'!C92*'Transport demand all'!$B$200</f>
        <v>1.125</v>
      </c>
      <c r="D92" s="2">
        <f>'SSP2 26 (base)'!D92*'Transport demand all'!$B$200</f>
        <v>1.125</v>
      </c>
      <c r="E92" s="2">
        <f>'SSP2 26 (base)'!E92*'Transport demand all'!$B$200</f>
        <v>1.125</v>
      </c>
      <c r="F92" s="2">
        <f>'SSP2 26 (base)'!F92*'Transport demand all'!$B$200</f>
        <v>1.125</v>
      </c>
      <c r="G92" s="2">
        <f>'SSP2 26 (base)'!G92*'Transport demand all'!$B$200</f>
        <v>1.125</v>
      </c>
      <c r="H92" s="2">
        <f>'SSP2 26 (base)'!H92*'Transport demand all'!$B$200</f>
        <v>1.125</v>
      </c>
      <c r="I92" s="2">
        <f>'SSP2 26 (base)'!I92*'Transport demand all'!$B$200</f>
        <v>1.125</v>
      </c>
      <c r="J92" s="2">
        <f>'SSP2 26 (base)'!J92*'Transport demand all'!$B$200</f>
        <v>1.125</v>
      </c>
      <c r="K92" s="2">
        <f>'SSP2 26 (base)'!K92*'Transport demand all'!$B$200</f>
        <v>1.125</v>
      </c>
      <c r="M92" s="36"/>
      <c r="N92" s="36"/>
      <c r="Q92" s="3"/>
      <c r="R92" s="3"/>
      <c r="S92" s="3"/>
      <c r="T92" s="3"/>
      <c r="U92" s="3"/>
      <c r="V92" s="3"/>
      <c r="W92" s="3"/>
      <c r="X92" s="3"/>
      <c r="Y92" s="3"/>
      <c r="Z92" s="3"/>
      <c r="AA92" s="3"/>
      <c r="AB92" s="3"/>
    </row>
    <row r="93" spans="1:28" ht="14.5" hidden="1" outlineLevel="1">
      <c r="A93" s="16" t="s">
        <v>7</v>
      </c>
      <c r="B93" s="2">
        <f>'SSP2 26 (base)'!B93</f>
        <v>2.2153309191649067</v>
      </c>
      <c r="C93" s="2">
        <f>'SSP2 26 (base)'!C93*'Transport demand all'!$B$200</f>
        <v>1.6297472840605201</v>
      </c>
      <c r="D93" s="2">
        <f>'SSP2 26 (base)'!D93*'Transport demand all'!$B$200</f>
        <v>1.5979963787473601</v>
      </c>
      <c r="E93" s="2">
        <f>'SSP2 26 (base)'!E93*'Transport demand all'!$B$200</f>
        <v>1.5662454734342002</v>
      </c>
      <c r="F93" s="2">
        <f>'SSP2 26 (base)'!F93*'Transport demand all'!$B$200</f>
        <v>1.5344945681210402</v>
      </c>
      <c r="G93" s="2">
        <f>'SSP2 26 (base)'!G93*'Transport demand all'!$B$200</f>
        <v>1.5027436628078803</v>
      </c>
      <c r="H93" s="2">
        <f>'SSP2 26 (base)'!H93*'Transport demand all'!$B$200</f>
        <v>1.4709927574947204</v>
      </c>
      <c r="I93" s="2">
        <f>'SSP2 26 (base)'!I93*'Transport demand all'!$B$200</f>
        <v>1.125</v>
      </c>
      <c r="J93" s="2">
        <f>'SSP2 26 (base)'!J93*'Transport demand all'!$B$200</f>
        <v>1.125</v>
      </c>
      <c r="K93" s="2">
        <f>'SSP2 26 (base)'!K93*'Transport demand all'!$B$200</f>
        <v>1.125</v>
      </c>
      <c r="M93" s="36"/>
      <c r="N93" s="36"/>
      <c r="Q93" s="3"/>
      <c r="R93" s="3"/>
      <c r="S93" s="3"/>
      <c r="T93" s="3"/>
      <c r="U93" s="3"/>
      <c r="V93" s="3"/>
      <c r="W93" s="3"/>
      <c r="X93" s="3"/>
      <c r="Y93" s="3"/>
      <c r="Z93" s="3"/>
      <c r="AA93" s="3"/>
      <c r="AB93" s="3"/>
    </row>
    <row r="94" spans="1:28" ht="14.5" hidden="1" outlineLevel="1">
      <c r="A94" s="16" t="s">
        <v>8</v>
      </c>
      <c r="B94" s="2">
        <f>'SSP2 26 (base)'!B94</f>
        <v>2.4386325888010845</v>
      </c>
      <c r="C94" s="2">
        <f>'SSP2 26 (base)'!C94*'Transport demand all'!$B$200</f>
        <v>1.80596166240122</v>
      </c>
      <c r="D94" s="2">
        <f>'SSP2 26 (base)'!D94*'Transport demand all'!$B$200</f>
        <v>1.7829488832016267</v>
      </c>
      <c r="E94" s="2">
        <f>'SSP2 26 (base)'!E94*'Transport demand all'!$B$200</f>
        <v>1.7599361040020334</v>
      </c>
      <c r="F94" s="2">
        <f>'SSP2 26 (base)'!F94*'Transport demand all'!$B$200</f>
        <v>1.73692332480244</v>
      </c>
      <c r="G94" s="2">
        <f>'SSP2 26 (base)'!G94*'Transport demand all'!$B$200</f>
        <v>1.7139105456028467</v>
      </c>
      <c r="H94" s="2">
        <f>'SSP2 26 (base)'!H94*'Transport demand all'!$B$200</f>
        <v>1.6908977664032534</v>
      </c>
      <c r="I94" s="2">
        <f>'SSP2 26 (base)'!I94*'Transport demand all'!$B$200</f>
        <v>1.125</v>
      </c>
      <c r="J94" s="2">
        <f>'SSP2 26 (base)'!J94*'Transport demand all'!$B$200</f>
        <v>1.125</v>
      </c>
      <c r="K94" s="2">
        <f>'SSP2 26 (base)'!K94*'Transport demand all'!$B$200</f>
        <v>1.125</v>
      </c>
      <c r="M94" s="36"/>
      <c r="N94" s="36"/>
      <c r="Q94" s="3"/>
      <c r="R94" s="3"/>
      <c r="S94" s="3"/>
      <c r="T94" s="3"/>
      <c r="U94" s="3"/>
      <c r="V94" s="3"/>
      <c r="W94" s="3"/>
      <c r="X94" s="3"/>
      <c r="Y94" s="3"/>
      <c r="Z94" s="3"/>
    </row>
    <row r="95" spans="1:28" hidden="1" outlineLevel="1"/>
    <row r="96" spans="1:28" hidden="1" outlineLevel="1">
      <c r="A96" t="s">
        <v>29</v>
      </c>
    </row>
    <row r="97" spans="1:29" ht="14.5" hidden="1" outlineLevel="1">
      <c r="A97" s="16"/>
      <c r="B97" s="67">
        <v>2010</v>
      </c>
      <c r="C97" s="67">
        <v>2020</v>
      </c>
      <c r="D97" s="67">
        <v>2030</v>
      </c>
      <c r="E97" s="67">
        <v>2040</v>
      </c>
      <c r="F97" s="67">
        <v>2050</v>
      </c>
      <c r="G97" s="67">
        <v>2060</v>
      </c>
      <c r="H97" s="67">
        <v>2070</v>
      </c>
      <c r="I97" s="67">
        <v>2080</v>
      </c>
      <c r="J97" s="67">
        <v>2090</v>
      </c>
      <c r="K97" s="67">
        <v>2100</v>
      </c>
      <c r="T97" s="2"/>
      <c r="U97" s="2"/>
      <c r="V97" s="2"/>
      <c r="W97" s="2"/>
      <c r="X97" s="2"/>
      <c r="Y97" s="2"/>
      <c r="Z97" s="2"/>
      <c r="AA97" s="2"/>
      <c r="AB97" s="2"/>
      <c r="AC97" s="2"/>
    </row>
    <row r="98" spans="1:29" ht="14.5" hidden="1" outlineLevel="1">
      <c r="A98" s="16" t="s">
        <v>5</v>
      </c>
      <c r="B98" s="2">
        <f>B71/B85</f>
        <v>291.6266218822737</v>
      </c>
      <c r="C98" s="2">
        <f t="shared" ref="C98:K98" si="2">C71/C85</f>
        <v>428.87066824049288</v>
      </c>
      <c r="D98" s="2">
        <f t="shared" si="2"/>
        <v>503.75004147207642</v>
      </c>
      <c r="E98" s="2">
        <f t="shared" si="2"/>
        <v>660.64830369008541</v>
      </c>
      <c r="F98" s="2">
        <f t="shared" si="2"/>
        <v>846.87560070505572</v>
      </c>
      <c r="G98" s="2">
        <f t="shared" si="2"/>
        <v>1144.2118637402193</v>
      </c>
      <c r="H98" s="2">
        <f t="shared" si="2"/>
        <v>1609.4631767564047</v>
      </c>
      <c r="I98" s="2">
        <f t="shared" si="2"/>
        <v>2675.2794115641141</v>
      </c>
      <c r="J98" s="2">
        <f t="shared" si="2"/>
        <v>4355.4576597134073</v>
      </c>
      <c r="K98" s="2">
        <f t="shared" si="2"/>
        <v>6663.5929614814841</v>
      </c>
      <c r="N98" s="1"/>
      <c r="O98" s="1"/>
      <c r="P98" s="1"/>
      <c r="Q98" s="1"/>
      <c r="R98" s="1"/>
      <c r="T98" s="2"/>
      <c r="U98" s="2"/>
      <c r="V98" s="2"/>
      <c r="W98" s="2"/>
      <c r="X98" s="2"/>
      <c r="Y98" s="2"/>
      <c r="Z98" s="2"/>
      <c r="AA98" s="2"/>
      <c r="AB98" s="2"/>
      <c r="AC98" s="2"/>
    </row>
    <row r="99" spans="1:29" ht="14.5" hidden="1" outlineLevel="1">
      <c r="A99" s="16" t="s">
        <v>6</v>
      </c>
      <c r="B99" s="2">
        <f t="shared" ref="B99:K107" si="3">B72/B86</f>
        <v>63.968990089679835</v>
      </c>
      <c r="C99" s="2">
        <f t="shared" si="3"/>
        <v>210.5660425314623</v>
      </c>
      <c r="D99" s="2">
        <f t="shared" si="3"/>
        <v>469.67664564721042</v>
      </c>
      <c r="E99" s="2">
        <f t="shared" si="3"/>
        <v>874.41969365072589</v>
      </c>
      <c r="F99" s="2">
        <f t="shared" si="3"/>
        <v>1487.8678885418003</v>
      </c>
      <c r="G99" s="2">
        <f t="shared" si="3"/>
        <v>2038.6692218614737</v>
      </c>
      <c r="H99" s="2">
        <f t="shared" si="3"/>
        <v>2685.4773367436892</v>
      </c>
      <c r="I99" s="2">
        <f t="shared" si="3"/>
        <v>3294.6523616135055</v>
      </c>
      <c r="J99" s="2">
        <f t="shared" si="3"/>
        <v>5468.1551730414503</v>
      </c>
      <c r="K99" s="2">
        <f t="shared" si="3"/>
        <v>6136.7020592172548</v>
      </c>
      <c r="N99" s="1"/>
      <c r="O99" s="1"/>
      <c r="P99" s="1"/>
      <c r="Q99" s="1"/>
      <c r="R99" s="1"/>
      <c r="T99" s="2"/>
      <c r="U99" s="2"/>
      <c r="V99" s="2"/>
      <c r="W99" s="2"/>
      <c r="X99" s="2"/>
      <c r="Y99" s="2"/>
      <c r="Z99" s="2"/>
      <c r="AA99" s="2"/>
      <c r="AB99" s="2"/>
      <c r="AC99" s="2"/>
    </row>
    <row r="100" spans="1:29" ht="14.5" hidden="1" outlineLevel="1">
      <c r="A100" s="16" t="s">
        <v>11</v>
      </c>
      <c r="B100" s="2">
        <f t="shared" si="3"/>
        <v>5453.3779125774508</v>
      </c>
      <c r="C100" s="2">
        <f t="shared" si="3"/>
        <v>8074.5198515312559</v>
      </c>
      <c r="D100" s="2">
        <f t="shared" si="3"/>
        <v>8812.5782640567595</v>
      </c>
      <c r="E100" s="2">
        <f t="shared" si="3"/>
        <v>9576.2249236496773</v>
      </c>
      <c r="F100" s="2">
        <f t="shared" si="3"/>
        <v>10304.934508009086</v>
      </c>
      <c r="G100" s="2">
        <f t="shared" si="3"/>
        <v>10687.965563609438</v>
      </c>
      <c r="H100" s="2">
        <f t="shared" si="3"/>
        <v>10873.531141871727</v>
      </c>
      <c r="I100" s="2">
        <f t="shared" si="3"/>
        <v>10932.708724653548</v>
      </c>
      <c r="J100" s="2">
        <f t="shared" si="3"/>
        <v>10717.026728189077</v>
      </c>
      <c r="K100" s="2">
        <f t="shared" si="3"/>
        <v>10335.381679058166</v>
      </c>
      <c r="N100" s="1"/>
      <c r="O100" s="1"/>
      <c r="P100" s="1"/>
      <c r="Q100" s="1"/>
      <c r="R100" s="1"/>
      <c r="T100" s="2"/>
      <c r="U100" s="2"/>
      <c r="V100" s="2"/>
      <c r="W100" s="2"/>
      <c r="X100" s="2"/>
      <c r="Y100" s="2"/>
      <c r="Z100" s="2"/>
      <c r="AA100" s="2"/>
      <c r="AB100" s="2"/>
      <c r="AC100" s="2"/>
    </row>
    <row r="101" spans="1:29" ht="14.5" hidden="1" outlineLevel="1">
      <c r="A101" s="16" t="s">
        <v>2</v>
      </c>
      <c r="B101" s="2">
        <f t="shared" si="3"/>
        <v>187.26121534763686</v>
      </c>
      <c r="C101" s="2">
        <f t="shared" si="3"/>
        <v>376.90083325250936</v>
      </c>
      <c r="D101" s="2">
        <f t="shared" si="3"/>
        <v>663.15694726976574</v>
      </c>
      <c r="E101" s="2">
        <f t="shared" si="3"/>
        <v>1152.2708524299312</v>
      </c>
      <c r="F101" s="2">
        <f t="shared" si="3"/>
        <v>1921.3284688777403</v>
      </c>
      <c r="G101" s="2">
        <f t="shared" si="3"/>
        <v>2972.0477785469379</v>
      </c>
      <c r="H101" s="2">
        <f t="shared" si="3"/>
        <v>4486.1539012641197</v>
      </c>
      <c r="I101" s="2">
        <f t="shared" si="3"/>
        <v>6015.6823808177633</v>
      </c>
      <c r="J101" s="2">
        <f t="shared" si="3"/>
        <v>7965.2535303336435</v>
      </c>
      <c r="K101" s="2">
        <f t="shared" si="3"/>
        <v>10363.086913738292</v>
      </c>
      <c r="N101" s="1"/>
      <c r="O101" s="1"/>
      <c r="P101" s="1"/>
      <c r="Q101" s="1"/>
      <c r="R101" s="1"/>
      <c r="T101" s="2"/>
      <c r="U101" s="2"/>
      <c r="V101" s="2"/>
      <c r="W101" s="2"/>
      <c r="X101" s="2"/>
      <c r="Y101" s="2"/>
      <c r="Z101" s="2"/>
      <c r="AA101" s="2"/>
      <c r="AB101" s="2"/>
      <c r="AC101" s="2"/>
    </row>
    <row r="102" spans="1:29" ht="14.5" hidden="1" outlineLevel="1">
      <c r="A102" s="16" t="s">
        <v>3</v>
      </c>
      <c r="B102" s="2">
        <f t="shared" si="3"/>
        <v>1926.2589573782777</v>
      </c>
      <c r="C102" s="2">
        <f t="shared" si="3"/>
        <v>3143.9558266217123</v>
      </c>
      <c r="D102" s="2">
        <f t="shared" si="3"/>
        <v>3854.3341304025189</v>
      </c>
      <c r="E102" s="2">
        <f t="shared" si="3"/>
        <v>4821.3826745444121</v>
      </c>
      <c r="F102" s="2">
        <f t="shared" si="3"/>
        <v>5935.6536039389794</v>
      </c>
      <c r="G102" s="2">
        <f t="shared" si="3"/>
        <v>7420.7550789115494</v>
      </c>
      <c r="H102" s="2">
        <f t="shared" si="3"/>
        <v>8822.2603918590848</v>
      </c>
      <c r="I102" s="2">
        <f t="shared" si="3"/>
        <v>9976.531323377465</v>
      </c>
      <c r="J102" s="2">
        <f t="shared" si="3"/>
        <v>11083.704158683968</v>
      </c>
      <c r="K102" s="2">
        <f t="shared" si="3"/>
        <v>11987.254989776411</v>
      </c>
      <c r="N102" s="1"/>
      <c r="O102" s="1"/>
      <c r="P102" s="1"/>
      <c r="Q102" s="1"/>
      <c r="R102" s="1"/>
      <c r="T102" s="2"/>
      <c r="U102" s="2"/>
      <c r="V102" s="2"/>
      <c r="W102" s="2"/>
      <c r="X102" s="2"/>
      <c r="Y102" s="2"/>
      <c r="Z102" s="2"/>
      <c r="AA102" s="2"/>
      <c r="AB102" s="2"/>
      <c r="AC102" s="2"/>
    </row>
    <row r="103" spans="1:29" ht="14.5" hidden="1" outlineLevel="1">
      <c r="A103" s="16" t="s">
        <v>4</v>
      </c>
      <c r="B103" s="2">
        <f t="shared" si="3"/>
        <v>768.67760070860538</v>
      </c>
      <c r="C103" s="2">
        <f t="shared" si="3"/>
        <v>1193.7225311592958</v>
      </c>
      <c r="D103" s="2">
        <f t="shared" si="3"/>
        <v>1460.943905691154</v>
      </c>
      <c r="E103" s="2">
        <f t="shared" si="3"/>
        <v>1967.6149246782966</v>
      </c>
      <c r="F103" s="2">
        <f t="shared" si="3"/>
        <v>2557.8450860572339</v>
      </c>
      <c r="G103" s="2">
        <f t="shared" si="3"/>
        <v>3140.9993054011911</v>
      </c>
      <c r="H103" s="2">
        <f t="shared" si="3"/>
        <v>3707.7806535361947</v>
      </c>
      <c r="I103" s="2">
        <f t="shared" si="3"/>
        <v>4371.7878144588713</v>
      </c>
      <c r="J103" s="2">
        <f t="shared" si="3"/>
        <v>5171.1105707038532</v>
      </c>
      <c r="K103" s="2">
        <f t="shared" si="3"/>
        <v>6139.6493193316546</v>
      </c>
      <c r="N103" s="1"/>
      <c r="O103" s="1"/>
      <c r="P103" s="1"/>
      <c r="Q103" s="1"/>
      <c r="R103" s="1"/>
      <c r="T103" s="2"/>
      <c r="U103" s="2"/>
      <c r="V103" s="2"/>
      <c r="W103" s="2"/>
      <c r="X103" s="2"/>
      <c r="Y103" s="2"/>
      <c r="Z103" s="2"/>
      <c r="AA103" s="2"/>
      <c r="AB103" s="2"/>
      <c r="AC103" s="2"/>
    </row>
    <row r="104" spans="1:29" ht="14.5" hidden="1" outlineLevel="1">
      <c r="A104" s="16" t="s">
        <v>0</v>
      </c>
      <c r="B104" s="2">
        <f t="shared" si="3"/>
        <v>13624.386164892016</v>
      </c>
      <c r="C104" s="2">
        <f t="shared" si="3"/>
        <v>18850.566753907817</v>
      </c>
      <c r="D104" s="2">
        <f t="shared" si="3"/>
        <v>19280.064057989915</v>
      </c>
      <c r="E104" s="2">
        <f t="shared" si="3"/>
        <v>19413.654855776858</v>
      </c>
      <c r="F104" s="2">
        <f t="shared" si="3"/>
        <v>19236.626405615694</v>
      </c>
      <c r="G104" s="2">
        <f t="shared" si="3"/>
        <v>18760.216455583948</v>
      </c>
      <c r="H104" s="2">
        <f t="shared" si="3"/>
        <v>17974.080796993028</v>
      </c>
      <c r="I104" s="2">
        <f t="shared" si="3"/>
        <v>16957.005489556894</v>
      </c>
      <c r="J104" s="2">
        <f t="shared" si="3"/>
        <v>15699.97570242097</v>
      </c>
      <c r="K104" s="2">
        <f t="shared" si="3"/>
        <v>14244.53041347681</v>
      </c>
      <c r="N104" s="1"/>
      <c r="O104" s="1"/>
      <c r="P104" s="1"/>
      <c r="Q104" s="1"/>
      <c r="R104" s="1"/>
      <c r="T104" s="2"/>
      <c r="U104" s="2"/>
      <c r="V104" s="2"/>
      <c r="W104" s="2"/>
      <c r="X104" s="2"/>
      <c r="Y104" s="2"/>
      <c r="Z104" s="2"/>
      <c r="AA104" s="2"/>
      <c r="AB104" s="2"/>
      <c r="AC104" s="2"/>
    </row>
    <row r="105" spans="1:29" ht="14.5" hidden="1" outlineLevel="1">
      <c r="A105" s="16" t="s">
        <v>1</v>
      </c>
      <c r="B105" s="2">
        <f t="shared" si="3"/>
        <v>4678.4459322766625</v>
      </c>
      <c r="C105" s="2">
        <f t="shared" si="3"/>
        <v>6789.0424391497027</v>
      </c>
      <c r="D105" s="2">
        <f t="shared" si="3"/>
        <v>7278.1320476916453</v>
      </c>
      <c r="E105" s="2">
        <f t="shared" si="3"/>
        <v>7656.4591551751091</v>
      </c>
      <c r="F105" s="2">
        <f t="shared" si="3"/>
        <v>7956.4225799592386</v>
      </c>
      <c r="G105" s="2">
        <f t="shared" si="3"/>
        <v>8130.897821144772</v>
      </c>
      <c r="H105" s="2">
        <f t="shared" si="3"/>
        <v>8215.1516922299925</v>
      </c>
      <c r="I105" s="2">
        <f t="shared" si="3"/>
        <v>8197.3603244952574</v>
      </c>
      <c r="J105" s="2">
        <f t="shared" si="3"/>
        <v>8074.2724805357248</v>
      </c>
      <c r="K105" s="2">
        <f t="shared" si="3"/>
        <v>7837.7661497705658</v>
      </c>
    </row>
    <row r="106" spans="1:29" ht="14.5" hidden="1" outlineLevel="1">
      <c r="A106" s="16" t="s">
        <v>7</v>
      </c>
      <c r="B106" s="2">
        <f t="shared" si="3"/>
        <v>916.53364919732724</v>
      </c>
      <c r="C106" s="2">
        <f t="shared" si="3"/>
        <v>1735.072290991134</v>
      </c>
      <c r="D106" s="2">
        <f t="shared" si="3"/>
        <v>2217.0178764979451</v>
      </c>
      <c r="E106" s="2">
        <f t="shared" si="3"/>
        <v>2633.5626047878077</v>
      </c>
      <c r="F106" s="2">
        <f t="shared" si="3"/>
        <v>3064.5155685117261</v>
      </c>
      <c r="G106" s="2">
        <f t="shared" si="3"/>
        <v>3480.1426450529466</v>
      </c>
      <c r="H106" s="2">
        <f t="shared" si="3"/>
        <v>3964.0266558020262</v>
      </c>
      <c r="I106" s="2">
        <f t="shared" si="3"/>
        <v>5997.2050583990604</v>
      </c>
      <c r="J106" s="2">
        <f t="shared" si="3"/>
        <v>6956.8986886193825</v>
      </c>
      <c r="K106" s="2">
        <f t="shared" si="3"/>
        <v>8084.9598748387425</v>
      </c>
    </row>
    <row r="107" spans="1:29" ht="14.5" hidden="1" outlineLevel="1">
      <c r="A107" s="16" t="s">
        <v>8</v>
      </c>
      <c r="B107" s="2">
        <f t="shared" si="3"/>
        <v>85.925139385617058</v>
      </c>
      <c r="C107" s="2">
        <f t="shared" si="3"/>
        <v>191.10729339132132</v>
      </c>
      <c r="D107" s="2">
        <f t="shared" si="3"/>
        <v>381.15594010563711</v>
      </c>
      <c r="E107" s="2">
        <f t="shared" si="3"/>
        <v>806.35808615611518</v>
      </c>
      <c r="F107" s="2">
        <f t="shared" si="3"/>
        <v>1372.7923946036615</v>
      </c>
      <c r="G107" s="2">
        <f t="shared" si="3"/>
        <v>2232.7004012339485</v>
      </c>
      <c r="H107" s="2">
        <f t="shared" si="3"/>
        <v>3312.5404899538544</v>
      </c>
      <c r="I107" s="2">
        <f t="shared" si="3"/>
        <v>6270.010723408066</v>
      </c>
      <c r="J107" s="2">
        <f t="shared" si="3"/>
        <v>7410.846180191852</v>
      </c>
      <c r="K107" s="2">
        <f t="shared" si="3"/>
        <v>8172.2313647120645</v>
      </c>
    </row>
    <row r="108" spans="1:29" hidden="1" outlineLevel="1"/>
    <row r="109" spans="1:29" hidden="1" outlineLevel="1">
      <c r="A109" s="8" t="s">
        <v>30</v>
      </c>
    </row>
    <row r="110" spans="1:29" hidden="1" outlineLevel="1">
      <c r="A110" t="s">
        <v>31</v>
      </c>
    </row>
    <row r="111" spans="1:29" hidden="1" outlineLevel="1">
      <c r="A111" t="s">
        <v>32</v>
      </c>
    </row>
    <row r="112" spans="1:29" ht="14.5" hidden="1" outlineLevel="1">
      <c r="A112" s="21" t="s">
        <v>148</v>
      </c>
    </row>
    <row r="113" spans="1:11" ht="14.5" hidden="1" outlineLevel="1">
      <c r="A113" s="21" t="s">
        <v>151</v>
      </c>
    </row>
    <row r="114" spans="1:11" ht="14.5" hidden="1" outlineLevel="1">
      <c r="A114" s="21" t="s">
        <v>33</v>
      </c>
      <c r="B114" s="21"/>
      <c r="C114" s="21"/>
      <c r="D114" s="21"/>
      <c r="E114" s="8" t="s">
        <v>35</v>
      </c>
    </row>
    <row r="115" spans="1:11" hidden="1" outlineLevel="1">
      <c r="A115" s="37" t="s">
        <v>34</v>
      </c>
      <c r="B115" s="37">
        <v>0.3</v>
      </c>
      <c r="C115" s="37">
        <v>0.3</v>
      </c>
      <c r="D115" s="37">
        <v>0.3</v>
      </c>
      <c r="E115" s="37">
        <v>0.3</v>
      </c>
      <c r="F115" s="37">
        <v>0.3</v>
      </c>
      <c r="G115" s="37">
        <v>0.3</v>
      </c>
      <c r="H115" s="37">
        <v>0.3</v>
      </c>
      <c r="I115" s="37">
        <v>0.3</v>
      </c>
      <c r="J115" s="37">
        <v>0.3</v>
      </c>
      <c r="K115" s="37">
        <v>0.3</v>
      </c>
    </row>
    <row r="116" spans="1:11" ht="14.5" hidden="1" outlineLevel="1">
      <c r="A116" s="40"/>
      <c r="B116" s="42">
        <v>2010</v>
      </c>
      <c r="C116" s="42">
        <v>2020</v>
      </c>
      <c r="D116" s="42">
        <v>2030</v>
      </c>
      <c r="E116" s="42">
        <v>2040</v>
      </c>
      <c r="F116" s="42">
        <v>2050</v>
      </c>
      <c r="G116" s="42">
        <v>2060</v>
      </c>
      <c r="H116" s="42">
        <v>2070</v>
      </c>
      <c r="I116" s="42">
        <v>2080</v>
      </c>
      <c r="J116" s="42">
        <v>2090</v>
      </c>
      <c r="K116" s="42">
        <v>2100</v>
      </c>
    </row>
    <row r="117" spans="1:11" ht="14.5" hidden="1" outlineLevel="1">
      <c r="A117" s="42" t="s">
        <v>5</v>
      </c>
      <c r="B117" s="43">
        <f>'SSP2 26 (base)'!B117</f>
        <v>2.1378200572916701</v>
      </c>
      <c r="C117" s="43">
        <f>'Transport demand all'!$B$192*'SSP2 26 (base)'!C117</f>
        <v>2.1782716015125159</v>
      </c>
      <c r="D117" s="43">
        <f>'Transport demand all'!$B$192*'SSP2 26 (base)'!D117</f>
        <v>2.1676915388392826</v>
      </c>
      <c r="E117" s="43">
        <f>'Transport demand all'!$B$192*'SSP2 26 (base)'!E117</f>
        <v>2.1571114761660488</v>
      </c>
      <c r="F117" s="43">
        <f>'Transport demand all'!$B$192*'SSP2 26 (base)'!F117</f>
        <v>2.1465314134928151</v>
      </c>
      <c r="G117" s="43">
        <f>'Transport demand all'!$B$192*'SSP2 26 (base)'!G117</f>
        <v>2.1359513508195813</v>
      </c>
      <c r="H117" s="43">
        <f>'Transport demand all'!$B$192*'SSP2 26 (base)'!H117</f>
        <v>2.1253712881463471</v>
      </c>
      <c r="I117" s="43">
        <f>'Transport demand all'!$B$192*'SSP2 26 (base)'!I117</f>
        <v>2.0624640746934237</v>
      </c>
      <c r="J117" s="43">
        <f>'Transport demand all'!$B$192*'SSP2 26 (base)'!J117</f>
        <v>2.0014188029758024</v>
      </c>
      <c r="K117" s="43">
        <f>'Transport demand all'!$B$192*'SSP2 26 (base)'!K117</f>
        <v>1.9421803628266929</v>
      </c>
    </row>
    <row r="118" spans="1:11" ht="14.5" hidden="1" outlineLevel="1">
      <c r="A118" s="42" t="s">
        <v>6</v>
      </c>
      <c r="B118" s="43">
        <f>'SSP2 26 (base)'!B118</f>
        <v>1.9927996227424347</v>
      </c>
      <c r="C118" s="43">
        <f>'Transport demand all'!$B$192*'SSP2 26 (base)'!C118</f>
        <v>2.0305071097630099</v>
      </c>
      <c r="D118" s="43">
        <f>'Transport demand all'!$B$192*'SSP2 26 (base)'!D118</f>
        <v>2.049479945439677</v>
      </c>
      <c r="E118" s="43">
        <f>'Transport demand all'!$B$192*'SSP2 26 (base)'!E118</f>
        <v>2.0684527811163442</v>
      </c>
      <c r="F118" s="43">
        <f>'Transport demand all'!$B$192*'SSP2 26 (base)'!F118</f>
        <v>2.0874256167930119</v>
      </c>
      <c r="G118" s="43">
        <f>'Transport demand all'!$B$192*'SSP2 26 (base)'!G118</f>
        <v>2.1063984524696795</v>
      </c>
      <c r="H118" s="43">
        <f>'Transport demand all'!$B$192*'SSP2 26 (base)'!H118</f>
        <v>2.1253712881463471</v>
      </c>
      <c r="I118" s="43">
        <f>'Transport demand all'!$B$192*'SSP2 26 (base)'!I118</f>
        <v>2.0624640746934237</v>
      </c>
      <c r="J118" s="43">
        <f>'Transport demand all'!$B$192*'SSP2 26 (base)'!J118</f>
        <v>2.0014188029758024</v>
      </c>
      <c r="K118" s="43">
        <f>'Transport demand all'!$B$192*'SSP2 26 (base)'!K118</f>
        <v>1.9421803628266929</v>
      </c>
    </row>
    <row r="119" spans="1:11" ht="14.5" hidden="1" outlineLevel="1">
      <c r="A119" s="42" t="s">
        <v>11</v>
      </c>
      <c r="B119" s="43">
        <f>'SSP2 26 (base)'!B119</f>
        <v>3.0374470969511083</v>
      </c>
      <c r="C119" s="43">
        <f>'Transport demand all'!$B$192*'SSP2 26 (base)'!C119</f>
        <v>3.0949212632831689</v>
      </c>
      <c r="D119" s="43">
        <f>'Transport demand all'!$B$192*'SSP2 26 (base)'!D119</f>
        <v>2.9010112682558087</v>
      </c>
      <c r="E119" s="43">
        <f>'Transport demand all'!$B$192*'SSP2 26 (base)'!E119</f>
        <v>2.7071012732284476</v>
      </c>
      <c r="F119" s="43">
        <f>'Transport demand all'!$B$192*'SSP2 26 (base)'!F119</f>
        <v>2.5131912782010795</v>
      </c>
      <c r="G119" s="43">
        <f>'Transport demand all'!$B$192*'SSP2 26 (base)'!G119</f>
        <v>2.3192812831737188</v>
      </c>
      <c r="H119" s="43">
        <f>'Transport demand all'!$B$192*'SSP2 26 (base)'!H119</f>
        <v>2.1253712881463471</v>
      </c>
      <c r="I119" s="43">
        <f>'Transport demand all'!$B$192*'SSP2 26 (base)'!I119</f>
        <v>2.0624640746934237</v>
      </c>
      <c r="J119" s="43">
        <f>'Transport demand all'!$B$192*'SSP2 26 (base)'!J119</f>
        <v>2.0014188029758024</v>
      </c>
      <c r="K119" s="43">
        <f>'Transport demand all'!$B$192*'SSP2 26 (base)'!K119</f>
        <v>1.9421803628266929</v>
      </c>
    </row>
    <row r="120" spans="1:11" ht="14.5" hidden="1" outlineLevel="1">
      <c r="A120" s="42" t="s">
        <v>2</v>
      </c>
      <c r="B120" s="43">
        <f>'SSP2 26 (base)'!B120</f>
        <v>2.639329989612262</v>
      </c>
      <c r="C120" s="43">
        <f>'Transport demand all'!$B$192*'SSP2 26 (base)'!C120</f>
        <v>2.6892710374680209</v>
      </c>
      <c r="D120" s="43">
        <f>'Transport demand all'!$B$192*'SSP2 26 (base)'!D120</f>
        <v>2.5764910876036846</v>
      </c>
      <c r="E120" s="43">
        <f>'Transport demand all'!$B$192*'SSP2 26 (base)'!E120</f>
        <v>2.4637111377393501</v>
      </c>
      <c r="F120" s="43">
        <f>'Transport demand all'!$B$192*'SSP2 26 (base)'!F120</f>
        <v>2.3509311878750156</v>
      </c>
      <c r="G120" s="43">
        <f>'Transport demand all'!$B$192*'SSP2 26 (base)'!G120</f>
        <v>2.2381512380106812</v>
      </c>
      <c r="H120" s="43">
        <f>'Transport demand all'!$B$192*'SSP2 26 (base)'!H120</f>
        <v>2.1253712881463471</v>
      </c>
      <c r="I120" s="43">
        <f>'Transport demand all'!$B$192*'SSP2 26 (base)'!I120</f>
        <v>2.0624640746934237</v>
      </c>
      <c r="J120" s="43">
        <f>'Transport demand all'!$B$192*'SSP2 26 (base)'!J120</f>
        <v>2.0014188029758024</v>
      </c>
      <c r="K120" s="43">
        <f>'Transport demand all'!$B$192*'SSP2 26 (base)'!K120</f>
        <v>1.9421803628266929</v>
      </c>
    </row>
    <row r="121" spans="1:11" ht="14.5" hidden="1" outlineLevel="1">
      <c r="A121" s="42" t="s">
        <v>3</v>
      </c>
      <c r="B121" s="43">
        <f>'SSP2 26 (base)'!B121</f>
        <v>2.4602892978071242</v>
      </c>
      <c r="C121" s="43">
        <f>'Transport demand all'!$B$192*'SSP2 26 (base)'!C121</f>
        <v>2.5068425617204584</v>
      </c>
      <c r="D121" s="43">
        <f>'Transport demand all'!$B$192*'SSP2 26 (base)'!D121</f>
        <v>2.4305483070056368</v>
      </c>
      <c r="E121" s="43">
        <f>'Transport demand all'!$B$192*'SSP2 26 (base)'!E121</f>
        <v>2.354254052290814</v>
      </c>
      <c r="F121" s="43">
        <f>'Transport demand all'!$B$192*'SSP2 26 (base)'!F121</f>
        <v>2.2779597975759929</v>
      </c>
      <c r="G121" s="43">
        <f>'Transport demand all'!$B$192*'SSP2 26 (base)'!G121</f>
        <v>2.2016655428611696</v>
      </c>
      <c r="H121" s="43">
        <f>'Transport demand all'!$B$192*'SSP2 26 (base)'!H121</f>
        <v>2.1253712881463471</v>
      </c>
      <c r="I121" s="43">
        <f>'Transport demand all'!$B$192*'SSP2 26 (base)'!I121</f>
        <v>2.0624640746934237</v>
      </c>
      <c r="J121" s="43">
        <f>'Transport demand all'!$B$192*'SSP2 26 (base)'!J121</f>
        <v>2.0014188029758024</v>
      </c>
      <c r="K121" s="43">
        <f>'Transport demand all'!$B$192*'SSP2 26 (base)'!K121</f>
        <v>1.9421803628266929</v>
      </c>
    </row>
    <row r="122" spans="1:11" ht="14.5" hidden="1" outlineLevel="1">
      <c r="A122" s="42" t="s">
        <v>4</v>
      </c>
      <c r="B122" s="43">
        <f>'SSP2 26 (base)'!B122</f>
        <v>2.2933939494975801</v>
      </c>
      <c r="C122" s="43">
        <f>'Transport demand all'!$B$192*'SSP2 26 (base)'!C122</f>
        <v>2.3367892420281637</v>
      </c>
      <c r="D122" s="43">
        <f>'Transport demand all'!$B$192*'SSP2 26 (base)'!D122</f>
        <v>2.2945056512518001</v>
      </c>
      <c r="E122" s="43">
        <f>'Transport demand all'!$B$192*'SSP2 26 (base)'!E122</f>
        <v>2.2522220604754368</v>
      </c>
      <c r="F122" s="43">
        <f>'Transport demand all'!$B$192*'SSP2 26 (base)'!F122</f>
        <v>2.2099384696990731</v>
      </c>
      <c r="G122" s="43">
        <f>'Transport demand all'!$B$192*'SSP2 26 (base)'!G122</f>
        <v>2.1676548789227099</v>
      </c>
      <c r="H122" s="43">
        <f>'Transport demand all'!$B$192*'SSP2 26 (base)'!H122</f>
        <v>2.1253712881463471</v>
      </c>
      <c r="I122" s="43">
        <f>'Transport demand all'!$B$192*'SSP2 26 (base)'!I122</f>
        <v>2.0624640746934237</v>
      </c>
      <c r="J122" s="43">
        <f>'Transport demand all'!$B$192*'SSP2 26 (base)'!J122</f>
        <v>2.0014188029758024</v>
      </c>
      <c r="K122" s="43">
        <f>'Transport demand all'!$B$192*'SSP2 26 (base)'!K122</f>
        <v>1.9421803628266929</v>
      </c>
    </row>
    <row r="123" spans="1:11" ht="14.5" hidden="1" outlineLevel="1">
      <c r="A123" s="42" t="s">
        <v>0</v>
      </c>
      <c r="B123" s="43">
        <f>'SSP2 26 (base)'!B123</f>
        <v>3.2584888378733448</v>
      </c>
      <c r="C123" s="43">
        <f>'Transport demand all'!$B$192*'SSP2 26 (base)'!C123</f>
        <v>3.3201455263625306</v>
      </c>
      <c r="D123" s="43">
        <f>'Transport demand all'!$B$192*'SSP2 26 (base)'!D123</f>
        <v>3.081190678719294</v>
      </c>
      <c r="E123" s="43">
        <f>'Transport demand all'!$B$192*'SSP2 26 (base)'!E123</f>
        <v>2.842235831076056</v>
      </c>
      <c r="F123" s="43">
        <f>'Transport demand all'!$B$192*'SSP2 26 (base)'!F123</f>
        <v>2.6032809834328261</v>
      </c>
      <c r="G123" s="43">
        <f>'Transport demand all'!$B$192*'SSP2 26 (base)'!G123</f>
        <v>2.3643261357895882</v>
      </c>
      <c r="H123" s="43">
        <f>'Transport demand all'!$B$192*'SSP2 26 (base)'!H123</f>
        <v>2.1253712881463471</v>
      </c>
      <c r="I123" s="43">
        <f>'Transport demand all'!$B$192*'SSP2 26 (base)'!I123</f>
        <v>2.0624640746934237</v>
      </c>
      <c r="J123" s="43">
        <f>'Transport demand all'!$B$192*'SSP2 26 (base)'!J123</f>
        <v>2.0014188029758024</v>
      </c>
      <c r="K123" s="43">
        <f>'Transport demand all'!$B$192*'SSP2 26 (base)'!K123</f>
        <v>1.9421803628266929</v>
      </c>
    </row>
    <row r="124" spans="1:11" ht="14.5" hidden="1" outlineLevel="1">
      <c r="A124" s="42" t="s">
        <v>1</v>
      </c>
      <c r="B124" s="43">
        <f>'SSP2 26 (base)'!B124</f>
        <v>2.8313998684120483</v>
      </c>
      <c r="C124" s="43">
        <f>'Transport demand all'!$B$192*'SSP2 26 (base)'!C124</f>
        <v>2.8849752367379802</v>
      </c>
      <c r="D124" s="43">
        <f>'Transport demand all'!$B$192*'SSP2 26 (base)'!D124</f>
        <v>2.7330544470196529</v>
      </c>
      <c r="E124" s="43">
        <f>'Transport demand all'!$B$192*'SSP2 26 (base)'!E124</f>
        <v>2.5811336573013279</v>
      </c>
      <c r="F124" s="43">
        <f>'Transport demand all'!$B$192*'SSP2 26 (base)'!F124</f>
        <v>2.4292128675829998</v>
      </c>
      <c r="G124" s="43">
        <f>'Transport demand all'!$B$192*'SSP2 26 (base)'!G124</f>
        <v>2.2772920778646752</v>
      </c>
      <c r="H124" s="43">
        <f>'Transport demand all'!$B$192*'SSP2 26 (base)'!H124</f>
        <v>2.1253712881463471</v>
      </c>
      <c r="I124" s="43">
        <f>'Transport demand all'!$B$192*'SSP2 26 (base)'!I124</f>
        <v>2.0624640746934237</v>
      </c>
      <c r="J124" s="43">
        <f>'Transport demand all'!$B$192*'SSP2 26 (base)'!J124</f>
        <v>2.0014188029758024</v>
      </c>
      <c r="K124" s="43">
        <f>'Transport demand all'!$B$192*'SSP2 26 (base)'!K124</f>
        <v>1.9421803628266929</v>
      </c>
    </row>
    <row r="125" spans="1:11" ht="14.5" hidden="1" outlineLevel="1">
      <c r="A125" s="42" t="s">
        <v>7</v>
      </c>
      <c r="B125" s="43">
        <f>'SSP2 26 (base)'!B125</f>
        <v>1.8576167450844432</v>
      </c>
      <c r="C125" s="43">
        <f>'Transport demand all'!$B$192*'SSP2 26 (base)'!C125</f>
        <v>1.8927663198360074</v>
      </c>
      <c r="D125" s="43">
        <f>'Transport demand all'!$B$192*'SSP2 26 (base)'!D125</f>
        <v>1.9392873134980757</v>
      </c>
      <c r="E125" s="43">
        <f>'Transport demand all'!$B$192*'SSP2 26 (base)'!E125</f>
        <v>1.9858083071601433</v>
      </c>
      <c r="F125" s="43">
        <f>'Transport demand all'!$B$192*'SSP2 26 (base)'!F125</f>
        <v>2.032329300822211</v>
      </c>
      <c r="G125" s="43">
        <f>'Transport demand all'!$B$192*'SSP2 26 (base)'!G125</f>
        <v>2.0788502944842788</v>
      </c>
      <c r="H125" s="43">
        <f>'Transport demand all'!$B$192*'SSP2 26 (base)'!H125</f>
        <v>2.1253712881463471</v>
      </c>
      <c r="I125" s="43">
        <f>'Transport demand all'!$B$192*'SSP2 26 (base)'!I125</f>
        <v>2.0624640746934237</v>
      </c>
      <c r="J125" s="43">
        <f>'Transport demand all'!$B$192*'SSP2 26 (base)'!J125</f>
        <v>2.0014188029758024</v>
      </c>
      <c r="K125" s="43">
        <f>'Transport demand all'!$B$192*'SSP2 26 (base)'!K125</f>
        <v>1.9421803628266929</v>
      </c>
    </row>
    <row r="126" spans="1:11" ht="14.5" hidden="1" outlineLevel="1">
      <c r="A126" s="42" t="s">
        <v>8</v>
      </c>
      <c r="B126" s="43">
        <f>'SSP2 26 (base)'!B126</f>
        <v>1.731604087153183</v>
      </c>
      <c r="C126" s="43">
        <f>'Transport demand all'!$B$192*'SSP2 26 (base)'!C126</f>
        <v>1.7643692673027289</v>
      </c>
      <c r="D126" s="43">
        <f>'Transport demand all'!$B$192*'SSP2 26 (base)'!D126</f>
        <v>1.8365696714714526</v>
      </c>
      <c r="E126" s="43">
        <f>'Transport demand all'!$B$192*'SSP2 26 (base)'!E126</f>
        <v>1.9087700756401755</v>
      </c>
      <c r="F126" s="43">
        <f>'Transport demand all'!$B$192*'SSP2 26 (base)'!F126</f>
        <v>1.9809704798088987</v>
      </c>
      <c r="G126" s="43">
        <f>'Transport demand all'!$B$192*'SSP2 26 (base)'!G126</f>
        <v>2.0531708839776237</v>
      </c>
      <c r="H126" s="43">
        <f>'Transport demand all'!$B$192*'SSP2 26 (base)'!H126</f>
        <v>2.1253712881463471</v>
      </c>
      <c r="I126" s="43">
        <f>'Transport demand all'!$B$192*'SSP2 26 (base)'!I126</f>
        <v>2.0624640746934237</v>
      </c>
      <c r="J126" s="43">
        <f>'Transport demand all'!$B$192*'SSP2 26 (base)'!J126</f>
        <v>2.0014188029758024</v>
      </c>
      <c r="K126" s="43">
        <f>'Transport demand all'!$B$192*'SSP2 26 (base)'!K126</f>
        <v>1.9421803628266929</v>
      </c>
    </row>
    <row r="127" spans="1:11" hidden="1" outlineLevel="1">
      <c r="H127" s="108"/>
      <c r="I127" s="108"/>
      <c r="J127" s="108"/>
      <c r="K127" s="108"/>
    </row>
    <row r="128" spans="1:11" ht="14.5" hidden="1" outlineLevel="1">
      <c r="A128" t="s">
        <v>36</v>
      </c>
    </row>
    <row r="129" spans="1:26" ht="14.5" hidden="1" outlineLevel="1">
      <c r="A129" s="5" t="s">
        <v>37</v>
      </c>
      <c r="B129" s="32"/>
      <c r="C129" s="32"/>
      <c r="D129" s="32"/>
      <c r="E129" s="32"/>
      <c r="F129" s="32"/>
      <c r="G129" s="32"/>
      <c r="H129" s="32"/>
      <c r="I129" s="32"/>
      <c r="J129" s="32"/>
      <c r="K129" s="32"/>
      <c r="L129" s="5"/>
    </row>
    <row r="130" spans="1:26" ht="14.5" hidden="1" outlineLevel="1">
      <c r="A130" s="32"/>
      <c r="B130" s="68">
        <v>2010</v>
      </c>
      <c r="C130" s="68">
        <v>2020</v>
      </c>
      <c r="D130" s="68">
        <v>2030</v>
      </c>
      <c r="E130" s="68">
        <v>2040</v>
      </c>
      <c r="F130" s="68">
        <v>2050</v>
      </c>
      <c r="G130" s="68">
        <v>2060</v>
      </c>
      <c r="H130" s="68">
        <v>2070</v>
      </c>
      <c r="I130" s="68">
        <v>2080</v>
      </c>
      <c r="J130" s="68">
        <v>2090</v>
      </c>
      <c r="K130" s="68">
        <v>2100</v>
      </c>
      <c r="L130" s="5"/>
      <c r="N130" s="1"/>
      <c r="O130" s="1"/>
      <c r="P130" s="1"/>
      <c r="Q130" s="1"/>
      <c r="R130" s="1"/>
      <c r="S130" s="1"/>
      <c r="T130" s="1"/>
      <c r="U130" s="1"/>
      <c r="V130" s="1"/>
      <c r="W130" s="1"/>
      <c r="X130" s="1"/>
      <c r="Y130" s="1"/>
    </row>
    <row r="131" spans="1:26" ht="14.5" hidden="1" outlineLevel="1">
      <c r="A131" s="32" t="s">
        <v>5</v>
      </c>
      <c r="B131" s="6">
        <f>B98*B10</f>
        <v>249.70119034199391</v>
      </c>
      <c r="C131" s="6">
        <f t="shared" ref="C131:K131" si="4">C98*C10</f>
        <v>450.25657876536968</v>
      </c>
      <c r="D131" s="6">
        <f t="shared" si="4"/>
        <v>621.39517650629909</v>
      </c>
      <c r="E131" s="6">
        <f t="shared" si="4"/>
        <v>924.24629078577266</v>
      </c>
      <c r="F131" s="6">
        <f t="shared" si="4"/>
        <v>1295.340260527176</v>
      </c>
      <c r="G131" s="6">
        <f t="shared" si="4"/>
        <v>1854.4533709742343</v>
      </c>
      <c r="H131" s="6">
        <f t="shared" si="4"/>
        <v>2699.4864836285465</v>
      </c>
      <c r="I131" s="6">
        <f t="shared" si="4"/>
        <v>4543.8643587913921</v>
      </c>
      <c r="J131" s="6">
        <f t="shared" si="4"/>
        <v>7347.3407775124051</v>
      </c>
      <c r="K131" s="6">
        <f t="shared" si="4"/>
        <v>10972.445724187182</v>
      </c>
      <c r="L131" s="5"/>
      <c r="N131" s="1"/>
      <c r="O131" s="1"/>
      <c r="P131" s="1"/>
      <c r="Q131" s="1"/>
      <c r="R131" s="1"/>
      <c r="S131" s="1"/>
      <c r="T131" s="1"/>
      <c r="U131" s="1"/>
      <c r="V131" s="1"/>
      <c r="W131" s="1"/>
      <c r="X131" s="1"/>
      <c r="Y131" s="1"/>
    </row>
    <row r="132" spans="1:26" ht="14.5" hidden="1" outlineLevel="1">
      <c r="A132" s="32" t="s">
        <v>6</v>
      </c>
      <c r="B132" s="6">
        <f t="shared" ref="B132:K140" si="5">B99*B11</f>
        <v>93.386767276813472</v>
      </c>
      <c r="C132" s="6">
        <f t="shared" si="5"/>
        <v>315.77702961728875</v>
      </c>
      <c r="D132" s="6">
        <f t="shared" si="5"/>
        <v>701.18679218151522</v>
      </c>
      <c r="E132" s="6">
        <f t="shared" si="5"/>
        <v>1262.4918488894632</v>
      </c>
      <c r="F132" s="6">
        <f t="shared" si="5"/>
        <v>2019.3253912078167</v>
      </c>
      <c r="G132" s="6">
        <f t="shared" si="5"/>
        <v>2536.7279613038822</v>
      </c>
      <c r="H132" s="6">
        <f t="shared" si="5"/>
        <v>3003.0543691302892</v>
      </c>
      <c r="I132" s="6">
        <f t="shared" si="5"/>
        <v>3260.5223593661972</v>
      </c>
      <c r="J132" s="6">
        <f t="shared" si="5"/>
        <v>4699.7949086279214</v>
      </c>
      <c r="K132" s="6">
        <f t="shared" si="5"/>
        <v>4474.0852135207861</v>
      </c>
      <c r="L132" s="5"/>
      <c r="N132" s="1"/>
      <c r="O132" s="1"/>
      <c r="P132" s="1"/>
      <c r="Q132" s="1"/>
      <c r="R132" s="1"/>
      <c r="S132" s="1"/>
      <c r="T132" s="1"/>
      <c r="U132" s="1"/>
      <c r="V132" s="1"/>
      <c r="W132" s="1"/>
      <c r="X132" s="1"/>
      <c r="Y132" s="1"/>
    </row>
    <row r="133" spans="1:26" ht="14.5" hidden="1" outlineLevel="1">
      <c r="A133" s="32" t="s">
        <v>11</v>
      </c>
      <c r="B133" s="6">
        <f t="shared" si="5"/>
        <v>3326.434460825973</v>
      </c>
      <c r="C133" s="6">
        <f t="shared" si="5"/>
        <v>5179.8047830300638</v>
      </c>
      <c r="D133" s="6">
        <f t="shared" si="5"/>
        <v>5962.6513294295655</v>
      </c>
      <c r="E133" s="6">
        <f t="shared" si="5"/>
        <v>6819.3053093193848</v>
      </c>
      <c r="F133" s="6">
        <f t="shared" si="5"/>
        <v>7716.6427314084413</v>
      </c>
      <c r="G133" s="6">
        <f t="shared" si="5"/>
        <v>8383.2176150081214</v>
      </c>
      <c r="H133" s="6">
        <f t="shared" si="5"/>
        <v>8836.6299387658728</v>
      </c>
      <c r="I133" s="6">
        <f t="shared" si="5"/>
        <v>9104.7076934885754</v>
      </c>
      <c r="J133" s="6">
        <f t="shared" si="5"/>
        <v>9041.8588482587293</v>
      </c>
      <c r="K133" s="6">
        <f t="shared" si="5"/>
        <v>8752.1750044678774</v>
      </c>
      <c r="L133" s="5"/>
      <c r="N133" s="1"/>
      <c r="O133" s="1"/>
      <c r="P133" s="1"/>
      <c r="Q133" s="1"/>
      <c r="R133" s="1"/>
      <c r="S133" s="1"/>
      <c r="T133" s="1"/>
      <c r="U133" s="1"/>
      <c r="V133" s="1"/>
      <c r="W133" s="1"/>
      <c r="X133" s="1"/>
      <c r="Y133" s="1"/>
    </row>
    <row r="134" spans="1:26" ht="14.5" hidden="1" outlineLevel="1">
      <c r="A134" s="32" t="s">
        <v>2</v>
      </c>
      <c r="B134" s="6">
        <f t="shared" si="5"/>
        <v>52.233299246193447</v>
      </c>
      <c r="C134" s="6">
        <f t="shared" si="5"/>
        <v>105.29600994081491</v>
      </c>
      <c r="D134" s="6">
        <f t="shared" si="5"/>
        <v>183.25307785909501</v>
      </c>
      <c r="E134" s="6">
        <f t="shared" si="5"/>
        <v>314.00784627867722</v>
      </c>
      <c r="F134" s="6">
        <f t="shared" si="5"/>
        <v>510.32249021533744</v>
      </c>
      <c r="G134" s="6">
        <f t="shared" si="5"/>
        <v>758.97077082452404</v>
      </c>
      <c r="H134" s="6">
        <f t="shared" si="5"/>
        <v>1086.3265531243296</v>
      </c>
      <c r="I134" s="6">
        <f t="shared" si="5"/>
        <v>1355.048422561965</v>
      </c>
      <c r="J134" s="6">
        <f t="shared" si="5"/>
        <v>1641.4106243155964</v>
      </c>
      <c r="K134" s="6">
        <f t="shared" si="5"/>
        <v>1928.9955306466304</v>
      </c>
      <c r="L134" s="5"/>
      <c r="N134" s="1"/>
      <c r="O134" s="1"/>
      <c r="P134" s="1"/>
      <c r="Q134" s="1"/>
      <c r="R134" s="1"/>
      <c r="S134" s="1"/>
      <c r="T134" s="1"/>
      <c r="U134" s="1"/>
      <c r="V134" s="1"/>
      <c r="W134" s="1"/>
      <c r="X134" s="1"/>
      <c r="Y134" s="1"/>
    </row>
    <row r="135" spans="1:26" ht="14.5" hidden="1" outlineLevel="1">
      <c r="A135" s="32" t="s">
        <v>3</v>
      </c>
      <c r="B135" s="6">
        <f t="shared" si="5"/>
        <v>1128.3359700265842</v>
      </c>
      <c r="C135" s="6">
        <f t="shared" si="5"/>
        <v>1988.528497489697</v>
      </c>
      <c r="D135" s="6">
        <f t="shared" si="5"/>
        <v>2530.2923698239961</v>
      </c>
      <c r="E135" s="6">
        <f t="shared" si="5"/>
        <v>3196.5212976486846</v>
      </c>
      <c r="F135" s="6">
        <f t="shared" si="5"/>
        <v>3872.2929531986128</v>
      </c>
      <c r="G135" s="6">
        <f t="shared" si="5"/>
        <v>4654.8422056170748</v>
      </c>
      <c r="H135" s="6">
        <f t="shared" si="5"/>
        <v>5234.5457251511525</v>
      </c>
      <c r="I135" s="6">
        <f t="shared" si="5"/>
        <v>5519.4833285079612</v>
      </c>
      <c r="J135" s="6">
        <f t="shared" si="5"/>
        <v>5609.8893874555688</v>
      </c>
      <c r="K135" s="6">
        <f t="shared" si="5"/>
        <v>5416.9341381970244</v>
      </c>
      <c r="L135" s="5"/>
      <c r="N135" s="1"/>
      <c r="O135" s="1"/>
      <c r="P135" s="1"/>
      <c r="Q135" s="1"/>
      <c r="R135" s="1"/>
      <c r="S135" s="1"/>
      <c r="T135" s="1"/>
      <c r="U135" s="1"/>
      <c r="V135" s="1"/>
      <c r="W135" s="1"/>
      <c r="X135" s="1"/>
      <c r="Y135" s="1"/>
    </row>
    <row r="136" spans="1:26" ht="14.5" hidden="1" outlineLevel="1">
      <c r="A136" s="32" t="s">
        <v>4</v>
      </c>
      <c r="B136" s="6">
        <f t="shared" si="5"/>
        <v>292.75629954918696</v>
      </c>
      <c r="C136" s="6">
        <f t="shared" si="5"/>
        <v>531.62199705220883</v>
      </c>
      <c r="D136" s="6">
        <f t="shared" si="5"/>
        <v>722.20020978294508</v>
      </c>
      <c r="E136" s="6">
        <f t="shared" si="5"/>
        <v>1047.3779962887897</v>
      </c>
      <c r="F136" s="6">
        <f t="shared" si="5"/>
        <v>1422.315532949212</v>
      </c>
      <c r="G136" s="6">
        <f t="shared" si="5"/>
        <v>1772.4462981510285</v>
      </c>
      <c r="H136" s="6">
        <f t="shared" si="5"/>
        <v>2075.5941202944496</v>
      </c>
      <c r="I136" s="6">
        <f t="shared" si="5"/>
        <v>2376.4834877804146</v>
      </c>
      <c r="J136" s="6">
        <f t="shared" si="5"/>
        <v>2676.6573263484133</v>
      </c>
      <c r="K136" s="6">
        <f t="shared" si="5"/>
        <v>2970.4844779644941</v>
      </c>
      <c r="L136" s="5"/>
      <c r="N136" s="1"/>
      <c r="O136" s="1"/>
      <c r="P136" s="1"/>
      <c r="Q136" s="1"/>
      <c r="R136" s="1"/>
      <c r="S136" s="1"/>
      <c r="T136" s="1"/>
      <c r="U136" s="1"/>
      <c r="V136" s="1"/>
      <c r="W136" s="1"/>
      <c r="X136" s="1"/>
      <c r="Y136" s="1"/>
    </row>
    <row r="137" spans="1:26" ht="14.5" hidden="1" outlineLevel="1">
      <c r="A137" s="32" t="s">
        <v>0</v>
      </c>
      <c r="B137" s="6">
        <f t="shared" si="5"/>
        <v>4744.8097333909791</v>
      </c>
      <c r="C137" s="6">
        <f t="shared" si="5"/>
        <v>7266.5436597147909</v>
      </c>
      <c r="D137" s="6">
        <f t="shared" si="5"/>
        <v>8353.0286466173493</v>
      </c>
      <c r="E137" s="6">
        <f t="shared" si="5"/>
        <v>9380.8442834926063</v>
      </c>
      <c r="F137" s="6">
        <f t="shared" si="5"/>
        <v>10331.11156475264</v>
      </c>
      <c r="G137" s="6">
        <f t="shared" si="5"/>
        <v>11190.212156320624</v>
      </c>
      <c r="H137" s="6">
        <f t="shared" si="5"/>
        <v>11805.6826299205</v>
      </c>
      <c r="I137" s="6">
        <f t="shared" si="5"/>
        <v>12110.929301960578</v>
      </c>
      <c r="J137" s="6">
        <f t="shared" si="5"/>
        <v>11987.885389527075</v>
      </c>
      <c r="K137" s="6">
        <f t="shared" si="5"/>
        <v>11426.585116912724</v>
      </c>
      <c r="L137" s="5"/>
      <c r="N137" s="1"/>
      <c r="O137" s="1"/>
      <c r="P137" s="1"/>
      <c r="Q137" s="1"/>
      <c r="R137" s="1"/>
      <c r="S137" s="1"/>
      <c r="T137" s="1"/>
      <c r="U137" s="1"/>
      <c r="V137" s="1"/>
      <c r="W137" s="1"/>
      <c r="X137" s="1"/>
      <c r="Y137" s="1"/>
    </row>
    <row r="138" spans="1:26" ht="14.5" hidden="1" outlineLevel="1">
      <c r="A138" s="32" t="s">
        <v>1</v>
      </c>
      <c r="B138" s="6">
        <f t="shared" si="5"/>
        <v>591.99146021088518</v>
      </c>
      <c r="C138" s="6">
        <f t="shared" si="5"/>
        <v>858.31071089233615</v>
      </c>
      <c r="D138" s="6">
        <f t="shared" si="5"/>
        <v>912.45393656910915</v>
      </c>
      <c r="E138" s="6">
        <f t="shared" si="5"/>
        <v>947.74315028333001</v>
      </c>
      <c r="F138" s="6">
        <f t="shared" si="5"/>
        <v>973.1513601558247</v>
      </c>
      <c r="G138" s="6">
        <f t="shared" si="5"/>
        <v>983.34419971437273</v>
      </c>
      <c r="H138" s="6">
        <f t="shared" si="5"/>
        <v>969.17687133101458</v>
      </c>
      <c r="I138" s="6">
        <f t="shared" si="5"/>
        <v>934.87728434390283</v>
      </c>
      <c r="J138" s="6">
        <f t="shared" si="5"/>
        <v>885.00861096840868</v>
      </c>
      <c r="K138" s="6">
        <f t="shared" si="5"/>
        <v>825.64661306749792</v>
      </c>
      <c r="L138" s="5"/>
      <c r="N138" s="1"/>
      <c r="O138" s="1"/>
      <c r="P138" s="1"/>
      <c r="Q138" s="1"/>
      <c r="R138" s="1"/>
      <c r="S138" s="1"/>
      <c r="T138" s="1"/>
      <c r="U138" s="1"/>
      <c r="V138" s="1"/>
      <c r="W138" s="1"/>
      <c r="X138" s="1"/>
      <c r="Y138" s="1"/>
    </row>
    <row r="139" spans="1:26" ht="14.5" hidden="1" outlineLevel="1">
      <c r="A139" s="32" t="s">
        <v>7</v>
      </c>
      <c r="B139" s="6">
        <f t="shared" si="5"/>
        <v>703.81278276169985</v>
      </c>
      <c r="C139" s="6">
        <f t="shared" si="5"/>
        <v>1448.8971117833096</v>
      </c>
      <c r="D139" s="6">
        <f t="shared" si="5"/>
        <v>1944.719157731922</v>
      </c>
      <c r="E139" s="6">
        <f t="shared" si="5"/>
        <v>2357.8940790182933</v>
      </c>
      <c r="F139" s="6">
        <f t="shared" si="5"/>
        <v>2723.3731567444543</v>
      </c>
      <c r="G139" s="6">
        <f t="shared" si="5"/>
        <v>2996.4634180193025</v>
      </c>
      <c r="H139" s="6">
        <f t="shared" si="5"/>
        <v>3244.1540212969476</v>
      </c>
      <c r="I139" s="6">
        <f t="shared" si="5"/>
        <v>4584.4049694914384</v>
      </c>
      <c r="J139" s="6">
        <f t="shared" si="5"/>
        <v>4889.2831272880776</v>
      </c>
      <c r="K139" s="6">
        <f t="shared" si="5"/>
        <v>5147.4068937882312</v>
      </c>
      <c r="L139" s="5"/>
      <c r="N139" s="1"/>
      <c r="O139" s="1"/>
      <c r="P139" s="1"/>
      <c r="Q139" s="1"/>
      <c r="R139" s="1"/>
      <c r="S139" s="1"/>
      <c r="T139" s="1"/>
      <c r="U139" s="1"/>
      <c r="V139" s="1"/>
      <c r="W139" s="1"/>
      <c r="X139" s="1"/>
      <c r="Y139" s="1"/>
    </row>
    <row r="140" spans="1:26" ht="14.5" hidden="1" outlineLevel="1">
      <c r="A140" s="32" t="s">
        <v>8</v>
      </c>
      <c r="B140" s="6">
        <f t="shared" si="5"/>
        <v>122.84025075882209</v>
      </c>
      <c r="C140" s="6">
        <f t="shared" si="5"/>
        <v>306.04884613166615</v>
      </c>
      <c r="D140" s="6">
        <f t="shared" si="5"/>
        <v>658.19382555482696</v>
      </c>
      <c r="E140" s="6">
        <f t="shared" si="5"/>
        <v>1461.0036020852826</v>
      </c>
      <c r="F140" s="6">
        <f t="shared" si="5"/>
        <v>2539.8730780742744</v>
      </c>
      <c r="G140" s="6">
        <f t="shared" si="5"/>
        <v>4105.3187562679304</v>
      </c>
      <c r="H140" s="6">
        <f t="shared" si="5"/>
        <v>5897.1697979360606</v>
      </c>
      <c r="I140" s="6">
        <f t="shared" si="5"/>
        <v>10536.329944189682</v>
      </c>
      <c r="J140" s="6">
        <f t="shared" si="5"/>
        <v>11476.054224718437</v>
      </c>
      <c r="K140" s="6">
        <f t="shared" si="5"/>
        <v>11428.473353649935</v>
      </c>
      <c r="L140" s="5"/>
      <c r="N140" s="1"/>
      <c r="O140" s="1"/>
      <c r="P140" s="1"/>
      <c r="Q140" s="1"/>
      <c r="R140" s="1"/>
      <c r="S140" s="1"/>
      <c r="T140" s="1"/>
      <c r="U140" s="1"/>
      <c r="V140" s="1"/>
      <c r="W140" s="1"/>
    </row>
    <row r="141" spans="1:26" ht="14.5" hidden="1" outlineLevel="1">
      <c r="A141" s="32"/>
      <c r="B141" s="6"/>
      <c r="C141" s="6"/>
      <c r="D141" s="6"/>
      <c r="E141" s="6"/>
      <c r="F141" s="6"/>
      <c r="G141" s="6"/>
      <c r="H141" s="6"/>
      <c r="I141" s="6"/>
      <c r="J141" s="6"/>
      <c r="K141" s="6"/>
      <c r="L141" s="5"/>
    </row>
    <row r="142" spans="1:26" ht="14.5" hidden="1" outlineLevel="1">
      <c r="A142" t="s">
        <v>38</v>
      </c>
    </row>
    <row r="143" spans="1:26" ht="14.5" hidden="1" outlineLevel="1">
      <c r="A143" s="24" t="s">
        <v>39</v>
      </c>
      <c r="B143" s="23"/>
      <c r="C143" s="23"/>
      <c r="D143" s="23"/>
      <c r="E143" s="23"/>
      <c r="F143" s="23"/>
      <c r="G143" s="23"/>
      <c r="H143" s="23"/>
      <c r="I143" s="23"/>
      <c r="J143" s="23"/>
      <c r="K143" s="23"/>
      <c r="L143" s="32"/>
    </row>
    <row r="144" spans="1:26" ht="14.5" hidden="1" outlineLevel="1">
      <c r="A144" s="23"/>
      <c r="B144" s="69">
        <v>2010</v>
      </c>
      <c r="C144" s="69">
        <v>2020</v>
      </c>
      <c r="D144" s="69">
        <v>2030</v>
      </c>
      <c r="E144" s="69">
        <v>2040</v>
      </c>
      <c r="F144" s="69">
        <v>2050</v>
      </c>
      <c r="G144" s="69">
        <v>2060</v>
      </c>
      <c r="H144" s="69">
        <v>2070</v>
      </c>
      <c r="I144" s="69">
        <v>2080</v>
      </c>
      <c r="J144" s="69">
        <v>2090</v>
      </c>
      <c r="K144" s="69">
        <v>2100</v>
      </c>
      <c r="L144" s="6"/>
      <c r="O144" s="1"/>
      <c r="P144" s="1"/>
      <c r="Q144" s="1"/>
      <c r="R144" s="1"/>
      <c r="S144" s="1"/>
      <c r="T144" s="1"/>
      <c r="U144" s="1"/>
      <c r="V144" s="1"/>
      <c r="W144" s="1"/>
      <c r="X144" s="1"/>
      <c r="Y144" s="1"/>
      <c r="Z144" s="1"/>
    </row>
    <row r="145" spans="1:26" ht="14.5" hidden="1" outlineLevel="1">
      <c r="A145" s="23" t="s">
        <v>5</v>
      </c>
      <c r="B145" s="46">
        <f>B71*B10</f>
        <v>600.24809264463488</v>
      </c>
      <c r="C145" s="46">
        <f t="shared" ref="C145:K145" si="6">C71*C10</f>
        <v>795.53527742862514</v>
      </c>
      <c r="D145" s="46">
        <f t="shared" si="6"/>
        <v>1075.5097433052385</v>
      </c>
      <c r="E145" s="46">
        <f t="shared" si="6"/>
        <v>1566.3644896784087</v>
      </c>
      <c r="F145" s="46">
        <f t="shared" si="6"/>
        <v>2148.577675133236</v>
      </c>
      <c r="G145" s="46">
        <f t="shared" si="6"/>
        <v>3009.1233925848678</v>
      </c>
      <c r="H145" s="46">
        <f t="shared" si="6"/>
        <v>4282.9963215115195</v>
      </c>
      <c r="I145" s="46">
        <f t="shared" si="6"/>
        <v>7045.4719648818655</v>
      </c>
      <c r="J145" s="46">
        <f t="shared" si="6"/>
        <v>11127.517214339086</v>
      </c>
      <c r="K145" s="46">
        <f t="shared" si="6"/>
        <v>16222.16245312564</v>
      </c>
      <c r="L145" s="6"/>
      <c r="O145" s="1"/>
      <c r="P145" s="1"/>
      <c r="Q145" s="1"/>
      <c r="R145" s="1"/>
      <c r="S145" s="1"/>
      <c r="T145" s="1"/>
      <c r="U145" s="1"/>
      <c r="V145" s="1"/>
      <c r="W145" s="1"/>
      <c r="X145" s="1"/>
      <c r="Y145" s="1"/>
      <c r="Z145" s="1"/>
    </row>
    <row r="146" spans="1:26" ht="14.5" hidden="1" outlineLevel="1">
      <c r="A146" s="23" t="s">
        <v>6</v>
      </c>
      <c r="B146" s="46">
        <f t="shared" ref="B146:K154" si="7">B72*B11</f>
        <v>226.57445195206074</v>
      </c>
      <c r="C146" s="46">
        <f t="shared" si="7"/>
        <v>565.86255382738773</v>
      </c>
      <c r="D146" s="46">
        <f t="shared" si="7"/>
        <v>1237.097969176916</v>
      </c>
      <c r="E146" s="46">
        <f t="shared" si="7"/>
        <v>2192.4616547396054</v>
      </c>
      <c r="F146" s="46">
        <f t="shared" si="7"/>
        <v>3450.9006911488641</v>
      </c>
      <c r="G146" s="46">
        <f t="shared" si="7"/>
        <v>4264.9000240037785</v>
      </c>
      <c r="H146" s="46">
        <f t="shared" si="7"/>
        <v>4965.8002680430754</v>
      </c>
      <c r="I146" s="46">
        <f t="shared" si="7"/>
        <v>5301.3032110674512</v>
      </c>
      <c r="J146" s="46">
        <f t="shared" si="7"/>
        <v>5287.2692722064121</v>
      </c>
      <c r="K146" s="46">
        <f t="shared" si="7"/>
        <v>5033.3458652108848</v>
      </c>
      <c r="L146" s="6"/>
      <c r="O146" s="1"/>
      <c r="P146" s="1"/>
      <c r="Q146" s="1"/>
      <c r="R146" s="1"/>
      <c r="S146" s="1"/>
      <c r="T146" s="1"/>
      <c r="U146" s="1"/>
      <c r="V146" s="1"/>
      <c r="W146" s="1"/>
      <c r="X146" s="1"/>
      <c r="Y146" s="1"/>
      <c r="Z146" s="1"/>
    </row>
    <row r="147" spans="1:26" ht="14.5" hidden="1" outlineLevel="1">
      <c r="A147" s="23" t="s">
        <v>11</v>
      </c>
      <c r="B147" s="46">
        <f t="shared" si="7"/>
        <v>5343.612711910213</v>
      </c>
      <c r="C147" s="46">
        <f t="shared" si="7"/>
        <v>6243.1735990972957</v>
      </c>
      <c r="D147" s="46">
        <f t="shared" si="7"/>
        <v>7190.614512652236</v>
      </c>
      <c r="E147" s="46">
        <f t="shared" si="7"/>
        <v>8119.5215494062941</v>
      </c>
      <c r="F147" s="46">
        <f t="shared" si="7"/>
        <v>9066.5149982833336</v>
      </c>
      <c r="G147" s="46">
        <f t="shared" si="7"/>
        <v>9713.3673586610021</v>
      </c>
      <c r="H147" s="46">
        <f t="shared" si="7"/>
        <v>10091.656196703121</v>
      </c>
      <c r="I147" s="46">
        <f t="shared" si="7"/>
        <v>10242.79615517465</v>
      </c>
      <c r="J147" s="46">
        <f t="shared" si="7"/>
        <v>10172.09120429107</v>
      </c>
      <c r="K147" s="46">
        <f t="shared" si="7"/>
        <v>9846.1968800263621</v>
      </c>
      <c r="L147" s="6"/>
      <c r="O147" s="1"/>
      <c r="P147" s="1"/>
      <c r="Q147" s="1"/>
      <c r="R147" s="1"/>
      <c r="S147" s="1"/>
      <c r="T147" s="1"/>
      <c r="U147" s="1"/>
      <c r="V147" s="1"/>
      <c r="W147" s="1"/>
      <c r="X147" s="1"/>
      <c r="Y147" s="1"/>
      <c r="Z147" s="1"/>
    </row>
    <row r="148" spans="1:26" ht="14.5" hidden="1" outlineLevel="1">
      <c r="A148" s="23" t="s">
        <v>2</v>
      </c>
      <c r="B148" s="46">
        <f t="shared" si="7"/>
        <v>104.46659849238689</v>
      </c>
      <c r="C148" s="46">
        <f t="shared" si="7"/>
        <v>157.94401491122238</v>
      </c>
      <c r="D148" s="46">
        <f t="shared" si="7"/>
        <v>274.87961678864247</v>
      </c>
      <c r="E148" s="46">
        <f t="shared" si="7"/>
        <v>471.01176941801583</v>
      </c>
      <c r="F148" s="46">
        <f t="shared" si="7"/>
        <v>765.48373532300616</v>
      </c>
      <c r="G148" s="46">
        <f t="shared" si="7"/>
        <v>1081.5333484249468</v>
      </c>
      <c r="H148" s="46">
        <f t="shared" si="7"/>
        <v>1466.5408467178452</v>
      </c>
      <c r="I148" s="46">
        <f t="shared" si="7"/>
        <v>1727.6867387665054</v>
      </c>
      <c r="J148" s="46">
        <f t="shared" si="7"/>
        <v>1969.692749178716</v>
      </c>
      <c r="K148" s="46">
        <f t="shared" si="7"/>
        <v>2170.1199719774595</v>
      </c>
      <c r="L148" s="6"/>
      <c r="O148" s="1"/>
      <c r="P148" s="1"/>
      <c r="Q148" s="1"/>
      <c r="R148" s="1"/>
      <c r="S148" s="1"/>
      <c r="T148" s="1"/>
      <c r="U148" s="1"/>
      <c r="V148" s="1"/>
      <c r="W148" s="1"/>
      <c r="X148" s="1"/>
      <c r="Y148" s="1"/>
      <c r="Z148" s="1"/>
    </row>
    <row r="149" spans="1:26" ht="14.5" hidden="1" outlineLevel="1">
      <c r="A149" s="23" t="s">
        <v>3</v>
      </c>
      <c r="B149" s="46">
        <f t="shared" si="7"/>
        <v>2113.5789797522912</v>
      </c>
      <c r="C149" s="46">
        <f t="shared" si="7"/>
        <v>2699.089583771799</v>
      </c>
      <c r="D149" s="46">
        <f t="shared" si="7"/>
        <v>3314.1098079227027</v>
      </c>
      <c r="E149" s="46">
        <f t="shared" si="7"/>
        <v>4034.7029884501553</v>
      </c>
      <c r="F149" s="46">
        <f t="shared" si="7"/>
        <v>4703.5201307368343</v>
      </c>
      <c r="G149" s="46">
        <f t="shared" si="7"/>
        <v>5432.6829372851507</v>
      </c>
      <c r="H149" s="46">
        <f t="shared" si="7"/>
        <v>5860.3196099235201</v>
      </c>
      <c r="I149" s="46">
        <f t="shared" si="7"/>
        <v>6209.418744571456</v>
      </c>
      <c r="J149" s="46">
        <f t="shared" si="7"/>
        <v>6311.1255608875144</v>
      </c>
      <c r="K149" s="46">
        <f t="shared" si="7"/>
        <v>6094.0509054716522</v>
      </c>
      <c r="L149" s="6"/>
      <c r="O149" s="1"/>
      <c r="P149" s="1"/>
      <c r="Q149" s="1"/>
      <c r="R149" s="1"/>
      <c r="S149" s="1"/>
      <c r="T149" s="1"/>
      <c r="U149" s="1"/>
      <c r="V149" s="1"/>
      <c r="W149" s="1"/>
      <c r="X149" s="1"/>
      <c r="Y149" s="1"/>
      <c r="Z149" s="1"/>
    </row>
    <row r="150" spans="1:26" ht="14.5" hidden="1" outlineLevel="1">
      <c r="A150" s="23" t="s">
        <v>4</v>
      </c>
      <c r="B150" s="46">
        <f t="shared" si="7"/>
        <v>709.37557937730787</v>
      </c>
      <c r="C150" s="46">
        <f t="shared" si="7"/>
        <v>950.79478149876024</v>
      </c>
      <c r="D150" s="46">
        <f t="shared" si="7"/>
        <v>1270.8114211512884</v>
      </c>
      <c r="E150" s="46">
        <f t="shared" si="7"/>
        <v>1812.8001029320712</v>
      </c>
      <c r="F150" s="46">
        <f t="shared" si="7"/>
        <v>2420.7213203360452</v>
      </c>
      <c r="G150" s="46">
        <f t="shared" si="7"/>
        <v>2965.5112444715382</v>
      </c>
      <c r="H150" s="46">
        <f t="shared" si="7"/>
        <v>3412.8524051050708</v>
      </c>
      <c r="I150" s="46">
        <f t="shared" si="7"/>
        <v>3839.0594074505634</v>
      </c>
      <c r="J150" s="46">
        <f t="shared" si="7"/>
        <v>4246.7756561194183</v>
      </c>
      <c r="K150" s="46">
        <f t="shared" si="7"/>
        <v>4627.291087143738</v>
      </c>
      <c r="L150" s="6"/>
      <c r="O150" s="1"/>
      <c r="P150" s="1"/>
      <c r="Q150" s="1"/>
      <c r="R150" s="1"/>
      <c r="S150" s="1"/>
      <c r="T150" s="1"/>
      <c r="U150" s="1"/>
      <c r="V150" s="1"/>
      <c r="W150" s="1"/>
      <c r="X150" s="1"/>
      <c r="Y150" s="1"/>
      <c r="Z150" s="1"/>
    </row>
    <row r="151" spans="1:26" ht="14.5" hidden="1" outlineLevel="1">
      <c r="A151" s="23" t="s">
        <v>0</v>
      </c>
      <c r="B151" s="46">
        <f t="shared" si="7"/>
        <v>7117.2146000864686</v>
      </c>
      <c r="C151" s="46">
        <f t="shared" si="7"/>
        <v>8174.8616171791409</v>
      </c>
      <c r="D151" s="46">
        <f t="shared" si="7"/>
        <v>9397.1572274445189</v>
      </c>
      <c r="E151" s="46">
        <f t="shared" si="7"/>
        <v>10553.449818929184</v>
      </c>
      <c r="F151" s="46">
        <f t="shared" si="7"/>
        <v>11622.500510346719</v>
      </c>
      <c r="G151" s="46">
        <f t="shared" si="7"/>
        <v>12588.988675860701</v>
      </c>
      <c r="H151" s="46">
        <f t="shared" si="7"/>
        <v>13281.392958660563</v>
      </c>
      <c r="I151" s="46">
        <f t="shared" si="7"/>
        <v>13624.795464705652</v>
      </c>
      <c r="J151" s="46">
        <f t="shared" si="7"/>
        <v>13486.371063217959</v>
      </c>
      <c r="K151" s="46">
        <f t="shared" si="7"/>
        <v>12854.908256526813</v>
      </c>
      <c r="L151" s="6"/>
      <c r="O151" s="1"/>
      <c r="P151" s="1"/>
      <c r="Q151" s="1"/>
      <c r="R151" s="1"/>
      <c r="S151" s="1"/>
      <c r="T151" s="1"/>
      <c r="U151" s="1"/>
      <c r="V151" s="1"/>
      <c r="W151" s="1"/>
      <c r="X151" s="1"/>
      <c r="Y151" s="1"/>
      <c r="Z151" s="1"/>
    </row>
    <row r="152" spans="1:26" ht="14.5" hidden="1" outlineLevel="1">
      <c r="A152" s="23" t="s">
        <v>1</v>
      </c>
      <c r="B152" s="46">
        <f t="shared" si="7"/>
        <v>887.98719031632777</v>
      </c>
      <c r="C152" s="46">
        <f t="shared" si="7"/>
        <v>965.59954975387814</v>
      </c>
      <c r="D152" s="46">
        <f t="shared" si="7"/>
        <v>1026.5106786402478</v>
      </c>
      <c r="E152" s="46">
        <f t="shared" si="7"/>
        <v>1066.2110440687463</v>
      </c>
      <c r="F152" s="46">
        <f t="shared" si="7"/>
        <v>1094.7952801753029</v>
      </c>
      <c r="G152" s="46">
        <f t="shared" si="7"/>
        <v>1106.2622246786693</v>
      </c>
      <c r="H152" s="46">
        <f t="shared" si="7"/>
        <v>1090.3239802473913</v>
      </c>
      <c r="I152" s="46">
        <f t="shared" si="7"/>
        <v>1051.7369448868906</v>
      </c>
      <c r="J152" s="46">
        <f t="shared" si="7"/>
        <v>995.63468733945979</v>
      </c>
      <c r="K152" s="46">
        <f t="shared" si="7"/>
        <v>928.85243970093518</v>
      </c>
      <c r="L152" s="6"/>
      <c r="O152" s="1"/>
      <c r="P152" s="1"/>
      <c r="Q152" s="1"/>
      <c r="R152" s="1"/>
      <c r="S152" s="1"/>
      <c r="T152" s="1"/>
      <c r="U152" s="1"/>
      <c r="V152" s="1"/>
      <c r="W152" s="1"/>
      <c r="X152" s="1"/>
      <c r="Y152" s="1"/>
      <c r="Z152" s="1"/>
    </row>
    <row r="153" spans="1:26" ht="14.5" hidden="1" outlineLevel="1">
      <c r="A153" s="23" t="s">
        <v>7</v>
      </c>
      <c r="B153" s="46">
        <f t="shared" si="7"/>
        <v>1559.1782189554872</v>
      </c>
      <c r="C153" s="46">
        <f t="shared" si="7"/>
        <v>2361.3361328119804</v>
      </c>
      <c r="D153" s="46">
        <f t="shared" si="7"/>
        <v>3107.654171736227</v>
      </c>
      <c r="E153" s="46">
        <f t="shared" si="7"/>
        <v>3693.0409280997046</v>
      </c>
      <c r="F153" s="46">
        <f t="shared" si="7"/>
        <v>4179.001315991015</v>
      </c>
      <c r="G153" s="46">
        <f t="shared" si="7"/>
        <v>4502.9164122641469</v>
      </c>
      <c r="H153" s="46">
        <f t="shared" si="7"/>
        <v>4772.1270695251824</v>
      </c>
      <c r="I153" s="46">
        <f t="shared" si="7"/>
        <v>5157.4555906778687</v>
      </c>
      <c r="J153" s="46">
        <f t="shared" si="7"/>
        <v>5500.4435181990866</v>
      </c>
      <c r="K153" s="46">
        <f t="shared" si="7"/>
        <v>5790.8327555117603</v>
      </c>
      <c r="L153" s="6"/>
      <c r="O153" s="1"/>
      <c r="P153" s="1"/>
      <c r="Q153" s="1"/>
      <c r="R153" s="1"/>
      <c r="S153" s="1"/>
      <c r="T153" s="1"/>
      <c r="U153" s="1"/>
      <c r="V153" s="1"/>
      <c r="W153" s="1"/>
      <c r="X153" s="1"/>
      <c r="Y153" s="1"/>
      <c r="Z153" s="1"/>
    </row>
    <row r="154" spans="1:26" ht="14.5" hidden="1" outlineLevel="1">
      <c r="A154" s="23" t="s">
        <v>8</v>
      </c>
      <c r="B154" s="46">
        <f t="shared" si="7"/>
        <v>299.56223871696074</v>
      </c>
      <c r="C154" s="46">
        <f t="shared" si="7"/>
        <v>552.71248293591907</v>
      </c>
      <c r="D154" s="46">
        <f t="shared" si="7"/>
        <v>1173.5259462031852</v>
      </c>
      <c r="E154" s="46">
        <f t="shared" si="7"/>
        <v>2571.2729873869093</v>
      </c>
      <c r="F154" s="46">
        <f t="shared" si="7"/>
        <v>4411.5647913449766</v>
      </c>
      <c r="G154" s="46">
        <f t="shared" si="7"/>
        <v>7036.1491094287694</v>
      </c>
      <c r="H154" s="46">
        <f t="shared" si="7"/>
        <v>9971.5112394308107</v>
      </c>
      <c r="I154" s="46">
        <f t="shared" si="7"/>
        <v>11853.371187213392</v>
      </c>
      <c r="J154" s="46">
        <f t="shared" si="7"/>
        <v>12910.561002808241</v>
      </c>
      <c r="K154" s="46">
        <f t="shared" si="7"/>
        <v>12857.032522856176</v>
      </c>
      <c r="L154" s="6"/>
      <c r="O154" s="1"/>
      <c r="P154" s="1"/>
      <c r="Q154" s="1"/>
      <c r="R154" s="1"/>
      <c r="S154" s="1"/>
      <c r="T154" s="1"/>
      <c r="U154" s="1"/>
      <c r="V154" s="1"/>
      <c r="W154" s="1"/>
      <c r="X154" s="1"/>
      <c r="Y154" s="1"/>
      <c r="Z154" s="1"/>
    </row>
    <row r="155" spans="1:26" ht="14.5" hidden="1" outlineLevel="1">
      <c r="A155" s="23" t="s">
        <v>89</v>
      </c>
      <c r="B155" s="46">
        <f>SUM(B145:B154)</f>
        <v>18961.798662204139</v>
      </c>
      <c r="C155" s="46">
        <f t="shared" ref="C155:K155" si="8">SUM(C145:C154)</f>
        <v>23466.909593216009</v>
      </c>
      <c r="D155" s="46">
        <f t="shared" si="8"/>
        <v>29067.871095021201</v>
      </c>
      <c r="E155" s="46">
        <f t="shared" si="8"/>
        <v>36080.837333109099</v>
      </c>
      <c r="F155" s="46">
        <f t="shared" si="8"/>
        <v>43863.580448819339</v>
      </c>
      <c r="G155" s="46">
        <f t="shared" si="8"/>
        <v>51701.434727663567</v>
      </c>
      <c r="H155" s="46">
        <f t="shared" si="8"/>
        <v>59195.520895868096</v>
      </c>
      <c r="I155" s="46">
        <f t="shared" si="8"/>
        <v>66053.095409396294</v>
      </c>
      <c r="J155" s="46">
        <f t="shared" si="8"/>
        <v>72007.48192858696</v>
      </c>
      <c r="K155" s="46">
        <f t="shared" si="8"/>
        <v>76424.793137551416</v>
      </c>
      <c r="L155" s="6"/>
      <c r="O155" s="1"/>
      <c r="P155" s="1"/>
      <c r="Q155" s="1"/>
      <c r="R155" s="1"/>
      <c r="S155" s="1"/>
      <c r="T155" s="1"/>
      <c r="U155" s="1"/>
      <c r="V155" s="1"/>
      <c r="W155" s="1"/>
      <c r="X155" s="1"/>
      <c r="Y155" s="1"/>
    </row>
    <row r="156" spans="1:26" hidden="1" outlineLevel="1">
      <c r="B156" s="1"/>
      <c r="C156" s="1"/>
      <c r="D156" s="1"/>
      <c r="E156" s="1"/>
      <c r="F156" s="1"/>
      <c r="G156" s="1"/>
      <c r="H156" s="1"/>
      <c r="I156" s="1"/>
      <c r="J156" s="1"/>
      <c r="K156" s="1"/>
    </row>
    <row r="157" spans="1:26" collapsed="1">
      <c r="A157" t="s">
        <v>40</v>
      </c>
      <c r="B157" s="1"/>
      <c r="C157" s="1"/>
      <c r="D157" s="1"/>
      <c r="E157" s="1"/>
      <c r="F157" s="1"/>
      <c r="G157" s="1"/>
      <c r="H157" s="1"/>
      <c r="I157" s="1"/>
      <c r="J157" s="1"/>
      <c r="K157" s="1"/>
    </row>
    <row r="158" spans="1:26" ht="14.5">
      <c r="A158" s="18" t="s">
        <v>41</v>
      </c>
      <c r="B158" s="17"/>
      <c r="C158" s="17"/>
      <c r="D158" s="17"/>
      <c r="E158" s="17"/>
      <c r="F158" s="17"/>
      <c r="G158" s="17"/>
      <c r="H158" s="17"/>
      <c r="I158" s="17"/>
      <c r="J158" s="17"/>
      <c r="K158" s="17"/>
      <c r="L158" s="32"/>
    </row>
    <row r="159" spans="1:26" ht="14.5">
      <c r="A159" s="17"/>
      <c r="B159" s="70">
        <v>2010</v>
      </c>
      <c r="C159" s="70">
        <v>2020</v>
      </c>
      <c r="D159" s="70">
        <v>2030</v>
      </c>
      <c r="E159" s="70">
        <v>2040</v>
      </c>
      <c r="F159" s="70">
        <v>2050</v>
      </c>
      <c r="G159" s="70">
        <v>2060</v>
      </c>
      <c r="H159" s="70">
        <v>2070</v>
      </c>
      <c r="I159" s="70">
        <v>2080</v>
      </c>
      <c r="J159" s="70">
        <v>2090</v>
      </c>
      <c r="K159" s="70">
        <v>2100</v>
      </c>
      <c r="L159" s="2"/>
      <c r="O159" s="2"/>
      <c r="P159" s="2"/>
      <c r="Q159" s="2"/>
      <c r="R159" s="2"/>
      <c r="S159" s="2"/>
      <c r="T159" s="2"/>
      <c r="U159" s="2"/>
      <c r="V159" s="2"/>
      <c r="W159" s="2"/>
      <c r="X159" s="2"/>
      <c r="Y159" s="2"/>
      <c r="Z159" s="2"/>
    </row>
    <row r="160" spans="1:26" ht="14.5">
      <c r="A160" s="17" t="s">
        <v>5</v>
      </c>
      <c r="B160" s="47">
        <f>B117*B131/1000</f>
        <v>0.53381621304271965</v>
      </c>
      <c r="C160" s="47">
        <f t="shared" ref="C160:J160" si="9">C117*C131/1000</f>
        <v>0.98078111891878805</v>
      </c>
      <c r="D160" s="47">
        <f t="shared" si="9"/>
        <v>1.3469930663882472</v>
      </c>
      <c r="E160" s="47">
        <f t="shared" si="9"/>
        <v>1.9937022806578932</v>
      </c>
      <c r="F160" s="47">
        <f t="shared" si="9"/>
        <v>2.7804885603835503</v>
      </c>
      <c r="G160" s="47">
        <f t="shared" si="9"/>
        <v>3.9610221827643417</v>
      </c>
      <c r="H160" s="47">
        <f t="shared" si="9"/>
        <v>5.7374110650432568</v>
      </c>
      <c r="I160" s="47">
        <f t="shared" si="9"/>
        <v>9.3715570002871154</v>
      </c>
      <c r="J160" s="47">
        <f t="shared" si="9"/>
        <v>14.705105983984181</v>
      </c>
      <c r="K160" s="47">
        <f>K117*K131/1000</f>
        <v>21.310468617698056</v>
      </c>
      <c r="L160" s="2"/>
      <c r="M160" s="109">
        <f>K160/B160</f>
        <v>39.920984220823293</v>
      </c>
      <c r="O160" s="2"/>
      <c r="P160" s="2"/>
      <c r="Q160" s="2"/>
      <c r="R160" s="2"/>
      <c r="S160" s="2"/>
      <c r="T160" s="2"/>
      <c r="U160" s="2"/>
      <c r="V160" s="2"/>
      <c r="W160" s="2"/>
      <c r="X160" s="2"/>
      <c r="Y160" s="2"/>
      <c r="Z160" s="2"/>
    </row>
    <row r="161" spans="1:26" ht="14.5">
      <c r="A161" s="17" t="s">
        <v>6</v>
      </c>
      <c r="B161" s="47">
        <f t="shared" ref="B161:K169" si="10">B118*B132/1000</f>
        <v>0.18610111459836942</v>
      </c>
      <c r="C161" s="47">
        <f t="shared" si="10"/>
        <v>0.64118750373774935</v>
      </c>
      <c r="D161" s="47">
        <f t="shared" si="10"/>
        <v>1.4370682685831939</v>
      </c>
      <c r="E161" s="47">
        <f t="shared" si="10"/>
        <v>2.6114047759721255</v>
      </c>
      <c r="F161" s="47">
        <f t="shared" si="10"/>
        <v>4.2151915502477673</v>
      </c>
      <c r="G161" s="47">
        <f t="shared" si="10"/>
        <v>5.3433598520270627</v>
      </c>
      <c r="H161" s="47">
        <f t="shared" si="10"/>
        <v>6.382605532891958</v>
      </c>
      <c r="I161" s="47">
        <f t="shared" si="10"/>
        <v>6.724710230927422</v>
      </c>
      <c r="J161" s="47">
        <f t="shared" si="10"/>
        <v>9.4062579002578666</v>
      </c>
      <c r="K161" s="47">
        <f t="shared" si="10"/>
        <v>8.6894804433133412</v>
      </c>
      <c r="L161" s="2"/>
      <c r="M161" s="109">
        <f t="shared" ref="M161:M170" si="11">K161/B161</f>
        <v>46.692253628176154</v>
      </c>
      <c r="O161" s="2"/>
      <c r="P161" s="2"/>
      <c r="Q161" s="2"/>
      <c r="R161" s="2"/>
      <c r="S161" s="2"/>
      <c r="T161" s="2"/>
      <c r="U161" s="2"/>
      <c r="V161" s="2"/>
      <c r="W161" s="2"/>
      <c r="X161" s="2"/>
      <c r="Y161" s="2"/>
      <c r="Z161" s="2"/>
    </row>
    <row r="162" spans="1:26" ht="14.5">
      <c r="A162" s="17" t="s">
        <v>11</v>
      </c>
      <c r="B162" s="47">
        <f t="shared" si="10"/>
        <v>10.103868696233976</v>
      </c>
      <c r="C162" s="47">
        <f t="shared" si="10"/>
        <v>16.031087962655604</v>
      </c>
      <c r="D162" s="47">
        <f t="shared" si="10"/>
        <v>17.297718695355648</v>
      </c>
      <c r="E162" s="47">
        <f t="shared" si="10"/>
        <v>18.460550085392022</v>
      </c>
      <c r="F162" s="47">
        <f t="shared" si="10"/>
        <v>19.393399209569449</v>
      </c>
      <c r="G162" s="47">
        <f t="shared" si="10"/>
        <v>19.44303970726056</v>
      </c>
      <c r="H162" s="47">
        <f t="shared" si="10"/>
        <v>18.781119555827402</v>
      </c>
      <c r="I162" s="47">
        <f t="shared" si="10"/>
        <v>18.77813252840501</v>
      </c>
      <c r="J162" s="47">
        <f t="shared" si="10"/>
        <v>18.096546312758154</v>
      </c>
      <c r="K162" s="47">
        <f t="shared" si="10"/>
        <v>16.998302425700135</v>
      </c>
      <c r="L162" s="2"/>
      <c r="M162" s="109">
        <f t="shared" si="11"/>
        <v>1.6823558318840712</v>
      </c>
      <c r="O162" s="2"/>
      <c r="P162" s="2"/>
      <c r="Q162" s="2"/>
      <c r="R162" s="2"/>
      <c r="S162" s="2"/>
      <c r="T162" s="2"/>
      <c r="U162" s="2"/>
      <c r="V162" s="2"/>
      <c r="W162" s="2"/>
      <c r="X162" s="2"/>
      <c r="Y162" s="2"/>
      <c r="Z162" s="2"/>
    </row>
    <row r="163" spans="1:26" ht="14.5">
      <c r="A163" s="17" t="s">
        <v>2</v>
      </c>
      <c r="B163" s="47">
        <f t="shared" si="10"/>
        <v>0.13786091315686991</v>
      </c>
      <c r="C163" s="47">
        <f t="shared" si="10"/>
        <v>0.28316950989477835</v>
      </c>
      <c r="D163" s="47">
        <f t="shared" si="10"/>
        <v>0.4721499218799024</v>
      </c>
      <c r="E163" s="47">
        <f t="shared" si="10"/>
        <v>0.77362462821432276</v>
      </c>
      <c r="F163" s="47">
        <f t="shared" si="10"/>
        <v>1.1997330581212793</v>
      </c>
      <c r="G163" s="47">
        <f t="shared" si="10"/>
        <v>1.6986913703348294</v>
      </c>
      <c r="H163" s="47">
        <f t="shared" si="10"/>
        <v>2.3088472655614378</v>
      </c>
      <c r="I163" s="47">
        <f t="shared" si="10"/>
        <v>2.7947386910040466</v>
      </c>
      <c r="J163" s="47">
        <f t="shared" si="10"/>
        <v>3.2851500869094852</v>
      </c>
      <c r="K163" s="47">
        <f t="shared" si="10"/>
        <v>3.7464572396023419</v>
      </c>
      <c r="L163" s="2"/>
      <c r="M163" s="109">
        <f t="shared" si="11"/>
        <v>27.175630523637277</v>
      </c>
      <c r="O163" s="2"/>
      <c r="P163" s="2"/>
      <c r="Q163" s="2"/>
      <c r="R163" s="2"/>
      <c r="S163" s="2"/>
      <c r="T163" s="2"/>
      <c r="U163" s="2"/>
      <c r="V163" s="2"/>
      <c r="W163" s="2"/>
      <c r="X163" s="2"/>
      <c r="Y163" s="2"/>
      <c r="Z163" s="2"/>
    </row>
    <row r="164" spans="1:26" ht="14.5">
      <c r="A164" s="17" t="s">
        <v>3</v>
      </c>
      <c r="B164" s="47">
        <f t="shared" si="10"/>
        <v>2.7760329113872255</v>
      </c>
      <c r="C164" s="47">
        <f t="shared" si="10"/>
        <v>4.9849278727012063</v>
      </c>
      <c r="D164" s="47">
        <f t="shared" si="10"/>
        <v>6.149997835704994</v>
      </c>
      <c r="E164" s="47">
        <f t="shared" si="10"/>
        <v>7.525423218223307</v>
      </c>
      <c r="F164" s="47">
        <f t="shared" si="10"/>
        <v>8.8209276718232559</v>
      </c>
      <c r="G164" s="47">
        <f t="shared" si="10"/>
        <v>10.248405691563001</v>
      </c>
      <c r="H164" s="47">
        <f t="shared" si="10"/>
        <v>11.125353190725461</v>
      </c>
      <c r="I164" s="47">
        <f t="shared" si="10"/>
        <v>11.383736075916952</v>
      </c>
      <c r="J164" s="47">
        <f t="shared" si="10"/>
        <v>11.227738102667981</v>
      </c>
      <c r="K164" s="47">
        <f t="shared" si="10"/>
        <v>10.520663109931796</v>
      </c>
      <c r="L164" s="2"/>
      <c r="M164" s="109">
        <f t="shared" si="11"/>
        <v>3.789819301772781</v>
      </c>
      <c r="O164" s="2"/>
      <c r="P164" s="2"/>
      <c r="Q164" s="2"/>
      <c r="R164" s="2"/>
      <c r="S164" s="2"/>
      <c r="T164" s="2"/>
      <c r="U164" s="2"/>
      <c r="V164" s="2"/>
      <c r="W164" s="2"/>
      <c r="X164" s="2"/>
      <c r="Y164" s="2"/>
      <c r="Z164" s="2"/>
    </row>
    <row r="165" spans="1:26" ht="14.5">
      <c r="A165" s="17" t="s">
        <v>4</v>
      </c>
      <c r="B165" s="47">
        <f t="shared" si="10"/>
        <v>0.67140552606340653</v>
      </c>
      <c r="C165" s="47">
        <f t="shared" si="10"/>
        <v>1.2422885635371297</v>
      </c>
      <c r="D165" s="47">
        <f t="shared" si="10"/>
        <v>1.657092462682203</v>
      </c>
      <c r="E165" s="47">
        <f t="shared" si="10"/>
        <v>2.3589278288981723</v>
      </c>
      <c r="F165" s="47">
        <f t="shared" si="10"/>
        <v>3.1432298123150031</v>
      </c>
      <c r="G165" s="47">
        <f t="shared" si="10"/>
        <v>3.8420518658155731</v>
      </c>
      <c r="H165" s="47">
        <f t="shared" si="10"/>
        <v>4.4114081491191985</v>
      </c>
      <c r="I165" s="47">
        <f t="shared" si="10"/>
        <v>4.9014118176492332</v>
      </c>
      <c r="J165" s="47">
        <f t="shared" si="10"/>
        <v>5.3571123020766533</v>
      </c>
      <c r="K165" s="47">
        <f t="shared" si="10"/>
        <v>5.7692166211841407</v>
      </c>
      <c r="L165" s="2"/>
      <c r="M165" s="109">
        <f t="shared" si="11"/>
        <v>8.5927452146697174</v>
      </c>
      <c r="O165" s="2"/>
      <c r="P165" s="2"/>
      <c r="Q165" s="2"/>
      <c r="R165" s="2"/>
      <c r="S165" s="2"/>
      <c r="T165" s="2"/>
      <c r="U165" s="2"/>
      <c r="V165" s="2"/>
      <c r="W165" s="2"/>
      <c r="X165" s="2"/>
      <c r="Y165" s="2"/>
      <c r="Z165" s="2"/>
    </row>
    <row r="166" spans="1:26" ht="14.5">
      <c r="A166" s="17" t="s">
        <v>0</v>
      </c>
      <c r="B166" s="47">
        <f t="shared" si="10"/>
        <v>15.460909554087307</v>
      </c>
      <c r="C166" s="47">
        <f t="shared" si="10"/>
        <v>24.125982423920075</v>
      </c>
      <c r="D166" s="47">
        <f t="shared" si="10"/>
        <v>25.737274005032617</v>
      </c>
      <c r="E166" s="47">
        <f t="shared" si="10"/>
        <v>26.662571748287679</v>
      </c>
      <c r="F166" s="47">
        <f t="shared" si="10"/>
        <v>26.894786274243497</v>
      </c>
      <c r="G166" s="47">
        <f t="shared" si="10"/>
        <v>26.457311066219216</v>
      </c>
      <c r="H166" s="47">
        <f t="shared" si="10"/>
        <v>25.09145889860109</v>
      </c>
      <c r="I166" s="47">
        <f t="shared" si="10"/>
        <v>24.978356596445597</v>
      </c>
      <c r="J166" s="47">
        <f t="shared" si="10"/>
        <v>23.99277922651839</v>
      </c>
      <c r="K166" s="47">
        <f t="shared" si="10"/>
        <v>22.19248922823564</v>
      </c>
      <c r="L166" s="2"/>
      <c r="M166" s="109">
        <f t="shared" si="11"/>
        <v>1.435393509715523</v>
      </c>
      <c r="O166" s="2"/>
      <c r="P166" s="2"/>
      <c r="Q166" s="2"/>
      <c r="R166" s="2"/>
      <c r="S166" s="2"/>
      <c r="T166" s="2"/>
      <c r="U166" s="2"/>
      <c r="V166" s="2"/>
      <c r="W166" s="2"/>
      <c r="X166" s="2"/>
      <c r="Y166" s="2"/>
      <c r="Z166" s="2"/>
    </row>
    <row r="167" spans="1:26" ht="14.5">
      <c r="A167" s="17" t="s">
        <v>1</v>
      </c>
      <c r="B167" s="47">
        <f t="shared" si="10"/>
        <v>1.6761645425421565</v>
      </c>
      <c r="C167" s="47">
        <f t="shared" si="10"/>
        <v>2.4762051463513619</v>
      </c>
      <c r="D167" s="47">
        <f t="shared" si="10"/>
        <v>2.4937862890407918</v>
      </c>
      <c r="E167" s="47">
        <f t="shared" si="10"/>
        <v>2.4462517436730935</v>
      </c>
      <c r="F167" s="47">
        <f t="shared" si="10"/>
        <v>2.3639918061964278</v>
      </c>
      <c r="G167" s="47">
        <f t="shared" si="10"/>
        <v>2.2393619558237203</v>
      </c>
      <c r="H167" s="47">
        <f t="shared" si="10"/>
        <v>2.059860695462445</v>
      </c>
      <c r="I167" s="47">
        <f t="shared" si="10"/>
        <v>1.9281508132062484</v>
      </c>
      <c r="J167" s="47">
        <f t="shared" si="10"/>
        <v>1.7712728747876703</v>
      </c>
      <c r="K167" s="47">
        <f t="shared" si="10"/>
        <v>1.6035546385340633</v>
      </c>
      <c r="L167" s="2"/>
      <c r="M167" s="109">
        <f t="shared" si="11"/>
        <v>0.95668092113560088</v>
      </c>
      <c r="O167" s="2"/>
      <c r="P167" s="2"/>
      <c r="Q167" s="2"/>
      <c r="R167" s="2"/>
      <c r="S167" s="2"/>
      <c r="T167" s="2"/>
      <c r="U167" s="2"/>
      <c r="V167" s="2"/>
      <c r="W167" s="2"/>
      <c r="X167" s="2"/>
      <c r="Y167" s="2"/>
      <c r="Z167" s="2"/>
    </row>
    <row r="168" spans="1:26" ht="14.5">
      <c r="A168" s="17" t="s">
        <v>7</v>
      </c>
      <c r="B168" s="47">
        <f t="shared" si="10"/>
        <v>1.3074144106626131</v>
      </c>
      <c r="C168" s="47">
        <f t="shared" si="10"/>
        <v>2.7424236540911151</v>
      </c>
      <c r="D168" s="47">
        <f t="shared" si="10"/>
        <v>3.7713691909061793</v>
      </c>
      <c r="E168" s="47">
        <f t="shared" si="10"/>
        <v>4.6823256495182424</v>
      </c>
      <c r="F168" s="47">
        <f t="shared" si="10"/>
        <v>5.534791063524434</v>
      </c>
      <c r="G168" s="47">
        <f t="shared" si="10"/>
        <v>6.2291988589607952</v>
      </c>
      <c r="H168" s="47">
        <f t="shared" si="10"/>
        <v>6.8950318111890452</v>
      </c>
      <c r="I168" s="47">
        <f t="shared" si="10"/>
        <v>9.4551705534220929</v>
      </c>
      <c r="J168" s="47">
        <f t="shared" si="10"/>
        <v>9.7855031840266928</v>
      </c>
      <c r="K168" s="47">
        <f t="shared" si="10"/>
        <v>9.9971925885942472</v>
      </c>
      <c r="L168" s="2"/>
      <c r="M168" s="109">
        <f t="shared" si="11"/>
        <v>7.6465369412040909</v>
      </c>
      <c r="O168" s="2"/>
      <c r="P168" s="2"/>
      <c r="Q168" s="2"/>
      <c r="R168" s="2"/>
      <c r="S168" s="2"/>
      <c r="T168" s="2"/>
      <c r="U168" s="2"/>
      <c r="V168" s="2"/>
      <c r="W168" s="2"/>
      <c r="X168" s="2"/>
      <c r="Y168" s="2"/>
      <c r="Z168" s="2"/>
    </row>
    <row r="169" spans="1:26" ht="14.5">
      <c r="A169" s="17" t="s">
        <v>8</v>
      </c>
      <c r="B169" s="47">
        <f t="shared" si="10"/>
        <v>0.21271068028089823</v>
      </c>
      <c r="C169" s="47">
        <f t="shared" si="10"/>
        <v>0.53998317840817345</v>
      </c>
      <c r="D169" s="47">
        <f t="shared" si="10"/>
        <v>1.2088188179637671</v>
      </c>
      <c r="E169" s="47">
        <f t="shared" si="10"/>
        <v>2.7887199560628937</v>
      </c>
      <c r="F169" s="47">
        <f t="shared" si="10"/>
        <v>5.0314135901265002</v>
      </c>
      <c r="G169" s="47">
        <f t="shared" si="10"/>
        <v>8.4289209398165461</v>
      </c>
      <c r="H169" s="47">
        <f t="shared" si="10"/>
        <v>12.533675369857098</v>
      </c>
      <c r="I169" s="47">
        <f t="shared" si="10"/>
        <v>21.730801989007784</v>
      </c>
      <c r="J169" s="47">
        <f t="shared" si="10"/>
        <v>22.968390709321376</v>
      </c>
      <c r="K169" s="47">
        <f t="shared" si="10"/>
        <v>22.196156524547021</v>
      </c>
      <c r="L169" s="2"/>
      <c r="M169" s="109">
        <f t="shared" si="11"/>
        <v>104.34904582710919</v>
      </c>
      <c r="O169" s="2"/>
      <c r="P169" s="2"/>
      <c r="Q169" s="2"/>
      <c r="R169" s="2"/>
      <c r="S169" s="2"/>
      <c r="T169" s="2"/>
      <c r="U169" s="2"/>
      <c r="V169" s="2"/>
      <c r="W169" s="2"/>
      <c r="X169" s="2"/>
      <c r="Y169" s="2"/>
      <c r="Z169" s="2"/>
    </row>
    <row r="170" spans="1:26" ht="14.5">
      <c r="A170" s="17" t="s">
        <v>89</v>
      </c>
      <c r="B170" s="71">
        <f>SUM(B160:B169)</f>
        <v>33.066284562055543</v>
      </c>
      <c r="C170" s="71">
        <f t="shared" ref="C170:K170" si="12">SUM(C160:C169)</f>
        <v>54.048036934215979</v>
      </c>
      <c r="D170" s="71">
        <f t="shared" si="12"/>
        <v>61.572268553537548</v>
      </c>
      <c r="E170" s="71">
        <f t="shared" si="12"/>
        <v>70.303501914899741</v>
      </c>
      <c r="F170" s="71">
        <f t="shared" si="12"/>
        <v>79.377952596551168</v>
      </c>
      <c r="G170" s="71">
        <f t="shared" si="12"/>
        <v>87.891363490585647</v>
      </c>
      <c r="H170" s="71">
        <f t="shared" si="12"/>
        <v>95.326771534278393</v>
      </c>
      <c r="I170" s="71">
        <f t="shared" si="12"/>
        <v>112.0467662962715</v>
      </c>
      <c r="J170" s="71">
        <f t="shared" si="12"/>
        <v>120.59585668330845</v>
      </c>
      <c r="K170" s="71">
        <f t="shared" si="12"/>
        <v>123.02398143734079</v>
      </c>
      <c r="L170" s="2"/>
      <c r="M170" s="109">
        <f t="shared" si="11"/>
        <v>3.7205263024474831</v>
      </c>
      <c r="O170" s="2"/>
      <c r="P170" s="2"/>
      <c r="Q170" s="2"/>
      <c r="R170" s="2"/>
      <c r="S170" s="2"/>
      <c r="T170" s="2"/>
      <c r="U170" s="2"/>
      <c r="V170" s="2"/>
      <c r="W170" s="2"/>
      <c r="X170" s="2"/>
      <c r="Y170" s="2"/>
    </row>
    <row r="171" spans="1:26" hidden="1" outlineLevel="1"/>
    <row r="172" spans="1:26" ht="14.5" hidden="1" outlineLevel="1">
      <c r="A172" s="134" t="s">
        <v>282</v>
      </c>
      <c r="B172" s="136" t="s">
        <v>283</v>
      </c>
    </row>
    <row r="173" spans="1:26" hidden="1" outlineLevel="1">
      <c r="A173" t="s">
        <v>90</v>
      </c>
    </row>
    <row r="174" spans="1:26" ht="13" hidden="1" outlineLevel="1">
      <c r="B174" s="4">
        <v>2010</v>
      </c>
      <c r="C174" s="4">
        <v>2020</v>
      </c>
      <c r="D174" s="4">
        <v>2030</v>
      </c>
      <c r="E174" s="4">
        <v>2040</v>
      </c>
      <c r="F174" s="4">
        <v>2050</v>
      </c>
      <c r="G174" s="4">
        <v>2060</v>
      </c>
      <c r="H174" s="4">
        <v>2070</v>
      </c>
      <c r="I174" s="4">
        <v>2080</v>
      </c>
      <c r="J174" s="4">
        <v>2090</v>
      </c>
      <c r="K174" s="4">
        <v>2100</v>
      </c>
    </row>
    <row r="175" spans="1:26" ht="13" hidden="1" outlineLevel="1">
      <c r="A175" s="67" t="s">
        <v>5</v>
      </c>
      <c r="B175" s="1">
        <v>17901.95892504718</v>
      </c>
      <c r="C175" s="1">
        <v>17474.188482229034</v>
      </c>
      <c r="D175" s="1">
        <v>17099.047019929796</v>
      </c>
      <c r="E175" s="1">
        <v>16667.810972341336</v>
      </c>
      <c r="F175" s="1">
        <v>16279.957229048539</v>
      </c>
      <c r="G175" s="1">
        <v>14638.070808505965</v>
      </c>
      <c r="H175" s="1">
        <v>14153.980200118771</v>
      </c>
      <c r="I175" s="1">
        <v>15473.497266318098</v>
      </c>
      <c r="J175" s="1">
        <v>15034.682814675438</v>
      </c>
      <c r="K175" s="1">
        <v>15000.101311096132</v>
      </c>
    </row>
    <row r="176" spans="1:26" ht="13" hidden="1" outlineLevel="1">
      <c r="A176" s="67" t="s">
        <v>6</v>
      </c>
      <c r="B176" s="1">
        <v>12782.315351467614</v>
      </c>
      <c r="C176" s="1">
        <v>12031.916825385739</v>
      </c>
      <c r="D176" s="1">
        <v>12016.726439845206</v>
      </c>
      <c r="E176" s="1">
        <v>11995.184370908852</v>
      </c>
      <c r="F176" s="1">
        <v>12003.380136823118</v>
      </c>
      <c r="G176" s="1">
        <v>11999.347419251486</v>
      </c>
      <c r="H176" s="1">
        <v>11997.771333018862</v>
      </c>
      <c r="I176" s="1">
        <v>12002.198778607262</v>
      </c>
      <c r="J176" s="1">
        <v>12003.881893797448</v>
      </c>
      <c r="K176" s="1">
        <v>11999.181001557263</v>
      </c>
    </row>
    <row r="177" spans="1:11" ht="13" hidden="1" outlineLevel="1">
      <c r="A177" s="67" t="s">
        <v>11</v>
      </c>
      <c r="B177" s="1">
        <v>14605.951398093352</v>
      </c>
      <c r="C177" s="1">
        <v>14805.032712642465</v>
      </c>
      <c r="D177" s="1">
        <v>14940.22186478153</v>
      </c>
      <c r="E177" s="1">
        <v>15250.470959746262</v>
      </c>
      <c r="F177" s="1">
        <v>15218.403882324201</v>
      </c>
      <c r="G177" s="1">
        <v>15242.425418590972</v>
      </c>
      <c r="H177" s="1">
        <v>15221.646125499061</v>
      </c>
      <c r="I177" s="1">
        <v>15242.032731807423</v>
      </c>
      <c r="J177" s="1">
        <v>15227.560911459617</v>
      </c>
      <c r="K177" s="1">
        <v>15234.631063518696</v>
      </c>
    </row>
    <row r="178" spans="1:11" ht="13" hidden="1" outlineLevel="1">
      <c r="A178" s="67" t="s">
        <v>2</v>
      </c>
      <c r="B178" s="1">
        <v>11593.649589554363</v>
      </c>
      <c r="C178" s="1">
        <v>12044.774669617042</v>
      </c>
      <c r="D178" s="1">
        <v>12744.196426113862</v>
      </c>
      <c r="E178" s="1">
        <v>13658.535635153874</v>
      </c>
      <c r="F178" s="1">
        <v>14338.306450786034</v>
      </c>
      <c r="G178" s="1">
        <v>14987.333207193791</v>
      </c>
      <c r="H178" s="1">
        <v>14980.74811376897</v>
      </c>
      <c r="I178" s="1">
        <v>14993.544455295805</v>
      </c>
      <c r="J178" s="1">
        <v>15009.400628324718</v>
      </c>
      <c r="K178" s="1">
        <v>14995.835954291188</v>
      </c>
    </row>
    <row r="179" spans="1:11" ht="13" hidden="1" outlineLevel="1">
      <c r="A179" s="67" t="s">
        <v>3</v>
      </c>
      <c r="B179" s="1">
        <v>14983.015734575763</v>
      </c>
      <c r="C179" s="1">
        <v>14999.023127265236</v>
      </c>
      <c r="D179" s="1">
        <v>15003.320307602649</v>
      </c>
      <c r="E179" s="1">
        <v>15004.703646805387</v>
      </c>
      <c r="F179" s="1">
        <v>14994.168271829556</v>
      </c>
      <c r="G179" s="1">
        <v>15000.167985059112</v>
      </c>
      <c r="H179" s="1">
        <v>15001.939711707919</v>
      </c>
      <c r="I179" s="1">
        <v>15001.423483441802</v>
      </c>
      <c r="J179" s="1">
        <v>14996.326553099938</v>
      </c>
      <c r="K179" s="1">
        <v>15000.252818735347</v>
      </c>
    </row>
    <row r="180" spans="1:11" ht="13" hidden="1" outlineLevel="1">
      <c r="A180" s="67" t="s">
        <v>4</v>
      </c>
      <c r="B180" s="1">
        <v>16367.505302900277</v>
      </c>
      <c r="C180" s="1">
        <v>15979.87064355041</v>
      </c>
      <c r="D180" s="1">
        <v>15439.296388792698</v>
      </c>
      <c r="E180" s="1">
        <v>14992.123437943221</v>
      </c>
      <c r="F180" s="1">
        <v>15003.419195764083</v>
      </c>
      <c r="G180" s="1">
        <v>14989.438016930873</v>
      </c>
      <c r="H180" s="1">
        <v>14992.99729456519</v>
      </c>
      <c r="I180" s="1">
        <v>15002.465313271969</v>
      </c>
      <c r="J180" s="1">
        <v>15001.808084328566</v>
      </c>
      <c r="K180" s="1">
        <v>14996.718729933948</v>
      </c>
    </row>
    <row r="181" spans="1:11" ht="13" hidden="1" outlineLevel="1">
      <c r="A181" s="67" t="s">
        <v>0</v>
      </c>
      <c r="B181" s="1">
        <v>22406.422478479421</v>
      </c>
      <c r="C181" s="1">
        <v>22397.518895765344</v>
      </c>
      <c r="D181" s="1">
        <v>22402.890940508489</v>
      </c>
      <c r="E181" s="1">
        <v>22393.018051996874</v>
      </c>
      <c r="F181" s="1">
        <v>22395.148132563208</v>
      </c>
      <c r="G181" s="1">
        <v>22402.322222810912</v>
      </c>
      <c r="H181" s="1">
        <v>22400.072344876753</v>
      </c>
      <c r="I181" s="1">
        <v>22404.231229994279</v>
      </c>
      <c r="J181" s="1">
        <v>22395.398455331753</v>
      </c>
      <c r="K181" s="1">
        <v>22398.180774672757</v>
      </c>
    </row>
    <row r="182" spans="1:11" ht="13" hidden="1" outlineLevel="1">
      <c r="A182" s="67" t="s">
        <v>1</v>
      </c>
      <c r="B182" s="1">
        <v>11387.053952894074</v>
      </c>
      <c r="C182" s="1">
        <v>11404.148723239294</v>
      </c>
      <c r="D182" s="1">
        <v>11381.185060694108</v>
      </c>
      <c r="E182" s="1">
        <v>11405.898600712213</v>
      </c>
      <c r="F182" s="1">
        <v>11385.543249017775</v>
      </c>
      <c r="G182" s="1">
        <v>11416.188739642352</v>
      </c>
      <c r="H182" s="1">
        <v>11406.491699240793</v>
      </c>
      <c r="I182" s="1">
        <v>11392.753328953055</v>
      </c>
      <c r="J182" s="1">
        <v>11386.501906754949</v>
      </c>
      <c r="K182" s="1">
        <v>11360.640283474177</v>
      </c>
    </row>
    <row r="183" spans="1:11" ht="13" hidden="1" outlineLevel="1">
      <c r="A183" s="67" t="s">
        <v>7</v>
      </c>
      <c r="B183" s="1">
        <v>11987.918923022664</v>
      </c>
      <c r="C183" s="1">
        <v>12025.815302081537</v>
      </c>
      <c r="D183" s="1">
        <v>11990.965985046896</v>
      </c>
      <c r="E183" s="1">
        <v>11997.994487729344</v>
      </c>
      <c r="F183" s="1">
        <v>12010.599556681118</v>
      </c>
      <c r="G183" s="1">
        <v>12008.975594439618</v>
      </c>
      <c r="H183" s="1">
        <v>11990.517476135974</v>
      </c>
      <c r="I183" s="1">
        <v>11994.975268307377</v>
      </c>
      <c r="J183" s="1">
        <v>11996.851071744295</v>
      </c>
      <c r="K183" s="1">
        <v>12000.346959644618</v>
      </c>
    </row>
    <row r="184" spans="1:11" ht="13" hidden="1" outlineLevel="1">
      <c r="A184" s="67" t="s">
        <v>8</v>
      </c>
      <c r="B184" s="1">
        <v>11920.548800149478</v>
      </c>
      <c r="C184" s="1">
        <v>11997.139967533814</v>
      </c>
      <c r="D184" s="1">
        <v>12032.910633319136</v>
      </c>
      <c r="E184" s="1">
        <v>12004.826502812246</v>
      </c>
      <c r="F184" s="1">
        <v>11998.102458723371</v>
      </c>
      <c r="G184" s="1">
        <v>11999.143365160569</v>
      </c>
      <c r="H184" s="1">
        <v>11998.367010760103</v>
      </c>
      <c r="I184" s="1">
        <v>12002.045682326607</v>
      </c>
      <c r="J184" s="1">
        <v>12000.482554725288</v>
      </c>
      <c r="K184" s="1">
        <v>11999.366392939739</v>
      </c>
    </row>
    <row r="185" spans="1:11" collapsed="1"/>
    <row r="186" spans="1:11">
      <c r="A186" s="5" t="s">
        <v>87</v>
      </c>
      <c r="B186" s="5"/>
    </row>
    <row r="187" spans="1:11" ht="14.5">
      <c r="A187" s="129"/>
      <c r="B187" s="129">
        <v>2010</v>
      </c>
      <c r="C187" s="129">
        <v>2020</v>
      </c>
      <c r="D187" s="129">
        <v>2030</v>
      </c>
      <c r="E187" s="129">
        <v>2040</v>
      </c>
      <c r="F187" s="129">
        <v>2050</v>
      </c>
      <c r="G187" s="129">
        <v>2060</v>
      </c>
      <c r="H187" s="129">
        <v>2070</v>
      </c>
      <c r="I187" s="129">
        <v>2080</v>
      </c>
      <c r="J187" s="129">
        <v>2090</v>
      </c>
      <c r="K187" s="129">
        <v>2100</v>
      </c>
    </row>
    <row r="188" spans="1:11" ht="14.5">
      <c r="A188" s="129" t="s">
        <v>5</v>
      </c>
      <c r="B188" s="135">
        <f>B131/B175</f>
        <v>1.3948260711995564E-2</v>
      </c>
      <c r="C188" s="135">
        <f t="shared" ref="C188:K188" si="13">C131/C175</f>
        <v>2.5766952166234976E-2</v>
      </c>
      <c r="D188" s="135">
        <f t="shared" si="13"/>
        <v>3.6340924484389796E-2</v>
      </c>
      <c r="E188" s="135">
        <f t="shared" si="13"/>
        <v>5.5450970275549225E-2</v>
      </c>
      <c r="F188" s="135">
        <f t="shared" si="13"/>
        <v>7.9566564107176121E-2</v>
      </c>
      <c r="G188" s="135">
        <f t="shared" si="13"/>
        <v>0.12668700645283387</v>
      </c>
      <c r="H188" s="135">
        <f t="shared" si="13"/>
        <v>0.19072278224650152</v>
      </c>
      <c r="I188" s="135">
        <f t="shared" si="13"/>
        <v>0.29365464578471467</v>
      </c>
      <c r="J188" s="135">
        <f t="shared" si="13"/>
        <v>0.48869276911785758</v>
      </c>
      <c r="K188" s="135">
        <f t="shared" si="13"/>
        <v>0.73149144106583175</v>
      </c>
    </row>
    <row r="189" spans="1:11" ht="14.5">
      <c r="A189" s="129" t="s">
        <v>6</v>
      </c>
      <c r="B189" s="135">
        <f t="shared" ref="B189:K197" si="14">B132/B176</f>
        <v>7.305935169725818E-3</v>
      </c>
      <c r="C189" s="135">
        <f t="shared" si="14"/>
        <v>2.624494784995865E-2</v>
      </c>
      <c r="D189" s="135">
        <f t="shared" si="14"/>
        <v>5.8350899114796489E-2</v>
      </c>
      <c r="E189" s="135">
        <f t="shared" si="14"/>
        <v>0.10524989111057796</v>
      </c>
      <c r="F189" s="135">
        <f t="shared" si="14"/>
        <v>0.16822972930875307</v>
      </c>
      <c r="G189" s="135">
        <f t="shared" si="14"/>
        <v>0.21140549337158221</v>
      </c>
      <c r="H189" s="135">
        <f t="shared" si="14"/>
        <v>0.25030101722856096</v>
      </c>
      <c r="I189" s="135">
        <f t="shared" si="14"/>
        <v>0.2716604198538819</v>
      </c>
      <c r="J189" s="135">
        <f t="shared" si="14"/>
        <v>0.39152292151894319</v>
      </c>
      <c r="K189" s="135">
        <f t="shared" si="14"/>
        <v>0.37286588250815916</v>
      </c>
    </row>
    <row r="190" spans="1:11" ht="14.5">
      <c r="A190" s="129" t="s">
        <v>11</v>
      </c>
      <c r="B190" s="135">
        <f t="shared" si="14"/>
        <v>0.22774514101561388</v>
      </c>
      <c r="C190" s="135">
        <f t="shared" si="14"/>
        <v>0.34986783775269015</v>
      </c>
      <c r="D190" s="135">
        <f t="shared" si="14"/>
        <v>0.39910058788921188</v>
      </c>
      <c r="E190" s="135">
        <f t="shared" si="14"/>
        <v>0.447153751993561</v>
      </c>
      <c r="F190" s="135">
        <f t="shared" si="14"/>
        <v>0.50705992501428687</v>
      </c>
      <c r="G190" s="135">
        <f t="shared" si="14"/>
        <v>0.549992365702064</v>
      </c>
      <c r="H190" s="135">
        <f t="shared" si="14"/>
        <v>0.58053050674742002</v>
      </c>
      <c r="I190" s="135">
        <f t="shared" si="14"/>
        <v>0.59734209036886943</v>
      </c>
      <c r="J190" s="135">
        <f t="shared" si="14"/>
        <v>0.59378247776071669</v>
      </c>
      <c r="K190" s="135">
        <f t="shared" si="14"/>
        <v>0.57449208766375037</v>
      </c>
    </row>
    <row r="191" spans="1:11" ht="14.5">
      <c r="A191" s="129" t="s">
        <v>2</v>
      </c>
      <c r="B191" s="135">
        <f t="shared" si="14"/>
        <v>4.5053370677387529E-3</v>
      </c>
      <c r="C191" s="135">
        <f t="shared" si="14"/>
        <v>8.7420489655505324E-3</v>
      </c>
      <c r="D191" s="135">
        <f t="shared" si="14"/>
        <v>1.4379335638894817E-2</v>
      </c>
      <c r="E191" s="135">
        <f t="shared" si="14"/>
        <v>2.2989861773358378E-2</v>
      </c>
      <c r="F191" s="135">
        <f t="shared" si="14"/>
        <v>3.5591545763576649E-2</v>
      </c>
      <c r="G191" s="135">
        <f t="shared" si="14"/>
        <v>5.0640815169187309E-2</v>
      </c>
      <c r="H191" s="135">
        <f t="shared" si="14"/>
        <v>7.251484003832058E-2</v>
      </c>
      <c r="I191" s="135">
        <f t="shared" si="14"/>
        <v>9.0375456357376135E-2</v>
      </c>
      <c r="J191" s="135">
        <f t="shared" si="14"/>
        <v>0.10935883883451269</v>
      </c>
      <c r="K191" s="135">
        <f t="shared" si="14"/>
        <v>0.12863541162536068</v>
      </c>
    </row>
    <row r="192" spans="1:11" ht="14.5">
      <c r="A192" s="129" t="s">
        <v>3</v>
      </c>
      <c r="B192" s="135">
        <f t="shared" si="14"/>
        <v>7.5307667696214456E-2</v>
      </c>
      <c r="C192" s="135">
        <f t="shared" si="14"/>
        <v>0.13257720056947897</v>
      </c>
      <c r="D192" s="135">
        <f t="shared" si="14"/>
        <v>0.16864882692278577</v>
      </c>
      <c r="E192" s="135">
        <f t="shared" si="14"/>
        <v>0.21303461720346925</v>
      </c>
      <c r="F192" s="135">
        <f t="shared" si="14"/>
        <v>0.25825326773701229</v>
      </c>
      <c r="G192" s="135">
        <f t="shared" si="14"/>
        <v>0.3103193384403109</v>
      </c>
      <c r="H192" s="135">
        <f t="shared" si="14"/>
        <v>0.34892459413538179</v>
      </c>
      <c r="I192" s="135">
        <f t="shared" si="14"/>
        <v>0.36793063902237211</v>
      </c>
      <c r="J192" s="135">
        <f t="shared" si="14"/>
        <v>0.37408423773593613</v>
      </c>
      <c r="K192" s="135">
        <f t="shared" si="14"/>
        <v>0.36112285597155153</v>
      </c>
    </row>
    <row r="193" spans="1:28" ht="14.5">
      <c r="A193" s="129" t="s">
        <v>4</v>
      </c>
      <c r="B193" s="135">
        <f t="shared" si="14"/>
        <v>1.7886433768089956E-2</v>
      </c>
      <c r="C193" s="135">
        <f t="shared" si="14"/>
        <v>3.3268229068348261E-2</v>
      </c>
      <c r="D193" s="135">
        <f t="shared" si="14"/>
        <v>4.6776756634271645E-2</v>
      </c>
      <c r="E193" s="135">
        <f t="shared" si="14"/>
        <v>6.9861884517172859E-2</v>
      </c>
      <c r="F193" s="135">
        <f t="shared" si="14"/>
        <v>9.4799426343481388E-2</v>
      </c>
      <c r="G193" s="135">
        <f t="shared" si="14"/>
        <v>0.11824634760482779</v>
      </c>
      <c r="H193" s="135">
        <f t="shared" si="14"/>
        <v>0.13843757052146147</v>
      </c>
      <c r="I193" s="135">
        <f t="shared" si="14"/>
        <v>0.15840619779190906</v>
      </c>
      <c r="J193" s="135">
        <f t="shared" si="14"/>
        <v>0.17842231491712968</v>
      </c>
      <c r="K193" s="135">
        <f t="shared" si="14"/>
        <v>0.19807562783952923</v>
      </c>
    </row>
    <row r="194" spans="1:28" ht="14.5">
      <c r="A194" s="129" t="s">
        <v>0</v>
      </c>
      <c r="B194" s="135">
        <f t="shared" si="14"/>
        <v>0.21176114740977511</v>
      </c>
      <c r="C194" s="135">
        <f t="shared" si="14"/>
        <v>0.3244352061285084</v>
      </c>
      <c r="D194" s="135">
        <f t="shared" si="14"/>
        <v>0.37285494398017888</v>
      </c>
      <c r="E194" s="135">
        <f t="shared" si="14"/>
        <v>0.41891826558216344</v>
      </c>
      <c r="F194" s="135">
        <f t="shared" si="14"/>
        <v>0.46131025807911036</v>
      </c>
      <c r="G194" s="135">
        <f t="shared" si="14"/>
        <v>0.4995112580304874</v>
      </c>
      <c r="H194" s="135">
        <f t="shared" si="14"/>
        <v>0.52703770095727587</v>
      </c>
      <c r="I194" s="135">
        <f t="shared" si="14"/>
        <v>0.54056437722115358</v>
      </c>
      <c r="J194" s="135">
        <f t="shared" si="14"/>
        <v>0.53528341607483554</v>
      </c>
      <c r="K194" s="135">
        <f t="shared" si="14"/>
        <v>0.51015683960518743</v>
      </c>
    </row>
    <row r="195" spans="1:28" ht="14.5">
      <c r="A195" s="129" t="s">
        <v>1</v>
      </c>
      <c r="B195" s="135">
        <f t="shared" si="14"/>
        <v>5.19881141039494E-2</v>
      </c>
      <c r="C195" s="135">
        <f t="shared" si="14"/>
        <v>7.5263023284085781E-2</v>
      </c>
      <c r="D195" s="135">
        <f t="shared" si="14"/>
        <v>8.0172137760974163E-2</v>
      </c>
      <c r="E195" s="135">
        <f t="shared" si="14"/>
        <v>8.3092370313037026E-2</v>
      </c>
      <c r="F195" s="135">
        <f t="shared" si="14"/>
        <v>8.547254521559855E-2</v>
      </c>
      <c r="G195" s="135">
        <f t="shared" si="14"/>
        <v>8.6135944503067066E-2</v>
      </c>
      <c r="H195" s="135">
        <f t="shared" si="14"/>
        <v>8.4967130725700904E-2</v>
      </c>
      <c r="I195" s="135">
        <f t="shared" si="14"/>
        <v>8.2058941973934055E-2</v>
      </c>
      <c r="J195" s="135">
        <f t="shared" si="14"/>
        <v>7.7724363304535568E-2</v>
      </c>
      <c r="K195" s="135">
        <f t="shared" si="14"/>
        <v>7.2676063361369669E-2</v>
      </c>
    </row>
    <row r="196" spans="1:28" ht="14.5">
      <c r="A196" s="129" t="s">
        <v>7</v>
      </c>
      <c r="B196" s="135">
        <f t="shared" si="14"/>
        <v>5.8710172072488354E-2</v>
      </c>
      <c r="C196" s="135">
        <f t="shared" si="14"/>
        <v>0.1204822355397826</v>
      </c>
      <c r="D196" s="135">
        <f t="shared" si="14"/>
        <v>0.16218202604836396</v>
      </c>
      <c r="E196" s="135">
        <f t="shared" si="14"/>
        <v>0.19652401752891052</v>
      </c>
      <c r="F196" s="135">
        <f t="shared" si="14"/>
        <v>0.22674747783340488</v>
      </c>
      <c r="G196" s="135">
        <f t="shared" si="14"/>
        <v>0.24951865331516881</v>
      </c>
      <c r="H196" s="135">
        <f t="shared" si="14"/>
        <v>0.27055996772062568</v>
      </c>
      <c r="I196" s="135">
        <f t="shared" si="14"/>
        <v>0.38219378255861536</v>
      </c>
      <c r="J196" s="135">
        <f t="shared" si="14"/>
        <v>0.40754720534987809</v>
      </c>
      <c r="K196" s="135">
        <f t="shared" si="14"/>
        <v>0.42893817246269589</v>
      </c>
    </row>
    <row r="197" spans="1:28" ht="14.5">
      <c r="A197" s="129" t="s">
        <v>8</v>
      </c>
      <c r="B197" s="135">
        <f t="shared" si="14"/>
        <v>1.0304915723115175E-2</v>
      </c>
      <c r="C197" s="135">
        <f t="shared" si="14"/>
        <v>2.5510150499192592E-2</v>
      </c>
      <c r="D197" s="135">
        <f t="shared" si="14"/>
        <v>5.4699469281545891E-2</v>
      </c>
      <c r="E197" s="135">
        <f t="shared" si="14"/>
        <v>0.12170135084776348</v>
      </c>
      <c r="F197" s="135">
        <f t="shared" si="14"/>
        <v>0.21168956397997982</v>
      </c>
      <c r="G197" s="135">
        <f t="shared" si="14"/>
        <v>0.34213432003718658</v>
      </c>
      <c r="H197" s="135">
        <f t="shared" si="14"/>
        <v>0.49149770069939475</v>
      </c>
      <c r="I197" s="135">
        <f t="shared" si="14"/>
        <v>0.87787784041721839</v>
      </c>
      <c r="J197" s="135">
        <f t="shared" si="14"/>
        <v>0.95629939649382245</v>
      </c>
      <c r="K197" s="135">
        <f t="shared" si="14"/>
        <v>0.95242306796917964</v>
      </c>
    </row>
    <row r="198" spans="1:28" ht="14.5">
      <c r="A198" s="143" t="s">
        <v>89</v>
      </c>
      <c r="B198" s="135">
        <f>SUM(B188:B197)</f>
        <v>0.67946312473870663</v>
      </c>
      <c r="C198" s="135">
        <f t="shared" ref="C198:K198" si="15">SUM(C188:C197)</f>
        <v>1.1221578318238308</v>
      </c>
      <c r="D198" s="135">
        <f t="shared" si="15"/>
        <v>1.3935059077554133</v>
      </c>
      <c r="E198" s="135">
        <f t="shared" si="15"/>
        <v>1.7339769811455632</v>
      </c>
      <c r="F198" s="135">
        <f t="shared" si="15"/>
        <v>2.1287203033823801</v>
      </c>
      <c r="G198" s="135">
        <f t="shared" si="15"/>
        <v>2.5445915426267165</v>
      </c>
      <c r="H198" s="135">
        <f t="shared" si="15"/>
        <v>2.9554938110206437</v>
      </c>
      <c r="I198" s="135">
        <f t="shared" si="15"/>
        <v>3.6620643913500444</v>
      </c>
      <c r="J198" s="135">
        <f t="shared" si="15"/>
        <v>4.1127179411081682</v>
      </c>
      <c r="K198" s="135">
        <f t="shared" si="15"/>
        <v>4.3308774500726148</v>
      </c>
    </row>
    <row r="200" spans="1:28" ht="14.5">
      <c r="A200" s="34" t="s">
        <v>42</v>
      </c>
      <c r="B200" s="35"/>
      <c r="C200" s="35"/>
      <c r="D200" s="35"/>
      <c r="E200" s="35"/>
      <c r="F200" s="35"/>
      <c r="G200" s="35"/>
      <c r="H200" s="35"/>
      <c r="I200" s="35"/>
      <c r="J200" s="35"/>
      <c r="K200" s="35"/>
      <c r="L200" s="35"/>
      <c r="M200" s="35"/>
      <c r="N200" s="35"/>
      <c r="O200" s="35"/>
      <c r="P200" s="35"/>
      <c r="Q200" s="35"/>
      <c r="R200" s="35"/>
      <c r="S200" s="35"/>
      <c r="T200" s="35"/>
      <c r="U200" s="35"/>
    </row>
    <row r="201" spans="1:28" hidden="1" outlineLevel="1"/>
    <row r="202" spans="1:28" hidden="1" outlineLevel="1">
      <c r="A202" t="s">
        <v>43</v>
      </c>
      <c r="P202" s="48"/>
    </row>
    <row r="203" spans="1:28" ht="14.5" hidden="1" outlineLevel="1">
      <c r="A203" s="38" t="s">
        <v>26</v>
      </c>
      <c r="B203" s="16"/>
      <c r="C203" s="16"/>
      <c r="D203" s="16"/>
      <c r="E203" s="16"/>
      <c r="F203" s="16"/>
      <c r="G203" s="16"/>
      <c r="H203" s="16"/>
      <c r="I203" s="16"/>
      <c r="J203" s="16"/>
      <c r="K203" s="16"/>
      <c r="L203" s="38"/>
      <c r="M203" s="25"/>
      <c r="N203" s="25"/>
      <c r="O203" s="49"/>
    </row>
    <row r="204" spans="1:28" ht="14.5" hidden="1" outlineLevel="1">
      <c r="B204" s="4">
        <v>2010</v>
      </c>
      <c r="C204" s="4">
        <v>2020</v>
      </c>
      <c r="D204" s="4">
        <v>2030</v>
      </c>
      <c r="E204" s="4">
        <v>2040</v>
      </c>
      <c r="F204" s="4">
        <v>2050</v>
      </c>
      <c r="G204" s="4">
        <v>2060</v>
      </c>
      <c r="H204" s="4">
        <v>2070</v>
      </c>
      <c r="I204" s="4">
        <v>2080</v>
      </c>
      <c r="J204" s="4">
        <v>2090</v>
      </c>
      <c r="K204" s="4">
        <v>2100</v>
      </c>
      <c r="L204" s="38"/>
      <c r="M204" s="29"/>
      <c r="N204" s="29"/>
      <c r="O204" s="51"/>
      <c r="AA204" s="1"/>
      <c r="AB204" s="1"/>
    </row>
    <row r="205" spans="1:28" ht="14.5" hidden="1" outlineLevel="1">
      <c r="A205" s="4" t="s">
        <v>5</v>
      </c>
      <c r="B205" s="1">
        <v>815.06040503764143</v>
      </c>
      <c r="C205" s="1">
        <v>842.55771518152039</v>
      </c>
      <c r="D205" s="1">
        <v>892.16051144284154</v>
      </c>
      <c r="E205" s="1">
        <v>983.88372063998963</v>
      </c>
      <c r="F205" s="1">
        <v>1114.8893064025042</v>
      </c>
      <c r="G205" s="1">
        <v>1400</v>
      </c>
      <c r="H205" s="1">
        <v>1700</v>
      </c>
      <c r="I205" s="1">
        <v>1900</v>
      </c>
      <c r="J205" s="1">
        <v>1754.0916813050587</v>
      </c>
      <c r="K205" s="1">
        <v>1665.3255746547352</v>
      </c>
      <c r="L205" s="38"/>
      <c r="M205" s="29"/>
      <c r="N205" s="29"/>
      <c r="O205" s="51"/>
      <c r="AA205" s="1"/>
      <c r="AB205" s="1"/>
    </row>
    <row r="206" spans="1:28" ht="14.5" hidden="1" outlineLevel="1">
      <c r="A206" s="4" t="s">
        <v>6</v>
      </c>
      <c r="B206" s="1">
        <v>1182.934522050637</v>
      </c>
      <c r="C206" s="1">
        <v>1646.7234024101631</v>
      </c>
      <c r="D206" s="1">
        <v>2021.1199593079564</v>
      </c>
      <c r="E206" s="1">
        <v>2163.6888897068075</v>
      </c>
      <c r="F206" s="1">
        <v>2247.3785973197473</v>
      </c>
      <c r="G206" s="1">
        <v>2281.5725785517334</v>
      </c>
      <c r="H206" s="1">
        <v>2292.569762692362</v>
      </c>
      <c r="I206" s="1">
        <v>2284.8045707989718</v>
      </c>
      <c r="J206" s="1">
        <v>2262.2448161851871</v>
      </c>
      <c r="K206" s="1">
        <v>2224.5143742222904</v>
      </c>
      <c r="L206" s="38"/>
      <c r="M206" s="29"/>
      <c r="N206" s="29"/>
      <c r="O206" s="51"/>
      <c r="AA206" s="1"/>
      <c r="AB206" s="1"/>
    </row>
    <row r="207" spans="1:28" ht="14.5" hidden="1" outlineLevel="1">
      <c r="A207" s="4" t="s">
        <v>11</v>
      </c>
      <c r="B207" s="1">
        <v>999.71368057150994</v>
      </c>
      <c r="C207" s="1">
        <v>1035.717435414706</v>
      </c>
      <c r="D207" s="1">
        <v>1082.3827866165639</v>
      </c>
      <c r="E207" s="1">
        <v>1085.8847163768719</v>
      </c>
      <c r="F207" s="1">
        <v>1027.22311398383</v>
      </c>
      <c r="G207" s="1">
        <v>960.45053257234474</v>
      </c>
      <c r="H207" s="1">
        <v>877.33143481486889</v>
      </c>
      <c r="I207" s="1">
        <v>772.17712712459456</v>
      </c>
      <c r="J207" s="1">
        <v>651.46304370711846</v>
      </c>
      <c r="K207" s="1">
        <v>607.93241520160802</v>
      </c>
      <c r="L207" s="38"/>
      <c r="M207" s="29"/>
      <c r="N207" s="29"/>
      <c r="O207" s="51"/>
      <c r="AA207" s="1"/>
      <c r="AB207" s="1"/>
    </row>
    <row r="208" spans="1:28" ht="14.5" hidden="1" outlineLevel="1">
      <c r="A208" s="4" t="s">
        <v>2</v>
      </c>
      <c r="B208" s="1">
        <v>1068.4849815682257</v>
      </c>
      <c r="C208" s="1">
        <v>1276.7199700226834</v>
      </c>
      <c r="D208" s="1">
        <v>1582.8868509265749</v>
      </c>
      <c r="E208" s="1">
        <v>1856.1166224841131</v>
      </c>
      <c r="F208" s="1">
        <v>1990.2124307257084</v>
      </c>
      <c r="G208" s="1">
        <v>1920.118627464909</v>
      </c>
      <c r="H208" s="1">
        <v>1625.7140265828625</v>
      </c>
      <c r="I208" s="1">
        <v>1264.9891244430262</v>
      </c>
      <c r="J208" s="1">
        <v>834.76024845222685</v>
      </c>
      <c r="K208" s="1">
        <v>341.51541657559255</v>
      </c>
      <c r="L208" s="38"/>
      <c r="M208" s="29"/>
      <c r="N208" s="29"/>
      <c r="O208" s="51"/>
      <c r="AA208" s="1"/>
      <c r="AB208" s="1"/>
    </row>
    <row r="209" spans="1:28" ht="14.5" hidden="1" outlineLevel="1">
      <c r="A209" s="4" t="s">
        <v>3</v>
      </c>
      <c r="B209" s="1">
        <v>2034.6839001561279</v>
      </c>
      <c r="C209" s="1">
        <v>1982.7574920343204</v>
      </c>
      <c r="D209" s="1">
        <v>1906.5592742659449</v>
      </c>
      <c r="E209" s="1">
        <v>1800.8578712000278</v>
      </c>
      <c r="F209" s="1">
        <v>1705.2138157545362</v>
      </c>
      <c r="G209" s="1">
        <v>1599.8962752218501</v>
      </c>
      <c r="H209" s="1">
        <v>1596.48963859731</v>
      </c>
      <c r="I209" s="1">
        <v>1593.0645393947193</v>
      </c>
      <c r="J209" s="1">
        <v>1594.9608569673755</v>
      </c>
      <c r="K209" s="1">
        <v>1569.9449682094082</v>
      </c>
      <c r="L209" s="38"/>
      <c r="M209" s="29"/>
      <c r="N209" s="29"/>
      <c r="O209" s="51"/>
      <c r="AA209" s="1"/>
      <c r="AB209" s="1"/>
    </row>
    <row r="210" spans="1:28" ht="14.5" hidden="1" outlineLevel="1">
      <c r="A210" s="4" t="s">
        <v>4</v>
      </c>
      <c r="B210" s="1">
        <v>2593.3258747916093</v>
      </c>
      <c r="C210" s="1">
        <v>2550.6481703828031</v>
      </c>
      <c r="D210" s="1">
        <v>2409.8137449197843</v>
      </c>
      <c r="E210" s="1">
        <v>2032.5105409999405</v>
      </c>
      <c r="F210" s="1">
        <v>1578.9018920145043</v>
      </c>
      <c r="G210" s="1">
        <v>1460.4746649872186</v>
      </c>
      <c r="H210" s="1">
        <v>1487.6796322550506</v>
      </c>
      <c r="I210" s="1">
        <v>1507.7990994363349</v>
      </c>
      <c r="J210" s="1">
        <v>1510.8963805374583</v>
      </c>
      <c r="K210" s="1">
        <v>1481.6335524070132</v>
      </c>
      <c r="L210" s="38"/>
      <c r="M210" s="29"/>
      <c r="N210" s="29"/>
      <c r="O210" s="51"/>
      <c r="AA210" s="1"/>
      <c r="AB210" s="1"/>
    </row>
    <row r="211" spans="1:28" ht="14.5" hidden="1" outlineLevel="1">
      <c r="A211" s="4" t="s">
        <v>0</v>
      </c>
      <c r="B211" s="1">
        <v>788.61619933507666</v>
      </c>
      <c r="C211" s="1">
        <v>791.31805112626478</v>
      </c>
      <c r="D211" s="1">
        <v>791.51779066193967</v>
      </c>
      <c r="E211" s="1">
        <v>789.52371000610344</v>
      </c>
      <c r="F211" s="1">
        <v>785.41067567453297</v>
      </c>
      <c r="G211" s="1">
        <v>779.58585487058747</v>
      </c>
      <c r="H211" s="1">
        <v>771.85091777037621</v>
      </c>
      <c r="I211" s="1">
        <v>762.75571562123787</v>
      </c>
      <c r="J211" s="1">
        <v>751.8862630669397</v>
      </c>
      <c r="K211" s="1">
        <v>739.1880324217434</v>
      </c>
      <c r="L211" s="38"/>
      <c r="M211" s="29"/>
      <c r="N211" s="29"/>
      <c r="O211" s="51"/>
      <c r="AA211" s="1"/>
      <c r="AB211" s="1"/>
    </row>
    <row r="212" spans="1:28" ht="14.5" hidden="1" outlineLevel="1">
      <c r="A212" s="4" t="s">
        <v>1</v>
      </c>
      <c r="B212" s="1">
        <v>1317.0185954048943</v>
      </c>
      <c r="C212" s="1">
        <v>1396.4365933877227</v>
      </c>
      <c r="D212" s="1">
        <v>1472.7260939191017</v>
      </c>
      <c r="E212" s="1">
        <v>1539.578837119454</v>
      </c>
      <c r="F212" s="1">
        <v>1604.2495402967947</v>
      </c>
      <c r="G212" s="1">
        <v>1656.9922728619999</v>
      </c>
      <c r="H212" s="1">
        <v>1706.9486530026631</v>
      </c>
      <c r="I212" s="1">
        <v>1751.1054501178244</v>
      </c>
      <c r="J212" s="1">
        <v>1791.7600706639728</v>
      </c>
      <c r="K212" s="1">
        <v>1828.4376010140591</v>
      </c>
      <c r="L212" s="38"/>
      <c r="M212" s="29"/>
      <c r="N212" s="29"/>
      <c r="O212" s="51"/>
      <c r="AA212" s="1"/>
      <c r="AB212" s="1"/>
    </row>
    <row r="213" spans="1:28" ht="14.5" hidden="1" outlineLevel="1">
      <c r="A213" s="4" t="s">
        <v>7</v>
      </c>
      <c r="B213" s="1">
        <v>2773.2061932572728</v>
      </c>
      <c r="C213" s="1">
        <v>2848.7177157390406</v>
      </c>
      <c r="D213" s="1">
        <v>2890.9318794391738</v>
      </c>
      <c r="E213" s="1">
        <v>2911.4056567278521</v>
      </c>
      <c r="F213" s="1">
        <v>2919.863751036326</v>
      </c>
      <c r="G213" s="1">
        <v>2916.7391073797953</v>
      </c>
      <c r="H213" s="1">
        <v>2904.171488998948</v>
      </c>
      <c r="I213" s="1">
        <v>2872.6288363084022</v>
      </c>
      <c r="J213" s="1">
        <v>2822.8989808747556</v>
      </c>
      <c r="K213" s="1">
        <v>2753.4187816489466</v>
      </c>
      <c r="L213" s="38"/>
      <c r="M213" s="29"/>
      <c r="N213" s="29"/>
      <c r="O213" s="51"/>
      <c r="AA213" s="1"/>
      <c r="AB213" s="1"/>
    </row>
    <row r="214" spans="1:28" ht="14.5" hidden="1" outlineLevel="1">
      <c r="A214" s="4" t="s">
        <v>8</v>
      </c>
      <c r="B214" s="1">
        <v>1732.8111677348386</v>
      </c>
      <c r="C214" s="1">
        <v>2002.8379355734598</v>
      </c>
      <c r="D214" s="1">
        <v>2217.6185411932684</v>
      </c>
      <c r="E214" s="1">
        <v>2358.9649653586471</v>
      </c>
      <c r="F214" s="1">
        <v>2469.0310552044753</v>
      </c>
      <c r="G214" s="1">
        <v>2509.2898762299419</v>
      </c>
      <c r="H214" s="1">
        <v>2475.0749848419619</v>
      </c>
      <c r="I214" s="1">
        <v>2423.2978970350664</v>
      </c>
      <c r="J214" s="1">
        <v>2324.3224399193723</v>
      </c>
      <c r="K214" s="1">
        <v>2183.0093602822608</v>
      </c>
      <c r="L214" s="38"/>
      <c r="M214" s="29"/>
      <c r="N214" s="29"/>
      <c r="O214" s="51"/>
      <c r="Q214" s="1"/>
      <c r="R214" s="1"/>
      <c r="S214" s="1"/>
      <c r="T214" s="1"/>
      <c r="U214" s="1"/>
      <c r="V214" s="1"/>
      <c r="W214" s="1"/>
      <c r="X214" s="1"/>
      <c r="Y214" s="1"/>
      <c r="Z214" s="1"/>
    </row>
    <row r="215" spans="1:28" hidden="1" outlineLevel="1"/>
    <row r="216" spans="1:28" ht="14.5" hidden="1" outlineLevel="1">
      <c r="A216" t="s">
        <v>44</v>
      </c>
      <c r="O216" t="s">
        <v>44</v>
      </c>
    </row>
    <row r="217" spans="1:28" ht="14.5" hidden="1" outlineLevel="1">
      <c r="A217" t="s">
        <v>34</v>
      </c>
      <c r="B217">
        <v>0.3</v>
      </c>
      <c r="C217">
        <v>0.3</v>
      </c>
      <c r="D217">
        <v>0.3</v>
      </c>
      <c r="E217">
        <v>0.3</v>
      </c>
      <c r="F217">
        <v>0.3</v>
      </c>
      <c r="G217">
        <v>0.3</v>
      </c>
      <c r="H217">
        <v>0.3</v>
      </c>
      <c r="I217">
        <v>0.3</v>
      </c>
      <c r="J217">
        <v>0.3</v>
      </c>
      <c r="K217">
        <v>0.3</v>
      </c>
      <c r="L217" s="8" t="s">
        <v>144</v>
      </c>
      <c r="M217" s="103" t="s">
        <v>145</v>
      </c>
      <c r="N217" s="26"/>
      <c r="O217" t="s">
        <v>34</v>
      </c>
      <c r="P217">
        <v>0.3</v>
      </c>
      <c r="Q217">
        <v>0.3</v>
      </c>
      <c r="R217">
        <v>0.3</v>
      </c>
      <c r="S217">
        <v>0.3</v>
      </c>
      <c r="T217">
        <v>0.3</v>
      </c>
      <c r="U217">
        <v>0.3</v>
      </c>
      <c r="V217">
        <v>0.3</v>
      </c>
      <c r="W217">
        <v>0.3</v>
      </c>
      <c r="X217">
        <v>0.3</v>
      </c>
      <c r="Y217">
        <v>0.3</v>
      </c>
      <c r="Z217" s="8"/>
      <c r="AA217" s="103"/>
    </row>
    <row r="218" spans="1:28" ht="14.5" hidden="1" outlineLevel="1">
      <c r="A218" s="21"/>
      <c r="B218" s="72">
        <v>2010</v>
      </c>
      <c r="C218" s="72">
        <v>2020</v>
      </c>
      <c r="D218" s="72">
        <v>2030</v>
      </c>
      <c r="E218" s="72">
        <v>2040</v>
      </c>
      <c r="F218" s="72">
        <v>2050</v>
      </c>
      <c r="G218" s="72">
        <v>2060</v>
      </c>
      <c r="H218" s="72">
        <v>2070</v>
      </c>
      <c r="I218" s="72">
        <v>2080</v>
      </c>
      <c r="J218" s="72">
        <v>2090</v>
      </c>
      <c r="K218" s="72">
        <v>2100</v>
      </c>
      <c r="M218" s="104"/>
      <c r="N218" s="36"/>
      <c r="O218" s="21"/>
      <c r="P218" s="72">
        <v>2010</v>
      </c>
      <c r="Q218" s="72">
        <v>2020</v>
      </c>
      <c r="R218" s="72">
        <v>2030</v>
      </c>
      <c r="S218" s="72">
        <v>2040</v>
      </c>
      <c r="T218" s="72">
        <v>2050</v>
      </c>
      <c r="U218" s="72">
        <v>2060</v>
      </c>
      <c r="V218" s="72">
        <v>2070</v>
      </c>
      <c r="W218" s="72">
        <v>2080</v>
      </c>
      <c r="X218" s="72">
        <v>2090</v>
      </c>
      <c r="Y218" s="72">
        <v>2100</v>
      </c>
      <c r="AA218" s="104"/>
    </row>
    <row r="219" spans="1:28" ht="14.5" hidden="1" outlineLevel="1">
      <c r="A219" s="21" t="s">
        <v>5</v>
      </c>
      <c r="B219" s="44">
        <v>0.52135821405973515</v>
      </c>
      <c r="C219" s="44">
        <f t="shared" ref="C219:C228" si="16">B219*(1-C$217/100)^10</f>
        <v>0.50592693735048078</v>
      </c>
      <c r="D219" s="44">
        <f t="shared" ref="D219:G228" si="17">$L219*D$1005+$M219</f>
        <v>0.50197132179580861</v>
      </c>
      <c r="E219" s="44">
        <f t="shared" si="17"/>
        <v>0.49801570624113656</v>
      </c>
      <c r="F219" s="44">
        <f t="shared" si="17"/>
        <v>0.49406009068646439</v>
      </c>
      <c r="G219" s="44">
        <f t="shared" si="17"/>
        <v>0.49010447513179223</v>
      </c>
      <c r="H219" s="44">
        <f>$V$229</f>
        <v>0.48614885957712017</v>
      </c>
      <c r="I219" s="44">
        <f t="shared" ref="I219:K228" si="18">H219*(1-I$217/100)^10</f>
        <v>0.47175971719532689</v>
      </c>
      <c r="J219" s="44">
        <f t="shared" si="18"/>
        <v>0.45779646785926376</v>
      </c>
      <c r="K219" s="44">
        <f t="shared" si="18"/>
        <v>0.44424650589156728</v>
      </c>
      <c r="L219">
        <f t="shared" ref="L219:L228" si="19">(H219-C219)/(H$1005-C$1005)</f>
        <v>-3.9556155546721205E-4</v>
      </c>
      <c r="M219" s="105">
        <f t="shared" ref="M219:M228" si="20">H219-L219*H$1005</f>
        <v>1.3049612793942491</v>
      </c>
      <c r="N219" s="36"/>
      <c r="O219" s="21" t="s">
        <v>5</v>
      </c>
      <c r="P219" s="44">
        <v>0.52135821405973515</v>
      </c>
      <c r="Q219" s="44">
        <f>P219*(1-Q$217/100)^10</f>
        <v>0.50592693735048078</v>
      </c>
      <c r="R219" s="44">
        <f t="shared" ref="R219:Y219" si="21">Q219*(1-R$217/100)^10</f>
        <v>0.49095239901122995</v>
      </c>
      <c r="S219" s="44">
        <f t="shared" si="21"/>
        <v>0.47642108039783121</v>
      </c>
      <c r="T219" s="44">
        <f t="shared" si="21"/>
        <v>0.4623198629939782</v>
      </c>
      <c r="U219" s="44">
        <f t="shared" si="21"/>
        <v>0.44863601656813629</v>
      </c>
      <c r="V219" s="44">
        <f t="shared" si="21"/>
        <v>0.43535718768100318</v>
      </c>
      <c r="W219" s="44">
        <f t="shared" si="21"/>
        <v>0.4224713885331286</v>
      </c>
      <c r="X219" s="44">
        <f t="shared" si="21"/>
        <v>0.40996698614262428</v>
      </c>
      <c r="Y219" s="44">
        <f t="shared" si="21"/>
        <v>0.39783269184319459</v>
      </c>
      <c r="AA219" s="105"/>
    </row>
    <row r="220" spans="1:28" ht="14.5" hidden="1" outlineLevel="1">
      <c r="A220" s="21" t="s">
        <v>6</v>
      </c>
      <c r="B220" s="44">
        <v>0.52135821405973515</v>
      </c>
      <c r="C220" s="44">
        <f t="shared" si="16"/>
        <v>0.50592693735048078</v>
      </c>
      <c r="D220" s="44">
        <f t="shared" si="17"/>
        <v>0.50197132179580861</v>
      </c>
      <c r="E220" s="44">
        <f t="shared" si="17"/>
        <v>0.49801570624113656</v>
      </c>
      <c r="F220" s="44">
        <f t="shared" si="17"/>
        <v>0.49406009068646439</v>
      </c>
      <c r="G220" s="44">
        <f t="shared" si="17"/>
        <v>0.49010447513179223</v>
      </c>
      <c r="H220" s="44">
        <f t="shared" ref="H220:H228" si="22">$V$229</f>
        <v>0.48614885957712017</v>
      </c>
      <c r="I220" s="44">
        <f t="shared" si="18"/>
        <v>0.47175971719532689</v>
      </c>
      <c r="J220" s="44">
        <f t="shared" si="18"/>
        <v>0.45779646785926376</v>
      </c>
      <c r="K220" s="44">
        <f t="shared" si="18"/>
        <v>0.44424650589156728</v>
      </c>
      <c r="L220">
        <f t="shared" si="19"/>
        <v>-3.9556155546721205E-4</v>
      </c>
      <c r="M220" s="105">
        <f t="shared" si="20"/>
        <v>1.3049612793942491</v>
      </c>
      <c r="N220" s="36"/>
      <c r="O220" s="21" t="s">
        <v>6</v>
      </c>
      <c r="P220" s="44">
        <v>0.52135821405973515</v>
      </c>
      <c r="Q220" s="44">
        <f t="shared" ref="Q220:Y228" si="23">P220*(1-Q$217/100)^10</f>
        <v>0.50592693735048078</v>
      </c>
      <c r="R220" s="44">
        <f t="shared" si="23"/>
        <v>0.49095239901122995</v>
      </c>
      <c r="S220" s="44">
        <f t="shared" si="23"/>
        <v>0.47642108039783121</v>
      </c>
      <c r="T220" s="44">
        <f t="shared" si="23"/>
        <v>0.4623198629939782</v>
      </c>
      <c r="U220" s="44">
        <f t="shared" si="23"/>
        <v>0.44863601656813629</v>
      </c>
      <c r="V220" s="44">
        <f t="shared" si="23"/>
        <v>0.43535718768100318</v>
      </c>
      <c r="W220" s="44">
        <f t="shared" si="23"/>
        <v>0.4224713885331286</v>
      </c>
      <c r="X220" s="44">
        <f t="shared" si="23"/>
        <v>0.40996698614262428</v>
      </c>
      <c r="Y220" s="44">
        <f t="shared" si="23"/>
        <v>0.39783269184319459</v>
      </c>
      <c r="AA220" s="105"/>
    </row>
    <row r="221" spans="1:28" ht="14.5" hidden="1" outlineLevel="1">
      <c r="A221" s="21" t="s">
        <v>11</v>
      </c>
      <c r="B221" s="44">
        <v>0.60825124973635769</v>
      </c>
      <c r="C221" s="44">
        <f t="shared" si="16"/>
        <v>0.59024809357556096</v>
      </c>
      <c r="D221" s="44">
        <f t="shared" si="17"/>
        <v>0.56942824677587289</v>
      </c>
      <c r="E221" s="44">
        <f t="shared" si="17"/>
        <v>0.54860839997618438</v>
      </c>
      <c r="F221" s="44">
        <f t="shared" si="17"/>
        <v>0.52778855317649676</v>
      </c>
      <c r="G221" s="44">
        <f t="shared" si="17"/>
        <v>0.50696870637680824</v>
      </c>
      <c r="H221" s="44">
        <f t="shared" si="22"/>
        <v>0.48614885957712017</v>
      </c>
      <c r="I221" s="44">
        <f t="shared" si="18"/>
        <v>0.47175971719532689</v>
      </c>
      <c r="J221" s="44">
        <f t="shared" si="18"/>
        <v>0.45779646785926376</v>
      </c>
      <c r="K221" s="44">
        <f t="shared" si="18"/>
        <v>0.44424650589156728</v>
      </c>
      <c r="L221">
        <f t="shared" si="19"/>
        <v>-2.0819846799688159E-3</v>
      </c>
      <c r="M221" s="105">
        <f t="shared" si="20"/>
        <v>4.7958571471125691</v>
      </c>
      <c r="N221" s="36"/>
      <c r="O221" s="21" t="s">
        <v>11</v>
      </c>
      <c r="P221" s="44">
        <v>0.60825124973635769</v>
      </c>
      <c r="Q221" s="44">
        <f t="shared" si="23"/>
        <v>0.59024809357556096</v>
      </c>
      <c r="R221" s="44">
        <f t="shared" si="23"/>
        <v>0.57277779884643498</v>
      </c>
      <c r="S221" s="44">
        <f t="shared" si="23"/>
        <v>0.55582459379746985</v>
      </c>
      <c r="T221" s="44">
        <f t="shared" si="23"/>
        <v>0.53937317349297464</v>
      </c>
      <c r="U221" s="44">
        <f t="shared" si="23"/>
        <v>0.52340868599615908</v>
      </c>
      <c r="V221" s="44">
        <f t="shared" si="23"/>
        <v>0.50791671896117052</v>
      </c>
      <c r="W221" s="44">
        <f t="shared" si="23"/>
        <v>0.49288328662198355</v>
      </c>
      <c r="X221" s="44">
        <f t="shared" si="23"/>
        <v>0.47829481716639516</v>
      </c>
      <c r="Y221" s="44">
        <f t="shared" si="23"/>
        <v>0.4641381404837272</v>
      </c>
      <c r="AA221" s="105"/>
    </row>
    <row r="222" spans="1:28" ht="14.5" hidden="1" outlineLevel="1">
      <c r="A222" s="21" t="s">
        <v>2</v>
      </c>
      <c r="B222" s="44">
        <v>0.60825124973635769</v>
      </c>
      <c r="C222" s="44">
        <f t="shared" si="16"/>
        <v>0.59024809357556096</v>
      </c>
      <c r="D222" s="44">
        <f t="shared" si="17"/>
        <v>0.56942824677587289</v>
      </c>
      <c r="E222" s="44">
        <f t="shared" si="17"/>
        <v>0.54860839997618438</v>
      </c>
      <c r="F222" s="44">
        <f t="shared" si="17"/>
        <v>0.52778855317649676</v>
      </c>
      <c r="G222" s="44">
        <f t="shared" si="17"/>
        <v>0.50696870637680824</v>
      </c>
      <c r="H222" s="44">
        <f t="shared" si="22"/>
        <v>0.48614885957712017</v>
      </c>
      <c r="I222" s="44">
        <f t="shared" si="18"/>
        <v>0.47175971719532689</v>
      </c>
      <c r="J222" s="44">
        <f t="shared" si="18"/>
        <v>0.45779646785926376</v>
      </c>
      <c r="K222" s="44">
        <f t="shared" si="18"/>
        <v>0.44424650589156728</v>
      </c>
      <c r="L222">
        <f t="shared" si="19"/>
        <v>-2.0819846799688159E-3</v>
      </c>
      <c r="M222" s="105">
        <f t="shared" si="20"/>
        <v>4.7958571471125691</v>
      </c>
      <c r="N222" s="36"/>
      <c r="O222" s="21" t="s">
        <v>2</v>
      </c>
      <c r="P222" s="44">
        <v>0.60825124973635769</v>
      </c>
      <c r="Q222" s="44">
        <f t="shared" si="23"/>
        <v>0.59024809357556096</v>
      </c>
      <c r="R222" s="44">
        <f t="shared" si="23"/>
        <v>0.57277779884643498</v>
      </c>
      <c r="S222" s="44">
        <f t="shared" si="23"/>
        <v>0.55582459379746985</v>
      </c>
      <c r="T222" s="44">
        <f t="shared" si="23"/>
        <v>0.53937317349297464</v>
      </c>
      <c r="U222" s="44">
        <f t="shared" si="23"/>
        <v>0.52340868599615908</v>
      </c>
      <c r="V222" s="44">
        <f t="shared" si="23"/>
        <v>0.50791671896117052</v>
      </c>
      <c r="W222" s="44">
        <f t="shared" si="23"/>
        <v>0.49288328662198355</v>
      </c>
      <c r="X222" s="44">
        <f t="shared" si="23"/>
        <v>0.47829481716639516</v>
      </c>
      <c r="Y222" s="44">
        <f t="shared" si="23"/>
        <v>0.4641381404837272</v>
      </c>
      <c r="AA222" s="105"/>
    </row>
    <row r="223" spans="1:28" ht="14.5" hidden="1" outlineLevel="1">
      <c r="A223" s="21" t="s">
        <v>3</v>
      </c>
      <c r="B223" s="44">
        <v>0.52135821405973515</v>
      </c>
      <c r="C223" s="44">
        <f t="shared" si="16"/>
        <v>0.50592693735048078</v>
      </c>
      <c r="D223" s="44">
        <f t="shared" si="17"/>
        <v>0.50197132179580861</v>
      </c>
      <c r="E223" s="44">
        <f t="shared" si="17"/>
        <v>0.49801570624113656</v>
      </c>
      <c r="F223" s="44">
        <f t="shared" si="17"/>
        <v>0.49406009068646439</v>
      </c>
      <c r="G223" s="44">
        <f t="shared" si="17"/>
        <v>0.49010447513179223</v>
      </c>
      <c r="H223" s="44">
        <f t="shared" si="22"/>
        <v>0.48614885957712017</v>
      </c>
      <c r="I223" s="44">
        <f t="shared" si="18"/>
        <v>0.47175971719532689</v>
      </c>
      <c r="J223" s="44">
        <f t="shared" si="18"/>
        <v>0.45779646785926376</v>
      </c>
      <c r="K223" s="44">
        <f t="shared" si="18"/>
        <v>0.44424650589156728</v>
      </c>
      <c r="L223">
        <f t="shared" si="19"/>
        <v>-3.9556155546721205E-4</v>
      </c>
      <c r="M223" s="105">
        <f t="shared" si="20"/>
        <v>1.3049612793942491</v>
      </c>
      <c r="N223" s="36"/>
      <c r="O223" s="21" t="s">
        <v>3</v>
      </c>
      <c r="P223" s="44">
        <v>0.52135821405973515</v>
      </c>
      <c r="Q223" s="44">
        <f t="shared" si="23"/>
        <v>0.50592693735048078</v>
      </c>
      <c r="R223" s="44">
        <f t="shared" si="23"/>
        <v>0.49095239901122995</v>
      </c>
      <c r="S223" s="44">
        <f t="shared" si="23"/>
        <v>0.47642108039783121</v>
      </c>
      <c r="T223" s="44">
        <f t="shared" si="23"/>
        <v>0.4623198629939782</v>
      </c>
      <c r="U223" s="44">
        <f t="shared" si="23"/>
        <v>0.44863601656813629</v>
      </c>
      <c r="V223" s="44">
        <f t="shared" si="23"/>
        <v>0.43535718768100318</v>
      </c>
      <c r="W223" s="44">
        <f t="shared" si="23"/>
        <v>0.4224713885331286</v>
      </c>
      <c r="X223" s="44">
        <f t="shared" si="23"/>
        <v>0.40996698614262428</v>
      </c>
      <c r="Y223" s="44">
        <f t="shared" si="23"/>
        <v>0.39783269184319459</v>
      </c>
      <c r="AA223" s="105"/>
    </row>
    <row r="224" spans="1:28" ht="14.5" hidden="1" outlineLevel="1">
      <c r="A224" s="21" t="s">
        <v>4</v>
      </c>
      <c r="B224" s="44">
        <v>0.52135821405973515</v>
      </c>
      <c r="C224" s="44">
        <f t="shared" si="16"/>
        <v>0.50592693735048078</v>
      </c>
      <c r="D224" s="44">
        <f t="shared" si="17"/>
        <v>0.50197132179580861</v>
      </c>
      <c r="E224" s="44">
        <f t="shared" si="17"/>
        <v>0.49801570624113656</v>
      </c>
      <c r="F224" s="44">
        <f t="shared" si="17"/>
        <v>0.49406009068646439</v>
      </c>
      <c r="G224" s="44">
        <f t="shared" si="17"/>
        <v>0.49010447513179223</v>
      </c>
      <c r="H224" s="44">
        <f t="shared" si="22"/>
        <v>0.48614885957712017</v>
      </c>
      <c r="I224" s="44">
        <f t="shared" si="18"/>
        <v>0.47175971719532689</v>
      </c>
      <c r="J224" s="44">
        <f t="shared" si="18"/>
        <v>0.45779646785926376</v>
      </c>
      <c r="K224" s="44">
        <f t="shared" si="18"/>
        <v>0.44424650589156728</v>
      </c>
      <c r="L224">
        <f t="shared" si="19"/>
        <v>-3.9556155546721205E-4</v>
      </c>
      <c r="M224" s="105">
        <f t="shared" si="20"/>
        <v>1.3049612793942491</v>
      </c>
      <c r="N224" s="36"/>
      <c r="O224" s="21" t="s">
        <v>4</v>
      </c>
      <c r="P224" s="44">
        <v>0.52135821405973515</v>
      </c>
      <c r="Q224" s="44">
        <f t="shared" si="23"/>
        <v>0.50592693735048078</v>
      </c>
      <c r="R224" s="44">
        <f t="shared" si="23"/>
        <v>0.49095239901122995</v>
      </c>
      <c r="S224" s="44">
        <f t="shared" si="23"/>
        <v>0.47642108039783121</v>
      </c>
      <c r="T224" s="44">
        <f t="shared" si="23"/>
        <v>0.4623198629939782</v>
      </c>
      <c r="U224" s="44">
        <f t="shared" si="23"/>
        <v>0.44863601656813629</v>
      </c>
      <c r="V224" s="44">
        <f t="shared" si="23"/>
        <v>0.43535718768100318</v>
      </c>
      <c r="W224" s="44">
        <f t="shared" si="23"/>
        <v>0.4224713885331286</v>
      </c>
      <c r="X224" s="44">
        <f t="shared" si="23"/>
        <v>0.40996698614262428</v>
      </c>
      <c r="Y224" s="44">
        <f t="shared" si="23"/>
        <v>0.39783269184319459</v>
      </c>
      <c r="AA224" s="105"/>
    </row>
    <row r="225" spans="1:27" ht="14.5" hidden="1" outlineLevel="1">
      <c r="A225" s="21" t="s">
        <v>0</v>
      </c>
      <c r="B225" s="44">
        <v>0.86893035676622532</v>
      </c>
      <c r="C225" s="44">
        <f t="shared" si="16"/>
        <v>0.84321156225080141</v>
      </c>
      <c r="D225" s="44">
        <f t="shared" si="17"/>
        <v>0.77179902171606507</v>
      </c>
      <c r="E225" s="44">
        <f t="shared" si="17"/>
        <v>0.7003864811813294</v>
      </c>
      <c r="F225" s="44">
        <f t="shared" si="17"/>
        <v>0.62897394064659373</v>
      </c>
      <c r="G225" s="44">
        <f t="shared" si="17"/>
        <v>0.55756140011185629</v>
      </c>
      <c r="H225" s="44">
        <f t="shared" si="22"/>
        <v>0.48614885957712017</v>
      </c>
      <c r="I225" s="44">
        <f t="shared" si="18"/>
        <v>0.47175971719532689</v>
      </c>
      <c r="J225" s="44">
        <f t="shared" si="18"/>
        <v>0.45779646785926376</v>
      </c>
      <c r="K225" s="44">
        <f t="shared" si="18"/>
        <v>0.44424650589156728</v>
      </c>
      <c r="L225">
        <f t="shared" si="19"/>
        <v>-7.1412540534736245E-3</v>
      </c>
      <c r="M225" s="105">
        <f t="shared" si="20"/>
        <v>15.268544750267523</v>
      </c>
      <c r="N225" s="36"/>
      <c r="O225" s="21" t="s">
        <v>0</v>
      </c>
      <c r="P225" s="44">
        <v>0.86893035676622532</v>
      </c>
      <c r="Q225" s="44">
        <f t="shared" si="23"/>
        <v>0.84321156225080141</v>
      </c>
      <c r="R225" s="44">
        <f t="shared" si="23"/>
        <v>0.81825399835204993</v>
      </c>
      <c r="S225" s="44">
        <f t="shared" si="23"/>
        <v>0.79403513399638537</v>
      </c>
      <c r="T225" s="44">
        <f t="shared" si="23"/>
        <v>0.77053310498996375</v>
      </c>
      <c r="U225" s="44">
        <f t="shared" si="23"/>
        <v>0.7477266942802272</v>
      </c>
      <c r="V225" s="44">
        <f t="shared" si="23"/>
        <v>0.725595312801672</v>
      </c>
      <c r="W225" s="44">
        <f t="shared" si="23"/>
        <v>0.70411898088854774</v>
      </c>
      <c r="X225" s="44">
        <f t="shared" si="23"/>
        <v>0.68327831023770724</v>
      </c>
      <c r="Y225" s="44">
        <f t="shared" si="23"/>
        <v>0.66305448640532449</v>
      </c>
      <c r="AA225" s="105"/>
    </row>
    <row r="226" spans="1:27" ht="14.5" hidden="1" outlineLevel="1">
      <c r="A226" s="21" t="s">
        <v>1</v>
      </c>
      <c r="B226" s="44">
        <v>0.60825124973635769</v>
      </c>
      <c r="C226" s="44">
        <f t="shared" si="16"/>
        <v>0.59024809357556096</v>
      </c>
      <c r="D226" s="44">
        <f t="shared" si="17"/>
        <v>0.56942824677587289</v>
      </c>
      <c r="E226" s="44">
        <f t="shared" si="17"/>
        <v>0.54860839997618438</v>
      </c>
      <c r="F226" s="44">
        <f t="shared" si="17"/>
        <v>0.52778855317649676</v>
      </c>
      <c r="G226" s="44">
        <f t="shared" si="17"/>
        <v>0.50696870637680824</v>
      </c>
      <c r="H226" s="44">
        <f t="shared" si="22"/>
        <v>0.48614885957712017</v>
      </c>
      <c r="I226" s="44">
        <f t="shared" si="18"/>
        <v>0.47175971719532689</v>
      </c>
      <c r="J226" s="44">
        <f t="shared" si="18"/>
        <v>0.45779646785926376</v>
      </c>
      <c r="K226" s="44">
        <f t="shared" si="18"/>
        <v>0.44424650589156728</v>
      </c>
      <c r="L226">
        <f t="shared" si="19"/>
        <v>-2.0819846799688159E-3</v>
      </c>
      <c r="M226" s="105">
        <f t="shared" si="20"/>
        <v>4.7958571471125691</v>
      </c>
      <c r="N226" s="36"/>
      <c r="O226" s="21" t="s">
        <v>1</v>
      </c>
      <c r="P226" s="44">
        <v>0.60825124973635769</v>
      </c>
      <c r="Q226" s="44">
        <f t="shared" si="23"/>
        <v>0.59024809357556096</v>
      </c>
      <c r="R226" s="44">
        <f t="shared" si="23"/>
        <v>0.57277779884643498</v>
      </c>
      <c r="S226" s="44">
        <f t="shared" si="23"/>
        <v>0.55582459379746985</v>
      </c>
      <c r="T226" s="44">
        <f t="shared" si="23"/>
        <v>0.53937317349297464</v>
      </c>
      <c r="U226" s="44">
        <f t="shared" si="23"/>
        <v>0.52340868599615908</v>
      </c>
      <c r="V226" s="44">
        <f t="shared" si="23"/>
        <v>0.50791671896117052</v>
      </c>
      <c r="W226" s="44">
        <f t="shared" si="23"/>
        <v>0.49288328662198355</v>
      </c>
      <c r="X226" s="44">
        <f t="shared" si="23"/>
        <v>0.47829481716639516</v>
      </c>
      <c r="Y226" s="44">
        <f t="shared" si="23"/>
        <v>0.4641381404837272</v>
      </c>
      <c r="AA226" s="105"/>
    </row>
    <row r="227" spans="1:27" ht="14.5" hidden="1" outlineLevel="1">
      <c r="A227" s="21" t="s">
        <v>7</v>
      </c>
      <c r="B227" s="44">
        <v>0.52135821405973515</v>
      </c>
      <c r="C227" s="44">
        <f t="shared" si="16"/>
        <v>0.50592693735048078</v>
      </c>
      <c r="D227" s="44">
        <f t="shared" si="17"/>
        <v>0.50197132179580861</v>
      </c>
      <c r="E227" s="44">
        <f t="shared" si="17"/>
        <v>0.49801570624113656</v>
      </c>
      <c r="F227" s="44">
        <f t="shared" si="17"/>
        <v>0.49406009068646439</v>
      </c>
      <c r="G227" s="44">
        <f t="shared" si="17"/>
        <v>0.49010447513179223</v>
      </c>
      <c r="H227" s="44">
        <f t="shared" si="22"/>
        <v>0.48614885957712017</v>
      </c>
      <c r="I227" s="44">
        <f t="shared" si="18"/>
        <v>0.47175971719532689</v>
      </c>
      <c r="J227" s="44">
        <f t="shared" si="18"/>
        <v>0.45779646785926376</v>
      </c>
      <c r="K227" s="44">
        <f t="shared" si="18"/>
        <v>0.44424650589156728</v>
      </c>
      <c r="L227">
        <f t="shared" si="19"/>
        <v>-3.9556155546721205E-4</v>
      </c>
      <c r="M227" s="105">
        <f t="shared" si="20"/>
        <v>1.3049612793942491</v>
      </c>
      <c r="N227" s="36"/>
      <c r="O227" s="21" t="s">
        <v>7</v>
      </c>
      <c r="P227" s="44">
        <v>0.52135821405973515</v>
      </c>
      <c r="Q227" s="44">
        <f t="shared" si="23"/>
        <v>0.50592693735048078</v>
      </c>
      <c r="R227" s="44">
        <f t="shared" si="23"/>
        <v>0.49095239901122995</v>
      </c>
      <c r="S227" s="44">
        <f t="shared" si="23"/>
        <v>0.47642108039783121</v>
      </c>
      <c r="T227" s="44">
        <f t="shared" si="23"/>
        <v>0.4623198629939782</v>
      </c>
      <c r="U227" s="44">
        <f t="shared" si="23"/>
        <v>0.44863601656813629</v>
      </c>
      <c r="V227" s="44">
        <f t="shared" si="23"/>
        <v>0.43535718768100318</v>
      </c>
      <c r="W227" s="44">
        <f t="shared" si="23"/>
        <v>0.4224713885331286</v>
      </c>
      <c r="X227" s="44">
        <f t="shared" si="23"/>
        <v>0.40996698614262428</v>
      </c>
      <c r="Y227" s="44">
        <f t="shared" si="23"/>
        <v>0.39783269184319459</v>
      </c>
      <c r="AA227" s="105"/>
    </row>
    <row r="228" spans="1:27" ht="14.5" hidden="1" outlineLevel="1">
      <c r="A228" s="21" t="s">
        <v>8</v>
      </c>
      <c r="B228" s="44">
        <v>0.52135821405973515</v>
      </c>
      <c r="C228" s="44">
        <f t="shared" si="16"/>
        <v>0.50592693735048078</v>
      </c>
      <c r="D228" s="44">
        <f t="shared" si="17"/>
        <v>0.50197132179580861</v>
      </c>
      <c r="E228" s="44">
        <f t="shared" si="17"/>
        <v>0.49801570624113656</v>
      </c>
      <c r="F228" s="44">
        <f t="shared" si="17"/>
        <v>0.49406009068646439</v>
      </c>
      <c r="G228" s="44">
        <f t="shared" si="17"/>
        <v>0.49010447513179223</v>
      </c>
      <c r="H228" s="44">
        <f t="shared" si="22"/>
        <v>0.48614885957712017</v>
      </c>
      <c r="I228" s="44">
        <f t="shared" si="18"/>
        <v>0.47175971719532689</v>
      </c>
      <c r="J228" s="44">
        <f t="shared" si="18"/>
        <v>0.45779646785926376</v>
      </c>
      <c r="K228" s="44">
        <f t="shared" si="18"/>
        <v>0.44424650589156728</v>
      </c>
      <c r="L228">
        <f t="shared" si="19"/>
        <v>-3.9556155546721205E-4</v>
      </c>
      <c r="M228" s="105">
        <f t="shared" si="20"/>
        <v>1.3049612793942491</v>
      </c>
      <c r="N228" s="36"/>
      <c r="O228" s="21" t="s">
        <v>8</v>
      </c>
      <c r="P228" s="44">
        <v>0.52135821405973515</v>
      </c>
      <c r="Q228" s="44">
        <f t="shared" si="23"/>
        <v>0.50592693735048078</v>
      </c>
      <c r="R228" s="44">
        <f t="shared" si="23"/>
        <v>0.49095239901122995</v>
      </c>
      <c r="S228" s="44">
        <f t="shared" si="23"/>
        <v>0.47642108039783121</v>
      </c>
      <c r="T228" s="44">
        <f t="shared" si="23"/>
        <v>0.4623198629939782</v>
      </c>
      <c r="U228" s="44">
        <f t="shared" si="23"/>
        <v>0.44863601656813629</v>
      </c>
      <c r="V228" s="44">
        <f t="shared" si="23"/>
        <v>0.43535718768100318</v>
      </c>
      <c r="W228" s="44">
        <f t="shared" si="23"/>
        <v>0.4224713885331286</v>
      </c>
      <c r="X228" s="44">
        <f t="shared" si="23"/>
        <v>0.40996698614262428</v>
      </c>
      <c r="Y228" s="44">
        <f t="shared" si="23"/>
        <v>0.39783269184319459</v>
      </c>
      <c r="AA228" s="105"/>
    </row>
    <row r="229" spans="1:27" ht="13" hidden="1" outlineLevel="1">
      <c r="V229" s="110">
        <f>AVERAGE(V219:V228)</f>
        <v>0.48614885957712017</v>
      </c>
      <c r="W229" s="15"/>
      <c r="X229" s="15"/>
      <c r="Y229" s="15"/>
    </row>
    <row r="230" spans="1:27" hidden="1" outlineLevel="1">
      <c r="A230" t="s">
        <v>46</v>
      </c>
    </row>
    <row r="231" spans="1:27" ht="14.5" hidden="1" outlineLevel="1">
      <c r="A231" t="s">
        <v>47</v>
      </c>
      <c r="B231" s="16"/>
      <c r="C231" s="16"/>
      <c r="D231" s="16"/>
      <c r="E231" s="16"/>
      <c r="F231" s="16"/>
      <c r="G231" s="16"/>
      <c r="H231" s="16"/>
      <c r="I231" s="16"/>
      <c r="J231" s="16"/>
      <c r="K231" s="16"/>
    </row>
    <row r="232" spans="1:27" ht="13" hidden="1" outlineLevel="1">
      <c r="B232" s="4">
        <v>2010</v>
      </c>
      <c r="C232" s="4">
        <v>2020</v>
      </c>
      <c r="D232" s="4">
        <v>2030</v>
      </c>
      <c r="E232" s="4">
        <v>2040</v>
      </c>
      <c r="F232" s="4">
        <v>2050</v>
      </c>
      <c r="G232" s="4">
        <v>2060</v>
      </c>
      <c r="H232" s="4">
        <v>2070</v>
      </c>
      <c r="I232" s="4">
        <v>2080</v>
      </c>
      <c r="J232" s="4">
        <v>2090</v>
      </c>
      <c r="K232" s="4">
        <v>2100</v>
      </c>
      <c r="N232" s="1"/>
      <c r="O232" s="1"/>
      <c r="P232" s="1"/>
      <c r="Q232" s="1"/>
      <c r="R232" s="1"/>
      <c r="S232" s="1"/>
      <c r="T232" s="1"/>
      <c r="U232" s="1"/>
      <c r="V232" s="1"/>
      <c r="W232" s="1"/>
      <c r="X232" s="1"/>
      <c r="Y232" s="1"/>
    </row>
    <row r="233" spans="1:27" ht="13" hidden="1" outlineLevel="1">
      <c r="A233" s="4" t="s">
        <v>5</v>
      </c>
      <c r="B233" s="1">
        <f>B205*B219</f>
        <v>424.93843712122907</v>
      </c>
      <c r="C233" s="1">
        <f t="shared" ref="C233:K233" si="24">C205*C219</f>
        <v>426.27264438280531</v>
      </c>
      <c r="D233" s="1">
        <f t="shared" si="24"/>
        <v>447.8389911829878</v>
      </c>
      <c r="E233" s="1">
        <f t="shared" si="24"/>
        <v>489.98954599368153</v>
      </c>
      <c r="F233" s="1">
        <f t="shared" si="24"/>
        <v>550.82231182659064</v>
      </c>
      <c r="G233" s="1">
        <f t="shared" si="24"/>
        <v>686.14626518450916</v>
      </c>
      <c r="H233" s="1">
        <f t="shared" si="24"/>
        <v>826.45306128110428</v>
      </c>
      <c r="I233" s="1">
        <f t="shared" si="24"/>
        <v>896.34346267112107</v>
      </c>
      <c r="J233" s="1">
        <f t="shared" si="24"/>
        <v>803.01697600277328</v>
      </c>
      <c r="K233" s="1">
        <f t="shared" si="24"/>
        <v>739.81506771223246</v>
      </c>
      <c r="N233" s="1"/>
      <c r="O233" s="1"/>
      <c r="P233" s="1"/>
      <c r="Q233" s="1"/>
      <c r="R233" s="1"/>
      <c r="S233" s="1"/>
      <c r="T233" s="1"/>
      <c r="U233" s="1"/>
      <c r="V233" s="1"/>
      <c r="W233" s="1"/>
      <c r="X233" s="1"/>
      <c r="Y233" s="1"/>
    </row>
    <row r="234" spans="1:27" ht="13" hidden="1" outlineLevel="1">
      <c r="A234" s="4" t="s">
        <v>6</v>
      </c>
      <c r="B234" s="1">
        <f t="shared" ref="B234:K242" si="25">B206*B220</f>
        <v>616.7326297659265</v>
      </c>
      <c r="C234" s="1">
        <f t="shared" si="25"/>
        <v>833.12172764473712</v>
      </c>
      <c r="D234" s="1">
        <f t="shared" si="25"/>
        <v>1014.5442574817058</v>
      </c>
      <c r="E234" s="1">
        <f t="shared" si="25"/>
        <v>1077.5510504934364</v>
      </c>
      <c r="F234" s="1">
        <f t="shared" si="25"/>
        <v>1110.3400735986136</v>
      </c>
      <c r="G234" s="1">
        <f t="shared" si="25"/>
        <v>1118.208931086187</v>
      </c>
      <c r="H234" s="1">
        <f t="shared" si="25"/>
        <v>1114.5301756338808</v>
      </c>
      <c r="I234" s="1">
        <f t="shared" si="25"/>
        <v>1077.8787581667132</v>
      </c>
      <c r="J234" s="1">
        <f t="shared" si="25"/>
        <v>1035.6476862825079</v>
      </c>
      <c r="K234" s="1">
        <f t="shared" si="25"/>
        <v>988.23273805381882</v>
      </c>
      <c r="N234" s="1"/>
      <c r="O234" s="1"/>
      <c r="P234" s="1"/>
      <c r="Q234" s="1"/>
      <c r="R234" s="1"/>
      <c r="S234" s="1"/>
      <c r="T234" s="1"/>
      <c r="U234" s="1"/>
      <c r="V234" s="1"/>
      <c r="W234" s="1"/>
      <c r="X234" s="1"/>
      <c r="Y234" s="1"/>
    </row>
    <row r="235" spans="1:27" ht="13" hidden="1" outlineLevel="1">
      <c r="A235" s="4" t="s">
        <v>11</v>
      </c>
      <c r="B235" s="1">
        <f t="shared" si="25"/>
        <v>608.07709558615477</v>
      </c>
      <c r="C235" s="1">
        <f t="shared" si="25"/>
        <v>611.33024173649937</v>
      </c>
      <c r="D235" s="1">
        <f t="shared" si="25"/>
        <v>616.33933252345366</v>
      </c>
      <c r="E235" s="1">
        <f t="shared" si="25"/>
        <v>595.72547681010849</v>
      </c>
      <c r="F235" s="1">
        <f t="shared" si="25"/>
        <v>542.15660111898126</v>
      </c>
      <c r="G235" s="1">
        <f t="shared" si="25"/>
        <v>486.91836403711812</v>
      </c>
      <c r="H235" s="1">
        <f t="shared" si="25"/>
        <v>426.51367650640708</v>
      </c>
      <c r="I235" s="1">
        <f t="shared" si="25"/>
        <v>364.2820631169987</v>
      </c>
      <c r="J235" s="1">
        <f t="shared" si="25"/>
        <v>298.23748034996402</v>
      </c>
      <c r="K235" s="1">
        <f t="shared" si="25"/>
        <v>270.07185127153588</v>
      </c>
      <c r="N235" s="1"/>
      <c r="O235" s="1"/>
      <c r="P235" s="1"/>
      <c r="Q235" s="1"/>
      <c r="R235" s="1"/>
      <c r="S235" s="1"/>
      <c r="T235" s="1"/>
      <c r="U235" s="1"/>
      <c r="V235" s="1"/>
      <c r="W235" s="1"/>
      <c r="X235" s="1"/>
      <c r="Y235" s="1"/>
    </row>
    <row r="236" spans="1:27" ht="13" hidden="1" outlineLevel="1">
      <c r="A236" s="4" t="s">
        <v>2</v>
      </c>
      <c r="B236" s="1">
        <f t="shared" si="25"/>
        <v>649.90732536340238</v>
      </c>
      <c r="C236" s="1">
        <f t="shared" si="25"/>
        <v>753.58152833573615</v>
      </c>
      <c r="D236" s="1">
        <f t="shared" si="25"/>
        <v>901.34048436770206</v>
      </c>
      <c r="E236" s="1">
        <f t="shared" si="25"/>
        <v>1018.2811704302087</v>
      </c>
      <c r="F236" s="1">
        <f t="shared" si="25"/>
        <v>1050.4113393266005</v>
      </c>
      <c r="G236" s="1">
        <f t="shared" si="25"/>
        <v>973.44005665589748</v>
      </c>
      <c r="H236" s="1">
        <f t="shared" si="25"/>
        <v>790.33902002178661</v>
      </c>
      <c r="I236" s="1">
        <f t="shared" si="25"/>
        <v>596.77091160240616</v>
      </c>
      <c r="J236" s="1">
        <f t="shared" si="25"/>
        <v>382.15029325075091</v>
      </c>
      <c r="K236" s="1">
        <f t="shared" si="25"/>
        <v>151.71703052181002</v>
      </c>
      <c r="N236" s="1"/>
      <c r="O236" s="1"/>
      <c r="P236" s="1"/>
      <c r="Q236" s="1"/>
      <c r="R236" s="1"/>
      <c r="S236" s="1"/>
      <c r="T236" s="1"/>
      <c r="U236" s="1"/>
      <c r="V236" s="1"/>
      <c r="W236" s="1"/>
      <c r="X236" s="1"/>
      <c r="Y236" s="1"/>
    </row>
    <row r="237" spans="1:27" ht="13" hidden="1" outlineLevel="1">
      <c r="A237" s="4" t="s">
        <v>3</v>
      </c>
      <c r="B237" s="1">
        <f t="shared" si="25"/>
        <v>1060.7991643614953</v>
      </c>
      <c r="C237" s="1">
        <f t="shared" si="25"/>
        <v>1003.130425453644</v>
      </c>
      <c r="D237" s="1">
        <f t="shared" si="25"/>
        <v>957.03807898533398</v>
      </c>
      <c r="E237" s="1">
        <f t="shared" si="25"/>
        <v>896.85550456559156</v>
      </c>
      <c r="F237" s="1">
        <f t="shared" si="25"/>
        <v>842.47809245149813</v>
      </c>
      <c r="G237" s="1">
        <f t="shared" si="25"/>
        <v>784.11632423291428</v>
      </c>
      <c r="H237" s="1">
        <f t="shared" si="25"/>
        <v>776.13161713077102</v>
      </c>
      <c r="I237" s="1">
        <f t="shared" si="25"/>
        <v>751.5436765787565</v>
      </c>
      <c r="J237" s="1">
        <f t="shared" si="25"/>
        <v>730.16744669344894</v>
      </c>
      <c r="K237" s="1">
        <f t="shared" si="25"/>
        <v>697.44256656907726</v>
      </c>
      <c r="N237" s="1"/>
      <c r="O237" s="1"/>
      <c r="P237" s="1"/>
      <c r="Q237" s="1"/>
      <c r="R237" s="1"/>
      <c r="S237" s="1"/>
      <c r="T237" s="1"/>
      <c r="U237" s="1"/>
      <c r="V237" s="1"/>
      <c r="W237" s="1"/>
      <c r="X237" s="1"/>
      <c r="Y237" s="1"/>
    </row>
    <row r="238" spans="1:27" ht="13" hidden="1" outlineLevel="1">
      <c r="A238" s="4" t="s">
        <v>4</v>
      </c>
      <c r="B238" s="1">
        <f t="shared" si="25"/>
        <v>1352.0517465562536</v>
      </c>
      <c r="C238" s="1">
        <f t="shared" si="25"/>
        <v>1290.4416171003788</v>
      </c>
      <c r="D238" s="1">
        <f t="shared" si="25"/>
        <v>1209.6573908190917</v>
      </c>
      <c r="E238" s="1">
        <f t="shared" si="25"/>
        <v>1012.2221725186399</v>
      </c>
      <c r="F238" s="1">
        <f t="shared" si="25"/>
        <v>780.07241195371614</v>
      </c>
      <c r="G238" s="1">
        <f t="shared" si="25"/>
        <v>715.78516912684086</v>
      </c>
      <c r="H238" s="1">
        <f t="shared" si="25"/>
        <v>723.2337566369024</v>
      </c>
      <c r="I238" s="1">
        <f t="shared" si="25"/>
        <v>711.31887673745393</v>
      </c>
      <c r="J238" s="1">
        <f t="shared" si="25"/>
        <v>691.68302631139443</v>
      </c>
      <c r="K238" s="1">
        <f t="shared" si="25"/>
        <v>658.21052866852597</v>
      </c>
      <c r="N238" s="1"/>
      <c r="O238" s="1"/>
      <c r="P238" s="1"/>
      <c r="Q238" s="1"/>
      <c r="R238" s="1"/>
      <c r="S238" s="1"/>
      <c r="T238" s="1"/>
      <c r="U238" s="1"/>
      <c r="V238" s="1"/>
      <c r="W238" s="1"/>
      <c r="X238" s="1"/>
      <c r="Y238" s="1"/>
    </row>
    <row r="239" spans="1:27" ht="13" hidden="1" outlineLevel="1">
      <c r="A239" s="4" t="s">
        <v>0</v>
      </c>
      <c r="B239" s="1">
        <f t="shared" si="25"/>
        <v>685.25255543985281</v>
      </c>
      <c r="C239" s="1">
        <f t="shared" si="25"/>
        <v>667.24853012743722</v>
      </c>
      <c r="D239" s="1">
        <f t="shared" si="25"/>
        <v>610.89265650374625</v>
      </c>
      <c r="E239" s="1">
        <f t="shared" si="25"/>
        <v>552.97173306040315</v>
      </c>
      <c r="F239" s="1">
        <f t="shared" si="25"/>
        <v>494.00284770491476</v>
      </c>
      <c r="G239" s="1">
        <f t="shared" si="25"/>
        <v>434.66698074904315</v>
      </c>
      <c r="H239" s="1">
        <f t="shared" si="25"/>
        <v>375.23444343762196</v>
      </c>
      <c r="I239" s="1">
        <f t="shared" si="25"/>
        <v>359.83742069059434</v>
      </c>
      <c r="J239" s="1">
        <f t="shared" si="25"/>
        <v>344.21087546394619</v>
      </c>
      <c r="K239" s="1">
        <f t="shared" si="25"/>
        <v>328.38170060022208</v>
      </c>
      <c r="N239" s="1"/>
      <c r="O239" s="1"/>
      <c r="P239" s="1"/>
      <c r="Q239" s="1"/>
      <c r="R239" s="1"/>
      <c r="S239" s="1"/>
      <c r="T239" s="1"/>
      <c r="U239" s="1"/>
      <c r="V239" s="1"/>
      <c r="W239" s="1"/>
      <c r="X239" s="1"/>
      <c r="Y239" s="1"/>
    </row>
    <row r="240" spans="1:27" ht="13" hidden="1" outlineLevel="1">
      <c r="A240" s="4" t="s">
        <v>1</v>
      </c>
      <c r="B240" s="1">
        <f t="shared" si="25"/>
        <v>801.07820658104936</v>
      </c>
      <c r="C240" s="1">
        <f t="shared" si="25"/>
        <v>824.24403704625411</v>
      </c>
      <c r="D240" s="1">
        <f t="shared" si="25"/>
        <v>838.61183764143357</v>
      </c>
      <c r="E240" s="1">
        <f t="shared" si="25"/>
        <v>844.62588246929818</v>
      </c>
      <c r="F240" s="1">
        <f t="shared" si="25"/>
        <v>846.7045438073053</v>
      </c>
      <c r="G240" s="1">
        <f t="shared" si="25"/>
        <v>840.04322904921537</v>
      </c>
      <c r="H240" s="1">
        <f t="shared" si="25"/>
        <v>829.83114101394608</v>
      </c>
      <c r="I240" s="1">
        <f t="shared" si="25"/>
        <v>826.10101192678042</v>
      </c>
      <c r="J240" s="1">
        <f t="shared" si="25"/>
        <v>820.26143160123161</v>
      </c>
      <c r="K240" s="1">
        <f t="shared" si="25"/>
        <v>812.27701549125527</v>
      </c>
      <c r="N240" s="1"/>
      <c r="O240" s="1"/>
      <c r="P240" s="1"/>
      <c r="Q240" s="1"/>
      <c r="R240" s="1"/>
      <c r="S240" s="1"/>
      <c r="T240" s="1"/>
      <c r="U240" s="1"/>
      <c r="V240" s="1"/>
      <c r="W240" s="1"/>
      <c r="X240" s="1"/>
      <c r="Y240" s="1"/>
    </row>
    <row r="241" spans="1:26" ht="13" hidden="1" outlineLevel="1">
      <c r="A241" s="4" t="s">
        <v>7</v>
      </c>
      <c r="B241" s="1">
        <f t="shared" si="25"/>
        <v>1445.8338281360086</v>
      </c>
      <c r="C241" s="1">
        <f t="shared" si="25"/>
        <v>1441.2430292999104</v>
      </c>
      <c r="D241" s="1">
        <f t="shared" si="25"/>
        <v>1451.1648967437234</v>
      </c>
      <c r="E241" s="1">
        <f t="shared" si="25"/>
        <v>1449.9257442897613</v>
      </c>
      <c r="F241" s="1">
        <f t="shared" si="25"/>
        <v>1442.5881496291272</v>
      </c>
      <c r="G241" s="1">
        <f t="shared" si="25"/>
        <v>1429.5068893187467</v>
      </c>
      <c r="H241" s="1">
        <f t="shared" si="25"/>
        <v>1411.8596573932257</v>
      </c>
      <c r="I241" s="1">
        <f t="shared" si="25"/>
        <v>1355.1905674239929</v>
      </c>
      <c r="J241" s="1">
        <f t="shared" si="25"/>
        <v>1292.3131825679784</v>
      </c>
      <c r="K241" s="1">
        <f t="shared" si="25"/>
        <v>1223.1966730037607</v>
      </c>
      <c r="N241" s="1"/>
      <c r="O241" s="1"/>
      <c r="P241" s="1"/>
      <c r="Q241" s="1"/>
      <c r="R241" s="1"/>
      <c r="S241" s="1"/>
      <c r="T241" s="1"/>
      <c r="U241" s="1"/>
      <c r="V241" s="1"/>
      <c r="W241" s="1"/>
      <c r="X241" s="1"/>
      <c r="Y241" s="1"/>
    </row>
    <row r="242" spans="1:26" ht="13" hidden="1" outlineLevel="1">
      <c r="A242" s="4" t="s">
        <v>8</v>
      </c>
      <c r="B242" s="1">
        <f t="shared" si="25"/>
        <v>903.41533571299965</v>
      </c>
      <c r="C242" s="1">
        <f t="shared" si="25"/>
        <v>1013.28966275404</v>
      </c>
      <c r="D242" s="1">
        <f t="shared" si="25"/>
        <v>1113.1809103616777</v>
      </c>
      <c r="E242" s="1">
        <f t="shared" si="25"/>
        <v>1174.8016032211849</v>
      </c>
      <c r="F242" s="1">
        <f t="shared" si="25"/>
        <v>1219.8497070420199</v>
      </c>
      <c r="G242" s="1">
        <f t="shared" si="25"/>
        <v>1229.8141977431956</v>
      </c>
      <c r="H242" s="1">
        <f t="shared" si="25"/>
        <v>1203.2548812487778</v>
      </c>
      <c r="I242" s="1">
        <f t="shared" si="25"/>
        <v>1143.2143305852933</v>
      </c>
      <c r="J242" s="1">
        <f t="shared" si="25"/>
        <v>1064.0666031611145</v>
      </c>
      <c r="K242" s="1">
        <f t="shared" si="25"/>
        <v>969.79428063397984</v>
      </c>
      <c r="N242" s="1"/>
      <c r="O242" s="1"/>
      <c r="P242" s="1"/>
      <c r="Q242" s="1"/>
      <c r="R242" s="1"/>
      <c r="S242" s="1"/>
      <c r="T242" s="1"/>
      <c r="U242" s="1"/>
      <c r="V242" s="1"/>
      <c r="W242" s="1"/>
    </row>
    <row r="243" spans="1:26" ht="14.5" hidden="1" outlineLevel="1">
      <c r="A243" s="16"/>
      <c r="B243" s="3"/>
      <c r="C243" s="3"/>
      <c r="D243" s="3"/>
      <c r="E243" s="3"/>
      <c r="F243" s="3"/>
      <c r="G243" s="3"/>
      <c r="H243" s="3"/>
      <c r="I243" s="3"/>
      <c r="J243" s="3"/>
      <c r="K243" s="3"/>
    </row>
    <row r="244" spans="1:26" ht="14.5" hidden="1" outlineLevel="1">
      <c r="A244" s="16" t="s">
        <v>48</v>
      </c>
      <c r="B244" s="3"/>
      <c r="C244" s="3"/>
      <c r="D244" s="3"/>
      <c r="E244" s="3"/>
      <c r="F244" s="3"/>
      <c r="G244" s="3"/>
      <c r="H244" s="3"/>
      <c r="I244" s="3"/>
      <c r="J244" s="3"/>
      <c r="K244" s="3"/>
    </row>
    <row r="245" spans="1:26" ht="14.5" hidden="1" outlineLevel="1">
      <c r="A245" s="24" t="s">
        <v>39</v>
      </c>
      <c r="B245" s="23"/>
      <c r="C245" s="23"/>
      <c r="D245" s="23"/>
      <c r="E245" s="23"/>
      <c r="F245" s="23"/>
      <c r="G245" s="23"/>
      <c r="H245" s="23"/>
      <c r="I245" s="23"/>
      <c r="J245" s="23"/>
      <c r="K245" s="23"/>
      <c r="L245" s="32"/>
    </row>
    <row r="246" spans="1:26" ht="14.5" hidden="1" outlineLevel="1">
      <c r="A246" s="23"/>
      <c r="B246" s="69">
        <v>2010</v>
      </c>
      <c r="C246" s="69">
        <v>2020</v>
      </c>
      <c r="D246" s="69">
        <v>2030</v>
      </c>
      <c r="E246" s="69">
        <v>2040</v>
      </c>
      <c r="F246" s="69">
        <v>2050</v>
      </c>
      <c r="G246" s="69">
        <v>2060</v>
      </c>
      <c r="H246" s="69">
        <v>2070</v>
      </c>
      <c r="I246" s="69">
        <v>2080</v>
      </c>
      <c r="J246" s="69">
        <v>2090</v>
      </c>
      <c r="K246" s="69">
        <v>2100</v>
      </c>
      <c r="L246" s="6"/>
      <c r="O246" s="1"/>
      <c r="P246" s="1"/>
      <c r="Q246" s="1"/>
      <c r="R246" s="1"/>
      <c r="S246" s="1"/>
      <c r="T246" s="1"/>
      <c r="U246" s="1"/>
      <c r="V246" s="1"/>
      <c r="W246" s="1"/>
      <c r="X246" s="1"/>
      <c r="Y246" s="1"/>
      <c r="Z246" s="1"/>
    </row>
    <row r="247" spans="1:26" ht="14.5" hidden="1" outlineLevel="1">
      <c r="A247" s="23" t="s">
        <v>5</v>
      </c>
      <c r="B247" s="46">
        <f t="shared" ref="B247:K247" si="26">B205*B10</f>
        <v>697.88399983827969</v>
      </c>
      <c r="C247" s="46">
        <f t="shared" si="26"/>
        <v>884.57239523143323</v>
      </c>
      <c r="D247" s="46">
        <f t="shared" si="26"/>
        <v>1100.5145267282423</v>
      </c>
      <c r="E247" s="46">
        <f t="shared" si="26"/>
        <v>1376.4523034219405</v>
      </c>
      <c r="F247" s="46">
        <f t="shared" si="26"/>
        <v>1705.2811574829457</v>
      </c>
      <c r="G247" s="46">
        <f t="shared" si="26"/>
        <v>2269.0157318219999</v>
      </c>
      <c r="H247" s="46">
        <f t="shared" si="26"/>
        <v>2851.3401787900002</v>
      </c>
      <c r="I247" s="46">
        <f t="shared" si="26"/>
        <v>3227.0805974079999</v>
      </c>
      <c r="J247" s="46">
        <f t="shared" si="26"/>
        <v>2959.0252837852149</v>
      </c>
      <c r="K247" s="46">
        <f t="shared" si="26"/>
        <v>2742.1684647643051</v>
      </c>
      <c r="L247" s="6"/>
      <c r="O247" s="1"/>
      <c r="P247" s="1"/>
      <c r="Q247" s="1"/>
      <c r="R247" s="1"/>
      <c r="S247" s="1"/>
      <c r="T247" s="1"/>
      <c r="U247" s="1"/>
      <c r="V247" s="1"/>
      <c r="W247" s="1"/>
      <c r="X247" s="1"/>
      <c r="Y247" s="1"/>
      <c r="Z247" s="1"/>
    </row>
    <row r="248" spans="1:26" ht="14.5" hidden="1" outlineLevel="1">
      <c r="A248" s="23" t="s">
        <v>6</v>
      </c>
      <c r="B248" s="46">
        <f t="shared" ref="B248:K248" si="27">B206*B11</f>
        <v>1726.9372356759106</v>
      </c>
      <c r="C248" s="46">
        <f t="shared" si="27"/>
        <v>2469.5217631620717</v>
      </c>
      <c r="D248" s="46">
        <f t="shared" si="27"/>
        <v>3017.3580781908263</v>
      </c>
      <c r="E248" s="46">
        <f t="shared" si="27"/>
        <v>3123.9456368861825</v>
      </c>
      <c r="F248" s="46">
        <f t="shared" si="27"/>
        <v>3050.1287783503881</v>
      </c>
      <c r="G248" s="46">
        <f t="shared" si="27"/>
        <v>2838.9740197635911</v>
      </c>
      <c r="H248" s="46">
        <f t="shared" si="27"/>
        <v>2563.6826452378241</v>
      </c>
      <c r="I248" s="46">
        <f t="shared" si="27"/>
        <v>2261.1357958943445</v>
      </c>
      <c r="J248" s="46">
        <f t="shared" si="27"/>
        <v>1944.3644762669314</v>
      </c>
      <c r="K248" s="46">
        <f t="shared" si="27"/>
        <v>1621.8266379779029</v>
      </c>
      <c r="L248" s="6"/>
      <c r="O248" s="1"/>
      <c r="P248" s="1"/>
      <c r="Q248" s="1"/>
      <c r="R248" s="1"/>
      <c r="S248" s="1"/>
      <c r="T248" s="1"/>
      <c r="U248" s="1"/>
      <c r="V248" s="1"/>
      <c r="W248" s="1"/>
      <c r="X248" s="1"/>
      <c r="Y248" s="1"/>
      <c r="Z248" s="1"/>
    </row>
    <row r="249" spans="1:26" ht="14.5" hidden="1" outlineLevel="1">
      <c r="A249" s="23" t="s">
        <v>11</v>
      </c>
      <c r="B249" s="46">
        <f t="shared" ref="B249:K249" si="28">B207*B12</f>
        <v>609.80223474747311</v>
      </c>
      <c r="C249" s="46">
        <f t="shared" si="28"/>
        <v>664.41277307793598</v>
      </c>
      <c r="D249" s="46">
        <f t="shared" si="28"/>
        <v>732.34767036269977</v>
      </c>
      <c r="E249" s="46">
        <f t="shared" si="28"/>
        <v>773.26707243582598</v>
      </c>
      <c r="F249" s="46">
        <f t="shared" si="28"/>
        <v>769.21534725886454</v>
      </c>
      <c r="G249" s="46">
        <f t="shared" si="28"/>
        <v>753.33942414811463</v>
      </c>
      <c r="H249" s="46">
        <f t="shared" si="28"/>
        <v>712.98395359825861</v>
      </c>
      <c r="I249" s="46">
        <f t="shared" si="28"/>
        <v>643.06542935817527</v>
      </c>
      <c r="J249" s="46">
        <f t="shared" si="28"/>
        <v>549.63349774645155</v>
      </c>
      <c r="K249" s="46">
        <f t="shared" si="28"/>
        <v>514.80739211734317</v>
      </c>
      <c r="L249" s="6"/>
      <c r="O249" s="1"/>
      <c r="P249" s="1"/>
      <c r="Q249" s="1"/>
      <c r="R249" s="1"/>
      <c r="S249" s="1"/>
      <c r="T249" s="1"/>
      <c r="U249" s="1"/>
      <c r="V249" s="1"/>
      <c r="W249" s="1"/>
      <c r="X249" s="1"/>
      <c r="Y249" s="1"/>
      <c r="Z249" s="1"/>
    </row>
    <row r="250" spans="1:26" ht="14.5" hidden="1" outlineLevel="1">
      <c r="A250" s="23" t="s">
        <v>2</v>
      </c>
      <c r="B250" s="46">
        <f t="shared" ref="B250:K250" si="29">B208*B13</f>
        <v>298.03553116275833</v>
      </c>
      <c r="C250" s="46">
        <f t="shared" si="29"/>
        <v>356.68140474786372</v>
      </c>
      <c r="D250" s="46">
        <f t="shared" si="29"/>
        <v>437.40608995986008</v>
      </c>
      <c r="E250" s="46">
        <f t="shared" si="29"/>
        <v>505.81439410638114</v>
      </c>
      <c r="F250" s="46">
        <f t="shared" si="29"/>
        <v>528.61870323438802</v>
      </c>
      <c r="G250" s="46">
        <f t="shared" si="29"/>
        <v>490.34000236499014</v>
      </c>
      <c r="H250" s="46">
        <f t="shared" si="29"/>
        <v>393.66824093261539</v>
      </c>
      <c r="I250" s="46">
        <f t="shared" si="29"/>
        <v>284.94215770107672</v>
      </c>
      <c r="J250" s="46">
        <f t="shared" si="29"/>
        <v>172.02017931354141</v>
      </c>
      <c r="K250" s="46">
        <f t="shared" si="29"/>
        <v>63.570026740574434</v>
      </c>
      <c r="L250" s="6"/>
      <c r="O250" s="1"/>
      <c r="P250" s="1"/>
      <c r="Q250" s="1"/>
      <c r="R250" s="1"/>
      <c r="S250" s="1"/>
      <c r="T250" s="1"/>
      <c r="U250" s="1"/>
      <c r="V250" s="1"/>
      <c r="W250" s="1"/>
      <c r="X250" s="1"/>
      <c r="Y250" s="1"/>
      <c r="Z250" s="1"/>
    </row>
    <row r="251" spans="1:26" ht="14.5" hidden="1" outlineLevel="1">
      <c r="A251" s="23" t="s">
        <v>3</v>
      </c>
      <c r="B251" s="46">
        <f t="shared" ref="B251:K251" si="30">B209*B14</f>
        <v>1191.8475568336</v>
      </c>
      <c r="C251" s="46">
        <f t="shared" si="30"/>
        <v>1254.0792536382701</v>
      </c>
      <c r="D251" s="46">
        <f t="shared" si="30"/>
        <v>1251.6175871313201</v>
      </c>
      <c r="E251" s="46">
        <f t="shared" si="30"/>
        <v>1193.9480700674956</v>
      </c>
      <c r="F251" s="46">
        <f t="shared" si="30"/>
        <v>1112.4448768474817</v>
      </c>
      <c r="G251" s="46">
        <f t="shared" si="30"/>
        <v>1003.5723625586304</v>
      </c>
      <c r="H251" s="46">
        <f t="shared" si="30"/>
        <v>947.2513439615941</v>
      </c>
      <c r="I251" s="46">
        <f t="shared" si="30"/>
        <v>881.35774663709594</v>
      </c>
      <c r="J251" s="46">
        <f t="shared" si="30"/>
        <v>807.27109428466679</v>
      </c>
      <c r="K251" s="46">
        <f t="shared" si="30"/>
        <v>709.44419724426075</v>
      </c>
      <c r="L251" s="6"/>
      <c r="O251" s="1"/>
      <c r="P251" s="1"/>
      <c r="Q251" s="1"/>
      <c r="R251" s="1"/>
      <c r="S251" s="1"/>
      <c r="T251" s="1"/>
      <c r="U251" s="1"/>
      <c r="V251" s="1"/>
      <c r="W251" s="1"/>
      <c r="X251" s="1"/>
      <c r="Y251" s="1"/>
      <c r="Z251" s="1"/>
    </row>
    <row r="252" spans="1:26" ht="14.5" hidden="1" outlineLevel="1">
      <c r="A252" s="23" t="s">
        <v>4</v>
      </c>
      <c r="B252" s="46">
        <f t="shared" ref="B252:K252" si="31">B210*B15</f>
        <v>987.68649682164505</v>
      </c>
      <c r="C252" s="46">
        <f t="shared" si="31"/>
        <v>1135.9261794276379</v>
      </c>
      <c r="D252" s="46">
        <f t="shared" si="31"/>
        <v>1191.2627071711879</v>
      </c>
      <c r="E252" s="46">
        <f t="shared" si="31"/>
        <v>1081.922479428448</v>
      </c>
      <c r="F252" s="46">
        <f t="shared" si="31"/>
        <v>877.96430607012894</v>
      </c>
      <c r="G252" s="46">
        <f t="shared" si="31"/>
        <v>824.13673541685887</v>
      </c>
      <c r="H252" s="46">
        <f t="shared" si="31"/>
        <v>832.79443584276453</v>
      </c>
      <c r="I252" s="46">
        <f t="shared" si="31"/>
        <v>819.63256561758737</v>
      </c>
      <c r="J252" s="46">
        <f t="shared" si="31"/>
        <v>782.06640740393755</v>
      </c>
      <c r="K252" s="46">
        <f t="shared" si="31"/>
        <v>716.84378708709778</v>
      </c>
      <c r="L252" s="6"/>
      <c r="O252" s="1"/>
      <c r="P252" s="1"/>
      <c r="Q252" s="1"/>
      <c r="R252" s="1"/>
      <c r="S252" s="1"/>
      <c r="T252" s="1"/>
      <c r="U252" s="1"/>
      <c r="V252" s="1"/>
      <c r="W252" s="1"/>
      <c r="X252" s="1"/>
      <c r="Y252" s="1"/>
      <c r="Z252" s="1"/>
    </row>
    <row r="253" spans="1:26" ht="14.5" hidden="1" outlineLevel="1">
      <c r="A253" s="23" t="s">
        <v>0</v>
      </c>
      <c r="B253" s="46">
        <f t="shared" ref="B253:K253" si="32">B211*B16</f>
        <v>274.64237824945189</v>
      </c>
      <c r="C253" s="46">
        <f t="shared" si="32"/>
        <v>305.03842363452492</v>
      </c>
      <c r="D253" s="46">
        <f t="shared" si="32"/>
        <v>342.92265626402491</v>
      </c>
      <c r="E253" s="46">
        <f t="shared" si="32"/>
        <v>381.504618100735</v>
      </c>
      <c r="F253" s="46">
        <f t="shared" si="32"/>
        <v>421.80812495129641</v>
      </c>
      <c r="G253" s="46">
        <f t="shared" si="32"/>
        <v>465.01228441166779</v>
      </c>
      <c r="H253" s="46">
        <f t="shared" si="32"/>
        <v>506.96483874348422</v>
      </c>
      <c r="I253" s="46">
        <f t="shared" si="32"/>
        <v>544.77074694846669</v>
      </c>
      <c r="J253" s="46">
        <f t="shared" si="32"/>
        <v>574.11084694967849</v>
      </c>
      <c r="K253" s="46">
        <f t="shared" si="32"/>
        <v>592.95706665620389</v>
      </c>
      <c r="L253" s="6"/>
      <c r="O253" s="1"/>
      <c r="P253" s="1"/>
      <c r="Q253" s="1"/>
      <c r="R253" s="1"/>
      <c r="S253" s="1"/>
      <c r="T253" s="1"/>
      <c r="U253" s="1"/>
      <c r="V253" s="1"/>
      <c r="W253" s="1"/>
      <c r="X253" s="1"/>
      <c r="Y253" s="1"/>
      <c r="Z253" s="1"/>
    </row>
    <row r="254" spans="1:26" ht="14.5" hidden="1" outlineLevel="1">
      <c r="A254" s="23" t="s">
        <v>1</v>
      </c>
      <c r="B254" s="46">
        <f t="shared" ref="B254:K254" si="33">B212*B17</f>
        <v>166.65015962666607</v>
      </c>
      <c r="C254" s="46">
        <f t="shared" si="33"/>
        <v>176.54573467901386</v>
      </c>
      <c r="D254" s="46">
        <f t="shared" si="33"/>
        <v>184.63456187370687</v>
      </c>
      <c r="E254" s="46">
        <f t="shared" si="33"/>
        <v>190.57442449946248</v>
      </c>
      <c r="F254" s="46">
        <f t="shared" si="33"/>
        <v>196.21602629572502</v>
      </c>
      <c r="G254" s="46">
        <f t="shared" si="33"/>
        <v>200.39530397898616</v>
      </c>
      <c r="H254" s="46">
        <f t="shared" si="33"/>
        <v>201.3760934694005</v>
      </c>
      <c r="I254" s="46">
        <f t="shared" si="33"/>
        <v>199.70681329135789</v>
      </c>
      <c r="J254" s="46">
        <f t="shared" si="33"/>
        <v>196.39207063541758</v>
      </c>
      <c r="K254" s="46">
        <f t="shared" si="33"/>
        <v>192.61142570918764</v>
      </c>
      <c r="L254" s="6"/>
      <c r="O254" s="1"/>
      <c r="P254" s="1"/>
      <c r="Q254" s="1"/>
      <c r="R254" s="1"/>
      <c r="S254" s="1"/>
      <c r="T254" s="1"/>
      <c r="U254" s="1"/>
      <c r="V254" s="1"/>
      <c r="W254" s="1"/>
      <c r="X254" s="1"/>
      <c r="Y254" s="1"/>
      <c r="Z254" s="1"/>
    </row>
    <row r="255" spans="1:26" ht="14.5" hidden="1" outlineLevel="1">
      <c r="A255" s="23" t="s">
        <v>7</v>
      </c>
      <c r="B255" s="46">
        <f t="shared" ref="B255:K255" si="34">B213*B18</f>
        <v>2129.5649862476139</v>
      </c>
      <c r="C255" s="46">
        <f t="shared" si="34"/>
        <v>2378.8627667279911</v>
      </c>
      <c r="D255" s="46">
        <f t="shared" si="34"/>
        <v>2535.8616496697082</v>
      </c>
      <c r="E255" s="46">
        <f t="shared" si="34"/>
        <v>2606.6538715042548</v>
      </c>
      <c r="F255" s="46">
        <f t="shared" si="34"/>
        <v>2594.8240050173122</v>
      </c>
      <c r="G255" s="46">
        <f t="shared" si="34"/>
        <v>2511.3631613904327</v>
      </c>
      <c r="H255" s="46">
        <f t="shared" si="34"/>
        <v>2376.7699949196353</v>
      </c>
      <c r="I255" s="46">
        <f t="shared" si="34"/>
        <v>2195.9052232561407</v>
      </c>
      <c r="J255" s="46">
        <f t="shared" si="34"/>
        <v>1983.9231495217721</v>
      </c>
      <c r="K255" s="46">
        <f t="shared" si="34"/>
        <v>1753.0039774536872</v>
      </c>
      <c r="L255" s="6"/>
      <c r="O255" s="1"/>
      <c r="P255" s="1"/>
      <c r="Q255" s="1"/>
      <c r="R255" s="1"/>
      <c r="S255" s="1"/>
      <c r="T255" s="1"/>
      <c r="U255" s="1"/>
      <c r="V255" s="1"/>
      <c r="W255" s="1"/>
      <c r="X255" s="1"/>
      <c r="Y255" s="1"/>
      <c r="Z255" s="1"/>
    </row>
    <row r="256" spans="1:26" ht="14.5" hidden="1" outlineLevel="1">
      <c r="A256" s="23" t="s">
        <v>8</v>
      </c>
      <c r="B256" s="46">
        <f t="shared" ref="B256:K256" si="35">B214*B19</f>
        <v>2477.2605535960897</v>
      </c>
      <c r="C256" s="46">
        <f t="shared" si="35"/>
        <v>3207.4455573803971</v>
      </c>
      <c r="D256" s="46">
        <f t="shared" si="35"/>
        <v>3829.4636857680312</v>
      </c>
      <c r="E256" s="46">
        <f t="shared" si="35"/>
        <v>4274.101507447047</v>
      </c>
      <c r="F256" s="46">
        <f t="shared" si="35"/>
        <v>4568.0800175569666</v>
      </c>
      <c r="G256" s="46">
        <f t="shared" si="35"/>
        <v>4613.8903312359835</v>
      </c>
      <c r="H256" s="46">
        <f t="shared" si="35"/>
        <v>4406.2668796058697</v>
      </c>
      <c r="I256" s="46">
        <f t="shared" si="35"/>
        <v>4072.1886010338694</v>
      </c>
      <c r="J256" s="46">
        <f t="shared" si="35"/>
        <v>3599.325867475236</v>
      </c>
      <c r="K256" s="46">
        <f t="shared" si="35"/>
        <v>3052.8338211865134</v>
      </c>
      <c r="L256" s="6"/>
      <c r="O256" s="1"/>
      <c r="P256" s="1"/>
      <c r="Q256" s="1"/>
      <c r="R256" s="1"/>
      <c r="S256" s="1"/>
      <c r="T256" s="1"/>
      <c r="U256" s="1"/>
      <c r="V256" s="1"/>
      <c r="W256" s="1"/>
      <c r="X256" s="1"/>
      <c r="Y256" s="1"/>
      <c r="Z256" s="1"/>
    </row>
    <row r="257" spans="1:26" ht="14.5" hidden="1" outlineLevel="1">
      <c r="A257" s="23" t="s">
        <v>89</v>
      </c>
      <c r="B257" s="46">
        <f>SUM(B247:B256)</f>
        <v>10560.311132799488</v>
      </c>
      <c r="C257" s="46">
        <f t="shared" ref="C257:K257" si="36">SUM(C247:C256)</f>
        <v>12833.08625170714</v>
      </c>
      <c r="D257" s="46">
        <f t="shared" si="36"/>
        <v>14623.389213119608</v>
      </c>
      <c r="E257" s="46">
        <f t="shared" si="36"/>
        <v>15508.184377897773</v>
      </c>
      <c r="F257" s="46">
        <f t="shared" si="36"/>
        <v>15824.581343065496</v>
      </c>
      <c r="G257" s="46">
        <f t="shared" si="36"/>
        <v>15970.039357091257</v>
      </c>
      <c r="H257" s="46">
        <f t="shared" si="36"/>
        <v>15793.098605101448</v>
      </c>
      <c r="I257" s="46">
        <f t="shared" si="36"/>
        <v>15129.785677146116</v>
      </c>
      <c r="J257" s="46">
        <f t="shared" si="36"/>
        <v>13568.132873382849</v>
      </c>
      <c r="K257" s="46">
        <f t="shared" si="36"/>
        <v>11960.066796937079</v>
      </c>
      <c r="L257" s="6"/>
      <c r="O257" s="1"/>
      <c r="P257" s="1"/>
      <c r="Q257" s="1"/>
      <c r="R257" s="1"/>
      <c r="S257" s="1"/>
      <c r="T257" s="1"/>
      <c r="U257" s="1"/>
      <c r="V257" s="1"/>
      <c r="W257" s="1"/>
      <c r="X257" s="1"/>
      <c r="Y257" s="1"/>
    </row>
    <row r="258" spans="1:26" hidden="1" outlineLevel="1"/>
    <row r="259" spans="1:26" collapsed="1">
      <c r="A259" t="s">
        <v>49</v>
      </c>
    </row>
    <row r="260" spans="1:26" ht="14.5">
      <c r="A260" s="18" t="s">
        <v>41</v>
      </c>
      <c r="B260" s="17"/>
      <c r="C260" s="17"/>
      <c r="D260" s="17"/>
      <c r="E260" s="17"/>
      <c r="F260" s="17"/>
      <c r="G260" s="17"/>
      <c r="H260" s="17"/>
      <c r="I260" s="17"/>
      <c r="J260" s="17"/>
      <c r="K260" s="17"/>
      <c r="L260" s="32"/>
    </row>
    <row r="261" spans="1:26" ht="14.5">
      <c r="A261" s="17"/>
      <c r="B261" s="70">
        <v>2010</v>
      </c>
      <c r="C261" s="70">
        <v>2020</v>
      </c>
      <c r="D261" s="70">
        <v>2030</v>
      </c>
      <c r="E261" s="70">
        <v>2040</v>
      </c>
      <c r="F261" s="70">
        <v>2050</v>
      </c>
      <c r="G261" s="70">
        <v>2060</v>
      </c>
      <c r="H261" s="70">
        <v>2070</v>
      </c>
      <c r="I261" s="70">
        <v>2080</v>
      </c>
      <c r="J261" s="70">
        <v>2090</v>
      </c>
      <c r="K261" s="70">
        <v>2100</v>
      </c>
      <c r="L261" s="2"/>
      <c r="O261" s="2"/>
      <c r="P261" s="2"/>
      <c r="Q261" s="2"/>
      <c r="R261" s="2"/>
      <c r="S261" s="2"/>
      <c r="T261" s="2"/>
      <c r="U261" s="2"/>
      <c r="V261" s="2"/>
      <c r="W261" s="2"/>
      <c r="X261" s="2"/>
      <c r="Y261" s="2"/>
      <c r="Z261" s="2"/>
    </row>
    <row r="262" spans="1:26" ht="14.5">
      <c r="A262" s="17" t="s">
        <v>5</v>
      </c>
      <c r="B262" s="47">
        <f t="shared" ref="B262:K262" si="37">B233*B10/1000</f>
        <v>0.36384755577654992</v>
      </c>
      <c r="C262" s="47">
        <f t="shared" si="37"/>
        <v>0.44752900278421803</v>
      </c>
      <c r="D262" s="47">
        <f t="shared" si="37"/>
        <v>0.55242673163726452</v>
      </c>
      <c r="E262" s="47">
        <f t="shared" si="37"/>
        <v>0.6854948659959168</v>
      </c>
      <c r="F262" s="47">
        <f t="shared" si="37"/>
        <v>0.84251136331194321</v>
      </c>
      <c r="G262" s="47">
        <f t="shared" si="37"/>
        <v>1.1120547643104008</v>
      </c>
      <c r="H262" s="47">
        <f t="shared" si="37"/>
        <v>1.3861757761851805</v>
      </c>
      <c r="I262" s="47">
        <f t="shared" si="37"/>
        <v>1.5224066299997245</v>
      </c>
      <c r="J262" s="47">
        <f t="shared" si="37"/>
        <v>1.3546313232231268</v>
      </c>
      <c r="K262" s="47">
        <f t="shared" si="37"/>
        <v>1.2181987590375858</v>
      </c>
      <c r="L262" s="2"/>
      <c r="M262" s="109">
        <f>K262/B262</f>
        <v>3.3481020820316281</v>
      </c>
      <c r="O262" s="2"/>
      <c r="P262" s="2"/>
      <c r="Q262" s="2"/>
      <c r="R262" s="2"/>
      <c r="S262" s="2"/>
      <c r="T262" s="2"/>
      <c r="U262" s="2"/>
      <c r="V262" s="2"/>
      <c r="W262" s="2"/>
      <c r="X262" s="2"/>
      <c r="Y262" s="2"/>
      <c r="Z262" s="2"/>
    </row>
    <row r="263" spans="1:26" ht="14.5">
      <c r="A263" s="17" t="s">
        <v>6</v>
      </c>
      <c r="B263" s="47">
        <f t="shared" ref="B263:K263" si="38">B234*B11/1000</f>
        <v>0.90035291298524878</v>
      </c>
      <c r="C263" s="47">
        <f t="shared" si="38"/>
        <v>1.2493975823569463</v>
      </c>
      <c r="D263" s="47">
        <f t="shared" si="38"/>
        <v>1.5146272228407098</v>
      </c>
      <c r="E263" s="47">
        <f t="shared" si="38"/>
        <v>1.5557739926127891</v>
      </c>
      <c r="F263" s="47">
        <f t="shared" si="38"/>
        <v>1.5069469008371876</v>
      </c>
      <c r="G263" s="47">
        <f t="shared" si="38"/>
        <v>1.3913938718690291</v>
      </c>
      <c r="H263" s="47">
        <f t="shared" si="38"/>
        <v>1.2463313943000229</v>
      </c>
      <c r="I263" s="47">
        <f t="shared" si="38"/>
        <v>1.0667127836113464</v>
      </c>
      <c r="J263" s="47">
        <f t="shared" si="38"/>
        <v>0.89012318946602842</v>
      </c>
      <c r="K263" s="47">
        <f t="shared" si="38"/>
        <v>0.72049081708355123</v>
      </c>
      <c r="L263" s="2"/>
      <c r="M263" s="109">
        <f t="shared" ref="M263:M272" si="39">K263/B263</f>
        <v>0.80023156108271032</v>
      </c>
      <c r="O263" s="2"/>
      <c r="P263" s="2"/>
      <c r="Q263" s="2"/>
      <c r="R263" s="2"/>
      <c r="S263" s="2"/>
      <c r="T263" s="2"/>
      <c r="U263" s="2"/>
      <c r="V263" s="2"/>
      <c r="W263" s="2"/>
      <c r="X263" s="2"/>
      <c r="Y263" s="2"/>
      <c r="Z263" s="2"/>
    </row>
    <row r="264" spans="1:26" ht="14.5">
      <c r="A264" s="17" t="s">
        <v>11</v>
      </c>
      <c r="B264" s="47">
        <f t="shared" ref="B264:K264" si="40">B235*B12/1000</f>
        <v>0.37091297137717427</v>
      </c>
      <c r="C264" s="47">
        <f t="shared" si="40"/>
        <v>0.39216837265650351</v>
      </c>
      <c r="D264" s="47">
        <f t="shared" si="40"/>
        <v>0.41701944996502699</v>
      </c>
      <c r="E264" s="47">
        <f t="shared" si="40"/>
        <v>0.42422081136328676</v>
      </c>
      <c r="F264" s="47">
        <f t="shared" si="40"/>
        <v>0.40598305521091266</v>
      </c>
      <c r="G264" s="47">
        <f t="shared" si="40"/>
        <v>0.38191951332301932</v>
      </c>
      <c r="H264" s="47">
        <f t="shared" si="40"/>
        <v>0.34661633593857977</v>
      </c>
      <c r="I264" s="47">
        <f t="shared" si="40"/>
        <v>0.30337236509210419</v>
      </c>
      <c r="J264" s="47">
        <f t="shared" si="40"/>
        <v>0.25162027388545816</v>
      </c>
      <c r="K264" s="47">
        <f t="shared" si="40"/>
        <v>0.22870138515527966</v>
      </c>
      <c r="L264" s="2"/>
      <c r="M264" s="109">
        <f t="shared" si="39"/>
        <v>0.61659042094464156</v>
      </c>
      <c r="O264" s="2"/>
      <c r="P264" s="2"/>
      <c r="Q264" s="2"/>
      <c r="R264" s="2"/>
      <c r="S264" s="2"/>
      <c r="T264" s="2"/>
      <c r="U264" s="2"/>
      <c r="V264" s="2"/>
      <c r="W264" s="2"/>
      <c r="X264" s="2"/>
      <c r="Y264" s="2"/>
      <c r="Z264" s="2"/>
    </row>
    <row r="265" spans="1:26" ht="14.5">
      <c r="A265" s="17" t="s">
        <v>2</v>
      </c>
      <c r="B265" s="47">
        <f t="shared" ref="B265:K265" si="41">B236*B13/1000</f>
        <v>0.18128048429558691</v>
      </c>
      <c r="C265" s="47">
        <f t="shared" si="41"/>
        <v>0.2105305191662796</v>
      </c>
      <c r="D265" s="47">
        <f t="shared" si="41"/>
        <v>0.24907138293493286</v>
      </c>
      <c r="E265" s="47">
        <f t="shared" si="41"/>
        <v>0.2774940254356249</v>
      </c>
      <c r="F265" s="47">
        <f t="shared" si="41"/>
        <v>0.27899890056211357</v>
      </c>
      <c r="G265" s="47">
        <f t="shared" si="41"/>
        <v>0.24858703668378013</v>
      </c>
      <c r="H265" s="47">
        <f t="shared" si="41"/>
        <v>0.19138136638112191</v>
      </c>
      <c r="I265" s="47">
        <f t="shared" si="41"/>
        <v>0.13442423173408619</v>
      </c>
      <c r="J265" s="47">
        <f t="shared" si="41"/>
        <v>7.8750230490256437E-2</v>
      </c>
      <c r="K265" s="47">
        <f t="shared" si="41"/>
        <v>2.8240762258933686E-2</v>
      </c>
      <c r="L265" s="2"/>
      <c r="M265" s="109">
        <f t="shared" si="39"/>
        <v>0.15578490077776772</v>
      </c>
      <c r="O265" s="2"/>
      <c r="P265" s="2"/>
      <c r="Q265" s="2"/>
      <c r="R265" s="2"/>
      <c r="S265" s="2"/>
      <c r="T265" s="2"/>
      <c r="U265" s="2"/>
      <c r="V265" s="2"/>
      <c r="W265" s="2"/>
      <c r="X265" s="2"/>
      <c r="Y265" s="2"/>
      <c r="Z265" s="2"/>
    </row>
    <row r="266" spans="1:26" ht="14.5">
      <c r="A266" s="17" t="s">
        <v>3</v>
      </c>
      <c r="B266" s="47">
        <f t="shared" ref="B266:K266" si="42">B237*B14/1000</f>
        <v>0.62137951366222433</v>
      </c>
      <c r="C266" s="47">
        <f t="shared" si="42"/>
        <v>0.63447247598798673</v>
      </c>
      <c r="D266" s="47">
        <f t="shared" si="42"/>
        <v>0.62827613459518938</v>
      </c>
      <c r="E266" s="47">
        <f t="shared" si="42"/>
        <v>0.59460489132990579</v>
      </c>
      <c r="F266" s="47">
        <f t="shared" si="42"/>
        <v>0.5496146167389595</v>
      </c>
      <c r="G266" s="47">
        <f t="shared" si="42"/>
        <v>0.49185530600857025</v>
      </c>
      <c r="H266" s="47">
        <f t="shared" si="42"/>
        <v>0.46050516059982338</v>
      </c>
      <c r="I266" s="47">
        <f t="shared" si="42"/>
        <v>0.41578908130142694</v>
      </c>
      <c r="J266" s="47">
        <f t="shared" si="42"/>
        <v>0.36956585556840316</v>
      </c>
      <c r="K266" s="47">
        <f t="shared" si="42"/>
        <v>0.31516810575081072</v>
      </c>
      <c r="L266" s="2"/>
      <c r="M266" s="109">
        <f t="shared" si="39"/>
        <v>0.50720710744598663</v>
      </c>
      <c r="O266" s="2"/>
      <c r="P266" s="2"/>
      <c r="Q266" s="2"/>
      <c r="R266" s="2"/>
      <c r="S266" s="2"/>
      <c r="T266" s="2"/>
      <c r="U266" s="2"/>
      <c r="V266" s="2"/>
      <c r="W266" s="2"/>
      <c r="X266" s="2"/>
      <c r="Y266" s="2"/>
      <c r="Z266" s="2"/>
    </row>
    <row r="267" spans="1:26" ht="14.5">
      <c r="A267" s="17" t="s">
        <v>4</v>
      </c>
      <c r="B267" s="47">
        <f t="shared" ref="B267:K267" si="43">B238*B15/1000</f>
        <v>0.51493846803384902</v>
      </c>
      <c r="C267" s="47">
        <f t="shared" si="43"/>
        <v>0.57469565301405756</v>
      </c>
      <c r="D267" s="47">
        <f t="shared" si="43"/>
        <v>0.59797971572477449</v>
      </c>
      <c r="E267" s="47">
        <f t="shared" si="43"/>
        <v>0.5388143876907201</v>
      </c>
      <c r="F267" s="47">
        <f t="shared" si="43"/>
        <v>0.43376712467648665</v>
      </c>
      <c r="G267" s="47">
        <f t="shared" si="43"/>
        <v>0.40391310214830839</v>
      </c>
      <c r="H267" s="47">
        <f t="shared" si="43"/>
        <v>0.4048620652471312</v>
      </c>
      <c r="I267" s="47">
        <f t="shared" si="43"/>
        <v>0.38666962735983323</v>
      </c>
      <c r="J267" s="47">
        <f t="shared" si="43"/>
        <v>0.35802723894090654</v>
      </c>
      <c r="K267" s="47">
        <f t="shared" si="43"/>
        <v>0.31845534768352179</v>
      </c>
      <c r="L267" s="2"/>
      <c r="M267" s="109">
        <f t="shared" si="39"/>
        <v>0.61843378860285192</v>
      </c>
      <c r="O267" s="2"/>
      <c r="P267" s="2"/>
      <c r="Q267" s="2"/>
      <c r="R267" s="2"/>
      <c r="S267" s="2"/>
      <c r="T267" s="2"/>
      <c r="U267" s="2"/>
      <c r="V267" s="2"/>
      <c r="W267" s="2"/>
      <c r="X267" s="2"/>
      <c r="Y267" s="2"/>
      <c r="Z267" s="2"/>
    </row>
    <row r="268" spans="1:26" ht="14.5">
      <c r="A268" s="17" t="s">
        <v>0</v>
      </c>
      <c r="B268" s="47">
        <f t="shared" ref="B268:K268" si="44">B239*B16/1000</f>
        <v>0.23864509971542083</v>
      </c>
      <c r="C268" s="47">
        <f t="shared" si="44"/>
        <v>0.2572119257393895</v>
      </c>
      <c r="D268" s="47">
        <f t="shared" si="44"/>
        <v>0.26466737062884887</v>
      </c>
      <c r="E268" s="47">
        <f t="shared" si="44"/>
        <v>0.26720067702600075</v>
      </c>
      <c r="F268" s="47">
        <f t="shared" si="44"/>
        <v>0.26530631854736769</v>
      </c>
      <c r="G268" s="47">
        <f t="shared" si="44"/>
        <v>0.25927290036578221</v>
      </c>
      <c r="H268" s="47">
        <f t="shared" si="44"/>
        <v>0.24646037820084349</v>
      </c>
      <c r="I268" s="47">
        <f t="shared" si="44"/>
        <v>0.25700089351669569</v>
      </c>
      <c r="J268" s="47">
        <f t="shared" si="44"/>
        <v>0.26282591789325316</v>
      </c>
      <c r="K268" s="47">
        <f t="shared" si="44"/>
        <v>0.26341910500573174</v>
      </c>
      <c r="L268" s="2"/>
      <c r="M268" s="109">
        <f t="shared" si="39"/>
        <v>1.1038110789614091</v>
      </c>
      <c r="O268" s="2"/>
      <c r="P268" s="2"/>
      <c r="Q268" s="2"/>
      <c r="R268" s="2"/>
      <c r="S268" s="2"/>
      <c r="T268" s="2"/>
      <c r="U268" s="2"/>
      <c r="V268" s="2"/>
      <c r="W268" s="2"/>
      <c r="X268" s="2"/>
      <c r="Y268" s="2"/>
      <c r="Z268" s="2"/>
    </row>
    <row r="269" spans="1:26" ht="14.5">
      <c r="A269" s="17" t="s">
        <v>1</v>
      </c>
      <c r="B269" s="47">
        <f t="shared" ref="B269:K269" si="45">B240*B17/1000</f>
        <v>0.10136516786168313</v>
      </c>
      <c r="C269" s="47">
        <f t="shared" si="45"/>
        <v>0.10420578332318474</v>
      </c>
      <c r="D269" s="47">
        <f t="shared" si="45"/>
        <v>0.10513613486197632</v>
      </c>
      <c r="E269" s="47">
        <f t="shared" si="45"/>
        <v>0.10455073010103226</v>
      </c>
      <c r="F269" s="47">
        <f t="shared" si="45"/>
        <v>0.10356057262866214</v>
      </c>
      <c r="G269" s="47">
        <f t="shared" si="45"/>
        <v>0.10159414802221388</v>
      </c>
      <c r="H269" s="47">
        <f t="shared" si="45"/>
        <v>9.7898758186244605E-2</v>
      </c>
      <c r="I269" s="47">
        <f t="shared" si="45"/>
        <v>9.4213629760310946E-2</v>
      </c>
      <c r="J269" s="47">
        <f t="shared" si="45"/>
        <v>8.9907596252461197E-2</v>
      </c>
      <c r="K269" s="47">
        <f t="shared" si="45"/>
        <v>8.5566952866099791E-2</v>
      </c>
      <c r="L269" s="2"/>
      <c r="M269" s="109">
        <f t="shared" si="39"/>
        <v>0.84414552524452335</v>
      </c>
      <c r="O269" s="2"/>
      <c r="P269" s="2"/>
      <c r="Q269" s="2"/>
      <c r="R269" s="2"/>
      <c r="S269" s="2"/>
      <c r="T269" s="2"/>
      <c r="U269" s="2"/>
      <c r="V269" s="2"/>
      <c r="W269" s="2"/>
      <c r="X269" s="2"/>
      <c r="Y269" s="2"/>
      <c r="Z269" s="2"/>
    </row>
    <row r="270" spans="1:26" ht="14.5">
      <c r="A270" s="17" t="s">
        <v>7</v>
      </c>
      <c r="B270" s="47">
        <f t="shared" ref="B270:K270" si="46">B241*B18/1000</f>
        <v>1.1102661979542006</v>
      </c>
      <c r="C270" s="47">
        <f t="shared" si="46"/>
        <v>1.2035307539477837</v>
      </c>
      <c r="D270" s="47">
        <f t="shared" si="46"/>
        <v>1.2729298241760032</v>
      </c>
      <c r="E270" s="47">
        <f t="shared" si="46"/>
        <v>1.2981545687433842</v>
      </c>
      <c r="F270" s="47">
        <f t="shared" si="46"/>
        <v>1.2819989832342678</v>
      </c>
      <c r="G270" s="47">
        <f t="shared" si="46"/>
        <v>1.2308303240785765</v>
      </c>
      <c r="H270" s="47">
        <f t="shared" si="46"/>
        <v>1.1554640225072985</v>
      </c>
      <c r="I270" s="47">
        <f t="shared" si="46"/>
        <v>1.0359396271110581</v>
      </c>
      <c r="J270" s="47">
        <f t="shared" si="46"/>
        <v>0.90823301035529325</v>
      </c>
      <c r="K270" s="47">
        <f t="shared" si="46"/>
        <v>0.7787658917978203</v>
      </c>
      <c r="L270" s="2"/>
      <c r="M270" s="109">
        <f t="shared" si="39"/>
        <v>0.70142267974364203</v>
      </c>
      <c r="O270" s="2"/>
      <c r="P270" s="2"/>
      <c r="Q270" s="2"/>
      <c r="R270" s="2"/>
      <c r="S270" s="2"/>
      <c r="T270" s="2"/>
      <c r="U270" s="2"/>
      <c r="V270" s="2"/>
      <c r="W270" s="2"/>
      <c r="X270" s="2"/>
      <c r="Y270" s="2"/>
      <c r="Z270" s="2"/>
    </row>
    <row r="271" spans="1:26" ht="14.5">
      <c r="A271" s="17" t="s">
        <v>8</v>
      </c>
      <c r="B271" s="47">
        <f t="shared" ref="B271:K271" si="47">B242*B19/1000</f>
        <v>1.2915401379834883</v>
      </c>
      <c r="C271" s="47">
        <f t="shared" si="47"/>
        <v>1.6227331075638702</v>
      </c>
      <c r="D271" s="47">
        <f t="shared" si="47"/>
        <v>1.9222809481140275</v>
      </c>
      <c r="E271" s="47">
        <f t="shared" si="47"/>
        <v>2.1285696807775474</v>
      </c>
      <c r="F271" s="47">
        <f t="shared" si="47"/>
        <v>2.2569060277372208</v>
      </c>
      <c r="G271" s="47">
        <f t="shared" si="47"/>
        <v>2.2612882991060625</v>
      </c>
      <c r="H271" s="47">
        <f t="shared" si="47"/>
        <v>2.1421016185128297</v>
      </c>
      <c r="I271" s="47">
        <f t="shared" si="47"/>
        <v>1.9210945427897721</v>
      </c>
      <c r="J271" s="47">
        <f t="shared" si="47"/>
        <v>1.6477586688046435</v>
      </c>
      <c r="K271" s="47">
        <f t="shared" si="47"/>
        <v>1.3562107581297103</v>
      </c>
      <c r="L271" s="2"/>
      <c r="M271" s="109">
        <f t="shared" si="39"/>
        <v>1.0500724818720646</v>
      </c>
      <c r="O271" s="2"/>
      <c r="P271" s="2"/>
      <c r="Q271" s="2"/>
      <c r="R271" s="2"/>
      <c r="S271" s="2"/>
      <c r="T271" s="2"/>
      <c r="U271" s="2"/>
      <c r="V271" s="2"/>
      <c r="W271" s="2"/>
      <c r="X271" s="2"/>
      <c r="Y271" s="2"/>
      <c r="Z271" s="2"/>
    </row>
    <row r="272" spans="1:26" ht="14.5">
      <c r="A272" s="17" t="s">
        <v>89</v>
      </c>
      <c r="B272" s="47">
        <f>SUM(B262:B271)</f>
        <v>5.6945285096454255</v>
      </c>
      <c r="C272" s="47">
        <f t="shared" ref="C272:K272" si="48">SUM(C262:C271)</f>
        <v>6.6964751765402202</v>
      </c>
      <c r="D272" s="47">
        <f t="shared" si="48"/>
        <v>7.5244149154787543</v>
      </c>
      <c r="E272" s="47">
        <f t="shared" si="48"/>
        <v>7.8748786310762089</v>
      </c>
      <c r="F272" s="47">
        <f t="shared" si="48"/>
        <v>7.9255938634851208</v>
      </c>
      <c r="G272" s="47">
        <f t="shared" si="48"/>
        <v>7.8827092659157429</v>
      </c>
      <c r="H272" s="47">
        <f t="shared" si="48"/>
        <v>7.6777968760590758</v>
      </c>
      <c r="I272" s="47">
        <f t="shared" si="48"/>
        <v>7.1376234122763593</v>
      </c>
      <c r="J272" s="47">
        <f t="shared" si="48"/>
        <v>6.2114433048798317</v>
      </c>
      <c r="K272" s="47">
        <f t="shared" si="48"/>
        <v>5.3132178847690446</v>
      </c>
      <c r="L272" s="2"/>
      <c r="M272" s="109">
        <f t="shared" si="39"/>
        <v>0.93303912268934741</v>
      </c>
      <c r="N272" s="31"/>
      <c r="O272" s="2"/>
      <c r="P272" s="2"/>
      <c r="Q272" s="2"/>
      <c r="R272" s="2"/>
      <c r="S272" s="2"/>
      <c r="T272" s="2"/>
      <c r="U272" s="2"/>
      <c r="V272" s="2"/>
      <c r="W272" s="2"/>
      <c r="X272" s="2"/>
      <c r="Y272" s="2"/>
    </row>
    <row r="273" spans="1:14" ht="14.5">
      <c r="A273" s="16"/>
      <c r="B273" s="2"/>
      <c r="C273" s="2"/>
      <c r="D273" s="2"/>
      <c r="E273" s="2"/>
      <c r="F273" s="2"/>
      <c r="G273" s="2"/>
      <c r="H273" s="2"/>
      <c r="I273" s="2"/>
      <c r="J273" s="2"/>
      <c r="K273" s="2"/>
      <c r="L273" s="38"/>
      <c r="M273" s="45"/>
      <c r="N273" s="45"/>
    </row>
    <row r="274" spans="1:14" ht="14.5">
      <c r="A274" s="16"/>
      <c r="B274" s="2"/>
      <c r="C274" s="2"/>
      <c r="D274" s="2"/>
      <c r="E274" s="2"/>
      <c r="F274" s="2"/>
      <c r="G274" s="2"/>
      <c r="H274" s="2"/>
      <c r="I274" s="2"/>
      <c r="J274" s="2"/>
      <c r="K274" s="2"/>
      <c r="L274" s="38"/>
      <c r="M274" s="45"/>
      <c r="N274" s="45"/>
    </row>
    <row r="275" spans="1:14" ht="14.5">
      <c r="A275" s="141" t="s">
        <v>287</v>
      </c>
      <c r="B275" s="142">
        <f>'SSP2 26 (base)'!$B$275</f>
        <v>25.815930082525476</v>
      </c>
      <c r="C275" s="141" t="s">
        <v>288</v>
      </c>
      <c r="D275" s="2" t="s">
        <v>290</v>
      </c>
      <c r="E275" s="2"/>
      <c r="F275" s="2"/>
      <c r="G275" s="2"/>
      <c r="H275" s="2"/>
      <c r="I275" s="2"/>
      <c r="J275" s="2"/>
      <c r="K275" s="2"/>
      <c r="L275" s="38"/>
      <c r="M275" s="45"/>
      <c r="N275" s="45"/>
    </row>
    <row r="276" spans="1:14" ht="14.5">
      <c r="A276" s="16"/>
      <c r="B276" s="2"/>
      <c r="C276" s="2"/>
      <c r="D276" s="2"/>
      <c r="E276" s="2"/>
      <c r="F276" s="2"/>
      <c r="G276" s="2"/>
      <c r="H276" s="2"/>
      <c r="I276" s="2"/>
      <c r="J276" s="2"/>
      <c r="K276" s="2"/>
      <c r="L276" s="38"/>
      <c r="M276" s="45"/>
      <c r="N276" s="45"/>
    </row>
    <row r="277" spans="1:14" ht="14.5">
      <c r="A277" s="8" t="s">
        <v>289</v>
      </c>
      <c r="L277" s="38"/>
      <c r="M277" s="45"/>
      <c r="N277" s="45"/>
    </row>
    <row r="278" spans="1:14" ht="14.5">
      <c r="A278" s="129"/>
      <c r="B278" s="129">
        <v>2010</v>
      </c>
      <c r="C278" s="129">
        <v>2020</v>
      </c>
      <c r="D278" s="129">
        <v>2030</v>
      </c>
      <c r="E278" s="129">
        <v>2040</v>
      </c>
      <c r="F278" s="129">
        <v>2050</v>
      </c>
      <c r="G278" s="129">
        <v>2060</v>
      </c>
      <c r="H278" s="129">
        <v>2070</v>
      </c>
      <c r="I278" s="129">
        <v>2080</v>
      </c>
      <c r="J278" s="129">
        <v>2090</v>
      </c>
      <c r="K278" s="129">
        <v>2100</v>
      </c>
      <c r="L278" s="38"/>
      <c r="M278" s="45"/>
      <c r="N278" s="45"/>
    </row>
    <row r="279" spans="1:14" ht="14.5">
      <c r="A279" s="129" t="s">
        <v>5</v>
      </c>
      <c r="B279" s="137">
        <f>B262/$B$275</f>
        <v>1.4093916222016514E-2</v>
      </c>
      <c r="C279" s="137">
        <f t="shared" ref="C279:K279" si="49">C262/$B$275</f>
        <v>1.733538173343387E-2</v>
      </c>
      <c r="D279" s="137">
        <f t="shared" si="49"/>
        <v>2.1398676316186502E-2</v>
      </c>
      <c r="E279" s="137">
        <f t="shared" si="49"/>
        <v>2.6553173323781227E-2</v>
      </c>
      <c r="F279" s="137">
        <f t="shared" si="49"/>
        <v>3.2635328675693541E-2</v>
      </c>
      <c r="G279" s="137">
        <f t="shared" si="49"/>
        <v>4.3076300592522085E-2</v>
      </c>
      <c r="H279" s="137">
        <f t="shared" si="49"/>
        <v>5.3694589803815279E-2</v>
      </c>
      <c r="I279" s="137">
        <f t="shared" si="49"/>
        <v>5.8971597193402114E-2</v>
      </c>
      <c r="J279" s="137">
        <f t="shared" si="49"/>
        <v>5.2472691043584062E-2</v>
      </c>
      <c r="K279" s="137">
        <f t="shared" si="49"/>
        <v>4.718787024691283E-2</v>
      </c>
      <c r="L279" s="38"/>
      <c r="M279" s="45"/>
      <c r="N279" s="45"/>
    </row>
    <row r="280" spans="1:14" ht="14.5">
      <c r="A280" s="129" t="s">
        <v>6</v>
      </c>
      <c r="B280" s="137">
        <f t="shared" ref="B280:K288" si="50">B263/$B$275</f>
        <v>3.4875865797091225E-2</v>
      </c>
      <c r="C280" s="137">
        <f t="shared" si="50"/>
        <v>4.8396380775862495E-2</v>
      </c>
      <c r="D280" s="137">
        <f t="shared" si="50"/>
        <v>5.8670255845864126E-2</v>
      </c>
      <c r="E280" s="137">
        <f t="shared" si="50"/>
        <v>6.0264107767547592E-2</v>
      </c>
      <c r="F280" s="137">
        <f t="shared" si="50"/>
        <v>5.8372752638388328E-2</v>
      </c>
      <c r="G280" s="137">
        <f t="shared" si="50"/>
        <v>5.3896716772209134E-2</v>
      </c>
      <c r="H280" s="137">
        <f t="shared" si="50"/>
        <v>4.8277609612200303E-2</v>
      </c>
      <c r="I280" s="137">
        <f t="shared" si="50"/>
        <v>4.1319943933896562E-2</v>
      </c>
      <c r="J280" s="137">
        <f t="shared" si="50"/>
        <v>3.4479609551954248E-2</v>
      </c>
      <c r="K280" s="137">
        <f t="shared" si="50"/>
        <v>2.7908768530917415E-2</v>
      </c>
      <c r="L280" s="38"/>
      <c r="M280" s="45"/>
      <c r="N280" s="45"/>
    </row>
    <row r="281" spans="1:14" ht="14.5">
      <c r="A281" s="129" t="s">
        <v>11</v>
      </c>
      <c r="B281" s="137">
        <f t="shared" si="50"/>
        <v>1.4367600554831115E-2</v>
      </c>
      <c r="C281" s="137">
        <f t="shared" si="50"/>
        <v>1.5190944947668495E-2</v>
      </c>
      <c r="D281" s="137">
        <f t="shared" si="50"/>
        <v>1.6153570629915168E-2</v>
      </c>
      <c r="E281" s="137">
        <f t="shared" si="50"/>
        <v>1.6432520928247991E-2</v>
      </c>
      <c r="F281" s="137">
        <f t="shared" si="50"/>
        <v>1.5726067351170825E-2</v>
      </c>
      <c r="G281" s="137">
        <f t="shared" si="50"/>
        <v>1.4793947461979552E-2</v>
      </c>
      <c r="H281" s="137">
        <f t="shared" si="50"/>
        <v>1.3426451606839477E-2</v>
      </c>
      <c r="I281" s="137">
        <f t="shared" si="50"/>
        <v>1.1751362981008911E-2</v>
      </c>
      <c r="J281" s="137">
        <f t="shared" si="50"/>
        <v>9.7467057387088749E-3</v>
      </c>
      <c r="K281" s="137">
        <f t="shared" si="50"/>
        <v>8.8589248740677824E-3</v>
      </c>
      <c r="L281" s="38"/>
      <c r="M281" s="45"/>
      <c r="N281" s="45"/>
    </row>
    <row r="282" spans="1:14" ht="14.5">
      <c r="A282" s="129" t="s">
        <v>2</v>
      </c>
      <c r="B282" s="137">
        <f t="shared" si="50"/>
        <v>7.0220396366154443E-3</v>
      </c>
      <c r="C282" s="137">
        <f t="shared" si="50"/>
        <v>8.1550623391556769E-3</v>
      </c>
      <c r="D282" s="137">
        <f t="shared" si="50"/>
        <v>9.6479724781841809E-3</v>
      </c>
      <c r="E282" s="137">
        <f t="shared" si="50"/>
        <v>1.0748945497937245E-2</v>
      </c>
      <c r="F282" s="137">
        <f t="shared" si="50"/>
        <v>1.080723799879536E-2</v>
      </c>
      <c r="G282" s="137">
        <f t="shared" si="50"/>
        <v>9.6292109518860986E-3</v>
      </c>
      <c r="H282" s="137">
        <f t="shared" si="50"/>
        <v>7.4133051092614283E-3</v>
      </c>
      <c r="I282" s="137">
        <f t="shared" si="50"/>
        <v>5.2070264873035309E-3</v>
      </c>
      <c r="J282" s="137">
        <f t="shared" si="50"/>
        <v>3.0504510292101239E-3</v>
      </c>
      <c r="K282" s="137">
        <f t="shared" si="50"/>
        <v>1.0939277480476891E-3</v>
      </c>
      <c r="L282" s="38"/>
      <c r="M282" s="45"/>
      <c r="N282" s="45"/>
    </row>
    <row r="283" spans="1:14" ht="14.5">
      <c r="A283" s="129" t="s">
        <v>3</v>
      </c>
      <c r="B283" s="137">
        <f t="shared" si="50"/>
        <v>2.4069615608497071E-2</v>
      </c>
      <c r="C283" s="137">
        <f t="shared" si="50"/>
        <v>2.4576781621261607E-2</v>
      </c>
      <c r="D283" s="137">
        <f t="shared" si="50"/>
        <v>2.4336761549430392E-2</v>
      </c>
      <c r="E283" s="137">
        <f t="shared" si="50"/>
        <v>2.3032479923409285E-2</v>
      </c>
      <c r="F283" s="137">
        <f t="shared" si="50"/>
        <v>2.1289746872648518E-2</v>
      </c>
      <c r="G283" s="137">
        <f t="shared" si="50"/>
        <v>1.9052395340251629E-2</v>
      </c>
      <c r="H283" s="137">
        <f t="shared" si="50"/>
        <v>1.7838023233241337E-2</v>
      </c>
      <c r="I283" s="137">
        <f t="shared" si="50"/>
        <v>1.6105911349011209E-2</v>
      </c>
      <c r="J283" s="137">
        <f t="shared" si="50"/>
        <v>1.4315418983047149E-2</v>
      </c>
      <c r="K283" s="137">
        <f t="shared" si="50"/>
        <v>1.2208280110122571E-2</v>
      </c>
      <c r="L283" s="38"/>
      <c r="M283" s="45"/>
      <c r="N283" s="45"/>
    </row>
    <row r="284" spans="1:14" ht="14.5">
      <c r="A284" s="129" t="s">
        <v>4</v>
      </c>
      <c r="B284" s="137">
        <f t="shared" si="50"/>
        <v>1.9946539457914216E-2</v>
      </c>
      <c r="C284" s="137">
        <f t="shared" si="50"/>
        <v>2.226128019315728E-2</v>
      </c>
      <c r="D284" s="137">
        <f t="shared" si="50"/>
        <v>2.3163206354108484E-2</v>
      </c>
      <c r="E284" s="137">
        <f t="shared" si="50"/>
        <v>2.0871391655009081E-2</v>
      </c>
      <c r="F284" s="137">
        <f t="shared" si="50"/>
        <v>1.6802304750976178E-2</v>
      </c>
      <c r="G284" s="137">
        <f t="shared" si="50"/>
        <v>1.5645886119815329E-2</v>
      </c>
      <c r="H284" s="137">
        <f t="shared" si="50"/>
        <v>1.5682644938722467E-2</v>
      </c>
      <c r="I284" s="137">
        <f t="shared" si="50"/>
        <v>1.4977946799660947E-2</v>
      </c>
      <c r="J284" s="137">
        <f t="shared" si="50"/>
        <v>1.3868461751964975E-2</v>
      </c>
      <c r="K284" s="137">
        <f t="shared" si="50"/>
        <v>1.2335613966474165E-2</v>
      </c>
      <c r="L284" s="38"/>
      <c r="M284" s="45"/>
      <c r="N284" s="45"/>
    </row>
    <row r="285" spans="1:14" ht="14.5">
      <c r="A285" s="129" t="s">
        <v>0</v>
      </c>
      <c r="B285" s="137">
        <f t="shared" si="50"/>
        <v>9.2441023411725578E-3</v>
      </c>
      <c r="C285" s="137">
        <f t="shared" si="50"/>
        <v>9.963302694001851E-3</v>
      </c>
      <c r="D285" s="137">
        <f t="shared" si="50"/>
        <v>1.0252095112699401E-2</v>
      </c>
      <c r="E285" s="137">
        <f t="shared" si="50"/>
        <v>1.0350224693506821E-2</v>
      </c>
      <c r="F285" s="137">
        <f t="shared" si="50"/>
        <v>1.0276845254045317E-2</v>
      </c>
      <c r="G285" s="137">
        <f t="shared" si="50"/>
        <v>1.0043136138692956E-2</v>
      </c>
      <c r="H285" s="137">
        <f t="shared" si="50"/>
        <v>9.5468331922571262E-3</v>
      </c>
      <c r="I285" s="137">
        <f t="shared" si="50"/>
        <v>9.9551281977888848E-3</v>
      </c>
      <c r="J285" s="137">
        <f t="shared" si="50"/>
        <v>1.01807650180753E-2</v>
      </c>
      <c r="K285" s="137">
        <f t="shared" si="50"/>
        <v>1.020374257923937E-2</v>
      </c>
      <c r="L285" s="38"/>
      <c r="M285" s="45"/>
      <c r="N285" s="45"/>
    </row>
    <row r="286" spans="1:14" ht="14.5">
      <c r="A286" s="129" t="s">
        <v>1</v>
      </c>
      <c r="B286" s="137">
        <f t="shared" si="50"/>
        <v>3.9264581031034059E-3</v>
      </c>
      <c r="C286" s="137">
        <f t="shared" si="50"/>
        <v>4.0364915379795096E-3</v>
      </c>
      <c r="D286" s="137">
        <f t="shared" si="50"/>
        <v>4.0725294237274768E-3</v>
      </c>
      <c r="E286" s="137">
        <f t="shared" si="50"/>
        <v>4.0498533179636059E-3</v>
      </c>
      <c r="F286" s="137">
        <f t="shared" si="50"/>
        <v>4.0114988031657696E-3</v>
      </c>
      <c r="G286" s="137">
        <f t="shared" si="50"/>
        <v>3.9353278265570552E-3</v>
      </c>
      <c r="H286" s="137">
        <f t="shared" si="50"/>
        <v>3.7921840457923774E-3</v>
      </c>
      <c r="I286" s="137">
        <f t="shared" si="50"/>
        <v>3.649437748674534E-3</v>
      </c>
      <c r="J286" s="137">
        <f t="shared" si="50"/>
        <v>3.4826402134284784E-3</v>
      </c>
      <c r="K286" s="137">
        <f t="shared" si="50"/>
        <v>3.3145020377948397E-3</v>
      </c>
      <c r="L286" s="38"/>
      <c r="M286" s="45"/>
      <c r="N286" s="45"/>
    </row>
    <row r="287" spans="1:14" ht="14.5">
      <c r="A287" s="129" t="s">
        <v>7</v>
      </c>
      <c r="B287" s="137">
        <f t="shared" si="50"/>
        <v>4.3007019092669754E-2</v>
      </c>
      <c r="C287" s="137">
        <f t="shared" si="50"/>
        <v>4.6619693735630338E-2</v>
      </c>
      <c r="D287" s="137">
        <f t="shared" si="50"/>
        <v>4.9307920346345978E-2</v>
      </c>
      <c r="E287" s="137">
        <f t="shared" si="50"/>
        <v>5.0285020318601305E-2</v>
      </c>
      <c r="F287" s="137">
        <f t="shared" si="50"/>
        <v>4.9659221230306902E-2</v>
      </c>
      <c r="G287" s="137">
        <f t="shared" si="50"/>
        <v>4.7677163679324973E-2</v>
      </c>
      <c r="H287" s="137">
        <f t="shared" si="50"/>
        <v>4.4757791751590607E-2</v>
      </c>
      <c r="I287" s="137">
        <f t="shared" si="50"/>
        <v>4.0127921938101101E-2</v>
      </c>
      <c r="J287" s="137">
        <f t="shared" si="50"/>
        <v>3.518110745775789E-2</v>
      </c>
      <c r="K287" s="137">
        <f t="shared" si="50"/>
        <v>3.0166098579766393E-2</v>
      </c>
      <c r="L287" s="38"/>
      <c r="M287" s="45"/>
      <c r="N287" s="45"/>
    </row>
    <row r="288" spans="1:14" ht="14.5">
      <c r="A288" s="129" t="s">
        <v>8</v>
      </c>
      <c r="B288" s="137">
        <f t="shared" si="50"/>
        <v>5.0028805232073273E-2</v>
      </c>
      <c r="C288" s="137">
        <f t="shared" si="50"/>
        <v>6.2857820825222982E-2</v>
      </c>
      <c r="D288" s="137">
        <f t="shared" si="50"/>
        <v>7.4461037892847359E-2</v>
      </c>
      <c r="E288" s="137">
        <f t="shared" si="50"/>
        <v>8.2451791354143503E-2</v>
      </c>
      <c r="F288" s="137">
        <f t="shared" si="50"/>
        <v>8.7422998920534581E-2</v>
      </c>
      <c r="G288" s="137">
        <f t="shared" si="50"/>
        <v>8.7592749588235985E-2</v>
      </c>
      <c r="H288" s="137">
        <f t="shared" si="50"/>
        <v>8.2975961418596922E-2</v>
      </c>
      <c r="I288" s="137">
        <f t="shared" si="50"/>
        <v>7.4415081565863864E-2</v>
      </c>
      <c r="J288" s="137">
        <f t="shared" si="50"/>
        <v>6.3827205277410995E-2</v>
      </c>
      <c r="K288" s="137">
        <f t="shared" si="50"/>
        <v>5.253387167513731E-2</v>
      </c>
      <c r="L288" s="38"/>
      <c r="M288" s="45"/>
      <c r="N288" s="45"/>
    </row>
    <row r="289" spans="1:21" ht="14.5">
      <c r="A289" s="129" t="s">
        <v>89</v>
      </c>
      <c r="B289" s="137">
        <f>SUM(B279:B288)</f>
        <v>0.22058196204598457</v>
      </c>
      <c r="C289" s="137">
        <f t="shared" ref="C289:K289" si="51">SUM(C279:C288)</f>
        <v>0.25939314040337413</v>
      </c>
      <c r="D289" s="137">
        <f t="shared" si="51"/>
        <v>0.29146402594930909</v>
      </c>
      <c r="E289" s="137">
        <f t="shared" si="51"/>
        <v>0.30503950878014768</v>
      </c>
      <c r="F289" s="137">
        <f t="shared" si="51"/>
        <v>0.30700400249572529</v>
      </c>
      <c r="G289" s="137">
        <f t="shared" si="51"/>
        <v>0.30534283447147481</v>
      </c>
      <c r="H289" s="137">
        <f t="shared" si="51"/>
        <v>0.29740539471231731</v>
      </c>
      <c r="I289" s="137">
        <f t="shared" si="51"/>
        <v>0.2764813581947117</v>
      </c>
      <c r="J289" s="137">
        <f t="shared" si="51"/>
        <v>0.2406050560651421</v>
      </c>
      <c r="K289" s="137">
        <f t="shared" si="51"/>
        <v>0.20581160034848034</v>
      </c>
      <c r="L289" s="38"/>
      <c r="M289" s="45"/>
      <c r="N289" s="45"/>
    </row>
    <row r="290" spans="1:21" ht="14.5">
      <c r="A290" s="16"/>
      <c r="B290" s="2"/>
      <c r="C290" s="2"/>
      <c r="D290" s="2"/>
      <c r="E290" s="2"/>
      <c r="F290" s="2"/>
      <c r="G290" s="2"/>
      <c r="H290" s="2"/>
      <c r="I290" s="2"/>
      <c r="J290" s="2"/>
      <c r="K290" s="2"/>
      <c r="L290" s="38"/>
      <c r="M290" s="45"/>
      <c r="N290" s="45"/>
    </row>
    <row r="291" spans="1:21" ht="14.5">
      <c r="A291" s="34" t="s">
        <v>50</v>
      </c>
      <c r="B291" s="35"/>
      <c r="C291" s="35"/>
      <c r="D291" s="35"/>
      <c r="E291" s="35"/>
      <c r="F291" s="35"/>
      <c r="G291" s="35"/>
      <c r="H291" s="35"/>
      <c r="I291" s="35"/>
      <c r="J291" s="35"/>
      <c r="K291" s="35"/>
      <c r="L291" s="35"/>
      <c r="M291" s="35"/>
      <c r="N291" s="35"/>
      <c r="O291" s="35"/>
      <c r="P291" s="35"/>
      <c r="Q291" s="35"/>
      <c r="R291" s="35"/>
      <c r="S291" s="35"/>
      <c r="T291" s="35"/>
      <c r="U291" s="35"/>
    </row>
    <row r="292" spans="1:21" hidden="1" outlineLevel="1"/>
    <row r="293" spans="1:21" hidden="1" outlineLevel="1">
      <c r="A293" t="s">
        <v>51</v>
      </c>
      <c r="P293" s="48"/>
    </row>
    <row r="294" spans="1:21" ht="14.5" hidden="1" outlineLevel="1">
      <c r="A294" s="38" t="s">
        <v>26</v>
      </c>
      <c r="B294" s="16"/>
      <c r="C294" s="16"/>
      <c r="D294" s="16"/>
      <c r="E294" s="16"/>
      <c r="F294" s="16"/>
      <c r="G294" s="16"/>
      <c r="H294" s="16"/>
      <c r="I294" s="16"/>
      <c r="J294" s="16"/>
      <c r="K294" s="16"/>
      <c r="L294" s="38"/>
      <c r="M294" s="25"/>
      <c r="N294" s="25"/>
      <c r="O294" s="49"/>
    </row>
    <row r="295" spans="1:21" ht="14.5" hidden="1" outlineLevel="1">
      <c r="B295" s="4">
        <v>2010</v>
      </c>
      <c r="C295" s="4">
        <v>2020</v>
      </c>
      <c r="D295" s="4">
        <v>2030</v>
      </c>
      <c r="E295" s="4">
        <v>2040</v>
      </c>
      <c r="F295" s="4">
        <v>2050</v>
      </c>
      <c r="G295" s="4">
        <v>2060</v>
      </c>
      <c r="H295" s="4">
        <v>2070</v>
      </c>
      <c r="I295" s="4">
        <v>2080</v>
      </c>
      <c r="J295" s="4">
        <v>2090</v>
      </c>
      <c r="K295" s="4">
        <v>2100</v>
      </c>
      <c r="L295" s="50"/>
      <c r="M295" s="29"/>
      <c r="N295" s="29"/>
      <c r="O295" s="51"/>
    </row>
    <row r="296" spans="1:21" ht="14.5" hidden="1" outlineLevel="1">
      <c r="A296" s="4" t="s">
        <v>5</v>
      </c>
      <c r="B296" s="1">
        <v>84.996518901684482</v>
      </c>
      <c r="C296" s="1">
        <v>86.158876369621652</v>
      </c>
      <c r="D296" s="1">
        <v>88.046893345397251</v>
      </c>
      <c r="E296" s="1">
        <v>90.713879293054987</v>
      </c>
      <c r="F296" s="1">
        <v>98.016623734507931</v>
      </c>
      <c r="G296" s="1">
        <v>95.112099086483994</v>
      </c>
      <c r="H296" s="1">
        <v>98.686540729244655</v>
      </c>
      <c r="I296" s="1">
        <v>105.01307519812801</v>
      </c>
      <c r="J296" s="1">
        <v>114.10093808592875</v>
      </c>
      <c r="K296" s="1">
        <v>127.15536026187289</v>
      </c>
      <c r="L296" s="50"/>
      <c r="M296" s="29"/>
      <c r="N296" s="29"/>
      <c r="O296" s="51"/>
    </row>
    <row r="297" spans="1:21" ht="14.5" hidden="1" outlineLevel="1">
      <c r="A297" s="4" t="s">
        <v>6</v>
      </c>
      <c r="B297" s="1">
        <v>486.5285216142276</v>
      </c>
      <c r="C297" s="1">
        <v>583.98821885755854</v>
      </c>
      <c r="D297" s="1">
        <v>662.95337877208351</v>
      </c>
      <c r="E297" s="1">
        <v>718.64872425049657</v>
      </c>
      <c r="F297" s="1">
        <v>771.21040679824887</v>
      </c>
      <c r="G297" s="1">
        <v>816.41782449946936</v>
      </c>
      <c r="H297" s="1">
        <v>868.43741142326257</v>
      </c>
      <c r="I297" s="1">
        <v>916.15480212273303</v>
      </c>
      <c r="J297" s="1">
        <v>969.60417727995241</v>
      </c>
      <c r="K297" s="1">
        <v>1029.4740834676113</v>
      </c>
      <c r="L297" s="50"/>
      <c r="M297" s="29"/>
      <c r="N297" s="29"/>
      <c r="O297" s="51"/>
    </row>
    <row r="298" spans="1:21" ht="14.5" hidden="1" outlineLevel="1">
      <c r="A298" s="4" t="s">
        <v>11</v>
      </c>
      <c r="B298" s="1">
        <v>926.12866490374768</v>
      </c>
      <c r="C298" s="1">
        <v>954.89238846185162</v>
      </c>
      <c r="D298" s="1">
        <v>986.17529771602256</v>
      </c>
      <c r="E298" s="1">
        <v>1016.7916022037329</v>
      </c>
      <c r="F298" s="1">
        <v>1047.2107022161188</v>
      </c>
      <c r="G298" s="1">
        <v>1070.389289068861</v>
      </c>
      <c r="H298" s="1">
        <v>1092.2518908666548</v>
      </c>
      <c r="I298" s="1">
        <v>1112.8096822669702</v>
      </c>
      <c r="J298" s="1">
        <v>1134.8419006721647</v>
      </c>
      <c r="K298" s="1">
        <v>1159.5493701524313</v>
      </c>
      <c r="L298" s="50"/>
      <c r="M298" s="29"/>
      <c r="N298" s="29"/>
      <c r="O298" s="51"/>
    </row>
    <row r="299" spans="1:21" ht="14.5" hidden="1" outlineLevel="1">
      <c r="A299" s="4" t="s">
        <v>2</v>
      </c>
      <c r="B299" s="1">
        <v>1442.3829621440693</v>
      </c>
      <c r="C299" s="1">
        <v>1535.2370683443469</v>
      </c>
      <c r="D299" s="1">
        <v>1681.5017322285444</v>
      </c>
      <c r="E299" s="1">
        <v>1847.5995226197049</v>
      </c>
      <c r="F299" s="1">
        <v>2023.1979387906179</v>
      </c>
      <c r="G299" s="1">
        <v>2170.7361392555968</v>
      </c>
      <c r="H299" s="1">
        <v>2321.3326585289924</v>
      </c>
      <c r="I299" s="1">
        <v>2430.6544649831703</v>
      </c>
      <c r="J299" s="1">
        <v>2525.048548821037</v>
      </c>
      <c r="K299" s="1">
        <v>2627.406466458719</v>
      </c>
      <c r="L299" s="50"/>
      <c r="M299" s="29"/>
      <c r="N299" s="29"/>
      <c r="O299" s="51"/>
    </row>
    <row r="300" spans="1:21" ht="14.5" hidden="1" outlineLevel="1">
      <c r="A300" s="4" t="s">
        <v>3</v>
      </c>
      <c r="B300" s="1">
        <v>125.79160176349841</v>
      </c>
      <c r="C300" s="1">
        <v>125.8713451391849</v>
      </c>
      <c r="D300" s="1">
        <v>126.27764696512152</v>
      </c>
      <c r="E300" s="1">
        <v>127.10730618179609</v>
      </c>
      <c r="F300" s="1">
        <v>128.21934171092605</v>
      </c>
      <c r="G300" s="1">
        <v>129.57617319555814</v>
      </c>
      <c r="H300" s="1">
        <v>131.15088018006517</v>
      </c>
      <c r="I300" s="1">
        <v>133.17520089072897</v>
      </c>
      <c r="J300" s="1">
        <v>135.55936778823755</v>
      </c>
      <c r="K300" s="1">
        <v>138.36734765290623</v>
      </c>
      <c r="L300" s="50"/>
      <c r="M300" s="29"/>
      <c r="N300" s="29"/>
      <c r="O300" s="51"/>
    </row>
    <row r="301" spans="1:21" ht="14.5" hidden="1" outlineLevel="1">
      <c r="A301" s="4" t="s">
        <v>4</v>
      </c>
      <c r="B301" s="1">
        <v>138.75924206447436</v>
      </c>
      <c r="C301" s="1">
        <v>143.59378572861786</v>
      </c>
      <c r="D301" s="1">
        <v>149.7274592103177</v>
      </c>
      <c r="E301" s="1">
        <v>159.08512054058835</v>
      </c>
      <c r="F301" s="1">
        <v>168.99946064484681</v>
      </c>
      <c r="G301" s="1">
        <v>184.35885221833459</v>
      </c>
      <c r="H301" s="1">
        <v>200.95829766541667</v>
      </c>
      <c r="I301" s="1">
        <v>219.616503878668</v>
      </c>
      <c r="J301" s="1">
        <v>241.29093125919789</v>
      </c>
      <c r="K301" s="1">
        <v>266.46917170228073</v>
      </c>
      <c r="L301" s="50"/>
      <c r="M301" s="29"/>
      <c r="N301" s="29"/>
      <c r="O301" s="51"/>
    </row>
    <row r="302" spans="1:21" ht="14.5" hidden="1" outlineLevel="1">
      <c r="A302" s="4" t="s">
        <v>0</v>
      </c>
      <c r="B302" s="1">
        <v>290.08396316761088</v>
      </c>
      <c r="C302" s="1">
        <v>278.83435047069861</v>
      </c>
      <c r="D302" s="1">
        <v>268.66733178222341</v>
      </c>
      <c r="E302" s="1">
        <v>259.63884965104683</v>
      </c>
      <c r="F302" s="1">
        <v>251.0505570700164</v>
      </c>
      <c r="G302" s="1">
        <v>243.21816019112148</v>
      </c>
      <c r="H302" s="1">
        <v>235.56614699931004</v>
      </c>
      <c r="I302" s="1">
        <v>228.41608787085525</v>
      </c>
      <c r="J302" s="1">
        <v>221.28461817668853</v>
      </c>
      <c r="K302" s="1">
        <v>214.11393647493065</v>
      </c>
      <c r="L302" s="50"/>
      <c r="M302" s="29"/>
      <c r="N302" s="29"/>
      <c r="O302" s="51"/>
    </row>
    <row r="303" spans="1:21" ht="14.5" hidden="1" outlineLevel="1">
      <c r="A303" s="4" t="s">
        <v>1</v>
      </c>
      <c r="B303" s="1">
        <v>1939.6901357631123</v>
      </c>
      <c r="C303" s="1">
        <v>1871.7433103723263</v>
      </c>
      <c r="D303" s="1">
        <v>1800.5681997651029</v>
      </c>
      <c r="E303" s="1">
        <v>1733.0799241845691</v>
      </c>
      <c r="F303" s="1">
        <v>1662.6652118277443</v>
      </c>
      <c r="G303" s="1">
        <v>1600.7206755616808</v>
      </c>
      <c r="H303" s="1">
        <v>1537.4599059455322</v>
      </c>
      <c r="I303" s="1">
        <v>1476.7008469042614</v>
      </c>
      <c r="J303" s="1">
        <v>1415.3677689423125</v>
      </c>
      <c r="K303" s="1">
        <v>1353.7133808765582</v>
      </c>
      <c r="L303" s="50"/>
      <c r="M303" s="29"/>
      <c r="N303" s="29"/>
      <c r="O303" s="51"/>
    </row>
    <row r="304" spans="1:21" ht="14.5" hidden="1" outlineLevel="1">
      <c r="A304" s="4" t="s">
        <v>7</v>
      </c>
      <c r="B304" s="1">
        <v>221.10804734228461</v>
      </c>
      <c r="C304" s="1">
        <v>249.79332154166522</v>
      </c>
      <c r="D304" s="1">
        <v>275.63054861033436</v>
      </c>
      <c r="E304" s="1">
        <v>297.57161435682445</v>
      </c>
      <c r="F304" s="1">
        <v>320.74819336499843</v>
      </c>
      <c r="G304" s="1">
        <v>341.76259855275589</v>
      </c>
      <c r="H304" s="1">
        <v>365.36571756259303</v>
      </c>
      <c r="I304" s="1">
        <v>400.81737065219659</v>
      </c>
      <c r="J304" s="1">
        <v>442.10909615367996</v>
      </c>
      <c r="K304" s="1">
        <v>490.2029492267784</v>
      </c>
      <c r="L304" s="50"/>
      <c r="M304" s="29"/>
      <c r="N304" s="29"/>
      <c r="O304" s="51"/>
    </row>
    <row r="305" spans="1:27" ht="14.5" hidden="1" outlineLevel="1">
      <c r="A305" s="4" t="s">
        <v>8</v>
      </c>
      <c r="B305" s="1">
        <v>341.44423004171301</v>
      </c>
      <c r="C305" s="1">
        <v>366.64066987655019</v>
      </c>
      <c r="D305" s="1">
        <v>396.71234063163246</v>
      </c>
      <c r="E305" s="1">
        <v>437.87916798570296</v>
      </c>
      <c r="F305" s="1">
        <v>480.35231301658393</v>
      </c>
      <c r="G305" s="1">
        <v>597.52885120806866</v>
      </c>
      <c r="H305" s="1">
        <v>738.02442065491323</v>
      </c>
      <c r="I305" s="1">
        <v>841.16346435156584</v>
      </c>
      <c r="J305" s="1">
        <v>956.2456315422387</v>
      </c>
      <c r="K305" s="1">
        <v>1084.7350522789191</v>
      </c>
      <c r="L305" s="50"/>
      <c r="M305" s="29"/>
      <c r="N305" s="29"/>
      <c r="O305" s="51"/>
      <c r="Q305" s="1"/>
      <c r="R305" s="1"/>
      <c r="S305" s="1"/>
      <c r="T305" s="1"/>
      <c r="U305" s="1"/>
      <c r="V305" s="1"/>
      <c r="W305" s="1"/>
      <c r="X305" s="1"/>
      <c r="Y305" s="1"/>
      <c r="Z305" s="1"/>
    </row>
    <row r="306" spans="1:27" hidden="1" outlineLevel="1"/>
    <row r="307" spans="1:27" ht="14.5" hidden="1" outlineLevel="1">
      <c r="A307" t="s">
        <v>52</v>
      </c>
    </row>
    <row r="308" spans="1:27" ht="14.5" hidden="1" outlineLevel="1">
      <c r="A308" s="22" t="s">
        <v>45</v>
      </c>
      <c r="B308" s="21"/>
      <c r="C308" s="21"/>
      <c r="D308" s="21"/>
      <c r="E308" s="21"/>
      <c r="F308" s="21"/>
      <c r="G308" s="21"/>
      <c r="H308" s="21"/>
      <c r="I308" s="21"/>
      <c r="J308" s="21"/>
      <c r="K308" s="21"/>
      <c r="M308" s="26"/>
      <c r="N308" s="26"/>
    </row>
    <row r="309" spans="1:27" ht="14.5" hidden="1" outlineLevel="1">
      <c r="A309" s="21"/>
      <c r="B309" s="72">
        <v>2010</v>
      </c>
      <c r="C309" s="72">
        <v>2020</v>
      </c>
      <c r="D309" s="72">
        <v>2030</v>
      </c>
      <c r="E309" s="72">
        <v>2040</v>
      </c>
      <c r="F309" s="72">
        <v>2050</v>
      </c>
      <c r="G309" s="72">
        <v>2060</v>
      </c>
      <c r="H309" s="72">
        <v>2070</v>
      </c>
      <c r="I309" s="72">
        <v>2080</v>
      </c>
      <c r="J309" s="72">
        <v>2090</v>
      </c>
      <c r="K309" s="72">
        <v>2100</v>
      </c>
      <c r="L309" s="2"/>
      <c r="M309" s="36"/>
      <c r="N309" s="36"/>
      <c r="R309" s="2"/>
      <c r="S309" s="2"/>
      <c r="T309" s="2"/>
      <c r="U309" s="2"/>
      <c r="V309" s="2"/>
      <c r="W309" s="2"/>
      <c r="X309" s="2"/>
      <c r="Y309" s="2"/>
      <c r="Z309" s="2"/>
      <c r="AA309" s="2"/>
    </row>
    <row r="310" spans="1:27" ht="14.5" hidden="1" outlineLevel="1">
      <c r="A310" s="21" t="s">
        <v>5</v>
      </c>
      <c r="B310" s="44">
        <v>0.2</v>
      </c>
      <c r="C310" s="44">
        <v>0.2</v>
      </c>
      <c r="D310" s="44">
        <v>0.2</v>
      </c>
      <c r="E310" s="44">
        <v>0.2</v>
      </c>
      <c r="F310" s="44">
        <v>0.2</v>
      </c>
      <c r="G310" s="44">
        <v>0.2</v>
      </c>
      <c r="H310" s="44">
        <v>0.2</v>
      </c>
      <c r="I310" s="44">
        <v>0.2</v>
      </c>
      <c r="J310" s="44">
        <v>0.2</v>
      </c>
      <c r="K310" s="44">
        <v>0.2</v>
      </c>
      <c r="L310" s="2"/>
      <c r="M310" s="36"/>
      <c r="N310" s="36"/>
      <c r="R310" s="2"/>
      <c r="S310" s="2"/>
      <c r="T310" s="2"/>
      <c r="U310" s="2"/>
      <c r="V310" s="2"/>
      <c r="W310" s="2"/>
      <c r="X310" s="2"/>
      <c r="Y310" s="2"/>
      <c r="Z310" s="2"/>
      <c r="AA310" s="2"/>
    </row>
    <row r="311" spans="1:27" ht="14.5" hidden="1" outlineLevel="1">
      <c r="A311" s="21" t="s">
        <v>6</v>
      </c>
      <c r="B311" s="44">
        <v>0.2</v>
      </c>
      <c r="C311" s="44">
        <v>0.2</v>
      </c>
      <c r="D311" s="44">
        <v>0.2</v>
      </c>
      <c r="E311" s="44">
        <v>0.2</v>
      </c>
      <c r="F311" s="44">
        <v>0.2</v>
      </c>
      <c r="G311" s="44">
        <v>0.2</v>
      </c>
      <c r="H311" s="44">
        <v>0.2</v>
      </c>
      <c r="I311" s="44">
        <v>0.2</v>
      </c>
      <c r="J311" s="44">
        <v>0.2</v>
      </c>
      <c r="K311" s="44">
        <v>0.2</v>
      </c>
      <c r="L311" s="2"/>
      <c r="M311" s="36"/>
      <c r="N311" s="36"/>
      <c r="R311" s="2"/>
      <c r="S311" s="2"/>
      <c r="T311" s="2"/>
      <c r="U311" s="2"/>
      <c r="V311" s="2"/>
      <c r="W311" s="2"/>
      <c r="X311" s="2"/>
      <c r="Y311" s="2"/>
      <c r="Z311" s="2"/>
      <c r="AA311" s="2"/>
    </row>
    <row r="312" spans="1:27" ht="14.5" hidden="1" outlineLevel="1">
      <c r="A312" s="21" t="s">
        <v>11</v>
      </c>
      <c r="B312" s="44">
        <v>0.47871829282436174</v>
      </c>
      <c r="C312" s="44">
        <v>0.47858898880765999</v>
      </c>
      <c r="D312" s="44">
        <v>0.47841533951350923</v>
      </c>
      <c r="E312" s="44">
        <v>0.47811101199169503</v>
      </c>
      <c r="F312" s="44">
        <v>0.47780889154579492</v>
      </c>
      <c r="G312" s="44">
        <v>0.47755455763018989</v>
      </c>
      <c r="H312" s="44">
        <v>0.47729941291585126</v>
      </c>
      <c r="I312" s="44">
        <v>0.47721443267185948</v>
      </c>
      <c r="J312" s="44">
        <v>0.47712746579551296</v>
      </c>
      <c r="K312" s="44">
        <v>0.47704362227360791</v>
      </c>
      <c r="L312" s="2"/>
      <c r="M312" s="36"/>
      <c r="N312" s="36"/>
      <c r="R312" s="2"/>
      <c r="S312" s="2"/>
      <c r="T312" s="2"/>
      <c r="U312" s="2"/>
      <c r="V312" s="2"/>
      <c r="W312" s="2"/>
      <c r="X312" s="2"/>
      <c r="Y312" s="2"/>
      <c r="Z312" s="2"/>
      <c r="AA312" s="2"/>
    </row>
    <row r="313" spans="1:27" ht="14.5" hidden="1" outlineLevel="1">
      <c r="A313" s="21" t="s">
        <v>2</v>
      </c>
      <c r="B313" s="44">
        <v>0.4</v>
      </c>
      <c r="C313" s="44">
        <v>0.4</v>
      </c>
      <c r="D313" s="44">
        <v>0.4</v>
      </c>
      <c r="E313" s="44">
        <v>0.4</v>
      </c>
      <c r="F313" s="44">
        <v>0.4</v>
      </c>
      <c r="G313" s="44">
        <v>0.4</v>
      </c>
      <c r="H313" s="44">
        <v>0.4</v>
      </c>
      <c r="I313" s="44">
        <v>0.4</v>
      </c>
      <c r="J313" s="44">
        <v>0.4</v>
      </c>
      <c r="K313" s="44">
        <v>0.4</v>
      </c>
      <c r="L313" s="2"/>
      <c r="M313" s="36"/>
      <c r="N313" s="36"/>
      <c r="R313" s="2"/>
      <c r="S313" s="2"/>
      <c r="T313" s="2"/>
      <c r="U313" s="2"/>
      <c r="V313" s="2"/>
      <c r="W313" s="2"/>
      <c r="X313" s="2"/>
      <c r="Y313" s="2"/>
      <c r="Z313" s="2"/>
      <c r="AA313" s="2"/>
    </row>
    <row r="314" spans="1:27" ht="14.5" hidden="1" outlineLevel="1">
      <c r="A314" s="21" t="s">
        <v>3</v>
      </c>
      <c r="B314" s="44">
        <v>0.2</v>
      </c>
      <c r="C314" s="44">
        <v>0.2</v>
      </c>
      <c r="D314" s="44">
        <v>0.2</v>
      </c>
      <c r="E314" s="44">
        <v>0.2</v>
      </c>
      <c r="F314" s="44">
        <v>0.2</v>
      </c>
      <c r="G314" s="44">
        <v>0.2</v>
      </c>
      <c r="H314" s="44">
        <v>0.2</v>
      </c>
      <c r="I314" s="44">
        <v>0.2</v>
      </c>
      <c r="J314" s="44">
        <v>0.2</v>
      </c>
      <c r="K314" s="44">
        <v>0.2</v>
      </c>
      <c r="L314" s="2"/>
      <c r="M314" s="36"/>
      <c r="N314" s="36"/>
      <c r="R314" s="2"/>
      <c r="S314" s="2"/>
      <c r="T314" s="2"/>
      <c r="U314" s="2"/>
      <c r="V314" s="2"/>
      <c r="W314" s="2"/>
      <c r="X314" s="2"/>
      <c r="Y314" s="2"/>
      <c r="Z314" s="2"/>
      <c r="AA314" s="2"/>
    </row>
    <row r="315" spans="1:27" ht="14.5" hidden="1" outlineLevel="1">
      <c r="A315" s="21" t="s">
        <v>4</v>
      </c>
      <c r="B315" s="44">
        <v>0.2</v>
      </c>
      <c r="C315" s="44">
        <v>0.2</v>
      </c>
      <c r="D315" s="44">
        <v>0.2</v>
      </c>
      <c r="E315" s="44">
        <v>0.2</v>
      </c>
      <c r="F315" s="44">
        <v>0.2</v>
      </c>
      <c r="G315" s="44">
        <v>0.2</v>
      </c>
      <c r="H315" s="44">
        <v>0.2</v>
      </c>
      <c r="I315" s="44">
        <v>0.2</v>
      </c>
      <c r="J315" s="44">
        <v>0.2</v>
      </c>
      <c r="K315" s="44">
        <v>0.2</v>
      </c>
      <c r="L315" s="2"/>
      <c r="M315" s="36"/>
      <c r="N315" s="36"/>
      <c r="R315" s="2"/>
      <c r="S315" s="2"/>
      <c r="T315" s="2"/>
      <c r="U315" s="2"/>
      <c r="V315" s="2"/>
      <c r="W315" s="2"/>
      <c r="X315" s="2"/>
      <c r="Y315" s="2"/>
      <c r="Z315" s="2"/>
      <c r="AA315" s="2"/>
    </row>
    <row r="316" spans="1:27" ht="14.5" hidden="1" outlineLevel="1">
      <c r="A316" s="21" t="s">
        <v>0</v>
      </c>
      <c r="B316" s="44">
        <v>0.84</v>
      </c>
      <c r="C316" s="44">
        <v>0.84</v>
      </c>
      <c r="D316" s="44">
        <v>0.84</v>
      </c>
      <c r="E316" s="44">
        <v>0.84</v>
      </c>
      <c r="F316" s="44">
        <v>0.84</v>
      </c>
      <c r="G316" s="44">
        <v>0.84</v>
      </c>
      <c r="H316" s="44">
        <v>0.84</v>
      </c>
      <c r="I316" s="44">
        <v>0.84</v>
      </c>
      <c r="J316" s="44">
        <v>0.84</v>
      </c>
      <c r="K316" s="44">
        <v>0.84</v>
      </c>
      <c r="L316" s="2"/>
      <c r="M316" s="36"/>
      <c r="N316" s="36"/>
      <c r="R316" s="2"/>
      <c r="S316" s="2"/>
      <c r="T316" s="2"/>
      <c r="U316" s="2"/>
      <c r="V316" s="2"/>
      <c r="W316" s="2"/>
      <c r="X316" s="2"/>
      <c r="Y316" s="2"/>
      <c r="Z316" s="2"/>
      <c r="AA316" s="2"/>
    </row>
    <row r="317" spans="1:27" ht="14.5" hidden="1" outlineLevel="1">
      <c r="A317" s="21" t="s">
        <v>1</v>
      </c>
      <c r="B317" s="44">
        <v>0.2</v>
      </c>
      <c r="C317" s="44">
        <v>0.2</v>
      </c>
      <c r="D317" s="44">
        <v>0.2</v>
      </c>
      <c r="E317" s="44">
        <v>0.2</v>
      </c>
      <c r="F317" s="44">
        <v>0.2</v>
      </c>
      <c r="G317" s="44">
        <v>0.2</v>
      </c>
      <c r="H317" s="44">
        <v>0.2</v>
      </c>
      <c r="I317" s="44">
        <v>0.2</v>
      </c>
      <c r="J317" s="44">
        <v>0.2</v>
      </c>
      <c r="K317" s="44">
        <v>0.2</v>
      </c>
      <c r="L317" s="2"/>
      <c r="M317" s="36"/>
      <c r="N317" s="36"/>
      <c r="R317" s="2"/>
      <c r="S317" s="2"/>
      <c r="T317" s="2"/>
      <c r="U317" s="2"/>
      <c r="V317" s="2"/>
      <c r="W317" s="2"/>
      <c r="X317" s="2"/>
      <c r="Y317" s="2"/>
      <c r="Z317" s="2"/>
      <c r="AA317" s="2"/>
    </row>
    <row r="318" spans="1:27" ht="14.5" hidden="1" outlineLevel="1">
      <c r="A318" s="21" t="s">
        <v>7</v>
      </c>
      <c r="B318" s="44">
        <v>0.2</v>
      </c>
      <c r="C318" s="44">
        <v>0.2</v>
      </c>
      <c r="D318" s="44">
        <v>0.2</v>
      </c>
      <c r="E318" s="44">
        <v>0.2</v>
      </c>
      <c r="F318" s="44">
        <v>0.2</v>
      </c>
      <c r="G318" s="44">
        <v>0.2</v>
      </c>
      <c r="H318" s="44">
        <v>0.2</v>
      </c>
      <c r="I318" s="44">
        <v>0.2</v>
      </c>
      <c r="J318" s="44">
        <v>0.2</v>
      </c>
      <c r="K318" s="44">
        <v>0.2</v>
      </c>
      <c r="L318" s="2"/>
      <c r="M318" s="36"/>
      <c r="N318" s="36"/>
      <c r="R318" s="2"/>
      <c r="S318" s="2"/>
      <c r="T318" s="2"/>
      <c r="U318" s="2"/>
      <c r="V318" s="2"/>
      <c r="W318" s="2"/>
      <c r="X318" s="2"/>
      <c r="Y318" s="2"/>
      <c r="Z318" s="2"/>
      <c r="AA318" s="2"/>
    </row>
    <row r="319" spans="1:27" ht="14.5" hidden="1" outlineLevel="1">
      <c r="A319" s="21" t="s">
        <v>8</v>
      </c>
      <c r="B319" s="44">
        <v>0.2</v>
      </c>
      <c r="C319" s="44">
        <v>0.2</v>
      </c>
      <c r="D319" s="44">
        <v>0.2</v>
      </c>
      <c r="E319" s="44">
        <v>0.2</v>
      </c>
      <c r="F319" s="44">
        <v>0.2</v>
      </c>
      <c r="G319" s="44">
        <v>0.2</v>
      </c>
      <c r="H319" s="44">
        <v>0.2</v>
      </c>
      <c r="I319" s="44">
        <v>0.2</v>
      </c>
      <c r="J319" s="44">
        <v>0.2</v>
      </c>
      <c r="K319" s="44">
        <v>0.2</v>
      </c>
      <c r="L319" s="2"/>
      <c r="M319" s="36"/>
      <c r="N319" s="36"/>
      <c r="Q319" s="2"/>
      <c r="R319" s="2"/>
      <c r="S319" s="2"/>
      <c r="T319" s="2"/>
      <c r="U319" s="2"/>
      <c r="V319" s="2"/>
      <c r="W319" s="2"/>
      <c r="X319" s="2"/>
      <c r="Y319" s="2"/>
      <c r="Z319" s="2"/>
    </row>
    <row r="320" spans="1:27" hidden="1" outlineLevel="1"/>
    <row r="321" spans="1:25" hidden="1" outlineLevel="1">
      <c r="A321" t="s">
        <v>53</v>
      </c>
    </row>
    <row r="322" spans="1:25" ht="14.5" hidden="1" outlineLevel="1">
      <c r="A322" t="s">
        <v>47</v>
      </c>
      <c r="B322" s="16"/>
      <c r="C322" s="16"/>
      <c r="D322" s="16"/>
      <c r="E322" s="16"/>
      <c r="F322" s="16"/>
      <c r="G322" s="16"/>
      <c r="H322" s="16"/>
      <c r="I322" s="16"/>
      <c r="J322" s="16"/>
      <c r="K322" s="16"/>
    </row>
    <row r="323" spans="1:25" ht="13" hidden="1" outlineLevel="1">
      <c r="B323" s="4">
        <v>2010</v>
      </c>
      <c r="C323" s="4">
        <v>2020</v>
      </c>
      <c r="D323" s="4">
        <v>2030</v>
      </c>
      <c r="E323" s="4">
        <v>2040</v>
      </c>
      <c r="F323" s="4">
        <v>2050</v>
      </c>
      <c r="G323" s="4">
        <v>2060</v>
      </c>
      <c r="H323" s="4">
        <v>2070</v>
      </c>
      <c r="I323" s="4">
        <v>2080</v>
      </c>
      <c r="J323" s="4">
        <v>2090</v>
      </c>
      <c r="K323" s="4">
        <v>2100</v>
      </c>
      <c r="N323" s="1"/>
      <c r="O323" s="1"/>
      <c r="P323" s="1"/>
      <c r="Q323" s="1"/>
      <c r="R323" s="1"/>
      <c r="S323" s="1"/>
      <c r="T323" s="1"/>
      <c r="U323" s="1"/>
      <c r="V323" s="1"/>
      <c r="W323" s="1"/>
      <c r="X323" s="1"/>
      <c r="Y323" s="1"/>
    </row>
    <row r="324" spans="1:25" ht="13" hidden="1" outlineLevel="1">
      <c r="A324" s="4" t="s">
        <v>5</v>
      </c>
      <c r="B324" s="1">
        <f>B310*B296</f>
        <v>16.999303780336898</v>
      </c>
      <c r="C324" s="1">
        <f t="shared" ref="C324:K324" si="52">C310*C296</f>
        <v>17.231775273924331</v>
      </c>
      <c r="D324" s="1">
        <f t="shared" si="52"/>
        <v>17.609378669079451</v>
      </c>
      <c r="E324" s="1">
        <f t="shared" si="52"/>
        <v>18.142775858611</v>
      </c>
      <c r="F324" s="1">
        <f t="shared" si="52"/>
        <v>19.603324746901588</v>
      </c>
      <c r="G324" s="1">
        <f t="shared" si="52"/>
        <v>19.0224198172968</v>
      </c>
      <c r="H324" s="1">
        <f t="shared" si="52"/>
        <v>19.737308145848932</v>
      </c>
      <c r="I324" s="1">
        <f t="shared" si="52"/>
        <v>21.002615039625603</v>
      </c>
      <c r="J324" s="1">
        <f t="shared" si="52"/>
        <v>22.820187617185752</v>
      </c>
      <c r="K324" s="1">
        <f t="shared" si="52"/>
        <v>25.431072052374578</v>
      </c>
      <c r="N324" s="1"/>
      <c r="O324" s="1"/>
      <c r="P324" s="1"/>
      <c r="Q324" s="1"/>
      <c r="R324" s="1"/>
      <c r="S324" s="1"/>
      <c r="T324" s="1"/>
      <c r="U324" s="1"/>
      <c r="V324" s="1"/>
      <c r="W324" s="1"/>
      <c r="X324" s="1"/>
      <c r="Y324" s="1"/>
    </row>
    <row r="325" spans="1:25" ht="13" hidden="1" outlineLevel="1">
      <c r="A325" s="4" t="s">
        <v>6</v>
      </c>
      <c r="B325" s="1">
        <f t="shared" ref="B325:K333" si="53">B311*B297</f>
        <v>97.305704322845529</v>
      </c>
      <c r="C325" s="1">
        <f t="shared" si="53"/>
        <v>116.79764377151172</v>
      </c>
      <c r="D325" s="1">
        <f t="shared" si="53"/>
        <v>132.59067575441671</v>
      </c>
      <c r="E325" s="1">
        <f t="shared" si="53"/>
        <v>143.72974485009931</v>
      </c>
      <c r="F325" s="1">
        <f t="shared" si="53"/>
        <v>154.24208135964977</v>
      </c>
      <c r="G325" s="1">
        <f t="shared" si="53"/>
        <v>163.28356489989389</v>
      </c>
      <c r="H325" s="1">
        <f t="shared" si="53"/>
        <v>173.68748228465253</v>
      </c>
      <c r="I325" s="1">
        <f t="shared" si="53"/>
        <v>183.23096042454662</v>
      </c>
      <c r="J325" s="1">
        <f t="shared" si="53"/>
        <v>193.9208354559905</v>
      </c>
      <c r="K325" s="1">
        <f t="shared" si="53"/>
        <v>205.89481669352227</v>
      </c>
      <c r="N325" s="1"/>
      <c r="O325" s="1"/>
      <c r="P325" s="1"/>
      <c r="Q325" s="1"/>
      <c r="R325" s="1"/>
      <c r="S325" s="1"/>
      <c r="T325" s="1"/>
      <c r="U325" s="1"/>
      <c r="V325" s="1"/>
      <c r="W325" s="1"/>
      <c r="X325" s="1"/>
      <c r="Y325" s="1"/>
    </row>
    <row r="326" spans="1:25" ht="13" hidden="1" outlineLevel="1">
      <c r="A326" s="4" t="s">
        <v>11</v>
      </c>
      <c r="B326" s="1">
        <f t="shared" si="53"/>
        <v>443.35473339842747</v>
      </c>
      <c r="C326" s="1">
        <f t="shared" si="53"/>
        <v>457.0009826140888</v>
      </c>
      <c r="D326" s="1">
        <f t="shared" si="53"/>
        <v>471.80138987664697</v>
      </c>
      <c r="E326" s="1">
        <f t="shared" si="53"/>
        <v>486.13926191428374</v>
      </c>
      <c r="F326" s="1">
        <f t="shared" si="53"/>
        <v>500.36658484077725</v>
      </c>
      <c r="G326" s="1">
        <f t="shared" si="53"/>
        <v>511.16928343337338</v>
      </c>
      <c r="H326" s="1">
        <f t="shared" si="53"/>
        <v>521.33118626688281</v>
      </c>
      <c r="I326" s="1">
        <f t="shared" si="53"/>
        <v>531.04884119478436</v>
      </c>
      <c r="J326" s="1">
        <f t="shared" si="53"/>
        <v>541.46424014627314</v>
      </c>
      <c r="K326" s="1">
        <f t="shared" si="53"/>
        <v>553.15563174259637</v>
      </c>
      <c r="N326" s="1"/>
      <c r="O326" s="1"/>
      <c r="P326" s="1"/>
      <c r="Q326" s="1"/>
      <c r="R326" s="1"/>
      <c r="S326" s="1"/>
      <c r="T326" s="1"/>
      <c r="U326" s="1"/>
      <c r="V326" s="1"/>
      <c r="W326" s="1"/>
      <c r="X326" s="1"/>
      <c r="Y326" s="1"/>
    </row>
    <row r="327" spans="1:25" ht="13" hidden="1" outlineLevel="1">
      <c r="A327" s="4" t="s">
        <v>2</v>
      </c>
      <c r="B327" s="1">
        <f t="shared" si="53"/>
        <v>576.95318485762778</v>
      </c>
      <c r="C327" s="1">
        <f t="shared" si="53"/>
        <v>614.09482733773882</v>
      </c>
      <c r="D327" s="1">
        <f t="shared" si="53"/>
        <v>672.60069289141779</v>
      </c>
      <c r="E327" s="1">
        <f t="shared" si="53"/>
        <v>739.03980904788204</v>
      </c>
      <c r="F327" s="1">
        <f t="shared" si="53"/>
        <v>809.27917551624716</v>
      </c>
      <c r="G327" s="1">
        <f t="shared" si="53"/>
        <v>868.29445570223879</v>
      </c>
      <c r="H327" s="1">
        <f t="shared" si="53"/>
        <v>928.53306341159703</v>
      </c>
      <c r="I327" s="1">
        <f t="shared" si="53"/>
        <v>972.26178599326818</v>
      </c>
      <c r="J327" s="1">
        <f t="shared" si="53"/>
        <v>1010.0194195284148</v>
      </c>
      <c r="K327" s="1">
        <f t="shared" si="53"/>
        <v>1050.9625865834876</v>
      </c>
      <c r="N327" s="1"/>
      <c r="O327" s="1"/>
      <c r="P327" s="1"/>
      <c r="Q327" s="1"/>
      <c r="R327" s="1"/>
      <c r="S327" s="1"/>
      <c r="T327" s="1"/>
      <c r="U327" s="1"/>
      <c r="V327" s="1"/>
      <c r="W327" s="1"/>
      <c r="X327" s="1"/>
      <c r="Y327" s="1"/>
    </row>
    <row r="328" spans="1:25" ht="13" hidden="1" outlineLevel="1">
      <c r="A328" s="4" t="s">
        <v>3</v>
      </c>
      <c r="B328" s="1">
        <f t="shared" si="53"/>
        <v>25.158320352699683</v>
      </c>
      <c r="C328" s="1">
        <f t="shared" si="53"/>
        <v>25.174269027836981</v>
      </c>
      <c r="D328" s="1">
        <f t="shared" si="53"/>
        <v>25.255529393024304</v>
      </c>
      <c r="E328" s="1">
        <f t="shared" si="53"/>
        <v>25.421461236359221</v>
      </c>
      <c r="F328" s="1">
        <f t="shared" si="53"/>
        <v>25.643868342185211</v>
      </c>
      <c r="G328" s="1">
        <f t="shared" si="53"/>
        <v>25.915234639111631</v>
      </c>
      <c r="H328" s="1">
        <f t="shared" si="53"/>
        <v>26.230176036013034</v>
      </c>
      <c r="I328" s="1">
        <f t="shared" si="53"/>
        <v>26.635040178145797</v>
      </c>
      <c r="J328" s="1">
        <f t="shared" si="53"/>
        <v>27.111873557647513</v>
      </c>
      <c r="K328" s="1">
        <f t="shared" si="53"/>
        <v>27.673469530581247</v>
      </c>
      <c r="N328" s="1"/>
      <c r="O328" s="1"/>
      <c r="P328" s="1"/>
      <c r="Q328" s="1"/>
      <c r="R328" s="1"/>
      <c r="S328" s="1"/>
      <c r="T328" s="1"/>
      <c r="U328" s="1"/>
      <c r="V328" s="1"/>
      <c r="W328" s="1"/>
      <c r="X328" s="1"/>
      <c r="Y328" s="1"/>
    </row>
    <row r="329" spans="1:25" ht="13" hidden="1" outlineLevel="1">
      <c r="A329" s="4" t="s">
        <v>4</v>
      </c>
      <c r="B329" s="1">
        <f t="shared" si="53"/>
        <v>27.751848412894873</v>
      </c>
      <c r="C329" s="1">
        <f t="shared" si="53"/>
        <v>28.718757145723572</v>
      </c>
      <c r="D329" s="1">
        <f t="shared" si="53"/>
        <v>29.945491842063543</v>
      </c>
      <c r="E329" s="1">
        <f t="shared" si="53"/>
        <v>31.817024108117671</v>
      </c>
      <c r="F329" s="1">
        <f t="shared" si="53"/>
        <v>33.799892128969361</v>
      </c>
      <c r="G329" s="1">
        <f t="shared" si="53"/>
        <v>36.871770443666918</v>
      </c>
      <c r="H329" s="1">
        <f t="shared" si="53"/>
        <v>40.191659533083339</v>
      </c>
      <c r="I329" s="1">
        <f t="shared" si="53"/>
        <v>43.923300775733601</v>
      </c>
      <c r="J329" s="1">
        <f t="shared" si="53"/>
        <v>48.258186251839582</v>
      </c>
      <c r="K329" s="1">
        <f t="shared" si="53"/>
        <v>53.293834340456151</v>
      </c>
      <c r="N329" s="1"/>
      <c r="O329" s="1"/>
      <c r="P329" s="1"/>
      <c r="Q329" s="1"/>
      <c r="R329" s="1"/>
      <c r="S329" s="1"/>
      <c r="T329" s="1"/>
      <c r="U329" s="1"/>
      <c r="V329" s="1"/>
      <c r="W329" s="1"/>
      <c r="X329" s="1"/>
      <c r="Y329" s="1"/>
    </row>
    <row r="330" spans="1:25" ht="13" hidden="1" outlineLevel="1">
      <c r="A330" s="4" t="s">
        <v>0</v>
      </c>
      <c r="B330" s="1">
        <f t="shared" si="53"/>
        <v>243.67052906079311</v>
      </c>
      <c r="C330" s="1">
        <f t="shared" si="53"/>
        <v>234.22085439538682</v>
      </c>
      <c r="D330" s="1">
        <f t="shared" si="53"/>
        <v>225.68055869706765</v>
      </c>
      <c r="E330" s="1">
        <f t="shared" si="53"/>
        <v>218.09663370687932</v>
      </c>
      <c r="F330" s="1">
        <f t="shared" si="53"/>
        <v>210.88246793881376</v>
      </c>
      <c r="G330" s="1">
        <f t="shared" si="53"/>
        <v>204.30325456054203</v>
      </c>
      <c r="H330" s="1">
        <f t="shared" si="53"/>
        <v>197.87556347942044</v>
      </c>
      <c r="I330" s="1">
        <f t="shared" si="53"/>
        <v>191.8695138115184</v>
      </c>
      <c r="J330" s="1">
        <f t="shared" si="53"/>
        <v>185.87907926841837</v>
      </c>
      <c r="K330" s="1">
        <f t="shared" si="53"/>
        <v>179.85570663894174</v>
      </c>
      <c r="N330" s="1"/>
      <c r="O330" s="1"/>
      <c r="P330" s="1"/>
      <c r="Q330" s="1"/>
      <c r="R330" s="1"/>
      <c r="S330" s="1"/>
      <c r="T330" s="1"/>
      <c r="U330" s="1"/>
      <c r="V330" s="1"/>
      <c r="W330" s="1"/>
      <c r="X330" s="1"/>
      <c r="Y330" s="1"/>
    </row>
    <row r="331" spans="1:25" ht="13" hidden="1" outlineLevel="1">
      <c r="A331" s="4" t="s">
        <v>1</v>
      </c>
      <c r="B331" s="1">
        <f t="shared" si="53"/>
        <v>387.93802715262245</v>
      </c>
      <c r="C331" s="1">
        <f t="shared" si="53"/>
        <v>374.34866207446527</v>
      </c>
      <c r="D331" s="1">
        <f t="shared" si="53"/>
        <v>360.11363995302059</v>
      </c>
      <c r="E331" s="1">
        <f t="shared" si="53"/>
        <v>346.61598483691387</v>
      </c>
      <c r="F331" s="1">
        <f t="shared" si="53"/>
        <v>332.53304236554891</v>
      </c>
      <c r="G331" s="1">
        <f t="shared" si="53"/>
        <v>320.14413511233619</v>
      </c>
      <c r="H331" s="1">
        <f t="shared" si="53"/>
        <v>307.49198118910647</v>
      </c>
      <c r="I331" s="1">
        <f t="shared" si="53"/>
        <v>295.34016938085227</v>
      </c>
      <c r="J331" s="1">
        <f t="shared" si="53"/>
        <v>283.0735537884625</v>
      </c>
      <c r="K331" s="1">
        <f t="shared" si="53"/>
        <v>270.74267617531166</v>
      </c>
      <c r="N331" s="1"/>
      <c r="O331" s="1"/>
      <c r="P331" s="1"/>
      <c r="Q331" s="1"/>
      <c r="R331" s="1"/>
      <c r="S331" s="1"/>
      <c r="T331" s="1"/>
      <c r="U331" s="1"/>
      <c r="V331" s="1"/>
      <c r="W331" s="1"/>
      <c r="X331" s="1"/>
      <c r="Y331" s="1"/>
    </row>
    <row r="332" spans="1:25" ht="13" hidden="1" outlineLevel="1">
      <c r="A332" s="4" t="s">
        <v>7</v>
      </c>
      <c r="B332" s="1">
        <f t="shared" si="53"/>
        <v>44.221609468456926</v>
      </c>
      <c r="C332" s="1">
        <f t="shared" si="53"/>
        <v>49.958664308333049</v>
      </c>
      <c r="D332" s="1">
        <f t="shared" si="53"/>
        <v>55.126109722066872</v>
      </c>
      <c r="E332" s="1">
        <f t="shared" si="53"/>
        <v>59.514322871364897</v>
      </c>
      <c r="F332" s="1">
        <f t="shared" si="53"/>
        <v>64.149638672999686</v>
      </c>
      <c r="G332" s="1">
        <f t="shared" si="53"/>
        <v>68.352519710551178</v>
      </c>
      <c r="H332" s="1">
        <f t="shared" si="53"/>
        <v>73.073143512518612</v>
      </c>
      <c r="I332" s="1">
        <f t="shared" si="53"/>
        <v>80.163474130439326</v>
      </c>
      <c r="J332" s="1">
        <f t="shared" si="53"/>
        <v>88.421819230735991</v>
      </c>
      <c r="K332" s="1">
        <f t="shared" si="53"/>
        <v>98.040589845355683</v>
      </c>
      <c r="N332" s="1"/>
      <c r="O332" s="1"/>
      <c r="P332" s="1"/>
      <c r="Q332" s="1"/>
      <c r="R332" s="1"/>
      <c r="S332" s="1"/>
      <c r="T332" s="1"/>
      <c r="U332" s="1"/>
      <c r="V332" s="1"/>
      <c r="W332" s="1"/>
      <c r="X332" s="1"/>
      <c r="Y332" s="1"/>
    </row>
    <row r="333" spans="1:25" ht="13" hidden="1" outlineLevel="1">
      <c r="A333" s="4" t="s">
        <v>8</v>
      </c>
      <c r="B333" s="1">
        <f t="shared" si="53"/>
        <v>68.288846008342603</v>
      </c>
      <c r="C333" s="1">
        <f t="shared" si="53"/>
        <v>73.328133975310038</v>
      </c>
      <c r="D333" s="1">
        <f t="shared" si="53"/>
        <v>79.342468126326494</v>
      </c>
      <c r="E333" s="1">
        <f t="shared" si="53"/>
        <v>87.575833597140601</v>
      </c>
      <c r="F333" s="1">
        <f t="shared" si="53"/>
        <v>96.070462603316798</v>
      </c>
      <c r="G333" s="1">
        <f t="shared" si="53"/>
        <v>119.50577024161373</v>
      </c>
      <c r="H333" s="1">
        <f t="shared" si="53"/>
        <v>147.60488413098264</v>
      </c>
      <c r="I333" s="1">
        <f t="shared" si="53"/>
        <v>168.23269287031317</v>
      </c>
      <c r="J333" s="1">
        <f t="shared" si="53"/>
        <v>191.24912630844776</v>
      </c>
      <c r="K333" s="1">
        <f t="shared" si="53"/>
        <v>216.94701045578381</v>
      </c>
      <c r="N333" s="1"/>
      <c r="O333" s="1"/>
      <c r="P333" s="1"/>
      <c r="Q333" s="1"/>
      <c r="R333" s="1"/>
      <c r="S333" s="1"/>
      <c r="T333" s="1"/>
      <c r="U333" s="1"/>
      <c r="V333" s="1"/>
      <c r="W333" s="1"/>
    </row>
    <row r="334" spans="1:25" ht="14.5" hidden="1" outlineLevel="1">
      <c r="A334" s="16"/>
      <c r="B334" s="3"/>
      <c r="C334" s="3"/>
      <c r="D334" s="3"/>
      <c r="E334" s="3"/>
      <c r="F334" s="3"/>
      <c r="G334" s="3"/>
      <c r="H334" s="3"/>
      <c r="I334" s="3"/>
      <c r="J334" s="3"/>
      <c r="K334" s="3"/>
    </row>
    <row r="335" spans="1:25" ht="14.5" hidden="1" outlineLevel="1">
      <c r="A335" s="16" t="s">
        <v>54</v>
      </c>
      <c r="B335" s="3"/>
      <c r="C335" s="3"/>
      <c r="D335" s="3"/>
      <c r="E335" s="3"/>
      <c r="F335" s="3"/>
      <c r="G335" s="3"/>
      <c r="H335" s="3"/>
      <c r="I335" s="3"/>
      <c r="J335" s="3"/>
      <c r="K335" s="3"/>
    </row>
    <row r="336" spans="1:25" ht="14.5" hidden="1" outlineLevel="1">
      <c r="A336" s="24" t="s">
        <v>39</v>
      </c>
      <c r="B336" s="23"/>
      <c r="C336" s="23"/>
      <c r="D336" s="23"/>
      <c r="E336" s="23"/>
      <c r="F336" s="23"/>
      <c r="G336" s="23"/>
      <c r="H336" s="23"/>
      <c r="I336" s="23"/>
      <c r="J336" s="23"/>
      <c r="K336" s="23"/>
      <c r="L336" s="32"/>
    </row>
    <row r="337" spans="1:26" ht="14.5" hidden="1" outlineLevel="1">
      <c r="A337" s="23"/>
      <c r="B337" s="69">
        <v>2010</v>
      </c>
      <c r="C337" s="69">
        <v>2020</v>
      </c>
      <c r="D337" s="69">
        <v>2030</v>
      </c>
      <c r="E337" s="69">
        <v>2040</v>
      </c>
      <c r="F337" s="69">
        <v>2050</v>
      </c>
      <c r="G337" s="69">
        <v>2060</v>
      </c>
      <c r="H337" s="69">
        <v>2070</v>
      </c>
      <c r="I337" s="69">
        <v>2080</v>
      </c>
      <c r="J337" s="69">
        <v>2090</v>
      </c>
      <c r="K337" s="69">
        <v>2100</v>
      </c>
      <c r="L337" s="6"/>
      <c r="O337" s="1"/>
      <c r="P337" s="1"/>
      <c r="Q337" s="1"/>
      <c r="R337" s="1"/>
      <c r="S337" s="1"/>
      <c r="T337" s="1"/>
      <c r="U337" s="1"/>
      <c r="V337" s="1"/>
      <c r="W337" s="1"/>
      <c r="X337" s="1"/>
      <c r="Y337" s="1"/>
      <c r="Z337" s="1"/>
    </row>
    <row r="338" spans="1:26" ht="14.5" hidden="1" outlineLevel="1">
      <c r="A338" s="23" t="s">
        <v>5</v>
      </c>
      <c r="B338" s="46">
        <f t="shared" ref="B338:K338" si="54">B296*B10</f>
        <v>72.777072983563812</v>
      </c>
      <c r="C338" s="46">
        <f t="shared" si="54"/>
        <v>90.45524391679885</v>
      </c>
      <c r="D338" s="46">
        <f t="shared" si="54"/>
        <v>108.60925126936625</v>
      </c>
      <c r="E338" s="46">
        <f t="shared" si="54"/>
        <v>126.90862292552742</v>
      </c>
      <c r="F338" s="46">
        <f t="shared" si="54"/>
        <v>149.9215219077615</v>
      </c>
      <c r="G338" s="46">
        <f t="shared" si="54"/>
        <v>154.15060650988931</v>
      </c>
      <c r="H338" s="46">
        <f t="shared" si="54"/>
        <v>165.52288158064181</v>
      </c>
      <c r="I338" s="46">
        <f t="shared" si="54"/>
        <v>178.36087234001377</v>
      </c>
      <c r="J338" s="46">
        <f t="shared" si="54"/>
        <v>192.47999651231277</v>
      </c>
      <c r="K338" s="46">
        <f t="shared" si="54"/>
        <v>209.37732797873036</v>
      </c>
      <c r="L338" s="6"/>
      <c r="O338" s="1"/>
      <c r="P338" s="1"/>
      <c r="Q338" s="1"/>
      <c r="R338" s="1"/>
      <c r="S338" s="1"/>
      <c r="T338" s="1"/>
      <c r="U338" s="1"/>
      <c r="V338" s="1"/>
      <c r="W338" s="1"/>
      <c r="X338" s="1"/>
      <c r="Y338" s="1"/>
      <c r="Z338" s="1"/>
    </row>
    <row r="339" spans="1:26" ht="14.5" hidden="1" outlineLevel="1">
      <c r="A339" s="23" t="s">
        <v>6</v>
      </c>
      <c r="B339" s="46">
        <f t="shared" ref="B339:K339" si="55">B297*B11</f>
        <v>710.27111351645533</v>
      </c>
      <c r="C339" s="46">
        <f t="shared" si="55"/>
        <v>875.78254720144071</v>
      </c>
      <c r="D339" s="46">
        <f t="shared" si="55"/>
        <v>989.73231335896901</v>
      </c>
      <c r="E339" s="46">
        <f t="shared" si="55"/>
        <v>1037.5888868571919</v>
      </c>
      <c r="F339" s="46">
        <f t="shared" si="55"/>
        <v>1046.6821472554832</v>
      </c>
      <c r="G339" s="46">
        <f t="shared" si="55"/>
        <v>1015.8734439634438</v>
      </c>
      <c r="H339" s="46">
        <f t="shared" si="55"/>
        <v>971.13638868133182</v>
      </c>
      <c r="I339" s="46">
        <f t="shared" si="55"/>
        <v>906.66416031188726</v>
      </c>
      <c r="J339" s="46">
        <f t="shared" si="55"/>
        <v>833.35981360420374</v>
      </c>
      <c r="K339" s="46">
        <f t="shared" si="55"/>
        <v>750.55864373066856</v>
      </c>
      <c r="L339" s="6"/>
      <c r="O339" s="1"/>
      <c r="P339" s="1"/>
      <c r="Q339" s="1"/>
      <c r="R339" s="1"/>
      <c r="S339" s="1"/>
      <c r="T339" s="1"/>
      <c r="U339" s="1"/>
      <c r="V339" s="1"/>
      <c r="W339" s="1"/>
      <c r="X339" s="1"/>
      <c r="Y339" s="1"/>
      <c r="Z339" s="1"/>
    </row>
    <row r="340" spans="1:26" ht="14.5" hidden="1" outlineLevel="1">
      <c r="A340" s="23" t="s">
        <v>11</v>
      </c>
      <c r="B340" s="46">
        <f t="shared" ref="B340:K340" si="56">B298*B12</f>
        <v>564.91707625641698</v>
      </c>
      <c r="C340" s="46">
        <f t="shared" si="56"/>
        <v>612.56350247200271</v>
      </c>
      <c r="D340" s="46">
        <f t="shared" si="56"/>
        <v>667.25301878569132</v>
      </c>
      <c r="E340" s="46">
        <f t="shared" si="56"/>
        <v>724.06532079832084</v>
      </c>
      <c r="F340" s="46">
        <f t="shared" si="56"/>
        <v>784.18265028550695</v>
      </c>
      <c r="G340" s="46">
        <f t="shared" si="56"/>
        <v>839.57103806458349</v>
      </c>
      <c r="H340" s="46">
        <f t="shared" si="56"/>
        <v>887.64409956382303</v>
      </c>
      <c r="I340" s="46">
        <f t="shared" si="56"/>
        <v>926.74259698121909</v>
      </c>
      <c r="J340" s="46">
        <f t="shared" si="56"/>
        <v>957.45588223434845</v>
      </c>
      <c r="K340" s="46">
        <f t="shared" si="56"/>
        <v>981.92590549973681</v>
      </c>
      <c r="L340" s="6"/>
      <c r="O340" s="1"/>
      <c r="P340" s="1"/>
      <c r="Q340" s="1"/>
      <c r="R340" s="1"/>
      <c r="S340" s="1"/>
      <c r="T340" s="1"/>
      <c r="U340" s="1"/>
      <c r="V340" s="1"/>
      <c r="W340" s="1"/>
      <c r="X340" s="1"/>
      <c r="Y340" s="1"/>
      <c r="Z340" s="1"/>
    </row>
    <row r="341" spans="1:26" ht="14.5" hidden="1" outlineLevel="1">
      <c r="A341" s="23" t="s">
        <v>2</v>
      </c>
      <c r="B341" s="46">
        <f t="shared" ref="B341:K341" si="57">B299*B13</f>
        <v>402.32795002114057</v>
      </c>
      <c r="C341" s="46">
        <f t="shared" si="57"/>
        <v>428.90416615659632</v>
      </c>
      <c r="D341" s="46">
        <f t="shared" si="57"/>
        <v>464.65677412398742</v>
      </c>
      <c r="E341" s="46">
        <f t="shared" si="57"/>
        <v>503.49338062302922</v>
      </c>
      <c r="F341" s="46">
        <f t="shared" si="57"/>
        <v>537.37995717371837</v>
      </c>
      <c r="G341" s="46">
        <f t="shared" si="57"/>
        <v>554.34010609108122</v>
      </c>
      <c r="H341" s="46">
        <f t="shared" si="57"/>
        <v>562.1129727368824</v>
      </c>
      <c r="I341" s="46">
        <f t="shared" si="57"/>
        <v>547.51136946178121</v>
      </c>
      <c r="J341" s="46">
        <f t="shared" si="57"/>
        <v>520.34018743580668</v>
      </c>
      <c r="K341" s="46">
        <f t="shared" si="57"/>
        <v>489.06811003118816</v>
      </c>
      <c r="L341" s="6"/>
      <c r="O341" s="1"/>
      <c r="P341" s="1"/>
      <c r="Q341" s="1"/>
      <c r="R341" s="1"/>
      <c r="S341" s="1"/>
      <c r="T341" s="1"/>
      <c r="U341" s="1"/>
      <c r="V341" s="1"/>
      <c r="W341" s="1"/>
      <c r="X341" s="1"/>
      <c r="Y341" s="1"/>
      <c r="Z341" s="1"/>
    </row>
    <row r="342" spans="1:26" ht="14.5" hidden="1" outlineLevel="1">
      <c r="A342" s="23" t="s">
        <v>3</v>
      </c>
      <c r="B342" s="46">
        <f t="shared" ref="B342:K342" si="58">B300*B14</f>
        <v>73.684375848507258</v>
      </c>
      <c r="C342" s="46">
        <f t="shared" si="58"/>
        <v>79.612682438857604</v>
      </c>
      <c r="D342" s="46">
        <f t="shared" si="58"/>
        <v>82.898720190044074</v>
      </c>
      <c r="E342" s="46">
        <f t="shared" si="58"/>
        <v>84.270683064014662</v>
      </c>
      <c r="F342" s="46">
        <f t="shared" si="58"/>
        <v>83.647545241099976</v>
      </c>
      <c r="G342" s="46">
        <f t="shared" si="58"/>
        <v>81.279685614081856</v>
      </c>
      <c r="H342" s="46">
        <f t="shared" si="58"/>
        <v>77.81625668517637</v>
      </c>
      <c r="I342" s="46">
        <f t="shared" si="58"/>
        <v>73.678744371268081</v>
      </c>
      <c r="J342" s="46">
        <f t="shared" si="58"/>
        <v>68.611814952639037</v>
      </c>
      <c r="K342" s="46">
        <f t="shared" si="58"/>
        <v>62.526976338790973</v>
      </c>
      <c r="L342" s="6"/>
      <c r="O342" s="1"/>
      <c r="P342" s="1"/>
      <c r="Q342" s="1"/>
      <c r="R342" s="1"/>
      <c r="S342" s="1"/>
      <c r="T342" s="1"/>
      <c r="U342" s="1"/>
      <c r="V342" s="1"/>
      <c r="W342" s="1"/>
      <c r="X342" s="1"/>
      <c r="Y342" s="1"/>
      <c r="Z342" s="1"/>
    </row>
    <row r="343" spans="1:26" ht="14.5" hidden="1" outlineLevel="1">
      <c r="A343" s="23" t="s">
        <v>4</v>
      </c>
      <c r="B343" s="46">
        <f t="shared" ref="B343:K343" si="59">B301*B15</f>
        <v>52.847438506855696</v>
      </c>
      <c r="C343" s="46">
        <f t="shared" si="59"/>
        <v>63.949211932188916</v>
      </c>
      <c r="D343" s="46">
        <f t="shared" si="59"/>
        <v>74.015985165975522</v>
      </c>
      <c r="E343" s="46">
        <f t="shared" si="59"/>
        <v>84.682349529547608</v>
      </c>
      <c r="F343" s="46">
        <f t="shared" si="59"/>
        <v>93.973852930132523</v>
      </c>
      <c r="G343" s="46">
        <f t="shared" si="59"/>
        <v>104.03254931762002</v>
      </c>
      <c r="H343" s="46">
        <f t="shared" si="59"/>
        <v>112.49529031899863</v>
      </c>
      <c r="I343" s="46">
        <f t="shared" si="59"/>
        <v>119.38250831515235</v>
      </c>
      <c r="J343" s="46">
        <f t="shared" si="59"/>
        <v>124.89640863518697</v>
      </c>
      <c r="K343" s="46">
        <f t="shared" si="59"/>
        <v>128.92308619408993</v>
      </c>
      <c r="L343" s="6"/>
      <c r="O343" s="1"/>
      <c r="P343" s="1"/>
      <c r="Q343" s="1"/>
      <c r="R343" s="1"/>
      <c r="S343" s="1"/>
      <c r="T343" s="1"/>
      <c r="U343" s="1"/>
      <c r="V343" s="1"/>
      <c r="W343" s="1"/>
      <c r="X343" s="1"/>
      <c r="Y343" s="1"/>
      <c r="Z343" s="1"/>
    </row>
    <row r="344" spans="1:26" ht="14.5" hidden="1" outlineLevel="1">
      <c r="A344" s="23" t="s">
        <v>0</v>
      </c>
      <c r="B344" s="46">
        <f t="shared" ref="B344:K344" si="60">B302*B16</f>
        <v>101.0242366357075</v>
      </c>
      <c r="C344" s="46">
        <f t="shared" si="60"/>
        <v>107.4854675710752</v>
      </c>
      <c r="D344" s="46">
        <f t="shared" si="60"/>
        <v>116.3992978465826</v>
      </c>
      <c r="E344" s="46">
        <f t="shared" si="60"/>
        <v>125.45971568031952</v>
      </c>
      <c r="F344" s="46">
        <f t="shared" si="60"/>
        <v>134.82776339236321</v>
      </c>
      <c r="G344" s="46">
        <f t="shared" si="60"/>
        <v>145.07630118513509</v>
      </c>
      <c r="H344" s="46">
        <f t="shared" si="60"/>
        <v>154.72386049874126</v>
      </c>
      <c r="I344" s="46">
        <f t="shared" si="60"/>
        <v>163.13794869843088</v>
      </c>
      <c r="J344" s="46">
        <f t="shared" si="60"/>
        <v>168.96425137513711</v>
      </c>
      <c r="K344" s="46">
        <f t="shared" si="60"/>
        <v>171.75653031940658</v>
      </c>
      <c r="L344" s="6"/>
      <c r="O344" s="1"/>
      <c r="P344" s="1"/>
      <c r="Q344" s="1"/>
      <c r="R344" s="1"/>
      <c r="S344" s="1"/>
      <c r="T344" s="1"/>
      <c r="U344" s="1"/>
      <c r="V344" s="1"/>
      <c r="W344" s="1"/>
      <c r="X344" s="1"/>
      <c r="Y344" s="1"/>
      <c r="Z344" s="1"/>
    </row>
    <row r="345" spans="1:26" ht="14.5" hidden="1" outlineLevel="1">
      <c r="A345" s="23" t="s">
        <v>1</v>
      </c>
      <c r="B345" s="46">
        <f t="shared" ref="B345:K345" si="61">B303*B17</f>
        <v>245.44047584371032</v>
      </c>
      <c r="C345" s="46">
        <f t="shared" si="61"/>
        <v>236.63680787578897</v>
      </c>
      <c r="D345" s="46">
        <f t="shared" si="61"/>
        <v>225.73587991686696</v>
      </c>
      <c r="E345" s="46">
        <f t="shared" si="61"/>
        <v>214.52666222731423</v>
      </c>
      <c r="F345" s="46">
        <f t="shared" si="61"/>
        <v>203.36085673094439</v>
      </c>
      <c r="G345" s="46">
        <f t="shared" si="61"/>
        <v>193.58986255897074</v>
      </c>
      <c r="H345" s="46">
        <f t="shared" si="61"/>
        <v>181.38077509274683</v>
      </c>
      <c r="I345" s="46">
        <f t="shared" si="61"/>
        <v>168.41202812775003</v>
      </c>
      <c r="J345" s="46">
        <f t="shared" si="61"/>
        <v>155.13628828116799</v>
      </c>
      <c r="K345" s="46">
        <f t="shared" si="61"/>
        <v>142.60298746188033</v>
      </c>
      <c r="L345" s="6"/>
      <c r="O345" s="1"/>
      <c r="P345" s="1"/>
      <c r="Q345" s="1"/>
      <c r="R345" s="1"/>
      <c r="S345" s="1"/>
      <c r="T345" s="1"/>
      <c r="U345" s="1"/>
      <c r="V345" s="1"/>
      <c r="W345" s="1"/>
      <c r="X345" s="1"/>
      <c r="Y345" s="1"/>
      <c r="Z345" s="1"/>
    </row>
    <row r="346" spans="1:26" ht="14.5" hidden="1" outlineLevel="1">
      <c r="A346" s="23" t="s">
        <v>7</v>
      </c>
      <c r="B346" s="46">
        <f t="shared" ref="B346:K346" si="62">B304*B18</f>
        <v>169.79046020543291</v>
      </c>
      <c r="C346" s="46">
        <f t="shared" si="62"/>
        <v>208.59351163848868</v>
      </c>
      <c r="D346" s="46">
        <f t="shared" si="62"/>
        <v>241.77703482724885</v>
      </c>
      <c r="E346" s="46">
        <f t="shared" si="62"/>
        <v>266.42326493408132</v>
      </c>
      <c r="F346" s="46">
        <f t="shared" si="62"/>
        <v>285.04244809848939</v>
      </c>
      <c r="G346" s="46">
        <f t="shared" si="62"/>
        <v>294.26354855490973</v>
      </c>
      <c r="H346" s="46">
        <f t="shared" si="62"/>
        <v>299.01480610374784</v>
      </c>
      <c r="I346" s="46">
        <f t="shared" si="62"/>
        <v>306.39424998533241</v>
      </c>
      <c r="J346" s="46">
        <f t="shared" si="62"/>
        <v>310.7126668066723</v>
      </c>
      <c r="K346" s="46">
        <f t="shared" si="62"/>
        <v>312.09481299442677</v>
      </c>
      <c r="L346" s="6"/>
      <c r="O346" s="1"/>
      <c r="P346" s="1"/>
      <c r="Q346" s="1"/>
      <c r="R346" s="1"/>
      <c r="S346" s="1"/>
      <c r="T346" s="1"/>
      <c r="U346" s="1"/>
      <c r="V346" s="1"/>
      <c r="W346" s="1"/>
      <c r="X346" s="1"/>
      <c r="Y346" s="1"/>
      <c r="Z346" s="1"/>
    </row>
    <row r="347" spans="1:26" ht="14.5" hidden="1" outlineLevel="1">
      <c r="A347" s="23" t="s">
        <v>8</v>
      </c>
      <c r="B347" s="46">
        <f t="shared" ref="B347:K347" si="63">B305*B19</f>
        <v>488.13531334809545</v>
      </c>
      <c r="C347" s="46">
        <f t="shared" si="63"/>
        <v>587.15683723745872</v>
      </c>
      <c r="D347" s="46">
        <f t="shared" si="63"/>
        <v>685.05717909781583</v>
      </c>
      <c r="E347" s="46">
        <f t="shared" si="63"/>
        <v>793.37338173770229</v>
      </c>
      <c r="F347" s="46">
        <f t="shared" si="63"/>
        <v>888.72426203509394</v>
      </c>
      <c r="G347" s="46">
        <f t="shared" si="63"/>
        <v>1098.6903567178053</v>
      </c>
      <c r="H347" s="46">
        <f t="shared" si="63"/>
        <v>1313.8723396211353</v>
      </c>
      <c r="I347" s="46">
        <f t="shared" si="63"/>
        <v>1413.5184433286533</v>
      </c>
      <c r="J347" s="46">
        <f t="shared" si="63"/>
        <v>1480.792672375338</v>
      </c>
      <c r="K347" s="46">
        <f t="shared" si="63"/>
        <v>1516.9499109227042</v>
      </c>
      <c r="L347" s="6"/>
      <c r="O347" s="1"/>
      <c r="P347" s="1"/>
      <c r="Q347" s="1"/>
      <c r="R347" s="1"/>
      <c r="S347" s="1"/>
      <c r="T347" s="1"/>
      <c r="U347" s="1"/>
      <c r="V347" s="1"/>
      <c r="W347" s="1"/>
      <c r="X347" s="1"/>
      <c r="Y347" s="1"/>
      <c r="Z347" s="1"/>
    </row>
    <row r="348" spans="1:26" ht="14.5" hidden="1" outlineLevel="1">
      <c r="A348" s="23" t="s">
        <v>89</v>
      </c>
      <c r="B348" s="46">
        <f>SUM(B338:B347)</f>
        <v>2881.2155131658856</v>
      </c>
      <c r="C348" s="46">
        <f t="shared" ref="C348:K348" si="64">SUM(C338:C347)</f>
        <v>3291.1399784406967</v>
      </c>
      <c r="D348" s="46">
        <f t="shared" si="64"/>
        <v>3656.1354545825479</v>
      </c>
      <c r="E348" s="46">
        <f t="shared" si="64"/>
        <v>3960.7922683770494</v>
      </c>
      <c r="F348" s="46">
        <f t="shared" si="64"/>
        <v>4207.7430050505936</v>
      </c>
      <c r="G348" s="46">
        <f t="shared" si="64"/>
        <v>4480.8674985775206</v>
      </c>
      <c r="H348" s="46">
        <f t="shared" si="64"/>
        <v>4725.7196708832253</v>
      </c>
      <c r="I348" s="46">
        <f t="shared" si="64"/>
        <v>4803.8029219214886</v>
      </c>
      <c r="J348" s="46">
        <f t="shared" si="64"/>
        <v>4812.7499822128129</v>
      </c>
      <c r="K348" s="46">
        <f t="shared" si="64"/>
        <v>4765.784291471623</v>
      </c>
      <c r="L348" s="6"/>
      <c r="O348" s="1"/>
      <c r="P348" s="1"/>
      <c r="Q348" s="1"/>
      <c r="R348" s="1"/>
      <c r="S348" s="1"/>
      <c r="T348" s="1"/>
      <c r="U348" s="1"/>
      <c r="V348" s="1"/>
      <c r="W348" s="1"/>
      <c r="X348" s="1"/>
      <c r="Y348" s="1"/>
    </row>
    <row r="349" spans="1:26" hidden="1" outlineLevel="1"/>
    <row r="350" spans="1:26" collapsed="1">
      <c r="A350" t="s">
        <v>55</v>
      </c>
    </row>
    <row r="351" spans="1:26" ht="14.5">
      <c r="A351" s="18" t="s">
        <v>41</v>
      </c>
      <c r="B351" s="17"/>
      <c r="C351" s="17"/>
      <c r="D351" s="17"/>
      <c r="E351" s="17"/>
      <c r="F351" s="17"/>
      <c r="G351" s="17"/>
      <c r="H351" s="17"/>
      <c r="I351" s="17"/>
      <c r="J351" s="17"/>
      <c r="K351" s="17"/>
    </row>
    <row r="352" spans="1:26" ht="14.5">
      <c r="A352" s="17"/>
      <c r="B352" s="70">
        <v>2010</v>
      </c>
      <c r="C352" s="70">
        <v>2020</v>
      </c>
      <c r="D352" s="70">
        <v>2030</v>
      </c>
      <c r="E352" s="70">
        <v>2040</v>
      </c>
      <c r="F352" s="70">
        <v>2050</v>
      </c>
      <c r="G352" s="70">
        <v>2060</v>
      </c>
      <c r="H352" s="70">
        <v>2070</v>
      </c>
      <c r="I352" s="70">
        <v>2080</v>
      </c>
      <c r="J352" s="70">
        <v>2090</v>
      </c>
      <c r="K352" s="70">
        <v>2100</v>
      </c>
      <c r="O352" s="7"/>
      <c r="P352" s="52"/>
      <c r="Q352" s="52"/>
      <c r="R352" s="52"/>
      <c r="S352" s="52"/>
      <c r="T352" s="52"/>
      <c r="U352" s="52"/>
      <c r="V352" s="52"/>
      <c r="W352" s="52"/>
      <c r="X352" s="52"/>
      <c r="Y352" s="52"/>
      <c r="Z352" s="52"/>
    </row>
    <row r="353" spans="1:26" ht="14.5">
      <c r="A353" s="17" t="s">
        <v>5</v>
      </c>
      <c r="B353" s="47">
        <f t="shared" ref="B353:K353" si="65">B324*B10/1000</f>
        <v>1.4555414596712763E-2</v>
      </c>
      <c r="C353" s="47">
        <f t="shared" si="65"/>
        <v>1.8091048783359771E-2</v>
      </c>
      <c r="D353" s="47">
        <f t="shared" si="65"/>
        <v>2.1721850253873253E-2</v>
      </c>
      <c r="E353" s="47">
        <f t="shared" si="65"/>
        <v>2.5381724585105486E-2</v>
      </c>
      <c r="F353" s="47">
        <f t="shared" si="65"/>
        <v>2.9984304381552303E-2</v>
      </c>
      <c r="G353" s="47">
        <f t="shared" si="65"/>
        <v>3.0830121301977865E-2</v>
      </c>
      <c r="H353" s="47">
        <f t="shared" si="65"/>
        <v>3.3104576316128363E-2</v>
      </c>
      <c r="I353" s="47">
        <f t="shared" si="65"/>
        <v>3.5672174468002756E-2</v>
      </c>
      <c r="J353" s="47">
        <f t="shared" si="65"/>
        <v>3.8495999302462558E-2</v>
      </c>
      <c r="K353" s="47">
        <f t="shared" si="65"/>
        <v>4.1875465595746071E-2</v>
      </c>
      <c r="L353" s="38"/>
      <c r="O353" s="7"/>
      <c r="P353" s="7"/>
      <c r="Q353" s="7"/>
      <c r="R353" s="7"/>
      <c r="S353" s="7"/>
      <c r="T353" s="7"/>
      <c r="U353" s="7"/>
      <c r="V353" s="7"/>
      <c r="W353" s="7"/>
      <c r="X353" s="7"/>
      <c r="Y353" s="7"/>
      <c r="Z353" s="7"/>
    </row>
    <row r="354" spans="1:26" ht="14.5">
      <c r="A354" s="17" t="s">
        <v>6</v>
      </c>
      <c r="B354" s="47">
        <f t="shared" ref="B354:K354" si="66">B325*B11/1000</f>
        <v>0.14205422270329107</v>
      </c>
      <c r="C354" s="47">
        <f t="shared" si="66"/>
        <v>0.17515650944028818</v>
      </c>
      <c r="D354" s="47">
        <f t="shared" si="66"/>
        <v>0.1979464626717938</v>
      </c>
      <c r="E354" s="47">
        <f t="shared" si="66"/>
        <v>0.20751777737143837</v>
      </c>
      <c r="F354" s="47">
        <f t="shared" si="66"/>
        <v>0.20933642945109662</v>
      </c>
      <c r="G354" s="47">
        <f t="shared" si="66"/>
        <v>0.2031746887926888</v>
      </c>
      <c r="H354" s="47">
        <f t="shared" si="66"/>
        <v>0.19422727773626638</v>
      </c>
      <c r="I354" s="47">
        <f t="shared" si="66"/>
        <v>0.18133283206237746</v>
      </c>
      <c r="J354" s="47">
        <f t="shared" si="66"/>
        <v>0.16667196272084076</v>
      </c>
      <c r="K354" s="47">
        <f t="shared" si="66"/>
        <v>0.15011172874613371</v>
      </c>
      <c r="L354" s="38"/>
      <c r="O354" s="7"/>
      <c r="P354" s="7"/>
      <c r="Q354" s="7"/>
      <c r="R354" s="7"/>
      <c r="S354" s="7"/>
      <c r="T354" s="7"/>
      <c r="U354" s="7"/>
      <c r="V354" s="7"/>
      <c r="W354" s="7"/>
      <c r="X354" s="7"/>
      <c r="Y354" s="7"/>
      <c r="Z354" s="7"/>
    </row>
    <row r="355" spans="1:26" ht="14.5">
      <c r="A355" s="17" t="s">
        <v>11</v>
      </c>
      <c r="B355" s="47">
        <f t="shared" ref="B355:K355" si="67">B326*B12/1000</f>
        <v>0.27043613833280172</v>
      </c>
      <c r="C355" s="47">
        <f t="shared" si="67"/>
        <v>0.29316614722855427</v>
      </c>
      <c r="D355" s="47">
        <f t="shared" si="67"/>
        <v>0.31922407952377047</v>
      </c>
      <c r="E355" s="47">
        <f t="shared" si="67"/>
        <v>0.34618360327497649</v>
      </c>
      <c r="F355" s="47">
        <f t="shared" si="67"/>
        <v>0.37468944290236184</v>
      </c>
      <c r="G355" s="47">
        <f t="shared" si="67"/>
        <v>0.4009409756820515</v>
      </c>
      <c r="H355" s="47">
        <f t="shared" si="67"/>
        <v>0.42367200760003221</v>
      </c>
      <c r="I355" s="47">
        <f t="shared" si="67"/>
        <v>0.44225494265123816</v>
      </c>
      <c r="J355" s="47">
        <f t="shared" si="67"/>
        <v>0.45682849870148173</v>
      </c>
      <c r="K355" s="47">
        <f t="shared" si="67"/>
        <v>0.46842149076388689</v>
      </c>
      <c r="L355" s="38"/>
      <c r="O355" s="7"/>
      <c r="P355" s="7"/>
      <c r="Q355" s="7"/>
      <c r="R355" s="7"/>
      <c r="S355" s="7"/>
      <c r="T355" s="7"/>
      <c r="U355" s="7"/>
      <c r="V355" s="7"/>
      <c r="W355" s="7"/>
      <c r="X355" s="7"/>
      <c r="Y355" s="7"/>
      <c r="Z355" s="7"/>
    </row>
    <row r="356" spans="1:26" ht="14.5">
      <c r="A356" s="17" t="s">
        <v>2</v>
      </c>
      <c r="B356" s="47">
        <f t="shared" ref="B356:K356" si="68">B327*B13/1000</f>
        <v>0.16093118000845624</v>
      </c>
      <c r="C356" s="47">
        <f t="shared" si="68"/>
        <v>0.17156166646263857</v>
      </c>
      <c r="D356" s="47">
        <f t="shared" si="68"/>
        <v>0.18586270964959495</v>
      </c>
      <c r="E356" s="47">
        <f t="shared" si="68"/>
        <v>0.20139735224921171</v>
      </c>
      <c r="F356" s="47">
        <f t="shared" si="68"/>
        <v>0.21495198286948736</v>
      </c>
      <c r="G356" s="47">
        <f t="shared" si="68"/>
        <v>0.2217360424364325</v>
      </c>
      <c r="H356" s="47">
        <f t="shared" si="68"/>
        <v>0.22484518909475298</v>
      </c>
      <c r="I356" s="47">
        <f t="shared" si="68"/>
        <v>0.21900454778471248</v>
      </c>
      <c r="J356" s="47">
        <f t="shared" si="68"/>
        <v>0.20813607497432265</v>
      </c>
      <c r="K356" s="47">
        <f t="shared" si="68"/>
        <v>0.19562724401247525</v>
      </c>
      <c r="L356" s="38"/>
      <c r="O356" s="7"/>
      <c r="P356" s="7"/>
      <c r="Q356" s="7"/>
      <c r="R356" s="7"/>
      <c r="S356" s="7"/>
      <c r="T356" s="7"/>
      <c r="U356" s="7"/>
      <c r="V356" s="7"/>
      <c r="W356" s="7"/>
      <c r="X356" s="7"/>
      <c r="Y356" s="7"/>
      <c r="Z356" s="7"/>
    </row>
    <row r="357" spans="1:26" ht="14.5">
      <c r="A357" s="17" t="s">
        <v>3</v>
      </c>
      <c r="B357" s="47">
        <f t="shared" ref="B357:K357" si="69">B328*B14/1000</f>
        <v>1.4736875169701453E-2</v>
      </c>
      <c r="C357" s="47">
        <f t="shared" si="69"/>
        <v>1.5922536487771522E-2</v>
      </c>
      <c r="D357" s="47">
        <f t="shared" si="69"/>
        <v>1.6579744038008815E-2</v>
      </c>
      <c r="E357" s="47">
        <f t="shared" si="69"/>
        <v>1.6854136612802936E-2</v>
      </c>
      <c r="F357" s="47">
        <f t="shared" si="69"/>
        <v>1.6729509048219997E-2</v>
      </c>
      <c r="G357" s="47">
        <f t="shared" si="69"/>
        <v>1.6255937122816373E-2</v>
      </c>
      <c r="H357" s="47">
        <f t="shared" si="69"/>
        <v>1.5563251337035273E-2</v>
      </c>
      <c r="I357" s="47">
        <f t="shared" si="69"/>
        <v>1.4735748874253617E-2</v>
      </c>
      <c r="J357" s="47">
        <f t="shared" si="69"/>
        <v>1.3722362990527807E-2</v>
      </c>
      <c r="K357" s="47">
        <f t="shared" si="69"/>
        <v>1.2505395267758195E-2</v>
      </c>
      <c r="L357" s="38"/>
      <c r="O357" s="7"/>
      <c r="P357" s="7"/>
      <c r="Q357" s="7"/>
      <c r="R357" s="7"/>
      <c r="S357" s="7"/>
      <c r="T357" s="7"/>
      <c r="U357" s="7"/>
      <c r="V357" s="7"/>
      <c r="W357" s="7"/>
      <c r="X357" s="7"/>
      <c r="Y357" s="7"/>
      <c r="Z357" s="7"/>
    </row>
    <row r="358" spans="1:26" ht="14.5">
      <c r="A358" s="17" t="s">
        <v>4</v>
      </c>
      <c r="B358" s="47">
        <f t="shared" ref="B358:K358" si="70">B329*B15/1000</f>
        <v>1.0569487701371139E-2</v>
      </c>
      <c r="C358" s="47">
        <f t="shared" si="70"/>
        <v>1.2789842386437784E-2</v>
      </c>
      <c r="D358" s="47">
        <f t="shared" si="70"/>
        <v>1.4803197033195105E-2</v>
      </c>
      <c r="E358" s="47">
        <f t="shared" si="70"/>
        <v>1.6936469905909524E-2</v>
      </c>
      <c r="F358" s="47">
        <f t="shared" si="70"/>
        <v>1.87947705860265E-2</v>
      </c>
      <c r="G358" s="47">
        <f t="shared" si="70"/>
        <v>2.0806509863524007E-2</v>
      </c>
      <c r="H358" s="47">
        <f t="shared" si="70"/>
        <v>2.2499058063799728E-2</v>
      </c>
      <c r="I358" s="47">
        <f t="shared" si="70"/>
        <v>2.3876501663030472E-2</v>
      </c>
      <c r="J358" s="47">
        <f t="shared" si="70"/>
        <v>2.4979281727037395E-2</v>
      </c>
      <c r="K358" s="47">
        <f t="shared" si="70"/>
        <v>2.5784617238817985E-2</v>
      </c>
      <c r="L358" s="38"/>
      <c r="O358" s="7"/>
      <c r="P358" s="7"/>
      <c r="Q358" s="7"/>
      <c r="R358" s="7"/>
      <c r="S358" s="7"/>
      <c r="T358" s="7"/>
      <c r="U358" s="7"/>
      <c r="V358" s="7"/>
      <c r="W358" s="7"/>
      <c r="X358" s="7"/>
      <c r="Y358" s="7"/>
      <c r="Z358" s="7"/>
    </row>
    <row r="359" spans="1:26" ht="14.5">
      <c r="A359" s="17" t="s">
        <v>0</v>
      </c>
      <c r="B359" s="47">
        <f t="shared" ref="B359:K359" si="71">B330*B16/1000</f>
        <v>8.4860358773994296E-2</v>
      </c>
      <c r="C359" s="47">
        <f t="shared" si="71"/>
        <v>9.0287792759703167E-2</v>
      </c>
      <c r="D359" s="47">
        <f t="shared" si="71"/>
        <v>9.7775410191129369E-2</v>
      </c>
      <c r="E359" s="47">
        <f t="shared" si="71"/>
        <v>0.10538616117146839</v>
      </c>
      <c r="F359" s="47">
        <f t="shared" si="71"/>
        <v>0.11325532124958509</v>
      </c>
      <c r="G359" s="47">
        <f t="shared" si="71"/>
        <v>0.12186409299551346</v>
      </c>
      <c r="H359" s="47">
        <f t="shared" si="71"/>
        <v>0.12996804281894267</v>
      </c>
      <c r="I359" s="47">
        <f t="shared" si="71"/>
        <v>0.13703587690668192</v>
      </c>
      <c r="J359" s="47">
        <f t="shared" si="71"/>
        <v>0.14192997115511516</v>
      </c>
      <c r="K359" s="47">
        <f t="shared" si="71"/>
        <v>0.14427548546830152</v>
      </c>
      <c r="L359" s="38"/>
      <c r="O359" s="7"/>
      <c r="P359" s="7"/>
      <c r="Q359" s="7"/>
      <c r="R359" s="7"/>
      <c r="S359" s="7"/>
      <c r="T359" s="7"/>
      <c r="U359" s="7"/>
      <c r="V359" s="7"/>
      <c r="W359" s="7"/>
      <c r="X359" s="7"/>
      <c r="Y359" s="7"/>
      <c r="Z359" s="7"/>
    </row>
    <row r="360" spans="1:26" ht="14.5">
      <c r="A360" s="17" t="s">
        <v>1</v>
      </c>
      <c r="B360" s="47">
        <f t="shared" ref="B360:K360" si="72">B331*B17/1000</f>
        <v>4.908809516874206E-2</v>
      </c>
      <c r="C360" s="47">
        <f t="shared" si="72"/>
        <v>4.7327361575157795E-2</v>
      </c>
      <c r="D360" s="47">
        <f t="shared" si="72"/>
        <v>4.5147175983373394E-2</v>
      </c>
      <c r="E360" s="47">
        <f t="shared" si="72"/>
        <v>4.2905332445462852E-2</v>
      </c>
      <c r="F360" s="47">
        <f t="shared" si="72"/>
        <v>4.067217134618889E-2</v>
      </c>
      <c r="G360" s="47">
        <f t="shared" si="72"/>
        <v>3.8717972511794152E-2</v>
      </c>
      <c r="H360" s="47">
        <f t="shared" si="72"/>
        <v>3.6276155018549368E-2</v>
      </c>
      <c r="I360" s="47">
        <f t="shared" si="72"/>
        <v>3.3682405625550006E-2</v>
      </c>
      <c r="J360" s="47">
        <f t="shared" si="72"/>
        <v>3.1027257656233598E-2</v>
      </c>
      <c r="K360" s="47">
        <f t="shared" si="72"/>
        <v>2.8520597492376069E-2</v>
      </c>
      <c r="L360" s="38"/>
      <c r="O360" s="7"/>
      <c r="P360" s="7"/>
      <c r="Q360" s="7"/>
      <c r="R360" s="7"/>
      <c r="S360" s="7"/>
      <c r="T360" s="7"/>
      <c r="U360" s="7"/>
      <c r="V360" s="7"/>
      <c r="W360" s="7"/>
      <c r="X360" s="7"/>
      <c r="Y360" s="7"/>
      <c r="Z360" s="7"/>
    </row>
    <row r="361" spans="1:26" ht="14.5">
      <c r="A361" s="17" t="s">
        <v>7</v>
      </c>
      <c r="B361" s="47">
        <f t="shared" ref="B361:K361" si="73">B332*B18/1000</f>
        <v>3.3958092041086588E-2</v>
      </c>
      <c r="C361" s="47">
        <f t="shared" si="73"/>
        <v>4.1718702327697733E-2</v>
      </c>
      <c r="D361" s="47">
        <f t="shared" si="73"/>
        <v>4.8355406965449772E-2</v>
      </c>
      <c r="E361" s="47">
        <f t="shared" si="73"/>
        <v>5.3284652986816269E-2</v>
      </c>
      <c r="F361" s="47">
        <f t="shared" si="73"/>
        <v>5.7008489619697879E-2</v>
      </c>
      <c r="G361" s="47">
        <f t="shared" si="73"/>
        <v>5.8852709710981943E-2</v>
      </c>
      <c r="H361" s="47">
        <f t="shared" si="73"/>
        <v>5.980296122074958E-2</v>
      </c>
      <c r="I361" s="47">
        <f t="shared" si="73"/>
        <v>6.1278849997066488E-2</v>
      </c>
      <c r="J361" s="47">
        <f t="shared" si="73"/>
        <v>6.2142533361334455E-2</v>
      </c>
      <c r="K361" s="47">
        <f t="shared" si="73"/>
        <v>6.2418962598885352E-2</v>
      </c>
      <c r="L361" s="38"/>
      <c r="O361" s="7"/>
      <c r="P361" s="7"/>
      <c r="Q361" s="7"/>
      <c r="R361" s="7"/>
      <c r="S361" s="7"/>
      <c r="T361" s="7"/>
      <c r="U361" s="7"/>
      <c r="V361" s="7"/>
      <c r="W361" s="7"/>
      <c r="X361" s="7"/>
      <c r="Y361" s="7"/>
      <c r="Z361" s="7"/>
    </row>
    <row r="362" spans="1:26" ht="14.5">
      <c r="A362" s="17" t="s">
        <v>8</v>
      </c>
      <c r="B362" s="47">
        <f t="shared" ref="B362:K362" si="74">B333*B19/1000</f>
        <v>9.7627062669619097E-2</v>
      </c>
      <c r="C362" s="47">
        <f t="shared" si="74"/>
        <v>0.11743136744749173</v>
      </c>
      <c r="D362" s="47">
        <f t="shared" si="74"/>
        <v>0.13701143581956315</v>
      </c>
      <c r="E362" s="47">
        <f t="shared" si="74"/>
        <v>0.15867467634754046</v>
      </c>
      <c r="F362" s="47">
        <f t="shared" si="74"/>
        <v>0.17774485240701882</v>
      </c>
      <c r="G362" s="47">
        <f t="shared" si="74"/>
        <v>0.21973807134356108</v>
      </c>
      <c r="H362" s="47">
        <f t="shared" si="74"/>
        <v>0.26277446792422704</v>
      </c>
      <c r="I362" s="47">
        <f t="shared" si="74"/>
        <v>0.2827036886657307</v>
      </c>
      <c r="J362" s="47">
        <f t="shared" si="74"/>
        <v>0.29615853447506768</v>
      </c>
      <c r="K362" s="47">
        <f t="shared" si="74"/>
        <v>0.30338998218454083</v>
      </c>
      <c r="L362" s="38"/>
      <c r="M362" s="45"/>
      <c r="N362" s="53"/>
      <c r="O362" s="7"/>
      <c r="P362" s="7"/>
      <c r="Q362" s="7"/>
      <c r="R362" s="7"/>
      <c r="S362" s="7"/>
      <c r="T362" s="7"/>
      <c r="U362" s="7"/>
      <c r="V362" s="7"/>
      <c r="W362" s="7"/>
    </row>
    <row r="363" spans="1:26" ht="14.5">
      <c r="A363" s="17" t="s">
        <v>89</v>
      </c>
      <c r="B363" s="47">
        <f>SUM(B353:B362)</f>
        <v>0.87881692716577631</v>
      </c>
      <c r="C363" s="47">
        <f t="shared" ref="C363:K363" si="75">SUM(C353:C362)</f>
        <v>0.98345297489910055</v>
      </c>
      <c r="D363" s="47">
        <f t="shared" si="75"/>
        <v>1.084427472129752</v>
      </c>
      <c r="E363" s="47">
        <f t="shared" si="75"/>
        <v>1.1745218869507326</v>
      </c>
      <c r="F363" s="47">
        <f t="shared" si="75"/>
        <v>1.2531672738612354</v>
      </c>
      <c r="G363" s="47">
        <f t="shared" si="75"/>
        <v>1.3329171217613416</v>
      </c>
      <c r="H363" s="47">
        <f t="shared" si="75"/>
        <v>1.4027329871304834</v>
      </c>
      <c r="I363" s="47">
        <f t="shared" si="75"/>
        <v>1.4315775686986441</v>
      </c>
      <c r="J363" s="47">
        <f t="shared" si="75"/>
        <v>1.4400924770644237</v>
      </c>
      <c r="K363" s="47">
        <f t="shared" si="75"/>
        <v>1.4329309693689218</v>
      </c>
      <c r="L363" s="38"/>
      <c r="M363" s="45"/>
      <c r="N363" s="53"/>
      <c r="O363" s="7"/>
      <c r="P363" s="7"/>
      <c r="Q363" s="7"/>
      <c r="R363" s="7"/>
      <c r="S363" s="7"/>
      <c r="T363" s="7"/>
      <c r="U363" s="7"/>
      <c r="V363" s="7"/>
      <c r="W363" s="7"/>
    </row>
    <row r="364" spans="1:26" ht="14.5">
      <c r="A364" s="16"/>
      <c r="B364" s="2"/>
      <c r="C364" s="2"/>
      <c r="D364" s="2"/>
      <c r="E364" s="2"/>
      <c r="F364" s="2"/>
      <c r="G364" s="2"/>
      <c r="H364" s="2"/>
      <c r="I364" s="2"/>
      <c r="J364" s="2"/>
      <c r="K364" s="2"/>
      <c r="L364" s="38"/>
      <c r="M364" s="45"/>
      <c r="N364" s="45"/>
    </row>
    <row r="365" spans="1:26" ht="14.5">
      <c r="A365" s="34" t="s">
        <v>56</v>
      </c>
      <c r="B365" s="35"/>
      <c r="C365" s="35"/>
      <c r="D365" s="35"/>
      <c r="E365" s="35"/>
      <c r="F365" s="35"/>
      <c r="G365" s="35"/>
      <c r="H365" s="35"/>
      <c r="I365" s="35"/>
      <c r="J365" s="35"/>
      <c r="K365" s="35"/>
      <c r="L365" s="35"/>
      <c r="M365" s="35"/>
      <c r="N365" s="35"/>
      <c r="O365" s="35"/>
      <c r="P365" s="35"/>
      <c r="Q365" s="35"/>
      <c r="R365" s="35"/>
      <c r="S365" s="35"/>
      <c r="T365" s="35"/>
    </row>
    <row r="366" spans="1:26" outlineLevel="1"/>
    <row r="367" spans="1:26" outlineLevel="1">
      <c r="A367" t="s">
        <v>236</v>
      </c>
    </row>
    <row r="368" spans="1:26" ht="14.5" outlineLevel="1">
      <c r="A368" t="s">
        <v>26</v>
      </c>
      <c r="K368" s="16"/>
      <c r="L368" s="38"/>
      <c r="M368" s="25" t="s">
        <v>224</v>
      </c>
      <c r="N368" s="25"/>
      <c r="O368" s="49"/>
    </row>
    <row r="369" spans="1:26" ht="13" outlineLevel="1">
      <c r="B369" s="4">
        <v>2010</v>
      </c>
      <c r="C369" s="4">
        <v>2020</v>
      </c>
      <c r="D369" s="4">
        <v>2030</v>
      </c>
      <c r="E369" s="4">
        <v>2040</v>
      </c>
      <c r="F369" s="4">
        <v>2050</v>
      </c>
      <c r="G369" s="4">
        <v>2060</v>
      </c>
      <c r="H369" s="4">
        <v>2070</v>
      </c>
      <c r="I369" s="4">
        <v>2080</v>
      </c>
      <c r="J369" s="4">
        <v>2090</v>
      </c>
      <c r="K369" s="4">
        <v>2100</v>
      </c>
      <c r="L369" s="50"/>
      <c r="N369" s="4">
        <v>2010</v>
      </c>
      <c r="O369" s="4">
        <v>2020</v>
      </c>
      <c r="P369" s="4">
        <v>2030</v>
      </c>
      <c r="Q369" s="4">
        <v>2040</v>
      </c>
      <c r="R369" s="4">
        <v>2050</v>
      </c>
      <c r="S369" s="4">
        <v>2060</v>
      </c>
      <c r="T369" s="4">
        <v>2070</v>
      </c>
      <c r="U369" s="4">
        <v>2080</v>
      </c>
      <c r="V369" s="4">
        <v>2090</v>
      </c>
      <c r="W369" s="4">
        <v>2100</v>
      </c>
      <c r="Y369" t="s">
        <v>225</v>
      </c>
    </row>
    <row r="370" spans="1:26" ht="14.5" outlineLevel="1">
      <c r="A370" s="4" t="s">
        <v>5</v>
      </c>
      <c r="B370" s="1">
        <v>56.883845778816735</v>
      </c>
      <c r="C370" s="1">
        <v>62.02343761264008</v>
      </c>
      <c r="D370" s="1">
        <v>72.623349836111302</v>
      </c>
      <c r="E370" s="1">
        <v>97.197029627817685</v>
      </c>
      <c r="F370" s="1">
        <v>126.20951584271597</v>
      </c>
      <c r="G370" s="1">
        <v>194.60943335173897</v>
      </c>
      <c r="H370" s="1">
        <v>279.64530790725314</v>
      </c>
      <c r="I370" s="1">
        <v>400.05732319686751</v>
      </c>
      <c r="J370" s="1">
        <v>848.6055359659448</v>
      </c>
      <c r="K370" s="1">
        <v>1633.3969273925702</v>
      </c>
      <c r="L370" s="50"/>
      <c r="M370" s="4" t="s">
        <v>5</v>
      </c>
      <c r="N370" s="29">
        <f t="shared" ref="N370:N379" si="76">B370*B10</f>
        <v>48.705992307982498</v>
      </c>
      <c r="O370" s="29">
        <f t="shared" ref="O370:O379" si="77">C370*C10</f>
        <v>65.116276049624062</v>
      </c>
      <c r="P370" s="29">
        <f t="shared" ref="P370:P379" si="78">D370*D10</f>
        <v>89.58371329958608</v>
      </c>
      <c r="Q370" s="29">
        <f t="shared" ref="Q370:Q379" si="79">E370*E10</f>
        <v>135.97854351117365</v>
      </c>
      <c r="R370" s="29">
        <f t="shared" ref="R370:R379" si="80">F370*F10</f>
        <v>193.04401614192884</v>
      </c>
      <c r="S370" s="29">
        <f t="shared" ref="S370:S379" si="81">G370*G10</f>
        <v>315.40847559718623</v>
      </c>
      <c r="T370" s="29">
        <f t="shared" ref="T370:T379" si="82">H370*H10</f>
        <v>469.03758955650108</v>
      </c>
      <c r="U370" s="29">
        <f t="shared" ref="U370:U379" si="83">I370*I10</f>
        <v>679.4827502839961</v>
      </c>
      <c r="V370" s="29">
        <f t="shared" ref="V370:V379" si="84">J370*J10</f>
        <v>1431.5359132283756</v>
      </c>
      <c r="W370" s="29">
        <f t="shared" ref="W370:W379" si="85">K370*K10</f>
        <v>2689.593922598252</v>
      </c>
      <c r="Y370" t="s">
        <v>226</v>
      </c>
    </row>
    <row r="371" spans="1:26" ht="14.5" outlineLevel="1">
      <c r="A371" s="4" t="s">
        <v>6</v>
      </c>
      <c r="B371" s="1">
        <v>104.57796593719888</v>
      </c>
      <c r="C371" s="1">
        <v>215.8912637712186</v>
      </c>
      <c r="D371" s="1">
        <v>402.80124339868718</v>
      </c>
      <c r="E371" s="1">
        <v>655.94949222955859</v>
      </c>
      <c r="F371" s="1">
        <v>905.91646274577204</v>
      </c>
      <c r="G371" s="1">
        <v>1166.6161467361924</v>
      </c>
      <c r="H371" s="1">
        <v>1500.0201919380295</v>
      </c>
      <c r="I371" s="1">
        <v>1836.9058756820466</v>
      </c>
      <c r="J371" s="1">
        <v>2459.4266968257666</v>
      </c>
      <c r="K371" s="1">
        <v>3307.4353610853805</v>
      </c>
      <c r="L371" s="50"/>
      <c r="M371" s="4" t="s">
        <v>6</v>
      </c>
      <c r="N371" s="29">
        <f t="shared" si="76"/>
        <v>152.67081993272404</v>
      </c>
      <c r="O371" s="29">
        <f t="shared" si="77"/>
        <v>323.76303973045259</v>
      </c>
      <c r="P371" s="29">
        <f t="shared" si="78"/>
        <v>601.34757468354167</v>
      </c>
      <c r="Q371" s="29">
        <f t="shared" si="79"/>
        <v>947.06339900183536</v>
      </c>
      <c r="R371" s="29">
        <f t="shared" si="80"/>
        <v>1229.5043999696577</v>
      </c>
      <c r="S371" s="29">
        <f t="shared" si="81"/>
        <v>1451.6272516402273</v>
      </c>
      <c r="T371" s="29">
        <f t="shared" si="82"/>
        <v>1677.4083808300975</v>
      </c>
      <c r="U371" s="29">
        <f t="shared" si="83"/>
        <v>1817.87697831018</v>
      </c>
      <c r="V371" s="29">
        <f t="shared" si="84"/>
        <v>2113.8392569529419</v>
      </c>
      <c r="W371" s="29">
        <f t="shared" si="85"/>
        <v>2411.351814201545</v>
      </c>
    </row>
    <row r="372" spans="1:26" ht="14.5" outlineLevel="1">
      <c r="A372" s="4" t="s">
        <v>11</v>
      </c>
      <c r="B372" s="1">
        <v>1889.6980274360933</v>
      </c>
      <c r="C372" s="1">
        <v>2793.0912655820762</v>
      </c>
      <c r="D372" s="1">
        <v>3958.336417986879</v>
      </c>
      <c r="E372" s="1">
        <v>5420.6196174258594</v>
      </c>
      <c r="F372" s="1">
        <v>7334.8887989156492</v>
      </c>
      <c r="G372" s="1">
        <v>9623.4845082044812</v>
      </c>
      <c r="H372" s="1">
        <v>12430.698531557642</v>
      </c>
      <c r="I372" s="1">
        <v>15613.560211297532</v>
      </c>
      <c r="J372" s="1">
        <v>19252.222428293302</v>
      </c>
      <c r="K372" s="1">
        <v>23360.002597772364</v>
      </c>
      <c r="L372" s="50"/>
      <c r="M372" s="4" t="s">
        <v>11</v>
      </c>
      <c r="N372" s="29">
        <f t="shared" si="76"/>
        <v>1152.6721125489228</v>
      </c>
      <c r="O372" s="29">
        <f t="shared" si="77"/>
        <v>1791.7681500476933</v>
      </c>
      <c r="P372" s="29">
        <f t="shared" si="78"/>
        <v>2678.2377640041477</v>
      </c>
      <c r="Q372" s="29">
        <f t="shared" si="79"/>
        <v>3860.0659896389507</v>
      </c>
      <c r="R372" s="29">
        <f t="shared" si="80"/>
        <v>5492.5837997176068</v>
      </c>
      <c r="S372" s="29">
        <f t="shared" si="81"/>
        <v>7548.2807618340166</v>
      </c>
      <c r="T372" s="29">
        <f t="shared" si="82"/>
        <v>10102.09851524156</v>
      </c>
      <c r="U372" s="29">
        <f t="shared" si="83"/>
        <v>13002.898491018988</v>
      </c>
      <c r="V372" s="29">
        <f t="shared" si="84"/>
        <v>16242.926524950792</v>
      </c>
      <c r="W372" s="29">
        <f t="shared" si="85"/>
        <v>19781.643019027721</v>
      </c>
    </row>
    <row r="373" spans="1:26" ht="14.5" outlineLevel="1">
      <c r="A373" s="4" t="s">
        <v>2</v>
      </c>
      <c r="B373" s="1">
        <v>352.53291269352979</v>
      </c>
      <c r="C373" s="1">
        <v>436.68238054536874</v>
      </c>
      <c r="D373" s="1">
        <v>606.91723261229788</v>
      </c>
      <c r="E373" s="1">
        <v>873.60919869589043</v>
      </c>
      <c r="F373" s="1">
        <v>1275.9786682022702</v>
      </c>
      <c r="G373" s="1">
        <v>1751.6013583352637</v>
      </c>
      <c r="H373" s="1">
        <v>2425.2333590334647</v>
      </c>
      <c r="I373" s="1">
        <v>3067.1391227035256</v>
      </c>
      <c r="J373" s="1">
        <v>3817.4670086208253</v>
      </c>
      <c r="K373" s="1">
        <v>4748.2809072968757</v>
      </c>
      <c r="L373" s="50"/>
      <c r="M373" s="4" t="s">
        <v>2</v>
      </c>
      <c r="N373" s="29">
        <f t="shared" si="76"/>
        <v>98.333000181960543</v>
      </c>
      <c r="O373" s="29">
        <f t="shared" si="77"/>
        <v>121.99737497549756</v>
      </c>
      <c r="P373" s="29">
        <f t="shared" si="78"/>
        <v>167.71210999118873</v>
      </c>
      <c r="Q373" s="29">
        <f t="shared" si="79"/>
        <v>238.06915048944083</v>
      </c>
      <c r="R373" s="29">
        <f t="shared" si="80"/>
        <v>338.91165512109404</v>
      </c>
      <c r="S373" s="29">
        <f t="shared" si="81"/>
        <v>447.30580803884709</v>
      </c>
      <c r="T373" s="29">
        <f t="shared" si="82"/>
        <v>587.27262894359922</v>
      </c>
      <c r="U373" s="29">
        <f t="shared" si="83"/>
        <v>690.88122791358614</v>
      </c>
      <c r="V373" s="29">
        <f t="shared" si="84"/>
        <v>786.67061658011448</v>
      </c>
      <c r="W373" s="29">
        <f t="shared" si="85"/>
        <v>883.84983399954058</v>
      </c>
    </row>
    <row r="374" spans="1:26" ht="14.5" outlineLevel="1">
      <c r="A374" s="4" t="s">
        <v>3</v>
      </c>
      <c r="B374" s="1">
        <v>325.27953980584402</v>
      </c>
      <c r="C374" s="1">
        <v>411.73096221948401</v>
      </c>
      <c r="D374" s="1">
        <v>529.13770780954223</v>
      </c>
      <c r="E374" s="1">
        <v>715.7970127395472</v>
      </c>
      <c r="F374" s="1">
        <v>969.82197128736948</v>
      </c>
      <c r="G374" s="1">
        <v>1139.5541594472452</v>
      </c>
      <c r="H374" s="1">
        <v>1684.9673734293187</v>
      </c>
      <c r="I374" s="1">
        <v>2601.8718928558787</v>
      </c>
      <c r="J374" s="1">
        <v>4016.3149625734823</v>
      </c>
      <c r="K374" s="1">
        <v>6159.929768918154</v>
      </c>
      <c r="L374" s="50"/>
      <c r="M374" s="4" t="s">
        <v>3</v>
      </c>
      <c r="N374" s="29">
        <f t="shared" si="76"/>
        <v>190.53752023879716</v>
      </c>
      <c r="O374" s="29">
        <f t="shared" si="77"/>
        <v>260.41674782436763</v>
      </c>
      <c r="P374" s="29">
        <f t="shared" si="78"/>
        <v>347.36819885327935</v>
      </c>
      <c r="Q374" s="29">
        <f t="shared" si="79"/>
        <v>474.56519228303648</v>
      </c>
      <c r="R374" s="29">
        <f t="shared" si="80"/>
        <v>632.69102879944194</v>
      </c>
      <c r="S374" s="29">
        <f t="shared" si="81"/>
        <v>714.81200236021857</v>
      </c>
      <c r="T374" s="29">
        <f t="shared" si="82"/>
        <v>999.74817902025109</v>
      </c>
      <c r="U374" s="29">
        <f t="shared" si="83"/>
        <v>1439.4771158468825</v>
      </c>
      <c r="V374" s="29">
        <f t="shared" si="84"/>
        <v>2032.811627109978</v>
      </c>
      <c r="W374" s="29">
        <f t="shared" si="85"/>
        <v>2783.6175907334427</v>
      </c>
    </row>
    <row r="375" spans="1:26" ht="14.5" outlineLevel="1">
      <c r="A375" s="4" t="s">
        <v>4</v>
      </c>
      <c r="B375" s="1">
        <v>346.82524271807068</v>
      </c>
      <c r="C375" s="1">
        <v>384.07082219637203</v>
      </c>
      <c r="D375" s="1">
        <v>435.14751992565562</v>
      </c>
      <c r="E375" s="1">
        <v>521.98838622952769</v>
      </c>
      <c r="F375" s="1">
        <v>626.67373580088395</v>
      </c>
      <c r="G375" s="1">
        <v>817.44814894407659</v>
      </c>
      <c r="H375" s="1">
        <v>1067.5511132647146</v>
      </c>
      <c r="I375" s="1">
        <v>1200</v>
      </c>
      <c r="J375" s="1">
        <v>1400</v>
      </c>
      <c r="K375" s="1">
        <v>1740.7388413721969</v>
      </c>
      <c r="L375" s="50"/>
      <c r="M375" s="4" t="s">
        <v>4</v>
      </c>
      <c r="N375" s="29">
        <f t="shared" si="76"/>
        <v>132.09084609046849</v>
      </c>
      <c r="O375" s="29">
        <f t="shared" si="77"/>
        <v>171.04519029830755</v>
      </c>
      <c r="P375" s="29">
        <f t="shared" si="78"/>
        <v>215.10999084401027</v>
      </c>
      <c r="Q375" s="29">
        <f t="shared" si="79"/>
        <v>277.85881434320271</v>
      </c>
      <c r="R375" s="29">
        <f t="shared" si="80"/>
        <v>348.46824515664343</v>
      </c>
      <c r="S375" s="29">
        <f t="shared" si="81"/>
        <v>461.28088695685886</v>
      </c>
      <c r="T375" s="29">
        <f t="shared" si="82"/>
        <v>597.60892589284492</v>
      </c>
      <c r="U375" s="29">
        <f t="shared" si="83"/>
        <v>652.3144092</v>
      </c>
      <c r="V375" s="29">
        <f t="shared" si="84"/>
        <v>724.66450014000009</v>
      </c>
      <c r="W375" s="29">
        <f t="shared" si="85"/>
        <v>842.20408032178807</v>
      </c>
    </row>
    <row r="376" spans="1:26" ht="14.5" outlineLevel="1">
      <c r="A376" s="4" t="s">
        <v>0</v>
      </c>
      <c r="B376" s="1">
        <v>5873.3445662835575</v>
      </c>
      <c r="C376" s="1">
        <v>7820.3766800359754</v>
      </c>
      <c r="D376" s="1">
        <v>10256.652380684538</v>
      </c>
      <c r="E376" s="1">
        <v>13120.391347632642</v>
      </c>
      <c r="F376" s="1">
        <v>16596.113333454337</v>
      </c>
      <c r="G376" s="1">
        <v>20488.850296618206</v>
      </c>
      <c r="H376" s="1">
        <v>25004.728983053603</v>
      </c>
      <c r="I376" s="1">
        <v>29855.580864331936</v>
      </c>
      <c r="J376" s="1">
        <v>35261.927564424288</v>
      </c>
      <c r="K376" s="1">
        <v>41198.508889834098</v>
      </c>
      <c r="L376" s="50"/>
      <c r="M376" s="4" t="s">
        <v>0</v>
      </c>
      <c r="N376" s="29">
        <f t="shared" si="76"/>
        <v>2045.4427912115862</v>
      </c>
      <c r="O376" s="29">
        <f t="shared" si="77"/>
        <v>3014.610081636738</v>
      </c>
      <c r="P376" s="29">
        <f t="shared" si="78"/>
        <v>4443.6632003175055</v>
      </c>
      <c r="Q376" s="29">
        <f t="shared" si="79"/>
        <v>6339.8854612891664</v>
      </c>
      <c r="R376" s="29">
        <f t="shared" si="80"/>
        <v>8913.01285235455</v>
      </c>
      <c r="S376" s="29">
        <f t="shared" si="81"/>
        <v>12221.318565330692</v>
      </c>
      <c r="T376" s="29">
        <f t="shared" si="82"/>
        <v>16423.532193673611</v>
      </c>
      <c r="U376" s="29">
        <f t="shared" si="83"/>
        <v>21323.271337004189</v>
      </c>
      <c r="V376" s="29">
        <f t="shared" si="84"/>
        <v>26924.624233077011</v>
      </c>
      <c r="W376" s="29">
        <f t="shared" si="85"/>
        <v>33048.352936520001</v>
      </c>
    </row>
    <row r="377" spans="1:26" ht="14.5" outlineLevel="1">
      <c r="A377" s="4" t="s">
        <v>1</v>
      </c>
      <c r="B377" s="1">
        <v>3458.6525295500383</v>
      </c>
      <c r="C377" s="1">
        <v>4446.4943515349878</v>
      </c>
      <c r="D377" s="1">
        <v>5653.7798408731305</v>
      </c>
      <c r="E377" s="1">
        <v>6990.0317577321075</v>
      </c>
      <c r="F377" s="1">
        <v>8612.9532941242633</v>
      </c>
      <c r="G377" s="1">
        <v>10265.629792665766</v>
      </c>
      <c r="H377" s="1">
        <v>12196.885493269998</v>
      </c>
      <c r="I377" s="1">
        <v>14314.576674036609</v>
      </c>
      <c r="J377" s="1">
        <v>16741.172648126449</v>
      </c>
      <c r="K377" s="1">
        <v>19503.367297925306</v>
      </c>
      <c r="L377" s="50"/>
      <c r="M377" s="4" t="s">
        <v>1</v>
      </c>
      <c r="N377" s="29">
        <f t="shared" si="76"/>
        <v>437.64377978694125</v>
      </c>
      <c r="O377" s="29">
        <f t="shared" si="77"/>
        <v>562.15199154400182</v>
      </c>
      <c r="P377" s="29">
        <f t="shared" si="78"/>
        <v>708.81012305017805</v>
      </c>
      <c r="Q377" s="29">
        <f t="shared" si="79"/>
        <v>865.25044859356228</v>
      </c>
      <c r="R377" s="29">
        <f t="shared" si="80"/>
        <v>1053.4517402642227</v>
      </c>
      <c r="S377" s="29">
        <f t="shared" si="81"/>
        <v>1241.5169560711176</v>
      </c>
      <c r="T377" s="29">
        <f t="shared" si="82"/>
        <v>1438.9191782703742</v>
      </c>
      <c r="U377" s="29">
        <f t="shared" si="83"/>
        <v>1632.5221824843873</v>
      </c>
      <c r="V377" s="29">
        <f t="shared" si="84"/>
        <v>1834.9742329128906</v>
      </c>
      <c r="W377" s="29">
        <f t="shared" si="85"/>
        <v>2054.52533862787</v>
      </c>
    </row>
    <row r="378" spans="1:26" ht="14.5" outlineLevel="1">
      <c r="A378" s="4" t="s">
        <v>7</v>
      </c>
      <c r="B378" s="1">
        <v>1137.1303557131846</v>
      </c>
      <c r="C378" s="1">
        <v>1774.7306248807022</v>
      </c>
      <c r="D378" s="1">
        <v>2548.033064622688</v>
      </c>
      <c r="E378" s="1">
        <v>3385.1056842961643</v>
      </c>
      <c r="F378" s="1">
        <v>4451.6654298902677</v>
      </c>
      <c r="G378" s="1">
        <v>5443.5518134335598</v>
      </c>
      <c r="H378" s="1">
        <v>6557.6262850083431</v>
      </c>
      <c r="I378" s="1">
        <v>8230.9552067407567</v>
      </c>
      <c r="J378" s="1">
        <v>10179.937341233392</v>
      </c>
      <c r="K378" s="1">
        <v>12449.981987709001</v>
      </c>
      <c r="L378" s="50"/>
      <c r="M378" s="4" t="s">
        <v>7</v>
      </c>
      <c r="N378" s="29">
        <f t="shared" si="76"/>
        <v>873.21058066793341</v>
      </c>
      <c r="O378" s="29">
        <f t="shared" si="77"/>
        <v>1482.0143748098028</v>
      </c>
      <c r="P378" s="29">
        <f t="shared" si="78"/>
        <v>2235.0783761534158</v>
      </c>
      <c r="Q378" s="29">
        <f t="shared" si="79"/>
        <v>3030.7692839131123</v>
      </c>
      <c r="R378" s="29">
        <f t="shared" si="80"/>
        <v>3956.1052517211338</v>
      </c>
      <c r="S378" s="29">
        <f t="shared" si="81"/>
        <v>4686.9929013493456</v>
      </c>
      <c r="T378" s="29">
        <f t="shared" si="82"/>
        <v>5366.7524287543174</v>
      </c>
      <c r="U378" s="29">
        <f t="shared" si="83"/>
        <v>6291.9362579736044</v>
      </c>
      <c r="V378" s="29">
        <f t="shared" si="84"/>
        <v>7154.4229845928367</v>
      </c>
      <c r="W378" s="29">
        <f t="shared" si="85"/>
        <v>7926.4614918513516</v>
      </c>
    </row>
    <row r="379" spans="1:26" ht="14.5" outlineLevel="1">
      <c r="A379" s="4" t="s">
        <v>8</v>
      </c>
      <c r="B379" s="1">
        <v>66.986485407885539</v>
      </c>
      <c r="C379" s="1">
        <v>91.203629885464636</v>
      </c>
      <c r="D379" s="1">
        <v>130.20619249693846</v>
      </c>
      <c r="E379" s="1">
        <v>209.36459926241491</v>
      </c>
      <c r="F379" s="1">
        <v>335.83138887345433</v>
      </c>
      <c r="G379" s="1">
        <v>902.86266471918725</v>
      </c>
      <c r="H379" s="1">
        <v>1940.031327577577</v>
      </c>
      <c r="I379" s="1">
        <v>3300.9022509411811</v>
      </c>
      <c r="J379" s="1">
        <v>5584.8969235521254</v>
      </c>
      <c r="K379" s="1">
        <v>9220.9017831154706</v>
      </c>
      <c r="L379" s="50"/>
      <c r="M379" s="4" t="s">
        <v>8</v>
      </c>
      <c r="N379" s="29">
        <f t="shared" si="76"/>
        <v>95.765182620515148</v>
      </c>
      <c r="O379" s="29">
        <f t="shared" si="77"/>
        <v>146.05808702606839</v>
      </c>
      <c r="P379" s="29">
        <f t="shared" si="78"/>
        <v>224.84474970201484</v>
      </c>
      <c r="Q379" s="29">
        <f t="shared" si="79"/>
        <v>379.33821080614729</v>
      </c>
      <c r="R379" s="29">
        <f t="shared" si="80"/>
        <v>621.33874482764713</v>
      </c>
      <c r="S379" s="29">
        <f t="shared" si="81"/>
        <v>1660.1148231787961</v>
      </c>
      <c r="T379" s="29">
        <f t="shared" si="82"/>
        <v>3453.7522444592555</v>
      </c>
      <c r="U379" s="29">
        <f t="shared" si="83"/>
        <v>5546.9435003661902</v>
      </c>
      <c r="V379" s="29">
        <f t="shared" si="84"/>
        <v>8648.4833682633725</v>
      </c>
      <c r="W379" s="29">
        <f t="shared" si="85"/>
        <v>12894.988604947708</v>
      </c>
      <c r="X379" s="1"/>
      <c r="Y379" s="1"/>
      <c r="Z379" s="1"/>
    </row>
    <row r="380" spans="1:26" ht="13" outlineLevel="1">
      <c r="M380" s="4" t="s">
        <v>10</v>
      </c>
      <c r="N380" s="1">
        <f>SUM(N370:N379)</f>
        <v>5227.0726255878326</v>
      </c>
      <c r="O380" s="1">
        <f t="shared" ref="O380:W380" si="86">SUM(O370:O379)</f>
        <v>7938.9413139425542</v>
      </c>
      <c r="P380" s="1">
        <f t="shared" si="86"/>
        <v>11711.755800898869</v>
      </c>
      <c r="Q380" s="1">
        <f t="shared" si="86"/>
        <v>16548.844493869627</v>
      </c>
      <c r="R380" s="1">
        <f t="shared" si="86"/>
        <v>22779.111734073929</v>
      </c>
      <c r="S380" s="1">
        <f t="shared" si="86"/>
        <v>30748.658432357308</v>
      </c>
      <c r="T380" s="1">
        <f t="shared" si="86"/>
        <v>41116.130264642408</v>
      </c>
      <c r="U380" s="1">
        <f t="shared" si="86"/>
        <v>53077.604250402008</v>
      </c>
      <c r="V380" s="1">
        <f t="shared" si="86"/>
        <v>67894.953257808316</v>
      </c>
      <c r="W380" s="1">
        <f t="shared" si="86"/>
        <v>85316.588632829225</v>
      </c>
    </row>
    <row r="381" spans="1:26" ht="13" outlineLevel="1">
      <c r="A381" t="s">
        <v>227</v>
      </c>
      <c r="M381" s="4"/>
      <c r="N381" s="1"/>
      <c r="O381" s="1"/>
      <c r="P381" s="1"/>
      <c r="Q381" s="1"/>
      <c r="R381" s="1"/>
      <c r="S381" s="1"/>
      <c r="T381" s="1"/>
      <c r="U381" s="1"/>
      <c r="V381" s="1"/>
      <c r="W381" s="1"/>
    </row>
    <row r="382" spans="1:26" ht="14.5" outlineLevel="1">
      <c r="A382" t="s">
        <v>26</v>
      </c>
      <c r="K382" s="16"/>
      <c r="M382" s="4"/>
      <c r="N382" s="1"/>
      <c r="O382" s="1"/>
      <c r="P382" s="1"/>
      <c r="Q382" s="1"/>
      <c r="R382" s="1"/>
      <c r="S382" s="1"/>
      <c r="T382" s="1"/>
      <c r="U382" s="1"/>
      <c r="V382" s="1"/>
      <c r="W382" s="1"/>
    </row>
    <row r="383" spans="1:26" ht="14.5" outlineLevel="1">
      <c r="B383" s="4">
        <v>2010</v>
      </c>
      <c r="C383" s="4">
        <v>2020</v>
      </c>
      <c r="D383" s="4">
        <v>2030</v>
      </c>
      <c r="E383" s="4">
        <v>2040</v>
      </c>
      <c r="F383" s="4">
        <v>2050</v>
      </c>
      <c r="G383" s="4">
        <v>2060</v>
      </c>
      <c r="H383" s="4">
        <v>2070</v>
      </c>
      <c r="I383" s="4">
        <v>2080</v>
      </c>
      <c r="J383" s="4">
        <v>2090</v>
      </c>
      <c r="K383" s="4">
        <v>2100</v>
      </c>
      <c r="M383" s="25" t="s">
        <v>237</v>
      </c>
      <c r="N383" s="1"/>
      <c r="O383" s="1"/>
      <c r="P383" s="1"/>
      <c r="Q383" s="1"/>
      <c r="R383" s="1"/>
      <c r="S383" s="1"/>
      <c r="T383" s="1"/>
      <c r="U383" s="1"/>
      <c r="V383" s="1"/>
      <c r="W383" s="1"/>
    </row>
    <row r="384" spans="1:26" ht="14.5" outlineLevel="1">
      <c r="A384" s="4" t="s">
        <v>5</v>
      </c>
      <c r="B384" s="1">
        <v>56.883845778816735</v>
      </c>
      <c r="C384" s="1">
        <v>62.02343761264008</v>
      </c>
      <c r="D384" s="1">
        <v>72.623349836111302</v>
      </c>
      <c r="E384" s="1">
        <v>97.197029627817685</v>
      </c>
      <c r="F384" s="1">
        <v>126.20951584271597</v>
      </c>
      <c r="G384" s="1">
        <v>194.60943335173897</v>
      </c>
      <c r="H384" s="1">
        <v>279.64530790725314</v>
      </c>
      <c r="I384" s="1">
        <v>400.05732319686751</v>
      </c>
      <c r="J384" s="1">
        <v>848.6055359659448</v>
      </c>
      <c r="K384" s="1">
        <v>1633.3969273925702</v>
      </c>
      <c r="M384" s="25" t="s">
        <v>238</v>
      </c>
      <c r="N384" s="1"/>
      <c r="O384" s="1"/>
      <c r="P384" s="1"/>
      <c r="Q384" s="1"/>
      <c r="R384" s="1"/>
      <c r="S384" s="1"/>
      <c r="T384" s="1"/>
      <c r="U384" s="1"/>
      <c r="V384" s="1"/>
      <c r="W384" s="1"/>
    </row>
    <row r="385" spans="1:26" ht="13" outlineLevel="1">
      <c r="A385" s="4" t="s">
        <v>6</v>
      </c>
      <c r="B385" s="1">
        <v>104.57796593719888</v>
      </c>
      <c r="C385" s="1">
        <v>215.8912637712186</v>
      </c>
      <c r="D385" s="1">
        <v>402.80124339868718</v>
      </c>
      <c r="E385" s="1">
        <v>655.94949222955859</v>
      </c>
      <c r="F385" s="1">
        <v>905.91646274577204</v>
      </c>
      <c r="G385" s="1">
        <v>1166.6161467361924</v>
      </c>
      <c r="H385" s="1">
        <v>1500.0201919380295</v>
      </c>
      <c r="I385" s="1">
        <v>1836.9058756820466</v>
      </c>
      <c r="J385" s="1">
        <v>2459.4266968257666</v>
      </c>
      <c r="K385" s="1">
        <v>3307.4353610853805</v>
      </c>
      <c r="M385" s="4"/>
      <c r="N385" s="1"/>
      <c r="O385" s="1"/>
      <c r="P385" s="1"/>
      <c r="Q385" s="1"/>
      <c r="R385" s="1"/>
      <c r="S385" s="1"/>
      <c r="T385" s="1"/>
      <c r="U385" s="1"/>
      <c r="V385" s="1"/>
      <c r="W385" s="1"/>
    </row>
    <row r="386" spans="1:26" ht="13" outlineLevel="1">
      <c r="A386" s="4" t="s">
        <v>11</v>
      </c>
      <c r="B386" s="1">
        <v>1889.6980274360933</v>
      </c>
      <c r="C386" s="1">
        <v>2793.0912655820762</v>
      </c>
      <c r="D386" s="1">
        <v>3958.336417986879</v>
      </c>
      <c r="E386" s="1">
        <v>5420.6196174258594</v>
      </c>
      <c r="F386" s="1">
        <v>7334.8887989156492</v>
      </c>
      <c r="G386" s="1">
        <v>9623.4845082044812</v>
      </c>
      <c r="H386" s="1">
        <v>12430.698531557642</v>
      </c>
      <c r="I386" s="74">
        <v>15000</v>
      </c>
      <c r="J386" s="74">
        <v>15000</v>
      </c>
      <c r="K386" s="74">
        <v>15000</v>
      </c>
      <c r="M386" s="4"/>
      <c r="N386" s="1"/>
      <c r="O386" s="1"/>
      <c r="P386" s="1"/>
      <c r="Q386" s="1"/>
      <c r="R386" s="1"/>
      <c r="S386" s="1"/>
      <c r="T386" s="1"/>
      <c r="U386" s="1"/>
      <c r="V386" s="1"/>
      <c r="W386" s="1"/>
    </row>
    <row r="387" spans="1:26" ht="13" outlineLevel="1">
      <c r="A387" s="4" t="s">
        <v>2</v>
      </c>
      <c r="B387" s="1">
        <v>352.53291269352979</v>
      </c>
      <c r="C387" s="1">
        <v>436.68238054536874</v>
      </c>
      <c r="D387" s="1">
        <v>606.91723261229788</v>
      </c>
      <c r="E387" s="1">
        <v>873.60919869589043</v>
      </c>
      <c r="F387" s="1">
        <v>1275.9786682022702</v>
      </c>
      <c r="G387" s="1">
        <v>1751.6013583352637</v>
      </c>
      <c r="H387" s="1">
        <v>2425.2333590334647</v>
      </c>
      <c r="I387" s="1">
        <v>3067.1391227035256</v>
      </c>
      <c r="J387" s="1">
        <v>3817.4670086208253</v>
      </c>
      <c r="K387" s="1">
        <v>4748.2809072968757</v>
      </c>
      <c r="M387" s="4"/>
      <c r="N387" s="1"/>
      <c r="O387" s="1"/>
      <c r="P387" s="1"/>
      <c r="Q387" s="1"/>
      <c r="R387" s="1"/>
      <c r="S387" s="1"/>
      <c r="T387" s="1"/>
      <c r="U387" s="1"/>
      <c r="V387" s="1"/>
      <c r="W387" s="1"/>
    </row>
    <row r="388" spans="1:26" ht="13" outlineLevel="1">
      <c r="A388" s="4" t="s">
        <v>3</v>
      </c>
      <c r="B388" s="1">
        <v>325.27953980584402</v>
      </c>
      <c r="C388" s="1">
        <v>411.73096221948401</v>
      </c>
      <c r="D388" s="1">
        <v>529.13770780954223</v>
      </c>
      <c r="E388" s="1">
        <v>715.7970127395472</v>
      </c>
      <c r="F388" s="1">
        <v>969.82197128736948</v>
      </c>
      <c r="G388" s="1">
        <v>1139.5541594472452</v>
      </c>
      <c r="H388" s="1">
        <v>1684.9673734293187</v>
      </c>
      <c r="I388" s="1">
        <v>2601.8718928558787</v>
      </c>
      <c r="J388" s="1">
        <v>4016.3149625734823</v>
      </c>
      <c r="K388" s="1">
        <v>6159.929768918154</v>
      </c>
      <c r="M388" s="4"/>
      <c r="N388" s="1"/>
      <c r="O388" s="1"/>
      <c r="P388" s="1"/>
      <c r="Q388" s="1"/>
      <c r="R388" s="1"/>
      <c r="S388" s="1"/>
      <c r="T388" s="1"/>
      <c r="U388" s="1"/>
      <c r="V388" s="1"/>
      <c r="W388" s="1"/>
    </row>
    <row r="389" spans="1:26" ht="13" outlineLevel="1">
      <c r="A389" s="4" t="s">
        <v>4</v>
      </c>
      <c r="B389" s="1">
        <v>346.82524271807068</v>
      </c>
      <c r="C389" s="1">
        <v>384.07082219637203</v>
      </c>
      <c r="D389" s="1">
        <v>435.14751992565562</v>
      </c>
      <c r="E389" s="1">
        <v>521.98838622952769</v>
      </c>
      <c r="F389" s="1">
        <v>626.67373580088395</v>
      </c>
      <c r="G389" s="1">
        <v>817.44814894407659</v>
      </c>
      <c r="H389" s="1">
        <v>1067.5511132647146</v>
      </c>
      <c r="I389" s="1">
        <v>1200</v>
      </c>
      <c r="J389" s="1">
        <v>1400</v>
      </c>
      <c r="K389" s="1">
        <v>1740.7388413721969</v>
      </c>
      <c r="M389" s="4"/>
      <c r="N389" s="1"/>
      <c r="O389" s="1"/>
      <c r="P389" s="1"/>
      <c r="Q389" s="1"/>
      <c r="R389" s="1"/>
      <c r="S389" s="1"/>
      <c r="T389" s="1"/>
      <c r="U389" s="1"/>
      <c r="V389" s="1"/>
      <c r="W389" s="1"/>
    </row>
    <row r="390" spans="1:26" ht="13" outlineLevel="1">
      <c r="A390" s="4" t="s">
        <v>0</v>
      </c>
      <c r="B390" s="1">
        <v>5873.3445662835575</v>
      </c>
      <c r="C390" s="1">
        <v>7820.3766800359754</v>
      </c>
      <c r="D390" s="1">
        <v>10256.652380684538</v>
      </c>
      <c r="E390" s="1">
        <v>13120.391347632642</v>
      </c>
      <c r="F390" s="74">
        <v>15000</v>
      </c>
      <c r="G390" s="74">
        <v>15000</v>
      </c>
      <c r="H390" s="74">
        <v>15000</v>
      </c>
      <c r="I390" s="74">
        <v>15000</v>
      </c>
      <c r="J390" s="74">
        <v>15000</v>
      </c>
      <c r="K390" s="74">
        <v>15000</v>
      </c>
      <c r="M390" s="4"/>
      <c r="N390" s="1"/>
      <c r="O390" s="1"/>
      <c r="P390" s="1"/>
      <c r="Q390" s="1"/>
      <c r="R390" s="1"/>
      <c r="S390" s="1"/>
      <c r="T390" s="1"/>
      <c r="U390" s="1"/>
      <c r="V390" s="1"/>
      <c r="W390" s="1"/>
    </row>
    <row r="391" spans="1:26" ht="13" outlineLevel="1">
      <c r="A391" s="4" t="s">
        <v>1</v>
      </c>
      <c r="B391" s="1">
        <v>3458.6525295500383</v>
      </c>
      <c r="C391" s="1">
        <v>4446.4943515349878</v>
      </c>
      <c r="D391" s="1">
        <v>5653.7798408731305</v>
      </c>
      <c r="E391" s="1">
        <v>6990.0317577321075</v>
      </c>
      <c r="F391" s="1">
        <v>8612.9532941242633</v>
      </c>
      <c r="G391" s="1">
        <v>10265.629792665766</v>
      </c>
      <c r="H391" s="1">
        <v>12196.885493269998</v>
      </c>
      <c r="I391" s="1">
        <v>14314.576674036609</v>
      </c>
      <c r="J391" s="74">
        <v>15000</v>
      </c>
      <c r="K391" s="74">
        <v>15000</v>
      </c>
      <c r="M391" s="4"/>
      <c r="N391" s="1"/>
      <c r="O391" s="1"/>
      <c r="P391" s="1"/>
      <c r="Q391" s="1"/>
      <c r="R391" s="1"/>
      <c r="S391" s="1"/>
      <c r="T391" s="1"/>
      <c r="U391" s="1"/>
      <c r="V391" s="1"/>
      <c r="W391" s="1"/>
    </row>
    <row r="392" spans="1:26" ht="13" outlineLevel="1">
      <c r="A392" s="4" t="s">
        <v>7</v>
      </c>
      <c r="B392" s="1">
        <v>1137.1303557131846</v>
      </c>
      <c r="C392" s="1">
        <v>1774.7306248807022</v>
      </c>
      <c r="D392" s="1">
        <v>2548.033064622688</v>
      </c>
      <c r="E392" s="1">
        <v>3385.1056842961643</v>
      </c>
      <c r="F392" s="1">
        <v>4451.6654298902677</v>
      </c>
      <c r="G392" s="1">
        <v>5443.5518134335598</v>
      </c>
      <c r="H392" s="1">
        <v>6557.6262850083431</v>
      </c>
      <c r="I392" s="1">
        <v>8230.9552067407567</v>
      </c>
      <c r="J392" s="1">
        <v>10179.937341233392</v>
      </c>
      <c r="K392" s="1">
        <v>12449.981987709001</v>
      </c>
      <c r="M392" s="4"/>
      <c r="N392" s="1"/>
      <c r="O392" s="1"/>
      <c r="P392" s="1"/>
      <c r="Q392" s="1"/>
      <c r="R392" s="1"/>
      <c r="S392" s="1"/>
      <c r="T392" s="1"/>
      <c r="U392" s="1"/>
      <c r="V392" s="1"/>
      <c r="W392" s="1"/>
    </row>
    <row r="393" spans="1:26" ht="13" outlineLevel="1">
      <c r="A393" s="4" t="s">
        <v>8</v>
      </c>
      <c r="B393" s="1">
        <v>66.986485407885539</v>
      </c>
      <c r="C393" s="1">
        <v>91.203629885464636</v>
      </c>
      <c r="D393" s="1">
        <v>130.20619249693846</v>
      </c>
      <c r="E393" s="1">
        <v>209.36459926241491</v>
      </c>
      <c r="F393" s="1">
        <v>335.83138887345433</v>
      </c>
      <c r="G393" s="1">
        <v>902.86266471918725</v>
      </c>
      <c r="H393" s="1">
        <v>1940.031327577577</v>
      </c>
      <c r="I393" s="1">
        <v>3300.9022509411811</v>
      </c>
      <c r="J393" s="1">
        <v>5584.8969235521254</v>
      </c>
      <c r="K393" s="1">
        <v>9220.9017831154706</v>
      </c>
      <c r="M393" s="4"/>
      <c r="N393" s="1"/>
      <c r="O393" s="1"/>
      <c r="P393" s="1"/>
      <c r="Q393" s="1"/>
      <c r="R393" s="1"/>
      <c r="S393" s="1"/>
      <c r="T393" s="1"/>
      <c r="U393" s="1"/>
      <c r="V393" s="1"/>
      <c r="W393" s="1"/>
    </row>
    <row r="394" spans="1:26" ht="13" outlineLevel="1">
      <c r="M394" s="4"/>
      <c r="N394" s="1"/>
      <c r="O394" s="1"/>
      <c r="P394" s="1"/>
      <c r="Q394" s="1"/>
      <c r="R394" s="1"/>
      <c r="S394" s="1"/>
      <c r="T394" s="1"/>
      <c r="U394" s="1"/>
      <c r="V394" s="1"/>
      <c r="W394" s="1"/>
    </row>
    <row r="395" spans="1:26" ht="14.5" outlineLevel="1">
      <c r="A395" t="s">
        <v>207</v>
      </c>
    </row>
    <row r="396" spans="1:26" ht="14.5" outlineLevel="1">
      <c r="A396" s="22" t="s">
        <v>45</v>
      </c>
      <c r="B396" s="21"/>
      <c r="C396" s="21"/>
      <c r="D396" s="21"/>
      <c r="E396" s="21"/>
      <c r="F396" s="21"/>
      <c r="G396" s="21"/>
      <c r="H396" s="21"/>
      <c r="I396" s="21"/>
      <c r="J396" s="21"/>
      <c r="K396" s="21"/>
      <c r="M396" s="26"/>
      <c r="N396" s="26"/>
    </row>
    <row r="397" spans="1:26" ht="14.5" outlineLevel="1">
      <c r="A397" s="21"/>
      <c r="B397" s="72">
        <v>2010</v>
      </c>
      <c r="C397" s="72">
        <v>2020</v>
      </c>
      <c r="D397" s="72">
        <v>2030</v>
      </c>
      <c r="E397" s="72">
        <v>2040</v>
      </c>
      <c r="F397" s="72">
        <v>2050</v>
      </c>
      <c r="G397" s="72">
        <v>2060</v>
      </c>
      <c r="H397" s="72">
        <v>2070</v>
      </c>
      <c r="I397" s="72">
        <v>2080</v>
      </c>
      <c r="J397" s="72">
        <v>2090</v>
      </c>
      <c r="K397" s="72">
        <v>2100</v>
      </c>
      <c r="L397" s="2"/>
      <c r="M397" s="36"/>
      <c r="N397" s="36"/>
      <c r="Q397" s="2"/>
      <c r="R397" s="2"/>
      <c r="S397" s="2"/>
      <c r="T397" s="2"/>
      <c r="U397" s="2"/>
      <c r="V397" s="2"/>
      <c r="W397" s="2"/>
      <c r="X397" s="2"/>
      <c r="Y397" s="2"/>
      <c r="Z397" s="2"/>
    </row>
    <row r="398" spans="1:26" ht="14.5" outlineLevel="1">
      <c r="A398" s="21" t="s">
        <v>5</v>
      </c>
      <c r="B398" s="44">
        <v>2.4081633929956068</v>
      </c>
      <c r="C398" s="44">
        <v>2.1778998063176096</v>
      </c>
      <c r="D398" s="44">
        <v>2.030160535540535</v>
      </c>
      <c r="E398" s="44">
        <v>1.8924432557046535</v>
      </c>
      <c r="F398" s="44">
        <v>1.764068118439948</v>
      </c>
      <c r="G398" s="44">
        <v>1.6444013933392816</v>
      </c>
      <c r="H398" s="44">
        <v>1.5328523395159479</v>
      </c>
      <c r="I398" s="44">
        <v>1.42887028938118</v>
      </c>
      <c r="J398" s="44">
        <v>1.3319419302455358</v>
      </c>
      <c r="K398" s="44">
        <v>1.2415887703246482</v>
      </c>
      <c r="L398" s="2"/>
      <c r="M398" s="36"/>
      <c r="N398" s="36"/>
      <c r="Q398" s="2"/>
      <c r="R398" s="2"/>
      <c r="S398" s="2"/>
      <c r="T398" s="2"/>
      <c r="U398" s="2"/>
      <c r="V398" s="2"/>
      <c r="W398" s="2"/>
      <c r="X398" s="2"/>
      <c r="Y398" s="2"/>
      <c r="Z398" s="2"/>
    </row>
    <row r="399" spans="1:26" ht="14.5" outlineLevel="1">
      <c r="A399" s="21" t="s">
        <v>6</v>
      </c>
      <c r="B399" s="44">
        <v>2.2320375102165686</v>
      </c>
      <c r="C399" s="44">
        <v>1.9189505957974871</v>
      </c>
      <c r="D399" s="44">
        <v>1.7887773156227196</v>
      </c>
      <c r="E399" s="44">
        <v>1.6674344258230709</v>
      </c>
      <c r="F399" s="44">
        <v>1.5543229110393804</v>
      </c>
      <c r="G399" s="44">
        <v>1.4488843905147268</v>
      </c>
      <c r="H399" s="44">
        <v>1.3505983616193666</v>
      </c>
      <c r="I399" s="44">
        <v>1.2589796303629766</v>
      </c>
      <c r="J399" s="44">
        <v>1.1735759162097956</v>
      </c>
      <c r="K399" s="44">
        <v>1.0939656193727116</v>
      </c>
      <c r="L399" s="2"/>
      <c r="M399" s="36"/>
      <c r="N399" s="36"/>
      <c r="Q399" s="2"/>
      <c r="R399" s="2"/>
      <c r="S399" s="2"/>
      <c r="T399" s="2"/>
      <c r="U399" s="2"/>
      <c r="V399" s="2"/>
      <c r="W399" s="2"/>
      <c r="X399" s="2"/>
      <c r="Y399" s="2"/>
      <c r="Z399" s="2"/>
    </row>
    <row r="400" spans="1:26" ht="14.5" outlineLevel="1">
      <c r="A400" s="21" t="s">
        <v>11</v>
      </c>
      <c r="B400" s="44">
        <v>2.1318423765457832</v>
      </c>
      <c r="C400" s="44">
        <v>1.9278994566661294</v>
      </c>
      <c r="D400" s="44">
        <v>1.7969932189137936</v>
      </c>
      <c r="E400" s="44">
        <v>1.6748873112611131</v>
      </c>
      <c r="F400" s="44">
        <v>1.5610798818439153</v>
      </c>
      <c r="G400" s="44">
        <v>1.4550336309432754</v>
      </c>
      <c r="H400" s="44">
        <v>1.3561907859891236</v>
      </c>
      <c r="I400" s="44">
        <v>1.2641493225968123</v>
      </c>
      <c r="J400" s="44">
        <v>1.1783535493771096</v>
      </c>
      <c r="K400" s="44">
        <v>1.0983819803640003</v>
      </c>
      <c r="L400" s="2"/>
      <c r="M400" s="36"/>
      <c r="N400" s="36" t="s">
        <v>9</v>
      </c>
      <c r="Q400" s="2"/>
      <c r="R400" s="2"/>
      <c r="S400" s="2"/>
      <c r="T400" s="2"/>
      <c r="U400" s="2"/>
      <c r="V400" s="2"/>
      <c r="W400" s="2"/>
      <c r="X400" s="2"/>
      <c r="Y400" s="2"/>
      <c r="Z400" s="2"/>
    </row>
    <row r="401" spans="1:26" ht="14.5" outlineLevel="1">
      <c r="A401" s="21" t="s">
        <v>2</v>
      </c>
      <c r="B401" s="44">
        <v>2.4372780387298314</v>
      </c>
      <c r="C401" s="44">
        <v>1.9914336082703579</v>
      </c>
      <c r="D401" s="44">
        <v>1.8563433951056503</v>
      </c>
      <c r="E401" s="44">
        <v>1.7304171157106134</v>
      </c>
      <c r="F401" s="44">
        <v>1.6130331285897785</v>
      </c>
      <c r="G401" s="44">
        <v>1.5036119617088057</v>
      </c>
      <c r="H401" s="44">
        <v>1.4016134519012566</v>
      </c>
      <c r="I401" s="44">
        <v>1.3065340783255963</v>
      </c>
      <c r="J401" s="44">
        <v>1.2179044768088994</v>
      </c>
      <c r="K401" s="44">
        <v>1.1352871228066916</v>
      </c>
      <c r="L401" s="2"/>
      <c r="M401" s="36"/>
      <c r="N401" s="36"/>
      <c r="Q401" s="2"/>
      <c r="R401" s="2"/>
      <c r="S401" s="2"/>
      <c r="T401" s="2"/>
      <c r="U401" s="2"/>
      <c r="V401" s="2"/>
      <c r="W401" s="2"/>
      <c r="X401" s="2"/>
      <c r="Y401" s="2"/>
      <c r="Z401" s="2"/>
    </row>
    <row r="402" spans="1:26" ht="14.5" outlineLevel="1">
      <c r="A402" s="21" t="s">
        <v>3</v>
      </c>
      <c r="B402" s="44">
        <v>2.1501458866032204</v>
      </c>
      <c r="C402" s="44">
        <v>1.9445533984978656</v>
      </c>
      <c r="D402" s="44">
        <v>1.8126433353040488</v>
      </c>
      <c r="E402" s="44">
        <v>1.6896814783077261</v>
      </c>
      <c r="F402" s="44">
        <v>1.5750608200356675</v>
      </c>
      <c r="G402" s="44">
        <v>1.4682155297672153</v>
      </c>
      <c r="H402" s="44">
        <v>1.3686181602820959</v>
      </c>
      <c r="I402" s="44">
        <v>1.2757770440903389</v>
      </c>
      <c r="J402" s="44">
        <v>1.1892338662906565</v>
      </c>
      <c r="K402" s="44">
        <v>1.1085614020755785</v>
      </c>
      <c r="L402" s="2"/>
      <c r="M402" s="36"/>
      <c r="N402" s="36"/>
      <c r="Q402" s="2"/>
      <c r="R402" s="2"/>
      <c r="S402" s="2"/>
      <c r="T402" s="2"/>
      <c r="U402" s="2"/>
      <c r="V402" s="2"/>
      <c r="W402" s="2"/>
      <c r="X402" s="2"/>
      <c r="Y402" s="2"/>
      <c r="Z402" s="2"/>
    </row>
    <row r="403" spans="1:26" ht="14.5" outlineLevel="1">
      <c r="A403" s="21" t="s">
        <v>4</v>
      </c>
      <c r="B403" s="44">
        <v>2.4081633929956068</v>
      </c>
      <c r="C403" s="44">
        <v>2.1778998063176096</v>
      </c>
      <c r="D403" s="44">
        <v>2.030160535540535</v>
      </c>
      <c r="E403" s="44">
        <v>1.8924432557046535</v>
      </c>
      <c r="F403" s="44">
        <v>1.764068118439948</v>
      </c>
      <c r="G403" s="44">
        <v>1.6444013933392816</v>
      </c>
      <c r="H403" s="44">
        <v>1.5328523395159479</v>
      </c>
      <c r="I403" s="44">
        <v>1.42887028938118</v>
      </c>
      <c r="J403" s="44">
        <v>1.3319419302455358</v>
      </c>
      <c r="K403" s="44">
        <v>1.2415887703246482</v>
      </c>
      <c r="L403" s="2"/>
      <c r="M403" s="36"/>
      <c r="N403" s="36"/>
      <c r="Q403" s="2"/>
      <c r="R403" s="2"/>
      <c r="S403" s="2"/>
      <c r="T403" s="2"/>
      <c r="U403" s="2"/>
      <c r="V403" s="2"/>
      <c r="W403" s="2"/>
      <c r="X403" s="2"/>
      <c r="Y403" s="2"/>
      <c r="Z403" s="2"/>
    </row>
    <row r="404" spans="1:26" ht="14.5" outlineLevel="1">
      <c r="A404" s="21" t="s">
        <v>0</v>
      </c>
      <c r="B404" s="44">
        <v>2.0641400511390917</v>
      </c>
      <c r="C404" s="44">
        <v>1.8667712625579511</v>
      </c>
      <c r="D404" s="44">
        <v>1.740137601891887</v>
      </c>
      <c r="E404" s="44">
        <v>1.6220942191754173</v>
      </c>
      <c r="F404" s="44">
        <v>1.5120583872342412</v>
      </c>
      <c r="G404" s="44">
        <v>1.4094869085765271</v>
      </c>
      <c r="H404" s="44">
        <v>1.3138734338708125</v>
      </c>
      <c r="I404" s="44">
        <v>1.2247459623267256</v>
      </c>
      <c r="J404" s="44">
        <v>1.1416645116390305</v>
      </c>
      <c r="K404" s="44">
        <v>1.0642189459925555</v>
      </c>
      <c r="L404" s="2"/>
      <c r="M404" s="36"/>
      <c r="N404" s="36"/>
      <c r="Q404" s="2"/>
      <c r="R404" s="2"/>
      <c r="S404" s="2"/>
      <c r="T404" s="2"/>
      <c r="U404" s="2"/>
      <c r="V404" s="2"/>
      <c r="W404" s="2"/>
      <c r="X404" s="2"/>
      <c r="Y404" s="2"/>
      <c r="Z404" s="2"/>
    </row>
    <row r="405" spans="1:26" ht="14.5" outlineLevel="1">
      <c r="A405" s="21" t="s">
        <v>1</v>
      </c>
      <c r="B405" s="44">
        <v>1.6341108738184476</v>
      </c>
      <c r="C405" s="44">
        <v>1.477860582858378</v>
      </c>
      <c r="D405" s="44">
        <v>1.3776089348310772</v>
      </c>
      <c r="E405" s="44">
        <v>1.284157923513872</v>
      </c>
      <c r="F405" s="44">
        <v>1.1970462232271075</v>
      </c>
      <c r="G405" s="44">
        <v>1.1158438026230839</v>
      </c>
      <c r="H405" s="44">
        <v>1.0401498018143931</v>
      </c>
      <c r="I405" s="44">
        <v>0.96959055350865775</v>
      </c>
      <c r="J405" s="44">
        <v>0.90381773838089918</v>
      </c>
      <c r="K405" s="44">
        <v>0.84250666557743981</v>
      </c>
      <c r="L405" s="2"/>
      <c r="M405" s="36"/>
      <c r="N405" s="36"/>
      <c r="Q405" s="2"/>
      <c r="R405" s="2"/>
      <c r="S405" s="2"/>
      <c r="T405" s="2"/>
      <c r="U405" s="2"/>
      <c r="V405" s="2"/>
      <c r="W405" s="2"/>
      <c r="X405" s="2"/>
      <c r="Y405" s="2"/>
      <c r="Z405" s="2"/>
    </row>
    <row r="406" spans="1:26" ht="14.5" outlineLevel="1">
      <c r="A406" s="21" t="s">
        <v>7</v>
      </c>
      <c r="B406" s="44">
        <v>2.2320375102165686</v>
      </c>
      <c r="C406" s="44">
        <v>1.9189505957974871</v>
      </c>
      <c r="D406" s="44">
        <v>1.7887773156227196</v>
      </c>
      <c r="E406" s="44">
        <v>1.6674344258230709</v>
      </c>
      <c r="F406" s="44">
        <v>1.5543229110393804</v>
      </c>
      <c r="G406" s="44">
        <v>1.4488843905147268</v>
      </c>
      <c r="H406" s="44">
        <v>1.3505983616193666</v>
      </c>
      <c r="I406" s="44">
        <v>1.2589796303629766</v>
      </c>
      <c r="J406" s="44">
        <v>1.1735759162097956</v>
      </c>
      <c r="K406" s="44">
        <v>1.0939656193727116</v>
      </c>
      <c r="L406" s="2"/>
      <c r="M406" s="36"/>
      <c r="N406" s="36"/>
      <c r="Q406" s="2"/>
      <c r="R406" s="2"/>
      <c r="S406" s="2"/>
      <c r="T406" s="2"/>
      <c r="U406" s="2"/>
      <c r="V406" s="2"/>
      <c r="W406" s="2"/>
      <c r="X406" s="2"/>
      <c r="Y406" s="2"/>
      <c r="Z406" s="2"/>
    </row>
    <row r="407" spans="1:26" ht="14.5" outlineLevel="1">
      <c r="A407" s="21" t="s">
        <v>8</v>
      </c>
      <c r="B407" s="44">
        <v>2.4081633929956068</v>
      </c>
      <c r="C407" s="44">
        <v>2.1778998063176096</v>
      </c>
      <c r="D407" s="44">
        <v>2.030160535540535</v>
      </c>
      <c r="E407" s="44">
        <v>1.8924432557046535</v>
      </c>
      <c r="F407" s="44">
        <v>1.764068118439948</v>
      </c>
      <c r="G407" s="44">
        <v>1.6444013933392816</v>
      </c>
      <c r="H407" s="44">
        <v>1.5328523395159479</v>
      </c>
      <c r="I407" s="44">
        <v>1.42887028938118</v>
      </c>
      <c r="J407" s="44">
        <v>1.3319419302455358</v>
      </c>
      <c r="K407" s="44">
        <v>1.2415887703246482</v>
      </c>
      <c r="L407" s="2"/>
      <c r="M407" s="36"/>
      <c r="N407" s="36"/>
      <c r="Q407" s="2"/>
      <c r="R407" s="2"/>
      <c r="S407" s="2"/>
      <c r="T407" s="2"/>
      <c r="U407" s="2"/>
      <c r="V407" s="2"/>
      <c r="W407" s="2"/>
      <c r="X407" s="2"/>
      <c r="Y407" s="2"/>
      <c r="Z407" s="2"/>
    </row>
    <row r="408" spans="1:26" outlineLevel="1"/>
    <row r="409" spans="1:26" outlineLevel="1">
      <c r="A409" t="s">
        <v>57</v>
      </c>
    </row>
    <row r="410" spans="1:26" ht="14.5" outlineLevel="1">
      <c r="A410" s="8" t="s">
        <v>47</v>
      </c>
      <c r="K410" s="16"/>
    </row>
    <row r="411" spans="1:26" ht="13" outlineLevel="1">
      <c r="B411" s="4">
        <v>2010</v>
      </c>
      <c r="C411" s="4">
        <v>2020</v>
      </c>
      <c r="D411" s="4">
        <v>2030</v>
      </c>
      <c r="E411" s="4">
        <v>2040</v>
      </c>
      <c r="F411" s="4">
        <v>2050</v>
      </c>
      <c r="G411" s="4">
        <v>2060</v>
      </c>
      <c r="H411" s="4">
        <v>2070</v>
      </c>
      <c r="I411" s="4">
        <v>2080</v>
      </c>
      <c r="J411" s="4">
        <v>2090</v>
      </c>
      <c r="K411" s="4">
        <v>2100</v>
      </c>
      <c r="N411" s="1"/>
      <c r="O411" s="1"/>
      <c r="P411" s="1"/>
      <c r="Q411" s="1"/>
      <c r="R411" s="1"/>
      <c r="S411" s="1"/>
      <c r="T411" s="1"/>
      <c r="U411" s="1"/>
      <c r="V411" s="1"/>
      <c r="W411" s="1"/>
      <c r="X411" s="1"/>
      <c r="Y411" s="1"/>
    </row>
    <row r="412" spans="1:26" ht="13" outlineLevel="1">
      <c r="A412" s="4" t="s">
        <v>5</v>
      </c>
      <c r="B412" s="1">
        <f t="shared" ref="B412:K421" si="87">B398*B370</f>
        <v>136.98559505735412</v>
      </c>
      <c r="C412" s="1">
        <f t="shared" si="87"/>
        <v>135.08083276372116</v>
      </c>
      <c r="D412" s="1">
        <f t="shared" si="87"/>
        <v>147.43705879602734</v>
      </c>
      <c r="E412" s="1">
        <f t="shared" si="87"/>
        <v>183.93986319368898</v>
      </c>
      <c r="F412" s="1">
        <f t="shared" si="87"/>
        <v>222.64218314187679</v>
      </c>
      <c r="G412" s="1">
        <f t="shared" si="87"/>
        <v>320.0160233605676</v>
      </c>
      <c r="H412" s="1">
        <f t="shared" si="87"/>
        <v>428.65496446029056</v>
      </c>
      <c r="I412" s="1">
        <f t="shared" si="87"/>
        <v>571.63002316536836</v>
      </c>
      <c r="J412" s="1">
        <f t="shared" si="87"/>
        <v>1130.293295591528</v>
      </c>
      <c r="K412" s="1">
        <f t="shared" si="87"/>
        <v>2028.0072825334</v>
      </c>
      <c r="N412" s="1"/>
      <c r="O412" s="1"/>
      <c r="P412" s="1"/>
      <c r="Q412" s="1"/>
      <c r="R412" s="1"/>
      <c r="S412" s="1"/>
      <c r="T412" s="1"/>
      <c r="U412" s="1"/>
      <c r="V412" s="1"/>
      <c r="W412" s="1"/>
      <c r="X412" s="1"/>
      <c r="Y412" s="1"/>
    </row>
    <row r="413" spans="1:26" ht="13" outlineLevel="1">
      <c r="A413" s="4" t="s">
        <v>6</v>
      </c>
      <c r="B413" s="1">
        <f t="shared" si="87"/>
        <v>233.42194271397852</v>
      </c>
      <c r="C413" s="1">
        <f t="shared" si="87"/>
        <v>414.28466924125235</v>
      </c>
      <c r="D413" s="1">
        <f t="shared" si="87"/>
        <v>720.52172689619738</v>
      </c>
      <c r="E413" s="1">
        <f t="shared" si="87"/>
        <v>1093.7527649447288</v>
      </c>
      <c r="F413" s="1">
        <f t="shared" si="87"/>
        <v>1408.0867135335068</v>
      </c>
      <c r="G413" s="1">
        <f t="shared" si="87"/>
        <v>1690.2919247285072</v>
      </c>
      <c r="H413" s="1">
        <f t="shared" si="87"/>
        <v>2025.9248136274705</v>
      </c>
      <c r="I413" s="1">
        <f t="shared" si="87"/>
        <v>2312.6270803777629</v>
      </c>
      <c r="J413" s="1">
        <f t="shared" si="87"/>
        <v>2886.3239390781305</v>
      </c>
      <c r="K413" s="1">
        <f t="shared" si="87"/>
        <v>3618.2205733249766</v>
      </c>
      <c r="N413" s="1"/>
      <c r="O413" s="1"/>
      <c r="P413" s="1"/>
      <c r="Q413" s="1"/>
      <c r="R413" s="1"/>
      <c r="S413" s="1"/>
      <c r="T413" s="1"/>
      <c r="U413" s="1"/>
      <c r="V413" s="1"/>
      <c r="W413" s="1"/>
      <c r="X413" s="1"/>
      <c r="Y413" s="1"/>
    </row>
    <row r="414" spans="1:26" ht="13" outlineLevel="1">
      <c r="A414" s="4" t="s">
        <v>11</v>
      </c>
      <c r="B414" s="1">
        <f t="shared" si="87"/>
        <v>4028.5383337632397</v>
      </c>
      <c r="C414" s="1">
        <f t="shared" si="87"/>
        <v>5384.7991333345963</v>
      </c>
      <c r="D414" s="1">
        <f t="shared" si="87"/>
        <v>7113.1037013019377</v>
      </c>
      <c r="E414" s="1">
        <f t="shared" si="87"/>
        <v>9078.9270163996407</v>
      </c>
      <c r="F414" s="1">
        <f t="shared" si="87"/>
        <v>11450.3473395495</v>
      </c>
      <c r="G414" s="1">
        <f t="shared" si="87"/>
        <v>14002.493606299127</v>
      </c>
      <c r="H414" s="1">
        <f t="shared" si="87"/>
        <v>16858.398811907002</v>
      </c>
      <c r="I414" s="1">
        <f t="shared" si="87"/>
        <v>19737.871564436318</v>
      </c>
      <c r="J414" s="1">
        <f t="shared" si="87"/>
        <v>22685.924631777008</v>
      </c>
      <c r="K414" s="1">
        <f t="shared" si="87"/>
        <v>25658.205914649399</v>
      </c>
      <c r="N414" s="1"/>
      <c r="O414" s="1"/>
      <c r="P414" s="1"/>
      <c r="Q414" s="1"/>
      <c r="R414" s="1"/>
      <c r="S414" s="1"/>
      <c r="T414" s="1"/>
      <c r="U414" s="1"/>
      <c r="V414" s="1"/>
      <c r="W414" s="1"/>
      <c r="X414" s="1"/>
      <c r="Y414" s="1"/>
    </row>
    <row r="415" spans="1:26" ht="13" outlineLevel="1">
      <c r="A415" s="4" t="s">
        <v>2</v>
      </c>
      <c r="B415" s="1">
        <f t="shared" si="87"/>
        <v>859.22072603740116</v>
      </c>
      <c r="C415" s="1">
        <f t="shared" si="87"/>
        <v>869.62396875755326</v>
      </c>
      <c r="D415" s="1">
        <f t="shared" si="87"/>
        <v>1126.6467961356386</v>
      </c>
      <c r="E415" s="1">
        <f t="shared" si="87"/>
        <v>1511.7083098656028</v>
      </c>
      <c r="F415" s="1">
        <f t="shared" si="87"/>
        <v>2058.1958631841271</v>
      </c>
      <c r="G415" s="1">
        <f t="shared" si="87"/>
        <v>2633.7287545382947</v>
      </c>
      <c r="H415" s="1">
        <f t="shared" si="87"/>
        <v>3399.2397000209739</v>
      </c>
      <c r="I415" s="1">
        <f t="shared" si="87"/>
        <v>4007.3217867778289</v>
      </c>
      <c r="J415" s="1">
        <f t="shared" si="87"/>
        <v>4649.3101598695803</v>
      </c>
      <c r="K415" s="1">
        <f t="shared" si="87"/>
        <v>5390.6621695230169</v>
      </c>
      <c r="N415" s="1"/>
      <c r="O415" s="1"/>
      <c r="P415" s="1"/>
      <c r="Q415" s="1"/>
      <c r="R415" s="1"/>
      <c r="S415" s="1"/>
      <c r="T415" s="1"/>
      <c r="U415" s="1"/>
      <c r="V415" s="1"/>
      <c r="W415" s="1"/>
      <c r="X415" s="1"/>
      <c r="Y415" s="1"/>
    </row>
    <row r="416" spans="1:26" ht="13" outlineLevel="1">
      <c r="A416" s="4" t="s">
        <v>3</v>
      </c>
      <c r="B416" s="1">
        <f t="shared" si="87"/>
        <v>699.39846450972402</v>
      </c>
      <c r="C416" s="1">
        <f t="shared" si="87"/>
        <v>800.63284185069392</v>
      </c>
      <c r="D416" s="1">
        <f t="shared" si="87"/>
        <v>959.1379395190279</v>
      </c>
      <c r="E416" s="1">
        <f t="shared" si="87"/>
        <v>1209.4689546540124</v>
      </c>
      <c r="F416" s="1">
        <f t="shared" si="87"/>
        <v>1527.5285893844919</v>
      </c>
      <c r="G416" s="1">
        <f t="shared" si="87"/>
        <v>1673.1111139112709</v>
      </c>
      <c r="H416" s="1">
        <f t="shared" si="87"/>
        <v>2306.0769467581895</v>
      </c>
      <c r="I416" s="1">
        <f t="shared" si="87"/>
        <v>3319.408432569408</v>
      </c>
      <c r="J416" s="1">
        <f t="shared" si="87"/>
        <v>4776.3377711822759</v>
      </c>
      <c r="K416" s="1">
        <f t="shared" si="87"/>
        <v>6828.6603813190031</v>
      </c>
      <c r="N416" s="1"/>
      <c r="O416" s="1"/>
      <c r="P416" s="1"/>
      <c r="Q416" s="1"/>
      <c r="R416" s="1"/>
      <c r="S416" s="1"/>
      <c r="T416" s="1"/>
      <c r="U416" s="1"/>
      <c r="V416" s="1"/>
      <c r="W416" s="1"/>
      <c r="X416" s="1"/>
      <c r="Y416" s="1"/>
    </row>
    <row r="417" spans="1:26" ht="13" outlineLevel="1">
      <c r="A417" s="4" t="s">
        <v>4</v>
      </c>
      <c r="B417" s="1">
        <f t="shared" si="87"/>
        <v>835.21185328047397</v>
      </c>
      <c r="C417" s="1">
        <f t="shared" si="87"/>
        <v>836.46776927372377</v>
      </c>
      <c r="D417" s="1">
        <f t="shared" si="87"/>
        <v>883.41932209140464</v>
      </c>
      <c r="E417" s="1">
        <f t="shared" si="87"/>
        <v>987.83340107622553</v>
      </c>
      <c r="F417" s="1">
        <f t="shared" si="87"/>
        <v>1105.4951579899985</v>
      </c>
      <c r="G417" s="1">
        <f t="shared" si="87"/>
        <v>1344.2128751062562</v>
      </c>
      <c r="H417" s="1">
        <f t="shared" si="87"/>
        <v>1636.3982215206725</v>
      </c>
      <c r="I417" s="1">
        <f t="shared" si="87"/>
        <v>1714.644347257416</v>
      </c>
      <c r="J417" s="1">
        <f t="shared" si="87"/>
        <v>1864.71870234375</v>
      </c>
      <c r="K417" s="1">
        <f t="shared" si="87"/>
        <v>2161.281797515659</v>
      </c>
      <c r="N417" s="1"/>
      <c r="O417" s="1"/>
      <c r="P417" s="1"/>
      <c r="Q417" s="1"/>
      <c r="R417" s="1"/>
      <c r="S417" s="1"/>
      <c r="T417" s="1"/>
      <c r="U417" s="1"/>
      <c r="V417" s="1"/>
      <c r="W417" s="1"/>
      <c r="X417" s="1"/>
      <c r="Y417" s="1"/>
    </row>
    <row r="418" spans="1:26" ht="13" outlineLevel="1">
      <c r="A418" s="4" t="s">
        <v>0</v>
      </c>
      <c r="B418" s="1">
        <f t="shared" si="87"/>
        <v>12123.405753406048</v>
      </c>
      <c r="C418" s="1">
        <f t="shared" si="87"/>
        <v>14598.854448669515</v>
      </c>
      <c r="D418" s="1">
        <f t="shared" si="87"/>
        <v>17847.986477163107</v>
      </c>
      <c r="E418" s="1">
        <f t="shared" si="87"/>
        <v>21282.510958314069</v>
      </c>
      <c r="F418" s="1">
        <f t="shared" si="87"/>
        <v>25094.292361339652</v>
      </c>
      <c r="G418" s="1">
        <f t="shared" si="87"/>
        <v>28878.766264867656</v>
      </c>
      <c r="H418" s="1">
        <f t="shared" si="87"/>
        <v>32853.049131973668</v>
      </c>
      <c r="I418" s="1">
        <f t="shared" si="87"/>
        <v>36565.50211650959</v>
      </c>
      <c r="J418" s="1">
        <f t="shared" si="87"/>
        <v>40257.291312289322</v>
      </c>
      <c r="K418" s="1">
        <f t="shared" si="87"/>
        <v>43844.23370720417</v>
      </c>
      <c r="L418" s="12" t="s">
        <v>93</v>
      </c>
      <c r="N418" s="1"/>
      <c r="O418" s="1"/>
      <c r="P418" s="1"/>
      <c r="Q418" s="1"/>
      <c r="R418" s="1"/>
      <c r="S418" s="1"/>
      <c r="T418" s="1"/>
      <c r="U418" s="1"/>
      <c r="V418" s="1"/>
      <c r="W418" s="1"/>
      <c r="X418" s="1"/>
      <c r="Y418" s="1"/>
    </row>
    <row r="419" spans="1:26" ht="13" outlineLevel="1">
      <c r="A419" s="4" t="s">
        <v>1</v>
      </c>
      <c r="B419" s="1">
        <f t="shared" si="87"/>
        <v>5651.8217072973966</v>
      </c>
      <c r="C419" s="1">
        <f t="shared" si="87"/>
        <v>6571.2987340359823</v>
      </c>
      <c r="D419" s="1">
        <f t="shared" si="87"/>
        <v>7788.6976243546505</v>
      </c>
      <c r="E419" s="1">
        <f t="shared" si="87"/>
        <v>8976.304667305285</v>
      </c>
      <c r="F419" s="1">
        <f t="shared" si="87"/>
        <v>10310.103211562924</v>
      </c>
      <c r="G419" s="1">
        <f t="shared" si="87"/>
        <v>11454.839384168989</v>
      </c>
      <c r="H419" s="1">
        <f t="shared" si="87"/>
        <v>12686.588028577635</v>
      </c>
      <c r="I419" s="1">
        <f t="shared" si="87"/>
        <v>13879.278320621277</v>
      </c>
      <c r="J419" s="1">
        <f t="shared" si="87"/>
        <v>15130.968800673816</v>
      </c>
      <c r="K419" s="1">
        <f t="shared" si="87"/>
        <v>16431.71694970713</v>
      </c>
      <c r="N419" s="1"/>
      <c r="O419" s="1"/>
      <c r="P419" s="1"/>
      <c r="Q419" s="1"/>
      <c r="R419" s="1"/>
      <c r="S419" s="1"/>
      <c r="T419" s="1"/>
      <c r="U419" s="1"/>
      <c r="V419" s="1"/>
      <c r="W419" s="1"/>
      <c r="X419" s="1"/>
      <c r="Y419" s="1"/>
    </row>
    <row r="420" spans="1:26" ht="13" outlineLevel="1">
      <c r="A420" s="4" t="s">
        <v>7</v>
      </c>
      <c r="B420" s="1">
        <f t="shared" si="87"/>
        <v>2538.1176079577376</v>
      </c>
      <c r="C420" s="1">
        <f t="shared" si="87"/>
        <v>3405.62038999487</v>
      </c>
      <c r="D420" s="1">
        <f t="shared" si="87"/>
        <v>4557.8637454537038</v>
      </c>
      <c r="E420" s="1">
        <f t="shared" si="87"/>
        <v>5644.4417530447881</v>
      </c>
      <c r="F420" s="1">
        <f t="shared" si="87"/>
        <v>6919.3255699604151</v>
      </c>
      <c r="G420" s="1">
        <f t="shared" si="87"/>
        <v>7887.0772514420196</v>
      </c>
      <c r="H420" s="1">
        <f t="shared" si="87"/>
        <v>8856.7193166443612</v>
      </c>
      <c r="I420" s="1">
        <f t="shared" si="87"/>
        <v>10362.604943716695</v>
      </c>
      <c r="J420" s="1">
        <f t="shared" si="87"/>
        <v>11946.929292196288</v>
      </c>
      <c r="K420" s="1">
        <f t="shared" si="87"/>
        <v>13619.852256363181</v>
      </c>
      <c r="N420" s="1"/>
      <c r="O420" s="1"/>
      <c r="P420" s="1"/>
      <c r="Q420" s="1"/>
      <c r="R420" s="1"/>
      <c r="S420" s="1"/>
      <c r="T420" s="1"/>
      <c r="U420" s="1"/>
      <c r="V420" s="1"/>
      <c r="W420" s="1"/>
      <c r="X420" s="1"/>
      <c r="Y420" s="1"/>
    </row>
    <row r="421" spans="1:26" ht="13" outlineLevel="1">
      <c r="A421" s="4" t="s">
        <v>8</v>
      </c>
      <c r="B421" s="1">
        <f t="shared" si="87"/>
        <v>161.31440198470435</v>
      </c>
      <c r="C421" s="1">
        <f t="shared" si="87"/>
        <v>198.63236786301638</v>
      </c>
      <c r="D421" s="1">
        <f t="shared" si="87"/>
        <v>264.33947349027858</v>
      </c>
      <c r="E421" s="1">
        <f t="shared" si="87"/>
        <v>396.21062385746461</v>
      </c>
      <c r="F421" s="1">
        <f t="shared" si="87"/>
        <v>592.42944628306907</v>
      </c>
      <c r="G421" s="1">
        <f t="shared" si="87"/>
        <v>1484.6686238582481</v>
      </c>
      <c r="H421" s="1">
        <f t="shared" si="87"/>
        <v>2973.7815592115194</v>
      </c>
      <c r="I421" s="1">
        <f t="shared" si="87"/>
        <v>4716.5611545213142</v>
      </c>
      <c r="J421" s="1">
        <f t="shared" si="87"/>
        <v>7438.7583885783724</v>
      </c>
      <c r="K421" s="1">
        <f t="shared" si="87"/>
        <v>11448.568106182693</v>
      </c>
      <c r="N421" s="1"/>
      <c r="O421" s="1"/>
      <c r="P421" s="1"/>
      <c r="Q421" s="1"/>
      <c r="R421" s="1"/>
      <c r="S421" s="1"/>
      <c r="T421" s="1"/>
      <c r="U421" s="1"/>
      <c r="V421" s="1"/>
      <c r="W421" s="1"/>
    </row>
    <row r="422" spans="1:26" ht="14.5" outlineLevel="1">
      <c r="A422" s="16"/>
      <c r="B422" s="1"/>
      <c r="C422" s="1"/>
      <c r="D422" s="1"/>
      <c r="E422" s="1"/>
      <c r="F422" s="1"/>
      <c r="G422" s="1"/>
      <c r="H422" s="1"/>
      <c r="I422" s="1"/>
      <c r="J422" s="1"/>
      <c r="K422" s="1"/>
    </row>
    <row r="423" spans="1:26" ht="14.5" outlineLevel="1">
      <c r="A423" s="16" t="s">
        <v>58</v>
      </c>
      <c r="B423" s="3"/>
      <c r="C423" s="3"/>
      <c r="D423" s="3"/>
      <c r="E423" s="3"/>
      <c r="F423" s="3"/>
      <c r="G423" s="3"/>
      <c r="H423" s="3"/>
      <c r="I423" s="3"/>
      <c r="J423" s="3"/>
      <c r="K423" s="3"/>
    </row>
    <row r="424" spans="1:26" ht="14.5" outlineLevel="1">
      <c r="A424" s="24" t="s">
        <v>39</v>
      </c>
      <c r="B424" s="23"/>
      <c r="C424" s="23"/>
      <c r="D424" s="23"/>
      <c r="E424" s="23"/>
      <c r="F424" s="23"/>
      <c r="G424" s="23"/>
      <c r="H424" s="23"/>
      <c r="I424" s="23"/>
      <c r="J424" s="23"/>
      <c r="K424" s="23"/>
      <c r="L424" s="32"/>
    </row>
    <row r="425" spans="1:26" ht="14.5" outlineLevel="1">
      <c r="A425" s="23"/>
      <c r="B425" s="69">
        <v>2010</v>
      </c>
      <c r="C425" s="69">
        <v>2020</v>
      </c>
      <c r="D425" s="69">
        <v>2030</v>
      </c>
      <c r="E425" s="69">
        <v>2040</v>
      </c>
      <c r="F425" s="69">
        <v>2050</v>
      </c>
      <c r="G425" s="69">
        <v>2060</v>
      </c>
      <c r="H425" s="69">
        <v>2070</v>
      </c>
      <c r="I425" s="69">
        <v>2080</v>
      </c>
      <c r="J425" s="69">
        <v>2090</v>
      </c>
      <c r="K425" s="69">
        <v>2100</v>
      </c>
      <c r="L425" s="6"/>
      <c r="O425" s="1"/>
      <c r="P425" s="1"/>
      <c r="Q425" s="1"/>
      <c r="R425" s="1"/>
      <c r="S425" s="1"/>
      <c r="T425" s="1"/>
      <c r="U425" s="1"/>
      <c r="V425" s="1"/>
      <c r="W425" s="1"/>
      <c r="X425" s="1"/>
      <c r="Y425" s="1"/>
      <c r="Z425" s="1"/>
    </row>
    <row r="426" spans="1:26" ht="14.5" outlineLevel="1">
      <c r="A426" s="23" t="s">
        <v>5</v>
      </c>
      <c r="B426" s="46">
        <f t="shared" ref="B426:K426" si="88">B370*B10</f>
        <v>48.705992307982498</v>
      </c>
      <c r="C426" s="46">
        <f t="shared" si="88"/>
        <v>65.116276049624062</v>
      </c>
      <c r="D426" s="46">
        <f t="shared" si="88"/>
        <v>89.58371329958608</v>
      </c>
      <c r="E426" s="46">
        <f t="shared" si="88"/>
        <v>135.97854351117365</v>
      </c>
      <c r="F426" s="46">
        <f t="shared" si="88"/>
        <v>193.04401614192884</v>
      </c>
      <c r="G426" s="46">
        <f t="shared" si="88"/>
        <v>315.40847559718623</v>
      </c>
      <c r="H426" s="46">
        <f t="shared" si="88"/>
        <v>469.03758955650108</v>
      </c>
      <c r="I426" s="46">
        <f t="shared" si="88"/>
        <v>679.4827502839961</v>
      </c>
      <c r="J426" s="46">
        <f t="shared" si="88"/>
        <v>1431.5359132283756</v>
      </c>
      <c r="K426" s="46">
        <f t="shared" si="88"/>
        <v>2689.593922598252</v>
      </c>
      <c r="L426" s="6"/>
      <c r="O426" s="1"/>
      <c r="P426" s="1"/>
      <c r="Q426" s="1"/>
      <c r="R426" s="1"/>
      <c r="S426" s="1"/>
      <c r="T426" s="1"/>
      <c r="U426" s="1"/>
      <c r="V426" s="1"/>
      <c r="W426" s="1"/>
      <c r="X426" s="1"/>
      <c r="Y426" s="1"/>
      <c r="Z426" s="1"/>
    </row>
    <row r="427" spans="1:26" ht="14.5" outlineLevel="1">
      <c r="A427" s="23" t="s">
        <v>6</v>
      </c>
      <c r="B427" s="46">
        <f t="shared" ref="B427:K427" si="89">B371*B11</f>
        <v>152.67081993272404</v>
      </c>
      <c r="C427" s="46">
        <f t="shared" si="89"/>
        <v>323.76303973045259</v>
      </c>
      <c r="D427" s="46">
        <f t="shared" si="89"/>
        <v>601.34757468354167</v>
      </c>
      <c r="E427" s="46">
        <f t="shared" si="89"/>
        <v>947.06339900183536</v>
      </c>
      <c r="F427" s="46">
        <f t="shared" si="89"/>
        <v>1229.5043999696577</v>
      </c>
      <c r="G427" s="46">
        <f t="shared" si="89"/>
        <v>1451.6272516402273</v>
      </c>
      <c r="H427" s="46">
        <f t="shared" si="89"/>
        <v>1677.4083808300975</v>
      </c>
      <c r="I427" s="46">
        <f t="shared" si="89"/>
        <v>1817.87697831018</v>
      </c>
      <c r="J427" s="46">
        <f t="shared" si="89"/>
        <v>2113.8392569529419</v>
      </c>
      <c r="K427" s="46">
        <f t="shared" si="89"/>
        <v>2411.351814201545</v>
      </c>
      <c r="L427" s="6"/>
      <c r="O427" s="1"/>
      <c r="P427" s="1"/>
      <c r="Q427" s="1"/>
      <c r="R427" s="1"/>
      <c r="S427" s="1"/>
      <c r="T427" s="1"/>
      <c r="U427" s="1"/>
      <c r="V427" s="1"/>
      <c r="W427" s="1"/>
      <c r="X427" s="1"/>
      <c r="Y427" s="1"/>
      <c r="Z427" s="1"/>
    </row>
    <row r="428" spans="1:26" ht="14.5" outlineLevel="1">
      <c r="A428" s="23" t="s">
        <v>11</v>
      </c>
      <c r="B428" s="46">
        <f t="shared" ref="B428:K428" si="90">B372*B12</f>
        <v>1152.6721125489228</v>
      </c>
      <c r="C428" s="46">
        <f t="shared" si="90"/>
        <v>1791.7681500476933</v>
      </c>
      <c r="D428" s="46">
        <f t="shared" si="90"/>
        <v>2678.2377640041477</v>
      </c>
      <c r="E428" s="46">
        <f t="shared" si="90"/>
        <v>3860.0659896389507</v>
      </c>
      <c r="F428" s="46">
        <f t="shared" si="90"/>
        <v>5492.5837997176068</v>
      </c>
      <c r="G428" s="46">
        <f t="shared" si="90"/>
        <v>7548.2807618340166</v>
      </c>
      <c r="H428" s="46">
        <f t="shared" si="90"/>
        <v>10102.09851524156</v>
      </c>
      <c r="I428" s="46">
        <f t="shared" si="90"/>
        <v>13002.898491018988</v>
      </c>
      <c r="J428" s="46">
        <f t="shared" si="90"/>
        <v>16242.926524950792</v>
      </c>
      <c r="K428" s="46">
        <f t="shared" si="90"/>
        <v>19781.643019027721</v>
      </c>
      <c r="L428" s="6"/>
      <c r="O428" s="1"/>
      <c r="P428" s="1"/>
      <c r="Q428" s="1"/>
      <c r="R428" s="1"/>
      <c r="S428" s="1"/>
      <c r="T428" s="1"/>
      <c r="U428" s="1"/>
      <c r="V428" s="1"/>
      <c r="W428" s="1"/>
      <c r="X428" s="1"/>
      <c r="Y428" s="1"/>
      <c r="Z428" s="1"/>
    </row>
    <row r="429" spans="1:26" ht="14.5" outlineLevel="1">
      <c r="A429" s="23" t="s">
        <v>2</v>
      </c>
      <c r="B429" s="46">
        <f t="shared" ref="B429:K429" si="91">B373*B13</f>
        <v>98.333000181960543</v>
      </c>
      <c r="C429" s="46">
        <f t="shared" si="91"/>
        <v>121.99737497549756</v>
      </c>
      <c r="D429" s="46">
        <f t="shared" si="91"/>
        <v>167.71210999118873</v>
      </c>
      <c r="E429" s="46">
        <f t="shared" si="91"/>
        <v>238.06915048944083</v>
      </c>
      <c r="F429" s="46">
        <f t="shared" si="91"/>
        <v>338.91165512109404</v>
      </c>
      <c r="G429" s="46">
        <f t="shared" si="91"/>
        <v>447.30580803884709</v>
      </c>
      <c r="H429" s="46">
        <f t="shared" si="91"/>
        <v>587.27262894359922</v>
      </c>
      <c r="I429" s="46">
        <f t="shared" si="91"/>
        <v>690.88122791358614</v>
      </c>
      <c r="J429" s="46">
        <f t="shared" si="91"/>
        <v>786.67061658011448</v>
      </c>
      <c r="K429" s="46">
        <f t="shared" si="91"/>
        <v>883.84983399954058</v>
      </c>
      <c r="L429" s="6"/>
      <c r="O429" s="1"/>
      <c r="P429" s="1"/>
      <c r="Q429" s="1"/>
      <c r="R429" s="1"/>
      <c r="S429" s="1"/>
      <c r="T429" s="1"/>
      <c r="U429" s="1"/>
      <c r="V429" s="1"/>
      <c r="W429" s="1"/>
      <c r="X429" s="1"/>
      <c r="Y429" s="1"/>
      <c r="Z429" s="1"/>
    </row>
    <row r="430" spans="1:26" ht="14.5" outlineLevel="1">
      <c r="A430" s="23" t="s">
        <v>3</v>
      </c>
      <c r="B430" s="46">
        <f t="shared" ref="B430:K430" si="92">B374*B14</f>
        <v>190.53752023879716</v>
      </c>
      <c r="C430" s="46">
        <f t="shared" si="92"/>
        <v>260.41674782436763</v>
      </c>
      <c r="D430" s="46">
        <f t="shared" si="92"/>
        <v>347.36819885327935</v>
      </c>
      <c r="E430" s="46">
        <f t="shared" si="92"/>
        <v>474.56519228303648</v>
      </c>
      <c r="F430" s="46">
        <f t="shared" si="92"/>
        <v>632.69102879944194</v>
      </c>
      <c r="G430" s="46">
        <f t="shared" si="92"/>
        <v>714.81200236021857</v>
      </c>
      <c r="H430" s="46">
        <f t="shared" si="92"/>
        <v>999.74817902025109</v>
      </c>
      <c r="I430" s="46">
        <f t="shared" si="92"/>
        <v>1439.4771158468825</v>
      </c>
      <c r="J430" s="46">
        <f t="shared" si="92"/>
        <v>2032.811627109978</v>
      </c>
      <c r="K430" s="46">
        <f t="shared" si="92"/>
        <v>2783.6175907334427</v>
      </c>
      <c r="L430" s="6"/>
      <c r="O430" s="1"/>
      <c r="P430" s="1"/>
      <c r="Q430" s="1"/>
      <c r="R430" s="1"/>
      <c r="S430" s="1"/>
      <c r="T430" s="1"/>
      <c r="U430" s="1"/>
      <c r="V430" s="1"/>
      <c r="W430" s="1"/>
      <c r="X430" s="1"/>
      <c r="Y430" s="1"/>
      <c r="Z430" s="1"/>
    </row>
    <row r="431" spans="1:26" ht="14.5" outlineLevel="1">
      <c r="A431" s="23" t="s">
        <v>4</v>
      </c>
      <c r="B431" s="46">
        <f t="shared" ref="B431:K431" si="93">B375*B15</f>
        <v>132.09084609046849</v>
      </c>
      <c r="C431" s="46">
        <f t="shared" si="93"/>
        <v>171.04519029830755</v>
      </c>
      <c r="D431" s="46">
        <f t="shared" si="93"/>
        <v>215.10999084401027</v>
      </c>
      <c r="E431" s="46">
        <f t="shared" si="93"/>
        <v>277.85881434320271</v>
      </c>
      <c r="F431" s="46">
        <f t="shared" si="93"/>
        <v>348.46824515664343</v>
      </c>
      <c r="G431" s="46">
        <f t="shared" si="93"/>
        <v>461.28088695685886</v>
      </c>
      <c r="H431" s="46">
        <f t="shared" si="93"/>
        <v>597.60892589284492</v>
      </c>
      <c r="I431" s="46">
        <f t="shared" si="93"/>
        <v>652.3144092</v>
      </c>
      <c r="J431" s="46">
        <f t="shared" si="93"/>
        <v>724.66450014000009</v>
      </c>
      <c r="K431" s="46">
        <f t="shared" si="93"/>
        <v>842.20408032178807</v>
      </c>
      <c r="L431" s="6"/>
      <c r="O431" s="1"/>
      <c r="P431" s="1"/>
      <c r="Q431" s="1"/>
      <c r="R431" s="1"/>
      <c r="S431" s="1"/>
      <c r="T431" s="1"/>
      <c r="U431" s="1"/>
      <c r="V431" s="1"/>
      <c r="W431" s="1"/>
      <c r="X431" s="1"/>
      <c r="Y431" s="1"/>
      <c r="Z431" s="1"/>
    </row>
    <row r="432" spans="1:26" ht="14.5" outlineLevel="1">
      <c r="A432" s="23" t="s">
        <v>0</v>
      </c>
      <c r="B432" s="46">
        <f t="shared" ref="B432:K432" si="94">B376*B16</f>
        <v>2045.4427912115862</v>
      </c>
      <c r="C432" s="46">
        <f t="shared" si="94"/>
        <v>3014.610081636738</v>
      </c>
      <c r="D432" s="46">
        <f t="shared" si="94"/>
        <v>4443.6632003175055</v>
      </c>
      <c r="E432" s="46">
        <f t="shared" si="94"/>
        <v>6339.8854612891664</v>
      </c>
      <c r="F432" s="46">
        <f t="shared" si="94"/>
        <v>8913.01285235455</v>
      </c>
      <c r="G432" s="46">
        <f t="shared" si="94"/>
        <v>12221.318565330692</v>
      </c>
      <c r="H432" s="46">
        <f t="shared" si="94"/>
        <v>16423.532193673611</v>
      </c>
      <c r="I432" s="46">
        <f t="shared" si="94"/>
        <v>21323.271337004189</v>
      </c>
      <c r="J432" s="46">
        <f t="shared" si="94"/>
        <v>26924.624233077011</v>
      </c>
      <c r="K432" s="46">
        <f t="shared" si="94"/>
        <v>33048.352936520001</v>
      </c>
      <c r="L432" s="6"/>
      <c r="O432" s="1"/>
      <c r="P432" s="1"/>
      <c r="Q432" s="1"/>
      <c r="R432" s="1"/>
      <c r="S432" s="1"/>
      <c r="T432" s="1"/>
      <c r="U432" s="1"/>
      <c r="V432" s="1"/>
      <c r="W432" s="1"/>
      <c r="X432" s="1"/>
      <c r="Y432" s="1"/>
      <c r="Z432" s="1"/>
    </row>
    <row r="433" spans="1:26" ht="14.5" outlineLevel="1">
      <c r="A433" s="23" t="s">
        <v>1</v>
      </c>
      <c r="B433" s="46">
        <f t="shared" ref="B433:K433" si="95">B377*B17</f>
        <v>437.64377978694125</v>
      </c>
      <c r="C433" s="46">
        <f t="shared" si="95"/>
        <v>562.15199154400182</v>
      </c>
      <c r="D433" s="46">
        <f t="shared" si="95"/>
        <v>708.81012305017805</v>
      </c>
      <c r="E433" s="46">
        <f t="shared" si="95"/>
        <v>865.25044859356228</v>
      </c>
      <c r="F433" s="46">
        <f t="shared" si="95"/>
        <v>1053.4517402642227</v>
      </c>
      <c r="G433" s="46">
        <f t="shared" si="95"/>
        <v>1241.5169560711176</v>
      </c>
      <c r="H433" s="46">
        <f t="shared" si="95"/>
        <v>1438.9191782703742</v>
      </c>
      <c r="I433" s="46">
        <f t="shared" si="95"/>
        <v>1632.5221824843873</v>
      </c>
      <c r="J433" s="46">
        <f t="shared" si="95"/>
        <v>1834.9742329128906</v>
      </c>
      <c r="K433" s="46">
        <f t="shared" si="95"/>
        <v>2054.52533862787</v>
      </c>
      <c r="L433" s="6"/>
      <c r="O433" s="1"/>
      <c r="P433" s="1"/>
      <c r="Q433" s="1"/>
      <c r="R433" s="1"/>
      <c r="S433" s="1"/>
      <c r="T433" s="1"/>
      <c r="U433" s="1"/>
      <c r="V433" s="1"/>
      <c r="W433" s="1"/>
      <c r="X433" s="1"/>
      <c r="Y433" s="1"/>
      <c r="Z433" s="1"/>
    </row>
    <row r="434" spans="1:26" ht="14.5" outlineLevel="1">
      <c r="A434" s="23" t="s">
        <v>7</v>
      </c>
      <c r="B434" s="46">
        <f t="shared" ref="B434:K434" si="96">B378*B18</f>
        <v>873.21058066793341</v>
      </c>
      <c r="C434" s="46">
        <f t="shared" si="96"/>
        <v>1482.0143748098028</v>
      </c>
      <c r="D434" s="46">
        <f t="shared" si="96"/>
        <v>2235.0783761534158</v>
      </c>
      <c r="E434" s="46">
        <f t="shared" si="96"/>
        <v>3030.7692839131123</v>
      </c>
      <c r="F434" s="46">
        <f t="shared" si="96"/>
        <v>3956.1052517211338</v>
      </c>
      <c r="G434" s="46">
        <f t="shared" si="96"/>
        <v>4686.9929013493456</v>
      </c>
      <c r="H434" s="46">
        <f t="shared" si="96"/>
        <v>5366.7524287543174</v>
      </c>
      <c r="I434" s="46">
        <f t="shared" si="96"/>
        <v>6291.9362579736044</v>
      </c>
      <c r="J434" s="46">
        <f t="shared" si="96"/>
        <v>7154.4229845928367</v>
      </c>
      <c r="K434" s="46">
        <f t="shared" si="96"/>
        <v>7926.4614918513516</v>
      </c>
      <c r="L434" s="6"/>
      <c r="O434" s="1"/>
      <c r="P434" s="1"/>
      <c r="Q434" s="1"/>
      <c r="R434" s="1"/>
      <c r="S434" s="1"/>
      <c r="T434" s="1"/>
      <c r="U434" s="1"/>
      <c r="V434" s="1"/>
      <c r="W434" s="1"/>
      <c r="X434" s="1"/>
      <c r="Y434" s="1"/>
      <c r="Z434" s="1"/>
    </row>
    <row r="435" spans="1:26" ht="14.5" outlineLevel="1">
      <c r="A435" s="23" t="s">
        <v>8</v>
      </c>
      <c r="B435" s="46">
        <f t="shared" ref="B435:K435" si="97">B379*B19</f>
        <v>95.765182620515148</v>
      </c>
      <c r="C435" s="46">
        <f t="shared" si="97"/>
        <v>146.05808702606839</v>
      </c>
      <c r="D435" s="46">
        <f t="shared" si="97"/>
        <v>224.84474970201484</v>
      </c>
      <c r="E435" s="46">
        <f t="shared" si="97"/>
        <v>379.33821080614729</v>
      </c>
      <c r="F435" s="46">
        <f t="shared" si="97"/>
        <v>621.33874482764713</v>
      </c>
      <c r="G435" s="46">
        <f t="shared" si="97"/>
        <v>1660.1148231787961</v>
      </c>
      <c r="H435" s="46">
        <f t="shared" si="97"/>
        <v>3453.7522444592555</v>
      </c>
      <c r="I435" s="46">
        <f t="shared" si="97"/>
        <v>5546.9435003661902</v>
      </c>
      <c r="J435" s="46">
        <f t="shared" si="97"/>
        <v>8648.4833682633725</v>
      </c>
      <c r="K435" s="46">
        <f t="shared" si="97"/>
        <v>12894.988604947708</v>
      </c>
      <c r="L435" s="6"/>
      <c r="O435" s="1"/>
      <c r="P435" s="1"/>
      <c r="Q435" s="1"/>
      <c r="R435" s="1"/>
      <c r="S435" s="1"/>
      <c r="T435" s="1"/>
      <c r="U435" s="1"/>
      <c r="V435" s="1"/>
      <c r="W435" s="1"/>
      <c r="X435" s="1"/>
      <c r="Y435" s="1"/>
      <c r="Z435" s="1"/>
    </row>
    <row r="436" spans="1:26" ht="14.5" outlineLevel="1">
      <c r="A436" s="23" t="s">
        <v>89</v>
      </c>
      <c r="B436" s="46">
        <f>SUM(B426:B435)</f>
        <v>5227.0726255878326</v>
      </c>
      <c r="C436" s="46">
        <f t="shared" ref="C436:K436" si="98">SUM(C426:C435)</f>
        <v>7938.9413139425542</v>
      </c>
      <c r="D436" s="46">
        <f t="shared" si="98"/>
        <v>11711.755800898869</v>
      </c>
      <c r="E436" s="46">
        <f t="shared" si="98"/>
        <v>16548.844493869627</v>
      </c>
      <c r="F436" s="46">
        <f t="shared" si="98"/>
        <v>22779.111734073929</v>
      </c>
      <c r="G436" s="46">
        <f t="shared" si="98"/>
        <v>30748.658432357308</v>
      </c>
      <c r="H436" s="46">
        <f t="shared" si="98"/>
        <v>41116.130264642408</v>
      </c>
      <c r="I436" s="46">
        <f t="shared" si="98"/>
        <v>53077.604250402008</v>
      </c>
      <c r="J436" s="46">
        <f t="shared" si="98"/>
        <v>67894.953257808316</v>
      </c>
      <c r="K436" s="46">
        <f t="shared" si="98"/>
        <v>85316.588632829225</v>
      </c>
      <c r="L436" s="6"/>
      <c r="O436" s="1"/>
      <c r="P436" s="1"/>
      <c r="Q436" s="1"/>
      <c r="R436" s="1"/>
      <c r="S436" s="1"/>
      <c r="T436" s="1"/>
      <c r="U436" s="1"/>
      <c r="V436" s="1"/>
      <c r="W436" s="1"/>
      <c r="X436" s="1"/>
      <c r="Y436" s="1"/>
    </row>
    <row r="437" spans="1:26" outlineLevel="1"/>
    <row r="438" spans="1:26" outlineLevel="1">
      <c r="A438" t="s">
        <v>249</v>
      </c>
    </row>
    <row r="439" spans="1:26" ht="14.5" outlineLevel="1">
      <c r="A439" s="18" t="s">
        <v>41</v>
      </c>
      <c r="B439" s="17"/>
      <c r="C439" s="17"/>
      <c r="D439" s="17"/>
      <c r="E439" s="17"/>
      <c r="F439" s="17"/>
      <c r="G439" s="17"/>
      <c r="H439" s="17"/>
      <c r="I439" s="17"/>
      <c r="J439" s="17"/>
      <c r="K439" s="17"/>
    </row>
    <row r="440" spans="1:26" ht="14.5" outlineLevel="1">
      <c r="A440" s="17"/>
      <c r="B440" s="70">
        <v>2010</v>
      </c>
      <c r="C440" s="70">
        <v>2020</v>
      </c>
      <c r="D440" s="70">
        <v>2030</v>
      </c>
      <c r="E440" s="70">
        <v>2040</v>
      </c>
      <c r="F440" s="70">
        <v>2050</v>
      </c>
      <c r="G440" s="70">
        <v>2060</v>
      </c>
      <c r="H440" s="70">
        <v>2070</v>
      </c>
      <c r="I440" s="70">
        <v>2080</v>
      </c>
      <c r="J440" s="70">
        <v>2090</v>
      </c>
      <c r="K440" s="70">
        <v>2100</v>
      </c>
      <c r="O440" s="2"/>
      <c r="P440" s="2"/>
      <c r="Q440" s="2"/>
      <c r="R440" s="2"/>
      <c r="S440" s="2"/>
      <c r="T440" s="2"/>
      <c r="U440" s="2"/>
      <c r="V440" s="2"/>
      <c r="W440" s="2"/>
      <c r="X440" s="2"/>
      <c r="Y440" s="2"/>
      <c r="Z440" s="2"/>
    </row>
    <row r="441" spans="1:26" ht="14.5" outlineLevel="1">
      <c r="A441" s="17" t="s">
        <v>5</v>
      </c>
      <c r="B441" s="47">
        <f t="shared" ref="B441:K441" si="99">B412*B10/1000</f>
        <v>0.11729198769560906</v>
      </c>
      <c r="C441" s="47">
        <f t="shared" si="99"/>
        <v>0.14181672499660022</v>
      </c>
      <c r="D441" s="47">
        <f t="shared" si="99"/>
        <v>0.18186931936799744</v>
      </c>
      <c r="E441" s="47">
        <f t="shared" si="99"/>
        <v>0.25733167758826236</v>
      </c>
      <c r="F441" s="47">
        <f t="shared" si="99"/>
        <v>0.34054279433158335</v>
      </c>
      <c r="G441" s="47">
        <f t="shared" si="99"/>
        <v>0.51865813674303185</v>
      </c>
      <c r="H441" s="47">
        <f t="shared" si="99"/>
        <v>0.71896536647260356</v>
      </c>
      <c r="I441" s="47">
        <f t="shared" si="99"/>
        <v>0.97089271402781352</v>
      </c>
      <c r="J441" s="47">
        <f t="shared" si="99"/>
        <v>1.9067227074812085</v>
      </c>
      <c r="K441" s="47">
        <f t="shared" si="99"/>
        <v>3.3393696110314108</v>
      </c>
      <c r="L441" s="38"/>
      <c r="M441" s="39"/>
      <c r="O441" s="2"/>
      <c r="P441" s="2"/>
      <c r="Q441" s="2"/>
      <c r="R441" s="2"/>
      <c r="S441" s="2"/>
      <c r="T441" s="2"/>
      <c r="U441" s="2"/>
      <c r="V441" s="2"/>
      <c r="W441" s="2"/>
      <c r="X441" s="2"/>
      <c r="Y441" s="2"/>
      <c r="Z441" s="2"/>
    </row>
    <row r="442" spans="1:26" ht="14.5" outlineLevel="1">
      <c r="A442" s="17" t="s">
        <v>6</v>
      </c>
      <c r="B442" s="47">
        <f t="shared" ref="B442:K442" si="100">B413*B11/1000</f>
        <v>0.34076699680535949</v>
      </c>
      <c r="C442" s="47">
        <f t="shared" si="100"/>
        <v>0.6212852779879573</v>
      </c>
      <c r="D442" s="47">
        <f t="shared" si="100"/>
        <v>1.0756769003986586</v>
      </c>
      <c r="E442" s="47">
        <f t="shared" si="100"/>
        <v>1.579166114932671</v>
      </c>
      <c r="F442" s="47">
        <f t="shared" si="100"/>
        <v>1.9110468580965649</v>
      </c>
      <c r="G442" s="47">
        <f t="shared" si="100"/>
        <v>2.1032400657473187</v>
      </c>
      <c r="H442" s="47">
        <f t="shared" si="100"/>
        <v>2.2655050109157244</v>
      </c>
      <c r="I442" s="47">
        <f t="shared" si="100"/>
        <v>2.2886700861983149</v>
      </c>
      <c r="J442" s="47">
        <f t="shared" si="100"/>
        <v>2.4807508426987823</v>
      </c>
      <c r="K442" s="47">
        <f t="shared" si="100"/>
        <v>2.6379359809485048</v>
      </c>
      <c r="L442" s="38"/>
      <c r="M442" s="41"/>
      <c r="O442" s="2"/>
      <c r="P442" s="2"/>
      <c r="Q442" s="2"/>
      <c r="R442" s="2"/>
      <c r="S442" s="2"/>
      <c r="T442" s="2"/>
      <c r="U442" s="2"/>
      <c r="V442" s="2"/>
      <c r="W442" s="2"/>
      <c r="X442" s="2"/>
      <c r="Y442" s="2"/>
      <c r="Z442" s="2"/>
    </row>
    <row r="443" spans="1:26" ht="14.5" outlineLevel="1">
      <c r="A443" s="17" t="s">
        <v>11</v>
      </c>
      <c r="B443" s="47">
        <f t="shared" ref="B443:K443" si="101">B414*B12/1000</f>
        <v>2.4573152557943438</v>
      </c>
      <c r="C443" s="47">
        <f t="shared" si="101"/>
        <v>3.4543488429486238</v>
      </c>
      <c r="D443" s="47">
        <f t="shared" si="101"/>
        <v>4.8127751005542949</v>
      </c>
      <c r="E443" s="47">
        <f t="shared" si="101"/>
        <v>6.465175546676849</v>
      </c>
      <c r="F443" s="47">
        <f t="shared" si="101"/>
        <v>8.5743620690809657</v>
      </c>
      <c r="G443" s="47">
        <f t="shared" si="101"/>
        <v>10.983002364270622</v>
      </c>
      <c r="H443" s="47">
        <f t="shared" si="101"/>
        <v>13.700372925525009</v>
      </c>
      <c r="I443" s="47">
        <f t="shared" si="101"/>
        <v>16.437605319216768</v>
      </c>
      <c r="J443" s="47">
        <f t="shared" si="101"/>
        <v>19.139910122947363</v>
      </c>
      <c r="K443" s="47">
        <f t="shared" si="101"/>
        <v>21.727800234093372</v>
      </c>
      <c r="L443" s="38"/>
      <c r="M443" s="45"/>
      <c r="O443" s="2"/>
      <c r="P443" s="2"/>
      <c r="Q443" s="2"/>
      <c r="R443" s="2"/>
      <c r="S443" s="2"/>
      <c r="T443" s="2"/>
      <c r="U443" s="2"/>
      <c r="V443" s="2"/>
      <c r="W443" s="2"/>
      <c r="X443" s="2"/>
      <c r="Y443" s="2"/>
      <c r="Z443" s="2"/>
    </row>
    <row r="444" spans="1:26" ht="14.5" outlineLevel="1">
      <c r="A444" s="17" t="s">
        <v>2</v>
      </c>
      <c r="B444" s="47">
        <f t="shared" ref="B444:K444" si="102">B415*B13/1000</f>
        <v>0.23966486182590896</v>
      </c>
      <c r="C444" s="47">
        <f t="shared" si="102"/>
        <v>0.24294967264696701</v>
      </c>
      <c r="D444" s="47">
        <f t="shared" si="102"/>
        <v>0.31133126766137553</v>
      </c>
      <c r="E444" s="47">
        <f t="shared" si="102"/>
        <v>0.41195893272961409</v>
      </c>
      <c r="F444" s="47">
        <f t="shared" si="102"/>
        <v>0.54667572737551839</v>
      </c>
      <c r="G444" s="47">
        <f t="shared" si="102"/>
        <v>0.67257436350903332</v>
      </c>
      <c r="H444" s="47">
        <f t="shared" si="102"/>
        <v>0.823129216660764</v>
      </c>
      <c r="I444" s="47">
        <f t="shared" si="102"/>
        <v>0.90265986834453349</v>
      </c>
      <c r="J444" s="47">
        <f t="shared" si="102"/>
        <v>0.95808966570693865</v>
      </c>
      <c r="K444" s="47">
        <f t="shared" si="102"/>
        <v>1.0034233350345103</v>
      </c>
      <c r="L444" s="38"/>
      <c r="M444" s="45"/>
      <c r="O444" s="2"/>
      <c r="P444" s="2"/>
      <c r="Q444" s="2"/>
      <c r="R444" s="2"/>
      <c r="S444" s="2"/>
      <c r="T444" s="2"/>
      <c r="U444" s="2"/>
      <c r="V444" s="2"/>
      <c r="W444" s="2"/>
      <c r="X444" s="2"/>
      <c r="Y444" s="2"/>
      <c r="Z444" s="2"/>
    </row>
    <row r="445" spans="1:26" ht="14.5" outlineLevel="1">
      <c r="A445" s="17" t="s">
        <v>3</v>
      </c>
      <c r="B445" s="47">
        <f t="shared" ref="B445:K445" si="103">B416*B14/1000</f>
        <v>0.40968346538502753</v>
      </c>
      <c r="C445" s="47">
        <f t="shared" si="103"/>
        <v>0.50639427200763576</v>
      </c>
      <c r="D445" s="47">
        <f t="shared" si="103"/>
        <v>0.62965465054796832</v>
      </c>
      <c r="E445" s="47">
        <f t="shared" si="103"/>
        <v>0.80186401565019128</v>
      </c>
      <c r="F445" s="47">
        <f t="shared" si="103"/>
        <v>0.9965268506500593</v>
      </c>
      <c r="G445" s="47">
        <f t="shared" si="103"/>
        <v>1.0494980827292724</v>
      </c>
      <c r="H445" s="47">
        <f t="shared" si="103"/>
        <v>1.3682735135160715</v>
      </c>
      <c r="I445" s="47">
        <f t="shared" si="103"/>
        <v>1.8364518598908222</v>
      </c>
      <c r="J445" s="47">
        <f t="shared" si="103"/>
        <v>2.4174884307485995</v>
      </c>
      <c r="K445" s="47">
        <f t="shared" si="103"/>
        <v>3.0858110192257096</v>
      </c>
      <c r="L445" s="38"/>
      <c r="M445" s="45"/>
      <c r="O445" s="2"/>
      <c r="P445" s="2"/>
      <c r="Q445" s="2"/>
      <c r="R445" s="2"/>
      <c r="S445" s="2"/>
      <c r="T445" s="2"/>
      <c r="U445" s="2"/>
      <c r="V445" s="2"/>
      <c r="W445" s="2"/>
      <c r="X445" s="2"/>
      <c r="Y445" s="2"/>
      <c r="Z445" s="2"/>
    </row>
    <row r="446" spans="1:26" ht="14.5" outlineLevel="1">
      <c r="A446" s="17" t="s">
        <v>4</v>
      </c>
      <c r="B446" s="47">
        <f t="shared" ref="B446:K446" si="104">B417*B15/1000</f>
        <v>0.31809634010488302</v>
      </c>
      <c r="C446" s="47">
        <f t="shared" si="104"/>
        <v>0.37251928682224267</v>
      </c>
      <c r="D446" s="47">
        <f t="shared" si="104"/>
        <v>0.43670781421199545</v>
      </c>
      <c r="E446" s="47">
        <f t="shared" si="104"/>
        <v>0.52583203924188537</v>
      </c>
      <c r="F446" s="47">
        <f t="shared" si="104"/>
        <v>0.61472172156955052</v>
      </c>
      <c r="G446" s="47">
        <f t="shared" si="104"/>
        <v>0.75853093323263843</v>
      </c>
      <c r="H446" s="47">
        <f t="shared" si="104"/>
        <v>0.91604624017045999</v>
      </c>
      <c r="I446" s="47">
        <f t="shared" si="104"/>
        <v>0.93207267864111731</v>
      </c>
      <c r="J446" s="47">
        <f t="shared" si="104"/>
        <v>0.96521103309688805</v>
      </c>
      <c r="K446" s="47">
        <f t="shared" si="104"/>
        <v>1.0456711284491302</v>
      </c>
      <c r="L446" s="38"/>
      <c r="M446" s="45"/>
      <c r="O446" s="2"/>
      <c r="P446" s="2"/>
      <c r="Q446" s="2"/>
      <c r="R446" s="2"/>
      <c r="S446" s="2"/>
      <c r="T446" s="2"/>
      <c r="U446" s="2"/>
      <c r="V446" s="2"/>
      <c r="W446" s="2"/>
      <c r="X446" s="2"/>
      <c r="Y446" s="2"/>
      <c r="Z446" s="2"/>
    </row>
    <row r="447" spans="1:26" ht="14.5" outlineLevel="1">
      <c r="A447" s="17" t="s">
        <v>0</v>
      </c>
      <c r="B447" s="47">
        <f t="shared" ref="B447:K447" si="105">B418*B16/1000</f>
        <v>4.2220803876535697</v>
      </c>
      <c r="C447" s="47">
        <f t="shared" si="105"/>
        <v>5.6275874682169418</v>
      </c>
      <c r="D447" s="47">
        <f t="shared" si="105"/>
        <v>7.7325854250157331</v>
      </c>
      <c r="E447" s="47">
        <f t="shared" si="105"/>
        <v>10.28389155699143</v>
      </c>
      <c r="F447" s="47">
        <f t="shared" si="105"/>
        <v>13.476995838929286</v>
      </c>
      <c r="G447" s="47">
        <f t="shared" si="105"/>
        <v>17.225788523376874</v>
      </c>
      <c r="H447" s="47">
        <f t="shared" si="105"/>
        <v>21.578442639589785</v>
      </c>
      <c r="I447" s="47">
        <f t="shared" si="105"/>
        <v>26.115590473593077</v>
      </c>
      <c r="J447" s="47">
        <f t="shared" si="105"/>
        <v>30.738887976120274</v>
      </c>
      <c r="K447" s="47">
        <f t="shared" si="105"/>
        <v>35.17068332889329</v>
      </c>
      <c r="L447" s="38"/>
      <c r="M447" s="45"/>
      <c r="O447" s="2"/>
      <c r="P447" s="2"/>
      <c r="Q447" s="2"/>
      <c r="R447" s="2"/>
      <c r="S447" s="2"/>
      <c r="T447" s="2"/>
      <c r="U447" s="2"/>
      <c r="V447" s="2"/>
      <c r="W447" s="2"/>
      <c r="X447" s="2"/>
      <c r="Y447" s="2"/>
      <c r="Z447" s="2"/>
    </row>
    <row r="448" spans="1:26" ht="14.5" outlineLevel="1">
      <c r="A448" s="17" t="s">
        <v>1</v>
      </c>
      <c r="B448" s="47">
        <f t="shared" ref="B448:K448" si="106">B419*B17/1000</f>
        <v>0.7151584594088467</v>
      </c>
      <c r="C448" s="47">
        <f t="shared" si="106"/>
        <v>0.83078226987821646</v>
      </c>
      <c r="D448" s="47">
        <f t="shared" si="106"/>
        <v>0.97646315861264055</v>
      </c>
      <c r="E448" s="47">
        <f t="shared" si="106"/>
        <v>1.1111182193853553</v>
      </c>
      <c r="F448" s="47">
        <f t="shared" si="106"/>
        <v>1.2610304270353117</v>
      </c>
      <c r="G448" s="47">
        <f t="shared" si="106"/>
        <v>1.3853390012834321</v>
      </c>
      <c r="H448" s="47">
        <f t="shared" si="106"/>
        <v>1.4966914981048591</v>
      </c>
      <c r="I448" s="47">
        <f t="shared" si="106"/>
        <v>1.582878086530199</v>
      </c>
      <c r="J448" s="47">
        <f t="shared" si="106"/>
        <v>1.6584822611785541</v>
      </c>
      <c r="K448" s="47">
        <f t="shared" si="106"/>
        <v>1.730951292391727</v>
      </c>
      <c r="L448" s="38"/>
      <c r="M448" s="45"/>
      <c r="O448" s="2"/>
      <c r="P448" s="2"/>
      <c r="Q448" s="2"/>
      <c r="R448" s="2"/>
      <c r="S448" s="2"/>
      <c r="T448" s="2"/>
      <c r="U448" s="2"/>
      <c r="V448" s="2"/>
      <c r="W448" s="2"/>
      <c r="X448" s="2"/>
      <c r="Y448" s="2"/>
      <c r="Z448" s="2"/>
    </row>
    <row r="449" spans="1:26" ht="14.5" outlineLevel="1">
      <c r="A449" s="17" t="s">
        <v>7</v>
      </c>
      <c r="B449" s="47">
        <f t="shared" ref="B449:K449" si="107">B420*B18/1000</f>
        <v>1.9490387703688181</v>
      </c>
      <c r="C449" s="47">
        <f t="shared" si="107"/>
        <v>2.8439123675217117</v>
      </c>
      <c r="D449" s="47">
        <f t="shared" si="107"/>
        <v>3.9980574979020949</v>
      </c>
      <c r="E449" s="47">
        <f t="shared" si="107"/>
        <v>5.0536090407238596</v>
      </c>
      <c r="F449" s="47">
        <f t="shared" si="107"/>
        <v>6.1490650312333726</v>
      </c>
      <c r="G449" s="47">
        <f t="shared" si="107"/>
        <v>6.7909108532183984</v>
      </c>
      <c r="H449" s="47">
        <f t="shared" si="107"/>
        <v>7.2483270374923379</v>
      </c>
      <c r="I449" s="47">
        <f t="shared" si="107"/>
        <v>7.9214195843310176</v>
      </c>
      <c r="J449" s="47">
        <f t="shared" si="107"/>
        <v>8.3962585090959578</v>
      </c>
      <c r="K449" s="47">
        <f t="shared" si="107"/>
        <v>8.6712763553671124</v>
      </c>
      <c r="L449" s="38"/>
      <c r="M449" s="45"/>
      <c r="O449" s="2"/>
      <c r="P449" s="2"/>
      <c r="Q449" s="2"/>
      <c r="R449" s="2"/>
      <c r="S449" s="2"/>
      <c r="T449" s="2"/>
      <c r="U449" s="2"/>
      <c r="V449" s="2"/>
      <c r="W449" s="2"/>
      <c r="X449" s="2"/>
      <c r="Y449" s="2"/>
      <c r="Z449" s="2"/>
    </row>
    <row r="450" spans="1:26" ht="14.5" outlineLevel="1">
      <c r="A450" s="17" t="s">
        <v>8</v>
      </c>
      <c r="B450" s="47">
        <f t="shared" ref="B450:K450" si="108">B421*B19/1000</f>
        <v>0.23061820711026368</v>
      </c>
      <c r="C450" s="47">
        <f t="shared" si="108"/>
        <v>0.31809987944519497</v>
      </c>
      <c r="D450" s="47">
        <f t="shared" si="108"/>
        <v>0.45647093746851997</v>
      </c>
      <c r="E450" s="47">
        <f t="shared" si="108"/>
        <v>0.71787603867116367</v>
      </c>
      <c r="F450" s="47">
        <f t="shared" si="108"/>
        <v>1.0960838705019464</v>
      </c>
      <c r="G450" s="47">
        <f t="shared" si="108"/>
        <v>2.729895128338407</v>
      </c>
      <c r="H450" s="47">
        <f t="shared" si="108"/>
        <v>5.2940922080278261</v>
      </c>
      <c r="I450" s="47">
        <f t="shared" si="108"/>
        <v>7.9258627645492945</v>
      </c>
      <c r="J450" s="47">
        <f t="shared" si="108"/>
        <v>11.519277631221128</v>
      </c>
      <c r="K450" s="47">
        <f t="shared" si="108"/>
        <v>16.010273045367377</v>
      </c>
      <c r="L450" s="38"/>
      <c r="M450" s="45"/>
      <c r="N450" s="45"/>
      <c r="O450" s="2"/>
      <c r="P450" s="2"/>
      <c r="Q450" s="2"/>
      <c r="R450" s="2"/>
      <c r="S450" s="2"/>
      <c r="T450" s="2"/>
      <c r="U450" s="2"/>
      <c r="V450" s="2"/>
      <c r="W450" s="2"/>
      <c r="X450" s="2"/>
    </row>
    <row r="451" spans="1:26" ht="14.5" outlineLevel="1">
      <c r="A451" s="17" t="s">
        <v>89</v>
      </c>
      <c r="B451" s="47">
        <f>SUM(B441:B450)</f>
        <v>10.999714732152629</v>
      </c>
      <c r="C451" s="47">
        <f t="shared" ref="C451:K451" si="109">SUM(C441:C450)</f>
        <v>14.959696062472091</v>
      </c>
      <c r="D451" s="47">
        <f t="shared" si="109"/>
        <v>20.611592071741281</v>
      </c>
      <c r="E451" s="47">
        <f t="shared" si="109"/>
        <v>27.20782318259128</v>
      </c>
      <c r="F451" s="47">
        <f t="shared" si="109"/>
        <v>34.967051188804163</v>
      </c>
      <c r="G451" s="47">
        <f t="shared" si="109"/>
        <v>44.217437452449026</v>
      </c>
      <c r="H451" s="47">
        <f t="shared" si="109"/>
        <v>55.40984565647544</v>
      </c>
      <c r="I451" s="47">
        <f t="shared" si="109"/>
        <v>66.914103435322957</v>
      </c>
      <c r="J451" s="47">
        <f t="shared" si="109"/>
        <v>80.181079180295697</v>
      </c>
      <c r="K451" s="47">
        <f t="shared" si="109"/>
        <v>94.423195330802145</v>
      </c>
      <c r="L451" s="38"/>
      <c r="M451" s="45"/>
      <c r="N451" s="45"/>
      <c r="O451" s="2"/>
      <c r="P451" s="2"/>
      <c r="Q451" s="2"/>
      <c r="R451" s="2"/>
      <c r="S451" s="2"/>
      <c r="T451" s="2"/>
      <c r="U451" s="2"/>
      <c r="V451" s="2"/>
      <c r="W451" s="2"/>
      <c r="X451" s="2"/>
    </row>
    <row r="452" spans="1:26" ht="14.5" outlineLevel="1">
      <c r="A452" s="16"/>
      <c r="B452" s="2"/>
      <c r="C452" s="2"/>
      <c r="D452" s="2"/>
      <c r="E452" s="2"/>
      <c r="F452" s="2"/>
      <c r="G452" s="2"/>
      <c r="H452" s="2"/>
      <c r="I452" s="2"/>
      <c r="J452" s="2"/>
      <c r="K452" s="2"/>
      <c r="L452" s="38"/>
      <c r="M452" s="45"/>
      <c r="N452" s="45"/>
    </row>
    <row r="453" spans="1:26" ht="14.5" outlineLevel="1">
      <c r="A453" s="16"/>
      <c r="B453" s="2"/>
      <c r="C453" s="2"/>
      <c r="D453" s="2"/>
      <c r="E453" s="2"/>
      <c r="F453" s="2"/>
      <c r="G453" s="2"/>
      <c r="H453" s="2"/>
      <c r="I453" s="2"/>
      <c r="J453" s="2"/>
      <c r="K453" s="2"/>
      <c r="L453" s="38"/>
      <c r="M453" s="45"/>
      <c r="N453" s="45"/>
    </row>
    <row r="454" spans="1:26" ht="14.5" outlineLevel="1">
      <c r="A454" s="16" t="s">
        <v>244</v>
      </c>
      <c r="B454" s="2"/>
      <c r="C454" s="2"/>
      <c r="D454" s="2"/>
      <c r="E454" s="2"/>
      <c r="F454" s="2"/>
      <c r="G454" s="2"/>
      <c r="H454" s="2"/>
      <c r="I454" s="2"/>
      <c r="J454" s="2"/>
      <c r="K454" s="2"/>
      <c r="L454" s="38"/>
      <c r="M454" s="45"/>
      <c r="N454" s="45"/>
    </row>
    <row r="455" spans="1:26" ht="14.5" outlineLevel="1">
      <c r="A455" s="16"/>
      <c r="B455" s="2"/>
      <c r="C455" s="2"/>
      <c r="D455" s="2"/>
      <c r="E455" s="2"/>
      <c r="F455" s="2"/>
      <c r="G455" s="2"/>
      <c r="H455" s="2"/>
      <c r="I455" s="2"/>
      <c r="J455" s="2"/>
      <c r="K455" s="2"/>
      <c r="L455" s="38"/>
      <c r="M455" s="45"/>
      <c r="N455" s="45"/>
    </row>
    <row r="456" spans="1:26" ht="14.5" outlineLevel="1">
      <c r="A456" t="s">
        <v>208</v>
      </c>
      <c r="L456" s="38"/>
      <c r="M456" s="45" t="s">
        <v>211</v>
      </c>
      <c r="N456" s="45"/>
    </row>
    <row r="457" spans="1:26" ht="14.5" outlineLevel="1">
      <c r="A457" s="22" t="s">
        <v>45</v>
      </c>
      <c r="B457" s="21"/>
      <c r="C457" s="21"/>
      <c r="D457" s="21"/>
      <c r="E457" s="21"/>
      <c r="F457" s="21"/>
      <c r="G457" s="21"/>
      <c r="H457" s="21"/>
      <c r="I457" s="21"/>
      <c r="J457" s="21"/>
      <c r="K457" s="21"/>
      <c r="L457" s="38"/>
      <c r="M457" s="45" t="s">
        <v>212</v>
      </c>
      <c r="N457" s="45"/>
    </row>
    <row r="458" spans="1:26" ht="14.5" outlineLevel="1">
      <c r="A458" s="21"/>
      <c r="B458" s="72">
        <v>2010</v>
      </c>
      <c r="C458" s="72">
        <v>2020</v>
      </c>
      <c r="D458" s="72">
        <v>2030</v>
      </c>
      <c r="E458" s="72">
        <v>2040</v>
      </c>
      <c r="F458" s="72">
        <v>2050</v>
      </c>
      <c r="G458" s="72">
        <v>2060</v>
      </c>
      <c r="H458" s="72">
        <v>2070</v>
      </c>
      <c r="I458" s="72">
        <v>2080</v>
      </c>
      <c r="J458" s="72">
        <v>2090</v>
      </c>
      <c r="K458" s="72">
        <v>2100</v>
      </c>
      <c r="L458" s="38"/>
      <c r="M458" s="45" t="s">
        <v>243</v>
      </c>
      <c r="N458" s="45"/>
    </row>
    <row r="459" spans="1:26" ht="14.5" outlineLevel="1">
      <c r="A459" s="21" t="s">
        <v>5</v>
      </c>
      <c r="B459" s="44">
        <v>2.4081633929956068</v>
      </c>
      <c r="C459" s="44">
        <v>2.1778998063176096</v>
      </c>
      <c r="D459" s="44">
        <v>2.030160535540535</v>
      </c>
      <c r="E459" s="44">
        <v>1.8924432557046535</v>
      </c>
      <c r="F459" s="44">
        <v>1.764068118439948</v>
      </c>
      <c r="G459" s="44">
        <v>1.6444013933392816</v>
      </c>
      <c r="H459" s="44">
        <v>1.5328523395159479</v>
      </c>
      <c r="I459" s="44">
        <v>1.42887028938118</v>
      </c>
      <c r="J459" s="44">
        <v>1.3319419302455358</v>
      </c>
      <c r="K459" s="44">
        <v>1.2415887703246482</v>
      </c>
      <c r="L459" s="38"/>
      <c r="M459" s="45"/>
      <c r="N459" s="45"/>
    </row>
    <row r="460" spans="1:26" ht="14.5" outlineLevel="1">
      <c r="A460" s="21" t="s">
        <v>6</v>
      </c>
      <c r="B460" s="44">
        <v>2.2320375102165686</v>
      </c>
      <c r="C460" s="44">
        <v>1.9189505957974871</v>
      </c>
      <c r="D460" s="44">
        <v>1.7887773156227196</v>
      </c>
      <c r="E460" s="44">
        <v>1.6674344258230709</v>
      </c>
      <c r="F460" s="44">
        <v>1.5543229110393804</v>
      </c>
      <c r="G460" s="44">
        <v>1.4488843905147268</v>
      </c>
      <c r="H460" s="44">
        <v>1.3505983616193666</v>
      </c>
      <c r="I460" s="44">
        <v>1.2589796303629766</v>
      </c>
      <c r="J460" s="44">
        <v>1.1735759162097956</v>
      </c>
      <c r="K460" s="44">
        <v>1.0939656193727116</v>
      </c>
      <c r="L460" s="38"/>
      <c r="M460" s="45"/>
      <c r="N460" s="45"/>
    </row>
    <row r="461" spans="1:26" ht="14.5" outlineLevel="1">
      <c r="A461" s="21" t="s">
        <v>11</v>
      </c>
      <c r="B461" s="44">
        <v>2.1318423765457832</v>
      </c>
      <c r="C461" s="44">
        <v>1.9278994566661294</v>
      </c>
      <c r="D461" s="44">
        <v>1.7969932189137936</v>
      </c>
      <c r="E461" s="44">
        <v>1.6748873112611131</v>
      </c>
      <c r="F461" s="44">
        <v>1.5610798818439153</v>
      </c>
      <c r="G461" s="44">
        <v>1.4550336309432754</v>
      </c>
      <c r="H461" s="44">
        <v>1.3561907859891236</v>
      </c>
      <c r="I461" s="44">
        <v>1.2641493225968123</v>
      </c>
      <c r="J461" s="44">
        <v>1.1783535493771096</v>
      </c>
      <c r="K461" s="44">
        <v>1.0983819803640003</v>
      </c>
      <c r="L461" s="38"/>
      <c r="M461" s="45"/>
      <c r="N461" s="45"/>
    </row>
    <row r="462" spans="1:26" ht="14.5" outlineLevel="1">
      <c r="A462" s="21" t="s">
        <v>2</v>
      </c>
      <c r="B462" s="44">
        <v>2.4372780387298314</v>
      </c>
      <c r="C462" s="44">
        <v>1.9914336082703579</v>
      </c>
      <c r="D462" s="44">
        <v>1.8563433951056503</v>
      </c>
      <c r="E462" s="44">
        <v>1.7304171157106134</v>
      </c>
      <c r="F462" s="44">
        <v>1.6130331285897785</v>
      </c>
      <c r="G462" s="44">
        <v>1.5036119617088057</v>
      </c>
      <c r="H462" s="44">
        <v>1.4016134519012566</v>
      </c>
      <c r="I462" s="44">
        <v>1.3065340783255963</v>
      </c>
      <c r="J462" s="44">
        <v>1.2179044768088994</v>
      </c>
      <c r="K462" s="44">
        <v>1.1352871228066916</v>
      </c>
      <c r="L462" s="38"/>
      <c r="M462" s="45"/>
      <c r="N462" s="45"/>
    </row>
    <row r="463" spans="1:26" ht="14.5" outlineLevel="1">
      <c r="A463" s="21" t="s">
        <v>3</v>
      </c>
      <c r="B463" s="44">
        <v>2.1501458866032204</v>
      </c>
      <c r="C463" s="44">
        <v>1.9445533984978656</v>
      </c>
      <c r="D463" s="44">
        <v>1.8126433353040488</v>
      </c>
      <c r="E463" s="44">
        <v>1.6896814783077261</v>
      </c>
      <c r="F463" s="44">
        <v>1.5750608200356675</v>
      </c>
      <c r="G463" s="44">
        <v>1.4682155297672153</v>
      </c>
      <c r="H463" s="44">
        <v>1.3686181602820959</v>
      </c>
      <c r="I463" s="44">
        <v>1.2757770440903389</v>
      </c>
      <c r="J463" s="44">
        <v>1.1892338662906565</v>
      </c>
      <c r="K463" s="44">
        <v>1.1085614020755785</v>
      </c>
      <c r="L463" s="38"/>
      <c r="M463" s="45"/>
      <c r="N463" s="45"/>
    </row>
    <row r="464" spans="1:26" ht="14.5" outlineLevel="1">
      <c r="A464" s="21" t="s">
        <v>4</v>
      </c>
      <c r="B464" s="44">
        <v>2.4081633929956068</v>
      </c>
      <c r="C464" s="44">
        <v>2.1778998063176096</v>
      </c>
      <c r="D464" s="44">
        <v>2.030160535540535</v>
      </c>
      <c r="E464" s="44">
        <v>1.8924432557046535</v>
      </c>
      <c r="F464" s="44">
        <v>1.764068118439948</v>
      </c>
      <c r="G464" s="44">
        <v>1.6444013933392816</v>
      </c>
      <c r="H464" s="44">
        <v>1.5328523395159479</v>
      </c>
      <c r="I464" s="44">
        <v>1.42887028938118</v>
      </c>
      <c r="J464" s="44">
        <v>1.3319419302455358</v>
      </c>
      <c r="K464" s="44">
        <v>1.2415887703246482</v>
      </c>
      <c r="L464" s="38"/>
      <c r="M464" s="45"/>
      <c r="N464" s="45"/>
    </row>
    <row r="465" spans="1:14" ht="14.5" outlineLevel="1">
      <c r="A465" s="21" t="s">
        <v>0</v>
      </c>
      <c r="B465" s="44">
        <v>2.0641400511390917</v>
      </c>
      <c r="C465" s="44">
        <v>1.8667712625579511</v>
      </c>
      <c r="D465" s="44">
        <v>1.740137601891887</v>
      </c>
      <c r="E465" s="44">
        <v>1.6220942191754173</v>
      </c>
      <c r="F465" s="44">
        <v>1.5120583872342412</v>
      </c>
      <c r="G465" s="44">
        <v>1.4094869085765271</v>
      </c>
      <c r="H465" s="44">
        <v>1.3138734338708125</v>
      </c>
      <c r="I465" s="44">
        <v>1.2247459623267256</v>
      </c>
      <c r="J465" s="44">
        <v>1.1416645116390305</v>
      </c>
      <c r="K465" s="44">
        <v>1.0642189459925555</v>
      </c>
      <c r="L465" s="38"/>
      <c r="M465" s="45"/>
      <c r="N465" s="45"/>
    </row>
    <row r="466" spans="1:14" ht="14.5" outlineLevel="1">
      <c r="A466" s="21" t="s">
        <v>1</v>
      </c>
      <c r="B466" s="44">
        <v>1.6341108738184476</v>
      </c>
      <c r="C466" s="44">
        <v>1.477860582858378</v>
      </c>
      <c r="D466" s="44">
        <v>1.3776089348310772</v>
      </c>
      <c r="E466" s="44">
        <v>1.284157923513872</v>
      </c>
      <c r="F466" s="44">
        <v>1.1970462232271075</v>
      </c>
      <c r="G466" s="44">
        <v>1.1158438026230839</v>
      </c>
      <c r="H466" s="44">
        <v>1.0401498018143931</v>
      </c>
      <c r="I466" s="44">
        <v>0.96959055350865775</v>
      </c>
      <c r="J466" s="44">
        <v>0.90381773838089918</v>
      </c>
      <c r="K466" s="44">
        <v>0.84250666557743981</v>
      </c>
      <c r="L466" s="38"/>
      <c r="M466" s="45"/>
      <c r="N466" s="45"/>
    </row>
    <row r="467" spans="1:14" ht="14.5" outlineLevel="1">
      <c r="A467" s="21" t="s">
        <v>7</v>
      </c>
      <c r="B467" s="44">
        <v>2.2320375102165686</v>
      </c>
      <c r="C467" s="44">
        <v>1.9189505957974871</v>
      </c>
      <c r="D467" s="44">
        <v>1.7887773156227196</v>
      </c>
      <c r="E467" s="44">
        <v>1.6674344258230709</v>
      </c>
      <c r="F467" s="44">
        <v>1.5543229110393804</v>
      </c>
      <c r="G467" s="44">
        <v>1.4488843905147268</v>
      </c>
      <c r="H467" s="44">
        <v>1.3505983616193666</v>
      </c>
      <c r="I467" s="44">
        <v>1.2589796303629766</v>
      </c>
      <c r="J467" s="44">
        <v>1.1735759162097956</v>
      </c>
      <c r="K467" s="44">
        <v>1.0939656193727116</v>
      </c>
      <c r="L467" s="38"/>
      <c r="M467" s="45"/>
      <c r="N467" s="45"/>
    </row>
    <row r="468" spans="1:14" ht="14.5" outlineLevel="1">
      <c r="A468" s="21" t="s">
        <v>8</v>
      </c>
      <c r="B468" s="44">
        <v>2.4081633929956068</v>
      </c>
      <c r="C468" s="44">
        <v>2.1778998063176096</v>
      </c>
      <c r="D468" s="44">
        <v>2.030160535540535</v>
      </c>
      <c r="E468" s="44">
        <v>1.8924432557046535</v>
      </c>
      <c r="F468" s="44">
        <v>1.764068118439948</v>
      </c>
      <c r="G468" s="44">
        <v>1.6444013933392816</v>
      </c>
      <c r="H468" s="44">
        <v>1.5328523395159479</v>
      </c>
      <c r="I468" s="44">
        <v>1.42887028938118</v>
      </c>
      <c r="J468" s="44">
        <v>1.3319419302455358</v>
      </c>
      <c r="K468" s="44">
        <v>1.2415887703246482</v>
      </c>
      <c r="L468" s="38"/>
      <c r="M468" s="45"/>
      <c r="N468" s="45"/>
    </row>
    <row r="469" spans="1:14" ht="14.5" outlineLevel="1">
      <c r="A469" s="16"/>
      <c r="B469" s="2"/>
      <c r="C469" s="2"/>
      <c r="D469" s="2"/>
      <c r="E469" s="2"/>
      <c r="F469" s="2"/>
      <c r="G469" s="2"/>
      <c r="H469" s="2"/>
      <c r="I469" s="2"/>
      <c r="J469" s="2"/>
      <c r="K469" s="2"/>
      <c r="L469" s="38"/>
      <c r="M469" s="45"/>
      <c r="N469" s="45"/>
    </row>
    <row r="470" spans="1:14" ht="14.5" outlineLevel="1">
      <c r="A470" t="s">
        <v>209</v>
      </c>
      <c r="L470" s="38"/>
      <c r="M470" s="45"/>
      <c r="N470" s="45"/>
    </row>
    <row r="471" spans="1:14" ht="14.5" outlineLevel="1">
      <c r="A471" s="22" t="s">
        <v>45</v>
      </c>
      <c r="B471" s="21"/>
      <c r="C471" s="21"/>
      <c r="D471" s="21"/>
      <c r="E471" s="21"/>
      <c r="F471" s="21"/>
      <c r="G471" s="21"/>
      <c r="H471" s="21"/>
      <c r="I471" s="21"/>
      <c r="J471" s="21"/>
      <c r="K471" s="21"/>
      <c r="L471" s="38"/>
      <c r="M471" s="45"/>
      <c r="N471" s="45"/>
    </row>
    <row r="472" spans="1:14" ht="14.5" outlineLevel="1">
      <c r="A472" s="21"/>
      <c r="B472" s="72">
        <v>2010</v>
      </c>
      <c r="C472" s="72">
        <v>2020</v>
      </c>
      <c r="D472" s="72">
        <v>2030</v>
      </c>
      <c r="E472" s="72">
        <v>2040</v>
      </c>
      <c r="F472" s="72">
        <v>2050</v>
      </c>
      <c r="G472" s="72">
        <v>2060</v>
      </c>
      <c r="H472" s="72">
        <v>2070</v>
      </c>
      <c r="I472" s="72">
        <v>2080</v>
      </c>
      <c r="J472" s="72">
        <v>2090</v>
      </c>
      <c r="K472" s="72">
        <v>2100</v>
      </c>
      <c r="L472" s="38"/>
      <c r="M472" s="45"/>
      <c r="N472" s="45"/>
    </row>
    <row r="473" spans="1:14" ht="14.5" outlineLevel="1">
      <c r="A473" s="21" t="s">
        <v>5</v>
      </c>
      <c r="B473" s="44">
        <f>'SSP2 26 (base)'!B473*'Transport demand all'!B$232</f>
        <v>2.4500000000000002</v>
      </c>
      <c r="C473" s="44">
        <f>'SSP2 26 (base)'!C473*'Transport demand all'!C$232</f>
        <v>2.1063395835349006</v>
      </c>
      <c r="D473" s="44">
        <f>'SSP2 26 (base)'!D473*'Transport demand all'!D$232</f>
        <v>1.8994181569965189</v>
      </c>
      <c r="E473" s="44">
        <f>'SSP2 26 (base)'!E473*'Transport demand all'!E$232</f>
        <v>1.7814969157142282</v>
      </c>
      <c r="F473" s="44">
        <f>'SSP2 26 (base)'!F473*'Transport demand all'!F$232</f>
        <v>1.7184815688047481</v>
      </c>
      <c r="G473" s="44">
        <f>'SSP2 26 (base)'!G473*'Transport demand all'!G$232</f>
        <v>1.6864974155137387</v>
      </c>
      <c r="H473" s="44">
        <f>'SSP2 26 (base)'!H473*'Transport demand all'!H$232</f>
        <v>1.6692545682893798</v>
      </c>
      <c r="I473" s="44">
        <f>'SSP2 26 (base)'!I473*'Transport demand all'!I$232</f>
        <v>1.6560312164112863</v>
      </c>
      <c r="J473" s="44">
        <f>'SSP2 26 (base)'!J473*'Transport demand all'!J$232</f>
        <v>1.640138809717937</v>
      </c>
      <c r="K473" s="44">
        <f>'SSP2 26 (base)'!K473*'Transport demand all'!K$232</f>
        <v>1.6177617261375592</v>
      </c>
      <c r="L473" s="38"/>
      <c r="M473" s="45"/>
      <c r="N473" s="45"/>
    </row>
    <row r="474" spans="1:14" ht="14.5" outlineLevel="1">
      <c r="A474" s="21" t="s">
        <v>6</v>
      </c>
      <c r="B474" s="44">
        <f>'SSP2 26 (base)'!B474*'Transport demand all'!B$232</f>
        <v>2.4500000000000002</v>
      </c>
      <c r="C474" s="44">
        <f>'SSP2 26 (base)'!C474*'Transport demand all'!C$232</f>
        <v>2.1063395835349006</v>
      </c>
      <c r="D474" s="44">
        <f>'SSP2 26 (base)'!D474*'Transport demand all'!D$232</f>
        <v>1.8994181569965189</v>
      </c>
      <c r="E474" s="44">
        <f>'SSP2 26 (base)'!E474*'Transport demand all'!E$232</f>
        <v>1.7814969157142282</v>
      </c>
      <c r="F474" s="44">
        <f>'SSP2 26 (base)'!F474*'Transport demand all'!F$232</f>
        <v>1.7184815688047481</v>
      </c>
      <c r="G474" s="44">
        <f>'SSP2 26 (base)'!G474*'Transport demand all'!G$232</f>
        <v>1.6864974155137387</v>
      </c>
      <c r="H474" s="44">
        <f>'SSP2 26 (base)'!H474*'Transport demand all'!H$232</f>
        <v>1.6692545682893798</v>
      </c>
      <c r="I474" s="44">
        <f>'SSP2 26 (base)'!I474*'Transport demand all'!I$232</f>
        <v>1.6560312164112863</v>
      </c>
      <c r="J474" s="44">
        <f>'SSP2 26 (base)'!J474*'Transport demand all'!J$232</f>
        <v>1.640138809717937</v>
      </c>
      <c r="K474" s="44">
        <f>'SSP2 26 (base)'!K474*'Transport demand all'!K$232</f>
        <v>1.6177617261375592</v>
      </c>
      <c r="L474" s="38"/>
      <c r="M474" s="45"/>
      <c r="N474" s="45"/>
    </row>
    <row r="475" spans="1:14" ht="14.5" outlineLevel="1">
      <c r="A475" s="21" t="s">
        <v>11</v>
      </c>
      <c r="B475" s="44">
        <f>'SSP2 26 (base)'!B475*'Transport demand all'!B$232</f>
        <v>2.4500000000000002</v>
      </c>
      <c r="C475" s="44">
        <f>'SSP2 26 (base)'!C475*'Transport demand all'!C$232</f>
        <v>2.1063395835349006</v>
      </c>
      <c r="D475" s="44">
        <f>'SSP2 26 (base)'!D475*'Transport demand all'!D$232</f>
        <v>1.8994181569965189</v>
      </c>
      <c r="E475" s="44">
        <f>'SSP2 26 (base)'!E475*'Transport demand all'!E$232</f>
        <v>1.7814969157142282</v>
      </c>
      <c r="F475" s="44">
        <f>'SSP2 26 (base)'!F475*'Transport demand all'!F$232</f>
        <v>1.7184815688047481</v>
      </c>
      <c r="G475" s="44">
        <f>'SSP2 26 (base)'!G475*'Transport demand all'!G$232</f>
        <v>1.6864974155137387</v>
      </c>
      <c r="H475" s="44">
        <f>'SSP2 26 (base)'!H475*'Transport demand all'!H$232</f>
        <v>1.6692545682893798</v>
      </c>
      <c r="I475" s="44">
        <f>'SSP2 26 (base)'!I475*'Transport demand all'!I$232</f>
        <v>1.6560312164112863</v>
      </c>
      <c r="J475" s="44">
        <f>'SSP2 26 (base)'!J475*'Transport demand all'!J$232</f>
        <v>1.640138809717937</v>
      </c>
      <c r="K475" s="44">
        <f>'SSP2 26 (base)'!K475*'Transport demand all'!K$232</f>
        <v>1.6177617261375592</v>
      </c>
      <c r="L475" s="38"/>
      <c r="M475" s="45"/>
      <c r="N475" s="45"/>
    </row>
    <row r="476" spans="1:14" ht="14.5" outlineLevel="1">
      <c r="A476" s="21" t="s">
        <v>2</v>
      </c>
      <c r="B476" s="44">
        <f>'SSP2 26 (base)'!B476*'Transport demand all'!B$232</f>
        <v>2.4500000000000002</v>
      </c>
      <c r="C476" s="44">
        <f>'SSP2 26 (base)'!C476*'Transport demand all'!C$232</f>
        <v>2.1063395835349006</v>
      </c>
      <c r="D476" s="44">
        <f>'SSP2 26 (base)'!D476*'Transport demand all'!D$232</f>
        <v>1.8994181569965189</v>
      </c>
      <c r="E476" s="44">
        <f>'SSP2 26 (base)'!E476*'Transport demand all'!E$232</f>
        <v>1.7814969157142282</v>
      </c>
      <c r="F476" s="44">
        <f>'SSP2 26 (base)'!F476*'Transport demand all'!F$232</f>
        <v>1.7184815688047481</v>
      </c>
      <c r="G476" s="44">
        <f>'SSP2 26 (base)'!G476*'Transport demand all'!G$232</f>
        <v>1.6864974155137387</v>
      </c>
      <c r="H476" s="44">
        <f>'SSP2 26 (base)'!H476*'Transport demand all'!H$232</f>
        <v>1.6692545682893798</v>
      </c>
      <c r="I476" s="44">
        <f>'SSP2 26 (base)'!I476*'Transport demand all'!I$232</f>
        <v>1.6560312164112863</v>
      </c>
      <c r="J476" s="44">
        <f>'SSP2 26 (base)'!J476*'Transport demand all'!J$232</f>
        <v>1.640138809717937</v>
      </c>
      <c r="K476" s="44">
        <f>'SSP2 26 (base)'!K476*'Transport demand all'!K$232</f>
        <v>1.6177617261375592</v>
      </c>
      <c r="L476" s="38"/>
      <c r="M476" s="45"/>
      <c r="N476" s="45"/>
    </row>
    <row r="477" spans="1:14" ht="14.5" outlineLevel="1">
      <c r="A477" s="21" t="s">
        <v>3</v>
      </c>
      <c r="B477" s="44">
        <f>'SSP2 26 (base)'!B477*'Transport demand all'!B$232</f>
        <v>2.4500000000000002</v>
      </c>
      <c r="C477" s="44">
        <f>'SSP2 26 (base)'!C477*'Transport demand all'!C$232</f>
        <v>2.1063395835349006</v>
      </c>
      <c r="D477" s="44">
        <f>'SSP2 26 (base)'!D477*'Transport demand all'!D$232</f>
        <v>1.8994181569965189</v>
      </c>
      <c r="E477" s="44">
        <f>'SSP2 26 (base)'!E477*'Transport demand all'!E$232</f>
        <v>1.7814969157142282</v>
      </c>
      <c r="F477" s="44">
        <f>'SSP2 26 (base)'!F477*'Transport demand all'!F$232</f>
        <v>1.7184815688047481</v>
      </c>
      <c r="G477" s="44">
        <f>'SSP2 26 (base)'!G477*'Transport demand all'!G$232</f>
        <v>1.6864974155137387</v>
      </c>
      <c r="H477" s="44">
        <f>'SSP2 26 (base)'!H477*'Transport demand all'!H$232</f>
        <v>1.6692545682893798</v>
      </c>
      <c r="I477" s="44">
        <f>'SSP2 26 (base)'!I477*'Transport demand all'!I$232</f>
        <v>1.6560312164112863</v>
      </c>
      <c r="J477" s="44">
        <f>'SSP2 26 (base)'!J477*'Transport demand all'!J$232</f>
        <v>1.640138809717937</v>
      </c>
      <c r="K477" s="44">
        <f>'SSP2 26 (base)'!K477*'Transport demand all'!K$232</f>
        <v>1.6177617261375592</v>
      </c>
      <c r="L477" s="38"/>
      <c r="M477" s="45"/>
      <c r="N477" s="45"/>
    </row>
    <row r="478" spans="1:14" ht="14.5" outlineLevel="1">
      <c r="A478" s="21" t="s">
        <v>4</v>
      </c>
      <c r="B478" s="44">
        <f>'SSP2 26 (base)'!B478*'Transport demand all'!B$232</f>
        <v>2.4500000000000002</v>
      </c>
      <c r="C478" s="44">
        <f>'SSP2 26 (base)'!C478*'Transport demand all'!C$232</f>
        <v>2.1063395835349006</v>
      </c>
      <c r="D478" s="44">
        <f>'SSP2 26 (base)'!D478*'Transport demand all'!D$232</f>
        <v>1.8994181569965189</v>
      </c>
      <c r="E478" s="44">
        <f>'SSP2 26 (base)'!E478*'Transport demand all'!E$232</f>
        <v>1.7814969157142282</v>
      </c>
      <c r="F478" s="44">
        <f>'SSP2 26 (base)'!F478*'Transport demand all'!F$232</f>
        <v>1.7184815688047481</v>
      </c>
      <c r="G478" s="44">
        <f>'SSP2 26 (base)'!G478*'Transport demand all'!G$232</f>
        <v>1.6864974155137387</v>
      </c>
      <c r="H478" s="44">
        <f>'SSP2 26 (base)'!H478*'Transport demand all'!H$232</f>
        <v>1.6692545682893798</v>
      </c>
      <c r="I478" s="44">
        <f>'SSP2 26 (base)'!I478*'Transport demand all'!I$232</f>
        <v>1.6560312164112863</v>
      </c>
      <c r="J478" s="44">
        <f>'SSP2 26 (base)'!J478*'Transport demand all'!J$232</f>
        <v>1.640138809717937</v>
      </c>
      <c r="K478" s="44">
        <f>'SSP2 26 (base)'!K478*'Transport demand all'!K$232</f>
        <v>1.6177617261375592</v>
      </c>
      <c r="L478" s="38"/>
      <c r="M478" s="45"/>
      <c r="N478" s="45"/>
    </row>
    <row r="479" spans="1:14" ht="14.5" outlineLevel="1">
      <c r="A479" s="21" t="s">
        <v>0</v>
      </c>
      <c r="B479" s="44">
        <f>'SSP2 26 (base)'!B479*'Transport demand all'!B$232</f>
        <v>2.4500000000000002</v>
      </c>
      <c r="C479" s="44">
        <f>'SSP2 26 (base)'!C479*'Transport demand all'!C$232</f>
        <v>2.1063395835349006</v>
      </c>
      <c r="D479" s="44">
        <f>'SSP2 26 (base)'!D479*'Transport demand all'!D$232</f>
        <v>1.8994181569965189</v>
      </c>
      <c r="E479" s="44">
        <f>'SSP2 26 (base)'!E479*'Transport demand all'!E$232</f>
        <v>1.7814969157142282</v>
      </c>
      <c r="F479" s="44">
        <f>'SSP2 26 (base)'!F479*'Transport demand all'!F$232</f>
        <v>1.7184815688047481</v>
      </c>
      <c r="G479" s="44">
        <f>'SSP2 26 (base)'!G479*'Transport demand all'!G$232</f>
        <v>1.6864974155137387</v>
      </c>
      <c r="H479" s="44">
        <f>'SSP2 26 (base)'!H479*'Transport demand all'!H$232</f>
        <v>1.6692545682893798</v>
      </c>
      <c r="I479" s="44">
        <f>'SSP2 26 (base)'!I479*'Transport demand all'!I$232</f>
        <v>1.6560312164112863</v>
      </c>
      <c r="J479" s="44">
        <f>'SSP2 26 (base)'!J479*'Transport demand all'!J$232</f>
        <v>1.640138809717937</v>
      </c>
      <c r="K479" s="44">
        <f>'SSP2 26 (base)'!K479*'Transport demand all'!K$232</f>
        <v>1.6177617261375592</v>
      </c>
      <c r="L479" s="38"/>
      <c r="M479" s="45"/>
      <c r="N479" s="45"/>
    </row>
    <row r="480" spans="1:14" ht="14.5" outlineLevel="1">
      <c r="A480" s="21" t="s">
        <v>1</v>
      </c>
      <c r="B480" s="44">
        <f>'SSP2 26 (base)'!B480*'Transport demand all'!B$232</f>
        <v>2.4500000000000002</v>
      </c>
      <c r="C480" s="44">
        <f>'SSP2 26 (base)'!C480*'Transport demand all'!C$232</f>
        <v>2.1063395835349006</v>
      </c>
      <c r="D480" s="44">
        <f>'SSP2 26 (base)'!D480*'Transport demand all'!D$232</f>
        <v>1.8994181569965189</v>
      </c>
      <c r="E480" s="44">
        <f>'SSP2 26 (base)'!E480*'Transport demand all'!E$232</f>
        <v>1.7814969157142282</v>
      </c>
      <c r="F480" s="44">
        <f>'SSP2 26 (base)'!F480*'Transport demand all'!F$232</f>
        <v>1.7184815688047481</v>
      </c>
      <c r="G480" s="44">
        <f>'SSP2 26 (base)'!G480*'Transport demand all'!G$232</f>
        <v>1.6864974155137387</v>
      </c>
      <c r="H480" s="44">
        <f>'SSP2 26 (base)'!H480*'Transport demand all'!H$232</f>
        <v>1.6692545682893798</v>
      </c>
      <c r="I480" s="44">
        <f>'SSP2 26 (base)'!I480*'Transport demand all'!I$232</f>
        <v>1.6560312164112863</v>
      </c>
      <c r="J480" s="44">
        <f>'SSP2 26 (base)'!J480*'Transport demand all'!J$232</f>
        <v>1.640138809717937</v>
      </c>
      <c r="K480" s="44">
        <f>'SSP2 26 (base)'!K480*'Transport demand all'!K$232</f>
        <v>1.6177617261375592</v>
      </c>
      <c r="L480" s="38"/>
      <c r="M480" s="45"/>
      <c r="N480" s="45"/>
    </row>
    <row r="481" spans="1:14" ht="14.5" outlineLevel="1">
      <c r="A481" s="21" t="s">
        <v>7</v>
      </c>
      <c r="B481" s="44">
        <f>'SSP2 26 (base)'!B481*'Transport demand all'!B$232</f>
        <v>2.4500000000000002</v>
      </c>
      <c r="C481" s="44">
        <f>'SSP2 26 (base)'!C481*'Transport demand all'!C$232</f>
        <v>2.1063395835349006</v>
      </c>
      <c r="D481" s="44">
        <f>'SSP2 26 (base)'!D481*'Transport demand all'!D$232</f>
        <v>1.8994181569965189</v>
      </c>
      <c r="E481" s="44">
        <f>'SSP2 26 (base)'!E481*'Transport demand all'!E$232</f>
        <v>1.7814969157142282</v>
      </c>
      <c r="F481" s="44">
        <f>'SSP2 26 (base)'!F481*'Transport demand all'!F$232</f>
        <v>1.7184815688047481</v>
      </c>
      <c r="G481" s="44">
        <f>'SSP2 26 (base)'!G481*'Transport demand all'!G$232</f>
        <v>1.6864974155137387</v>
      </c>
      <c r="H481" s="44">
        <f>'SSP2 26 (base)'!H481*'Transport demand all'!H$232</f>
        <v>1.6692545682893798</v>
      </c>
      <c r="I481" s="44">
        <f>'SSP2 26 (base)'!I481*'Transport demand all'!I$232</f>
        <v>1.6560312164112863</v>
      </c>
      <c r="J481" s="44">
        <f>'SSP2 26 (base)'!J481*'Transport demand all'!J$232</f>
        <v>1.640138809717937</v>
      </c>
      <c r="K481" s="44">
        <f>'SSP2 26 (base)'!K481*'Transport demand all'!K$232</f>
        <v>1.6177617261375592</v>
      </c>
      <c r="L481" s="38"/>
      <c r="M481" s="45"/>
      <c r="N481" s="45"/>
    </row>
    <row r="482" spans="1:14" ht="14.5" outlineLevel="1">
      <c r="A482" s="21" t="s">
        <v>8</v>
      </c>
      <c r="B482" s="44">
        <f>'SSP2 26 (base)'!B482*'Transport demand all'!B$232</f>
        <v>2.4500000000000002</v>
      </c>
      <c r="C482" s="44">
        <f>'SSP2 26 (base)'!C482*'Transport demand all'!C$232</f>
        <v>2.1063395835349006</v>
      </c>
      <c r="D482" s="44">
        <f>'SSP2 26 (base)'!D482*'Transport demand all'!D$232</f>
        <v>1.8994181569965189</v>
      </c>
      <c r="E482" s="44">
        <f>'SSP2 26 (base)'!E482*'Transport demand all'!E$232</f>
        <v>1.7814969157142282</v>
      </c>
      <c r="F482" s="44">
        <f>'SSP2 26 (base)'!F482*'Transport demand all'!F$232</f>
        <v>1.7184815688047481</v>
      </c>
      <c r="G482" s="44">
        <f>'SSP2 26 (base)'!G482*'Transport demand all'!G$232</f>
        <v>1.6864974155137387</v>
      </c>
      <c r="H482" s="44">
        <f>'SSP2 26 (base)'!H482*'Transport demand all'!H$232</f>
        <v>1.6692545682893798</v>
      </c>
      <c r="I482" s="44">
        <f>'SSP2 26 (base)'!I482*'Transport demand all'!I$232</f>
        <v>1.6560312164112863</v>
      </c>
      <c r="J482" s="44">
        <f>'SSP2 26 (base)'!J482*'Transport demand all'!J$232</f>
        <v>1.640138809717937</v>
      </c>
      <c r="K482" s="44">
        <f>'SSP2 26 (base)'!K482*'Transport demand all'!K$232</f>
        <v>1.6177617261375592</v>
      </c>
      <c r="L482" s="38"/>
      <c r="M482" s="45"/>
      <c r="N482" s="45"/>
    </row>
    <row r="483" spans="1:14" ht="14.5" outlineLevel="1">
      <c r="A483" s="16"/>
      <c r="B483" s="2"/>
      <c r="C483" s="2"/>
      <c r="D483" s="2"/>
      <c r="E483" s="2"/>
      <c r="F483" s="2"/>
      <c r="G483" s="2"/>
      <c r="H483" s="2"/>
      <c r="I483" s="2"/>
      <c r="J483" s="2"/>
      <c r="K483" s="2"/>
      <c r="L483" s="38"/>
      <c r="M483" s="45"/>
      <c r="N483" s="45"/>
    </row>
    <row r="484" spans="1:14" ht="14.5" outlineLevel="1">
      <c r="A484" t="s">
        <v>210</v>
      </c>
      <c r="L484" s="38"/>
      <c r="M484" s="45"/>
      <c r="N484" s="45"/>
    </row>
    <row r="485" spans="1:14" ht="14.5" outlineLevel="1">
      <c r="A485" s="22" t="s">
        <v>45</v>
      </c>
      <c r="B485" s="21"/>
      <c r="C485" s="21"/>
      <c r="D485" s="21"/>
      <c r="E485" s="21"/>
      <c r="F485" s="21"/>
      <c r="G485" s="21"/>
      <c r="H485" s="21"/>
      <c r="I485" s="21"/>
      <c r="J485" s="21"/>
      <c r="K485" s="21"/>
      <c r="L485" s="38"/>
      <c r="M485" s="45"/>
      <c r="N485" s="45"/>
    </row>
    <row r="486" spans="1:14" ht="14.5" outlineLevel="1">
      <c r="A486" s="21"/>
      <c r="B486" s="72">
        <v>2010</v>
      </c>
      <c r="C486" s="72">
        <v>2020</v>
      </c>
      <c r="D486" s="72">
        <v>2030</v>
      </c>
      <c r="E486" s="72">
        <v>2040</v>
      </c>
      <c r="F486" s="72">
        <v>2050</v>
      </c>
      <c r="G486" s="72">
        <v>2060</v>
      </c>
      <c r="H486" s="72">
        <v>2070</v>
      </c>
      <c r="I486" s="72">
        <v>2080</v>
      </c>
      <c r="J486" s="72">
        <v>2090</v>
      </c>
      <c r="K486" s="72">
        <v>2100</v>
      </c>
      <c r="L486" s="38"/>
      <c r="M486" s="45"/>
      <c r="N486" s="45"/>
    </row>
    <row r="487" spans="1:14" ht="14.5" outlineLevel="1">
      <c r="A487" s="21" t="s">
        <v>5</v>
      </c>
      <c r="B487" s="44">
        <f>'SSP2 26 (base)'!B487*'Transport demand all'!B$240</f>
        <v>2.4500000000000002</v>
      </c>
      <c r="C487" s="44">
        <f>'SSP2 26 (base)'!C487*'Transport demand all'!C$240</f>
        <v>2.1063395835349006</v>
      </c>
      <c r="D487" s="44">
        <f>'SSP2 26 (base)'!D487*'Transport demand all'!D$240</f>
        <v>1.8994181569965189</v>
      </c>
      <c r="E487" s="44">
        <f>'SSP2 26 (base)'!E487*'Transport demand all'!E$240</f>
        <v>1.7814969157142282</v>
      </c>
      <c r="F487" s="44">
        <f>'SSP2 26 (base)'!F487*'Transport demand all'!F$240</f>
        <v>1.7184815688047481</v>
      </c>
      <c r="G487" s="44">
        <f>'SSP2 26 (base)'!G487*'Transport demand all'!G$240</f>
        <v>1.6864974155137387</v>
      </c>
      <c r="H487" s="44">
        <f>'SSP2 26 (base)'!H487*'Transport demand all'!H$240</f>
        <v>1.6692545682893798</v>
      </c>
      <c r="I487" s="44">
        <f>'SSP2 26 (base)'!I487*'Transport demand all'!I$240</f>
        <v>1.6560312164112863</v>
      </c>
      <c r="J487" s="44">
        <f>'SSP2 26 (base)'!J487*'Transport demand all'!J$240</f>
        <v>1.640138809717937</v>
      </c>
      <c r="K487" s="44">
        <f>'SSP2 26 (base)'!K487*'Transport demand all'!K$240</f>
        <v>1.6177617261375592</v>
      </c>
      <c r="L487" s="38"/>
      <c r="M487" s="45"/>
      <c r="N487" s="45"/>
    </row>
    <row r="488" spans="1:14" ht="14.5" outlineLevel="1">
      <c r="A488" s="21" t="s">
        <v>6</v>
      </c>
      <c r="B488" s="44">
        <f>'SSP2 26 (base)'!B488*'Transport demand all'!B$240</f>
        <v>2.4500000000000002</v>
      </c>
      <c r="C488" s="44">
        <f>'SSP2 26 (base)'!C488*'Transport demand all'!C$240</f>
        <v>2.1063395835349006</v>
      </c>
      <c r="D488" s="44">
        <f>'SSP2 26 (base)'!D488*'Transport demand all'!D$240</f>
        <v>1.8994181569965189</v>
      </c>
      <c r="E488" s="44">
        <f>'SSP2 26 (base)'!E488*'Transport demand all'!E$240</f>
        <v>1.7814969157142282</v>
      </c>
      <c r="F488" s="44">
        <f>'SSP2 26 (base)'!F488*'Transport demand all'!F$240</f>
        <v>1.7184815688047481</v>
      </c>
      <c r="G488" s="44">
        <f>'SSP2 26 (base)'!G488*'Transport demand all'!G$240</f>
        <v>1.6864974155137387</v>
      </c>
      <c r="H488" s="44">
        <f>'SSP2 26 (base)'!H488*'Transport demand all'!H$240</f>
        <v>1.6692545682893798</v>
      </c>
      <c r="I488" s="44">
        <f>'SSP2 26 (base)'!I488*'Transport demand all'!I$240</f>
        <v>1.6560312164112863</v>
      </c>
      <c r="J488" s="44">
        <f>'SSP2 26 (base)'!J488*'Transport demand all'!J$240</f>
        <v>1.640138809717937</v>
      </c>
      <c r="K488" s="44">
        <f>'SSP2 26 (base)'!K488*'Transport demand all'!K$240</f>
        <v>1.6177617261375592</v>
      </c>
      <c r="L488" s="38"/>
      <c r="M488" s="45"/>
      <c r="N488" s="45"/>
    </row>
    <row r="489" spans="1:14" ht="14.5" outlineLevel="1">
      <c r="A489" s="21" t="s">
        <v>11</v>
      </c>
      <c r="B489" s="44">
        <f>'SSP2 26 (base)'!B489*'Transport demand all'!B$240</f>
        <v>2.4500000000000002</v>
      </c>
      <c r="C489" s="44">
        <f>'SSP2 26 (base)'!C489*'Transport demand all'!C$240</f>
        <v>2.1063395835349006</v>
      </c>
      <c r="D489" s="44">
        <f>'SSP2 26 (base)'!D489*'Transport demand all'!D$240</f>
        <v>1.8994181569965189</v>
      </c>
      <c r="E489" s="44">
        <f>'SSP2 26 (base)'!E489*'Transport demand all'!E$240</f>
        <v>1.7814969157142282</v>
      </c>
      <c r="F489" s="44">
        <f>'SSP2 26 (base)'!F489*'Transport demand all'!F$240</f>
        <v>1.7184815688047481</v>
      </c>
      <c r="G489" s="44">
        <f>'SSP2 26 (base)'!G489*'Transport demand all'!G$240</f>
        <v>1.6864974155137387</v>
      </c>
      <c r="H489" s="44">
        <f>'SSP2 26 (base)'!H489*'Transport demand all'!H$240</f>
        <v>1.6692545682893798</v>
      </c>
      <c r="I489" s="44">
        <f>'SSP2 26 (base)'!I489*'Transport demand all'!I$240</f>
        <v>1.6560312164112863</v>
      </c>
      <c r="J489" s="44">
        <f>'SSP2 26 (base)'!J489*'Transport demand all'!J$240</f>
        <v>1.640138809717937</v>
      </c>
      <c r="K489" s="44">
        <f>'SSP2 26 (base)'!K489*'Transport demand all'!K$240</f>
        <v>1.6177617261375592</v>
      </c>
      <c r="L489" s="38"/>
      <c r="M489" s="45"/>
      <c r="N489" s="45"/>
    </row>
    <row r="490" spans="1:14" ht="14.5" outlineLevel="1">
      <c r="A490" s="21" t="s">
        <v>2</v>
      </c>
      <c r="B490" s="44">
        <f>'SSP2 26 (base)'!B490*'Transport demand all'!B$240</f>
        <v>2.4500000000000002</v>
      </c>
      <c r="C490" s="44">
        <f>'SSP2 26 (base)'!C490*'Transport demand all'!C$240</f>
        <v>2.1063395835349006</v>
      </c>
      <c r="D490" s="44">
        <f>'SSP2 26 (base)'!D490*'Transport demand all'!D$240</f>
        <v>1.8994181569965189</v>
      </c>
      <c r="E490" s="44">
        <f>'SSP2 26 (base)'!E490*'Transport demand all'!E$240</f>
        <v>1.7814969157142282</v>
      </c>
      <c r="F490" s="44">
        <f>'SSP2 26 (base)'!F490*'Transport demand all'!F$240</f>
        <v>1.7184815688047481</v>
      </c>
      <c r="G490" s="44">
        <f>'SSP2 26 (base)'!G490*'Transport demand all'!G$240</f>
        <v>1.6864974155137387</v>
      </c>
      <c r="H490" s="44">
        <f>'SSP2 26 (base)'!H490*'Transport demand all'!H$240</f>
        <v>1.6692545682893798</v>
      </c>
      <c r="I490" s="44">
        <f>'SSP2 26 (base)'!I490*'Transport demand all'!I$240</f>
        <v>1.6560312164112863</v>
      </c>
      <c r="J490" s="44">
        <f>'SSP2 26 (base)'!J490*'Transport demand all'!J$240</f>
        <v>1.640138809717937</v>
      </c>
      <c r="K490" s="44">
        <f>'SSP2 26 (base)'!K490*'Transport demand all'!K$240</f>
        <v>1.6177617261375592</v>
      </c>
      <c r="L490" s="38"/>
      <c r="M490" s="45"/>
      <c r="N490" s="45"/>
    </row>
    <row r="491" spans="1:14" ht="14.5" outlineLevel="1">
      <c r="A491" s="21" t="s">
        <v>3</v>
      </c>
      <c r="B491" s="44">
        <f>'SSP2 26 (base)'!B491*'Transport demand all'!B$240</f>
        <v>2.4500000000000002</v>
      </c>
      <c r="C491" s="44">
        <f>'SSP2 26 (base)'!C491*'Transport demand all'!C$240</f>
        <v>2.1063395835349006</v>
      </c>
      <c r="D491" s="44">
        <f>'SSP2 26 (base)'!D491*'Transport demand all'!D$240</f>
        <v>1.8994181569965189</v>
      </c>
      <c r="E491" s="44">
        <f>'SSP2 26 (base)'!E491*'Transport demand all'!E$240</f>
        <v>1.7814969157142282</v>
      </c>
      <c r="F491" s="44">
        <f>'SSP2 26 (base)'!F491*'Transport demand all'!F$240</f>
        <v>1.7184815688047481</v>
      </c>
      <c r="G491" s="44">
        <f>'SSP2 26 (base)'!G491*'Transport demand all'!G$240</f>
        <v>1.6864974155137387</v>
      </c>
      <c r="H491" s="44">
        <f>'SSP2 26 (base)'!H491*'Transport demand all'!H$240</f>
        <v>1.6692545682893798</v>
      </c>
      <c r="I491" s="44">
        <f>'SSP2 26 (base)'!I491*'Transport demand all'!I$240</f>
        <v>1.6560312164112863</v>
      </c>
      <c r="J491" s="44">
        <f>'SSP2 26 (base)'!J491*'Transport demand all'!J$240</f>
        <v>1.640138809717937</v>
      </c>
      <c r="K491" s="44">
        <f>'SSP2 26 (base)'!K491*'Transport demand all'!K$240</f>
        <v>1.6177617261375592</v>
      </c>
      <c r="L491" s="38"/>
      <c r="M491" s="45"/>
      <c r="N491" s="45"/>
    </row>
    <row r="492" spans="1:14" ht="14.5" outlineLevel="1">
      <c r="A492" s="21" t="s">
        <v>4</v>
      </c>
      <c r="B492" s="44">
        <f>'SSP2 26 (base)'!B492*'Transport demand all'!B$240</f>
        <v>2.4500000000000002</v>
      </c>
      <c r="C492" s="44">
        <f>'SSP2 26 (base)'!C492*'Transport demand all'!C$240</f>
        <v>2.1063395835349006</v>
      </c>
      <c r="D492" s="44">
        <f>'SSP2 26 (base)'!D492*'Transport demand all'!D$240</f>
        <v>1.8994181569965189</v>
      </c>
      <c r="E492" s="44">
        <f>'SSP2 26 (base)'!E492*'Transport demand all'!E$240</f>
        <v>1.7814969157142282</v>
      </c>
      <c r="F492" s="44">
        <f>'SSP2 26 (base)'!F492*'Transport demand all'!F$240</f>
        <v>1.7184815688047481</v>
      </c>
      <c r="G492" s="44">
        <f>'SSP2 26 (base)'!G492*'Transport demand all'!G$240</f>
        <v>1.6864974155137387</v>
      </c>
      <c r="H492" s="44">
        <f>'SSP2 26 (base)'!H492*'Transport demand all'!H$240</f>
        <v>1.6692545682893798</v>
      </c>
      <c r="I492" s="44">
        <f>'SSP2 26 (base)'!I492*'Transport demand all'!I$240</f>
        <v>1.6560312164112863</v>
      </c>
      <c r="J492" s="44">
        <f>'SSP2 26 (base)'!J492*'Transport demand all'!J$240</f>
        <v>1.640138809717937</v>
      </c>
      <c r="K492" s="44">
        <f>'SSP2 26 (base)'!K492*'Transport demand all'!K$240</f>
        <v>1.6177617261375592</v>
      </c>
      <c r="L492" s="38"/>
      <c r="M492" s="45"/>
      <c r="N492" s="45"/>
    </row>
    <row r="493" spans="1:14" ht="14.5" outlineLevel="1">
      <c r="A493" s="21" t="s">
        <v>0</v>
      </c>
      <c r="B493" s="44">
        <f>'SSP2 26 (base)'!B493*'Transport demand all'!B$240</f>
        <v>2.4500000000000002</v>
      </c>
      <c r="C493" s="44">
        <f>'SSP2 26 (base)'!C493*'Transport demand all'!C$240</f>
        <v>2.1063395835349006</v>
      </c>
      <c r="D493" s="44">
        <f>'SSP2 26 (base)'!D493*'Transport demand all'!D$240</f>
        <v>1.8994181569965189</v>
      </c>
      <c r="E493" s="44">
        <f>'SSP2 26 (base)'!E493*'Transport demand all'!E$240</f>
        <v>1.7814969157142282</v>
      </c>
      <c r="F493" s="44">
        <f>'SSP2 26 (base)'!F493*'Transport demand all'!F$240</f>
        <v>1.7184815688047481</v>
      </c>
      <c r="G493" s="44">
        <f>'SSP2 26 (base)'!G493*'Transport demand all'!G$240</f>
        <v>1.6864974155137387</v>
      </c>
      <c r="H493" s="44">
        <f>'SSP2 26 (base)'!H493*'Transport demand all'!H$240</f>
        <v>1.6692545682893798</v>
      </c>
      <c r="I493" s="44">
        <f>'SSP2 26 (base)'!I493*'Transport demand all'!I$240</f>
        <v>1.6560312164112863</v>
      </c>
      <c r="J493" s="44">
        <f>'SSP2 26 (base)'!J493*'Transport demand all'!J$240</f>
        <v>1.640138809717937</v>
      </c>
      <c r="K493" s="44">
        <f>'SSP2 26 (base)'!K493*'Transport demand all'!K$240</f>
        <v>1.6177617261375592</v>
      </c>
      <c r="L493" s="38"/>
      <c r="M493" s="45"/>
      <c r="N493" s="45"/>
    </row>
    <row r="494" spans="1:14" ht="14.5" outlineLevel="1">
      <c r="A494" s="21" t="s">
        <v>1</v>
      </c>
      <c r="B494" s="44">
        <f>'SSP2 26 (base)'!B494*'Transport demand all'!B$240</f>
        <v>2.4500000000000002</v>
      </c>
      <c r="C494" s="44">
        <f>'SSP2 26 (base)'!C494*'Transport demand all'!C$240</f>
        <v>2.1063395835349006</v>
      </c>
      <c r="D494" s="44">
        <f>'SSP2 26 (base)'!D494*'Transport demand all'!D$240</f>
        <v>1.8994181569965189</v>
      </c>
      <c r="E494" s="44">
        <f>'SSP2 26 (base)'!E494*'Transport demand all'!E$240</f>
        <v>1.7814969157142282</v>
      </c>
      <c r="F494" s="44">
        <f>'SSP2 26 (base)'!F494*'Transport demand all'!F$240</f>
        <v>1.7184815688047481</v>
      </c>
      <c r="G494" s="44">
        <f>'SSP2 26 (base)'!G494*'Transport demand all'!G$240</f>
        <v>1.6864974155137387</v>
      </c>
      <c r="H494" s="44">
        <f>'SSP2 26 (base)'!H494*'Transport demand all'!H$240</f>
        <v>1.6692545682893798</v>
      </c>
      <c r="I494" s="44">
        <f>'SSP2 26 (base)'!I494*'Transport demand all'!I$240</f>
        <v>1.6560312164112863</v>
      </c>
      <c r="J494" s="44">
        <f>'SSP2 26 (base)'!J494*'Transport demand all'!J$240</f>
        <v>1.640138809717937</v>
      </c>
      <c r="K494" s="44">
        <f>'SSP2 26 (base)'!K494*'Transport demand all'!K$240</f>
        <v>1.6177617261375592</v>
      </c>
      <c r="L494" s="38"/>
      <c r="M494" s="45"/>
      <c r="N494" s="45"/>
    </row>
    <row r="495" spans="1:14" ht="14.5" outlineLevel="1">
      <c r="A495" s="21" t="s">
        <v>7</v>
      </c>
      <c r="B495" s="44">
        <f>'SSP2 26 (base)'!B495*'Transport demand all'!B$240</f>
        <v>2.4500000000000002</v>
      </c>
      <c r="C495" s="44">
        <f>'SSP2 26 (base)'!C495*'Transport demand all'!C$240</f>
        <v>2.1063395835349006</v>
      </c>
      <c r="D495" s="44">
        <f>'SSP2 26 (base)'!D495*'Transport demand all'!D$240</f>
        <v>1.8994181569965189</v>
      </c>
      <c r="E495" s="44">
        <f>'SSP2 26 (base)'!E495*'Transport demand all'!E$240</f>
        <v>1.7814969157142282</v>
      </c>
      <c r="F495" s="44">
        <f>'SSP2 26 (base)'!F495*'Transport demand all'!F$240</f>
        <v>1.7184815688047481</v>
      </c>
      <c r="G495" s="44">
        <f>'SSP2 26 (base)'!G495*'Transport demand all'!G$240</f>
        <v>1.6864974155137387</v>
      </c>
      <c r="H495" s="44">
        <f>'SSP2 26 (base)'!H495*'Transport demand all'!H$240</f>
        <v>1.6692545682893798</v>
      </c>
      <c r="I495" s="44">
        <f>'SSP2 26 (base)'!I495*'Transport demand all'!I$240</f>
        <v>1.6560312164112863</v>
      </c>
      <c r="J495" s="44">
        <f>'SSP2 26 (base)'!J495*'Transport demand all'!J$240</f>
        <v>1.640138809717937</v>
      </c>
      <c r="K495" s="44">
        <f>'SSP2 26 (base)'!K495*'Transport demand all'!K$240</f>
        <v>1.6177617261375592</v>
      </c>
      <c r="L495" s="38"/>
      <c r="M495" s="45"/>
      <c r="N495" s="45"/>
    </row>
    <row r="496" spans="1:14" ht="14.5" outlineLevel="1">
      <c r="A496" s="21" t="s">
        <v>8</v>
      </c>
      <c r="B496" s="44">
        <f>'SSP2 26 (base)'!B496*'Transport demand all'!B$240</f>
        <v>2.4500000000000002</v>
      </c>
      <c r="C496" s="44">
        <f>'SSP2 26 (base)'!C496*'Transport demand all'!C$240</f>
        <v>2.1063395835349006</v>
      </c>
      <c r="D496" s="44">
        <f>'SSP2 26 (base)'!D496*'Transport demand all'!D$240</f>
        <v>1.8994181569965189</v>
      </c>
      <c r="E496" s="44">
        <f>'SSP2 26 (base)'!E496*'Transport demand all'!E$240</f>
        <v>1.7814969157142282</v>
      </c>
      <c r="F496" s="44">
        <f>'SSP2 26 (base)'!F496*'Transport demand all'!F$240</f>
        <v>1.7184815688047481</v>
      </c>
      <c r="G496" s="44">
        <f>'SSP2 26 (base)'!G496*'Transport demand all'!G$240</f>
        <v>1.6864974155137387</v>
      </c>
      <c r="H496" s="44">
        <f>'SSP2 26 (base)'!H496*'Transport demand all'!H$240</f>
        <v>1.6692545682893798</v>
      </c>
      <c r="I496" s="44">
        <f>'SSP2 26 (base)'!I496*'Transport demand all'!I$240</f>
        <v>1.6560312164112863</v>
      </c>
      <c r="J496" s="44">
        <f>'SSP2 26 (base)'!J496*'Transport demand all'!J$240</f>
        <v>1.640138809717937</v>
      </c>
      <c r="K496" s="44">
        <f>'SSP2 26 (base)'!K496*'Transport demand all'!K$240</f>
        <v>1.6177617261375592</v>
      </c>
      <c r="L496" s="38"/>
      <c r="M496" s="45"/>
      <c r="N496" s="45"/>
    </row>
    <row r="497" spans="1:14" ht="14.5" outlineLevel="1">
      <c r="A497" s="16"/>
      <c r="B497" s="2"/>
      <c r="C497" s="2"/>
      <c r="D497" s="2"/>
      <c r="E497" s="2"/>
      <c r="F497" s="2"/>
      <c r="G497" s="2"/>
      <c r="H497" s="2"/>
      <c r="I497" s="2"/>
      <c r="J497" s="2"/>
      <c r="K497" s="2"/>
      <c r="L497" s="38"/>
      <c r="M497" s="45"/>
      <c r="N497" s="45"/>
    </row>
    <row r="498" spans="1:14" ht="14.5" outlineLevel="1">
      <c r="A498" s="16"/>
      <c r="B498" s="2" t="s">
        <v>239</v>
      </c>
      <c r="C498" s="2"/>
      <c r="D498" s="2"/>
      <c r="E498" s="2"/>
      <c r="F498" s="2"/>
      <c r="G498" s="2"/>
      <c r="H498" s="2"/>
      <c r="I498" s="2"/>
      <c r="J498" s="2"/>
      <c r="K498" s="2"/>
      <c r="L498" s="38"/>
      <c r="M498" s="45"/>
      <c r="N498" s="45"/>
    </row>
    <row r="499" spans="1:14" ht="14.5" outlineLevel="1">
      <c r="A499" s="16" t="s">
        <v>228</v>
      </c>
      <c r="B499" s="4">
        <v>2010</v>
      </c>
      <c r="C499" s="4">
        <v>2020</v>
      </c>
      <c r="D499" s="4">
        <v>2030</v>
      </c>
      <c r="E499" s="4">
        <v>2040</v>
      </c>
      <c r="F499" s="4">
        <v>2050</v>
      </c>
      <c r="G499" s="4">
        <v>2060</v>
      </c>
      <c r="H499" s="4">
        <v>2070</v>
      </c>
      <c r="I499" s="4">
        <v>2080</v>
      </c>
      <c r="J499" s="4">
        <v>2090</v>
      </c>
      <c r="K499" s="4">
        <v>2100</v>
      </c>
      <c r="L499" s="38"/>
      <c r="M499" s="45"/>
      <c r="N499" s="45"/>
    </row>
    <row r="500" spans="1:14" ht="14.5" outlineLevel="1">
      <c r="A500" s="16" t="s">
        <v>229</v>
      </c>
      <c r="B500" s="2">
        <f>'Transport demand all'!B223*'SSP2 26 (base)'!B$500</f>
        <v>9.7316193053676142E-2</v>
      </c>
      <c r="C500" s="2">
        <f>'Transport demand all'!C223*'SSP2 26 (base)'!C$500</f>
        <v>9.7316193053676142E-2</v>
      </c>
      <c r="D500" s="2">
        <f>'Transport demand all'!D223*'SSP2 26 (base)'!D$500</f>
        <v>0.12164524131709517</v>
      </c>
      <c r="E500" s="2">
        <f>'Transport demand all'!E223*'SSP2 26 (base)'!E$500</f>
        <v>0.14597428958051423</v>
      </c>
      <c r="F500" s="2">
        <f>'Transport demand all'!F223*'SSP2 26 (base)'!F$500</f>
        <v>0.14597428958051423</v>
      </c>
      <c r="G500" s="2">
        <f>'Transport demand all'!G223*'SSP2 26 (base)'!G$500</f>
        <v>0.14597428958051423</v>
      </c>
      <c r="H500" s="2">
        <f>'Transport demand all'!H223*'SSP2 26 (base)'!H$500</f>
        <v>0.14597428958051423</v>
      </c>
      <c r="I500" s="2">
        <f>'Transport demand all'!I223*'SSP2 26 (base)'!I$500</f>
        <v>0.14597428958051423</v>
      </c>
      <c r="J500" s="2">
        <f>'Transport demand all'!J223*'SSP2 26 (base)'!J$500</f>
        <v>0.14597428958051423</v>
      </c>
      <c r="K500" s="2">
        <f>'Transport demand all'!K223*'SSP2 26 (base)'!K$500</f>
        <v>0.14597428958051423</v>
      </c>
      <c r="L500" s="2" t="s">
        <v>232</v>
      </c>
      <c r="M500" s="45"/>
      <c r="N500" s="45"/>
    </row>
    <row r="501" spans="1:14" ht="14.5" outlineLevel="1">
      <c r="A501" s="16" t="s">
        <v>230</v>
      </c>
      <c r="B501" s="2">
        <f>'[7]Number of aircrafts'!K34</f>
        <v>0.69639903773868594</v>
      </c>
      <c r="C501" s="14">
        <f>B501</f>
        <v>0.69639903773868594</v>
      </c>
      <c r="D501" s="14">
        <f t="shared" ref="D501:K502" si="110">C501</f>
        <v>0.69639903773868594</v>
      </c>
      <c r="E501" s="14">
        <f t="shared" si="110"/>
        <v>0.69639903773868594</v>
      </c>
      <c r="F501" s="14">
        <f t="shared" si="110"/>
        <v>0.69639903773868594</v>
      </c>
      <c r="G501" s="14">
        <f t="shared" si="110"/>
        <v>0.69639903773868594</v>
      </c>
      <c r="H501" s="14">
        <f t="shared" si="110"/>
        <v>0.69639903773868594</v>
      </c>
      <c r="I501" s="14">
        <f t="shared" si="110"/>
        <v>0.69639903773868594</v>
      </c>
      <c r="J501" s="14">
        <f t="shared" si="110"/>
        <v>0.69639903773868594</v>
      </c>
      <c r="K501" s="14">
        <f t="shared" si="110"/>
        <v>0.69639903773868594</v>
      </c>
      <c r="L501" s="38"/>
      <c r="M501" s="45"/>
      <c r="N501" s="45"/>
    </row>
    <row r="502" spans="1:14" ht="14.5" outlineLevel="1">
      <c r="A502" s="16" t="s">
        <v>231</v>
      </c>
      <c r="B502" s="2">
        <f>'[7]Number of aircrafts'!K35</f>
        <v>0.20628476920763794</v>
      </c>
      <c r="C502" s="2">
        <f>B502</f>
        <v>0.20628476920763794</v>
      </c>
      <c r="D502" s="2">
        <f t="shared" si="110"/>
        <v>0.20628476920763794</v>
      </c>
      <c r="E502" s="2">
        <f t="shared" si="110"/>
        <v>0.20628476920763794</v>
      </c>
      <c r="F502" s="2">
        <f t="shared" si="110"/>
        <v>0.20628476920763794</v>
      </c>
      <c r="G502" s="2">
        <f t="shared" si="110"/>
        <v>0.20628476920763794</v>
      </c>
      <c r="H502" s="2">
        <f t="shared" si="110"/>
        <v>0.20628476920763794</v>
      </c>
      <c r="I502" s="2">
        <f t="shared" si="110"/>
        <v>0.20628476920763794</v>
      </c>
      <c r="J502" s="2">
        <f t="shared" si="110"/>
        <v>0.20628476920763794</v>
      </c>
      <c r="K502" s="2">
        <f t="shared" si="110"/>
        <v>0.20628476920763794</v>
      </c>
      <c r="L502" s="38"/>
      <c r="M502" s="45"/>
      <c r="N502" s="45"/>
    </row>
    <row r="503" spans="1:14" ht="14.5" outlineLevel="1">
      <c r="A503" s="16"/>
      <c r="B503" s="2"/>
      <c r="C503" s="2"/>
      <c r="D503" s="2"/>
      <c r="E503" s="2"/>
      <c r="F503" s="2"/>
      <c r="G503" s="2"/>
      <c r="H503" s="2"/>
      <c r="I503" s="2"/>
      <c r="J503" s="2"/>
      <c r="K503" s="2"/>
      <c r="L503" s="38"/>
      <c r="M503" s="45"/>
      <c r="N503" s="45"/>
    </row>
    <row r="504" spans="1:14" ht="14.5" outlineLevel="1">
      <c r="A504" t="s">
        <v>233</v>
      </c>
      <c r="L504" s="38"/>
      <c r="M504" s="45"/>
      <c r="N504" s="45"/>
    </row>
    <row r="505" spans="1:14" ht="14.5" outlineLevel="1">
      <c r="A505" t="s">
        <v>26</v>
      </c>
      <c r="K505" s="16"/>
      <c r="L505" s="38"/>
      <c r="M505" s="45"/>
      <c r="N505" s="45"/>
    </row>
    <row r="506" spans="1:14" ht="14.5" outlineLevel="1">
      <c r="B506" s="4">
        <v>2010</v>
      </c>
      <c r="C506" s="4">
        <v>2020</v>
      </c>
      <c r="D506" s="4">
        <v>2030</v>
      </c>
      <c r="E506" s="4">
        <v>2040</v>
      </c>
      <c r="F506" s="4">
        <v>2050</v>
      </c>
      <c r="G506" s="4">
        <v>2060</v>
      </c>
      <c r="H506" s="4">
        <v>2070</v>
      </c>
      <c r="I506" s="4">
        <v>2080</v>
      </c>
      <c r="J506" s="4">
        <v>2090</v>
      </c>
      <c r="K506" s="4">
        <v>2100</v>
      </c>
      <c r="L506" s="38"/>
      <c r="M506" s="45"/>
      <c r="N506" s="45"/>
    </row>
    <row r="507" spans="1:14" ht="14.5" outlineLevel="1">
      <c r="A507" s="4" t="s">
        <v>5</v>
      </c>
      <c r="B507" s="1">
        <f>B$500*B384</f>
        <v>5.53571931744687</v>
      </c>
      <c r="C507" s="1">
        <f t="shared" ref="C507:J507" si="111">C$500*C384</f>
        <v>6.0358848285643205</v>
      </c>
      <c r="D507" s="1">
        <f t="shared" si="111"/>
        <v>8.8342849160695831</v>
      </c>
      <c r="E507" s="1">
        <f t="shared" si="111"/>
        <v>14.188267349256879</v>
      </c>
      <c r="F507" s="1">
        <f t="shared" si="111"/>
        <v>18.423344413441118</v>
      </c>
      <c r="G507" s="1">
        <f t="shared" si="111"/>
        <v>28.407973779186527</v>
      </c>
      <c r="H507" s="1">
        <f t="shared" si="111"/>
        <v>40.821025156285437</v>
      </c>
      <c r="I507" s="1">
        <f t="shared" si="111"/>
        <v>58.398083545144907</v>
      </c>
      <c r="J507" s="1">
        <f t="shared" si="111"/>
        <v>123.8745902467203</v>
      </c>
      <c r="K507" s="1">
        <f>K$500*K384</f>
        <v>238.43395607912521</v>
      </c>
      <c r="L507" s="38"/>
      <c r="M507" s="45"/>
      <c r="N507" s="45"/>
    </row>
    <row r="508" spans="1:14" ht="14.5" outlineLevel="1">
      <c r="A508" s="4" t="s">
        <v>6</v>
      </c>
      <c r="B508" s="1">
        <f t="shared" ref="B508:K516" si="112">B$500*B385</f>
        <v>10.177129522305215</v>
      </c>
      <c r="C508" s="1">
        <f t="shared" si="112"/>
        <v>21.009715903762029</v>
      </c>
      <c r="D508" s="1">
        <f t="shared" si="112"/>
        <v>48.998854456059291</v>
      </c>
      <c r="E508" s="1">
        <f t="shared" si="112"/>
        <v>95.751761128908853</v>
      </c>
      <c r="F508" s="1">
        <f t="shared" si="112"/>
        <v>132.24051206860645</v>
      </c>
      <c r="G508" s="1">
        <f t="shared" si="112"/>
        <v>170.29596323297261</v>
      </c>
      <c r="H508" s="1">
        <f t="shared" si="112"/>
        <v>218.96438187458045</v>
      </c>
      <c r="I508" s="1">
        <f t="shared" si="112"/>
        <v>268.14103022895915</v>
      </c>
      <c r="J508" s="1">
        <f t="shared" si="112"/>
        <v>359.01306484449202</v>
      </c>
      <c r="K508" s="1">
        <f t="shared" si="112"/>
        <v>482.80052716790999</v>
      </c>
      <c r="L508" s="38"/>
      <c r="M508" s="45"/>
      <c r="N508" s="45"/>
    </row>
    <row r="509" spans="1:14" ht="14.5" outlineLevel="1">
      <c r="A509" s="4" t="s">
        <v>11</v>
      </c>
      <c r="B509" s="1">
        <f t="shared" si="112"/>
        <v>183.89821805112186</v>
      </c>
      <c r="C509" s="1">
        <f t="shared" si="112"/>
        <v>271.81300881792197</v>
      </c>
      <c r="D509" s="1">
        <f t="shared" si="112"/>
        <v>481.51278878026</v>
      </c>
      <c r="E509" s="1">
        <f t="shared" si="112"/>
        <v>791.27109773993868</v>
      </c>
      <c r="F509" s="1">
        <f t="shared" si="112"/>
        <v>1070.7051815737832</v>
      </c>
      <c r="G509" s="1">
        <f t="shared" si="112"/>
        <v>1404.7813143742335</v>
      </c>
      <c r="H509" s="1">
        <f t="shared" si="112"/>
        <v>1814.5623871336682</v>
      </c>
      <c r="I509" s="1">
        <f t="shared" si="112"/>
        <v>2189.6143437077135</v>
      </c>
      <c r="J509" s="1">
        <f t="shared" si="112"/>
        <v>2189.6143437077135</v>
      </c>
      <c r="K509" s="1">
        <f t="shared" si="112"/>
        <v>2189.6143437077135</v>
      </c>
      <c r="L509" s="38"/>
      <c r="M509" s="45"/>
      <c r="N509" s="45"/>
    </row>
    <row r="510" spans="1:14" ht="14.5" outlineLevel="1">
      <c r="A510" s="4" t="s">
        <v>2</v>
      </c>
      <c r="B510" s="1">
        <f t="shared" si="112"/>
        <v>34.307160989458303</v>
      </c>
      <c r="C510" s="1">
        <f t="shared" si="112"/>
        <v>42.496266848291974</v>
      </c>
      <c r="D510" s="1">
        <f t="shared" si="112"/>
        <v>73.828593220626558</v>
      </c>
      <c r="E510" s="1">
        <f t="shared" si="112"/>
        <v>127.5244821506349</v>
      </c>
      <c r="F510" s="1">
        <f t="shared" si="112"/>
        <v>186.26007961071707</v>
      </c>
      <c r="G510" s="1">
        <f t="shared" si="112"/>
        <v>255.68876391125386</v>
      </c>
      <c r="H510" s="1">
        <f t="shared" si="112"/>
        <v>354.02171665187421</v>
      </c>
      <c r="I510" s="1">
        <f t="shared" si="112"/>
        <v>447.72345448124878</v>
      </c>
      <c r="J510" s="1">
        <f t="shared" si="112"/>
        <v>557.25203458047577</v>
      </c>
      <c r="K510" s="1">
        <f t="shared" si="112"/>
        <v>693.12693217138099</v>
      </c>
      <c r="L510" s="38"/>
      <c r="M510" s="45"/>
      <c r="N510" s="45"/>
    </row>
    <row r="511" spans="1:14" ht="14.5" outlineLevel="1">
      <c r="A511" s="4" t="s">
        <v>3</v>
      </c>
      <c r="B511" s="1">
        <f t="shared" si="112"/>
        <v>31.654966492156451</v>
      </c>
      <c r="C511" s="1">
        <f t="shared" si="112"/>
        <v>40.068089805527144</v>
      </c>
      <c r="D511" s="1">
        <f t="shared" si="112"/>
        <v>64.367084156466362</v>
      </c>
      <c r="E511" s="1">
        <f t="shared" si="112"/>
        <v>104.4879604185097</v>
      </c>
      <c r="F511" s="1">
        <f t="shared" si="112"/>
        <v>141.56907327824763</v>
      </c>
      <c r="G511" s="1">
        <f t="shared" si="112"/>
        <v>166.34560886383164</v>
      </c>
      <c r="H511" s="1">
        <f t="shared" si="112"/>
        <v>245.96191530268982</v>
      </c>
      <c r="I511" s="1">
        <f t="shared" si="112"/>
        <v>379.80640113914473</v>
      </c>
      <c r="J511" s="1">
        <f t="shared" si="112"/>
        <v>586.2787233932537</v>
      </c>
      <c r="K511" s="1">
        <f t="shared" si="112"/>
        <v>899.1913718836887</v>
      </c>
      <c r="L511" s="38"/>
      <c r="M511" s="45"/>
      <c r="N511" s="45"/>
    </row>
    <row r="512" spans="1:14" ht="14.5" outlineLevel="1">
      <c r="A512" s="4" t="s">
        <v>4</v>
      </c>
      <c r="B512" s="1">
        <f t="shared" si="112"/>
        <v>33.75171227623985</v>
      </c>
      <c r="C512" s="1">
        <f t="shared" si="112"/>
        <v>37.376310279146267</v>
      </c>
      <c r="D512" s="1">
        <f t="shared" si="112"/>
        <v>52.933625069891853</v>
      </c>
      <c r="E512" s="1">
        <f t="shared" si="112"/>
        <v>76.19688384913438</v>
      </c>
      <c r="F512" s="1">
        <f t="shared" si="112"/>
        <v>91.478253382300906</v>
      </c>
      <c r="G512" s="1">
        <f t="shared" si="112"/>
        <v>119.32641281101796</v>
      </c>
      <c r="H512" s="1">
        <f t="shared" si="112"/>
        <v>155.83501534970378</v>
      </c>
      <c r="I512" s="1">
        <f t="shared" si="112"/>
        <v>175.16914749661709</v>
      </c>
      <c r="J512" s="1">
        <f t="shared" si="112"/>
        <v>204.36400541271991</v>
      </c>
      <c r="K512" s="1">
        <f t="shared" si="112"/>
        <v>254.1031157145139</v>
      </c>
      <c r="L512" s="38"/>
      <c r="M512" s="45"/>
      <c r="N512" s="45"/>
    </row>
    <row r="513" spans="1:14" ht="14.5" outlineLevel="1">
      <c r="A513" s="4" t="s">
        <v>0</v>
      </c>
      <c r="B513" s="1">
        <f t="shared" si="112"/>
        <v>571.57153368321042</v>
      </c>
      <c r="C513" s="1">
        <f t="shared" si="112"/>
        <v>761.04928674684788</v>
      </c>
      <c r="D513" s="1">
        <f t="shared" si="112"/>
        <v>1247.6729539539292</v>
      </c>
      <c r="E513" s="1">
        <f t="shared" si="112"/>
        <v>1915.2398059890006</v>
      </c>
      <c r="F513" s="1">
        <f t="shared" si="112"/>
        <v>2189.6143437077135</v>
      </c>
      <c r="G513" s="1">
        <f t="shared" si="112"/>
        <v>2189.6143437077135</v>
      </c>
      <c r="H513" s="1">
        <f t="shared" si="112"/>
        <v>2189.6143437077135</v>
      </c>
      <c r="I513" s="1">
        <f t="shared" si="112"/>
        <v>2189.6143437077135</v>
      </c>
      <c r="J513" s="1">
        <f t="shared" si="112"/>
        <v>2189.6143437077135</v>
      </c>
      <c r="K513" s="1">
        <f t="shared" si="112"/>
        <v>2189.6143437077135</v>
      </c>
      <c r="L513" s="38"/>
      <c r="M513" s="45"/>
      <c r="N513" s="45"/>
    </row>
    <row r="514" spans="1:14" ht="14.5" outlineLevel="1">
      <c r="A514" s="4" t="s">
        <v>1</v>
      </c>
      <c r="B514" s="1">
        <f t="shared" si="112"/>
        <v>336.58289727127686</v>
      </c>
      <c r="C514" s="1">
        <f t="shared" si="112"/>
        <v>432.71590272605937</v>
      </c>
      <c r="D514" s="1">
        <f t="shared" si="112"/>
        <v>687.75541309673986</v>
      </c>
      <c r="E514" s="1">
        <f t="shared" si="112"/>
        <v>1020.3649199801775</v>
      </c>
      <c r="F514" s="1">
        <f t="shared" si="112"/>
        <v>1257.269738299939</v>
      </c>
      <c r="G514" s="1">
        <f t="shared" si="112"/>
        <v>1498.5180160809468</v>
      </c>
      <c r="H514" s="1">
        <f t="shared" si="112"/>
        <v>1780.4316949749677</v>
      </c>
      <c r="I514" s="1">
        <f t="shared" si="112"/>
        <v>2089.5601606382943</v>
      </c>
      <c r="J514" s="1">
        <f t="shared" si="112"/>
        <v>2189.6143437077135</v>
      </c>
      <c r="K514" s="1">
        <f t="shared" si="112"/>
        <v>2189.6143437077135</v>
      </c>
      <c r="L514" s="38"/>
      <c r="M514" s="45"/>
      <c r="N514" s="45"/>
    </row>
    <row r="515" spans="1:14" ht="14.5" outlineLevel="1">
      <c r="A515" s="4" t="s">
        <v>7</v>
      </c>
      <c r="B515" s="1">
        <f t="shared" si="112"/>
        <v>110.66119722377969</v>
      </c>
      <c r="C515" s="1">
        <f t="shared" si="112"/>
        <v>172.7100281091617</v>
      </c>
      <c r="D515" s="1">
        <f t="shared" si="112"/>
        <v>309.95609702996444</v>
      </c>
      <c r="E515" s="1">
        <f t="shared" si="112"/>
        <v>494.13839742009304</v>
      </c>
      <c r="F515" s="1">
        <f t="shared" si="112"/>
        <v>649.82869857836624</v>
      </c>
      <c r="G515" s="1">
        <f t="shared" si="112"/>
        <v>794.61860876068386</v>
      </c>
      <c r="H515" s="1">
        <f t="shared" si="112"/>
        <v>957.24483828859957</v>
      </c>
      <c r="I515" s="1">
        <f t="shared" si="112"/>
        <v>1201.5078388730165</v>
      </c>
      <c r="J515" s="1">
        <f t="shared" si="112"/>
        <v>1486.0091213606931</v>
      </c>
      <c r="K515" s="1">
        <f t="shared" si="112"/>
        <v>1817.3772759460198</v>
      </c>
      <c r="L515" s="38"/>
      <c r="M515" s="45"/>
      <c r="N515" s="45"/>
    </row>
    <row r="516" spans="1:14" ht="14.5" outlineLevel="1">
      <c r="A516" s="4" t="s">
        <v>8</v>
      </c>
      <c r="B516" s="1">
        <f t="shared" si="112"/>
        <v>6.518869745941049</v>
      </c>
      <c r="C516" s="1">
        <f t="shared" si="112"/>
        <v>8.875590053129903</v>
      </c>
      <c r="D516" s="1">
        <f t="shared" si="112"/>
        <v>15.838963707270224</v>
      </c>
      <c r="E516" s="1">
        <f t="shared" si="112"/>
        <v>30.561848640640068</v>
      </c>
      <c r="F516" s="1">
        <f t="shared" si="112"/>
        <v>49.022748409639902</v>
      </c>
      <c r="G516" s="1">
        <f t="shared" si="112"/>
        <v>131.79473607115335</v>
      </c>
      <c r="H516" s="1">
        <f t="shared" si="112"/>
        <v>283.19469480707869</v>
      </c>
      <c r="I516" s="1">
        <f t="shared" si="112"/>
        <v>481.84686105585922</v>
      </c>
      <c r="J516" s="1">
        <f t="shared" si="112"/>
        <v>815.25136079592096</v>
      </c>
      <c r="K516" s="1">
        <f t="shared" si="112"/>
        <v>1346.0145870819777</v>
      </c>
      <c r="L516" s="38"/>
      <c r="M516" s="45"/>
      <c r="N516" s="45"/>
    </row>
    <row r="517" spans="1:14" ht="14.5" outlineLevel="1">
      <c r="A517" s="16"/>
      <c r="B517" s="2"/>
      <c r="C517" s="2"/>
      <c r="D517" s="2"/>
      <c r="E517" s="2"/>
      <c r="F517" s="2"/>
      <c r="G517" s="2"/>
      <c r="H517" s="2"/>
      <c r="I517" s="2"/>
      <c r="J517" s="2"/>
      <c r="K517" s="2"/>
      <c r="L517" s="38"/>
      <c r="M517" s="45"/>
      <c r="N517" s="45"/>
    </row>
    <row r="518" spans="1:14" ht="14.5" outlineLevel="1">
      <c r="A518" t="s">
        <v>234</v>
      </c>
      <c r="L518" s="38"/>
      <c r="M518" s="45"/>
      <c r="N518" s="45"/>
    </row>
    <row r="519" spans="1:14" ht="14.5" outlineLevel="1">
      <c r="A519" t="s">
        <v>26</v>
      </c>
      <c r="K519" s="16"/>
      <c r="L519" s="38"/>
      <c r="M519" s="45"/>
      <c r="N519" s="45"/>
    </row>
    <row r="520" spans="1:14" ht="14.5" outlineLevel="1">
      <c r="B520" s="4">
        <v>2010</v>
      </c>
      <c r="C520" s="4">
        <v>2020</v>
      </c>
      <c r="D520" s="4">
        <v>2030</v>
      </c>
      <c r="E520" s="4">
        <v>2040</v>
      </c>
      <c r="F520" s="4">
        <v>2050</v>
      </c>
      <c r="G520" s="4">
        <v>2060</v>
      </c>
      <c r="H520" s="4">
        <v>2070</v>
      </c>
      <c r="I520" s="4">
        <v>2080</v>
      </c>
      <c r="J520" s="4">
        <v>2090</v>
      </c>
      <c r="K520" s="4">
        <v>2100</v>
      </c>
      <c r="L520" s="38"/>
      <c r="M520" s="45"/>
      <c r="N520" s="45"/>
    </row>
    <row r="521" spans="1:14" ht="14.5" outlineLevel="1">
      <c r="A521" s="4" t="s">
        <v>5</v>
      </c>
      <c r="B521" s="1">
        <f>B$501*B384</f>
        <v>39.613855463243787</v>
      </c>
      <c r="C521" s="1">
        <f t="shared" ref="C521:K521" si="113">C$501*C384</f>
        <v>43.193062270687975</v>
      </c>
      <c r="D521" s="1">
        <f t="shared" si="113"/>
        <v>50.574830943227866</v>
      </c>
      <c r="E521" s="1">
        <f t="shared" si="113"/>
        <v>67.687917903870783</v>
      </c>
      <c r="F521" s="1">
        <f t="shared" si="113"/>
        <v>87.892185386332841</v>
      </c>
      <c r="G521" s="1">
        <f t="shared" si="113"/>
        <v>135.52582212102195</v>
      </c>
      <c r="H521" s="1">
        <f t="shared" si="113"/>
        <v>194.74472333474964</v>
      </c>
      <c r="I521" s="1">
        <f t="shared" si="113"/>
        <v>278.599534914613</v>
      </c>
      <c r="J521" s="1">
        <f t="shared" si="113"/>
        <v>590.96807866640586</v>
      </c>
      <c r="K521" s="1">
        <f t="shared" si="113"/>
        <v>1137.4960484815122</v>
      </c>
      <c r="L521" s="38"/>
      <c r="M521" s="45"/>
      <c r="N521" s="45"/>
    </row>
    <row r="522" spans="1:14" ht="14.5" outlineLevel="1">
      <c r="A522" s="4" t="s">
        <v>6</v>
      </c>
      <c r="B522" s="1">
        <f t="shared" ref="B522:K530" si="114">B$501*B385</f>
        <v>72.827994847334381</v>
      </c>
      <c r="C522" s="1">
        <f t="shared" si="114"/>
        <v>150.34646834646546</v>
      </c>
      <c r="D522" s="1">
        <f t="shared" si="114"/>
        <v>280.510398302792</v>
      </c>
      <c r="E522" s="1">
        <f t="shared" si="114"/>
        <v>456.80259519384424</v>
      </c>
      <c r="F522" s="1">
        <f t="shared" si="114"/>
        <v>630.8793529277898</v>
      </c>
      <c r="G522" s="1">
        <f t="shared" si="114"/>
        <v>812.43036199749804</v>
      </c>
      <c r="H522" s="1">
        <f t="shared" si="114"/>
        <v>1044.6126182542428</v>
      </c>
      <c r="I522" s="1">
        <f t="shared" si="114"/>
        <v>1279.2194842415156</v>
      </c>
      <c r="J522" s="1">
        <f t="shared" si="114"/>
        <v>1712.7423850582989</v>
      </c>
      <c r="K522" s="1">
        <f t="shared" si="114"/>
        <v>2303.2948028427622</v>
      </c>
      <c r="L522" s="38"/>
      <c r="M522" s="45"/>
      <c r="N522" s="45"/>
    </row>
    <row r="523" spans="1:14" ht="14.5" outlineLevel="1">
      <c r="A523" s="4" t="s">
        <v>11</v>
      </c>
      <c r="B523" s="1">
        <f t="shared" si="114"/>
        <v>1315.9838879231884</v>
      </c>
      <c r="C523" s="1">
        <f t="shared" si="114"/>
        <v>1945.1060696676864</v>
      </c>
      <c r="D523" s="1">
        <f t="shared" si="114"/>
        <v>2756.5816725320597</v>
      </c>
      <c r="E523" s="1">
        <f t="shared" si="114"/>
        <v>3774.9142855228124</v>
      </c>
      <c r="F523" s="1">
        <f t="shared" si="114"/>
        <v>5108.009501485124</v>
      </c>
      <c r="G523" s="1">
        <f t="shared" si="114"/>
        <v>6701.7853512067522</v>
      </c>
      <c r="H523" s="1">
        <f t="shared" si="114"/>
        <v>8656.726495796438</v>
      </c>
      <c r="I523" s="1">
        <f t="shared" si="114"/>
        <v>10445.98556608029</v>
      </c>
      <c r="J523" s="1">
        <f t="shared" si="114"/>
        <v>10445.98556608029</v>
      </c>
      <c r="K523" s="1">
        <f t="shared" si="114"/>
        <v>10445.98556608029</v>
      </c>
      <c r="L523" s="38"/>
      <c r="M523" s="45"/>
      <c r="N523" s="45"/>
    </row>
    <row r="524" spans="1:14" ht="14.5" outlineLevel="1">
      <c r="A524" s="4" t="s">
        <v>2</v>
      </c>
      <c r="B524" s="1">
        <f t="shared" si="114"/>
        <v>245.50358117099034</v>
      </c>
      <c r="C524" s="1">
        <f t="shared" si="114"/>
        <v>304.10518960923349</v>
      </c>
      <c r="D524" s="1">
        <f t="shared" si="114"/>
        <v>422.65657677823049</v>
      </c>
      <c r="E524" s="1">
        <f t="shared" si="114"/>
        <v>608.38060533148257</v>
      </c>
      <c r="F524" s="1">
        <f t="shared" si="114"/>
        <v>888.59031671115099</v>
      </c>
      <c r="G524" s="1">
        <f t="shared" si="114"/>
        <v>1219.813500446453</v>
      </c>
      <c r="H524" s="1">
        <f t="shared" si="114"/>
        <v>1688.9301775226659</v>
      </c>
      <c r="I524" s="1">
        <f t="shared" si="114"/>
        <v>2135.9527336614128</v>
      </c>
      <c r="J524" s="1">
        <f t="shared" si="114"/>
        <v>2658.4803514027226</v>
      </c>
      <c r="K524" s="1">
        <f t="shared" si="114"/>
        <v>3306.698254754519</v>
      </c>
      <c r="L524" s="38"/>
      <c r="M524" s="45"/>
      <c r="N524" s="45"/>
    </row>
    <row r="525" spans="1:14" ht="14.5" outlineLevel="1">
      <c r="A525" s="4" t="s">
        <v>3</v>
      </c>
      <c r="B525" s="1">
        <f t="shared" si="114"/>
        <v>226.52435851687238</v>
      </c>
      <c r="C525" s="1">
        <f t="shared" si="114"/>
        <v>286.72904589687192</v>
      </c>
      <c r="D525" s="1">
        <f t="shared" si="114"/>
        <v>368.49099054981917</v>
      </c>
      <c r="E525" s="1">
        <f t="shared" si="114"/>
        <v>498.48035088804659</v>
      </c>
      <c r="F525" s="1">
        <f t="shared" si="114"/>
        <v>675.38308758235962</v>
      </c>
      <c r="G525" s="1">
        <f t="shared" si="114"/>
        <v>793.58442009017858</v>
      </c>
      <c r="H525" s="1">
        <f t="shared" si="114"/>
        <v>1173.4096574772586</v>
      </c>
      <c r="I525" s="1">
        <f t="shared" si="114"/>
        <v>1811.9410825041673</v>
      </c>
      <c r="J525" s="1">
        <f t="shared" si="114"/>
        <v>2796.9578751916597</v>
      </c>
      <c r="K525" s="1">
        <f t="shared" si="114"/>
        <v>4289.7691636124882</v>
      </c>
      <c r="L525" s="38"/>
      <c r="M525" s="45"/>
      <c r="N525" s="45"/>
    </row>
    <row r="526" spans="1:14" ht="14.5" outlineLevel="1">
      <c r="A526" s="4" t="s">
        <v>4</v>
      </c>
      <c r="B526" s="1">
        <f t="shared" si="114"/>
        <v>241.52876529235061</v>
      </c>
      <c r="C526" s="1">
        <f t="shared" si="114"/>
        <v>267.46655100105943</v>
      </c>
      <c r="D526" s="1">
        <f t="shared" si="114"/>
        <v>303.03631415060227</v>
      </c>
      <c r="E526" s="1">
        <f t="shared" si="114"/>
        <v>363.51220988101261</v>
      </c>
      <c r="F526" s="1">
        <f t="shared" si="114"/>
        <v>436.41498658784309</v>
      </c>
      <c r="G526" s="1">
        <f t="shared" si="114"/>
        <v>569.27010432592499</v>
      </c>
      <c r="H526" s="1">
        <f t="shared" si="114"/>
        <v>743.44156801441011</v>
      </c>
      <c r="I526" s="1">
        <f t="shared" si="114"/>
        <v>835.6788452864231</v>
      </c>
      <c r="J526" s="1">
        <f t="shared" si="114"/>
        <v>974.95865283416038</v>
      </c>
      <c r="K526" s="1">
        <f t="shared" si="114"/>
        <v>1212.2488540859531</v>
      </c>
      <c r="L526" s="38"/>
      <c r="M526" s="45"/>
      <c r="N526" s="45"/>
    </row>
    <row r="527" spans="1:14" ht="14.5" outlineLevel="1">
      <c r="A527" s="4" t="s">
        <v>0</v>
      </c>
      <c r="B527" s="1">
        <f t="shared" si="114"/>
        <v>4090.1915042676092</v>
      </c>
      <c r="C527" s="1">
        <f t="shared" si="114"/>
        <v>5446.1027947311131</v>
      </c>
      <c r="D527" s="1">
        <f t="shared" si="114"/>
        <v>7142.7228483289146</v>
      </c>
      <c r="E527" s="1">
        <f t="shared" si="114"/>
        <v>9137.0279092463534</v>
      </c>
      <c r="F527" s="1">
        <f t="shared" si="114"/>
        <v>10445.98556608029</v>
      </c>
      <c r="G527" s="1">
        <f t="shared" si="114"/>
        <v>10445.98556608029</v>
      </c>
      <c r="H527" s="1">
        <f t="shared" si="114"/>
        <v>10445.98556608029</v>
      </c>
      <c r="I527" s="1">
        <f t="shared" si="114"/>
        <v>10445.98556608029</v>
      </c>
      <c r="J527" s="1">
        <f t="shared" si="114"/>
        <v>10445.98556608029</v>
      </c>
      <c r="K527" s="1">
        <f t="shared" si="114"/>
        <v>10445.98556608029</v>
      </c>
      <c r="L527" s="38"/>
      <c r="M527" s="45"/>
      <c r="N527" s="45"/>
    </row>
    <row r="528" spans="1:14" ht="14.5" outlineLevel="1">
      <c r="A528" s="4" t="s">
        <v>1</v>
      </c>
      <c r="B528" s="1">
        <f t="shared" si="114"/>
        <v>2408.6022934511188</v>
      </c>
      <c r="C528" s="1">
        <f t="shared" si="114"/>
        <v>3096.5343877194678</v>
      </c>
      <c r="D528" s="1">
        <f t="shared" si="114"/>
        <v>3937.2868407704291</v>
      </c>
      <c r="E528" s="1">
        <f t="shared" si="114"/>
        <v>4867.8513898474948</v>
      </c>
      <c r="F528" s="1">
        <f t="shared" si="114"/>
        <v>5998.052386116382</v>
      </c>
      <c r="G528" s="1">
        <f t="shared" si="114"/>
        <v>7148.9747093940259</v>
      </c>
      <c r="H528" s="1">
        <f t="shared" si="114"/>
        <v>8493.8993209221644</v>
      </c>
      <c r="I528" s="1">
        <f t="shared" si="114"/>
        <v>9968.6574214357333</v>
      </c>
      <c r="J528" s="1">
        <f t="shared" si="114"/>
        <v>10445.98556608029</v>
      </c>
      <c r="K528" s="1">
        <f t="shared" si="114"/>
        <v>10445.98556608029</v>
      </c>
      <c r="L528" s="38"/>
      <c r="M528" s="45"/>
      <c r="N528" s="45"/>
    </row>
    <row r="529" spans="1:14" ht="14.5" outlineLevel="1">
      <c r="A529" s="4" t="s">
        <v>7</v>
      </c>
      <c r="B529" s="1">
        <f t="shared" si="114"/>
        <v>791.89648550211143</v>
      </c>
      <c r="C529" s="1">
        <f t="shared" si="114"/>
        <v>1235.9206994122978</v>
      </c>
      <c r="D529" s="1">
        <f t="shared" si="114"/>
        <v>1774.4477743295949</v>
      </c>
      <c r="E529" s="1">
        <f t="shared" si="114"/>
        <v>2357.3843411876051</v>
      </c>
      <c r="F529" s="1">
        <f t="shared" si="114"/>
        <v>3100.1355217101559</v>
      </c>
      <c r="G529" s="1">
        <f t="shared" si="114"/>
        <v>3790.88424475581</v>
      </c>
      <c r="H529" s="1">
        <f t="shared" si="114"/>
        <v>4566.7246347297241</v>
      </c>
      <c r="I529" s="1">
        <f t="shared" si="114"/>
        <v>5732.0292856444894</v>
      </c>
      <c r="J529" s="1">
        <f t="shared" si="114"/>
        <v>7089.2985686750508</v>
      </c>
      <c r="K529" s="1">
        <f t="shared" si="114"/>
        <v>8670.1554761045209</v>
      </c>
      <c r="L529" s="38"/>
      <c r="M529" s="45"/>
      <c r="N529" s="45"/>
    </row>
    <row r="530" spans="1:14" ht="14.5" outlineLevel="1">
      <c r="A530" s="4" t="s">
        <v>8</v>
      </c>
      <c r="B530" s="1">
        <f t="shared" si="114"/>
        <v>46.649323979548015</v>
      </c>
      <c r="C530" s="1">
        <f t="shared" si="114"/>
        <v>63.514120090512833</v>
      </c>
      <c r="D530" s="1">
        <f t="shared" si="114"/>
        <v>90.675467162486058</v>
      </c>
      <c r="E530" s="1">
        <f t="shared" si="114"/>
        <v>145.80130546289135</v>
      </c>
      <c r="F530" s="1">
        <f t="shared" si="114"/>
        <v>233.87265605392002</v>
      </c>
      <c r="G530" s="1">
        <f t="shared" si="114"/>
        <v>628.75269092062786</v>
      </c>
      <c r="H530" s="1">
        <f t="shared" si="114"/>
        <v>1351.0359497079301</v>
      </c>
      <c r="I530" s="1">
        <f t="shared" si="114"/>
        <v>2298.7451512249008</v>
      </c>
      <c r="J530" s="1">
        <f t="shared" si="114"/>
        <v>3889.3168434314475</v>
      </c>
      <c r="K530" s="1">
        <f t="shared" si="114"/>
        <v>6421.427128844547</v>
      </c>
      <c r="L530" s="38"/>
      <c r="M530" s="45"/>
      <c r="N530" s="45"/>
    </row>
    <row r="531" spans="1:14" ht="14.5" outlineLevel="1">
      <c r="A531" s="16"/>
      <c r="B531" s="2"/>
      <c r="C531" s="2"/>
      <c r="D531" s="2"/>
      <c r="E531" s="2"/>
      <c r="F531" s="2"/>
      <c r="G531" s="2"/>
      <c r="H531" s="2"/>
      <c r="I531" s="2"/>
      <c r="J531" s="2"/>
      <c r="K531" s="2"/>
      <c r="L531" s="38"/>
      <c r="M531" s="45"/>
      <c r="N531" s="45"/>
    </row>
    <row r="532" spans="1:14" ht="14.5" outlineLevel="1">
      <c r="A532" t="s">
        <v>235</v>
      </c>
      <c r="L532" s="38"/>
      <c r="M532" s="45"/>
      <c r="N532" s="45"/>
    </row>
    <row r="533" spans="1:14" ht="14.5" outlineLevel="1">
      <c r="A533" t="s">
        <v>26</v>
      </c>
      <c r="K533" s="16"/>
      <c r="L533" s="38"/>
      <c r="M533" s="45"/>
      <c r="N533" s="45"/>
    </row>
    <row r="534" spans="1:14" ht="14.5" outlineLevel="1">
      <c r="B534" s="4">
        <v>2010</v>
      </c>
      <c r="C534" s="4">
        <v>2020</v>
      </c>
      <c r="D534" s="4">
        <v>2030</v>
      </c>
      <c r="E534" s="4">
        <v>2040</v>
      </c>
      <c r="F534" s="4">
        <v>2050</v>
      </c>
      <c r="G534" s="4">
        <v>2060</v>
      </c>
      <c r="H534" s="4">
        <v>2070</v>
      </c>
      <c r="I534" s="4">
        <v>2080</v>
      </c>
      <c r="J534" s="4">
        <v>2090</v>
      </c>
      <c r="K534" s="4">
        <v>2100</v>
      </c>
      <c r="L534" s="38"/>
      <c r="M534" s="45"/>
      <c r="N534" s="45"/>
    </row>
    <row r="535" spans="1:14" ht="14.5" outlineLevel="1">
      <c r="A535" s="4" t="s">
        <v>5</v>
      </c>
      <c r="B535" s="1">
        <f>B$502*B384</f>
        <v>11.73427099812608</v>
      </c>
      <c r="C535" s="1">
        <f t="shared" ref="C535:K535" si="115">C$502*C384</f>
        <v>12.794490513387789</v>
      </c>
      <c r="D535" s="1">
        <f t="shared" si="115"/>
        <v>14.981090960027771</v>
      </c>
      <c r="E535" s="1">
        <f t="shared" si="115"/>
        <v>20.050266824442318</v>
      </c>
      <c r="F535" s="1">
        <f t="shared" si="115"/>
        <v>26.035100847422388</v>
      </c>
      <c r="G535" s="1">
        <f t="shared" si="115"/>
        <v>40.144962044592674</v>
      </c>
      <c r="H535" s="1">
        <f t="shared" si="115"/>
        <v>57.686567801646561</v>
      </c>
      <c r="I535" s="1">
        <f t="shared" si="115"/>
        <v>82.525732585491241</v>
      </c>
      <c r="J535" s="1">
        <f t="shared" si="115"/>
        <v>175.05439713505882</v>
      </c>
      <c r="K535" s="1">
        <f t="shared" si="115"/>
        <v>336.94490819164128</v>
      </c>
      <c r="L535" s="38"/>
      <c r="M535" s="45"/>
      <c r="N535" s="45"/>
    </row>
    <row r="536" spans="1:14" ht="14.5" outlineLevel="1">
      <c r="A536" s="4" t="s">
        <v>6</v>
      </c>
      <c r="B536" s="1">
        <f t="shared" ref="B536:K544" si="116">B$502*B385</f>
        <v>21.572841567559294</v>
      </c>
      <c r="C536" s="1">
        <f t="shared" si="116"/>
        <v>44.535079520991118</v>
      </c>
      <c r="D536" s="1">
        <f t="shared" si="116"/>
        <v>83.09176153104778</v>
      </c>
      <c r="E536" s="1">
        <f t="shared" si="116"/>
        <v>135.31238961644178</v>
      </c>
      <c r="F536" s="1">
        <f t="shared" si="116"/>
        <v>186.87676843891131</v>
      </c>
      <c r="G536" s="1">
        <f t="shared" si="116"/>
        <v>240.65514258337933</v>
      </c>
      <c r="H536" s="1">
        <f t="shared" si="116"/>
        <v>309.43131910073316</v>
      </c>
      <c r="I536" s="1">
        <f t="shared" si="116"/>
        <v>378.92570462122507</v>
      </c>
      <c r="J536" s="1">
        <f t="shared" si="116"/>
        <v>507.3422685378066</v>
      </c>
      <c r="K536" s="1">
        <f t="shared" si="116"/>
        <v>682.27354013067838</v>
      </c>
      <c r="L536" s="38"/>
      <c r="M536" s="45"/>
      <c r="N536" s="45"/>
    </row>
    <row r="537" spans="1:14" ht="14.5" outlineLevel="1">
      <c r="A537" s="4" t="s">
        <v>11</v>
      </c>
      <c r="B537" s="1">
        <f t="shared" si="116"/>
        <v>389.81592146178315</v>
      </c>
      <c r="C537" s="1">
        <f t="shared" si="116"/>
        <v>576.17218709646795</v>
      </c>
      <c r="D537" s="1">
        <f t="shared" si="116"/>
        <v>816.54451443061157</v>
      </c>
      <c r="E537" s="1">
        <f t="shared" si="116"/>
        <v>1118.1912667430881</v>
      </c>
      <c r="F537" s="1">
        <f t="shared" si="116"/>
        <v>1513.0758430480034</v>
      </c>
      <c r="G537" s="1">
        <f t="shared" si="116"/>
        <v>1985.1782807482405</v>
      </c>
      <c r="H537" s="1">
        <f t="shared" si="116"/>
        <v>2564.2637776720921</v>
      </c>
      <c r="I537" s="1">
        <f t="shared" si="116"/>
        <v>3094.271538114569</v>
      </c>
      <c r="J537" s="1">
        <f t="shared" si="116"/>
        <v>3094.271538114569</v>
      </c>
      <c r="K537" s="1">
        <f t="shared" si="116"/>
        <v>3094.271538114569</v>
      </c>
      <c r="L537" s="38"/>
      <c r="M537" s="45"/>
      <c r="N537" s="45"/>
    </row>
    <row r="538" spans="1:14" ht="14.5" outlineLevel="1">
      <c r="A538" s="4" t="s">
        <v>2</v>
      </c>
      <c r="B538" s="1">
        <f t="shared" si="116"/>
        <v>72.722170533081169</v>
      </c>
      <c r="C538" s="1">
        <f t="shared" si="116"/>
        <v>90.080924087843314</v>
      </c>
      <c r="D538" s="1">
        <f t="shared" si="116"/>
        <v>125.19778125756618</v>
      </c>
      <c r="E538" s="1">
        <f t="shared" si="116"/>
        <v>180.21227193065127</v>
      </c>
      <c r="F538" s="1">
        <f t="shared" si="116"/>
        <v>263.21496508397456</v>
      </c>
      <c r="G538" s="1">
        <f t="shared" si="116"/>
        <v>361.32868194797499</v>
      </c>
      <c r="H538" s="1">
        <f t="shared" si="116"/>
        <v>500.28870374288277</v>
      </c>
      <c r="I538" s="1">
        <f t="shared" si="116"/>
        <v>632.70408605461387</v>
      </c>
      <c r="J538" s="1">
        <f t="shared" si="116"/>
        <v>787.48530083111893</v>
      </c>
      <c r="K538" s="1">
        <f t="shared" si="116"/>
        <v>979.49803109476966</v>
      </c>
      <c r="L538" s="38"/>
      <c r="M538" s="45"/>
      <c r="N538" s="45"/>
    </row>
    <row r="539" spans="1:14" ht="14.5" outlineLevel="1">
      <c r="A539" s="4" t="s">
        <v>3</v>
      </c>
      <c r="B539" s="1">
        <f t="shared" si="116"/>
        <v>67.100214796815209</v>
      </c>
      <c r="C539" s="1">
        <f t="shared" si="116"/>
        <v>84.933826517084952</v>
      </c>
      <c r="D539" s="1">
        <f t="shared" si="116"/>
        <v>109.15304993454998</v>
      </c>
      <c r="E539" s="1">
        <f t="shared" si="116"/>
        <v>147.65802157249416</v>
      </c>
      <c r="F539" s="1">
        <f t="shared" si="116"/>
        <v>200.05950151951149</v>
      </c>
      <c r="G539" s="1">
        <f t="shared" si="116"/>
        <v>235.07266678117881</v>
      </c>
      <c r="H539" s="1">
        <f t="shared" si="116"/>
        <v>347.5831057502669</v>
      </c>
      <c r="I539" s="1">
        <f t="shared" si="116"/>
        <v>536.72654292561504</v>
      </c>
      <c r="J539" s="1">
        <f t="shared" si="116"/>
        <v>828.50460511965377</v>
      </c>
      <c r="K539" s="1">
        <f t="shared" si="116"/>
        <v>1270.6996907165399</v>
      </c>
      <c r="L539" s="38"/>
      <c r="M539" s="45"/>
      <c r="N539" s="45"/>
    </row>
    <row r="540" spans="1:14" ht="14.5" outlineLevel="1">
      <c r="A540" s="4" t="s">
        <v>4</v>
      </c>
      <c r="B540" s="1">
        <f t="shared" si="116"/>
        <v>71.544765149480227</v>
      </c>
      <c r="C540" s="1">
        <f t="shared" si="116"/>
        <v>79.227960916166353</v>
      </c>
      <c r="D540" s="1">
        <f t="shared" si="116"/>
        <v>89.764305719139898</v>
      </c>
      <c r="E540" s="1">
        <f t="shared" si="116"/>
        <v>107.6782537824255</v>
      </c>
      <c r="F540" s="1">
        <f t="shared" si="116"/>
        <v>129.27324695817362</v>
      </c>
      <c r="G540" s="1">
        <f t="shared" si="116"/>
        <v>168.62710274413968</v>
      </c>
      <c r="H540" s="1">
        <f t="shared" si="116"/>
        <v>220.2195350171686</v>
      </c>
      <c r="I540" s="1">
        <f t="shared" si="116"/>
        <v>247.54172304916554</v>
      </c>
      <c r="J540" s="1">
        <f t="shared" si="116"/>
        <v>288.79867689069312</v>
      </c>
      <c r="K540" s="1">
        <f t="shared" si="116"/>
        <v>359.08791014323469</v>
      </c>
      <c r="L540" s="38"/>
      <c r="M540" s="45"/>
      <c r="N540" s="45"/>
    </row>
    <row r="541" spans="1:14" ht="14.5" outlineLevel="1">
      <c r="A541" s="4" t="s">
        <v>0</v>
      </c>
      <c r="B541" s="1">
        <f t="shared" si="116"/>
        <v>1211.5815283327381</v>
      </c>
      <c r="C541" s="1">
        <f t="shared" si="116"/>
        <v>1613.224598558015</v>
      </c>
      <c r="D541" s="1">
        <f t="shared" si="116"/>
        <v>2115.7911691924801</v>
      </c>
      <c r="E541" s="1">
        <f t="shared" si="116"/>
        <v>2706.536901060289</v>
      </c>
      <c r="F541" s="1">
        <f t="shared" si="116"/>
        <v>3094.271538114569</v>
      </c>
      <c r="G541" s="1">
        <f t="shared" si="116"/>
        <v>3094.271538114569</v>
      </c>
      <c r="H541" s="1">
        <f t="shared" si="116"/>
        <v>3094.271538114569</v>
      </c>
      <c r="I541" s="1">
        <f t="shared" si="116"/>
        <v>3094.271538114569</v>
      </c>
      <c r="J541" s="1">
        <f t="shared" si="116"/>
        <v>3094.271538114569</v>
      </c>
      <c r="K541" s="1">
        <f t="shared" si="116"/>
        <v>3094.271538114569</v>
      </c>
      <c r="L541" s="38"/>
      <c r="M541" s="45"/>
      <c r="N541" s="45"/>
    </row>
    <row r="542" spans="1:14" ht="14.5" outlineLevel="1">
      <c r="A542" s="4" t="s">
        <v>1</v>
      </c>
      <c r="B542" s="1">
        <f t="shared" si="116"/>
        <v>713.46733882764283</v>
      </c>
      <c r="C542" s="1">
        <f t="shared" si="116"/>
        <v>917.24406108946073</v>
      </c>
      <c r="D542" s="1">
        <f t="shared" si="116"/>
        <v>1166.2886696253097</v>
      </c>
      <c r="E542" s="1">
        <f t="shared" si="116"/>
        <v>1441.9370878978275</v>
      </c>
      <c r="F542" s="1">
        <f t="shared" si="116"/>
        <v>1776.7210824745887</v>
      </c>
      <c r="G542" s="1">
        <f t="shared" si="116"/>
        <v>2117.6430725511095</v>
      </c>
      <c r="H542" s="1">
        <f t="shared" si="116"/>
        <v>2516.0317090311887</v>
      </c>
      <c r="I542" s="1">
        <f t="shared" si="116"/>
        <v>2952.8791455086794</v>
      </c>
      <c r="J542" s="1">
        <f t="shared" si="116"/>
        <v>3094.271538114569</v>
      </c>
      <c r="K542" s="1">
        <f t="shared" si="116"/>
        <v>3094.271538114569</v>
      </c>
      <c r="L542" s="38"/>
      <c r="M542" s="45"/>
      <c r="N542" s="45"/>
    </row>
    <row r="543" spans="1:14" ht="14.5" outlineLevel="1">
      <c r="A543" s="4" t="s">
        <v>7</v>
      </c>
      <c r="B543" s="1">
        <f t="shared" si="116"/>
        <v>234.57267298729352</v>
      </c>
      <c r="C543" s="1">
        <f t="shared" si="116"/>
        <v>366.09989735924273</v>
      </c>
      <c r="D543" s="1">
        <f t="shared" si="116"/>
        <v>525.62041266912161</v>
      </c>
      <c r="E543" s="1">
        <f t="shared" si="116"/>
        <v>698.29574482849762</v>
      </c>
      <c r="F543" s="1">
        <f t="shared" si="116"/>
        <v>918.31077579453415</v>
      </c>
      <c r="G543" s="1">
        <f t="shared" si="116"/>
        <v>1122.9218295039609</v>
      </c>
      <c r="H543" s="1">
        <f t="shared" si="116"/>
        <v>1352.7384247528862</v>
      </c>
      <c r="I543" s="1">
        <f t="shared" si="116"/>
        <v>1697.9206951809228</v>
      </c>
      <c r="J543" s="1">
        <f t="shared" si="116"/>
        <v>2099.9660249845456</v>
      </c>
      <c r="K543" s="1">
        <f t="shared" si="116"/>
        <v>2568.2416609738007</v>
      </c>
      <c r="L543" s="38"/>
      <c r="M543" s="45"/>
      <c r="N543" s="45"/>
    </row>
    <row r="544" spans="1:14" ht="14.5" outlineLevel="1">
      <c r="A544" s="4" t="s">
        <v>8</v>
      </c>
      <c r="B544" s="1">
        <f t="shared" si="116"/>
        <v>13.818291682396476</v>
      </c>
      <c r="C544" s="1">
        <f t="shared" si="116"/>
        <v>18.813919741821902</v>
      </c>
      <c r="D544" s="1">
        <f t="shared" si="116"/>
        <v>26.859554368636228</v>
      </c>
      <c r="E544" s="1">
        <f t="shared" si="116"/>
        <v>43.188728039096866</v>
      </c>
      <c r="F544" s="1">
        <f t="shared" si="116"/>
        <v>69.276900546441041</v>
      </c>
      <c r="G544" s="1">
        <f t="shared" si="116"/>
        <v>186.24681641779054</v>
      </c>
      <c r="H544" s="1">
        <f t="shared" si="116"/>
        <v>400.19891466492794</v>
      </c>
      <c r="I544" s="1">
        <f t="shared" si="116"/>
        <v>680.92585901237408</v>
      </c>
      <c r="J544" s="1">
        <f t="shared" si="116"/>
        <v>1152.0791729233974</v>
      </c>
      <c r="K544" s="1">
        <f t="shared" si="116"/>
        <v>1902.1315962162721</v>
      </c>
      <c r="L544" s="38"/>
      <c r="M544" s="45"/>
      <c r="N544" s="45"/>
    </row>
    <row r="545" spans="1:23" ht="14.5">
      <c r="A545" s="16"/>
      <c r="B545" s="2"/>
      <c r="C545" s="2"/>
      <c r="D545" s="2"/>
      <c r="E545" s="2"/>
      <c r="F545" s="2"/>
      <c r="G545" s="2"/>
      <c r="H545" s="2"/>
      <c r="I545" s="2"/>
      <c r="J545" s="2"/>
      <c r="K545" s="2"/>
      <c r="L545" s="38"/>
      <c r="M545" s="45"/>
      <c r="N545" s="45"/>
    </row>
    <row r="546" spans="1:23" ht="14.5">
      <c r="A546" t="s">
        <v>240</v>
      </c>
      <c r="L546" s="38"/>
      <c r="M546" s="45" t="s">
        <v>245</v>
      </c>
      <c r="N546" s="45"/>
    </row>
    <row r="547" spans="1:23" ht="14.5">
      <c r="A547" s="18" t="s">
        <v>41</v>
      </c>
      <c r="B547" s="17"/>
      <c r="C547" s="17"/>
      <c r="D547" s="17"/>
      <c r="E547" s="17"/>
      <c r="F547" s="17"/>
      <c r="G547" s="17"/>
      <c r="H547" s="17"/>
      <c r="I547" s="17"/>
      <c r="J547" s="17"/>
      <c r="K547" s="17"/>
      <c r="L547" s="38"/>
      <c r="M547" s="123" t="s">
        <v>41</v>
      </c>
      <c r="N547" s="124"/>
      <c r="O547" s="124"/>
      <c r="P547" s="124"/>
      <c r="Q547" s="124"/>
      <c r="R547" s="124"/>
      <c r="S547" s="124"/>
      <c r="T547" s="124"/>
      <c r="U547" s="124"/>
      <c r="V547" s="124"/>
      <c r="W547" s="124"/>
    </row>
    <row r="548" spans="1:23" ht="14.5">
      <c r="A548" s="17"/>
      <c r="B548" s="70">
        <v>2010</v>
      </c>
      <c r="C548" s="70">
        <v>2020</v>
      </c>
      <c r="D548" s="70">
        <v>2030</v>
      </c>
      <c r="E548" s="70">
        <v>2040</v>
      </c>
      <c r="F548" s="70">
        <v>2050</v>
      </c>
      <c r="G548" s="70">
        <v>2060</v>
      </c>
      <c r="H548" s="70">
        <v>2070</v>
      </c>
      <c r="I548" s="70">
        <v>2080</v>
      </c>
      <c r="J548" s="70">
        <v>2090</v>
      </c>
      <c r="K548" s="70">
        <v>2100</v>
      </c>
      <c r="L548" s="38"/>
      <c r="M548" s="124"/>
      <c r="N548" s="125">
        <v>2010</v>
      </c>
      <c r="O548" s="125">
        <v>2020</v>
      </c>
      <c r="P548" s="125">
        <v>2030</v>
      </c>
      <c r="Q548" s="125">
        <v>2040</v>
      </c>
      <c r="R548" s="125">
        <v>2050</v>
      </c>
      <c r="S548" s="125">
        <v>2060</v>
      </c>
      <c r="T548" s="125">
        <v>2070</v>
      </c>
      <c r="U548" s="125">
        <v>2080</v>
      </c>
      <c r="V548" s="125">
        <v>2090</v>
      </c>
      <c r="W548" s="125">
        <v>2100</v>
      </c>
    </row>
    <row r="549" spans="1:23" ht="14.5">
      <c r="A549" s="17" t="s">
        <v>5</v>
      </c>
      <c r="B549" s="47">
        <f t="shared" ref="B549:B558" si="117">B10*B507*B459/1000</f>
        <v>1.1414409718235298E-2</v>
      </c>
      <c r="C549" s="47">
        <f t="shared" ref="C549:K549" si="118">C10*C507*C459/1000</f>
        <v>1.3801063788009249E-2</v>
      </c>
      <c r="D549" s="47">
        <f t="shared" si="118"/>
        <v>2.2123537242695897E-2</v>
      </c>
      <c r="E549" s="47">
        <f t="shared" si="118"/>
        <v>3.7563808822508524E-2</v>
      </c>
      <c r="F549" s="47">
        <f t="shared" si="118"/>
        <v>4.9710492474316047E-2</v>
      </c>
      <c r="G549" s="47">
        <f t="shared" si="118"/>
        <v>7.5710753046217258E-2</v>
      </c>
      <c r="H549" s="47">
        <f t="shared" si="118"/>
        <v>0.10495045860383238</v>
      </c>
      <c r="I549" s="47">
        <f t="shared" si="118"/>
        <v>0.14172537418910744</v>
      </c>
      <c r="J549" s="47">
        <f t="shared" si="118"/>
        <v>0.27833249265160404</v>
      </c>
      <c r="K549" s="47">
        <f t="shared" si="118"/>
        <v>0.48746210661706829</v>
      </c>
      <c r="L549" s="38"/>
      <c r="M549" s="124" t="s">
        <v>5</v>
      </c>
      <c r="N549" s="126">
        <f t="shared" ref="N549:N558" si="119">B549+B564+B579+B1095</f>
        <v>0.13138362650972846</v>
      </c>
      <c r="O549" s="126">
        <f t="shared" ref="O549:O558" si="120">C549+C564+C579+C1095</f>
        <v>0.15943844555798153</v>
      </c>
      <c r="P549" s="126">
        <f t="shared" ref="P549:P558" si="121">D549+D564+D579+D1095</f>
        <v>0.22455471401717858</v>
      </c>
      <c r="Q549" s="126">
        <f t="shared" ref="Q549:Q558" si="122">E549+E564+E579+E1095</f>
        <v>0.35930038173899498</v>
      </c>
      <c r="R549" s="126">
        <f t="shared" ref="R549:R558" si="123">F549+F564+F579+F1095</f>
        <v>0.54419600036584703</v>
      </c>
      <c r="S549" s="126">
        <f t="shared" ref="S549:S558" si="124">G549+G564+G579+G1095</f>
        <v>0.88884182387446842</v>
      </c>
      <c r="T549" s="126">
        <f t="shared" ref="T549:T558" si="125">H549+H564+H579+H1095</f>
        <v>1.3315092786918905</v>
      </c>
      <c r="U549" s="126">
        <f t="shared" ref="U549:U558" si="126">I549+I564+I579+I1095</f>
        <v>1.9101202709356866</v>
      </c>
      <c r="V549" s="126">
        <f t="shared" ref="V549:V558" si="127">J549+J564+J579+J1095</f>
        <v>3.4278673656271552</v>
      </c>
      <c r="W549" s="126">
        <f t="shared" ref="W549:W558" si="128">K549+K564+K579+K1095</f>
        <v>5.7694656922923251</v>
      </c>
    </row>
    <row r="550" spans="1:23" ht="14.5">
      <c r="A550" s="17" t="s">
        <v>6</v>
      </c>
      <c r="B550" s="47">
        <f t="shared" si="117"/>
        <v>3.3162146847431809E-2</v>
      </c>
      <c r="C550" s="47">
        <f t="shared" ref="C550:K550" si="129">C11*C508*C460/1000</f>
        <v>6.046111805408292E-2</v>
      </c>
      <c r="D550" s="47">
        <f t="shared" si="129"/>
        <v>0.13085097612821978</v>
      </c>
      <c r="E550" s="47">
        <f t="shared" si="129"/>
        <v>0.23051765175691735</v>
      </c>
      <c r="F550" s="47">
        <f t="shared" si="129"/>
        <v>0.27896370746571986</v>
      </c>
      <c r="G550" s="47">
        <f t="shared" si="129"/>
        <v>0.30701897441473885</v>
      </c>
      <c r="H550" s="47">
        <f t="shared" si="129"/>
        <v>0.33070548450951798</v>
      </c>
      <c r="I550" s="47">
        <f t="shared" si="129"/>
        <v>0.33408698991697333</v>
      </c>
      <c r="J550" s="47">
        <f t="shared" si="129"/>
        <v>0.36212584188921676</v>
      </c>
      <c r="K550" s="47">
        <f t="shared" si="129"/>
        <v>0.38507083077783494</v>
      </c>
      <c r="L550" s="38"/>
      <c r="M550" s="124" t="s">
        <v>6</v>
      </c>
      <c r="N550" s="126">
        <f t="shared" si="119"/>
        <v>0.69093972656240843</v>
      </c>
      <c r="O550" s="126">
        <f t="shared" si="120"/>
        <v>0.99065485976052159</v>
      </c>
      <c r="P550" s="126">
        <f t="shared" si="121"/>
        <v>1.5307997258603365</v>
      </c>
      <c r="Q550" s="126">
        <f t="shared" si="122"/>
        <v>2.1958279671162257</v>
      </c>
      <c r="R550" s="126">
        <f t="shared" si="123"/>
        <v>2.7108968714180639</v>
      </c>
      <c r="S550" s="126">
        <f t="shared" si="124"/>
        <v>3.1262720127625889</v>
      </c>
      <c r="T550" s="126">
        <f t="shared" si="125"/>
        <v>3.5487582393581594</v>
      </c>
      <c r="U550" s="126">
        <f t="shared" si="126"/>
        <v>3.8155553006598786</v>
      </c>
      <c r="V550" s="126">
        <f t="shared" si="127"/>
        <v>4.3180106526808189</v>
      </c>
      <c r="W550" s="126">
        <f t="shared" si="128"/>
        <v>4.7798921996860519</v>
      </c>
    </row>
    <row r="551" spans="1:23" ht="14.5">
      <c r="A551" s="17" t="s">
        <v>11</v>
      </c>
      <c r="B551" s="47">
        <f t="shared" si="117"/>
        <v>0.23913656582662599</v>
      </c>
      <c r="C551" s="47">
        <f t="shared" ref="C551:K551" si="130">C12*C509*C461/1000</f>
        <v>0.33616407887513111</v>
      </c>
      <c r="D551" s="47">
        <f t="shared" si="130"/>
        <v>0.5854511885118342</v>
      </c>
      <c r="E551" s="47">
        <f t="shared" si="130"/>
        <v>0.94374940743946578</v>
      </c>
      <c r="F551" s="47">
        <f t="shared" si="130"/>
        <v>1.2516364116402019</v>
      </c>
      <c r="G551" s="47">
        <f t="shared" si="130"/>
        <v>1.6032359675855123</v>
      </c>
      <c r="H551" s="47">
        <f t="shared" si="130"/>
        <v>1.9999022047916244</v>
      </c>
      <c r="I551" s="47">
        <f t="shared" si="130"/>
        <v>2.3051767755774519</v>
      </c>
      <c r="J551" s="47">
        <f t="shared" si="130"/>
        <v>2.1768407205233617</v>
      </c>
      <c r="K551" s="47">
        <f t="shared" si="130"/>
        <v>2.0366223355781439</v>
      </c>
      <c r="L551" s="38"/>
      <c r="M551" s="124" t="s">
        <v>11</v>
      </c>
      <c r="N551" s="126">
        <f t="shared" si="119"/>
        <v>2.8899552583728747</v>
      </c>
      <c r="O551" s="126">
        <f t="shared" si="120"/>
        <v>3.8539016990027837</v>
      </c>
      <c r="P551" s="126">
        <f t="shared" si="121"/>
        <v>5.330627949729827</v>
      </c>
      <c r="Q551" s="126">
        <f t="shared" si="122"/>
        <v>7.3774603273661539</v>
      </c>
      <c r="R551" s="126">
        <f t="shared" si="123"/>
        <v>10.100029643130421</v>
      </c>
      <c r="S551" s="126">
        <f t="shared" si="124"/>
        <v>13.551757725575534</v>
      </c>
      <c r="T551" s="126">
        <f t="shared" si="125"/>
        <v>17.834129605741548</v>
      </c>
      <c r="U551" s="126">
        <f t="shared" si="126"/>
        <v>21.7685296575028</v>
      </c>
      <c r="V551" s="126">
        <f t="shared" si="127"/>
        <v>21.90012402544204</v>
      </c>
      <c r="W551" s="126">
        <f t="shared" si="128"/>
        <v>21.787589947264902</v>
      </c>
    </row>
    <row r="552" spans="1:23" ht="14.5">
      <c r="A552" s="17" t="s">
        <v>2</v>
      </c>
      <c r="B552" s="47">
        <f t="shared" si="117"/>
        <v>2.3323271961632773E-2</v>
      </c>
      <c r="C552" s="47">
        <f t="shared" ref="C552:K552" si="131">C13*C510*C462/1000</f>
        <v>2.3642937245639657E-2</v>
      </c>
      <c r="D552" s="47">
        <f t="shared" si="131"/>
        <v>3.7871967184225176E-2</v>
      </c>
      <c r="E552" s="47">
        <f t="shared" si="131"/>
        <v>6.0135412541552274E-2</v>
      </c>
      <c r="F552" s="47">
        <f t="shared" si="131"/>
        <v>7.9800600934552171E-2</v>
      </c>
      <c r="G552" s="47">
        <f t="shared" si="131"/>
        <v>9.8178564903297683E-2</v>
      </c>
      <c r="H552" s="47">
        <f t="shared" si="131"/>
        <v>0.12015570263502021</v>
      </c>
      <c r="I552" s="47">
        <f t="shared" si="131"/>
        <v>0.13176513301443379</v>
      </c>
      <c r="J552" s="47">
        <f t="shared" si="131"/>
        <v>0.13985645830600274</v>
      </c>
      <c r="K552" s="47">
        <f t="shared" si="131"/>
        <v>0.14647400848017297</v>
      </c>
      <c r="L552" s="38"/>
      <c r="M552" s="124" t="s">
        <v>2</v>
      </c>
      <c r="N552" s="126">
        <f t="shared" si="119"/>
        <v>0.25166102569375842</v>
      </c>
      <c r="O552" s="126">
        <f t="shared" si="120"/>
        <v>0.27396031700688878</v>
      </c>
      <c r="P552" s="126">
        <f t="shared" si="121"/>
        <v>0.36094088809919012</v>
      </c>
      <c r="Q552" s="126">
        <f t="shared" si="122"/>
        <v>0.49983735692512604</v>
      </c>
      <c r="R552" s="126">
        <f t="shared" si="123"/>
        <v>0.68565917055625458</v>
      </c>
      <c r="S552" s="126">
        <f t="shared" si="124"/>
        <v>0.88479433257071582</v>
      </c>
      <c r="T552" s="126">
        <f t="shared" si="125"/>
        <v>1.1389140655582457</v>
      </c>
      <c r="U552" s="126">
        <f t="shared" si="126"/>
        <v>1.3286118597692615</v>
      </c>
      <c r="V552" s="126">
        <f t="shared" si="127"/>
        <v>1.4997060414863643</v>
      </c>
      <c r="W552" s="126">
        <f t="shared" si="128"/>
        <v>1.6631993095433395</v>
      </c>
    </row>
    <row r="553" spans="1:23" ht="14.5">
      <c r="A553" s="17" t="s">
        <v>3</v>
      </c>
      <c r="B553" s="47">
        <f t="shared" si="117"/>
        <v>3.986883520830839E-2</v>
      </c>
      <c r="C553" s="47">
        <f t="shared" ref="C553:K553" si="132">C14*C511*C463/1000</f>
        <v>4.9280362735970869E-2</v>
      </c>
      <c r="D553" s="47">
        <f t="shared" si="132"/>
        <v>7.6594491912338844E-2</v>
      </c>
      <c r="E553" s="47">
        <f t="shared" si="132"/>
        <v>0.11705153002471502</v>
      </c>
      <c r="F553" s="47">
        <f t="shared" si="132"/>
        <v>0.14546729907154957</v>
      </c>
      <c r="G553" s="47">
        <f t="shared" si="132"/>
        <v>0.15319973704251727</v>
      </c>
      <c r="H553" s="47">
        <f t="shared" si="132"/>
        <v>0.19973275408734267</v>
      </c>
      <c r="I553" s="47">
        <f t="shared" si="132"/>
        <v>0.26807475559637678</v>
      </c>
      <c r="J553" s="47">
        <f t="shared" si="132"/>
        <v>0.35289115624763906</v>
      </c>
      <c r="K553" s="47">
        <f t="shared" si="132"/>
        <v>0.45044907131119549</v>
      </c>
      <c r="L553" s="38"/>
      <c r="M553" s="124" t="s">
        <v>3</v>
      </c>
      <c r="N553" s="126">
        <f t="shared" si="119"/>
        <v>0.49064491593560666</v>
      </c>
      <c r="O553" s="126">
        <f t="shared" si="120"/>
        <v>0.59301655682582843</v>
      </c>
      <c r="P553" s="126">
        <f t="shared" si="121"/>
        <v>0.76417521595434523</v>
      </c>
      <c r="Q553" s="126">
        <f t="shared" si="122"/>
        <v>1.0400274664630587</v>
      </c>
      <c r="R553" s="126">
        <f t="shared" si="123"/>
        <v>1.3777587858061737</v>
      </c>
      <c r="S553" s="126">
        <f t="shared" si="124"/>
        <v>1.6005682352627775</v>
      </c>
      <c r="T553" s="126">
        <f t="shared" si="125"/>
        <v>2.1873806132269635</v>
      </c>
      <c r="U553" s="126">
        <f t="shared" si="126"/>
        <v>3.0343639790124066</v>
      </c>
      <c r="V553" s="126">
        <f t="shared" si="127"/>
        <v>4.1163193931834741</v>
      </c>
      <c r="W553" s="126">
        <f t="shared" si="128"/>
        <v>5.4067618832187554</v>
      </c>
    </row>
    <row r="554" spans="1:23" ht="14.5">
      <c r="A554" s="17" t="s">
        <v>4</v>
      </c>
      <c r="B554" s="47">
        <f t="shared" si="117"/>
        <v>3.0955924843314619E-2</v>
      </c>
      <c r="C554" s="47">
        <f t="shared" ref="C554:K554" si="133">C15*C512*C464/1000</f>
        <v>3.6252158832611132E-2</v>
      </c>
      <c r="D554" s="47">
        <f t="shared" si="133"/>
        <v>5.3123427444879356E-2</v>
      </c>
      <c r="E554" s="47">
        <f t="shared" si="133"/>
        <v>7.6757958367007301E-2</v>
      </c>
      <c r="F554" s="47">
        <f t="shared" si="133"/>
        <v>8.9733566595825806E-2</v>
      </c>
      <c r="G554" s="47">
        <f t="shared" si="133"/>
        <v>0.11072601410347886</v>
      </c>
      <c r="H554" s="47">
        <f t="shared" si="133"/>
        <v>0.13371919913178401</v>
      </c>
      <c r="I554" s="47">
        <f t="shared" si="133"/>
        <v>0.13605864710204407</v>
      </c>
      <c r="J554" s="47">
        <f t="shared" si="133"/>
        <v>0.14089599485159243</v>
      </c>
      <c r="K554" s="47">
        <f t="shared" si="133"/>
        <v>0.15264110011021639</v>
      </c>
      <c r="L554" s="38"/>
      <c r="M554" s="124" t="s">
        <v>4</v>
      </c>
      <c r="N554" s="126">
        <f t="shared" si="119"/>
        <v>0.41890965459577817</v>
      </c>
      <c r="O554" s="126">
        <f t="shared" si="120"/>
        <v>0.46165606280141674</v>
      </c>
      <c r="P554" s="126">
        <f t="shared" si="121"/>
        <v>0.54734737506640974</v>
      </c>
      <c r="Q554" s="126">
        <f t="shared" si="122"/>
        <v>0.69523643550952174</v>
      </c>
      <c r="R554" s="126">
        <f t="shared" si="123"/>
        <v>0.86786912607118116</v>
      </c>
      <c r="S554" s="126">
        <f t="shared" si="124"/>
        <v>1.1332132871488889</v>
      </c>
      <c r="T554" s="126">
        <f t="shared" si="125"/>
        <v>1.452054938846475</v>
      </c>
      <c r="U554" s="126">
        <f t="shared" si="126"/>
        <v>1.641188724833587</v>
      </c>
      <c r="V554" s="126">
        <f t="shared" si="127"/>
        <v>1.8694641450302794</v>
      </c>
      <c r="W554" s="126">
        <f t="shared" si="128"/>
        <v>2.1741080591563948</v>
      </c>
    </row>
    <row r="555" spans="1:23" ht="14.5">
      <c r="A555" s="17" t="s">
        <v>0</v>
      </c>
      <c r="B555" s="47">
        <f t="shared" si="117"/>
        <v>0.41087679009303463</v>
      </c>
      <c r="C555" s="47">
        <f t="shared" ref="C555:K555" si="134">C16*C513*C465/1000</f>
        <v>0.54765538848344841</v>
      </c>
      <c r="D555" s="47">
        <f t="shared" si="134"/>
        <v>0.9406322200310917</v>
      </c>
      <c r="E555" s="47">
        <f t="shared" si="134"/>
        <v>1.5011837641548722</v>
      </c>
      <c r="F555" s="47">
        <f t="shared" si="134"/>
        <v>1.7780924247801941</v>
      </c>
      <c r="G555" s="47">
        <f t="shared" si="134"/>
        <v>1.8408955644859804</v>
      </c>
      <c r="H555" s="47">
        <f t="shared" si="134"/>
        <v>1.8895812688288491</v>
      </c>
      <c r="I555" s="47">
        <f t="shared" si="134"/>
        <v>1.9153226914332717</v>
      </c>
      <c r="J555" s="47">
        <f t="shared" si="134"/>
        <v>1.9087529999364743</v>
      </c>
      <c r="K555" s="47">
        <f t="shared" si="134"/>
        <v>1.8692480570322072</v>
      </c>
      <c r="L555" s="38"/>
      <c r="M555" s="124" t="s">
        <v>0</v>
      </c>
      <c r="N555" s="126">
        <f t="shared" si="119"/>
        <v>5.1034686688157596</v>
      </c>
      <c r="O555" s="126">
        <f t="shared" si="120"/>
        <v>6.4512339618880352</v>
      </c>
      <c r="P555" s="126">
        <f t="shared" si="121"/>
        <v>8.7703702684029849</v>
      </c>
      <c r="Q555" s="126">
        <f t="shared" si="122"/>
        <v>11.982093403332716</v>
      </c>
      <c r="R555" s="126">
        <f t="shared" si="123"/>
        <v>14.672709188423925</v>
      </c>
      <c r="S555" s="126">
        <f t="shared" si="124"/>
        <v>16.012189358232487</v>
      </c>
      <c r="T555" s="126">
        <f t="shared" si="125"/>
        <v>17.479604760714203</v>
      </c>
      <c r="U555" s="126">
        <f t="shared" si="126"/>
        <v>18.912334496980954</v>
      </c>
      <c r="V555" s="126">
        <f t="shared" si="127"/>
        <v>20.126649841433288</v>
      </c>
      <c r="W555" s="126">
        <f t="shared" si="128"/>
        <v>21.017524971958348</v>
      </c>
    </row>
    <row r="556" spans="1:23" ht="14.5">
      <c r="A556" s="17" t="s">
        <v>1</v>
      </c>
      <c r="B556" s="47">
        <f t="shared" si="117"/>
        <v>6.959649869980096E-2</v>
      </c>
      <c r="C556" s="47">
        <f t="shared" ref="C556:K556" si="135">C17*C514*C466/1000</f>
        <v>8.0848567761039769E-2</v>
      </c>
      <c r="D556" s="47">
        <f t="shared" si="135"/>
        <v>0.11878209656668763</v>
      </c>
      <c r="E556" s="47">
        <f t="shared" si="135"/>
        <v>0.16219469271474318</v>
      </c>
      <c r="F556" s="47">
        <f t="shared" si="135"/>
        <v>0.18407802072589208</v>
      </c>
      <c r="G556" s="47">
        <f t="shared" si="135"/>
        <v>0.20222387654052809</v>
      </c>
      <c r="H556" s="47">
        <f t="shared" si="135"/>
        <v>0.21847847815705237</v>
      </c>
      <c r="I556" s="47">
        <f t="shared" si="135"/>
        <v>0.23105950417380955</v>
      </c>
      <c r="J556" s="47">
        <f t="shared" si="135"/>
        <v>0.21691649827575063</v>
      </c>
      <c r="K556" s="47">
        <f t="shared" si="135"/>
        <v>0.1943313541802347</v>
      </c>
      <c r="L556" s="38"/>
      <c r="M556" s="124" t="s">
        <v>1</v>
      </c>
      <c r="N556" s="126">
        <f t="shared" si="119"/>
        <v>1.061013511397755</v>
      </c>
      <c r="O556" s="126">
        <f t="shared" si="120"/>
        <v>1.1715593870668954</v>
      </c>
      <c r="P556" s="126">
        <f t="shared" si="121"/>
        <v>1.3575943603806222</v>
      </c>
      <c r="Q556" s="126">
        <f t="shared" si="122"/>
        <v>1.5821898046785066</v>
      </c>
      <c r="R556" s="126">
        <f t="shared" si="123"/>
        <v>1.8552581969362234</v>
      </c>
      <c r="S556" s="126">
        <f t="shared" si="124"/>
        <v>2.141026385777427</v>
      </c>
      <c r="T556" s="126">
        <f t="shared" si="125"/>
        <v>2.4501675404555683</v>
      </c>
      <c r="U556" s="126">
        <f t="shared" si="126"/>
        <v>2.752177426014387</v>
      </c>
      <c r="V556" s="126">
        <f t="shared" si="127"/>
        <v>2.7511489110962293</v>
      </c>
      <c r="W556" s="126">
        <f t="shared" si="128"/>
        <v>2.6235225316041149</v>
      </c>
    </row>
    <row r="557" spans="1:23" ht="14.5">
      <c r="A557" s="17" t="s">
        <v>7</v>
      </c>
      <c r="B557" s="47">
        <f t="shared" si="117"/>
        <v>0.18967303324631146</v>
      </c>
      <c r="C557" s="47">
        <f t="shared" ref="C557:K557" si="136">C18*C515*C467/1000</f>
        <v>0.27675872498547999</v>
      </c>
      <c r="D557" s="47">
        <f t="shared" si="136"/>
        <v>0.48634466913192193</v>
      </c>
      <c r="E557" s="47">
        <f t="shared" si="136"/>
        <v>0.73769698953732954</v>
      </c>
      <c r="F557" s="47">
        <f t="shared" si="136"/>
        <v>0.89760539951867413</v>
      </c>
      <c r="G557" s="47">
        <f t="shared" si="136"/>
        <v>0.99129838740315934</v>
      </c>
      <c r="H557" s="47">
        <f t="shared" si="136"/>
        <v>1.0580693899451772</v>
      </c>
      <c r="I557" s="47">
        <f t="shared" si="136"/>
        <v>1.1563235962918925</v>
      </c>
      <c r="J557" s="47">
        <f t="shared" si="136"/>
        <v>1.2256378709996301</v>
      </c>
      <c r="K557" s="47">
        <f t="shared" si="136"/>
        <v>1.2657834057310249</v>
      </c>
      <c r="L557" s="38"/>
      <c r="M557" s="124" t="s">
        <v>7</v>
      </c>
      <c r="N557" s="126">
        <f t="shared" si="119"/>
        <v>2.1426350595590149</v>
      </c>
      <c r="O557" s="126">
        <f t="shared" si="120"/>
        <v>3.1292222344607659</v>
      </c>
      <c r="P557" s="126">
        <f t="shared" si="121"/>
        <v>4.3883180532081818</v>
      </c>
      <c r="Q557" s="126">
        <f t="shared" si="122"/>
        <v>5.738793554040015</v>
      </c>
      <c r="R557" s="126">
        <f t="shared" si="123"/>
        <v>7.242736151866767</v>
      </c>
      <c r="S557" s="126">
        <f t="shared" si="124"/>
        <v>8.4350557664325319</v>
      </c>
      <c r="T557" s="126">
        <f t="shared" si="125"/>
        <v>9.5692352347654897</v>
      </c>
      <c r="U557" s="126">
        <f t="shared" si="126"/>
        <v>11.113875386075957</v>
      </c>
      <c r="V557" s="126">
        <f t="shared" si="127"/>
        <v>12.503063671680582</v>
      </c>
      <c r="W557" s="126">
        <f t="shared" si="128"/>
        <v>13.661847688223654</v>
      </c>
    </row>
    <row r="558" spans="1:23" ht="14.5">
      <c r="A558" s="17" t="s">
        <v>8</v>
      </c>
      <c r="B558" s="47">
        <f t="shared" si="117"/>
        <v>2.2442885964835093E-2</v>
      </c>
      <c r="C558" s="47">
        <f t="shared" ref="C558:K558" si="137">C19*C516*C468/1000</f>
        <v>3.0956269278439696E-2</v>
      </c>
      <c r="D558" s="47">
        <f t="shared" si="137"/>
        <v>5.5527517342598767E-2</v>
      </c>
      <c r="E558" s="47">
        <f t="shared" si="137"/>
        <v>0.10479144475189685</v>
      </c>
      <c r="F558" s="47">
        <f t="shared" si="137"/>
        <v>0.160000064317182</v>
      </c>
      <c r="G558" s="47">
        <f t="shared" si="137"/>
        <v>0.39849450198850572</v>
      </c>
      <c r="H558" s="47">
        <f t="shared" si="137"/>
        <v>0.77280134904059772</v>
      </c>
      <c r="I558" s="47">
        <f t="shared" si="137"/>
        <v>1.1569721863677336</v>
      </c>
      <c r="J558" s="47">
        <f t="shared" si="137"/>
        <v>1.6815183686982129</v>
      </c>
      <c r="K558" s="47">
        <f t="shared" si="137"/>
        <v>2.3370882337875587</v>
      </c>
      <c r="L558" s="38"/>
      <c r="M558" s="124" t="s">
        <v>8</v>
      </c>
      <c r="N558" s="126">
        <f t="shared" si="119"/>
        <v>0.25285068216771872</v>
      </c>
      <c r="O558" s="126">
        <f t="shared" si="120"/>
        <v>0.34546553736968127</v>
      </c>
      <c r="P558" s="126">
        <f t="shared" si="121"/>
        <v>0.52681156335126811</v>
      </c>
      <c r="Q558" s="126">
        <f t="shared" si="122"/>
        <v>0.87617950849963988</v>
      </c>
      <c r="R558" s="126">
        <f t="shared" si="123"/>
        <v>1.3812547531554638</v>
      </c>
      <c r="S558" s="126">
        <f t="shared" si="124"/>
        <v>3.2944352914024657</v>
      </c>
      <c r="T558" s="126">
        <f t="shared" si="125"/>
        <v>6.4704719630119909</v>
      </c>
      <c r="U558" s="126">
        <f t="shared" si="126"/>
        <v>10.077956483474466</v>
      </c>
      <c r="V558" s="126">
        <f t="shared" si="127"/>
        <v>15.255035231367406</v>
      </c>
      <c r="W558" s="126">
        <f t="shared" si="128"/>
        <v>22.074990024885398</v>
      </c>
    </row>
    <row r="559" spans="1:23" ht="14.5">
      <c r="A559" s="17" t="s">
        <v>89</v>
      </c>
      <c r="B559" s="47">
        <f>SUM(B549:B558)</f>
        <v>1.070450362409531</v>
      </c>
      <c r="C559" s="47">
        <f t="shared" ref="C559:K559" si="138">SUM(C549:C558)</f>
        <v>1.4558206700398528</v>
      </c>
      <c r="D559" s="47">
        <f t="shared" si="138"/>
        <v>2.5073020914964932</v>
      </c>
      <c r="E559" s="47">
        <f t="shared" si="138"/>
        <v>3.9716426601110082</v>
      </c>
      <c r="F559" s="47">
        <f t="shared" si="138"/>
        <v>4.9150879875241076</v>
      </c>
      <c r="G559" s="47">
        <f t="shared" si="138"/>
        <v>5.7809823415139352</v>
      </c>
      <c r="H559" s="47">
        <f t="shared" si="138"/>
        <v>6.8280962897307989</v>
      </c>
      <c r="I559" s="47">
        <f t="shared" si="138"/>
        <v>7.7765656536630949</v>
      </c>
      <c r="J559" s="47">
        <f t="shared" si="138"/>
        <v>8.4837684023794857</v>
      </c>
      <c r="K559" s="47">
        <f t="shared" si="138"/>
        <v>9.3251705036056567</v>
      </c>
      <c r="L559" s="38"/>
      <c r="M559" s="124" t="s">
        <v>89</v>
      </c>
      <c r="N559" s="126">
        <f>SUM(N549:N558)</f>
        <v>13.433462129610401</v>
      </c>
      <c r="O559" s="126">
        <f t="shared" ref="O559:W559" si="139">SUM(O549:O558)</f>
        <v>17.430109061740797</v>
      </c>
      <c r="P559" s="126">
        <f t="shared" si="139"/>
        <v>23.801540114070342</v>
      </c>
      <c r="Q559" s="126">
        <f t="shared" si="139"/>
        <v>32.346946205669958</v>
      </c>
      <c r="R559" s="126">
        <f t="shared" si="139"/>
        <v>41.438367887730323</v>
      </c>
      <c r="S559" s="126">
        <f t="shared" si="139"/>
        <v>51.068154219039883</v>
      </c>
      <c r="T559" s="126">
        <f t="shared" si="139"/>
        <v>63.462226240370526</v>
      </c>
      <c r="U559" s="126">
        <f t="shared" si="139"/>
        <v>76.35471358525939</v>
      </c>
      <c r="V559" s="126">
        <f t="shared" si="139"/>
        <v>87.76738927902764</v>
      </c>
      <c r="W559" s="126">
        <f t="shared" si="139"/>
        <v>100.95890230783328</v>
      </c>
    </row>
    <row r="560" spans="1:23" ht="14.5">
      <c r="A560" s="16"/>
      <c r="B560" s="2"/>
      <c r="C560" s="2"/>
      <c r="D560" s="2"/>
      <c r="E560" s="2"/>
      <c r="F560" s="2"/>
      <c r="G560" s="2"/>
      <c r="H560" s="2"/>
      <c r="I560" s="2"/>
      <c r="J560" s="2"/>
      <c r="K560" s="2"/>
      <c r="L560" s="38"/>
      <c r="M560" s="127" t="s">
        <v>246</v>
      </c>
      <c r="N560" s="126">
        <f>11202.2899443/1000</f>
        <v>11.2022899443</v>
      </c>
      <c r="O560" s="126">
        <f>14433.8048578/1000</f>
        <v>14.4338048578</v>
      </c>
      <c r="P560" t="s">
        <v>247</v>
      </c>
    </row>
    <row r="561" spans="1:14" ht="14.5">
      <c r="A561" t="s">
        <v>241</v>
      </c>
      <c r="L561" s="38"/>
      <c r="M561" s="45" t="s">
        <v>248</v>
      </c>
      <c r="N561" s="45"/>
    </row>
    <row r="562" spans="1:14" ht="14.5">
      <c r="A562" s="18" t="s">
        <v>41</v>
      </c>
      <c r="B562" s="17"/>
      <c r="C562" s="17"/>
      <c r="D562" s="17"/>
      <c r="E562" s="17"/>
      <c r="F562" s="17"/>
      <c r="G562" s="17"/>
      <c r="H562" s="17"/>
      <c r="I562" s="17"/>
      <c r="J562" s="17"/>
      <c r="K562" s="17"/>
      <c r="L562" s="38"/>
      <c r="M562" s="45"/>
      <c r="N562" s="45"/>
    </row>
    <row r="563" spans="1:14" ht="14.5">
      <c r="A563" s="17"/>
      <c r="B563" s="70">
        <v>2010</v>
      </c>
      <c r="C563" s="70">
        <v>2020</v>
      </c>
      <c r="D563" s="70">
        <v>2030</v>
      </c>
      <c r="E563" s="70">
        <v>2040</v>
      </c>
      <c r="F563" s="70">
        <v>2050</v>
      </c>
      <c r="G563" s="70">
        <v>2060</v>
      </c>
      <c r="H563" s="70">
        <v>2070</v>
      </c>
      <c r="I563" s="70">
        <v>2080</v>
      </c>
      <c r="J563" s="70">
        <v>2090</v>
      </c>
      <c r="K563" s="70">
        <v>2100</v>
      </c>
      <c r="L563" s="38"/>
      <c r="M563" s="45"/>
      <c r="N563" s="45"/>
    </row>
    <row r="564" spans="1:14" ht="14.5">
      <c r="A564" s="17" t="s">
        <v>5</v>
      </c>
      <c r="B564" s="47">
        <f t="shared" ref="B564:K564" si="140">B10*B521*B473/1000</f>
        <v>8.3101075129697805E-2</v>
      </c>
      <c r="C564" s="47">
        <f t="shared" si="140"/>
        <v>9.5515995698938386E-2</v>
      </c>
      <c r="D564" s="47">
        <f t="shared" si="140"/>
        <v>0.11849712343944577</v>
      </c>
      <c r="E564" s="47">
        <f t="shared" si="140"/>
        <v>0.16869943272346721</v>
      </c>
      <c r="F564" s="47">
        <f t="shared" si="140"/>
        <v>0.23102521607116255</v>
      </c>
      <c r="G564" s="47">
        <f t="shared" si="140"/>
        <v>0.37043942530288587</v>
      </c>
      <c r="H564" s="47">
        <f t="shared" si="140"/>
        <v>0.54524084865010625</v>
      </c>
      <c r="I564" s="47">
        <f t="shared" si="140"/>
        <v>0.78361928833517358</v>
      </c>
      <c r="J564" s="47">
        <f t="shared" si="140"/>
        <v>1.6350875634516771</v>
      </c>
      <c r="K564" s="47">
        <f t="shared" si="140"/>
        <v>3.0301172482810759</v>
      </c>
      <c r="L564" s="38"/>
      <c r="M564" s="45"/>
      <c r="N564" s="45"/>
    </row>
    <row r="565" spans="1:14" ht="14.5">
      <c r="A565" s="17" t="s">
        <v>6</v>
      </c>
      <c r="B565" s="47">
        <f t="shared" ref="B565:K565" si="141">B11*B522*B474/1000</f>
        <v>0.26048353962521686</v>
      </c>
      <c r="C565" s="47">
        <f t="shared" si="141"/>
        <v>0.47491274050748883</v>
      </c>
      <c r="D565" s="47">
        <f t="shared" si="141"/>
        <v>0.79543429450156788</v>
      </c>
      <c r="E565" s="47">
        <f t="shared" si="141"/>
        <v>1.1749578576096438</v>
      </c>
      <c r="F565" s="47">
        <f t="shared" si="141"/>
        <v>1.4714080515948238</v>
      </c>
      <c r="G565" s="47">
        <f t="shared" si="141"/>
        <v>1.7049001737618832</v>
      </c>
      <c r="H565" s="47">
        <f t="shared" si="141"/>
        <v>1.9499323496894909</v>
      </c>
      <c r="I565" s="47">
        <f t="shared" si="141"/>
        <v>2.0964821600385384</v>
      </c>
      <c r="J565" s="47">
        <f t="shared" si="141"/>
        <v>2.4144083625433277</v>
      </c>
      <c r="K565" s="47">
        <f t="shared" si="141"/>
        <v>2.716647543889239</v>
      </c>
      <c r="L565" s="38"/>
      <c r="M565" s="45"/>
      <c r="N565" s="45"/>
    </row>
    <row r="566" spans="1:14" ht="14.5">
      <c r="A566" s="17" t="s">
        <v>11</v>
      </c>
      <c r="B566" s="47">
        <f t="shared" ref="B566:K566" si="142">B12*B523*B475/1000</f>
        <v>1.9666633875178563</v>
      </c>
      <c r="C566" s="47">
        <f t="shared" si="142"/>
        <v>2.6282602337858707</v>
      </c>
      <c r="D566" s="47">
        <f t="shared" si="142"/>
        <v>3.5426469749033176</v>
      </c>
      <c r="E566" s="47">
        <f t="shared" si="142"/>
        <v>4.7889242369604466</v>
      </c>
      <c r="F566" s="47">
        <f t="shared" si="142"/>
        <v>6.5732436802692407</v>
      </c>
      <c r="G566" s="47">
        <f t="shared" si="142"/>
        <v>8.8652683861599044</v>
      </c>
      <c r="H566" s="47">
        <f t="shared" si="142"/>
        <v>11.743358933780668</v>
      </c>
      <c r="I566" s="47">
        <f t="shared" si="142"/>
        <v>14.406423261956334</v>
      </c>
      <c r="J566" s="47">
        <f t="shared" si="142"/>
        <v>14.454844890768367</v>
      </c>
      <c r="K566" s="47">
        <f t="shared" si="142"/>
        <v>14.310455298121388</v>
      </c>
      <c r="L566" s="38"/>
      <c r="M566" s="45"/>
      <c r="N566" s="45"/>
    </row>
    <row r="567" spans="1:14" ht="14.5">
      <c r="A567" s="17" t="s">
        <v>2</v>
      </c>
      <c r="B567" s="47">
        <f t="shared" ref="B567:K567" si="143">B13*B524*B476/1000</f>
        <v>0.16777356642645463</v>
      </c>
      <c r="C567" s="47">
        <f t="shared" si="143"/>
        <v>0.17895219828850567</v>
      </c>
      <c r="D567" s="47">
        <f t="shared" si="143"/>
        <v>0.22184169273554352</v>
      </c>
      <c r="E567" s="47">
        <f t="shared" si="143"/>
        <v>0.29535638196644026</v>
      </c>
      <c r="F567" s="47">
        <f t="shared" si="143"/>
        <v>0.40559215415317945</v>
      </c>
      <c r="G567" s="47">
        <f t="shared" si="143"/>
        <v>0.52534956820935774</v>
      </c>
      <c r="H567" s="47">
        <f t="shared" si="143"/>
        <v>0.68268521270748728</v>
      </c>
      <c r="I567" s="47">
        <f t="shared" si="143"/>
        <v>0.79676468006803292</v>
      </c>
      <c r="J567" s="47">
        <f t="shared" si="143"/>
        <v>0.89852816811435865</v>
      </c>
      <c r="K567" s="47">
        <f t="shared" si="143"/>
        <v>0.9957520369116386</v>
      </c>
      <c r="L567" s="38"/>
      <c r="M567" s="45"/>
      <c r="N567" s="45"/>
    </row>
    <row r="568" spans="1:14" ht="14.5">
      <c r="A568" s="17" t="s">
        <v>3</v>
      </c>
      <c r="B568" s="47">
        <f t="shared" ref="B568:K568" si="144">B14*B525*B477/1000</f>
        <v>0.3250908570811637</v>
      </c>
      <c r="C568" s="47">
        <f t="shared" si="144"/>
        <v>0.38199305111010606</v>
      </c>
      <c r="D568" s="47">
        <f t="shared" si="144"/>
        <v>0.4594823190773582</v>
      </c>
      <c r="E568" s="47">
        <f t="shared" si="144"/>
        <v>0.58876111378463758</v>
      </c>
      <c r="F568" s="47">
        <f t="shared" si="144"/>
        <v>0.75717229964389376</v>
      </c>
      <c r="G568" s="47">
        <f t="shared" si="144"/>
        <v>0.83952895321715537</v>
      </c>
      <c r="H568" s="47">
        <f t="shared" si="144"/>
        <v>1.1621745414494886</v>
      </c>
      <c r="I568" s="47">
        <f t="shared" si="144"/>
        <v>1.6600892850086972</v>
      </c>
      <c r="J568" s="47">
        <f t="shared" si="144"/>
        <v>2.3218593257864266</v>
      </c>
      <c r="K568" s="47">
        <f t="shared" si="144"/>
        <v>3.1360450376656792</v>
      </c>
      <c r="L568" s="38"/>
      <c r="M568" s="45"/>
      <c r="N568" s="45"/>
    </row>
    <row r="569" spans="1:14" ht="14.5">
      <c r="A569" s="17" t="s">
        <v>4</v>
      </c>
      <c r="B569" s="47">
        <f t="shared" ref="B569:K569" si="145">B15*B526*B478/1000</f>
        <v>0.2253704483731532</v>
      </c>
      <c r="C569" s="47">
        <f t="shared" si="145"/>
        <v>0.25089812642858533</v>
      </c>
      <c r="D569" s="47">
        <f t="shared" si="145"/>
        <v>0.28453738072742413</v>
      </c>
      <c r="E569" s="47">
        <f t="shared" si="145"/>
        <v>0.34472074157097954</v>
      </c>
      <c r="F569" s="47">
        <f t="shared" si="145"/>
        <v>0.4170289928700196</v>
      </c>
      <c r="G569" s="47">
        <f t="shared" si="145"/>
        <v>0.54176295149954645</v>
      </c>
      <c r="H569" s="47">
        <f t="shared" si="145"/>
        <v>0.69470081965667663</v>
      </c>
      <c r="I569" s="47">
        <f t="shared" si="145"/>
        <v>0.75228716681098451</v>
      </c>
      <c r="J569" s="47">
        <f t="shared" si="145"/>
        <v>0.8277053344625469</v>
      </c>
      <c r="K569" s="47">
        <f t="shared" si="145"/>
        <v>0.94883360975564746</v>
      </c>
      <c r="L569" s="38"/>
      <c r="M569" s="45"/>
      <c r="N569" s="45"/>
    </row>
    <row r="570" spans="1:14" ht="14.5">
      <c r="A570" s="17" t="s">
        <v>0</v>
      </c>
      <c r="B570" s="47">
        <f t="shared" ref="B570:K570" si="146">B16*B527*B479/1000</f>
        <v>3.4898887592957371</v>
      </c>
      <c r="C570" s="47">
        <f t="shared" si="146"/>
        <v>4.4219894173947214</v>
      </c>
      <c r="D570" s="47">
        <f t="shared" si="146"/>
        <v>5.8778687260977724</v>
      </c>
      <c r="E570" s="47">
        <f t="shared" si="146"/>
        <v>7.8654694574174027</v>
      </c>
      <c r="F570" s="47">
        <f t="shared" si="146"/>
        <v>9.6407859564426026</v>
      </c>
      <c r="G570" s="47">
        <f t="shared" si="146"/>
        <v>10.508375346501786</v>
      </c>
      <c r="H570" s="47">
        <f t="shared" si="146"/>
        <v>11.452924802502567</v>
      </c>
      <c r="I570" s="47">
        <f t="shared" si="146"/>
        <v>12.355099537708048</v>
      </c>
      <c r="J570" s="47">
        <f t="shared" si="146"/>
        <v>13.081984449097197</v>
      </c>
      <c r="K570" s="47">
        <f t="shared" si="146"/>
        <v>13.556023095367303</v>
      </c>
      <c r="L570" s="38"/>
      <c r="M570" s="45"/>
      <c r="N570" s="45"/>
    </row>
    <row r="571" spans="1:14" ht="14.5">
      <c r="A571" s="17" t="s">
        <v>1</v>
      </c>
      <c r="B571" s="47">
        <f t="shared" ref="B571:K571" si="147">B17*B528*B480/1000</f>
        <v>0.74669803243407096</v>
      </c>
      <c r="C571" s="47">
        <f t="shared" si="147"/>
        <v>0.82459425605891212</v>
      </c>
      <c r="D571" s="47">
        <f t="shared" si="147"/>
        <v>0.93758070024759488</v>
      </c>
      <c r="E571" s="47">
        <f t="shared" si="147"/>
        <v>1.0734580329540377</v>
      </c>
      <c r="F571" s="47">
        <f t="shared" si="147"/>
        <v>1.2607172228335333</v>
      </c>
      <c r="G571" s="47">
        <f t="shared" si="147"/>
        <v>1.4581308471181613</v>
      </c>
      <c r="H571" s="47">
        <f t="shared" si="147"/>
        <v>1.6726964562496827</v>
      </c>
      <c r="I571" s="47">
        <f t="shared" si="147"/>
        <v>1.8827201577893107</v>
      </c>
      <c r="J571" s="47">
        <f t="shared" si="147"/>
        <v>1.8779071763488446</v>
      </c>
      <c r="K571" s="47">
        <f t="shared" si="147"/>
        <v>1.7801880441275495</v>
      </c>
      <c r="L571" s="38"/>
      <c r="M571" s="45"/>
      <c r="N571" s="45"/>
    </row>
    <row r="572" spans="1:14" ht="14.5">
      <c r="A572" s="17" t="s">
        <v>7</v>
      </c>
      <c r="B572" s="47">
        <f t="shared" ref="B572:K572" si="148">B18*B529*B481/1000</f>
        <v>1.4898523698949506</v>
      </c>
      <c r="C572" s="47">
        <f t="shared" si="148"/>
        <v>2.1738970229535295</v>
      </c>
      <c r="D572" s="47">
        <f t="shared" si="148"/>
        <v>2.9564565754287737</v>
      </c>
      <c r="E572" s="47">
        <f t="shared" si="148"/>
        <v>3.7600715944559107</v>
      </c>
      <c r="F572" s="47">
        <f t="shared" si="148"/>
        <v>4.7344646513527708</v>
      </c>
      <c r="G572" s="47">
        <f t="shared" si="148"/>
        <v>5.5047568188749292</v>
      </c>
      <c r="H572" s="47">
        <f t="shared" si="148"/>
        <v>6.2386740719776181</v>
      </c>
      <c r="I572" s="47">
        <f t="shared" si="148"/>
        <v>7.2562292577152405</v>
      </c>
      <c r="J572" s="47">
        <f t="shared" si="148"/>
        <v>8.17171817883297</v>
      </c>
      <c r="K572" s="47">
        <f t="shared" si="148"/>
        <v>8.9300126247653431</v>
      </c>
      <c r="L572" s="38"/>
      <c r="M572" s="45"/>
      <c r="N572" s="45"/>
    </row>
    <row r="573" spans="1:14" ht="14.5">
      <c r="A573" s="17" t="s">
        <v>8</v>
      </c>
      <c r="B573" s="47">
        <f t="shared" ref="B573:K573" si="149">B19*B530*B482/1000</f>
        <v>0.16339241351320088</v>
      </c>
      <c r="C573" s="47">
        <f t="shared" si="149"/>
        <v>0.21424572255245944</v>
      </c>
      <c r="D573" s="47">
        <f t="shared" si="149"/>
        <v>0.29741406198523862</v>
      </c>
      <c r="E573" s="47">
        <f t="shared" si="149"/>
        <v>0.47061940303893274</v>
      </c>
      <c r="F573" s="47">
        <f t="shared" si="149"/>
        <v>0.74358646616456492</v>
      </c>
      <c r="G573" s="47">
        <f t="shared" si="149"/>
        <v>1.9497636513121066</v>
      </c>
      <c r="H573" s="47">
        <f t="shared" si="149"/>
        <v>4.014873960478873</v>
      </c>
      <c r="I573" s="47">
        <f t="shared" si="149"/>
        <v>6.3970599936137171</v>
      </c>
      <c r="J573" s="47">
        <f t="shared" si="149"/>
        <v>9.8782206352584634</v>
      </c>
      <c r="K573" s="47">
        <f t="shared" si="149"/>
        <v>14.527593574606842</v>
      </c>
      <c r="L573" s="38"/>
      <c r="M573" s="45"/>
      <c r="N573" s="45"/>
    </row>
    <row r="574" spans="1:14" ht="14.5">
      <c r="A574" s="17" t="s">
        <v>89</v>
      </c>
      <c r="B574" s="47">
        <f>SUM(B564:B573)</f>
        <v>8.9183144492915005</v>
      </c>
      <c r="C574" s="47">
        <f t="shared" ref="C574:K574" si="150">SUM(C564:C573)</f>
        <v>11.645258764779117</v>
      </c>
      <c r="D574" s="47">
        <f t="shared" si="150"/>
        <v>15.491759849144037</v>
      </c>
      <c r="E574" s="47">
        <f t="shared" si="150"/>
        <v>20.531038252481899</v>
      </c>
      <c r="F574" s="47">
        <f t="shared" si="150"/>
        <v>26.235024691395793</v>
      </c>
      <c r="G574" s="47">
        <f t="shared" si="150"/>
        <v>32.268276121957712</v>
      </c>
      <c r="H574" s="47">
        <f t="shared" si="150"/>
        <v>40.157261997142662</v>
      </c>
      <c r="I574" s="47">
        <f t="shared" si="150"/>
        <v>48.386774789044075</v>
      </c>
      <c r="J574" s="47">
        <f t="shared" si="150"/>
        <v>55.562264084664172</v>
      </c>
      <c r="K574" s="47">
        <f t="shared" si="150"/>
        <v>63.93166811349171</v>
      </c>
      <c r="L574" s="38"/>
      <c r="M574" s="45"/>
      <c r="N574" s="45"/>
    </row>
    <row r="576" spans="1:14">
      <c r="A576" t="s">
        <v>242</v>
      </c>
    </row>
    <row r="577" spans="1:14" ht="14.5">
      <c r="A577" s="18" t="s">
        <v>41</v>
      </c>
      <c r="B577" s="17"/>
      <c r="C577" s="17"/>
      <c r="D577" s="17"/>
      <c r="E577" s="17"/>
      <c r="F577" s="17"/>
      <c r="G577" s="17"/>
      <c r="H577" s="17"/>
      <c r="I577" s="17"/>
      <c r="J577" s="17"/>
      <c r="K577" s="17"/>
    </row>
    <row r="578" spans="1:14" ht="14.5">
      <c r="A578" s="17"/>
      <c r="B578" s="70">
        <v>2010</v>
      </c>
      <c r="C578" s="70">
        <v>2020</v>
      </c>
      <c r="D578" s="70">
        <v>2030</v>
      </c>
      <c r="E578" s="70">
        <v>2040</v>
      </c>
      <c r="F578" s="70">
        <v>2050</v>
      </c>
      <c r="G578" s="70">
        <v>2060</v>
      </c>
      <c r="H578" s="70">
        <v>2070</v>
      </c>
      <c r="I578" s="70">
        <v>2080</v>
      </c>
      <c r="J578" s="70">
        <v>2090</v>
      </c>
      <c r="K578" s="70">
        <v>2100</v>
      </c>
    </row>
    <row r="579" spans="1:14" ht="14.5">
      <c r="A579" s="17" t="s">
        <v>5</v>
      </c>
      <c r="B579" s="47">
        <f t="shared" ref="B579:K579" si="151">B10*B535*B487/1000</f>
        <v>2.4615895736588841E-2</v>
      </c>
      <c r="C579" s="47">
        <f t="shared" si="151"/>
        <v>2.8293397981096438E-2</v>
      </c>
      <c r="D579" s="47">
        <f t="shared" si="151"/>
        <v>3.5100783366744666E-2</v>
      </c>
      <c r="E579" s="47">
        <f t="shared" si="151"/>
        <v>4.9971527326949212E-2</v>
      </c>
      <c r="F579" s="47">
        <f t="shared" si="151"/>
        <v>6.843344231654018E-2</v>
      </c>
      <c r="G579" s="47">
        <f t="shared" si="151"/>
        <v>0.10973020813203635</v>
      </c>
      <c r="H579" s="47">
        <f t="shared" si="151"/>
        <v>0.16150924474506304</v>
      </c>
      <c r="I579" s="47">
        <f t="shared" si="151"/>
        <v>0.23212083199565137</v>
      </c>
      <c r="J579" s="47">
        <f t="shared" si="151"/>
        <v>0.48433964204797336</v>
      </c>
      <c r="K579" s="47">
        <f t="shared" si="151"/>
        <v>0.89757021960201555</v>
      </c>
    </row>
    <row r="580" spans="1:14" ht="14.5">
      <c r="A580" s="17" t="s">
        <v>6</v>
      </c>
      <c r="B580" s="47">
        <f t="shared" ref="B580:K580" si="152">B11*B536*B488/1000</f>
        <v>7.715947889367894E-2</v>
      </c>
      <c r="C580" s="47">
        <f t="shared" si="152"/>
        <v>0.14067691044988928</v>
      </c>
      <c r="D580" s="47">
        <f t="shared" si="152"/>
        <v>0.23562062979568218</v>
      </c>
      <c r="E580" s="47">
        <f t="shared" si="152"/>
        <v>0.3480417079161075</v>
      </c>
      <c r="F580" s="47">
        <f t="shared" si="152"/>
        <v>0.4358550972716787</v>
      </c>
      <c r="G580" s="47">
        <f t="shared" si="152"/>
        <v>0.50501927746560238</v>
      </c>
      <c r="H580" s="47">
        <f t="shared" si="152"/>
        <v>0.57760181006616951</v>
      </c>
      <c r="I580" s="47">
        <f t="shared" si="152"/>
        <v>0.62101225747781597</v>
      </c>
      <c r="J580" s="47">
        <f t="shared" si="152"/>
        <v>0.71518719132281428</v>
      </c>
      <c r="K580" s="47">
        <f t="shared" si="152"/>
        <v>0.80471537328569887</v>
      </c>
    </row>
    <row r="581" spans="1:14" ht="14.5">
      <c r="A581" s="17" t="s">
        <v>11</v>
      </c>
      <c r="B581" s="47">
        <f t="shared" ref="B581:K581" si="153">B12*B537*B489/1000</f>
        <v>0.58255781673762574</v>
      </c>
      <c r="C581" s="47">
        <f t="shared" si="153"/>
        <v>0.77853360841025843</v>
      </c>
      <c r="D581" s="47">
        <f t="shared" si="153"/>
        <v>1.0493898957343015</v>
      </c>
      <c r="E581" s="47">
        <f t="shared" si="153"/>
        <v>1.4185575761018474</v>
      </c>
      <c r="F581" s="47">
        <f t="shared" si="153"/>
        <v>1.9471021383557832</v>
      </c>
      <c r="G581" s="47">
        <f t="shared" si="153"/>
        <v>2.6260372916956629</v>
      </c>
      <c r="H581" s="47">
        <f t="shared" si="153"/>
        <v>3.4785747195222276</v>
      </c>
      <c r="I581" s="47">
        <f t="shared" si="153"/>
        <v>4.2674178691432152</v>
      </c>
      <c r="J581" s="47">
        <f t="shared" si="153"/>
        <v>4.2817611464639054</v>
      </c>
      <c r="K581" s="47">
        <f t="shared" si="153"/>
        <v>4.2389905908182746</v>
      </c>
    </row>
    <row r="582" spans="1:14" ht="14.5">
      <c r="A582" s="17" t="s">
        <v>2</v>
      </c>
      <c r="B582" s="47">
        <f t="shared" ref="B582:K582" si="154">B13*B538*B490/1000</f>
        <v>4.9697270607674364E-2</v>
      </c>
      <c r="C582" s="47">
        <f t="shared" si="154"/>
        <v>5.3008563944908459E-2</v>
      </c>
      <c r="D582" s="47">
        <f t="shared" si="154"/>
        <v>6.5713132710782246E-2</v>
      </c>
      <c r="E582" s="47">
        <f t="shared" si="154"/>
        <v>8.7489384370476819E-2</v>
      </c>
      <c r="F582" s="47">
        <f t="shared" si="154"/>
        <v>0.12014302056418463</v>
      </c>
      <c r="G582" s="47">
        <f t="shared" si="154"/>
        <v>0.15561712259583066</v>
      </c>
      <c r="H582" s="47">
        <f t="shared" si="154"/>
        <v>0.20222251024659627</v>
      </c>
      <c r="I582" s="47">
        <f t="shared" si="154"/>
        <v>0.23601471172954952</v>
      </c>
      <c r="J582" s="47">
        <f t="shared" si="154"/>
        <v>0.26615871898373183</v>
      </c>
      <c r="K582" s="47">
        <f t="shared" si="154"/>
        <v>0.29495801687111095</v>
      </c>
    </row>
    <row r="583" spans="1:14" ht="14.5">
      <c r="A583" s="17" t="s">
        <v>3</v>
      </c>
      <c r="B583" s="47">
        <f t="shared" ref="B583:K583" si="155">B14*B539*B491/1000</f>
        <v>9.6297221550246975E-2</v>
      </c>
      <c r="C583" s="47">
        <f t="shared" si="155"/>
        <v>0.11315258080057547</v>
      </c>
      <c r="D583" s="47">
        <f t="shared" si="155"/>
        <v>0.13610616759845318</v>
      </c>
      <c r="E583" s="47">
        <f t="shared" si="155"/>
        <v>0.17440065809089927</v>
      </c>
      <c r="F583" s="47">
        <f t="shared" si="155"/>
        <v>0.22428680198875633</v>
      </c>
      <c r="G583" s="47">
        <f t="shared" si="155"/>
        <v>0.24868218790175139</v>
      </c>
      <c r="H583" s="47">
        <f t="shared" si="155"/>
        <v>0.34425508088059548</v>
      </c>
      <c r="I583" s="47">
        <f t="shared" si="155"/>
        <v>0.49174556032426886</v>
      </c>
      <c r="J583" s="47">
        <f t="shared" si="155"/>
        <v>0.68777265503945095</v>
      </c>
      <c r="K583" s="47">
        <f t="shared" si="155"/>
        <v>0.92894776092779441</v>
      </c>
    </row>
    <row r="584" spans="1:14" ht="14.5">
      <c r="A584" s="17" t="s">
        <v>4</v>
      </c>
      <c r="B584" s="47">
        <f t="shared" ref="B584:K584" si="156">B15*B540*B492/1000</f>
        <v>6.6758407765524094E-2</v>
      </c>
      <c r="C584" s="47">
        <f t="shared" si="156"/>
        <v>7.4320122947054354E-2</v>
      </c>
      <c r="D584" s="47">
        <f t="shared" si="156"/>
        <v>8.4284619497603699E-2</v>
      </c>
      <c r="E584" s="47">
        <f t="shared" si="156"/>
        <v>0.1021119139494541</v>
      </c>
      <c r="F584" s="47">
        <f t="shared" si="156"/>
        <v>0.12353079898907902</v>
      </c>
      <c r="G584" s="47">
        <f t="shared" si="156"/>
        <v>0.16047903480485293</v>
      </c>
      <c r="H584" s="47">
        <f t="shared" si="156"/>
        <v>0.20578172927488753</v>
      </c>
      <c r="I584" s="47">
        <f t="shared" si="156"/>
        <v>0.22283974585516722</v>
      </c>
      <c r="J584" s="47">
        <f t="shared" si="156"/>
        <v>0.24517983891242282</v>
      </c>
      <c r="K584" s="47">
        <f t="shared" si="156"/>
        <v>0.28106001243261142</v>
      </c>
    </row>
    <row r="585" spans="1:14" ht="14.5">
      <c r="A585" s="17" t="s">
        <v>0</v>
      </c>
      <c r="B585" s="47">
        <f t="shared" ref="B585:K585" si="157">B16*B541*B493/1000</f>
        <v>1.0337620505756469</v>
      </c>
      <c r="C585" s="47">
        <f t="shared" si="157"/>
        <v>1.3098654894296016</v>
      </c>
      <c r="D585" s="47">
        <f t="shared" si="157"/>
        <v>1.7411207194270291</v>
      </c>
      <c r="E585" s="47">
        <f t="shared" si="157"/>
        <v>2.329880519366692</v>
      </c>
      <c r="F585" s="47">
        <f t="shared" si="157"/>
        <v>2.8557582624794629</v>
      </c>
      <c r="G585" s="47">
        <f t="shared" si="157"/>
        <v>3.1127524100826789</v>
      </c>
      <c r="H585" s="47">
        <f t="shared" si="157"/>
        <v>3.39254338620036</v>
      </c>
      <c r="I585" s="47">
        <f t="shared" si="157"/>
        <v>3.6597822779155686</v>
      </c>
      <c r="J585" s="47">
        <f t="shared" si="157"/>
        <v>3.8750974608217956</v>
      </c>
      <c r="K585" s="47">
        <f t="shared" si="157"/>
        <v>4.0155154502820611</v>
      </c>
    </row>
    <row r="586" spans="1:14" ht="14.5">
      <c r="A586" s="17" t="s">
        <v>1</v>
      </c>
      <c r="B586" s="47">
        <f t="shared" ref="B586:K586" si="158">B17*B542*B494/1000</f>
        <v>0.2211841529658434</v>
      </c>
      <c r="C586" s="47">
        <f t="shared" si="158"/>
        <v>0.244258286676273</v>
      </c>
      <c r="D586" s="47">
        <f t="shared" si="158"/>
        <v>0.2777267168434609</v>
      </c>
      <c r="E586" s="47">
        <f t="shared" si="158"/>
        <v>0.31797580206464937</v>
      </c>
      <c r="F586" s="47">
        <f t="shared" si="158"/>
        <v>0.37344503259623418</v>
      </c>
      <c r="G586" s="47">
        <f t="shared" si="158"/>
        <v>0.43192217245017911</v>
      </c>
      <c r="H586" s="47">
        <f t="shared" si="158"/>
        <v>0.4954800103577619</v>
      </c>
      <c r="I586" s="47">
        <f t="shared" si="158"/>
        <v>0.55769246105401493</v>
      </c>
      <c r="J586" s="47">
        <f t="shared" si="158"/>
        <v>0.55626677734131036</v>
      </c>
      <c r="K586" s="47">
        <f t="shared" si="158"/>
        <v>0.52732077433864033</v>
      </c>
    </row>
    <row r="587" spans="1:14" ht="14.5">
      <c r="A587" s="17" t="s">
        <v>7</v>
      </c>
      <c r="B587" s="47">
        <f t="shared" ref="B587:K587" si="159">B18*B543*B495/1000</f>
        <v>0.44131860560174285</v>
      </c>
      <c r="C587" s="47">
        <f t="shared" si="159"/>
        <v>0.64394380428396225</v>
      </c>
      <c r="D587" s="47">
        <f t="shared" si="159"/>
        <v>0.87575072520932185</v>
      </c>
      <c r="E587" s="47">
        <f t="shared" si="159"/>
        <v>1.1137946192245931</v>
      </c>
      <c r="F587" s="47">
        <f t="shared" si="159"/>
        <v>1.402425757360825</v>
      </c>
      <c r="G587" s="47">
        <f t="shared" si="159"/>
        <v>1.6305988785008694</v>
      </c>
      <c r="H587" s="47">
        <f t="shared" si="159"/>
        <v>1.8479971558813173</v>
      </c>
      <c r="I587" s="47">
        <f t="shared" si="159"/>
        <v>2.1494136215437596</v>
      </c>
      <c r="J587" s="47">
        <f t="shared" si="159"/>
        <v>2.4205963925857041</v>
      </c>
      <c r="K587" s="47">
        <f t="shared" si="159"/>
        <v>2.6452155926330323</v>
      </c>
    </row>
    <row r="588" spans="1:14" ht="14.5">
      <c r="A588" s="17" t="s">
        <v>8</v>
      </c>
      <c r="B588" s="47">
        <f t="shared" ref="B588:K588" si="160">B19*B544*B496/1000</f>
        <v>4.839950155775067E-2</v>
      </c>
      <c r="C588" s="47">
        <f t="shared" si="160"/>
        <v>6.3463082278183036E-2</v>
      </c>
      <c r="D588" s="47">
        <f t="shared" si="160"/>
        <v>8.8098902799967044E-2</v>
      </c>
      <c r="E588" s="47">
        <f t="shared" si="160"/>
        <v>0.13940515376896759</v>
      </c>
      <c r="F588" s="47">
        <f t="shared" si="160"/>
        <v>0.22026245621585433</v>
      </c>
      <c r="G588" s="47">
        <f t="shared" si="160"/>
        <v>0.57755183885145145</v>
      </c>
      <c r="H588" s="47">
        <f t="shared" si="160"/>
        <v>1.1892712417071334</v>
      </c>
      <c r="I588" s="47">
        <f t="shared" si="160"/>
        <v>1.8949136527744412</v>
      </c>
      <c r="J588" s="47">
        <f t="shared" si="160"/>
        <v>2.9260902923462213</v>
      </c>
      <c r="K588" s="47">
        <f t="shared" si="160"/>
        <v>4.3033104948152614</v>
      </c>
      <c r="L588" s="38"/>
      <c r="M588" s="45"/>
      <c r="N588" s="45"/>
    </row>
    <row r="589" spans="1:14" ht="14.5">
      <c r="A589" s="17" t="s">
        <v>89</v>
      </c>
      <c r="B589" s="47">
        <f>SUM(B579:B588)</f>
        <v>2.641750401992323</v>
      </c>
      <c r="C589" s="47">
        <f t="shared" ref="C589:K589" si="161">SUM(C579:C588)</f>
        <v>3.4495158472018019</v>
      </c>
      <c r="D589" s="47">
        <f t="shared" si="161"/>
        <v>4.5889122929833457</v>
      </c>
      <c r="E589" s="47">
        <f t="shared" si="161"/>
        <v>6.0816288621806365</v>
      </c>
      <c r="F589" s="47">
        <f t="shared" si="161"/>
        <v>7.7712428081383988</v>
      </c>
      <c r="G589" s="47">
        <f t="shared" si="161"/>
        <v>9.5583904224809153</v>
      </c>
      <c r="H589" s="47">
        <f t="shared" si="161"/>
        <v>11.895236888882112</v>
      </c>
      <c r="I589" s="47">
        <f t="shared" si="161"/>
        <v>14.332952989813453</v>
      </c>
      <c r="J589" s="47">
        <f t="shared" si="161"/>
        <v>16.458450115865329</v>
      </c>
      <c r="K589" s="47">
        <f t="shared" si="161"/>
        <v>18.937604286006501</v>
      </c>
      <c r="L589" s="38"/>
      <c r="M589" s="45"/>
      <c r="N589" s="45"/>
    </row>
    <row r="590" spans="1:14" ht="14.5">
      <c r="A590" s="16"/>
      <c r="B590" s="2"/>
      <c r="C590" s="2"/>
      <c r="D590" s="2"/>
      <c r="E590" s="2"/>
      <c r="F590" s="2"/>
      <c r="G590" s="2"/>
      <c r="H590" s="2"/>
      <c r="I590" s="2"/>
      <c r="J590" s="2"/>
      <c r="K590" s="2"/>
      <c r="L590" s="38"/>
      <c r="M590" s="45"/>
      <c r="N590" s="45"/>
    </row>
    <row r="591" spans="1:14">
      <c r="A591" s="54" t="s">
        <v>250</v>
      </c>
    </row>
    <row r="592" spans="1:14" ht="14.5">
      <c r="A592" s="129" t="s">
        <v>291</v>
      </c>
      <c r="B592" s="129"/>
      <c r="C592" s="129"/>
      <c r="D592" s="129"/>
      <c r="E592" s="129"/>
      <c r="F592" s="129"/>
      <c r="G592" s="129"/>
      <c r="H592" s="129"/>
      <c r="I592" s="129"/>
      <c r="J592" s="129"/>
      <c r="K592" s="129"/>
      <c r="M592" t="s">
        <v>253</v>
      </c>
    </row>
    <row r="593" spans="1:14" ht="14.5">
      <c r="A593" s="129"/>
      <c r="B593" s="140">
        <v>2010</v>
      </c>
      <c r="C593" s="140">
        <v>2020</v>
      </c>
      <c r="D593" s="140">
        <v>2030</v>
      </c>
      <c r="E593" s="140">
        <v>2040</v>
      </c>
      <c r="F593" s="140">
        <v>2050</v>
      </c>
      <c r="G593" s="140">
        <v>2060</v>
      </c>
      <c r="H593" s="140">
        <v>2070</v>
      </c>
      <c r="I593" s="140">
        <v>2080</v>
      </c>
      <c r="J593" s="140">
        <v>2090</v>
      </c>
      <c r="K593" s="140">
        <v>2100</v>
      </c>
      <c r="M593">
        <f>SUM(C384:C393)/'[7]Number of aircrafts'!$K$14</f>
        <v>0.67060582781406552</v>
      </c>
      <c r="N593" t="s">
        <v>255</v>
      </c>
    </row>
    <row r="594" spans="1:14" ht="14.5">
      <c r="A594" s="129" t="s">
        <v>5</v>
      </c>
      <c r="B594" s="140">
        <f>ROUND(B507/$M$593,0)</f>
        <v>8</v>
      </c>
      <c r="C594" s="140">
        <f t="shared" ref="C594:K594" si="162">ROUND(C507/$M$593,0)</f>
        <v>9</v>
      </c>
      <c r="D594" s="140">
        <f t="shared" si="162"/>
        <v>13</v>
      </c>
      <c r="E594" s="140">
        <f t="shared" si="162"/>
        <v>21</v>
      </c>
      <c r="F594" s="140">
        <f t="shared" si="162"/>
        <v>27</v>
      </c>
      <c r="G594" s="140">
        <f t="shared" si="162"/>
        <v>42</v>
      </c>
      <c r="H594" s="140">
        <f t="shared" si="162"/>
        <v>61</v>
      </c>
      <c r="I594" s="140">
        <f t="shared" si="162"/>
        <v>87</v>
      </c>
      <c r="J594" s="140">
        <f t="shared" si="162"/>
        <v>185</v>
      </c>
      <c r="K594" s="140">
        <f t="shared" si="162"/>
        <v>356</v>
      </c>
      <c r="M594" t="s">
        <v>254</v>
      </c>
    </row>
    <row r="595" spans="1:14" ht="14.5">
      <c r="A595" s="129" t="s">
        <v>6</v>
      </c>
      <c r="B595" s="140">
        <f t="shared" ref="B595:K603" si="163">ROUND(B508/$M$593,0)</f>
        <v>15</v>
      </c>
      <c r="C595" s="140">
        <f t="shared" si="163"/>
        <v>31</v>
      </c>
      <c r="D595" s="140">
        <f t="shared" si="163"/>
        <v>73</v>
      </c>
      <c r="E595" s="140">
        <f t="shared" si="163"/>
        <v>143</v>
      </c>
      <c r="F595" s="140">
        <f t="shared" si="163"/>
        <v>197</v>
      </c>
      <c r="G595" s="140">
        <f t="shared" si="163"/>
        <v>254</v>
      </c>
      <c r="H595" s="140">
        <f t="shared" si="163"/>
        <v>327</v>
      </c>
      <c r="I595" s="140">
        <f t="shared" si="163"/>
        <v>400</v>
      </c>
      <c r="J595" s="140">
        <f t="shared" si="163"/>
        <v>535</v>
      </c>
      <c r="K595" s="140">
        <f t="shared" si="163"/>
        <v>720</v>
      </c>
    </row>
    <row r="596" spans="1:14" ht="14.5">
      <c r="A596" s="129" t="s">
        <v>11</v>
      </c>
      <c r="B596" s="140">
        <f t="shared" si="163"/>
        <v>274</v>
      </c>
      <c r="C596" s="140">
        <f t="shared" si="163"/>
        <v>405</v>
      </c>
      <c r="D596" s="140">
        <f t="shared" si="163"/>
        <v>718</v>
      </c>
      <c r="E596" s="140">
        <f t="shared" si="163"/>
        <v>1180</v>
      </c>
      <c r="F596" s="140">
        <f t="shared" si="163"/>
        <v>1597</v>
      </c>
      <c r="G596" s="140">
        <f t="shared" si="163"/>
        <v>2095</v>
      </c>
      <c r="H596" s="140">
        <f t="shared" si="163"/>
        <v>2706</v>
      </c>
      <c r="I596" s="140">
        <f t="shared" si="163"/>
        <v>3265</v>
      </c>
      <c r="J596" s="140">
        <f t="shared" si="163"/>
        <v>3265</v>
      </c>
      <c r="K596" s="140">
        <f t="shared" si="163"/>
        <v>3265</v>
      </c>
    </row>
    <row r="597" spans="1:14" ht="14.5">
      <c r="A597" s="129" t="s">
        <v>2</v>
      </c>
      <c r="B597" s="140">
        <f t="shared" si="163"/>
        <v>51</v>
      </c>
      <c r="C597" s="140">
        <f t="shared" si="163"/>
        <v>63</v>
      </c>
      <c r="D597" s="140">
        <f t="shared" si="163"/>
        <v>110</v>
      </c>
      <c r="E597" s="140">
        <f t="shared" si="163"/>
        <v>190</v>
      </c>
      <c r="F597" s="140">
        <f t="shared" si="163"/>
        <v>278</v>
      </c>
      <c r="G597" s="140">
        <f t="shared" si="163"/>
        <v>381</v>
      </c>
      <c r="H597" s="140">
        <f t="shared" si="163"/>
        <v>528</v>
      </c>
      <c r="I597" s="140">
        <f t="shared" si="163"/>
        <v>668</v>
      </c>
      <c r="J597" s="140">
        <f t="shared" si="163"/>
        <v>831</v>
      </c>
      <c r="K597" s="140">
        <f t="shared" si="163"/>
        <v>1034</v>
      </c>
    </row>
    <row r="598" spans="1:14" ht="14.5">
      <c r="A598" s="129" t="s">
        <v>3</v>
      </c>
      <c r="B598" s="140">
        <f t="shared" si="163"/>
        <v>47</v>
      </c>
      <c r="C598" s="140">
        <f t="shared" si="163"/>
        <v>60</v>
      </c>
      <c r="D598" s="140">
        <f t="shared" si="163"/>
        <v>96</v>
      </c>
      <c r="E598" s="140">
        <f t="shared" si="163"/>
        <v>156</v>
      </c>
      <c r="F598" s="140">
        <f t="shared" si="163"/>
        <v>211</v>
      </c>
      <c r="G598" s="140">
        <f t="shared" si="163"/>
        <v>248</v>
      </c>
      <c r="H598" s="140">
        <f t="shared" si="163"/>
        <v>367</v>
      </c>
      <c r="I598" s="140">
        <f t="shared" si="163"/>
        <v>566</v>
      </c>
      <c r="J598" s="140">
        <f t="shared" si="163"/>
        <v>874</v>
      </c>
      <c r="K598" s="140">
        <f t="shared" si="163"/>
        <v>1341</v>
      </c>
    </row>
    <row r="599" spans="1:14" ht="14.5">
      <c r="A599" s="129" t="s">
        <v>4</v>
      </c>
      <c r="B599" s="140">
        <f t="shared" si="163"/>
        <v>50</v>
      </c>
      <c r="C599" s="140">
        <f t="shared" si="163"/>
        <v>56</v>
      </c>
      <c r="D599" s="140">
        <f t="shared" si="163"/>
        <v>79</v>
      </c>
      <c r="E599" s="140">
        <f t="shared" si="163"/>
        <v>114</v>
      </c>
      <c r="F599" s="140">
        <f t="shared" si="163"/>
        <v>136</v>
      </c>
      <c r="G599" s="140">
        <f t="shared" si="163"/>
        <v>178</v>
      </c>
      <c r="H599" s="140">
        <f t="shared" si="163"/>
        <v>232</v>
      </c>
      <c r="I599" s="140">
        <f t="shared" si="163"/>
        <v>261</v>
      </c>
      <c r="J599" s="140">
        <f t="shared" si="163"/>
        <v>305</v>
      </c>
      <c r="K599" s="140">
        <f t="shared" si="163"/>
        <v>379</v>
      </c>
    </row>
    <row r="600" spans="1:14" ht="14.5">
      <c r="A600" s="129" t="s">
        <v>0</v>
      </c>
      <c r="B600" s="140">
        <f t="shared" si="163"/>
        <v>852</v>
      </c>
      <c r="C600" s="140">
        <f t="shared" si="163"/>
        <v>1135</v>
      </c>
      <c r="D600" s="140">
        <f t="shared" si="163"/>
        <v>1861</v>
      </c>
      <c r="E600" s="140">
        <f t="shared" si="163"/>
        <v>2856</v>
      </c>
      <c r="F600" s="140">
        <f t="shared" si="163"/>
        <v>3265</v>
      </c>
      <c r="G600" s="140">
        <f t="shared" si="163"/>
        <v>3265</v>
      </c>
      <c r="H600" s="140">
        <f t="shared" si="163"/>
        <v>3265</v>
      </c>
      <c r="I600" s="140">
        <f t="shared" si="163"/>
        <v>3265</v>
      </c>
      <c r="J600" s="140">
        <f t="shared" si="163"/>
        <v>3265</v>
      </c>
      <c r="K600" s="140">
        <f t="shared" si="163"/>
        <v>3265</v>
      </c>
    </row>
    <row r="601" spans="1:14" ht="14.5">
      <c r="A601" s="129" t="s">
        <v>1</v>
      </c>
      <c r="B601" s="140">
        <f t="shared" si="163"/>
        <v>502</v>
      </c>
      <c r="C601" s="140">
        <f t="shared" si="163"/>
        <v>645</v>
      </c>
      <c r="D601" s="140">
        <f t="shared" si="163"/>
        <v>1026</v>
      </c>
      <c r="E601" s="140">
        <f t="shared" si="163"/>
        <v>1522</v>
      </c>
      <c r="F601" s="140">
        <f t="shared" si="163"/>
        <v>1875</v>
      </c>
      <c r="G601" s="140">
        <f t="shared" si="163"/>
        <v>2235</v>
      </c>
      <c r="H601" s="140">
        <f t="shared" si="163"/>
        <v>2655</v>
      </c>
      <c r="I601" s="140">
        <f t="shared" si="163"/>
        <v>3116</v>
      </c>
      <c r="J601" s="140">
        <f t="shared" si="163"/>
        <v>3265</v>
      </c>
      <c r="K601" s="140">
        <f t="shared" si="163"/>
        <v>3265</v>
      </c>
    </row>
    <row r="602" spans="1:14" ht="14.5">
      <c r="A602" s="129" t="s">
        <v>7</v>
      </c>
      <c r="B602" s="140">
        <f t="shared" si="163"/>
        <v>165</v>
      </c>
      <c r="C602" s="140">
        <f t="shared" si="163"/>
        <v>258</v>
      </c>
      <c r="D602" s="140">
        <f t="shared" si="163"/>
        <v>462</v>
      </c>
      <c r="E602" s="140">
        <f t="shared" si="163"/>
        <v>737</v>
      </c>
      <c r="F602" s="140">
        <f t="shared" si="163"/>
        <v>969</v>
      </c>
      <c r="G602" s="140">
        <f t="shared" si="163"/>
        <v>1185</v>
      </c>
      <c r="H602" s="140">
        <f t="shared" si="163"/>
        <v>1427</v>
      </c>
      <c r="I602" s="140">
        <f t="shared" si="163"/>
        <v>1792</v>
      </c>
      <c r="J602" s="140">
        <f t="shared" si="163"/>
        <v>2216</v>
      </c>
      <c r="K602" s="140">
        <f t="shared" si="163"/>
        <v>2710</v>
      </c>
    </row>
    <row r="603" spans="1:14" ht="14.5">
      <c r="A603" s="129" t="s">
        <v>8</v>
      </c>
      <c r="B603" s="140">
        <f t="shared" si="163"/>
        <v>10</v>
      </c>
      <c r="C603" s="140">
        <f t="shared" si="163"/>
        <v>13</v>
      </c>
      <c r="D603" s="140">
        <f t="shared" si="163"/>
        <v>24</v>
      </c>
      <c r="E603" s="140">
        <f t="shared" si="163"/>
        <v>46</v>
      </c>
      <c r="F603" s="140">
        <f t="shared" si="163"/>
        <v>73</v>
      </c>
      <c r="G603" s="140">
        <f t="shared" si="163"/>
        <v>197</v>
      </c>
      <c r="H603" s="140">
        <f t="shared" si="163"/>
        <v>422</v>
      </c>
      <c r="I603" s="140">
        <f t="shared" si="163"/>
        <v>719</v>
      </c>
      <c r="J603" s="140">
        <f t="shared" si="163"/>
        <v>1216</v>
      </c>
      <c r="K603" s="140">
        <f t="shared" si="163"/>
        <v>2007</v>
      </c>
    </row>
    <row r="604" spans="1:14" ht="14.5">
      <c r="A604" s="129" t="s">
        <v>89</v>
      </c>
      <c r="B604" s="140">
        <f>SUM(B594:B603)</f>
        <v>1974</v>
      </c>
      <c r="C604" s="140">
        <f>SUM(C594:C603)</f>
        <v>2675</v>
      </c>
      <c r="D604" s="140">
        <f t="shared" ref="D604:K604" si="164">SUM(D594:D603)</f>
        <v>4462</v>
      </c>
      <c r="E604" s="140">
        <f t="shared" si="164"/>
        <v>6965</v>
      </c>
      <c r="F604" s="140">
        <f t="shared" si="164"/>
        <v>8628</v>
      </c>
      <c r="G604" s="140">
        <f t="shared" si="164"/>
        <v>10080</v>
      </c>
      <c r="H604" s="140">
        <f t="shared" si="164"/>
        <v>11990</v>
      </c>
      <c r="I604" s="140">
        <f t="shared" si="164"/>
        <v>14139</v>
      </c>
      <c r="J604" s="140">
        <f t="shared" si="164"/>
        <v>15957</v>
      </c>
      <c r="K604" s="140">
        <f t="shared" si="164"/>
        <v>18342</v>
      </c>
    </row>
    <row r="605" spans="1:14" ht="14.5">
      <c r="A605" s="16"/>
      <c r="B605" s="2"/>
      <c r="C605" s="2"/>
      <c r="D605" s="2"/>
      <c r="E605" s="2"/>
      <c r="F605" s="2"/>
      <c r="G605" s="2"/>
      <c r="H605" s="2"/>
      <c r="I605" s="2"/>
      <c r="J605" s="2"/>
      <c r="K605" s="2"/>
      <c r="L605" s="38"/>
      <c r="M605" s="45"/>
      <c r="N605" s="45"/>
    </row>
    <row r="606" spans="1:14">
      <c r="A606" s="54" t="s">
        <v>251</v>
      </c>
    </row>
    <row r="607" spans="1:14" ht="14.5">
      <c r="A607" s="129" t="s">
        <v>291</v>
      </c>
      <c r="B607" s="129"/>
      <c r="C607" s="129"/>
      <c r="D607" s="129"/>
      <c r="E607" s="129"/>
      <c r="F607" s="129"/>
      <c r="G607" s="129"/>
      <c r="H607" s="129"/>
      <c r="I607" s="129"/>
      <c r="J607" s="129"/>
      <c r="K607" s="129"/>
    </row>
    <row r="608" spans="1:14" ht="14.5">
      <c r="A608" s="129"/>
      <c r="B608" s="140">
        <v>2010</v>
      </c>
      <c r="C608" s="140">
        <v>2020</v>
      </c>
      <c r="D608" s="140">
        <v>2030</v>
      </c>
      <c r="E608" s="140">
        <v>2040</v>
      </c>
      <c r="F608" s="140">
        <v>2050</v>
      </c>
      <c r="G608" s="140">
        <v>2060</v>
      </c>
      <c r="H608" s="140">
        <v>2070</v>
      </c>
      <c r="I608" s="140">
        <v>2080</v>
      </c>
      <c r="J608" s="140">
        <v>2090</v>
      </c>
      <c r="K608" s="140">
        <v>2100</v>
      </c>
    </row>
    <row r="609" spans="1:14" ht="14.5">
      <c r="A609" s="129" t="s">
        <v>5</v>
      </c>
      <c r="B609" s="140">
        <f>ROUND(B521/$M$593,0)</f>
        <v>59</v>
      </c>
      <c r="C609" s="140">
        <f t="shared" ref="C609:K609" si="165">ROUND(C521/$M$593,0)</f>
        <v>64</v>
      </c>
      <c r="D609" s="140">
        <f t="shared" si="165"/>
        <v>75</v>
      </c>
      <c r="E609" s="140">
        <f t="shared" si="165"/>
        <v>101</v>
      </c>
      <c r="F609" s="140">
        <f t="shared" si="165"/>
        <v>131</v>
      </c>
      <c r="G609" s="140">
        <f t="shared" si="165"/>
        <v>202</v>
      </c>
      <c r="H609" s="140">
        <f t="shared" si="165"/>
        <v>290</v>
      </c>
      <c r="I609" s="140">
        <f t="shared" si="165"/>
        <v>415</v>
      </c>
      <c r="J609" s="140">
        <f t="shared" si="165"/>
        <v>881</v>
      </c>
      <c r="K609" s="140">
        <f t="shared" si="165"/>
        <v>1696</v>
      </c>
    </row>
    <row r="610" spans="1:14" ht="14.5">
      <c r="A610" s="129" t="s">
        <v>6</v>
      </c>
      <c r="B610" s="140">
        <f t="shared" ref="B610:K618" si="166">ROUND(B522/$M$593,0)</f>
        <v>109</v>
      </c>
      <c r="C610" s="140">
        <f t="shared" si="166"/>
        <v>224</v>
      </c>
      <c r="D610" s="140">
        <f t="shared" si="166"/>
        <v>418</v>
      </c>
      <c r="E610" s="140">
        <f t="shared" si="166"/>
        <v>681</v>
      </c>
      <c r="F610" s="140">
        <f t="shared" si="166"/>
        <v>941</v>
      </c>
      <c r="G610" s="140">
        <f t="shared" si="166"/>
        <v>1211</v>
      </c>
      <c r="H610" s="140">
        <f t="shared" si="166"/>
        <v>1558</v>
      </c>
      <c r="I610" s="140">
        <f t="shared" si="166"/>
        <v>1908</v>
      </c>
      <c r="J610" s="140">
        <f t="shared" si="166"/>
        <v>2554</v>
      </c>
      <c r="K610" s="140">
        <f t="shared" si="166"/>
        <v>3435</v>
      </c>
    </row>
    <row r="611" spans="1:14" ht="14.5">
      <c r="A611" s="129" t="s">
        <v>11</v>
      </c>
      <c r="B611" s="140">
        <f t="shared" si="166"/>
        <v>1962</v>
      </c>
      <c r="C611" s="140">
        <f t="shared" si="166"/>
        <v>2901</v>
      </c>
      <c r="D611" s="140">
        <f t="shared" si="166"/>
        <v>4111</v>
      </c>
      <c r="E611" s="140">
        <f t="shared" si="166"/>
        <v>5629</v>
      </c>
      <c r="F611" s="140">
        <f t="shared" si="166"/>
        <v>7617</v>
      </c>
      <c r="G611" s="140">
        <f t="shared" si="166"/>
        <v>9994</v>
      </c>
      <c r="H611" s="140">
        <f t="shared" si="166"/>
        <v>12909</v>
      </c>
      <c r="I611" s="140">
        <f t="shared" si="166"/>
        <v>15577</v>
      </c>
      <c r="J611" s="140">
        <f t="shared" si="166"/>
        <v>15577</v>
      </c>
      <c r="K611" s="140">
        <f t="shared" si="166"/>
        <v>15577</v>
      </c>
    </row>
    <row r="612" spans="1:14" ht="14.5">
      <c r="A612" s="129" t="s">
        <v>2</v>
      </c>
      <c r="B612" s="140">
        <f t="shared" si="166"/>
        <v>366</v>
      </c>
      <c r="C612" s="140">
        <f t="shared" si="166"/>
        <v>453</v>
      </c>
      <c r="D612" s="140">
        <f t="shared" si="166"/>
        <v>630</v>
      </c>
      <c r="E612" s="140">
        <f t="shared" si="166"/>
        <v>907</v>
      </c>
      <c r="F612" s="140">
        <f t="shared" si="166"/>
        <v>1325</v>
      </c>
      <c r="G612" s="140">
        <f t="shared" si="166"/>
        <v>1819</v>
      </c>
      <c r="H612" s="140">
        <f t="shared" si="166"/>
        <v>2519</v>
      </c>
      <c r="I612" s="140">
        <f t="shared" si="166"/>
        <v>3185</v>
      </c>
      <c r="J612" s="140">
        <f t="shared" si="166"/>
        <v>3964</v>
      </c>
      <c r="K612" s="140">
        <f t="shared" si="166"/>
        <v>4931</v>
      </c>
    </row>
    <row r="613" spans="1:14" ht="14.5">
      <c r="A613" s="129" t="s">
        <v>3</v>
      </c>
      <c r="B613" s="140">
        <f t="shared" si="166"/>
        <v>338</v>
      </c>
      <c r="C613" s="140">
        <f t="shared" si="166"/>
        <v>428</v>
      </c>
      <c r="D613" s="140">
        <f t="shared" si="166"/>
        <v>549</v>
      </c>
      <c r="E613" s="140">
        <f t="shared" si="166"/>
        <v>743</v>
      </c>
      <c r="F613" s="140">
        <f t="shared" si="166"/>
        <v>1007</v>
      </c>
      <c r="G613" s="140">
        <f t="shared" si="166"/>
        <v>1183</v>
      </c>
      <c r="H613" s="140">
        <f t="shared" si="166"/>
        <v>1750</v>
      </c>
      <c r="I613" s="140">
        <f t="shared" si="166"/>
        <v>2702</v>
      </c>
      <c r="J613" s="140">
        <f t="shared" si="166"/>
        <v>4171</v>
      </c>
      <c r="K613" s="140">
        <f t="shared" si="166"/>
        <v>6397</v>
      </c>
    </row>
    <row r="614" spans="1:14" ht="14.5">
      <c r="A614" s="129" t="s">
        <v>4</v>
      </c>
      <c r="B614" s="140">
        <f t="shared" si="166"/>
        <v>360</v>
      </c>
      <c r="C614" s="140">
        <f t="shared" si="166"/>
        <v>399</v>
      </c>
      <c r="D614" s="140">
        <f t="shared" si="166"/>
        <v>452</v>
      </c>
      <c r="E614" s="140">
        <f t="shared" si="166"/>
        <v>542</v>
      </c>
      <c r="F614" s="140">
        <f t="shared" si="166"/>
        <v>651</v>
      </c>
      <c r="G614" s="140">
        <f t="shared" si="166"/>
        <v>849</v>
      </c>
      <c r="H614" s="140">
        <f t="shared" si="166"/>
        <v>1109</v>
      </c>
      <c r="I614" s="140">
        <f t="shared" si="166"/>
        <v>1246</v>
      </c>
      <c r="J614" s="140">
        <f t="shared" si="166"/>
        <v>1454</v>
      </c>
      <c r="K614" s="140">
        <f t="shared" si="166"/>
        <v>1808</v>
      </c>
    </row>
    <row r="615" spans="1:14" ht="14.5">
      <c r="A615" s="129" t="s">
        <v>0</v>
      </c>
      <c r="B615" s="140">
        <f t="shared" si="166"/>
        <v>6099</v>
      </c>
      <c r="C615" s="140">
        <f t="shared" si="166"/>
        <v>8121</v>
      </c>
      <c r="D615" s="140">
        <f t="shared" si="166"/>
        <v>10651</v>
      </c>
      <c r="E615" s="140">
        <f t="shared" si="166"/>
        <v>13625</v>
      </c>
      <c r="F615" s="140">
        <f t="shared" si="166"/>
        <v>15577</v>
      </c>
      <c r="G615" s="140">
        <f t="shared" si="166"/>
        <v>15577</v>
      </c>
      <c r="H615" s="140">
        <f t="shared" si="166"/>
        <v>15577</v>
      </c>
      <c r="I615" s="140">
        <f t="shared" si="166"/>
        <v>15577</v>
      </c>
      <c r="J615" s="140">
        <f t="shared" si="166"/>
        <v>15577</v>
      </c>
      <c r="K615" s="140">
        <f t="shared" si="166"/>
        <v>15577</v>
      </c>
    </row>
    <row r="616" spans="1:14" ht="14.5">
      <c r="A616" s="129" t="s">
        <v>1</v>
      </c>
      <c r="B616" s="140">
        <f t="shared" si="166"/>
        <v>3592</v>
      </c>
      <c r="C616" s="140">
        <f t="shared" si="166"/>
        <v>4618</v>
      </c>
      <c r="D616" s="140">
        <f t="shared" si="166"/>
        <v>5871</v>
      </c>
      <c r="E616" s="140">
        <f t="shared" si="166"/>
        <v>7259</v>
      </c>
      <c r="F616" s="140">
        <f t="shared" si="166"/>
        <v>8944</v>
      </c>
      <c r="G616" s="140">
        <f t="shared" si="166"/>
        <v>10660</v>
      </c>
      <c r="H616" s="140">
        <f t="shared" si="166"/>
        <v>12666</v>
      </c>
      <c r="I616" s="140">
        <f t="shared" si="166"/>
        <v>14865</v>
      </c>
      <c r="J616" s="140">
        <f t="shared" si="166"/>
        <v>15577</v>
      </c>
      <c r="K616" s="140">
        <f t="shared" si="166"/>
        <v>15577</v>
      </c>
    </row>
    <row r="617" spans="1:14" ht="14.5">
      <c r="A617" s="129" t="s">
        <v>7</v>
      </c>
      <c r="B617" s="140">
        <f t="shared" si="166"/>
        <v>1181</v>
      </c>
      <c r="C617" s="140">
        <f t="shared" si="166"/>
        <v>1843</v>
      </c>
      <c r="D617" s="140">
        <f t="shared" si="166"/>
        <v>2646</v>
      </c>
      <c r="E617" s="140">
        <f t="shared" si="166"/>
        <v>3515</v>
      </c>
      <c r="F617" s="140">
        <f t="shared" si="166"/>
        <v>4623</v>
      </c>
      <c r="G617" s="140">
        <f t="shared" si="166"/>
        <v>5653</v>
      </c>
      <c r="H617" s="140">
        <f t="shared" si="166"/>
        <v>6810</v>
      </c>
      <c r="I617" s="140">
        <f t="shared" si="166"/>
        <v>8548</v>
      </c>
      <c r="J617" s="140">
        <f t="shared" si="166"/>
        <v>10571</v>
      </c>
      <c r="K617" s="140">
        <f t="shared" si="166"/>
        <v>12929</v>
      </c>
    </row>
    <row r="618" spans="1:14" ht="14.5">
      <c r="A618" s="129" t="s">
        <v>8</v>
      </c>
      <c r="B618" s="140">
        <f t="shared" si="166"/>
        <v>70</v>
      </c>
      <c r="C618" s="140">
        <f t="shared" si="166"/>
        <v>95</v>
      </c>
      <c r="D618" s="140">
        <f t="shared" si="166"/>
        <v>135</v>
      </c>
      <c r="E618" s="140">
        <f t="shared" si="166"/>
        <v>217</v>
      </c>
      <c r="F618" s="140">
        <f t="shared" si="166"/>
        <v>349</v>
      </c>
      <c r="G618" s="140">
        <f t="shared" si="166"/>
        <v>938</v>
      </c>
      <c r="H618" s="140">
        <f t="shared" si="166"/>
        <v>2015</v>
      </c>
      <c r="I618" s="140">
        <f t="shared" si="166"/>
        <v>3428</v>
      </c>
      <c r="J618" s="140">
        <f t="shared" si="166"/>
        <v>5800</v>
      </c>
      <c r="K618" s="140">
        <f t="shared" si="166"/>
        <v>9576</v>
      </c>
    </row>
    <row r="619" spans="1:14" ht="14.5">
      <c r="A619" s="129" t="s">
        <v>89</v>
      </c>
      <c r="B619" s="140">
        <f>SUM(B609:B618)</f>
        <v>14136</v>
      </c>
      <c r="C619" s="140">
        <f>SUM(C609:C618)</f>
        <v>19146</v>
      </c>
      <c r="D619" s="140">
        <f t="shared" ref="D619:K619" si="167">SUM(D609:D618)</f>
        <v>25538</v>
      </c>
      <c r="E619" s="140">
        <f t="shared" si="167"/>
        <v>33219</v>
      </c>
      <c r="F619" s="140">
        <f t="shared" si="167"/>
        <v>41165</v>
      </c>
      <c r="G619" s="140">
        <f t="shared" si="167"/>
        <v>48086</v>
      </c>
      <c r="H619" s="140">
        <f t="shared" si="167"/>
        <v>57203</v>
      </c>
      <c r="I619" s="140">
        <f t="shared" si="167"/>
        <v>67451</v>
      </c>
      <c r="J619" s="140">
        <f t="shared" si="167"/>
        <v>76126</v>
      </c>
      <c r="K619" s="140">
        <f t="shared" si="167"/>
        <v>87503</v>
      </c>
    </row>
    <row r="620" spans="1:14" ht="14.5">
      <c r="A620" s="16"/>
      <c r="B620" s="2"/>
      <c r="C620" s="2"/>
      <c r="D620" s="2"/>
      <c r="E620" s="2"/>
      <c r="F620" s="2"/>
      <c r="G620" s="2"/>
      <c r="H620" s="2"/>
      <c r="I620" s="2"/>
      <c r="J620" s="2"/>
      <c r="K620" s="2"/>
      <c r="L620" s="38"/>
      <c r="M620" s="45"/>
      <c r="N620" s="45"/>
    </row>
    <row r="621" spans="1:14">
      <c r="A621" s="54" t="s">
        <v>252</v>
      </c>
    </row>
    <row r="622" spans="1:14" ht="14.5">
      <c r="A622" s="129" t="s">
        <v>291</v>
      </c>
      <c r="B622" s="129"/>
      <c r="C622" s="129"/>
      <c r="D622" s="129"/>
      <c r="E622" s="129"/>
      <c r="F622" s="129"/>
      <c r="G622" s="129"/>
      <c r="H622" s="129"/>
      <c r="I622" s="129"/>
      <c r="J622" s="129"/>
      <c r="K622" s="129"/>
    </row>
    <row r="623" spans="1:14" ht="14.5">
      <c r="A623" s="129"/>
      <c r="B623" s="140">
        <v>2010</v>
      </c>
      <c r="C623" s="140">
        <v>2020</v>
      </c>
      <c r="D623" s="140">
        <v>2030</v>
      </c>
      <c r="E623" s="140">
        <v>2040</v>
      </c>
      <c r="F623" s="140">
        <v>2050</v>
      </c>
      <c r="G623" s="140">
        <v>2060</v>
      </c>
      <c r="H623" s="140">
        <v>2070</v>
      </c>
      <c r="I623" s="140">
        <v>2080</v>
      </c>
      <c r="J623" s="140">
        <v>2090</v>
      </c>
      <c r="K623" s="140">
        <v>2100</v>
      </c>
    </row>
    <row r="624" spans="1:14" ht="14.5">
      <c r="A624" s="129" t="s">
        <v>5</v>
      </c>
      <c r="B624" s="140">
        <f>ROUND(B535/$M$593,0)</f>
        <v>17</v>
      </c>
      <c r="C624" s="140">
        <f t="shared" ref="C624:K624" si="168">ROUND(C535/$M$593,0)</f>
        <v>19</v>
      </c>
      <c r="D624" s="140">
        <f t="shared" si="168"/>
        <v>22</v>
      </c>
      <c r="E624" s="140">
        <f t="shared" si="168"/>
        <v>30</v>
      </c>
      <c r="F624" s="140">
        <f t="shared" si="168"/>
        <v>39</v>
      </c>
      <c r="G624" s="140">
        <f t="shared" si="168"/>
        <v>60</v>
      </c>
      <c r="H624" s="140">
        <f t="shared" si="168"/>
        <v>86</v>
      </c>
      <c r="I624" s="140">
        <f t="shared" si="168"/>
        <v>123</v>
      </c>
      <c r="J624" s="140">
        <f t="shared" si="168"/>
        <v>261</v>
      </c>
      <c r="K624" s="140">
        <f t="shared" si="168"/>
        <v>502</v>
      </c>
    </row>
    <row r="625" spans="1:29" ht="14.5">
      <c r="A625" s="129" t="s">
        <v>6</v>
      </c>
      <c r="B625" s="140">
        <f t="shared" ref="B625:K633" si="169">ROUND(B536/$M$593,0)</f>
        <v>32</v>
      </c>
      <c r="C625" s="140">
        <f t="shared" si="169"/>
        <v>66</v>
      </c>
      <c r="D625" s="140">
        <f t="shared" si="169"/>
        <v>124</v>
      </c>
      <c r="E625" s="140">
        <f t="shared" si="169"/>
        <v>202</v>
      </c>
      <c r="F625" s="140">
        <f t="shared" si="169"/>
        <v>279</v>
      </c>
      <c r="G625" s="140">
        <f t="shared" si="169"/>
        <v>359</v>
      </c>
      <c r="H625" s="140">
        <f t="shared" si="169"/>
        <v>461</v>
      </c>
      <c r="I625" s="140">
        <f t="shared" si="169"/>
        <v>565</v>
      </c>
      <c r="J625" s="140">
        <f t="shared" si="169"/>
        <v>757</v>
      </c>
      <c r="K625" s="140">
        <f t="shared" si="169"/>
        <v>1017</v>
      </c>
    </row>
    <row r="626" spans="1:29" ht="14.5">
      <c r="A626" s="129" t="s">
        <v>11</v>
      </c>
      <c r="B626" s="140">
        <f t="shared" si="169"/>
        <v>581</v>
      </c>
      <c r="C626" s="140">
        <f t="shared" si="169"/>
        <v>859</v>
      </c>
      <c r="D626" s="140">
        <f t="shared" si="169"/>
        <v>1218</v>
      </c>
      <c r="E626" s="140">
        <f t="shared" si="169"/>
        <v>1667</v>
      </c>
      <c r="F626" s="140">
        <f t="shared" si="169"/>
        <v>2256</v>
      </c>
      <c r="G626" s="140">
        <f t="shared" si="169"/>
        <v>2960</v>
      </c>
      <c r="H626" s="140">
        <f t="shared" si="169"/>
        <v>3824</v>
      </c>
      <c r="I626" s="140">
        <f t="shared" si="169"/>
        <v>4614</v>
      </c>
      <c r="J626" s="140">
        <f t="shared" si="169"/>
        <v>4614</v>
      </c>
      <c r="K626" s="140">
        <f t="shared" si="169"/>
        <v>4614</v>
      </c>
    </row>
    <row r="627" spans="1:29" ht="14.5">
      <c r="A627" s="129" t="s">
        <v>2</v>
      </c>
      <c r="B627" s="140">
        <f t="shared" si="169"/>
        <v>108</v>
      </c>
      <c r="C627" s="140">
        <f t="shared" si="169"/>
        <v>134</v>
      </c>
      <c r="D627" s="140">
        <f t="shared" si="169"/>
        <v>187</v>
      </c>
      <c r="E627" s="140">
        <f t="shared" si="169"/>
        <v>269</v>
      </c>
      <c r="F627" s="140">
        <f t="shared" si="169"/>
        <v>393</v>
      </c>
      <c r="G627" s="140">
        <f t="shared" si="169"/>
        <v>539</v>
      </c>
      <c r="H627" s="140">
        <f t="shared" si="169"/>
        <v>746</v>
      </c>
      <c r="I627" s="140">
        <f t="shared" si="169"/>
        <v>943</v>
      </c>
      <c r="J627" s="140">
        <f t="shared" si="169"/>
        <v>1174</v>
      </c>
      <c r="K627" s="140">
        <f t="shared" si="169"/>
        <v>1461</v>
      </c>
    </row>
    <row r="628" spans="1:29" ht="14.5">
      <c r="A628" s="129" t="s">
        <v>3</v>
      </c>
      <c r="B628" s="140">
        <f t="shared" si="169"/>
        <v>100</v>
      </c>
      <c r="C628" s="140">
        <f t="shared" si="169"/>
        <v>127</v>
      </c>
      <c r="D628" s="140">
        <f t="shared" si="169"/>
        <v>163</v>
      </c>
      <c r="E628" s="140">
        <f t="shared" si="169"/>
        <v>220</v>
      </c>
      <c r="F628" s="140">
        <f t="shared" si="169"/>
        <v>298</v>
      </c>
      <c r="G628" s="140">
        <f t="shared" si="169"/>
        <v>351</v>
      </c>
      <c r="H628" s="140">
        <f t="shared" si="169"/>
        <v>518</v>
      </c>
      <c r="I628" s="140">
        <f t="shared" si="169"/>
        <v>800</v>
      </c>
      <c r="J628" s="140">
        <f t="shared" si="169"/>
        <v>1235</v>
      </c>
      <c r="K628" s="140">
        <f t="shared" si="169"/>
        <v>1895</v>
      </c>
    </row>
    <row r="629" spans="1:29" ht="14.5">
      <c r="A629" s="129" t="s">
        <v>4</v>
      </c>
      <c r="B629" s="140">
        <f t="shared" si="169"/>
        <v>107</v>
      </c>
      <c r="C629" s="140">
        <f t="shared" si="169"/>
        <v>118</v>
      </c>
      <c r="D629" s="140">
        <f t="shared" si="169"/>
        <v>134</v>
      </c>
      <c r="E629" s="140">
        <f t="shared" si="169"/>
        <v>161</v>
      </c>
      <c r="F629" s="140">
        <f t="shared" si="169"/>
        <v>193</v>
      </c>
      <c r="G629" s="140">
        <f t="shared" si="169"/>
        <v>251</v>
      </c>
      <c r="H629" s="140">
        <f t="shared" si="169"/>
        <v>328</v>
      </c>
      <c r="I629" s="140">
        <f t="shared" si="169"/>
        <v>369</v>
      </c>
      <c r="J629" s="140">
        <f t="shared" si="169"/>
        <v>431</v>
      </c>
      <c r="K629" s="140">
        <f t="shared" si="169"/>
        <v>535</v>
      </c>
    </row>
    <row r="630" spans="1:29" ht="14.5">
      <c r="A630" s="129" t="s">
        <v>0</v>
      </c>
      <c r="B630" s="140">
        <f t="shared" si="169"/>
        <v>1807</v>
      </c>
      <c r="C630" s="140">
        <f t="shared" si="169"/>
        <v>2406</v>
      </c>
      <c r="D630" s="140">
        <f t="shared" si="169"/>
        <v>3155</v>
      </c>
      <c r="E630" s="140">
        <f t="shared" si="169"/>
        <v>4036</v>
      </c>
      <c r="F630" s="140">
        <f t="shared" si="169"/>
        <v>4614</v>
      </c>
      <c r="G630" s="140">
        <f t="shared" si="169"/>
        <v>4614</v>
      </c>
      <c r="H630" s="140">
        <f t="shared" si="169"/>
        <v>4614</v>
      </c>
      <c r="I630" s="140">
        <f t="shared" si="169"/>
        <v>4614</v>
      </c>
      <c r="J630" s="140">
        <f t="shared" si="169"/>
        <v>4614</v>
      </c>
      <c r="K630" s="140">
        <f t="shared" si="169"/>
        <v>4614</v>
      </c>
    </row>
    <row r="631" spans="1:29" ht="14.5">
      <c r="A631" s="129" t="s">
        <v>1</v>
      </c>
      <c r="B631" s="140">
        <f t="shared" si="169"/>
        <v>1064</v>
      </c>
      <c r="C631" s="140">
        <f t="shared" si="169"/>
        <v>1368</v>
      </c>
      <c r="D631" s="140">
        <f t="shared" si="169"/>
        <v>1739</v>
      </c>
      <c r="E631" s="140">
        <f t="shared" si="169"/>
        <v>2150</v>
      </c>
      <c r="F631" s="140">
        <f t="shared" si="169"/>
        <v>2649</v>
      </c>
      <c r="G631" s="140">
        <f t="shared" si="169"/>
        <v>3158</v>
      </c>
      <c r="H631" s="140">
        <f t="shared" si="169"/>
        <v>3752</v>
      </c>
      <c r="I631" s="140">
        <f t="shared" si="169"/>
        <v>4403</v>
      </c>
      <c r="J631" s="140">
        <f t="shared" si="169"/>
        <v>4614</v>
      </c>
      <c r="K631" s="140">
        <f t="shared" si="169"/>
        <v>4614</v>
      </c>
    </row>
    <row r="632" spans="1:29" ht="14.5">
      <c r="A632" s="129" t="s">
        <v>7</v>
      </c>
      <c r="B632" s="140">
        <f t="shared" si="169"/>
        <v>350</v>
      </c>
      <c r="C632" s="140">
        <f t="shared" si="169"/>
        <v>546</v>
      </c>
      <c r="D632" s="140">
        <f t="shared" si="169"/>
        <v>784</v>
      </c>
      <c r="E632" s="140">
        <f t="shared" si="169"/>
        <v>1041</v>
      </c>
      <c r="F632" s="140">
        <f t="shared" si="169"/>
        <v>1369</v>
      </c>
      <c r="G632" s="140">
        <f t="shared" si="169"/>
        <v>1674</v>
      </c>
      <c r="H632" s="140">
        <f t="shared" si="169"/>
        <v>2017</v>
      </c>
      <c r="I632" s="140">
        <f t="shared" si="169"/>
        <v>2532</v>
      </c>
      <c r="J632" s="140">
        <f t="shared" si="169"/>
        <v>3131</v>
      </c>
      <c r="K632" s="140">
        <f t="shared" si="169"/>
        <v>3830</v>
      </c>
    </row>
    <row r="633" spans="1:29" ht="14.5">
      <c r="A633" s="129" t="s">
        <v>8</v>
      </c>
      <c r="B633" s="140">
        <f t="shared" si="169"/>
        <v>21</v>
      </c>
      <c r="C633" s="140">
        <f t="shared" si="169"/>
        <v>28</v>
      </c>
      <c r="D633" s="140">
        <f t="shared" si="169"/>
        <v>40</v>
      </c>
      <c r="E633" s="140">
        <f t="shared" si="169"/>
        <v>64</v>
      </c>
      <c r="F633" s="140">
        <f t="shared" si="169"/>
        <v>103</v>
      </c>
      <c r="G633" s="140">
        <f t="shared" si="169"/>
        <v>278</v>
      </c>
      <c r="H633" s="140">
        <f t="shared" si="169"/>
        <v>597</v>
      </c>
      <c r="I633" s="140">
        <f t="shared" si="169"/>
        <v>1015</v>
      </c>
      <c r="J633" s="140">
        <f t="shared" si="169"/>
        <v>1718</v>
      </c>
      <c r="K633" s="140">
        <f t="shared" si="169"/>
        <v>2836</v>
      </c>
    </row>
    <row r="634" spans="1:29" ht="14.5">
      <c r="A634" s="129" t="s">
        <v>89</v>
      </c>
      <c r="B634" s="140">
        <f>SUM(B624:B633)</f>
        <v>4187</v>
      </c>
      <c r="C634" s="140">
        <f>SUM(C624:C633)</f>
        <v>5671</v>
      </c>
      <c r="D634" s="140">
        <f t="shared" ref="D634:K634" si="170">SUM(D624:D633)</f>
        <v>7566</v>
      </c>
      <c r="E634" s="140">
        <f t="shared" si="170"/>
        <v>9840</v>
      </c>
      <c r="F634" s="140">
        <f t="shared" si="170"/>
        <v>12193</v>
      </c>
      <c r="G634" s="140">
        <f t="shared" si="170"/>
        <v>14244</v>
      </c>
      <c r="H634" s="140">
        <f t="shared" si="170"/>
        <v>16943</v>
      </c>
      <c r="I634" s="140">
        <f t="shared" si="170"/>
        <v>19978</v>
      </c>
      <c r="J634" s="140">
        <f t="shared" si="170"/>
        <v>22549</v>
      </c>
      <c r="K634" s="140">
        <f t="shared" si="170"/>
        <v>25918</v>
      </c>
      <c r="M634" t="s">
        <v>256</v>
      </c>
      <c r="Q634" s="6">
        <f>SUM(C634,C619,C604)</f>
        <v>27492</v>
      </c>
      <c r="R634" s="5"/>
    </row>
    <row r="635" spans="1:29" ht="14.5">
      <c r="A635" s="16"/>
      <c r="B635" s="2"/>
      <c r="C635" s="2"/>
      <c r="D635" s="2"/>
      <c r="E635" s="2"/>
      <c r="F635" s="2"/>
      <c r="G635" s="2"/>
      <c r="H635" s="2"/>
      <c r="I635" s="2"/>
      <c r="J635" s="2"/>
      <c r="K635" s="2"/>
      <c r="L635" s="38"/>
      <c r="M635" s="45"/>
      <c r="N635" s="45"/>
    </row>
    <row r="636" spans="1:29" ht="14.5">
      <c r="A636" s="16"/>
      <c r="B636" s="2"/>
      <c r="C636" s="2"/>
      <c r="D636" s="2"/>
      <c r="E636" s="2"/>
      <c r="F636" s="2"/>
      <c r="G636" s="2"/>
      <c r="H636" s="2"/>
      <c r="I636" s="2"/>
      <c r="J636" s="2"/>
      <c r="K636" s="2"/>
      <c r="L636" s="38"/>
      <c r="M636" s="45"/>
      <c r="N636" s="45"/>
    </row>
    <row r="637" spans="1:29" ht="14.5">
      <c r="A637" s="34" t="s">
        <v>59</v>
      </c>
      <c r="B637" s="35"/>
      <c r="C637" s="35"/>
      <c r="D637" s="35"/>
      <c r="E637" s="35"/>
      <c r="F637" s="35"/>
      <c r="G637" s="35"/>
      <c r="H637" s="35"/>
      <c r="I637" s="35"/>
      <c r="J637" s="35"/>
      <c r="K637" s="35"/>
      <c r="L637" s="35"/>
      <c r="M637" s="35"/>
      <c r="N637" s="35"/>
      <c r="O637" s="35"/>
      <c r="P637" s="35"/>
      <c r="Q637" s="35"/>
      <c r="R637" s="35"/>
      <c r="S637" s="35"/>
      <c r="T637" s="35"/>
    </row>
    <row r="638" spans="1:29" ht="14.5" outlineLevel="1">
      <c r="A638" s="32"/>
      <c r="B638" s="5"/>
      <c r="C638" s="5"/>
      <c r="D638" s="5"/>
      <c r="E638" s="5"/>
      <c r="F638" s="5"/>
      <c r="G638" s="5"/>
      <c r="H638" s="5"/>
      <c r="I638" s="5"/>
      <c r="J638" s="5"/>
      <c r="K638" s="5"/>
      <c r="L638" s="5"/>
      <c r="M638" s="5"/>
      <c r="N638" s="5"/>
      <c r="O638" s="5"/>
      <c r="P638" s="5"/>
      <c r="Q638" s="5"/>
      <c r="R638" s="5"/>
      <c r="S638" s="5"/>
      <c r="T638" s="5"/>
    </row>
    <row r="639" spans="1:29" outlineLevel="1">
      <c r="A639" s="10" t="s">
        <v>60</v>
      </c>
      <c r="B639" s="5"/>
      <c r="C639" s="5"/>
      <c r="D639" s="5"/>
      <c r="E639" s="5"/>
      <c r="F639" s="5"/>
      <c r="G639" s="5"/>
      <c r="H639" s="5"/>
      <c r="I639" s="5"/>
      <c r="J639" s="5"/>
      <c r="K639" s="5"/>
      <c r="L639" s="5"/>
      <c r="M639" s="5"/>
      <c r="N639" s="5"/>
      <c r="O639" s="5"/>
      <c r="P639" s="5"/>
      <c r="Q639" s="5"/>
      <c r="R639" s="5"/>
      <c r="S639" s="5"/>
      <c r="T639" s="5"/>
    </row>
    <row r="640" spans="1:29" ht="14.5" outlineLevel="1">
      <c r="A640" s="32" t="s">
        <v>61</v>
      </c>
      <c r="B640" s="5"/>
      <c r="D640" s="5"/>
      <c r="E640" s="5"/>
      <c r="F640" s="5"/>
      <c r="G640" s="5"/>
      <c r="H640" s="5"/>
      <c r="I640" s="5"/>
      <c r="J640" s="5"/>
      <c r="K640" s="5"/>
      <c r="L640" s="5"/>
      <c r="M640" s="5"/>
      <c r="N640" s="5"/>
      <c r="O640" s="5"/>
      <c r="P640" s="30"/>
      <c r="Q640" s="30"/>
      <c r="R640" s="5"/>
      <c r="T640" s="5"/>
      <c r="U640" s="5"/>
      <c r="V640" s="5"/>
      <c r="W640" s="5"/>
      <c r="X640" s="5"/>
      <c r="Y640" s="5"/>
      <c r="Z640" s="5"/>
      <c r="AA640" s="5"/>
      <c r="AB640" s="5"/>
      <c r="AC640" s="5"/>
    </row>
    <row r="641" spans="1:31" ht="14.5" outlineLevel="1">
      <c r="B641" s="73">
        <v>2010</v>
      </c>
      <c r="C641" s="73">
        <v>2020</v>
      </c>
      <c r="D641" s="73">
        <v>2030</v>
      </c>
      <c r="E641" s="73">
        <v>2040</v>
      </c>
      <c r="F641" s="73">
        <v>2050</v>
      </c>
      <c r="G641" s="73">
        <v>2060</v>
      </c>
      <c r="H641" s="73">
        <v>2070</v>
      </c>
      <c r="I641" s="73">
        <v>2080</v>
      </c>
      <c r="J641" s="73">
        <v>2090</v>
      </c>
      <c r="K641" s="73">
        <v>2100</v>
      </c>
      <c r="L641" s="55"/>
      <c r="M641" s="55"/>
      <c r="O641" s="5"/>
      <c r="P641" s="53"/>
      <c r="Q641" s="53"/>
      <c r="R641" s="5"/>
      <c r="S641" s="5"/>
      <c r="T641" s="55"/>
      <c r="U641" s="55"/>
      <c r="V641" s="55"/>
      <c r="W641" s="55"/>
      <c r="X641" s="55"/>
      <c r="Y641" s="55"/>
      <c r="Z641" s="55"/>
      <c r="AA641" s="55"/>
      <c r="AB641" s="55"/>
      <c r="AC641" s="55"/>
    </row>
    <row r="642" spans="1:31" ht="14.5" outlineLevel="1">
      <c r="A642" s="4" t="s">
        <v>5</v>
      </c>
      <c r="B642" s="7">
        <v>0.49271201229213124</v>
      </c>
      <c r="C642" s="7">
        <v>0.47846970625794999</v>
      </c>
      <c r="D642" s="7">
        <v>0.45369191479434973</v>
      </c>
      <c r="E642" s="7">
        <v>0.41166833692432664</v>
      </c>
      <c r="F642" s="7">
        <v>0.37353722669459283</v>
      </c>
      <c r="G642" s="7">
        <v>0.3232328657264143</v>
      </c>
      <c r="H642" s="7">
        <v>0.27970300687361871</v>
      </c>
      <c r="I642" s="7">
        <v>0.23219875747736091</v>
      </c>
      <c r="J642" s="7">
        <v>0.19276254330148065</v>
      </c>
      <c r="K642" s="7">
        <v>0.16002410393465608</v>
      </c>
      <c r="L642" s="55"/>
      <c r="M642" s="55"/>
      <c r="O642" s="5"/>
      <c r="P642" s="53"/>
      <c r="Q642" s="53"/>
      <c r="R642" s="5"/>
      <c r="T642" s="7"/>
      <c r="U642" s="7"/>
      <c r="V642" s="7"/>
      <c r="W642" s="7"/>
      <c r="X642" s="7"/>
      <c r="Y642" s="7"/>
      <c r="Z642" s="7"/>
      <c r="AA642" s="7"/>
      <c r="AB642" s="7"/>
      <c r="AC642" s="7"/>
    </row>
    <row r="643" spans="1:31" ht="14.5" outlineLevel="1">
      <c r="A643" s="4" t="s">
        <v>6</v>
      </c>
      <c r="B643" s="7">
        <v>0.9026480745660278</v>
      </c>
      <c r="C643" s="7">
        <v>0.78970725509681283</v>
      </c>
      <c r="D643" s="7">
        <v>0.70072080813827664</v>
      </c>
      <c r="E643" s="7">
        <v>0.63611799523691959</v>
      </c>
      <c r="F643" s="7">
        <v>0.57747122557888542</v>
      </c>
      <c r="G643" s="7">
        <v>0.53793260913309049</v>
      </c>
      <c r="H643" s="7">
        <v>0.50110114435339037</v>
      </c>
      <c r="I643" s="7">
        <v>0.47323978570837244</v>
      </c>
      <c r="J643" s="7">
        <v>0.44692752611110859</v>
      </c>
      <c r="K643" s="7">
        <v>0.42207823523714738</v>
      </c>
      <c r="L643" s="55"/>
      <c r="M643" s="55"/>
      <c r="O643" s="5"/>
      <c r="P643" s="53"/>
      <c r="Q643" s="53"/>
      <c r="R643" s="5"/>
      <c r="T643" s="7"/>
      <c r="U643" s="7"/>
      <c r="V643" s="7"/>
      <c r="W643" s="7"/>
      <c r="X643" s="7"/>
      <c r="Y643" s="7"/>
      <c r="Z643" s="7"/>
      <c r="AA643" s="7"/>
      <c r="AB643" s="7"/>
      <c r="AC643" s="7"/>
    </row>
    <row r="644" spans="1:31" ht="14.5" outlineLevel="1">
      <c r="A644" s="4" t="s">
        <v>11</v>
      </c>
      <c r="B644" s="7">
        <v>0.29992594867057987</v>
      </c>
      <c r="C644" s="7">
        <v>0.27976166356175713</v>
      </c>
      <c r="D644" s="7">
        <v>0.2564542895672019</v>
      </c>
      <c r="E644" s="7">
        <v>0.23690395007730447</v>
      </c>
      <c r="F644" s="7">
        <v>0.21898635830316532</v>
      </c>
      <c r="G644" s="7">
        <v>0.20752427621323388</v>
      </c>
      <c r="H644" s="7">
        <v>0.19665293229882025</v>
      </c>
      <c r="I644" s="7">
        <v>0.18578338287512519</v>
      </c>
      <c r="J644" s="7">
        <v>0.17553556065230586</v>
      </c>
      <c r="K644" s="7">
        <v>0.16586629374728268</v>
      </c>
      <c r="L644" s="55"/>
      <c r="M644" s="55"/>
      <c r="O644" s="5"/>
      <c r="P644" s="53"/>
      <c r="Q644" s="53"/>
      <c r="R644" s="5"/>
      <c r="T644" s="7"/>
      <c r="U644" s="7"/>
      <c r="V644" s="7"/>
      <c r="W644" s="7"/>
      <c r="X644" s="7"/>
      <c r="Y644" s="7"/>
      <c r="Z644" s="7"/>
      <c r="AA644" s="7"/>
      <c r="AB644" s="7"/>
      <c r="AC644" s="7"/>
    </row>
    <row r="645" spans="1:31" ht="14.5" outlineLevel="1">
      <c r="A645" s="4" t="s">
        <v>2</v>
      </c>
      <c r="B645" s="7">
        <v>0.60164882413159981</v>
      </c>
      <c r="C645" s="7">
        <v>0.55781692074887368</v>
      </c>
      <c r="D645" s="7">
        <v>0.4981491048582331</v>
      </c>
      <c r="E645" s="7">
        <v>0.44159890889948455</v>
      </c>
      <c r="F645" s="7">
        <v>0.39146832632914702</v>
      </c>
      <c r="G645" s="7">
        <v>0.35522653607478621</v>
      </c>
      <c r="H645" s="7">
        <v>0.32233997860045044</v>
      </c>
      <c r="I645" s="7">
        <v>0.30083308426107752</v>
      </c>
      <c r="J645" s="7">
        <v>0.28076115466338281</v>
      </c>
      <c r="K645" s="7">
        <v>0.26202844730836261</v>
      </c>
      <c r="L645" s="55"/>
      <c r="M645" s="55"/>
      <c r="O645" s="5"/>
      <c r="P645" s="53"/>
      <c r="Q645" s="53"/>
      <c r="R645" s="5"/>
      <c r="T645" s="7"/>
      <c r="U645" s="7"/>
      <c r="V645" s="7"/>
      <c r="W645" s="7"/>
      <c r="X645" s="7"/>
      <c r="Y645" s="7"/>
      <c r="Z645" s="7"/>
      <c r="AA645" s="7"/>
      <c r="AB645" s="7"/>
      <c r="AC645" s="7"/>
    </row>
    <row r="646" spans="1:31" ht="14.5" outlineLevel="1">
      <c r="A646" s="4" t="s">
        <v>3</v>
      </c>
      <c r="B646" s="7">
        <v>0.62446578598233182</v>
      </c>
      <c r="C646" s="7">
        <v>0.589574732004012</v>
      </c>
      <c r="D646" s="7">
        <v>0.5546702363508248</v>
      </c>
      <c r="E646" s="7">
        <v>0.51545002099011572</v>
      </c>
      <c r="F646" s="7">
        <v>0.47900303049732168</v>
      </c>
      <c r="G646" s="7">
        <v>0.44428037024551209</v>
      </c>
      <c r="H646" s="7">
        <v>0.41207473610460377</v>
      </c>
      <c r="I646" s="7">
        <v>0.37932069147473557</v>
      </c>
      <c r="J646" s="7">
        <v>0.34917012467453723</v>
      </c>
      <c r="K646" s="7">
        <v>0.32141609647295571</v>
      </c>
      <c r="L646" s="55"/>
      <c r="M646" s="55"/>
      <c r="O646" s="5"/>
      <c r="P646" s="53"/>
      <c r="Q646" s="53"/>
      <c r="R646" s="5"/>
      <c r="T646" s="7"/>
      <c r="U646" s="7"/>
      <c r="V646" s="7"/>
      <c r="W646" s="7"/>
      <c r="X646" s="7"/>
      <c r="Y646" s="7"/>
      <c r="Z646" s="7"/>
      <c r="AA646" s="7"/>
      <c r="AB646" s="7"/>
      <c r="AC646" s="7"/>
    </row>
    <row r="647" spans="1:31" ht="14.5" outlineLevel="1">
      <c r="A647" s="4" t="s">
        <v>4</v>
      </c>
      <c r="B647" s="7">
        <v>0.50222976611742087</v>
      </c>
      <c r="C647" s="7">
        <v>0.48765731287120179</v>
      </c>
      <c r="D647" s="7">
        <v>0.47042206781128504</v>
      </c>
      <c r="E647" s="7">
        <v>0.4464338961971433</v>
      </c>
      <c r="F647" s="7">
        <v>0.42366895031317792</v>
      </c>
      <c r="G647" s="7">
        <v>0.39266565791991553</v>
      </c>
      <c r="H647" s="7">
        <v>0.3639311278197398</v>
      </c>
      <c r="I647" s="7">
        <v>0.33737348792226179</v>
      </c>
      <c r="J647" s="7">
        <v>0.31275387470897958</v>
      </c>
      <c r="K647" s="7">
        <v>0.28993086192955031</v>
      </c>
      <c r="L647" s="55"/>
      <c r="M647" s="55"/>
      <c r="O647" s="5"/>
      <c r="P647" s="53"/>
      <c r="Q647" s="53"/>
      <c r="R647" s="5"/>
      <c r="T647" s="7"/>
      <c r="U647" s="7"/>
      <c r="V647" s="7"/>
      <c r="W647" s="7"/>
      <c r="X647" s="7"/>
      <c r="Y647" s="7"/>
      <c r="Z647" s="7"/>
      <c r="AA647" s="7"/>
      <c r="AB647" s="7"/>
      <c r="AC647" s="7"/>
    </row>
    <row r="648" spans="1:31" ht="14.5" outlineLevel="1">
      <c r="A648" s="73" t="s">
        <v>0</v>
      </c>
      <c r="B648" s="55">
        <v>0.78614357533419321</v>
      </c>
      <c r="C648" s="55">
        <v>0.74770764462097805</v>
      </c>
      <c r="D648" s="55">
        <v>0.71177466532287859</v>
      </c>
      <c r="E648" s="55">
        <v>0.67934198898211418</v>
      </c>
      <c r="F648" s="55">
        <v>0.64838713778162449</v>
      </c>
      <c r="G648" s="55">
        <v>0.62045208730160939</v>
      </c>
      <c r="H648" s="55">
        <v>0.59372058790990068</v>
      </c>
      <c r="I648" s="55">
        <v>0.56951224931221101</v>
      </c>
      <c r="J648" s="55">
        <v>0.54629098050727265</v>
      </c>
      <c r="K648" s="55">
        <v>0.52401653475234311</v>
      </c>
      <c r="L648" s="55"/>
      <c r="M648" s="55"/>
      <c r="O648" s="5"/>
      <c r="P648" s="53"/>
      <c r="Q648" s="53"/>
      <c r="R648" s="5"/>
      <c r="T648" s="7"/>
      <c r="U648" s="7"/>
      <c r="V648" s="7"/>
      <c r="W648" s="7"/>
      <c r="X648" s="7"/>
      <c r="Y648" s="7"/>
      <c r="Z648" s="7"/>
      <c r="AA648" s="7"/>
      <c r="AB648" s="7"/>
      <c r="AC648" s="7"/>
    </row>
    <row r="649" spans="1:31" ht="14.5" outlineLevel="1">
      <c r="A649" s="4" t="s">
        <v>1</v>
      </c>
      <c r="B649" s="7">
        <v>0.22230190148374504</v>
      </c>
      <c r="C649" s="7">
        <v>0.21058909170359563</v>
      </c>
      <c r="D649" s="7">
        <v>0.19983724972850408</v>
      </c>
      <c r="E649" s="7">
        <v>0.19068343550261821</v>
      </c>
      <c r="F649" s="7">
        <v>0.18194892405935104</v>
      </c>
      <c r="G649" s="7">
        <v>0.17481337050098408</v>
      </c>
      <c r="H649" s="7">
        <v>0.16795765440165983</v>
      </c>
      <c r="I649" s="7">
        <v>0.16171562837931314</v>
      </c>
      <c r="J649" s="7">
        <v>0.15570558278681024</v>
      </c>
      <c r="K649" s="7">
        <v>0.14991889623749916</v>
      </c>
      <c r="L649" s="55"/>
      <c r="M649" s="55"/>
      <c r="O649" s="5"/>
      <c r="P649" s="53"/>
      <c r="Q649" s="53"/>
      <c r="R649" s="5"/>
      <c r="T649" s="7"/>
      <c r="U649" s="7"/>
      <c r="V649" s="7"/>
      <c r="W649" s="7"/>
      <c r="X649" s="7"/>
      <c r="Y649" s="7"/>
      <c r="Z649" s="7"/>
      <c r="AA649" s="7"/>
      <c r="AB649" s="7"/>
      <c r="AC649" s="7"/>
    </row>
    <row r="650" spans="1:31" ht="14.5" outlineLevel="1">
      <c r="A650" s="4" t="s">
        <v>7</v>
      </c>
      <c r="B650" s="7">
        <v>0.38099605612578025</v>
      </c>
      <c r="C650" s="7">
        <v>0.34191678872834785</v>
      </c>
      <c r="D650" s="7">
        <v>0.31230982855805128</v>
      </c>
      <c r="E650" s="7">
        <v>0.29037486263817042</v>
      </c>
      <c r="F650" s="7">
        <v>0.2699804909804932</v>
      </c>
      <c r="G650" s="7">
        <v>0.25461543609131138</v>
      </c>
      <c r="H650" s="7">
        <v>0.24012483294821751</v>
      </c>
      <c r="I650" s="7">
        <v>0.2223008896438636</v>
      </c>
      <c r="J650" s="7">
        <v>0.20579997882647172</v>
      </c>
      <c r="K650" s="7">
        <v>0.19052389467639425</v>
      </c>
      <c r="L650" s="55"/>
      <c r="M650" s="55"/>
      <c r="O650" s="5"/>
      <c r="P650" s="53"/>
      <c r="Q650" s="53"/>
      <c r="R650" s="5"/>
      <c r="T650" s="7"/>
      <c r="U650" s="7"/>
      <c r="V650" s="7"/>
      <c r="W650" s="7"/>
      <c r="X650" s="7"/>
      <c r="Y650" s="7"/>
      <c r="Z650" s="7"/>
      <c r="AA650" s="7"/>
      <c r="AB650" s="7"/>
      <c r="AC650" s="7"/>
    </row>
    <row r="651" spans="1:31" ht="14.5" outlineLevel="1">
      <c r="A651" s="4" t="s">
        <v>8</v>
      </c>
      <c r="B651" s="7">
        <v>0.40950072025603379</v>
      </c>
      <c r="C651" s="7">
        <v>0.37859661512385234</v>
      </c>
      <c r="D651" s="7">
        <v>0.34504808492120964</v>
      </c>
      <c r="E651" s="7">
        <v>0.30437888902299898</v>
      </c>
      <c r="F651" s="7">
        <v>0.26850318008294582</v>
      </c>
      <c r="G651" s="7">
        <v>0.22653887895270117</v>
      </c>
      <c r="H651" s="7">
        <v>0.19113316893041227</v>
      </c>
      <c r="I651" s="7">
        <v>0.16816246348014743</v>
      </c>
      <c r="J651" s="7">
        <v>0.14795241601423764</v>
      </c>
      <c r="K651" s="7">
        <v>0.13017124601670857</v>
      </c>
      <c r="L651" s="55"/>
      <c r="M651" s="55"/>
      <c r="O651" s="5"/>
      <c r="P651" s="53"/>
      <c r="Q651" s="53"/>
      <c r="R651" s="5"/>
      <c r="T651" s="7"/>
      <c r="U651" s="7"/>
      <c r="V651" s="7"/>
      <c r="W651" s="7"/>
      <c r="X651" s="7"/>
      <c r="Y651" s="7"/>
      <c r="Z651" s="7"/>
      <c r="AA651" s="7"/>
      <c r="AB651" s="7"/>
      <c r="AC651" s="7"/>
    </row>
    <row r="652" spans="1:31" ht="14.5" outlineLevel="1">
      <c r="A652" s="4" t="s">
        <v>152</v>
      </c>
      <c r="B652" s="7"/>
      <c r="C652" s="7"/>
      <c r="D652" s="7"/>
      <c r="E652" s="7"/>
      <c r="F652" s="7"/>
      <c r="G652" s="7"/>
      <c r="H652" s="7"/>
      <c r="I652" s="7"/>
      <c r="J652" s="7"/>
      <c r="K652" s="7"/>
      <c r="L652" s="55"/>
      <c r="M652" s="55"/>
      <c r="O652" s="5"/>
      <c r="P652" s="53"/>
      <c r="Q652" s="53"/>
      <c r="R652" s="5"/>
      <c r="S652" s="5"/>
      <c r="T652" s="55"/>
      <c r="U652" s="7"/>
      <c r="V652" s="7"/>
      <c r="W652" s="7"/>
      <c r="X652" s="7"/>
      <c r="Y652" s="7"/>
      <c r="Z652" s="7"/>
      <c r="AA652" s="7"/>
      <c r="AB652" s="7"/>
      <c r="AC652" s="7"/>
      <c r="AD652" s="7"/>
    </row>
    <row r="653" spans="1:31" ht="14.5" outlineLevel="1">
      <c r="A653" s="32"/>
      <c r="B653" s="5"/>
      <c r="C653" s="5"/>
      <c r="D653" s="5"/>
      <c r="E653" s="5"/>
      <c r="F653" s="5"/>
      <c r="G653" s="5"/>
      <c r="H653" s="5"/>
      <c r="I653" s="5"/>
      <c r="J653" s="5"/>
      <c r="K653" s="5"/>
      <c r="L653" s="5"/>
      <c r="M653" s="5"/>
      <c r="N653" s="5"/>
      <c r="O653" s="5"/>
      <c r="P653" s="5"/>
      <c r="Q653" s="5"/>
      <c r="R653" s="5"/>
      <c r="S653" s="5"/>
      <c r="T653" s="5"/>
    </row>
    <row r="654" spans="1:31" outlineLevel="1">
      <c r="A654" s="54" t="s">
        <v>62</v>
      </c>
      <c r="B654" s="5"/>
      <c r="C654" s="5"/>
      <c r="D654" s="5"/>
      <c r="E654" s="5"/>
      <c r="F654" s="5"/>
      <c r="G654" s="5"/>
      <c r="H654" s="5"/>
      <c r="I654" s="5"/>
      <c r="J654" s="5"/>
      <c r="K654" s="5"/>
      <c r="L654" s="5"/>
      <c r="M654" s="5"/>
      <c r="N654" s="5"/>
      <c r="O654" s="5"/>
      <c r="P654" s="5"/>
      <c r="Q654" s="5"/>
      <c r="R654" s="5"/>
      <c r="S654" s="5"/>
      <c r="T654" s="5"/>
    </row>
    <row r="655" spans="1:31" ht="14.5" outlineLevel="1">
      <c r="A655" s="19" t="s">
        <v>63</v>
      </c>
      <c r="B655" s="20"/>
      <c r="C655" s="20"/>
      <c r="D655" s="20"/>
      <c r="E655" s="20"/>
      <c r="F655" s="20"/>
      <c r="G655" s="20"/>
      <c r="H655" s="20"/>
      <c r="I655" s="20"/>
      <c r="J655" s="20"/>
      <c r="K655" s="20"/>
      <c r="L655" s="5"/>
      <c r="M655" s="5"/>
      <c r="N655" s="5"/>
      <c r="O655" s="5"/>
      <c r="R655" s="5"/>
      <c r="T655" s="5"/>
      <c r="U655" s="5"/>
      <c r="V655" s="5"/>
      <c r="W655" s="5"/>
      <c r="X655" s="5"/>
      <c r="Y655" s="5"/>
      <c r="Z655" s="5"/>
      <c r="AA655" s="5"/>
      <c r="AB655" s="5"/>
      <c r="AC655" s="5"/>
      <c r="AD655" s="5"/>
      <c r="AE655" s="5"/>
    </row>
    <row r="656" spans="1:31" ht="14.5" outlineLevel="1">
      <c r="A656" s="20"/>
      <c r="B656" s="19">
        <v>2010</v>
      </c>
      <c r="C656" s="19">
        <v>2020</v>
      </c>
      <c r="D656" s="19">
        <v>2030</v>
      </c>
      <c r="E656" s="19">
        <v>2040</v>
      </c>
      <c r="F656" s="19">
        <v>2050</v>
      </c>
      <c r="G656" s="19">
        <v>2060</v>
      </c>
      <c r="H656" s="19">
        <v>2070</v>
      </c>
      <c r="I656" s="19">
        <v>2080</v>
      </c>
      <c r="J656" s="19">
        <v>2090</v>
      </c>
      <c r="K656" s="19">
        <v>2100</v>
      </c>
      <c r="L656" s="6"/>
      <c r="M656" s="6"/>
      <c r="N656" s="5"/>
      <c r="O656" s="5"/>
      <c r="R656" s="5"/>
      <c r="S656" s="5"/>
      <c r="T656" s="6"/>
      <c r="U656" s="6"/>
      <c r="V656" s="6"/>
      <c r="W656" s="6"/>
      <c r="X656" s="6"/>
      <c r="Y656" s="6"/>
      <c r="Z656" s="6"/>
      <c r="AA656" s="6"/>
      <c r="AB656" s="6"/>
      <c r="AC656" s="6"/>
      <c r="AD656" s="6"/>
      <c r="AE656" s="6"/>
    </row>
    <row r="657" spans="1:31" ht="14.5" outlineLevel="1">
      <c r="A657" s="19" t="s">
        <v>5</v>
      </c>
      <c r="B657" s="33">
        <f>B642*B53/CPI!$G$2*10^12/10^9</f>
        <v>400.03531183690887</v>
      </c>
      <c r="C657" s="33">
        <f>C642*C53/CPI!$G$2*10^12/10^9</f>
        <v>744.11568935081357</v>
      </c>
      <c r="D657" s="33">
        <f>D642*D53/CPI!$G$2*10^12/10^9</f>
        <v>1327.2304545925801</v>
      </c>
      <c r="E657" s="33">
        <f>E642*E53/CPI!$G$2*10^12/10^9</f>
        <v>2219.760499091039</v>
      </c>
      <c r="F657" s="33">
        <f>F642*F53/CPI!$G$2*10^12/10^9</f>
        <v>3459.3472014036824</v>
      </c>
      <c r="G657" s="33">
        <f>G642*G53/CPI!$G$2*10^12/10^9</f>
        <v>4738.0969128540055</v>
      </c>
      <c r="H657" s="33">
        <f>H642*H53/CPI!$G$2*10^12/10^9</f>
        <v>5983.4017241783204</v>
      </c>
      <c r="I657" s="33">
        <f>I642*I53/CPI!$G$2*10^12/10^9</f>
        <v>6751.1315619960224</v>
      </c>
      <c r="J657" s="33">
        <f>J642*J53/CPI!$G$2*10^12/10^9</f>
        <v>7317.70526337721</v>
      </c>
      <c r="K657" s="33">
        <f>K642*K53/CPI!$G$2*10^12/10^9</f>
        <v>7780.5932823370476</v>
      </c>
      <c r="L657" s="6"/>
      <c r="M657" s="6"/>
      <c r="N657" s="5"/>
      <c r="O657" s="5"/>
      <c r="R657" s="5"/>
      <c r="T657" s="1"/>
      <c r="U657" s="1"/>
      <c r="V657" s="1"/>
      <c r="W657" s="1"/>
      <c r="X657" s="1"/>
      <c r="Y657" s="1"/>
      <c r="Z657" s="1"/>
      <c r="AA657" s="1"/>
      <c r="AB657" s="1"/>
      <c r="AC657" s="1"/>
      <c r="AD657" s="1"/>
      <c r="AE657" s="1"/>
    </row>
    <row r="658" spans="1:31" ht="14.5" outlineLevel="1">
      <c r="A658" s="19" t="s">
        <v>6</v>
      </c>
      <c r="B658" s="33">
        <f>B643*B54/CPI!$G$2*10^12/10^9</f>
        <v>5233.005562823917</v>
      </c>
      <c r="C658" s="33">
        <f>C643*C54/CPI!$G$2*10^12/10^9</f>
        <v>12088.166499723686</v>
      </c>
      <c r="D658" s="33">
        <f>D643*D54/CPI!$G$2*10^12/10^9</f>
        <v>17793.460192121107</v>
      </c>
      <c r="E658" s="33">
        <f>E643*E54/CPI!$G$2*10^12/10^9</f>
        <v>21093.129672544474</v>
      </c>
      <c r="F658" s="33">
        <f>F643*F54/CPI!$G$2*10^12/10^9</f>
        <v>22695.622472474559</v>
      </c>
      <c r="G658" s="33">
        <f>G643*G54/CPI!$G$2*10^12/10^9</f>
        <v>23811.121157465292</v>
      </c>
      <c r="H658" s="33">
        <f>H643*H54/CPI!$G$2*10^12/10^9</f>
        <v>23972.963289761079</v>
      </c>
      <c r="I658" s="33">
        <f>I643*I54/CPI!$G$2*10^12/10^9</f>
        <v>23700.790722964095</v>
      </c>
      <c r="J658" s="33">
        <f>J643*J54/CPI!$G$2*10^12/10^9</f>
        <v>22736.616018974702</v>
      </c>
      <c r="K658" s="33">
        <f>K643*K54/CPI!$G$2*10^12/10^9</f>
        <v>20904.499618469203</v>
      </c>
      <c r="L658" s="6"/>
      <c r="M658" s="6"/>
      <c r="N658" s="5"/>
      <c r="O658" s="5"/>
      <c r="R658" s="5"/>
      <c r="T658" s="1"/>
      <c r="U658" s="1"/>
      <c r="V658" s="1"/>
      <c r="W658" s="1"/>
      <c r="X658" s="1"/>
      <c r="Y658" s="1"/>
      <c r="Z658" s="1"/>
      <c r="AA658" s="1"/>
      <c r="AB658" s="1"/>
      <c r="AC658" s="1"/>
      <c r="AD658" s="1"/>
      <c r="AE658" s="1"/>
    </row>
    <row r="659" spans="1:31" ht="14.5" outlineLevel="1">
      <c r="A659" s="19" t="s">
        <v>11</v>
      </c>
      <c r="B659" s="33">
        <f>B644*B55/CPI!$G$2*10^12/10^9</f>
        <v>2785.0404276610002</v>
      </c>
      <c r="C659" s="33">
        <f>C644*C55/CPI!$G$2*10^12/10^9</f>
        <v>3348.1056306575133</v>
      </c>
      <c r="D659" s="33">
        <f>D644*D55/CPI!$G$2*10^12/10^9</f>
        <v>4307.1342668964107</v>
      </c>
      <c r="E659" s="33">
        <f>E644*E55/CPI!$G$2*10^12/10^9</f>
        <v>5395.1962558721034</v>
      </c>
      <c r="F659" s="33">
        <f>F644*F55/CPI!$G$2*10^12/10^9</f>
        <v>6472.4020984317658</v>
      </c>
      <c r="G659" s="33">
        <f>G644*G55/CPI!$G$2*10^12/10^9</f>
        <v>7751.6618697403874</v>
      </c>
      <c r="H659" s="33">
        <f>H644*H55/CPI!$G$2*10^12/10^9</f>
        <v>9089.3219121501133</v>
      </c>
      <c r="I659" s="33">
        <f>I644*I55/CPI!$G$2*10^12/10^9</f>
        <v>10392.197185956709</v>
      </c>
      <c r="J659" s="33">
        <f>J644*J55/CPI!$G$2*10^12/10^9</f>
        <v>11691.728811296132</v>
      </c>
      <c r="K659" s="33">
        <f>K644*K55/CPI!$G$2*10^12/10^9</f>
        <v>12996.077043617282</v>
      </c>
      <c r="L659" s="6"/>
      <c r="M659" s="6"/>
      <c r="N659" s="5"/>
      <c r="O659" s="5"/>
      <c r="R659" s="5"/>
      <c r="T659" s="1"/>
      <c r="U659" s="1"/>
      <c r="V659" s="1"/>
      <c r="W659" s="1"/>
      <c r="X659" s="1"/>
      <c r="Y659" s="1"/>
      <c r="Z659" s="1"/>
      <c r="AA659" s="1"/>
      <c r="AB659" s="1"/>
      <c r="AC659" s="1"/>
      <c r="AD659" s="1"/>
      <c r="AE659" s="1"/>
    </row>
    <row r="660" spans="1:31" ht="14.5" outlineLevel="1">
      <c r="A660" s="19" t="s">
        <v>2</v>
      </c>
      <c r="B660" s="33">
        <f>B645*B56/CPI!$G$2*10^12/10^9</f>
        <v>1047.5953820937334</v>
      </c>
      <c r="C660" s="33">
        <f>C645*C56/CPI!$G$2*10^12/10^9</f>
        <v>1665.4227657636311</v>
      </c>
      <c r="D660" s="33">
        <f>D645*D56/CPI!$G$2*10^12/10^9</f>
        <v>2158.6377222712895</v>
      </c>
      <c r="E660" s="33">
        <f>E645*E56/CPI!$G$2*10^12/10^9</f>
        <v>2353.7815146905918</v>
      </c>
      <c r="F660" s="33">
        <f>F645*F56/CPI!$G$2*10^12/10^9</f>
        <v>2402.8553362975908</v>
      </c>
      <c r="G660" s="33">
        <f>G645*G56/CPI!$G$2*10^12/10^9</f>
        <v>2531.0742253297944</v>
      </c>
      <c r="H660" s="33">
        <f>H645*H56/CPI!$G$2*10^12/10^9</f>
        <v>2688.0788513395523</v>
      </c>
      <c r="I660" s="33">
        <f>I645*I56/CPI!$G$2*10^12/10^9</f>
        <v>2889.6723645353177</v>
      </c>
      <c r="J660" s="33">
        <f>J645*J56/CPI!$G$2*10^12/10^9</f>
        <v>3034.0697296285257</v>
      </c>
      <c r="K660" s="33">
        <f>K645*K56/CPI!$G$2*10^12/10^9</f>
        <v>3117.1412135552796</v>
      </c>
      <c r="L660" s="6"/>
      <c r="M660" s="6"/>
      <c r="N660" s="5"/>
      <c r="O660" s="5"/>
      <c r="R660" s="5"/>
      <c r="T660" s="1"/>
      <c r="U660" s="1"/>
      <c r="V660" s="1"/>
      <c r="W660" s="1"/>
      <c r="X660" s="1"/>
      <c r="Y660" s="1"/>
      <c r="Z660" s="1"/>
      <c r="AA660" s="1"/>
      <c r="AB660" s="1"/>
      <c r="AC660" s="1"/>
      <c r="AD660" s="1"/>
      <c r="AE660" s="1"/>
    </row>
    <row r="661" spans="1:31" ht="14.5" outlineLevel="1">
      <c r="A661" s="19" t="s">
        <v>3</v>
      </c>
      <c r="B661" s="33">
        <f>B646*B57/CPI!$G$2*10^12/10^9</f>
        <v>2018.2012913178696</v>
      </c>
      <c r="C661" s="33">
        <f>C646*C57/CPI!$G$2*10^12/10^9</f>
        <v>2803.0153355884472</v>
      </c>
      <c r="D661" s="33">
        <f>D646*D57/CPI!$G$2*10^12/10^9</f>
        <v>3714.4009319669844</v>
      </c>
      <c r="E661" s="33">
        <f>E646*E57/CPI!$G$2*10^12/10^9</f>
        <v>4704.3873903019057</v>
      </c>
      <c r="F661" s="33">
        <f>F646*F57/CPI!$G$2*10^12/10^9</f>
        <v>5714.1271394763189</v>
      </c>
      <c r="G661" s="33">
        <f>G646*G57/CPI!$G$2*10^12/10^9</f>
        <v>6536.6880407069457</v>
      </c>
      <c r="H661" s="33">
        <f>H646*H57/CPI!$G$2*10^12/10^9</f>
        <v>7260.8922792122567</v>
      </c>
      <c r="I661" s="33">
        <f>I646*I57/CPI!$G$2*10^12/10^9</f>
        <v>7858.8859987934402</v>
      </c>
      <c r="J661" s="33">
        <f>J646*J57/CPI!$G$2*10^12/10^9</f>
        <v>8276.5293936349699</v>
      </c>
      <c r="K661" s="33">
        <f>K646*K57/CPI!$G$2*10^12/10^9</f>
        <v>8395.1802426249687</v>
      </c>
      <c r="L661" s="6"/>
      <c r="M661" s="6"/>
      <c r="N661" s="5"/>
      <c r="O661" s="5"/>
      <c r="R661" s="5"/>
      <c r="T661" s="1"/>
      <c r="U661" s="1"/>
      <c r="V661" s="1"/>
      <c r="W661" s="1"/>
      <c r="X661" s="1"/>
      <c r="Y661" s="1"/>
      <c r="Z661" s="1"/>
      <c r="AA661" s="1"/>
      <c r="AB661" s="1"/>
      <c r="AC661" s="1"/>
      <c r="AD661" s="1"/>
      <c r="AE661" s="1"/>
    </row>
    <row r="662" spans="1:31" ht="14.5" outlineLevel="1">
      <c r="A662" s="19" t="s">
        <v>4</v>
      </c>
      <c r="B662" s="33">
        <f>B647*B58/CPI!$G$2*10^12/10^9</f>
        <v>899.88412737903809</v>
      </c>
      <c r="C662" s="33">
        <f>C647*C58/CPI!$G$2*10^12/10^9</f>
        <v>1329.8751177555214</v>
      </c>
      <c r="D662" s="33">
        <f>D647*D58/CPI!$G$2*10^12/10^9</f>
        <v>1960.2090338539488</v>
      </c>
      <c r="E662" s="33">
        <f>E647*E58/CPI!$G$2*10^12/10^9</f>
        <v>2745.3752470142149</v>
      </c>
      <c r="F662" s="33">
        <f>F647*F58/CPI!$G$2*10^12/10^9</f>
        <v>3565.3668203727848</v>
      </c>
      <c r="G662" s="33">
        <f>G647*G58/CPI!$G$2*10^12/10^9</f>
        <v>4256.6831719738229</v>
      </c>
      <c r="H662" s="33">
        <f>H647*H58/CPI!$G$2*10^12/10^9</f>
        <v>4919.6067619938976</v>
      </c>
      <c r="I662" s="33">
        <f>I647*I58/CPI!$G$2*10^12/10^9</f>
        <v>5601.1634769498241</v>
      </c>
      <c r="J662" s="33">
        <f>J647*J58/CPI!$G$2*10^12/10^9</f>
        <v>6277.1128459838183</v>
      </c>
      <c r="K662" s="33">
        <f>K647*K58/CPI!$G$2*10^12/10^9</f>
        <v>6863.7217306081602</v>
      </c>
      <c r="L662" s="6"/>
      <c r="M662" s="6"/>
      <c r="N662" s="5"/>
      <c r="O662" s="5"/>
      <c r="R662" s="5"/>
      <c r="T662" s="1"/>
      <c r="U662" s="1"/>
      <c r="V662" s="1"/>
      <c r="W662" s="1"/>
      <c r="X662" s="1"/>
      <c r="Y662" s="1"/>
      <c r="Z662" s="1"/>
      <c r="AA662" s="1"/>
      <c r="AB662" s="1"/>
      <c r="AC662" s="1"/>
      <c r="AD662" s="1"/>
      <c r="AE662" s="1"/>
    </row>
    <row r="663" spans="1:31" ht="14.5" outlineLevel="1">
      <c r="A663" s="19" t="s">
        <v>0</v>
      </c>
      <c r="B663" s="33">
        <f>B648*B59/CPI!$G$2*10^12/10^9</f>
        <v>6568.3411220748303</v>
      </c>
      <c r="C663" s="33">
        <f>C648*C59/CPI!$G$2*10^12/10^9</f>
        <v>7618.1465994310229</v>
      </c>
      <c r="D663" s="33">
        <f>D648*D59/CPI!$G$2*10^12/10^9</f>
        <v>9693.4716337593527</v>
      </c>
      <c r="E663" s="33">
        <f>E648*E59/CPI!$G$2*10^12/10^9</f>
        <v>12421.392369222103</v>
      </c>
      <c r="F663" s="33">
        <f>F648*F59/CPI!$G$2*10^12/10^9</f>
        <v>15639.450916197962</v>
      </c>
      <c r="G663" s="33">
        <f>G648*G59/CPI!$G$2*10^12/10^9</f>
        <v>19434.035843375172</v>
      </c>
      <c r="H663" s="33">
        <f>H648*H59/CPI!$G$2*10^12/10^9</f>
        <v>23886.457304980402</v>
      </c>
      <c r="I663" s="33">
        <f>I648*I59/CPI!$G$2*10^12/10^9</f>
        <v>28971.700909108316</v>
      </c>
      <c r="J663" s="33">
        <f>J648*J59/CPI!$G$2*10^12/10^9</f>
        <v>34430.137160412123</v>
      </c>
      <c r="K663" s="33">
        <f>K648*K59/CPI!$G$2*10^12/10^9</f>
        <v>40107.880637475784</v>
      </c>
      <c r="L663" s="6"/>
      <c r="M663" s="6"/>
      <c r="N663" s="5"/>
      <c r="O663" s="5"/>
      <c r="R663" s="5"/>
      <c r="T663" s="1"/>
      <c r="U663" s="1"/>
      <c r="V663" s="1"/>
      <c r="W663" s="1"/>
      <c r="X663" s="1"/>
      <c r="Y663" s="1"/>
      <c r="Z663" s="1"/>
      <c r="AA663" s="1"/>
      <c r="AB663" s="1"/>
      <c r="AC663" s="1"/>
      <c r="AD663" s="1"/>
      <c r="AE663" s="1"/>
    </row>
    <row r="664" spans="1:31" ht="14.5" outlineLevel="1">
      <c r="A664" s="19" t="s">
        <v>1</v>
      </c>
      <c r="B664" s="33">
        <f>B649*B60/CPI!$G$2*10^12/10^9</f>
        <v>541.52404344073398</v>
      </c>
      <c r="C664" s="33">
        <f>C649*C60/CPI!$G$2*10^12/10^9</f>
        <v>527.61686469765232</v>
      </c>
      <c r="D664" s="33">
        <f>D649*D60/CPI!$G$2*10^12/10^9</f>
        <v>567.99697571630293</v>
      </c>
      <c r="E664" s="33">
        <f>E649*E60/CPI!$G$2*10^12/10^9</f>
        <v>641.14989723439749</v>
      </c>
      <c r="F664" s="33">
        <f>F649*F60/CPI!$G$2*10^12/10^9</f>
        <v>725.81691230218667</v>
      </c>
      <c r="G664" s="33">
        <f>G649*G60/CPI!$G$2*10^12/10^9</f>
        <v>824.95724376620637</v>
      </c>
      <c r="H664" s="33">
        <f>H649*H60/CPI!$G$2*10^12/10^9</f>
        <v>931.05437872038044</v>
      </c>
      <c r="I664" s="33">
        <f>I649*I60/CPI!$G$2*10^12/10^9</f>
        <v>1035.3807113436715</v>
      </c>
      <c r="J664" s="33">
        <f>J649*J60/CPI!$G$2*10^12/10^9</f>
        <v>1144.3579463913768</v>
      </c>
      <c r="K664" s="33">
        <f>K649*K60/CPI!$G$2*10^12/10^9</f>
        <v>1269.4948859245837</v>
      </c>
      <c r="L664" s="6"/>
      <c r="M664" s="6"/>
      <c r="N664" s="5"/>
      <c r="O664" s="5"/>
      <c r="R664" s="5"/>
      <c r="T664" s="1"/>
      <c r="U664" s="1"/>
      <c r="V664" s="1"/>
      <c r="W664" s="1"/>
      <c r="X664" s="1"/>
      <c r="Y664" s="1"/>
      <c r="Z664" s="1"/>
      <c r="AA664" s="1"/>
      <c r="AB664" s="1"/>
      <c r="AC664" s="1"/>
      <c r="AD664" s="1"/>
      <c r="AE664" s="1"/>
    </row>
    <row r="665" spans="1:31" ht="14.5" outlineLevel="1">
      <c r="A665" s="19" t="s">
        <v>7</v>
      </c>
      <c r="B665" s="33">
        <f>B650*B61/CPI!$G$2*10^12/10^9</f>
        <v>891.42276323115891</v>
      </c>
      <c r="C665" s="33">
        <f>C650*C61/CPI!$G$2*10^12/10^9</f>
        <v>1237.3370419557505</v>
      </c>
      <c r="D665" s="33">
        <f>D650*D61/CPI!$G$2*10^12/10^9</f>
        <v>1741.9784079511546</v>
      </c>
      <c r="E665" s="33">
        <f>E650*E61/CPI!$G$2*10^12/10^9</f>
        <v>2352.6956811050154</v>
      </c>
      <c r="F665" s="33">
        <f>F650*F61/CPI!$G$2*10^12/10^9</f>
        <v>3037.1019537492457</v>
      </c>
      <c r="G665" s="33">
        <f>G650*G61/CPI!$G$2*10^12/10^9</f>
        <v>3698.4625804213993</v>
      </c>
      <c r="H665" s="33">
        <f>H650*H61/CPI!$G$2*10^12/10^9</f>
        <v>4325.1296729574651</v>
      </c>
      <c r="I665" s="33">
        <f>I650*I61/CPI!$G$2*10^12/10^9</f>
        <v>4781.2713569530215</v>
      </c>
      <c r="J665" s="33">
        <f>J650*J61/CPI!$G$2*10^12/10^9</f>
        <v>5104.4047285042034</v>
      </c>
      <c r="K665" s="33">
        <f>K650*K61/CPI!$G$2*10^12/10^9</f>
        <v>5347.9462609381053</v>
      </c>
      <c r="L665" s="6"/>
      <c r="M665" s="6"/>
      <c r="N665" s="5"/>
      <c r="O665" s="5"/>
      <c r="R665" s="5"/>
      <c r="T665" s="1"/>
      <c r="U665" s="1"/>
      <c r="V665" s="1"/>
      <c r="W665" s="1"/>
      <c r="X665" s="1"/>
      <c r="Y665" s="1"/>
      <c r="Z665" s="1"/>
      <c r="AA665" s="1"/>
      <c r="AB665" s="1"/>
      <c r="AC665" s="1"/>
      <c r="AD665" s="1"/>
      <c r="AE665" s="1"/>
    </row>
    <row r="666" spans="1:31" ht="14.5" outlineLevel="1">
      <c r="A666" s="19" t="s">
        <v>8</v>
      </c>
      <c r="B666" s="33">
        <f>B651*B62/CPI!$G$2*10^12/10^9</f>
        <v>1058.4736997519988</v>
      </c>
      <c r="C666" s="33">
        <f>C651*C62/CPI!$G$2*10^12/10^9</f>
        <v>2546.8629627587379</v>
      </c>
      <c r="D666" s="33">
        <f>D651*D62/CPI!$G$2*10^12/10^9</f>
        <v>4844.6294528552107</v>
      </c>
      <c r="E666" s="33">
        <f>E651*E62/CPI!$G$2*10^12/10^9</f>
        <v>6703.6660509231506</v>
      </c>
      <c r="F666" s="33">
        <f>F651*F62/CPI!$G$2*10^12/10^9</f>
        <v>8052.5790785106501</v>
      </c>
      <c r="G666" s="33">
        <f>G651*G62/CPI!$G$2*10^12/10^9</f>
        <v>8596.2513313242052</v>
      </c>
      <c r="H666" s="33">
        <f>H651*H62/CPI!$G$2*10^12/10^9</f>
        <v>8940.5318229944132</v>
      </c>
      <c r="I666" s="33">
        <f>I651*I62/CPI!$G$2*10^12/10^9</f>
        <v>9420.3577605079208</v>
      </c>
      <c r="J666" s="33">
        <f>J651*J62/CPI!$G$2*10^12/10^9</f>
        <v>9561.27015531711</v>
      </c>
      <c r="K666" s="33">
        <f>K651*K62/CPI!$G$2*10^12/10^9</f>
        <v>9336.5575980642298</v>
      </c>
      <c r="L666" s="6"/>
      <c r="M666" s="6"/>
      <c r="N666" s="5"/>
      <c r="O666" s="5"/>
      <c r="R666" s="5"/>
      <c r="T666" s="1"/>
      <c r="U666" s="1"/>
      <c r="V666" s="1"/>
      <c r="W666" s="1"/>
      <c r="X666" s="1"/>
      <c r="Y666" s="1"/>
      <c r="Z666" s="1"/>
      <c r="AA666" s="1"/>
      <c r="AB666" s="1"/>
      <c r="AC666" s="1"/>
      <c r="AD666" s="1"/>
      <c r="AE666" s="1"/>
    </row>
    <row r="667" spans="1:31" ht="14.5" outlineLevel="1">
      <c r="A667" s="19" t="s">
        <v>15</v>
      </c>
      <c r="B667" s="33">
        <f>SUM(B658:B666)</f>
        <v>21043.488419774283</v>
      </c>
      <c r="C667" s="33">
        <f t="shared" ref="C667:K667" si="171">SUM(C658:C666)</f>
        <v>33164.548818331961</v>
      </c>
      <c r="D667" s="33">
        <f t="shared" si="171"/>
        <v>46781.918617391762</v>
      </c>
      <c r="E667" s="33">
        <f t="shared" si="171"/>
        <v>58410.774078907962</v>
      </c>
      <c r="F667" s="33">
        <f t="shared" si="171"/>
        <v>68305.322727813065</v>
      </c>
      <c r="G667" s="33">
        <f t="shared" si="171"/>
        <v>77440.935464103226</v>
      </c>
      <c r="H667" s="33">
        <f t="shared" si="171"/>
        <v>86014.03627410956</v>
      </c>
      <c r="I667" s="33">
        <f t="shared" si="171"/>
        <v>94651.420487112322</v>
      </c>
      <c r="J667" s="33">
        <f t="shared" si="171"/>
        <v>102256.22679014296</v>
      </c>
      <c r="K667" s="33">
        <f t="shared" si="171"/>
        <v>108338.49923127759</v>
      </c>
      <c r="L667" s="6"/>
      <c r="M667" s="6"/>
      <c r="N667" s="5"/>
      <c r="O667" s="5"/>
      <c r="R667" s="5"/>
      <c r="T667" s="1"/>
      <c r="U667" s="1"/>
      <c r="V667" s="1"/>
      <c r="W667" s="1"/>
      <c r="X667" s="1"/>
      <c r="Y667" s="1"/>
      <c r="Z667" s="1"/>
      <c r="AA667" s="1"/>
      <c r="AB667" s="1"/>
      <c r="AC667" s="1"/>
      <c r="AD667" s="1"/>
      <c r="AE667" s="1"/>
    </row>
    <row r="668" spans="1:31" ht="14.5" outlineLevel="1">
      <c r="A668" s="19" t="s">
        <v>152</v>
      </c>
      <c r="B668" s="33"/>
      <c r="C668" s="33"/>
      <c r="D668" s="33"/>
      <c r="E668" s="33"/>
      <c r="F668" s="33"/>
      <c r="G668" s="33"/>
      <c r="H668" s="33"/>
      <c r="I668" s="33"/>
      <c r="J668" s="33"/>
      <c r="K668" s="33"/>
      <c r="L668" s="55"/>
      <c r="M668" s="5"/>
      <c r="N668" s="5"/>
      <c r="O668" s="5"/>
      <c r="P668" s="5"/>
      <c r="Q668" s="5"/>
      <c r="R668" s="5"/>
      <c r="S668" s="5"/>
      <c r="T668" s="5"/>
    </row>
    <row r="669" spans="1:31" ht="14.5">
      <c r="A669" s="32"/>
      <c r="B669" s="6"/>
      <c r="C669" s="6"/>
      <c r="D669" s="6"/>
      <c r="E669" s="6"/>
      <c r="F669" s="6"/>
      <c r="G669" s="6"/>
      <c r="H669" s="6"/>
      <c r="I669" s="6"/>
      <c r="J669" s="6"/>
      <c r="K669" s="6"/>
      <c r="L669" s="55"/>
      <c r="M669" s="5"/>
      <c r="N669" s="5"/>
      <c r="O669" s="5"/>
      <c r="P669" s="5"/>
      <c r="Q669" s="5"/>
      <c r="R669" s="5"/>
      <c r="S669" s="5"/>
      <c r="T669" s="5"/>
    </row>
    <row r="670" spans="1:31" ht="14.5">
      <c r="A670" s="34" t="s">
        <v>64</v>
      </c>
      <c r="B670" s="35"/>
      <c r="C670" s="35"/>
      <c r="D670" s="35"/>
      <c r="E670" s="35"/>
      <c r="F670" s="35"/>
      <c r="G670" s="35"/>
      <c r="H670" s="35"/>
      <c r="I670" s="35"/>
      <c r="J670" s="35"/>
      <c r="K670" s="35"/>
      <c r="L670" s="35"/>
      <c r="M670" s="35"/>
      <c r="N670" s="35"/>
      <c r="O670" s="35"/>
      <c r="P670" s="35"/>
      <c r="Q670" s="35"/>
      <c r="R670" s="35"/>
      <c r="S670" s="35"/>
      <c r="T670" s="35"/>
      <c r="U670" s="35"/>
    </row>
    <row r="671" spans="1:31" ht="14.5" hidden="1" outlineLevel="1">
      <c r="A671" s="32"/>
      <c r="B671" s="6"/>
      <c r="C671" s="6"/>
      <c r="D671" s="6"/>
      <c r="E671" s="6"/>
      <c r="F671" s="6"/>
      <c r="G671" s="6"/>
      <c r="H671" s="6"/>
      <c r="I671" s="6"/>
      <c r="J671" s="6"/>
      <c r="K671" s="6"/>
      <c r="L671" s="55"/>
      <c r="M671" s="5"/>
      <c r="N671" s="5"/>
      <c r="O671" s="5"/>
      <c r="P671" s="5"/>
      <c r="Q671" s="5"/>
      <c r="R671" s="5"/>
      <c r="S671" s="5"/>
      <c r="T671" s="5"/>
    </row>
    <row r="672" spans="1:31" hidden="1" outlineLevel="1">
      <c r="A672" s="54" t="s">
        <v>65</v>
      </c>
      <c r="B672" s="6"/>
      <c r="C672" s="6"/>
      <c r="D672" s="6"/>
      <c r="E672" s="6"/>
      <c r="F672" s="6"/>
      <c r="G672" s="6"/>
      <c r="H672" s="6"/>
      <c r="I672" s="6"/>
      <c r="J672" s="6"/>
      <c r="K672" s="6"/>
      <c r="L672" s="55"/>
      <c r="M672" s="5"/>
      <c r="N672" s="5"/>
      <c r="O672" s="5"/>
      <c r="P672" s="5" t="s">
        <v>66</v>
      </c>
      <c r="Q672" s="5"/>
      <c r="R672" s="5"/>
      <c r="S672" s="5"/>
      <c r="T672" s="5"/>
    </row>
    <row r="673" spans="1:26" ht="14.5" hidden="1" outlineLevel="1">
      <c r="A673" s="32" t="s">
        <v>66</v>
      </c>
      <c r="B673" s="56"/>
      <c r="C673" s="16"/>
      <c r="D673" s="56"/>
      <c r="E673" s="56"/>
      <c r="F673" s="56"/>
      <c r="G673" s="56"/>
      <c r="H673" s="56"/>
      <c r="I673" s="56"/>
      <c r="J673" s="56"/>
      <c r="K673" s="57"/>
      <c r="M673" s="58"/>
      <c r="N673" s="58"/>
      <c r="Q673" s="5"/>
      <c r="R673" s="5"/>
      <c r="S673" s="5"/>
      <c r="T673" s="5"/>
      <c r="U673" s="5"/>
      <c r="V673" s="5"/>
      <c r="W673" s="5"/>
      <c r="X673" s="5"/>
      <c r="Y673" s="5"/>
      <c r="Z673" s="5"/>
    </row>
    <row r="674" spans="1:26" ht="14.5" hidden="1" outlineLevel="1">
      <c r="B674" s="73">
        <v>2010</v>
      </c>
      <c r="C674" s="73">
        <v>2020</v>
      </c>
      <c r="D674" s="73">
        <v>2030</v>
      </c>
      <c r="E674" s="73">
        <v>2040</v>
      </c>
      <c r="F674" s="73">
        <v>2050</v>
      </c>
      <c r="G674" s="73">
        <v>2060</v>
      </c>
      <c r="H674" s="73">
        <v>2070</v>
      </c>
      <c r="I674" s="73">
        <v>2080</v>
      </c>
      <c r="J674" s="73">
        <v>2090</v>
      </c>
      <c r="K674" s="73">
        <v>2100</v>
      </c>
      <c r="M674" s="31"/>
      <c r="N674" s="31"/>
      <c r="P674" s="5"/>
      <c r="Q674" s="6"/>
      <c r="R674" s="6"/>
      <c r="S674" s="6"/>
      <c r="T674" s="6"/>
      <c r="U674" s="6"/>
      <c r="V674" s="6"/>
      <c r="W674" s="6"/>
      <c r="X674" s="6"/>
      <c r="Y674" s="6"/>
      <c r="Z674" s="6"/>
    </row>
    <row r="675" spans="1:26" ht="14.5" hidden="1" outlineLevel="1">
      <c r="A675" s="4" t="s">
        <v>5</v>
      </c>
      <c r="B675" s="1">
        <v>20.80604104631621</v>
      </c>
      <c r="C675" s="1">
        <v>19.788836414038016</v>
      </c>
      <c r="D675" s="1">
        <v>18.821362783521518</v>
      </c>
      <c r="E675" s="1">
        <v>17.901188812578777</v>
      </c>
      <c r="F675" s="1">
        <v>17.026002027024219</v>
      </c>
      <c r="G675" s="1">
        <v>16.193603009233502</v>
      </c>
      <c r="H675" s="1">
        <v>15.401899870822994</v>
      </c>
      <c r="I675" s="1">
        <v>14.648902995559215</v>
      </c>
      <c r="J675" s="1">
        <v>13.932720039286764</v>
      </c>
      <c r="K675" s="1">
        <v>13.25155117430911</v>
      </c>
      <c r="M675" s="31"/>
      <c r="N675" s="31"/>
      <c r="P675" s="5"/>
      <c r="Q675" s="6"/>
      <c r="R675" s="6"/>
      <c r="S675" s="6"/>
      <c r="T675" s="6"/>
      <c r="U675" s="6"/>
      <c r="V675" s="6"/>
      <c r="W675" s="6"/>
      <c r="X675" s="6"/>
      <c r="Y675" s="6"/>
      <c r="Z675" s="6"/>
    </row>
    <row r="676" spans="1:26" ht="14.5" hidden="1" outlineLevel="1">
      <c r="A676" s="4" t="s">
        <v>6</v>
      </c>
      <c r="B676" s="1">
        <v>56.990460257300924</v>
      </c>
      <c r="C676" s="1">
        <v>54.204204090625872</v>
      </c>
      <c r="D676" s="1">
        <v>51.554167624428501</v>
      </c>
      <c r="E676" s="1">
        <v>49.033691095324471</v>
      </c>
      <c r="F676" s="1">
        <v>46.63644033489242</v>
      </c>
      <c r="G676" s="1">
        <v>44.35639085137872</v>
      </c>
      <c r="H676" s="1">
        <v>42.18781268964559</v>
      </c>
      <c r="I676" s="1">
        <v>40.125256031314365</v>
      </c>
      <c r="J676" s="1">
        <v>38.163537498915908</v>
      </c>
      <c r="K676" s="1">
        <v>36.297727129629287</v>
      </c>
      <c r="M676" s="31"/>
      <c r="N676" s="31"/>
      <c r="P676" s="5"/>
      <c r="Q676" s="6"/>
      <c r="R676" s="6"/>
      <c r="S676" s="6"/>
      <c r="T676" s="6"/>
      <c r="U676" s="6"/>
      <c r="V676" s="6"/>
      <c r="W676" s="6"/>
      <c r="X676" s="6"/>
      <c r="Y676" s="6"/>
      <c r="Z676" s="6"/>
    </row>
    <row r="677" spans="1:26" ht="14.5" hidden="1" outlineLevel="1">
      <c r="A677" s="73" t="s">
        <v>11</v>
      </c>
      <c r="B677" s="6">
        <v>20.629050611938361</v>
      </c>
      <c r="C677" s="6">
        <v>19.666524155792327</v>
      </c>
      <c r="D677" s="6">
        <v>18.763818114284422</v>
      </c>
      <c r="E677" s="6">
        <v>17.94444843324084</v>
      </c>
      <c r="F677" s="6">
        <v>17.159670948742132</v>
      </c>
      <c r="G677" s="6">
        <v>16.394818513457658</v>
      </c>
      <c r="H677" s="6">
        <v>15.66396239320323</v>
      </c>
      <c r="I677" s="6">
        <v>14.920544954795686</v>
      </c>
      <c r="J677" s="6">
        <v>14.212876243944182</v>
      </c>
      <c r="K677" s="6">
        <v>13.537995343651792</v>
      </c>
      <c r="M677" s="31"/>
      <c r="N677" s="31"/>
      <c r="P677" s="5"/>
      <c r="Q677" s="6"/>
      <c r="R677" s="6"/>
      <c r="S677" s="6"/>
      <c r="T677" s="6"/>
      <c r="U677" s="6"/>
      <c r="V677" s="6"/>
      <c r="W677" s="6"/>
      <c r="X677" s="6"/>
      <c r="Y677" s="6"/>
      <c r="Z677" s="6"/>
    </row>
    <row r="678" spans="1:26" ht="14.5" hidden="1" outlineLevel="1">
      <c r="A678" s="73" t="s">
        <v>2</v>
      </c>
      <c r="B678" s="6">
        <v>37.102758752733124</v>
      </c>
      <c r="C678" s="6">
        <v>35.288809717952063</v>
      </c>
      <c r="D678" s="6">
        <v>33.563544414823191</v>
      </c>
      <c r="E678" s="6">
        <v>31.922627107276217</v>
      </c>
      <c r="F678" s="6">
        <v>30.361934032811671</v>
      </c>
      <c r="G678" s="6">
        <v>28.877543039140672</v>
      </c>
      <c r="H678" s="6">
        <v>27.465723727488029</v>
      </c>
      <c r="I678" s="6">
        <v>26.122928077787989</v>
      </c>
      <c r="J678" s="6">
        <v>24.845781532212911</v>
      </c>
      <c r="K678" s="6">
        <v>23.631074514627091</v>
      </c>
      <c r="M678" s="31"/>
      <c r="N678" s="31"/>
      <c r="Q678" s="1"/>
      <c r="R678" s="1"/>
      <c r="S678" s="1"/>
      <c r="T678" s="1"/>
      <c r="U678" s="1"/>
      <c r="V678" s="1"/>
      <c r="W678" s="1"/>
      <c r="X678" s="1"/>
      <c r="Y678" s="1"/>
      <c r="Z678" s="1"/>
    </row>
    <row r="679" spans="1:26" ht="14.5" hidden="1" outlineLevel="1">
      <c r="A679" s="4" t="s">
        <v>3</v>
      </c>
      <c r="B679" s="1">
        <v>18.996820085766974</v>
      </c>
      <c r="C679" s="1">
        <v>18.068068030208625</v>
      </c>
      <c r="D679" s="1">
        <v>17.18472254147617</v>
      </c>
      <c r="E679" s="1">
        <v>16.34456369844149</v>
      </c>
      <c r="F679" s="1">
        <v>15.545480111630807</v>
      </c>
      <c r="G679" s="1">
        <v>14.78546361712624</v>
      </c>
      <c r="H679" s="1">
        <v>14.062604229881863</v>
      </c>
      <c r="I679" s="1">
        <v>13.375085343771456</v>
      </c>
      <c r="J679" s="1">
        <v>12.721179166305305</v>
      </c>
      <c r="K679" s="1">
        <v>12.099242376543099</v>
      </c>
      <c r="M679" s="31"/>
      <c r="N679" s="31"/>
      <c r="Q679" s="1"/>
      <c r="R679" s="1"/>
      <c r="S679" s="1"/>
      <c r="T679" s="1"/>
      <c r="U679" s="1"/>
      <c r="V679" s="1"/>
      <c r="W679" s="1"/>
      <c r="X679" s="1"/>
      <c r="Y679" s="1"/>
      <c r="Z679" s="1"/>
    </row>
    <row r="680" spans="1:26" ht="14.5" hidden="1" outlineLevel="1">
      <c r="A680" s="4" t="s">
        <v>4</v>
      </c>
      <c r="B680" s="1">
        <v>6.3322733619223239</v>
      </c>
      <c r="C680" s="1">
        <v>6.0226893434028739</v>
      </c>
      <c r="D680" s="1">
        <v>5.7282408471587223</v>
      </c>
      <c r="E680" s="1">
        <v>5.4481878994804962</v>
      </c>
      <c r="F680" s="1">
        <v>5.1818267038769346</v>
      </c>
      <c r="G680" s="1">
        <v>4.9284878723754124</v>
      </c>
      <c r="H680" s="1">
        <v>4.6875347432939538</v>
      </c>
      <c r="I680" s="1">
        <v>4.4583617812571514</v>
      </c>
      <c r="J680" s="1">
        <v>4.240393055435101</v>
      </c>
      <c r="K680" s="1">
        <v>4.0330807921810328</v>
      </c>
      <c r="M680" s="31"/>
      <c r="N680" s="31"/>
      <c r="Q680" s="1"/>
      <c r="R680" s="1"/>
      <c r="S680" s="1"/>
      <c r="T680" s="1"/>
      <c r="U680" s="1"/>
      <c r="V680" s="1"/>
      <c r="W680" s="1"/>
      <c r="X680" s="1"/>
      <c r="Y680" s="1"/>
      <c r="Z680" s="1"/>
    </row>
    <row r="681" spans="1:26" ht="14.5" hidden="1" outlineLevel="1">
      <c r="A681" s="73" t="s">
        <v>0</v>
      </c>
      <c r="B681" s="6">
        <v>42.51669257290704</v>
      </c>
      <c r="C681" s="6">
        <v>40.43805701999073</v>
      </c>
      <c r="D681" s="6">
        <v>38.46104568806571</v>
      </c>
      <c r="E681" s="6">
        <v>36.580690182226192</v>
      </c>
      <c r="F681" s="6">
        <v>34.792265011745137</v>
      </c>
      <c r="G681" s="6">
        <v>33.091275714520627</v>
      </c>
      <c r="H681" s="6">
        <v>31.473447562116544</v>
      </c>
      <c r="I681" s="6">
        <v>29.934714817012299</v>
      </c>
      <c r="J681" s="6">
        <v>28.471210515064246</v>
      </c>
      <c r="K681" s="6">
        <v>27.079256747501216</v>
      </c>
      <c r="M681" s="31"/>
      <c r="N681" s="31"/>
      <c r="Q681" s="1"/>
      <c r="R681" s="1"/>
      <c r="S681" s="1"/>
      <c r="T681" s="1"/>
      <c r="U681" s="1"/>
      <c r="V681" s="1"/>
      <c r="W681" s="1"/>
      <c r="X681" s="1"/>
      <c r="Y681" s="1"/>
      <c r="Z681" s="1"/>
    </row>
    <row r="682" spans="1:26" ht="14.5" hidden="1" outlineLevel="1">
      <c r="A682" s="73" t="s">
        <v>1</v>
      </c>
      <c r="B682" s="6">
        <v>12.664546723844648</v>
      </c>
      <c r="C682" s="6">
        <v>12.045378686805748</v>
      </c>
      <c r="D682" s="6">
        <v>11.456481694317445</v>
      </c>
      <c r="E682" s="6">
        <v>10.896375798960992</v>
      </c>
      <c r="F682" s="6">
        <v>10.363653407753869</v>
      </c>
      <c r="G682" s="6">
        <v>9.8569757447508248</v>
      </c>
      <c r="H682" s="6">
        <v>9.3750694865879076</v>
      </c>
      <c r="I682" s="6">
        <v>8.9167235625143029</v>
      </c>
      <c r="J682" s="6">
        <v>8.4807861108702021</v>
      </c>
      <c r="K682" s="6">
        <v>8.0661615843620655</v>
      </c>
      <c r="M682" s="31"/>
      <c r="N682" s="31"/>
      <c r="Q682" s="1"/>
      <c r="R682" s="1"/>
      <c r="S682" s="1"/>
      <c r="T682" s="1"/>
      <c r="U682" s="1"/>
      <c r="V682" s="1"/>
      <c r="W682" s="1"/>
      <c r="X682" s="1"/>
      <c r="Y682" s="1"/>
      <c r="Z682" s="1"/>
    </row>
    <row r="683" spans="1:26" ht="14.5" hidden="1" outlineLevel="1">
      <c r="A683" s="4" t="s">
        <v>7</v>
      </c>
      <c r="B683" s="1">
        <v>34.375198250435474</v>
      </c>
      <c r="C683" s="1">
        <v>32.694599292758461</v>
      </c>
      <c r="D683" s="1">
        <v>31.096164598861638</v>
      </c>
      <c r="E683" s="1">
        <v>29.575877168608411</v>
      </c>
      <c r="F683" s="1">
        <v>28.129916392474794</v>
      </c>
      <c r="G683" s="1">
        <v>26.754648450037958</v>
      </c>
      <c r="H683" s="1">
        <v>25.446617177881468</v>
      </c>
      <c r="I683" s="1">
        <v>24.202535383967398</v>
      </c>
      <c r="J683" s="1">
        <v>23.019276586647695</v>
      </c>
      <c r="K683" s="1">
        <v>21.89386715755418</v>
      </c>
      <c r="M683" s="31"/>
      <c r="N683" s="31"/>
      <c r="Q683" s="1"/>
      <c r="R683" s="1"/>
      <c r="S683" s="1"/>
      <c r="T683" s="1"/>
      <c r="U683" s="1"/>
      <c r="V683" s="1"/>
      <c r="W683" s="1"/>
      <c r="X683" s="1"/>
      <c r="Y683" s="1"/>
      <c r="Z683" s="1"/>
    </row>
    <row r="684" spans="1:26" ht="14.5" hidden="1" outlineLevel="1">
      <c r="A684" s="4" t="s">
        <v>8</v>
      </c>
      <c r="B684" s="1">
        <v>34.375198250435474</v>
      </c>
      <c r="C684" s="1">
        <v>32.694599292758461</v>
      </c>
      <c r="D684" s="1">
        <v>31.096164598861638</v>
      </c>
      <c r="E684" s="1">
        <v>29.575877168608411</v>
      </c>
      <c r="F684" s="1">
        <v>28.129916392474794</v>
      </c>
      <c r="G684" s="1">
        <v>26.754648450037958</v>
      </c>
      <c r="H684" s="1">
        <v>25.446617177881468</v>
      </c>
      <c r="I684" s="1">
        <v>24.202535383967398</v>
      </c>
      <c r="J684" s="1">
        <v>23.019276586647695</v>
      </c>
      <c r="K684" s="1">
        <v>21.89386715755418</v>
      </c>
      <c r="M684" s="31"/>
      <c r="N684" s="31"/>
      <c r="P684" s="5"/>
      <c r="Q684" s="6"/>
      <c r="R684" s="6"/>
      <c r="S684" s="6"/>
      <c r="T684" s="6"/>
      <c r="U684" s="1"/>
      <c r="V684" s="1"/>
      <c r="W684" s="1"/>
      <c r="X684" s="1"/>
      <c r="Y684" s="1"/>
      <c r="Z684" s="1"/>
    </row>
    <row r="685" spans="1:26" ht="14.5" hidden="1" outlineLevel="1">
      <c r="A685" s="32"/>
      <c r="B685" s="5"/>
      <c r="C685" s="5"/>
      <c r="D685" s="5"/>
      <c r="E685" s="5"/>
      <c r="F685" s="5"/>
      <c r="G685" s="5"/>
      <c r="H685" s="5"/>
      <c r="I685" s="5"/>
      <c r="J685" s="5"/>
      <c r="K685" s="5"/>
      <c r="L685" s="5"/>
      <c r="M685" s="5"/>
      <c r="N685" s="5"/>
      <c r="O685" s="5"/>
      <c r="P685" s="5"/>
      <c r="Q685" s="5"/>
      <c r="R685" s="5"/>
      <c r="S685" s="5"/>
      <c r="T685" s="5"/>
    </row>
    <row r="686" spans="1:26" ht="14.5" hidden="1" outlineLevel="1">
      <c r="A686" s="54" t="s">
        <v>67</v>
      </c>
      <c r="B686" s="5"/>
      <c r="C686" s="5"/>
      <c r="D686" s="5"/>
      <c r="E686" s="5"/>
      <c r="F686" s="5"/>
      <c r="G686" s="5"/>
      <c r="H686" s="5"/>
      <c r="I686" s="5"/>
      <c r="J686" s="5"/>
      <c r="K686" s="5"/>
      <c r="L686" s="5"/>
      <c r="M686" s="5"/>
      <c r="N686" s="5"/>
      <c r="O686" s="5"/>
      <c r="Q686" s="5"/>
      <c r="R686" s="5"/>
      <c r="S686" s="5"/>
      <c r="T686" s="5"/>
    </row>
    <row r="687" spans="1:26" ht="14.5" hidden="1" outlineLevel="1">
      <c r="A687" s="23" t="s">
        <v>63</v>
      </c>
      <c r="B687" s="59"/>
      <c r="C687" s="23"/>
      <c r="D687" s="59"/>
      <c r="E687" s="59"/>
      <c r="F687" s="59"/>
      <c r="G687" s="59"/>
      <c r="H687" s="59"/>
      <c r="I687" s="59"/>
      <c r="J687" s="59"/>
      <c r="K687" s="75"/>
      <c r="L687" s="76"/>
    </row>
    <row r="688" spans="1:26" ht="14.5" hidden="1" outlineLevel="1">
      <c r="A688" s="23"/>
      <c r="B688" s="69">
        <v>2010</v>
      </c>
      <c r="C688" s="69">
        <v>2020</v>
      </c>
      <c r="D688" s="69">
        <v>2030</v>
      </c>
      <c r="E688" s="69">
        <v>2040</v>
      </c>
      <c r="F688" s="69">
        <v>2050</v>
      </c>
      <c r="G688" s="69">
        <v>2060</v>
      </c>
      <c r="H688" s="69">
        <v>2070</v>
      </c>
      <c r="I688" s="69">
        <v>2080</v>
      </c>
      <c r="J688" s="69">
        <v>2090</v>
      </c>
      <c r="K688" s="69">
        <v>2100</v>
      </c>
      <c r="L688" s="77"/>
      <c r="Q688" s="1"/>
      <c r="R688" s="1"/>
      <c r="S688" s="1"/>
      <c r="T688" s="1"/>
      <c r="U688" s="1"/>
      <c r="V688" s="1"/>
      <c r="W688" s="1"/>
      <c r="X688" s="1"/>
      <c r="Y688" s="1"/>
      <c r="Z688" s="1"/>
    </row>
    <row r="689" spans="1:28" ht="14.5" hidden="1" outlineLevel="1">
      <c r="A689" s="23" t="s">
        <v>5</v>
      </c>
      <c r="B689" s="46">
        <f>B675/100*B657</f>
        <v>83.231511180546306</v>
      </c>
      <c r="C689" s="46">
        <f t="shared" ref="C689:K689" si="172">C675/100*C657</f>
        <v>147.25183649682381</v>
      </c>
      <c r="D689" s="46">
        <f t="shared" si="172"/>
        <v>249.80285883225136</v>
      </c>
      <c r="E689" s="46">
        <f t="shared" si="172"/>
        <v>397.36351812932793</v>
      </c>
      <c r="F689" s="46">
        <f t="shared" si="172"/>
        <v>588.98852463279661</v>
      </c>
      <c r="G689" s="46">
        <f t="shared" si="172"/>
        <v>767.26860426032601</v>
      </c>
      <c r="H689" s="46">
        <f t="shared" si="172"/>
        <v>921.55754242704154</v>
      </c>
      <c r="I689" s="46">
        <f t="shared" si="172"/>
        <v>988.96671361937899</v>
      </c>
      <c r="J689" s="46">
        <f t="shared" si="172"/>
        <v>1019.5553876464988</v>
      </c>
      <c r="K689" s="46">
        <f t="shared" si="172"/>
        <v>1031.0493004737507</v>
      </c>
      <c r="L689" s="77"/>
      <c r="Q689" s="1"/>
      <c r="R689" s="1"/>
      <c r="S689" s="1"/>
      <c r="T689" s="1"/>
      <c r="U689" s="1"/>
      <c r="V689" s="1"/>
      <c r="W689" s="1"/>
      <c r="X689" s="1"/>
      <c r="Y689" s="1"/>
      <c r="Z689" s="1"/>
    </row>
    <row r="690" spans="1:28" ht="14.5" hidden="1" outlineLevel="1">
      <c r="A690" s="23" t="s">
        <v>6</v>
      </c>
      <c r="B690" s="46">
        <f t="shared" ref="B690:K698" si="173">B676/100*B658</f>
        <v>2982.3139555435109</v>
      </c>
      <c r="C690" s="46">
        <f t="shared" si="173"/>
        <v>6552.294440324893</v>
      </c>
      <c r="D690" s="46">
        <f t="shared" si="173"/>
        <v>9173.2702936320729</v>
      </c>
      <c r="E690" s="46">
        <f t="shared" si="173"/>
        <v>10342.740045971683</v>
      </c>
      <c r="F690" s="46">
        <f t="shared" si="173"/>
        <v>10584.430433008034</v>
      </c>
      <c r="G690" s="46">
        <f t="shared" si="173"/>
        <v>10561.753966700637</v>
      </c>
      <c r="H690" s="46">
        <f t="shared" si="173"/>
        <v>10113.668848841902</v>
      </c>
      <c r="I690" s="46">
        <f t="shared" si="173"/>
        <v>9510.0029590353461</v>
      </c>
      <c r="J690" s="46">
        <f t="shared" si="173"/>
        <v>8677.0969803859316</v>
      </c>
      <c r="K690" s="46">
        <f t="shared" si="173"/>
        <v>7587.8582293263462</v>
      </c>
      <c r="L690" s="77"/>
      <c r="Q690" s="1"/>
      <c r="R690" s="1"/>
      <c r="S690" s="1"/>
      <c r="T690" s="1"/>
      <c r="U690" s="1"/>
      <c r="V690" s="1"/>
      <c r="W690" s="1"/>
      <c r="X690" s="1"/>
      <c r="Y690" s="1"/>
      <c r="Z690" s="1"/>
    </row>
    <row r="691" spans="1:28" ht="14.5" hidden="1" outlineLevel="1">
      <c r="A691" s="23" t="s">
        <v>11</v>
      </c>
      <c r="B691" s="46">
        <f t="shared" si="173"/>
        <v>574.5273993851323</v>
      </c>
      <c r="C691" s="46">
        <f t="shared" si="173"/>
        <v>658.45600261470292</v>
      </c>
      <c r="D691" s="46">
        <f t="shared" si="173"/>
        <v>808.18283977846022</v>
      </c>
      <c r="E691" s="46">
        <f t="shared" si="173"/>
        <v>968.13821000711005</v>
      </c>
      <c r="F691" s="46">
        <f t="shared" si="173"/>
        <v>1110.6429025703717</v>
      </c>
      <c r="G691" s="46">
        <f t="shared" si="173"/>
        <v>1270.870895320835</v>
      </c>
      <c r="H691" s="46">
        <f t="shared" si="173"/>
        <v>1423.7479661163743</v>
      </c>
      <c r="I691" s="46">
        <f t="shared" si="173"/>
        <v>1550.5724529216832</v>
      </c>
      <c r="J691" s="46">
        <f t="shared" si="173"/>
        <v>1661.7309467270854</v>
      </c>
      <c r="K691" s="46">
        <f t="shared" si="173"/>
        <v>1759.4083050223073</v>
      </c>
      <c r="L691" s="77"/>
      <c r="Q691" s="1"/>
      <c r="R691" s="1"/>
      <c r="S691" s="1"/>
      <c r="T691" s="1"/>
      <c r="U691" s="1"/>
      <c r="V691" s="1"/>
      <c r="W691" s="1"/>
      <c r="X691" s="1"/>
      <c r="Y691" s="1"/>
      <c r="Z691" s="1"/>
    </row>
    <row r="692" spans="1:28" ht="14.5" hidden="1" outlineLevel="1">
      <c r="A692" s="23" t="s">
        <v>2</v>
      </c>
      <c r="B692" s="46">
        <f t="shared" si="173"/>
        <v>388.68678732301066</v>
      </c>
      <c r="C692" s="46">
        <f t="shared" si="173"/>
        <v>587.70787080978232</v>
      </c>
      <c r="D692" s="46">
        <f t="shared" si="173"/>
        <v>724.51533066965192</v>
      </c>
      <c r="E692" s="46">
        <f t="shared" si="173"/>
        <v>751.38889585467564</v>
      </c>
      <c r="F692" s="46">
        <f t="shared" si="173"/>
        <v>729.55335211056956</v>
      </c>
      <c r="G692" s="46">
        <f t="shared" si="173"/>
        <v>730.91204877220775</v>
      </c>
      <c r="H692" s="46">
        <f t="shared" si="173"/>
        <v>738.30031088595501</v>
      </c>
      <c r="I692" s="46">
        <f t="shared" si="173"/>
        <v>754.86703347127661</v>
      </c>
      <c r="J692" s="46">
        <f t="shared" si="173"/>
        <v>753.8383365585064</v>
      </c>
      <c r="K692" s="46">
        <f t="shared" si="173"/>
        <v>736.6139629013993</v>
      </c>
      <c r="L692" s="77"/>
      <c r="Q692" s="1"/>
      <c r="R692" s="1"/>
      <c r="S692" s="1"/>
      <c r="T692" s="1"/>
      <c r="U692" s="1"/>
      <c r="V692" s="1"/>
      <c r="W692" s="1"/>
      <c r="X692" s="1"/>
      <c r="Y692" s="1"/>
      <c r="Z692" s="1"/>
    </row>
    <row r="693" spans="1:28" ht="14.5" hidden="1" outlineLevel="1">
      <c r="A693" s="23" t="s">
        <v>3</v>
      </c>
      <c r="B693" s="46">
        <f t="shared" si="173"/>
        <v>383.39406828028149</v>
      </c>
      <c r="C693" s="46">
        <f t="shared" si="173"/>
        <v>506.45071773130127</v>
      </c>
      <c r="D693" s="46">
        <f t="shared" si="173"/>
        <v>638.30949423653124</v>
      </c>
      <c r="E693" s="46">
        <f t="shared" si="173"/>
        <v>768.91159362934434</v>
      </c>
      <c r="F693" s="46">
        <f t="shared" si="173"/>
        <v>888.2884980205896</v>
      </c>
      <c r="G693" s="46">
        <f t="shared" si="173"/>
        <v>966.47963202376752</v>
      </c>
      <c r="H693" s="46">
        <f t="shared" si="173"/>
        <v>1021.0705447836685</v>
      </c>
      <c r="I693" s="46">
        <f t="shared" si="173"/>
        <v>1051.1327094083285</v>
      </c>
      <c r="J693" s="46">
        <f t="shared" si="173"/>
        <v>1052.8721329162265</v>
      </c>
      <c r="K693" s="46">
        <f t="shared" si="173"/>
        <v>1015.753205502854</v>
      </c>
      <c r="L693" s="77"/>
      <c r="Q693" s="1"/>
      <c r="R693" s="1"/>
      <c r="S693" s="1"/>
      <c r="T693" s="1"/>
      <c r="U693" s="1"/>
      <c r="V693" s="1"/>
      <c r="W693" s="1"/>
      <c r="X693" s="1"/>
      <c r="Y693" s="1"/>
      <c r="Z693" s="1"/>
    </row>
    <row r="694" spans="1:28" ht="14.5" hidden="1" outlineLevel="1">
      <c r="A694" s="23" t="s">
        <v>4</v>
      </c>
      <c r="B694" s="46">
        <f t="shared" si="173"/>
        <v>56.983122886189982</v>
      </c>
      <c r="C694" s="46">
        <f t="shared" si="173"/>
        <v>80.094246997628204</v>
      </c>
      <c r="D694" s="46">
        <f t="shared" si="173"/>
        <v>112.28549456691724</v>
      </c>
      <c r="E694" s="46">
        <f t="shared" si="173"/>
        <v>149.57320200316124</v>
      </c>
      <c r="F694" s="46">
        <f t="shared" si="173"/>
        <v>184.75112998924493</v>
      </c>
      <c r="G694" s="46">
        <f t="shared" si="173"/>
        <v>209.79011389617489</v>
      </c>
      <c r="H694" s="46">
        <f t="shared" si="173"/>
        <v>230.60827620190264</v>
      </c>
      <c r="I694" s="46">
        <f t="shared" si="173"/>
        <v>249.72013176206519</v>
      </c>
      <c r="J694" s="46">
        <f t="shared" si="173"/>
        <v>266.17425720292243</v>
      </c>
      <c r="K694" s="46">
        <f t="shared" si="173"/>
        <v>276.81944274591325</v>
      </c>
      <c r="L694" s="77"/>
      <c r="Q694" s="1"/>
      <c r="R694" s="1"/>
      <c r="S694" s="1"/>
      <c r="T694" s="1"/>
      <c r="U694" s="1"/>
      <c r="V694" s="1"/>
      <c r="W694" s="1"/>
      <c r="X694" s="1"/>
      <c r="Y694" s="1"/>
      <c r="Z694" s="1"/>
    </row>
    <row r="695" spans="1:28" ht="14.5" hidden="1" outlineLevel="1">
      <c r="A695" s="23" t="s">
        <v>0</v>
      </c>
      <c r="B695" s="46">
        <f t="shared" si="173"/>
        <v>2792.6414020123884</v>
      </c>
      <c r="C695" s="46">
        <f t="shared" si="173"/>
        <v>3080.630465744402</v>
      </c>
      <c r="D695" s="46">
        <f t="shared" si="173"/>
        <v>3728.2105538198743</v>
      </c>
      <c r="E695" s="46">
        <f t="shared" si="173"/>
        <v>4543.8310589038238</v>
      </c>
      <c r="F695" s="46">
        <f t="shared" si="173"/>
        <v>5441.3192091453984</v>
      </c>
      <c r="G695" s="46">
        <f t="shared" si="173"/>
        <v>6430.9703833900421</v>
      </c>
      <c r="H695" s="46">
        <f t="shared" si="173"/>
        <v>7517.8916143303632</v>
      </c>
      <c r="I695" s="46">
        <f t="shared" si="173"/>
        <v>8672.5960447793332</v>
      </c>
      <c r="J695" s="46">
        <f t="shared" si="173"/>
        <v>9802.6768315662994</v>
      </c>
      <c r="K695" s="46">
        <f t="shared" si="173"/>
        <v>10860.915973803396</v>
      </c>
      <c r="L695" s="77"/>
      <c r="Q695" s="1"/>
      <c r="R695" s="1"/>
      <c r="S695" s="1"/>
      <c r="T695" s="1"/>
      <c r="U695" s="1"/>
      <c r="V695" s="1"/>
      <c r="W695" s="1"/>
      <c r="X695" s="1"/>
      <c r="Y695" s="1"/>
      <c r="Z695" s="1"/>
    </row>
    <row r="696" spans="1:28" ht="14.5" hidden="1" outlineLevel="1">
      <c r="A696" s="23" t="s">
        <v>1</v>
      </c>
      <c r="B696" s="46">
        <f t="shared" si="173"/>
        <v>68.581565502404544</v>
      </c>
      <c r="C696" s="46">
        <f t="shared" si="173"/>
        <v>63.553449368283736</v>
      </c>
      <c r="D696" s="46">
        <f t="shared" si="173"/>
        <v>65.072469547214936</v>
      </c>
      <c r="E696" s="46">
        <f t="shared" si="173"/>
        <v>69.862102237312158</v>
      </c>
      <c r="F696" s="46">
        <f t="shared" si="173"/>
        <v>75.221149165859472</v>
      </c>
      <c r="G696" s="46">
        <f t="shared" si="173"/>
        <v>81.315835422599903</v>
      </c>
      <c r="H696" s="46">
        <f t="shared" si="173"/>
        <v>87.286994962955006</v>
      </c>
      <c r="I696" s="46">
        <f t="shared" si="173"/>
        <v>92.322035850109359</v>
      </c>
      <c r="J696" s="46">
        <f t="shared" si="173"/>
        <v>97.050549776199347</v>
      </c>
      <c r="K696" s="46">
        <f t="shared" si="173"/>
        <v>102.3995088038898</v>
      </c>
      <c r="L696" s="77"/>
      <c r="Q696" s="1"/>
      <c r="R696" s="1"/>
      <c r="S696" s="1"/>
      <c r="T696" s="1"/>
      <c r="U696" s="1"/>
      <c r="V696" s="1"/>
      <c r="W696" s="1"/>
      <c r="X696" s="1"/>
      <c r="Y696" s="1"/>
      <c r="Z696" s="1"/>
    </row>
    <row r="697" spans="1:28" ht="14.5" hidden="1" outlineLevel="1">
      <c r="A697" s="23" t="s">
        <v>7</v>
      </c>
      <c r="B697" s="46">
        <f t="shared" si="173"/>
        <v>306.42834211022091</v>
      </c>
      <c r="C697" s="46">
        <f t="shared" si="173"/>
        <v>404.54238776830329</v>
      </c>
      <c r="D697" s="46">
        <f t="shared" si="173"/>
        <v>541.68847301312053</v>
      </c>
      <c r="E697" s="46">
        <f t="shared" si="173"/>
        <v>695.83038479477443</v>
      </c>
      <c r="F697" s="46">
        <f t="shared" si="173"/>
        <v>854.33424034388133</v>
      </c>
      <c r="G697" s="46">
        <f t="shared" si="173"/>
        <v>989.51066144794788</v>
      </c>
      <c r="H697" s="46">
        <f t="shared" si="173"/>
        <v>1100.599190324443</v>
      </c>
      <c r="I697" s="46">
        <f t="shared" si="173"/>
        <v>1157.1888919700532</v>
      </c>
      <c r="J697" s="46">
        <f t="shared" si="173"/>
        <v>1174.997042556306</v>
      </c>
      <c r="K697" s="46">
        <f t="shared" si="173"/>
        <v>1170.8722500271747</v>
      </c>
      <c r="L697" s="77"/>
      <c r="Q697" s="1"/>
      <c r="R697" s="1"/>
      <c r="S697" s="1"/>
      <c r="T697" s="1"/>
      <c r="U697" s="1"/>
      <c r="V697" s="1"/>
      <c r="W697" s="1"/>
      <c r="X697" s="1"/>
      <c r="Y697" s="1"/>
      <c r="Z697" s="1"/>
    </row>
    <row r="698" spans="1:28" ht="14.5" hidden="1" outlineLevel="1">
      <c r="A698" s="23" t="s">
        <v>8</v>
      </c>
      <c r="B698" s="46">
        <f t="shared" si="173"/>
        <v>363.85243271846872</v>
      </c>
      <c r="C698" s="46">
        <f t="shared" si="173"/>
        <v>832.68664020964559</v>
      </c>
      <c r="D698" s="46">
        <f t="shared" si="173"/>
        <v>1506.4939488647863</v>
      </c>
      <c r="E698" s="46">
        <f t="shared" si="173"/>
        <v>1982.6680370147333</v>
      </c>
      <c r="F698" s="46">
        <f t="shared" si="173"/>
        <v>2265.1837622229632</v>
      </c>
      <c r="G698" s="46">
        <f t="shared" si="173"/>
        <v>2299.8968235774992</v>
      </c>
      <c r="H698" s="46">
        <f t="shared" si="173"/>
        <v>2275.0629066640558</v>
      </c>
      <c r="I698" s="46">
        <f t="shared" si="173"/>
        <v>2279.965420283248</v>
      </c>
      <c r="J698" s="46">
        <f t="shared" si="173"/>
        <v>2200.9352222490452</v>
      </c>
      <c r="K698" s="46">
        <f t="shared" si="173"/>
        <v>2044.1335176087139</v>
      </c>
      <c r="L698" s="77"/>
      <c r="P698" s="8"/>
      <c r="Q698" s="1"/>
      <c r="R698" s="1"/>
      <c r="S698" s="1"/>
      <c r="T698" s="1"/>
      <c r="U698" s="1"/>
      <c r="V698" s="1"/>
      <c r="W698" s="1"/>
      <c r="X698" s="1"/>
      <c r="Y698" s="1"/>
      <c r="Z698" s="1"/>
    </row>
    <row r="699" spans="1:28" ht="14.5" hidden="1" outlineLevel="1">
      <c r="A699" s="23" t="s">
        <v>89</v>
      </c>
      <c r="B699" s="46">
        <f>SUM(B689:B698)</f>
        <v>8000.6405869421551</v>
      </c>
      <c r="C699" s="46">
        <f t="shared" ref="C699:K699" si="174">SUM(C689:C698)</f>
        <v>12913.668058065767</v>
      </c>
      <c r="D699" s="46">
        <f t="shared" si="174"/>
        <v>17547.831756960881</v>
      </c>
      <c r="E699" s="46">
        <f t="shared" si="174"/>
        <v>20670.307048545947</v>
      </c>
      <c r="F699" s="46">
        <f t="shared" si="174"/>
        <v>22722.713201209706</v>
      </c>
      <c r="G699" s="46">
        <f t="shared" si="174"/>
        <v>24308.768964812039</v>
      </c>
      <c r="H699" s="46">
        <f t="shared" si="174"/>
        <v>25429.794195538663</v>
      </c>
      <c r="I699" s="46">
        <f t="shared" si="174"/>
        <v>26307.33439310082</v>
      </c>
      <c r="J699" s="46">
        <f t="shared" si="174"/>
        <v>26706.927687585023</v>
      </c>
      <c r="K699" s="46">
        <f t="shared" si="174"/>
        <v>26585.823696215746</v>
      </c>
      <c r="L699" s="77"/>
      <c r="Q699" s="1"/>
      <c r="R699" s="1"/>
      <c r="S699" s="1"/>
      <c r="T699" s="1"/>
      <c r="U699" s="1"/>
      <c r="V699" s="1"/>
      <c r="W699" s="1"/>
      <c r="X699" s="1"/>
      <c r="Y699" s="1"/>
      <c r="Z699" s="1"/>
      <c r="AA699" s="1"/>
    </row>
    <row r="700" spans="1:28" ht="14.5" hidden="1" outlineLevel="1">
      <c r="A700" s="32"/>
      <c r="B700" s="6"/>
      <c r="C700" s="6"/>
      <c r="D700" s="6"/>
      <c r="E700" s="6"/>
      <c r="F700" s="6"/>
      <c r="G700" s="6"/>
      <c r="H700" s="6"/>
      <c r="I700" s="6"/>
      <c r="J700" s="6"/>
      <c r="K700" s="6"/>
    </row>
    <row r="701" spans="1:28" ht="14.5" hidden="1" outlineLevel="1">
      <c r="A701" s="10" t="s">
        <v>68</v>
      </c>
      <c r="B701" s="6"/>
      <c r="C701" s="6"/>
      <c r="D701" s="6"/>
      <c r="E701" s="6"/>
      <c r="F701" s="6"/>
      <c r="G701" s="6"/>
      <c r="H701" s="6"/>
      <c r="I701" s="6"/>
      <c r="J701" s="6"/>
      <c r="K701" s="6"/>
    </row>
    <row r="702" spans="1:28" ht="14.5" hidden="1" outlineLevel="1">
      <c r="A702" s="21" t="s">
        <v>69</v>
      </c>
      <c r="B702" s="60"/>
      <c r="C702" s="22"/>
      <c r="D702" s="60"/>
      <c r="E702" s="60"/>
      <c r="F702" s="60"/>
      <c r="G702" s="60"/>
      <c r="H702" s="60"/>
      <c r="I702" s="60"/>
      <c r="J702" s="60"/>
      <c r="K702" s="22"/>
      <c r="M702" s="31"/>
      <c r="N702" s="31"/>
    </row>
    <row r="703" spans="1:28" ht="14.5" hidden="1" outlineLevel="1">
      <c r="A703" s="22"/>
      <c r="B703" s="72">
        <v>2010</v>
      </c>
      <c r="C703" s="72">
        <v>2020</v>
      </c>
      <c r="D703" s="72">
        <v>2030</v>
      </c>
      <c r="E703" s="72">
        <v>2040</v>
      </c>
      <c r="F703" s="72">
        <v>2050</v>
      </c>
      <c r="G703" s="72">
        <v>2060</v>
      </c>
      <c r="H703" s="72">
        <v>2070</v>
      </c>
      <c r="I703" s="72">
        <v>2080</v>
      </c>
      <c r="J703" s="72">
        <v>2090</v>
      </c>
      <c r="K703" s="72">
        <v>2100</v>
      </c>
      <c r="M703" s="27"/>
      <c r="N703" s="27"/>
      <c r="Q703" s="7"/>
      <c r="R703" s="7"/>
      <c r="S703" s="7"/>
      <c r="T703" s="7"/>
      <c r="U703" s="7"/>
      <c r="V703" s="7"/>
      <c r="W703" s="7"/>
      <c r="X703" s="7"/>
      <c r="Y703" s="7"/>
      <c r="Z703" s="7"/>
      <c r="AA703" s="7"/>
      <c r="AB703" s="7"/>
    </row>
    <row r="704" spans="1:28" ht="14.5" hidden="1" outlineLevel="1">
      <c r="A704" s="78" t="s">
        <v>5</v>
      </c>
      <c r="B704" s="61">
        <v>0.46148413230070157</v>
      </c>
      <c r="C704" s="61">
        <v>0.44335351607649193</v>
      </c>
      <c r="D704" s="61">
        <v>0.42593520873066287</v>
      </c>
      <c r="E704" s="61">
        <v>0.40920122533805003</v>
      </c>
      <c r="F704" s="61">
        <v>0.39312468043477633</v>
      </c>
      <c r="G704" s="61">
        <v>0.37767974482302774</v>
      </c>
      <c r="H704" s="61">
        <v>0.3628416040728667</v>
      </c>
      <c r="I704" s="61">
        <v>0.3485864186544107</v>
      </c>
      <c r="J704" s="61">
        <v>0.3348912856363232</v>
      </c>
      <c r="K704" s="61">
        <v>0.32173420188907964</v>
      </c>
      <c r="M704" s="27"/>
      <c r="N704" s="27"/>
      <c r="Q704" s="7"/>
      <c r="R704" s="7"/>
      <c r="S704" s="7"/>
      <c r="T704" s="7"/>
      <c r="U704" s="7"/>
      <c r="V704" s="7"/>
      <c r="W704" s="7"/>
      <c r="X704" s="7"/>
      <c r="Y704" s="7"/>
      <c r="Z704" s="7"/>
      <c r="AA704" s="7"/>
      <c r="AB704" s="7"/>
    </row>
    <row r="705" spans="1:28" ht="14.5" hidden="1" outlineLevel="1">
      <c r="A705" s="78" t="s">
        <v>6</v>
      </c>
      <c r="B705" s="61">
        <v>0.46148413230070157</v>
      </c>
      <c r="C705" s="61">
        <v>0.44335351607649193</v>
      </c>
      <c r="D705" s="61">
        <v>0.42593520873066287</v>
      </c>
      <c r="E705" s="61">
        <v>0.40920122533805003</v>
      </c>
      <c r="F705" s="61">
        <v>0.39312468043477633</v>
      </c>
      <c r="G705" s="61">
        <v>0.37767974482302774</v>
      </c>
      <c r="H705" s="61">
        <v>0.3628416040728667</v>
      </c>
      <c r="I705" s="61">
        <v>0.3485864186544107</v>
      </c>
      <c r="J705" s="61">
        <v>0.3348912856363232</v>
      </c>
      <c r="K705" s="61">
        <v>0.32173420188907964</v>
      </c>
      <c r="M705" s="27"/>
      <c r="N705" s="27"/>
      <c r="Q705" s="7"/>
      <c r="R705" s="7"/>
      <c r="S705" s="7"/>
      <c r="T705" s="7"/>
      <c r="U705" s="7"/>
      <c r="V705" s="7"/>
      <c r="W705" s="7"/>
      <c r="X705" s="7"/>
      <c r="Y705" s="7"/>
      <c r="Z705" s="7"/>
      <c r="AA705" s="7"/>
      <c r="AB705" s="7"/>
    </row>
    <row r="706" spans="1:28" ht="14.5" hidden="1" outlineLevel="1">
      <c r="A706" s="78" t="s">
        <v>11</v>
      </c>
      <c r="B706" s="61">
        <v>0.46148413230070157</v>
      </c>
      <c r="C706" s="61">
        <v>0.44335351607649187</v>
      </c>
      <c r="D706" s="61">
        <v>0.42593520873066287</v>
      </c>
      <c r="E706" s="61">
        <v>0.40920122533805003</v>
      </c>
      <c r="F706" s="61">
        <v>0.39312468043477639</v>
      </c>
      <c r="G706" s="61">
        <v>0.37767974482302774</v>
      </c>
      <c r="H706" s="61">
        <v>0.3628416040728667</v>
      </c>
      <c r="I706" s="61">
        <v>0.3485864186544107</v>
      </c>
      <c r="J706" s="61">
        <v>0.3348912856363232</v>
      </c>
      <c r="K706" s="61">
        <v>0.32173420188907964</v>
      </c>
      <c r="M706" s="27"/>
      <c r="N706" s="27"/>
      <c r="Q706" s="7"/>
      <c r="R706" s="7"/>
      <c r="S706" s="7"/>
      <c r="T706" s="7"/>
      <c r="U706" s="7"/>
      <c r="V706" s="7"/>
      <c r="W706" s="7"/>
      <c r="X706" s="7"/>
      <c r="Y706" s="7"/>
      <c r="Z706" s="7"/>
      <c r="AA706" s="7"/>
      <c r="AB706" s="7"/>
    </row>
    <row r="707" spans="1:28" ht="14.5" hidden="1" outlineLevel="1">
      <c r="A707" s="78" t="s">
        <v>2</v>
      </c>
      <c r="B707" s="61">
        <v>0.46148413230070157</v>
      </c>
      <c r="C707" s="61">
        <v>0.44335351607649193</v>
      </c>
      <c r="D707" s="61">
        <v>0.42593520873066287</v>
      </c>
      <c r="E707" s="61">
        <v>0.40920122533805003</v>
      </c>
      <c r="F707" s="61">
        <v>0.39312468043477633</v>
      </c>
      <c r="G707" s="61">
        <v>0.37767974482302774</v>
      </c>
      <c r="H707" s="61">
        <v>0.3628416040728667</v>
      </c>
      <c r="I707" s="61">
        <v>0.3485864186544107</v>
      </c>
      <c r="J707" s="61">
        <v>0.3348912856363232</v>
      </c>
      <c r="K707" s="61">
        <v>0.32173420188907964</v>
      </c>
      <c r="M707" s="27"/>
      <c r="N707" s="27"/>
      <c r="Q707" s="7"/>
      <c r="R707" s="7"/>
      <c r="S707" s="7"/>
      <c r="T707" s="7"/>
      <c r="U707" s="7"/>
      <c r="V707" s="7"/>
      <c r="W707" s="7"/>
      <c r="X707" s="7"/>
      <c r="Y707" s="7"/>
      <c r="Z707" s="7"/>
      <c r="AA707" s="7"/>
      <c r="AB707" s="7"/>
    </row>
    <row r="708" spans="1:28" ht="14.5" hidden="1" outlineLevel="1">
      <c r="A708" s="78" t="s">
        <v>3</v>
      </c>
      <c r="B708" s="61">
        <v>0.46148413230070157</v>
      </c>
      <c r="C708" s="61">
        <v>0.44335351607649193</v>
      </c>
      <c r="D708" s="61">
        <v>0.42593520873066287</v>
      </c>
      <c r="E708" s="61">
        <v>0.40920122533805003</v>
      </c>
      <c r="F708" s="61">
        <v>0.39312468043477633</v>
      </c>
      <c r="G708" s="61">
        <v>0.37767974482302774</v>
      </c>
      <c r="H708" s="61">
        <v>0.3628416040728667</v>
      </c>
      <c r="I708" s="61">
        <v>0.3485864186544107</v>
      </c>
      <c r="J708" s="61">
        <v>0.3348912856363232</v>
      </c>
      <c r="K708" s="61">
        <v>0.32173420188907964</v>
      </c>
      <c r="M708" s="27"/>
      <c r="N708" s="27"/>
      <c r="Q708" s="7"/>
      <c r="R708" s="7"/>
      <c r="S708" s="7"/>
      <c r="T708" s="7"/>
      <c r="U708" s="7"/>
      <c r="V708" s="7"/>
      <c r="W708" s="7"/>
      <c r="X708" s="7"/>
      <c r="Y708" s="7"/>
      <c r="Z708" s="7"/>
      <c r="AA708" s="7"/>
      <c r="AB708" s="7"/>
    </row>
    <row r="709" spans="1:28" ht="14.5" hidden="1" outlineLevel="1">
      <c r="A709" s="78" t="s">
        <v>4</v>
      </c>
      <c r="B709" s="61">
        <v>0.46148413230070157</v>
      </c>
      <c r="C709" s="61">
        <v>0.44335351607649193</v>
      </c>
      <c r="D709" s="61">
        <v>0.42593520873066287</v>
      </c>
      <c r="E709" s="61">
        <v>0.40920122533805003</v>
      </c>
      <c r="F709" s="61">
        <v>0.39312468043477633</v>
      </c>
      <c r="G709" s="61">
        <v>0.37767974482302774</v>
      </c>
      <c r="H709" s="61">
        <v>0.3628416040728667</v>
      </c>
      <c r="I709" s="61">
        <v>0.3485864186544107</v>
      </c>
      <c r="J709" s="61">
        <v>0.3348912856363232</v>
      </c>
      <c r="K709" s="61">
        <v>0.32173420188907964</v>
      </c>
      <c r="M709" s="27"/>
      <c r="N709" s="27"/>
      <c r="Q709" s="7"/>
      <c r="R709" s="7"/>
      <c r="S709" s="7"/>
      <c r="T709" s="7"/>
      <c r="U709" s="7"/>
      <c r="V709" s="7"/>
      <c r="W709" s="7"/>
      <c r="X709" s="7"/>
      <c r="Y709" s="7"/>
      <c r="Z709" s="7"/>
      <c r="AA709" s="7"/>
      <c r="AB709" s="7"/>
    </row>
    <row r="710" spans="1:28" ht="14.5" hidden="1" outlineLevel="1">
      <c r="A710" s="78" t="s">
        <v>0</v>
      </c>
      <c r="B710" s="61">
        <v>0.46148413230070157</v>
      </c>
      <c r="C710" s="61">
        <v>0.44335351607649193</v>
      </c>
      <c r="D710" s="61">
        <v>0.42593520873066287</v>
      </c>
      <c r="E710" s="61">
        <v>0.40920122533805003</v>
      </c>
      <c r="F710" s="61">
        <v>0.39312468043477633</v>
      </c>
      <c r="G710" s="61">
        <v>0.37767974482302774</v>
      </c>
      <c r="H710" s="61">
        <v>0.3628416040728667</v>
      </c>
      <c r="I710" s="61">
        <v>0.3485864186544107</v>
      </c>
      <c r="J710" s="61">
        <v>0.3348912856363232</v>
      </c>
      <c r="K710" s="61">
        <v>0.32173420188907964</v>
      </c>
      <c r="M710" s="27"/>
      <c r="N710" s="27"/>
      <c r="Q710" s="7"/>
      <c r="R710" s="7"/>
      <c r="S710" s="7"/>
      <c r="T710" s="7"/>
      <c r="U710" s="7"/>
      <c r="V710" s="7"/>
      <c r="W710" s="7"/>
      <c r="X710" s="7"/>
      <c r="Y710" s="7"/>
      <c r="Z710" s="7"/>
      <c r="AA710" s="7"/>
      <c r="AB710" s="7"/>
    </row>
    <row r="711" spans="1:28" ht="14.5" hidden="1" outlineLevel="1">
      <c r="A711" s="78" t="s">
        <v>1</v>
      </c>
      <c r="B711" s="61">
        <v>0.27689047938042094</v>
      </c>
      <c r="C711" s="61">
        <v>0.26601210964589517</v>
      </c>
      <c r="D711" s="61">
        <v>0.25556112523839775</v>
      </c>
      <c r="E711" s="61">
        <v>0.24552073520283005</v>
      </c>
      <c r="F711" s="61">
        <v>0.23587480826086582</v>
      </c>
      <c r="G711" s="61">
        <v>0.22660784689381669</v>
      </c>
      <c r="H711" s="61">
        <v>0.21770496244372006</v>
      </c>
      <c r="I711" s="61">
        <v>0.20915185119264645</v>
      </c>
      <c r="J711" s="61">
        <v>0.20093477138179394</v>
      </c>
      <c r="K711" s="61">
        <v>0.1930405211334478</v>
      </c>
      <c r="M711" s="27"/>
      <c r="N711" s="27"/>
      <c r="Q711" s="7"/>
      <c r="R711" s="7"/>
      <c r="S711" s="7"/>
      <c r="T711" s="7"/>
      <c r="U711" s="7"/>
      <c r="V711" s="7"/>
      <c r="W711" s="7"/>
      <c r="X711" s="7"/>
      <c r="Y711" s="7"/>
      <c r="Z711" s="7"/>
      <c r="AA711" s="7"/>
      <c r="AB711" s="7"/>
    </row>
    <row r="712" spans="1:28" ht="14.5" hidden="1" outlineLevel="1">
      <c r="A712" s="78" t="s">
        <v>7</v>
      </c>
      <c r="B712" s="61">
        <v>0.46148413230070157</v>
      </c>
      <c r="C712" s="61">
        <v>0.44335351607649193</v>
      </c>
      <c r="D712" s="61">
        <v>0.42593520873066287</v>
      </c>
      <c r="E712" s="61">
        <v>0.40920122533805003</v>
      </c>
      <c r="F712" s="61">
        <v>0.39312468043477633</v>
      </c>
      <c r="G712" s="61">
        <v>0.37767974482302774</v>
      </c>
      <c r="H712" s="61">
        <v>0.3628416040728667</v>
      </c>
      <c r="I712" s="61">
        <v>0.3485864186544107</v>
      </c>
      <c r="J712" s="61">
        <v>0.3348912856363232</v>
      </c>
      <c r="K712" s="61">
        <v>0.32173420188907964</v>
      </c>
      <c r="M712" s="27"/>
      <c r="N712" s="27"/>
      <c r="Q712" s="7"/>
      <c r="R712" s="7"/>
      <c r="S712" s="7"/>
      <c r="T712" s="7"/>
      <c r="U712" s="7"/>
      <c r="V712" s="7"/>
      <c r="W712" s="7"/>
      <c r="X712" s="7"/>
      <c r="Y712" s="7"/>
      <c r="Z712" s="7"/>
      <c r="AA712" s="7"/>
      <c r="AB712" s="7"/>
    </row>
    <row r="713" spans="1:28" ht="14.5" hidden="1" outlineLevel="1">
      <c r="A713" s="78" t="s">
        <v>8</v>
      </c>
      <c r="B713" s="61">
        <v>0.46148413230070157</v>
      </c>
      <c r="C713" s="61">
        <v>0.44335351607649193</v>
      </c>
      <c r="D713" s="61">
        <v>0.42593520873066287</v>
      </c>
      <c r="E713" s="61">
        <v>0.40920122533805003</v>
      </c>
      <c r="F713" s="61">
        <v>0.39312468043477633</v>
      </c>
      <c r="G713" s="61">
        <v>0.37767974482302774</v>
      </c>
      <c r="H713" s="61">
        <v>0.3628416040728667</v>
      </c>
      <c r="I713" s="61">
        <v>0.3485864186544107</v>
      </c>
      <c r="J713" s="61">
        <v>0.3348912856363232</v>
      </c>
      <c r="K713" s="61">
        <v>0.32173420188907964</v>
      </c>
      <c r="M713" s="27"/>
      <c r="N713" s="27"/>
      <c r="Q713" s="7"/>
      <c r="R713" s="7"/>
      <c r="S713" s="7"/>
      <c r="T713" s="7"/>
      <c r="U713" s="7"/>
      <c r="V713" s="7"/>
      <c r="W713" s="7"/>
      <c r="X713" s="7"/>
      <c r="Y713" s="7"/>
      <c r="Z713" s="7"/>
    </row>
    <row r="714" spans="1:28" hidden="1" outlineLevel="1"/>
    <row r="715" spans="1:28" collapsed="1">
      <c r="A715" t="s">
        <v>70</v>
      </c>
    </row>
    <row r="716" spans="1:28" ht="14.5">
      <c r="A716" s="18" t="s">
        <v>41</v>
      </c>
      <c r="B716" s="17"/>
      <c r="C716" s="17"/>
      <c r="D716" s="17"/>
      <c r="E716" s="17"/>
      <c r="F716" s="17"/>
      <c r="G716" s="17"/>
      <c r="H716" s="17"/>
      <c r="I716" s="17"/>
      <c r="J716" s="17"/>
      <c r="K716" s="17"/>
    </row>
    <row r="717" spans="1:28" ht="14.5">
      <c r="A717" s="17"/>
      <c r="B717" s="70">
        <v>2010</v>
      </c>
      <c r="C717" s="70">
        <v>2020</v>
      </c>
      <c r="D717" s="70">
        <v>2030</v>
      </c>
      <c r="E717" s="70">
        <v>2040</v>
      </c>
      <c r="F717" s="70">
        <v>2050</v>
      </c>
      <c r="G717" s="70">
        <v>2060</v>
      </c>
      <c r="H717" s="70">
        <v>2070</v>
      </c>
      <c r="I717" s="70">
        <v>2080</v>
      </c>
      <c r="J717" s="70">
        <v>2090</v>
      </c>
      <c r="K717" s="70">
        <v>2100</v>
      </c>
      <c r="Q717" s="2"/>
      <c r="R717" s="2"/>
      <c r="S717" s="2"/>
      <c r="T717" s="2"/>
      <c r="U717" s="2"/>
      <c r="V717" s="2"/>
      <c r="W717" s="2"/>
      <c r="X717" s="2"/>
      <c r="Y717" s="2"/>
      <c r="Z717" s="2"/>
      <c r="AA717" s="2"/>
      <c r="AB717" s="2"/>
    </row>
    <row r="718" spans="1:28" ht="14.5">
      <c r="A718" s="17" t="s">
        <v>5</v>
      </c>
      <c r="B718" s="47">
        <f>B704*B689/1000</f>
        <v>3.8410021717230555E-2</v>
      </c>
      <c r="C718" s="47">
        <f t="shared" ref="C718:K718" si="175">C704*C689/1000</f>
        <v>6.5284619459587537E-2</v>
      </c>
      <c r="D718" s="47">
        <f t="shared" si="175"/>
        <v>0.10639983281823129</v>
      </c>
      <c r="E718" s="47">
        <f t="shared" si="175"/>
        <v>0.16260163852315943</v>
      </c>
      <c r="F718" s="47">
        <f t="shared" si="175"/>
        <v>0.23154592552601855</v>
      </c>
      <c r="G718" s="47">
        <f t="shared" si="175"/>
        <v>0.28978181066776054</v>
      </c>
      <c r="H718" s="47">
        <f t="shared" si="175"/>
        <v>0.33437941693967665</v>
      </c>
      <c r="I718" s="47">
        <f t="shared" si="175"/>
        <v>0.34474036486900156</v>
      </c>
      <c r="J718" s="47">
        <f t="shared" si="175"/>
        <v>0.34144021454637585</v>
      </c>
      <c r="K718" s="47">
        <f t="shared" si="175"/>
        <v>0.33172382379621601</v>
      </c>
      <c r="Q718" s="2"/>
      <c r="R718" s="2"/>
      <c r="S718" s="2"/>
      <c r="T718" s="2"/>
      <c r="U718" s="2"/>
      <c r="V718" s="2"/>
      <c r="W718" s="2"/>
      <c r="X718" s="2"/>
      <c r="Y718" s="2"/>
      <c r="Z718" s="2"/>
      <c r="AA718" s="2"/>
      <c r="AB718" s="2"/>
    </row>
    <row r="719" spans="1:28" ht="14.5">
      <c r="A719" s="17" t="s">
        <v>6</v>
      </c>
      <c r="B719" s="47">
        <f t="shared" ref="B719:K727" si="176">B705*B690/1000</f>
        <v>1.3762905680222703</v>
      </c>
      <c r="C719" s="47">
        <f t="shared" si="176"/>
        <v>2.9049827784864912</v>
      </c>
      <c r="D719" s="47">
        <f t="shared" si="176"/>
        <v>3.9072187972609664</v>
      </c>
      <c r="E719" s="47">
        <f t="shared" si="176"/>
        <v>4.2322619001645325</v>
      </c>
      <c r="F719" s="47">
        <f t="shared" si="176"/>
        <v>4.1610008315604041</v>
      </c>
      <c r="G719" s="47">
        <f t="shared" si="176"/>
        <v>3.9889605430270976</v>
      </c>
      <c r="H719" s="47">
        <f t="shared" si="176"/>
        <v>3.669659828175579</v>
      </c>
      <c r="I719" s="47">
        <f t="shared" si="176"/>
        <v>3.3150578728829796</v>
      </c>
      <c r="J719" s="47">
        <f t="shared" si="176"/>
        <v>2.9058841633525025</v>
      </c>
      <c r="K719" s="47">
        <f t="shared" si="176"/>
        <v>2.441273511459797</v>
      </c>
      <c r="Q719" s="2"/>
      <c r="R719" s="2"/>
      <c r="S719" s="2"/>
      <c r="T719" s="2"/>
      <c r="U719" s="2"/>
      <c r="V719" s="2"/>
      <c r="W719" s="2"/>
      <c r="X719" s="2"/>
      <c r="Y719" s="2"/>
      <c r="Z719" s="2"/>
      <c r="AA719" s="2"/>
      <c r="AB719" s="2"/>
    </row>
    <row r="720" spans="1:28" ht="14.5">
      <c r="A720" s="17" t="s">
        <v>11</v>
      </c>
      <c r="B720" s="47">
        <f t="shared" si="176"/>
        <v>0.26513527838822643</v>
      </c>
      <c r="C720" s="47">
        <f t="shared" si="176"/>
        <v>0.29192878394090027</v>
      </c>
      <c r="D720" s="47">
        <f t="shared" si="176"/>
        <v>0.34423352655357831</v>
      </c>
      <c r="E720" s="47">
        <f t="shared" si="176"/>
        <v>0.39616334183149587</v>
      </c>
      <c r="F720" s="47">
        <f t="shared" si="176"/>
        <v>0.43662113615012987</v>
      </c>
      <c r="G720" s="47">
        <f t="shared" si="176"/>
        <v>0.47998219544778575</v>
      </c>
      <c r="H720" s="47">
        <f t="shared" si="176"/>
        <v>0.51659499582114676</v>
      </c>
      <c r="I720" s="47">
        <f t="shared" si="176"/>
        <v>0.54050849822815439</v>
      </c>
      <c r="J720" s="47">
        <f t="shared" si="176"/>
        <v>0.55649921313109818</v>
      </c>
      <c r="K720" s="47">
        <f t="shared" si="176"/>
        <v>0.56606182681337047</v>
      </c>
      <c r="Q720" s="2"/>
      <c r="R720" s="2"/>
      <c r="S720" s="2"/>
      <c r="T720" s="2"/>
      <c r="U720" s="2"/>
      <c r="V720" s="2"/>
      <c r="W720" s="2"/>
      <c r="X720" s="2"/>
      <c r="Y720" s="2"/>
      <c r="Z720" s="2"/>
      <c r="AA720" s="2"/>
      <c r="AB720" s="2"/>
    </row>
    <row r="721" spans="1:33" ht="14.5">
      <c r="A721" s="17" t="s">
        <v>2</v>
      </c>
      <c r="B721" s="47">
        <f t="shared" si="176"/>
        <v>0.17937278478450691</v>
      </c>
      <c r="C721" s="47">
        <f t="shared" si="176"/>
        <v>0.26056235094934566</v>
      </c>
      <c r="D721" s="47">
        <f t="shared" si="176"/>
        <v>0.30859658859734346</v>
      </c>
      <c r="E721" s="47">
        <f t="shared" si="176"/>
        <v>0.30746925688913773</v>
      </c>
      <c r="F721" s="47">
        <f t="shared" si="176"/>
        <v>0.28680542840858747</v>
      </c>
      <c r="G721" s="47">
        <f t="shared" si="176"/>
        <v>0.27605067606836381</v>
      </c>
      <c r="H721" s="47">
        <f t="shared" si="176"/>
        <v>0.26788606908935608</v>
      </c>
      <c r="I721" s="47">
        <f t="shared" si="176"/>
        <v>0.26313639575803149</v>
      </c>
      <c r="J721" s="47">
        <f t="shared" si="176"/>
        <v>0.25245388969202553</v>
      </c>
      <c r="K721" s="47">
        <f t="shared" si="176"/>
        <v>0.23699390545443383</v>
      </c>
      <c r="Q721" s="2"/>
      <c r="R721" s="2"/>
      <c r="S721" s="2"/>
      <c r="T721" s="2"/>
      <c r="U721" s="2"/>
      <c r="V721" s="2"/>
      <c r="W721" s="2"/>
      <c r="X721" s="2"/>
      <c r="Y721" s="2"/>
      <c r="Z721" s="2"/>
      <c r="AA721" s="2"/>
      <c r="AB721" s="2"/>
    </row>
    <row r="722" spans="1:33" ht="14.5">
      <c r="A722" s="17" t="s">
        <v>3</v>
      </c>
      <c r="B722" s="47">
        <f t="shared" si="176"/>
        <v>0.17693027892956165</v>
      </c>
      <c r="C722" s="47">
        <f t="shared" si="176"/>
        <v>0.22453670642563534</v>
      </c>
      <c r="D722" s="47">
        <f t="shared" si="176"/>
        <v>0.2718784876624008</v>
      </c>
      <c r="E722" s="47">
        <f t="shared" si="176"/>
        <v>0.31463956628976048</v>
      </c>
      <c r="F722" s="47">
        <f t="shared" si="176"/>
        <v>0.34920813191823175</v>
      </c>
      <c r="G722" s="47">
        <f t="shared" si="176"/>
        <v>0.36501978079939029</v>
      </c>
      <c r="H722" s="47">
        <f t="shared" si="176"/>
        <v>0.37048687434086219</v>
      </c>
      <c r="I722" s="47">
        <f t="shared" si="176"/>
        <v>0.36641058670315663</v>
      </c>
      <c r="J722" s="47">
        <f t="shared" si="176"/>
        <v>0.35259770220297287</v>
      </c>
      <c r="K722" s="47">
        <f t="shared" si="176"/>
        <v>0.32680254688873506</v>
      </c>
      <c r="Q722" s="2"/>
      <c r="R722" s="2"/>
      <c r="S722" s="2"/>
      <c r="T722" s="2"/>
      <c r="U722" s="2"/>
      <c r="V722" s="2"/>
      <c r="W722" s="2"/>
      <c r="X722" s="2"/>
      <c r="Y722" s="2"/>
      <c r="Z722" s="2"/>
      <c r="AA722" s="2"/>
      <c r="AB722" s="2"/>
    </row>
    <row r="723" spans="1:33" ht="14.5">
      <c r="A723" s="17" t="s">
        <v>4</v>
      </c>
      <c r="B723" s="47">
        <f t="shared" si="176"/>
        <v>2.6296807020917634E-2</v>
      </c>
      <c r="C723" s="47">
        <f t="shared" si="176"/>
        <v>3.5510066023897474E-2</v>
      </c>
      <c r="D723" s="47">
        <f t="shared" si="176"/>
        <v>4.7826345565785605E-2</v>
      </c>
      <c r="E723" s="47">
        <f t="shared" si="176"/>
        <v>6.1205537537429258E-2</v>
      </c>
      <c r="F723" s="47">
        <f t="shared" si="176"/>
        <v>7.263022893698573E-2</v>
      </c>
      <c r="G723" s="47">
        <f t="shared" si="176"/>
        <v>7.9233476682701254E-2</v>
      </c>
      <c r="H723" s="47">
        <f t="shared" si="176"/>
        <v>8.3674276849577039E-2</v>
      </c>
      <c r="I723" s="47">
        <f t="shared" si="176"/>
        <v>8.7049046396845867E-2</v>
      </c>
      <c r="J723" s="47">
        <f t="shared" si="176"/>
        <v>8.913943919798005E-2</v>
      </c>
      <c r="K723" s="47">
        <f t="shared" si="176"/>
        <v>8.9062282479236171E-2</v>
      </c>
      <c r="Q723" s="2"/>
      <c r="R723" s="2"/>
      <c r="S723" s="2"/>
      <c r="T723" s="2"/>
      <c r="U723" s="2"/>
      <c r="V723" s="2"/>
      <c r="W723" s="2"/>
      <c r="X723" s="2"/>
      <c r="Y723" s="2"/>
      <c r="Z723" s="2"/>
      <c r="AA723" s="2"/>
      <c r="AB723" s="2"/>
    </row>
    <row r="724" spans="1:33" ht="14.5">
      <c r="A724" s="17" t="s">
        <v>0</v>
      </c>
      <c r="B724" s="47">
        <f t="shared" si="176"/>
        <v>1.2887596942347017</v>
      </c>
      <c r="C724" s="47">
        <f t="shared" si="176"/>
        <v>1.3658083487201416</v>
      </c>
      <c r="D724" s="47">
        <f t="shared" si="176"/>
        <v>1.5879761404331285</v>
      </c>
      <c r="E724" s="47">
        <f t="shared" si="176"/>
        <v>1.8593412370325342</v>
      </c>
      <c r="F724" s="47">
        <f t="shared" si="176"/>
        <v>2.1391168752388943</v>
      </c>
      <c r="G724" s="47">
        <f t="shared" si="176"/>
        <v>2.4288472533632</v>
      </c>
      <c r="H724" s="47">
        <f t="shared" si="176"/>
        <v>2.7278038525895822</v>
      </c>
      <c r="I724" s="47">
        <f t="shared" si="176"/>
        <v>3.023149195686035</v>
      </c>
      <c r="J724" s="47">
        <f t="shared" si="176"/>
        <v>3.282831046800637</v>
      </c>
      <c r="K724" s="47">
        <f t="shared" si="176"/>
        <v>3.4943281326159918</v>
      </c>
      <c r="Q724" s="2"/>
      <c r="R724" s="2"/>
      <c r="S724" s="2"/>
      <c r="T724" s="2"/>
      <c r="U724" s="2"/>
      <c r="V724" s="2"/>
      <c r="W724" s="2"/>
      <c r="X724" s="2"/>
      <c r="Y724" s="2"/>
      <c r="Z724" s="2"/>
      <c r="AA724" s="2"/>
      <c r="AB724" s="2"/>
    </row>
    <row r="725" spans="1:33" ht="14.5">
      <c r="A725" s="17" t="s">
        <v>1</v>
      </c>
      <c r="B725" s="47">
        <f t="shared" si="176"/>
        <v>1.8989582548620532E-2</v>
      </c>
      <c r="C725" s="47">
        <f t="shared" si="176"/>
        <v>1.6905987141730739E-2</v>
      </c>
      <c r="D725" s="47">
        <f t="shared" si="176"/>
        <v>1.6629993539527623E-2</v>
      </c>
      <c r="E725" s="47">
        <f t="shared" si="176"/>
        <v>1.7152594704120158E-2</v>
      </c>
      <c r="F725" s="47">
        <f t="shared" si="176"/>
        <v>1.774277413665909E-2</v>
      </c>
      <c r="G725" s="47">
        <f t="shared" si="176"/>
        <v>1.8426806383487315E-2</v>
      </c>
      <c r="H725" s="47">
        <f t="shared" si="176"/>
        <v>1.9002811960235302E-2</v>
      </c>
      <c r="I725" s="47">
        <f t="shared" si="176"/>
        <v>1.9309324703924245E-2</v>
      </c>
      <c r="J725" s="47">
        <f t="shared" si="176"/>
        <v>1.9500830031758027E-2</v>
      </c>
      <c r="K725" s="47">
        <f t="shared" si="176"/>
        <v>1.9767254543311963E-2</v>
      </c>
      <c r="Q725" s="2"/>
      <c r="R725" s="2"/>
      <c r="S725" s="2"/>
      <c r="T725" s="2"/>
      <c r="U725" s="2"/>
      <c r="V725" s="2"/>
      <c r="W725" s="2"/>
      <c r="X725" s="2"/>
      <c r="Y725" s="2"/>
      <c r="Z725" s="2"/>
      <c r="AA725" s="2"/>
      <c r="AB725" s="2"/>
    </row>
    <row r="726" spans="1:33" ht="14.5">
      <c r="A726" s="17" t="s">
        <v>7</v>
      </c>
      <c r="B726" s="47">
        <f t="shared" si="176"/>
        <v>0.14141181757107782</v>
      </c>
      <c r="C726" s="47">
        <f t="shared" si="176"/>
        <v>0.1793552900190569</v>
      </c>
      <c r="D726" s="47">
        <f t="shared" si="176"/>
        <v>0.23072419281983753</v>
      </c>
      <c r="E726" s="47">
        <f t="shared" si="176"/>
        <v>0.28473464608546856</v>
      </c>
      <c r="F726" s="47">
        <f t="shared" si="176"/>
        <v>0.33585987521967575</v>
      </c>
      <c r="G726" s="47">
        <f t="shared" si="176"/>
        <v>0.37371813411532634</v>
      </c>
      <c r="H726" s="47">
        <f t="shared" si="176"/>
        <v>0.39934317565861921</v>
      </c>
      <c r="I726" s="47">
        <f t="shared" si="176"/>
        <v>0.40338033155850661</v>
      </c>
      <c r="J726" s="47">
        <f t="shared" si="176"/>
        <v>0.39349627020055888</v>
      </c>
      <c r="K726" s="47">
        <f t="shared" si="176"/>
        <v>0.37670964887656394</v>
      </c>
      <c r="Q726" s="2"/>
      <c r="R726" s="2"/>
      <c r="S726" s="2"/>
      <c r="T726" s="2"/>
      <c r="U726" s="2"/>
      <c r="V726" s="2"/>
      <c r="W726" s="2"/>
      <c r="X726" s="2"/>
      <c r="Y726" s="2"/>
      <c r="Z726" s="2"/>
      <c r="AA726" s="2"/>
      <c r="AB726" s="2"/>
    </row>
    <row r="727" spans="1:33" ht="14.5">
      <c r="A727" s="17" t="s">
        <v>8</v>
      </c>
      <c r="B727" s="47">
        <f t="shared" si="176"/>
        <v>0.16791212419858192</v>
      </c>
      <c r="C727" s="47">
        <f t="shared" si="176"/>
        <v>0.36917454972686714</v>
      </c>
      <c r="D727" s="47">
        <f t="shared" si="176"/>
        <v>0.64166881456120328</v>
      </c>
      <c r="E727" s="47">
        <f t="shared" si="176"/>
        <v>0.81131019018501527</v>
      </c>
      <c r="F727" s="47">
        <f t="shared" si="176"/>
        <v>0.89049964264994674</v>
      </c>
      <c r="G727" s="47">
        <f t="shared" si="176"/>
        <v>0.86862444544804196</v>
      </c>
      <c r="H727" s="47">
        <f t="shared" si="176"/>
        <v>0.82548747442066461</v>
      </c>
      <c r="I727" s="47">
        <f t="shared" si="176"/>
        <v>0.79476498051243571</v>
      </c>
      <c r="J727" s="47">
        <f t="shared" si="176"/>
        <v>0.7370740261812494</v>
      </c>
      <c r="K727" s="47">
        <f t="shared" si="176"/>
        <v>0.65766766584255654</v>
      </c>
      <c r="Q727" s="2"/>
      <c r="R727" s="2"/>
      <c r="S727" s="2"/>
      <c r="T727" s="2"/>
      <c r="U727" s="2"/>
      <c r="V727" s="2"/>
      <c r="W727" s="2"/>
      <c r="X727" s="2"/>
      <c r="Y727" s="2"/>
      <c r="Z727" s="2"/>
    </row>
    <row r="728" spans="1:33" ht="14.5">
      <c r="A728" s="17" t="s">
        <v>89</v>
      </c>
      <c r="B728" s="47">
        <f>SUM(B718:B727)</f>
        <v>3.6795089574156954</v>
      </c>
      <c r="C728" s="47">
        <f t="shared" ref="C728:K728" si="177">SUM(C718:C727)</f>
        <v>5.7140494808936531</v>
      </c>
      <c r="D728" s="47">
        <f t="shared" si="177"/>
        <v>7.4631527198120047</v>
      </c>
      <c r="E728" s="47">
        <f t="shared" si="177"/>
        <v>8.4468799092426536</v>
      </c>
      <c r="F728" s="47">
        <f t="shared" si="177"/>
        <v>8.9210308497455344</v>
      </c>
      <c r="G728" s="47">
        <f t="shared" si="177"/>
        <v>9.168645122003154</v>
      </c>
      <c r="H728" s="47">
        <f t="shared" si="177"/>
        <v>9.2143187758453013</v>
      </c>
      <c r="I728" s="47">
        <f t="shared" si="177"/>
        <v>9.1575065972990721</v>
      </c>
      <c r="J728" s="47">
        <f t="shared" si="177"/>
        <v>8.9309167953371578</v>
      </c>
      <c r="K728" s="47">
        <f t="shared" si="177"/>
        <v>8.5403905987702124</v>
      </c>
      <c r="Q728" s="2"/>
      <c r="R728" s="2"/>
      <c r="S728" s="2"/>
      <c r="T728" s="2"/>
      <c r="U728" s="2"/>
      <c r="V728" s="2"/>
      <c r="W728" s="2"/>
      <c r="X728" s="2"/>
      <c r="Y728" s="2"/>
      <c r="Z728" s="2"/>
    </row>
    <row r="730" spans="1:33" ht="14.5">
      <c r="A730" s="34" t="s">
        <v>97</v>
      </c>
      <c r="B730" s="35"/>
      <c r="C730" s="35"/>
      <c r="D730" s="35"/>
      <c r="E730" s="35"/>
      <c r="F730" s="35"/>
      <c r="G730" s="35"/>
      <c r="H730" s="35"/>
      <c r="I730" s="35"/>
      <c r="J730" s="35"/>
      <c r="K730" s="35"/>
      <c r="L730" s="35"/>
      <c r="M730" s="35"/>
      <c r="N730" s="35"/>
      <c r="O730" s="35"/>
      <c r="P730" s="35"/>
      <c r="Q730" s="35"/>
      <c r="R730" s="35"/>
      <c r="S730" s="35"/>
      <c r="T730" s="35"/>
    </row>
    <row r="731" spans="1:33" ht="14.5" hidden="1" outlineLevel="1">
      <c r="A731" s="32"/>
      <c r="B731" s="6"/>
      <c r="C731" s="6"/>
      <c r="D731" s="6"/>
      <c r="E731" s="6"/>
      <c r="F731" s="6"/>
      <c r="G731" s="6"/>
      <c r="H731" s="6"/>
      <c r="I731" s="6"/>
      <c r="J731" s="6"/>
      <c r="K731" s="6"/>
      <c r="L731" s="55"/>
      <c r="M731" s="5"/>
      <c r="N731" s="5"/>
      <c r="O731" s="5"/>
      <c r="P731" s="5"/>
      <c r="Q731" s="5"/>
      <c r="R731" s="5"/>
      <c r="S731" s="5"/>
      <c r="T731" s="5"/>
    </row>
    <row r="732" spans="1:33" hidden="1" outlineLevel="1">
      <c r="A732" s="10" t="s">
        <v>98</v>
      </c>
      <c r="B732" s="6"/>
      <c r="C732" s="6"/>
      <c r="D732" s="6"/>
      <c r="E732" s="6"/>
      <c r="F732" s="6"/>
      <c r="G732" s="6"/>
      <c r="H732" s="6"/>
      <c r="I732" s="6"/>
      <c r="J732" s="9" t="s">
        <v>105</v>
      </c>
      <c r="K732" s="6"/>
      <c r="L732" s="55"/>
      <c r="M732" s="5"/>
      <c r="N732" s="5"/>
      <c r="O732" s="5"/>
      <c r="P732" s="5"/>
      <c r="Q732" s="5"/>
      <c r="R732" s="5"/>
      <c r="S732" s="5"/>
      <c r="T732" s="5"/>
    </row>
    <row r="733" spans="1:33" ht="14.5" hidden="1" outlineLevel="1">
      <c r="A733" s="21"/>
      <c r="B733" s="21">
        <v>2010</v>
      </c>
      <c r="C733" s="21">
        <v>2020</v>
      </c>
      <c r="D733" s="21">
        <v>2030</v>
      </c>
      <c r="E733" s="21">
        <v>2040</v>
      </c>
      <c r="F733" s="21">
        <v>2050</v>
      </c>
      <c r="G733" s="21">
        <v>2060</v>
      </c>
      <c r="H733" s="21">
        <v>2070</v>
      </c>
      <c r="I733" s="21">
        <v>2080</v>
      </c>
      <c r="J733" s="21">
        <v>2090</v>
      </c>
      <c r="K733" s="21">
        <v>2100</v>
      </c>
      <c r="M733" s="32"/>
      <c r="N733" s="56"/>
      <c r="O733" s="16"/>
      <c r="P733" s="56"/>
      <c r="Q733" s="56"/>
      <c r="R733" s="56"/>
      <c r="S733" s="56"/>
      <c r="T733" s="56"/>
      <c r="U733" s="56"/>
      <c r="V733" s="56"/>
      <c r="W733" s="57"/>
    </row>
    <row r="734" spans="1:33" ht="14.5" hidden="1" outlineLevel="1">
      <c r="A734" s="21" t="s">
        <v>89</v>
      </c>
      <c r="B734" s="88">
        <f>'[4]Container data'!$C$45</f>
        <v>0.11523204376466689</v>
      </c>
      <c r="C734" s="87">
        <f>'[4]Container data'!$C$51</f>
        <v>0.14000000000000001</v>
      </c>
      <c r="D734" s="87">
        <f>'[4]Container data'!$C$52</f>
        <v>0.14000000000000001</v>
      </c>
      <c r="E734" s="87">
        <f>'[4]Container data'!$C$53</f>
        <v>0.14000000000000001</v>
      </c>
      <c r="F734" s="87">
        <f>'[4]Container data'!$C$54</f>
        <v>0.14000000000000001</v>
      </c>
      <c r="G734" s="87">
        <f>'[4]Container data'!$C$55</f>
        <v>0.14000000000000001</v>
      </c>
      <c r="H734" s="87">
        <f>'[4]Container data'!$C$56</f>
        <v>0.14000000000000001</v>
      </c>
      <c r="I734" s="87">
        <f>'[4]Container data'!$C$56</f>
        <v>0.14000000000000001</v>
      </c>
      <c r="J734" s="87">
        <f>'[4]Container data'!$C$58</f>
        <v>0.14000000000000001</v>
      </c>
      <c r="K734" s="87">
        <f>'[4]Container data'!$C$59</f>
        <v>0.14000000000000001</v>
      </c>
      <c r="M734" s="32"/>
      <c r="N734" s="6"/>
      <c r="O734" s="1"/>
      <c r="P734" s="6"/>
      <c r="Q734" s="6"/>
      <c r="R734" s="1"/>
      <c r="S734" s="1"/>
      <c r="T734" s="1"/>
      <c r="U734" s="1"/>
      <c r="V734" s="1"/>
      <c r="W734" s="1"/>
      <c r="X734" s="3"/>
      <c r="Y734" s="3"/>
      <c r="Z734" s="3"/>
      <c r="AA734" s="3"/>
      <c r="AB734" s="3"/>
      <c r="AC734" s="3"/>
      <c r="AD734" s="3"/>
      <c r="AE734" s="3"/>
      <c r="AF734" s="3"/>
      <c r="AG734" s="3"/>
    </row>
    <row r="735" spans="1:33" ht="14.5" hidden="1" outlineLevel="1">
      <c r="A735" s="79" t="s">
        <v>9</v>
      </c>
      <c r="B735" s="86"/>
      <c r="C735" s="2"/>
      <c r="D735" s="2"/>
      <c r="E735" s="2"/>
      <c r="F735" s="2"/>
      <c r="G735" s="2"/>
      <c r="H735" s="2"/>
      <c r="I735" s="2"/>
      <c r="J735" s="2"/>
      <c r="K735" s="2"/>
      <c r="M735" s="32"/>
      <c r="N735" s="6"/>
      <c r="O735" s="1"/>
      <c r="P735" s="6"/>
      <c r="Q735" s="6"/>
      <c r="R735" s="1"/>
      <c r="S735" s="1"/>
      <c r="T735" s="1"/>
      <c r="U735" s="1"/>
      <c r="V735" s="1"/>
      <c r="W735" s="1"/>
      <c r="X735" s="3"/>
      <c r="Y735" s="3"/>
      <c r="Z735" s="3"/>
      <c r="AA735" s="3"/>
      <c r="AB735" s="3"/>
      <c r="AC735" s="3"/>
      <c r="AD735" s="3"/>
      <c r="AE735" s="3"/>
      <c r="AF735" s="3"/>
      <c r="AG735" s="3"/>
    </row>
    <row r="736" spans="1:33" hidden="1" outlineLevel="1">
      <c r="A736" s="10" t="s">
        <v>103</v>
      </c>
      <c r="B736" s="6"/>
      <c r="C736" s="6"/>
      <c r="D736" s="6"/>
      <c r="E736" s="6"/>
      <c r="F736" s="6"/>
      <c r="G736" s="6"/>
      <c r="H736" s="6"/>
      <c r="I736" s="6"/>
      <c r="J736" s="9" t="s">
        <v>104</v>
      </c>
      <c r="K736" s="6"/>
      <c r="L736" s="55"/>
      <c r="M736" s="5"/>
      <c r="N736" s="5"/>
      <c r="O736" s="5"/>
      <c r="P736" s="5"/>
      <c r="Q736" s="5"/>
      <c r="R736" s="5"/>
      <c r="S736" s="5"/>
      <c r="T736" s="5"/>
    </row>
    <row r="737" spans="1:35" ht="14.5" hidden="1" outlineLevel="1">
      <c r="A737" s="23"/>
      <c r="B737" s="23">
        <v>2010</v>
      </c>
      <c r="C737" s="23">
        <v>2020</v>
      </c>
      <c r="D737" s="23">
        <v>2030</v>
      </c>
      <c r="E737" s="23">
        <v>2040</v>
      </c>
      <c r="F737" s="23">
        <v>2050</v>
      </c>
      <c r="G737" s="23">
        <v>2060</v>
      </c>
      <c r="H737" s="23">
        <v>2070</v>
      </c>
      <c r="I737" s="23">
        <v>2080</v>
      </c>
      <c r="J737" s="23">
        <v>2090</v>
      </c>
      <c r="K737" s="23">
        <v>2100</v>
      </c>
      <c r="M737" s="32"/>
      <c r="N737" s="56"/>
      <c r="O737" s="16"/>
      <c r="P737" s="56"/>
      <c r="Q737" s="56"/>
      <c r="R737" s="56"/>
      <c r="S737" s="56"/>
      <c r="T737" s="56"/>
      <c r="U737" s="56"/>
      <c r="V737" s="56"/>
      <c r="W737" s="57"/>
    </row>
    <row r="738" spans="1:35" ht="14.5" hidden="1" outlineLevel="1">
      <c r="A738" s="23" t="s">
        <v>5</v>
      </c>
      <c r="B738" s="89">
        <f t="shared" ref="B738:K738" si="178">B$734*B53*1000</f>
        <v>156.08849626862201</v>
      </c>
      <c r="C738" s="89">
        <f t="shared" si="178"/>
        <v>363.250737458</v>
      </c>
      <c r="D738" s="89">
        <f t="shared" si="178"/>
        <v>683.29113760600001</v>
      </c>
      <c r="E738" s="89">
        <f t="shared" si="178"/>
        <v>1259.4448159440001</v>
      </c>
      <c r="F738" s="89">
        <f t="shared" si="178"/>
        <v>2163.120692768</v>
      </c>
      <c r="G738" s="89">
        <f t="shared" si="178"/>
        <v>3423.8041670280008</v>
      </c>
      <c r="H738" s="89">
        <f t="shared" si="178"/>
        <v>4996.5647106759989</v>
      </c>
      <c r="I738" s="89">
        <f t="shared" si="178"/>
        <v>6791.053770466001</v>
      </c>
      <c r="J738" s="89">
        <f t="shared" si="178"/>
        <v>8866.919279736001</v>
      </c>
      <c r="K738" s="89">
        <f t="shared" si="178"/>
        <v>11356.586133228</v>
      </c>
      <c r="M738" s="32"/>
      <c r="N738" s="6"/>
      <c r="O738" s="1"/>
      <c r="P738" s="6"/>
      <c r="Q738" s="6"/>
      <c r="R738" s="1"/>
      <c r="S738" s="1"/>
      <c r="T738" s="1"/>
      <c r="U738" s="1"/>
      <c r="V738" s="1"/>
      <c r="W738" s="1"/>
      <c r="X738" s="3"/>
      <c r="Y738" s="3"/>
      <c r="Z738" s="3"/>
      <c r="AA738" s="3"/>
      <c r="AB738" s="3"/>
      <c r="AC738" s="3"/>
      <c r="AD738" s="3"/>
      <c r="AE738" s="3"/>
      <c r="AF738" s="3"/>
      <c r="AG738" s="3"/>
      <c r="AH738" s="3"/>
      <c r="AI738" s="3"/>
    </row>
    <row r="739" spans="1:35" ht="14.5" hidden="1" outlineLevel="1">
      <c r="A739" s="23" t="s">
        <v>6</v>
      </c>
      <c r="B739" s="89">
        <f t="shared" ref="B739:K739" si="179">B$734*B54*1000</f>
        <v>1114.5471727128804</v>
      </c>
      <c r="C739" s="89">
        <f t="shared" si="179"/>
        <v>3575.3189814300008</v>
      </c>
      <c r="D739" s="89">
        <f t="shared" si="179"/>
        <v>5931.1087361399996</v>
      </c>
      <c r="E739" s="89">
        <f t="shared" si="179"/>
        <v>7745.0429456399997</v>
      </c>
      <c r="F739" s="89">
        <f t="shared" si="179"/>
        <v>9179.7792771999993</v>
      </c>
      <c r="G739" s="89">
        <f t="shared" si="179"/>
        <v>10338.855425500002</v>
      </c>
      <c r="H739" s="89">
        <f t="shared" si="179"/>
        <v>11174.209643799999</v>
      </c>
      <c r="I739" s="89">
        <f t="shared" si="179"/>
        <v>11697.743001840001</v>
      </c>
      <c r="J739" s="89">
        <f t="shared" si="179"/>
        <v>11882.538035200003</v>
      </c>
      <c r="K739" s="89">
        <f t="shared" si="179"/>
        <v>11568.240469240001</v>
      </c>
      <c r="M739" s="32"/>
      <c r="N739" s="6"/>
      <c r="O739" s="1"/>
      <c r="P739" s="6"/>
      <c r="Q739" s="6"/>
      <c r="R739" s="1"/>
      <c r="S739" s="1"/>
      <c r="T739" s="1"/>
      <c r="U739" s="1"/>
      <c r="V739" s="1"/>
      <c r="W739" s="1"/>
      <c r="X739" s="3"/>
      <c r="Y739" s="3"/>
      <c r="Z739" s="3"/>
      <c r="AA739" s="3"/>
      <c r="AB739" s="3"/>
      <c r="AC739" s="3"/>
      <c r="AD739" s="3"/>
      <c r="AE739" s="3"/>
      <c r="AF739" s="3"/>
      <c r="AG739" s="3"/>
      <c r="AH739" s="3"/>
      <c r="AI739" s="3"/>
    </row>
    <row r="740" spans="1:35" ht="14.5" hidden="1" outlineLevel="1">
      <c r="A740" s="23" t="s">
        <v>11</v>
      </c>
      <c r="B740" s="89">
        <f t="shared" ref="B740:K740" si="180">B$734*B55*1000</f>
        <v>1785.1848016964163</v>
      </c>
      <c r="C740" s="89">
        <f t="shared" si="180"/>
        <v>2795.3194009020008</v>
      </c>
      <c r="D740" s="89">
        <f t="shared" si="180"/>
        <v>3922.8249775680001</v>
      </c>
      <c r="E740" s="89">
        <f t="shared" si="180"/>
        <v>5319.311633972</v>
      </c>
      <c r="F740" s="89">
        <f t="shared" si="180"/>
        <v>6903.493461508001</v>
      </c>
      <c r="G740" s="89">
        <f t="shared" si="180"/>
        <v>8724.6176176460012</v>
      </c>
      <c r="H740" s="89">
        <f t="shared" si="180"/>
        <v>10795.718396679998</v>
      </c>
      <c r="I740" s="89">
        <f t="shared" si="180"/>
        <v>13065.34858776</v>
      </c>
      <c r="J740" s="89">
        <f t="shared" si="180"/>
        <v>15557.29589428</v>
      </c>
      <c r="K740" s="89">
        <f t="shared" si="180"/>
        <v>18300.991781940003</v>
      </c>
      <c r="M740" s="32"/>
      <c r="N740" s="6"/>
      <c r="O740" s="1"/>
      <c r="P740" s="6"/>
      <c r="Q740" s="6"/>
      <c r="R740" s="1"/>
      <c r="S740" s="1"/>
      <c r="T740" s="1"/>
      <c r="U740" s="1"/>
      <c r="V740" s="1"/>
      <c r="W740" s="1"/>
      <c r="X740" s="3"/>
      <c r="Y740" s="3"/>
      <c r="Z740" s="3"/>
      <c r="AA740" s="3"/>
      <c r="AB740" s="3"/>
      <c r="AC740" s="3"/>
      <c r="AD740" s="3"/>
      <c r="AE740" s="3"/>
      <c r="AF740" s="3"/>
      <c r="AG740" s="3"/>
      <c r="AH740" s="3"/>
      <c r="AI740" s="3"/>
    </row>
    <row r="741" spans="1:35" ht="14.5" hidden="1" outlineLevel="1">
      <c r="A741" s="23" t="s">
        <v>2</v>
      </c>
      <c r="B741" s="89">
        <f t="shared" ref="B741:K741" si="181">B$734*B56*1000</f>
        <v>334.74663600098484</v>
      </c>
      <c r="C741" s="89">
        <f t="shared" si="181"/>
        <v>697.35400959000003</v>
      </c>
      <c r="D741" s="89">
        <f t="shared" si="181"/>
        <v>1012.1407189600002</v>
      </c>
      <c r="E741" s="89">
        <f t="shared" si="181"/>
        <v>1244.9693092200002</v>
      </c>
      <c r="F741" s="89">
        <f t="shared" si="181"/>
        <v>1433.6775514600004</v>
      </c>
      <c r="G741" s="89">
        <f t="shared" si="181"/>
        <v>1664.2553803399999</v>
      </c>
      <c r="H741" s="89">
        <f t="shared" si="181"/>
        <v>1947.8177563600004</v>
      </c>
      <c r="I741" s="89">
        <f t="shared" si="181"/>
        <v>2243.5900099200003</v>
      </c>
      <c r="J741" s="89">
        <f t="shared" si="181"/>
        <v>2524.1143568200005</v>
      </c>
      <c r="K741" s="89">
        <f t="shared" si="181"/>
        <v>2778.6159422000005</v>
      </c>
      <c r="M741" s="32"/>
      <c r="N741" s="6"/>
      <c r="O741" s="1"/>
      <c r="P741" s="6"/>
      <c r="Q741" s="6"/>
      <c r="R741" s="1"/>
      <c r="S741" s="1"/>
      <c r="T741" s="1"/>
      <c r="U741" s="1"/>
      <c r="V741" s="1"/>
      <c r="W741" s="1"/>
      <c r="X741" s="3"/>
      <c r="Y741" s="3"/>
      <c r="Z741" s="3"/>
      <c r="AA741" s="3"/>
      <c r="AB741" s="3"/>
      <c r="AC741" s="3"/>
      <c r="AD741" s="3"/>
      <c r="AE741" s="3"/>
      <c r="AF741" s="3"/>
      <c r="AG741" s="3"/>
      <c r="AH741" s="3"/>
      <c r="AI741" s="3"/>
    </row>
    <row r="742" spans="1:35" ht="14.5" hidden="1" outlineLevel="1">
      <c r="A742" s="23" t="s">
        <v>3</v>
      </c>
      <c r="B742" s="89">
        <f t="shared" ref="B742:K742" si="182">B$734*B57*1000</f>
        <v>621.32889246169032</v>
      </c>
      <c r="C742" s="89">
        <f t="shared" si="182"/>
        <v>1110.470691708</v>
      </c>
      <c r="D742" s="89">
        <f t="shared" si="182"/>
        <v>1564.1356212580001</v>
      </c>
      <c r="E742" s="89">
        <f t="shared" si="182"/>
        <v>2131.7535988140003</v>
      </c>
      <c r="F742" s="89">
        <f t="shared" si="182"/>
        <v>2786.3272826480006</v>
      </c>
      <c r="G742" s="89">
        <f t="shared" si="182"/>
        <v>3436.5377834199999</v>
      </c>
      <c r="H742" s="89">
        <f t="shared" si="182"/>
        <v>4115.6126536000002</v>
      </c>
      <c r="I742" s="89">
        <f t="shared" si="182"/>
        <v>4839.2153002200012</v>
      </c>
      <c r="J742" s="89">
        <f t="shared" si="182"/>
        <v>5536.4537086600003</v>
      </c>
      <c r="K742" s="89">
        <f t="shared" si="182"/>
        <v>6100.7452669799995</v>
      </c>
      <c r="M742" s="32"/>
      <c r="N742" s="6"/>
      <c r="O742" s="1"/>
      <c r="P742" s="6"/>
      <c r="Q742" s="6"/>
      <c r="R742" s="1"/>
      <c r="S742" s="1"/>
      <c r="T742" s="1"/>
      <c r="U742" s="1"/>
      <c r="V742" s="1"/>
      <c r="W742" s="1"/>
      <c r="X742" s="3"/>
      <c r="Y742" s="3"/>
      <c r="Z742" s="3"/>
      <c r="AA742" s="3"/>
      <c r="AB742" s="3"/>
      <c r="AC742" s="3"/>
      <c r="AD742" s="3"/>
      <c r="AE742" s="3"/>
      <c r="AF742" s="3"/>
      <c r="AG742" s="3"/>
      <c r="AH742" s="3"/>
      <c r="AI742" s="3"/>
    </row>
    <row r="743" spans="1:35" ht="14.5" hidden="1" outlineLevel="1">
      <c r="A743" s="23" t="s">
        <v>4</v>
      </c>
      <c r="B743" s="89">
        <f t="shared" ref="B743:K743" si="183">B$734*B58*1000</f>
        <v>344.46877524098539</v>
      </c>
      <c r="C743" s="89">
        <f t="shared" si="183"/>
        <v>636.96652389999997</v>
      </c>
      <c r="D743" s="89">
        <f t="shared" si="183"/>
        <v>973.27415066000015</v>
      </c>
      <c r="E743" s="89">
        <f t="shared" si="183"/>
        <v>1436.36575124</v>
      </c>
      <c r="F743" s="89">
        <f t="shared" si="183"/>
        <v>1965.6132503000003</v>
      </c>
      <c r="G743" s="89">
        <f t="shared" si="183"/>
        <v>2532.0302842800002</v>
      </c>
      <c r="H743" s="89">
        <f t="shared" si="183"/>
        <v>3157.4150571600007</v>
      </c>
      <c r="I743" s="89">
        <f t="shared" si="183"/>
        <v>3877.8212522000008</v>
      </c>
      <c r="J743" s="89">
        <f t="shared" si="183"/>
        <v>4687.8933899000012</v>
      </c>
      <c r="K743" s="89">
        <f t="shared" si="183"/>
        <v>5529.4980675200004</v>
      </c>
      <c r="M743" s="32"/>
      <c r="N743" s="6"/>
      <c r="O743" s="1"/>
      <c r="P743" s="6"/>
      <c r="Q743" s="6"/>
      <c r="R743" s="1"/>
      <c r="S743" s="1"/>
      <c r="T743" s="1"/>
      <c r="U743" s="1"/>
      <c r="V743" s="1"/>
      <c r="W743" s="1"/>
      <c r="X743" s="3"/>
      <c r="Y743" s="3"/>
      <c r="Z743" s="3"/>
      <c r="AA743" s="3"/>
      <c r="AB743" s="3"/>
      <c r="AC743" s="3"/>
      <c r="AD743" s="3"/>
      <c r="AE743" s="3"/>
      <c r="AF743" s="3"/>
      <c r="AG743" s="3"/>
      <c r="AH743" s="3"/>
      <c r="AI743" s="3"/>
    </row>
    <row r="744" spans="1:35" ht="14.5" hidden="1" outlineLevel="1">
      <c r="A744" s="23" t="s">
        <v>0</v>
      </c>
      <c r="B744" s="89">
        <f t="shared" ref="B744:K744" si="184">B$734*B59*1000</f>
        <v>1606.273698334852</v>
      </c>
      <c r="C744" s="89">
        <f t="shared" si="184"/>
        <v>2379.7864864200001</v>
      </c>
      <c r="D744" s="89">
        <f t="shared" si="184"/>
        <v>3180.9534024800005</v>
      </c>
      <c r="E744" s="89">
        <f t="shared" si="184"/>
        <v>4270.73192406</v>
      </c>
      <c r="F744" s="89">
        <f t="shared" si="184"/>
        <v>5633.8800933800003</v>
      </c>
      <c r="G744" s="89">
        <f t="shared" si="184"/>
        <v>7316.0259746000011</v>
      </c>
      <c r="H744" s="89">
        <f t="shared" si="184"/>
        <v>9397.0193909200007</v>
      </c>
      <c r="I744" s="89">
        <f t="shared" si="184"/>
        <v>11882.05101986</v>
      </c>
      <c r="J744" s="89">
        <f t="shared" si="184"/>
        <v>14720.928790400003</v>
      </c>
      <c r="K744" s="89">
        <f t="shared" si="184"/>
        <v>17877.435185400002</v>
      </c>
      <c r="M744" s="32"/>
      <c r="N744" s="6"/>
      <c r="O744" s="1"/>
      <c r="P744" s="6"/>
      <c r="Q744" s="6"/>
      <c r="R744" s="1"/>
      <c r="S744" s="1"/>
      <c r="T744" s="1"/>
      <c r="U744" s="1"/>
      <c r="V744" s="1"/>
      <c r="W744" s="1"/>
      <c r="X744" s="3"/>
      <c r="Y744" s="3"/>
      <c r="Z744" s="3"/>
      <c r="AA744" s="3"/>
      <c r="AB744" s="3"/>
      <c r="AC744" s="3"/>
      <c r="AD744" s="3"/>
      <c r="AE744" s="3"/>
      <c r="AF744" s="3"/>
      <c r="AG744" s="3"/>
      <c r="AH744" s="3"/>
      <c r="AI744" s="3"/>
    </row>
    <row r="745" spans="1:35" ht="14.5" hidden="1" outlineLevel="1">
      <c r="A745" s="23" t="s">
        <v>1</v>
      </c>
      <c r="B745" s="89">
        <f t="shared" ref="B745:K745" si="185">B$734*B60*1000</f>
        <v>468.31738987955754</v>
      </c>
      <c r="C745" s="89">
        <f t="shared" si="185"/>
        <v>585.19861106000019</v>
      </c>
      <c r="D745" s="89">
        <f t="shared" si="185"/>
        <v>663.88073864</v>
      </c>
      <c r="E745" s="89">
        <f t="shared" si="185"/>
        <v>785.35696260000009</v>
      </c>
      <c r="F745" s="89">
        <f t="shared" si="185"/>
        <v>931.7471671200002</v>
      </c>
      <c r="G745" s="89">
        <f t="shared" si="185"/>
        <v>1102.2428320400002</v>
      </c>
      <c r="H745" s="89">
        <f t="shared" si="185"/>
        <v>1294.7792632600001</v>
      </c>
      <c r="I745" s="89">
        <f t="shared" si="185"/>
        <v>1495.4385320000001</v>
      </c>
      <c r="J745" s="89">
        <f t="shared" si="185"/>
        <v>1716.6359154000002</v>
      </c>
      <c r="K745" s="89">
        <f t="shared" si="185"/>
        <v>1977.8578204000003</v>
      </c>
      <c r="M745" s="32"/>
      <c r="N745" s="6"/>
      <c r="O745" s="1"/>
      <c r="P745" s="6"/>
      <c r="Q745" s="6"/>
      <c r="R745" s="1"/>
      <c r="S745" s="1"/>
      <c r="T745" s="1"/>
      <c r="U745" s="1"/>
      <c r="V745" s="1"/>
      <c r="W745" s="1"/>
      <c r="X745" s="3"/>
      <c r="Y745" s="3"/>
      <c r="Z745" s="3"/>
      <c r="AA745" s="3"/>
      <c r="AB745" s="3"/>
      <c r="AC745" s="3"/>
      <c r="AD745" s="3"/>
      <c r="AE745" s="3"/>
      <c r="AF745" s="3"/>
      <c r="AG745" s="3"/>
      <c r="AH745" s="3"/>
      <c r="AI745" s="3"/>
    </row>
    <row r="746" spans="1:35" ht="14.5" hidden="1" outlineLevel="1">
      <c r="A746" s="23" t="s">
        <v>7</v>
      </c>
      <c r="B746" s="89">
        <f t="shared" ref="B746:K746" si="186">B$734*B61*1000</f>
        <v>449.80984651116466</v>
      </c>
      <c r="C746" s="89">
        <f t="shared" si="186"/>
        <v>845.25564103400006</v>
      </c>
      <c r="D746" s="89">
        <f t="shared" si="186"/>
        <v>1302.7995650599998</v>
      </c>
      <c r="E746" s="89">
        <f t="shared" si="186"/>
        <v>1892.4622586800001</v>
      </c>
      <c r="F746" s="89">
        <f t="shared" si="186"/>
        <v>2627.5287556000007</v>
      </c>
      <c r="G746" s="89">
        <f t="shared" si="186"/>
        <v>3392.7900752200007</v>
      </c>
      <c r="H746" s="89">
        <f t="shared" si="186"/>
        <v>4207.0972022800006</v>
      </c>
      <c r="I746" s="89">
        <f t="shared" si="186"/>
        <v>5023.6882493000012</v>
      </c>
      <c r="J746" s="89">
        <f t="shared" si="186"/>
        <v>5793.2232614200002</v>
      </c>
      <c r="K746" s="89">
        <f t="shared" si="186"/>
        <v>6556.2887608399997</v>
      </c>
      <c r="M746" s="32"/>
      <c r="N746" s="6"/>
      <c r="O746" s="1"/>
      <c r="P746" s="6"/>
      <c r="Q746" s="6"/>
      <c r="R746" s="1"/>
      <c r="S746" s="1"/>
      <c r="T746" s="1"/>
      <c r="U746" s="1"/>
      <c r="V746" s="1"/>
      <c r="W746" s="1"/>
      <c r="X746" s="3"/>
      <c r="Y746" s="3"/>
      <c r="Z746" s="3"/>
      <c r="AA746" s="3"/>
      <c r="AB746" s="3"/>
      <c r="AC746" s="3"/>
      <c r="AD746" s="3"/>
      <c r="AE746" s="3"/>
      <c r="AF746" s="3"/>
      <c r="AG746" s="3"/>
    </row>
    <row r="747" spans="1:35" ht="14.5" hidden="1" outlineLevel="1">
      <c r="A747" s="23" t="s">
        <v>8</v>
      </c>
      <c r="B747" s="89">
        <f t="shared" ref="B747:K747" si="187">B$734*B62*1000</f>
        <v>496.92531270655564</v>
      </c>
      <c r="C747" s="89">
        <f t="shared" si="187"/>
        <v>1571.2646512220001</v>
      </c>
      <c r="D747" s="89">
        <f t="shared" si="187"/>
        <v>3279.4531656600006</v>
      </c>
      <c r="E747" s="89">
        <f t="shared" si="187"/>
        <v>5144.2057809800008</v>
      </c>
      <c r="F747" s="89">
        <f t="shared" si="187"/>
        <v>7004.9663586000006</v>
      </c>
      <c r="G747" s="89">
        <f t="shared" si="187"/>
        <v>8863.1244381399993</v>
      </c>
      <c r="H747" s="89">
        <f t="shared" si="187"/>
        <v>10925.662537720002</v>
      </c>
      <c r="I747" s="89">
        <f t="shared" si="187"/>
        <v>13084.5510166</v>
      </c>
      <c r="J747" s="89">
        <f t="shared" si="187"/>
        <v>15094.336142200002</v>
      </c>
      <c r="K747" s="89">
        <f t="shared" si="187"/>
        <v>16752.985323200002</v>
      </c>
      <c r="M747" s="32"/>
      <c r="N747" s="9" t="s">
        <v>9</v>
      </c>
      <c r="O747" s="1"/>
      <c r="P747" s="6"/>
      <c r="Q747" s="6"/>
      <c r="R747" s="1"/>
      <c r="S747" s="1"/>
      <c r="T747" s="1"/>
      <c r="U747" s="1"/>
      <c r="V747" s="1"/>
      <c r="W747" s="1"/>
      <c r="X747" s="3"/>
      <c r="Y747" s="3"/>
      <c r="Z747" s="3"/>
      <c r="AA747" s="3"/>
      <c r="AB747" s="3"/>
      <c r="AC747" s="3"/>
      <c r="AD747" s="3"/>
      <c r="AE747" s="3"/>
      <c r="AF747" s="3"/>
      <c r="AG747" s="3"/>
    </row>
    <row r="748" spans="1:35" ht="14.5" hidden="1" outlineLevel="1">
      <c r="A748" s="23" t="s">
        <v>89</v>
      </c>
      <c r="B748" s="89">
        <f>SUM(B738:B747)</f>
        <v>7377.6910218137091</v>
      </c>
      <c r="C748" s="89">
        <f t="shared" ref="C748:K748" si="188">SUM(C738:C747)</f>
        <v>14560.185734724002</v>
      </c>
      <c r="D748" s="89">
        <f t="shared" si="188"/>
        <v>22513.862214032</v>
      </c>
      <c r="E748" s="89">
        <f t="shared" si="188"/>
        <v>31229.644981149999</v>
      </c>
      <c r="F748" s="89">
        <f t="shared" si="188"/>
        <v>40630.133890584009</v>
      </c>
      <c r="G748" s="89">
        <f t="shared" si="188"/>
        <v>50794.283978214007</v>
      </c>
      <c r="H748" s="89">
        <f t="shared" si="188"/>
        <v>62011.896612456003</v>
      </c>
      <c r="I748" s="89">
        <f t="shared" si="188"/>
        <v>74000.500740166011</v>
      </c>
      <c r="J748" s="89">
        <f t="shared" si="188"/>
        <v>86380.338774016011</v>
      </c>
      <c r="K748" s="89">
        <f t="shared" si="188"/>
        <v>98799.244750947997</v>
      </c>
      <c r="M748" s="32"/>
      <c r="N748" s="9"/>
      <c r="O748" s="1"/>
      <c r="P748" s="6"/>
      <c r="Q748" s="6"/>
      <c r="R748" s="1"/>
      <c r="S748" s="1"/>
      <c r="T748" s="1"/>
      <c r="U748" s="1"/>
      <c r="V748" s="1"/>
      <c r="W748" s="1"/>
      <c r="X748" s="3"/>
      <c r="Y748" s="3"/>
      <c r="Z748" s="3"/>
      <c r="AA748" s="3"/>
      <c r="AB748" s="3"/>
      <c r="AC748" s="3"/>
      <c r="AD748" s="3"/>
      <c r="AE748" s="3"/>
      <c r="AF748" s="3"/>
      <c r="AG748" s="3"/>
    </row>
    <row r="749" spans="1:35" ht="14.5" hidden="1" outlineLevel="1">
      <c r="A749" s="32"/>
      <c r="B749" s="5"/>
      <c r="C749" s="5"/>
      <c r="D749" s="5"/>
      <c r="E749" s="5"/>
      <c r="F749" s="5"/>
      <c r="G749" s="5"/>
      <c r="H749" s="5"/>
      <c r="I749" s="5"/>
      <c r="J749" s="5"/>
      <c r="K749" s="5"/>
      <c r="L749" s="5"/>
      <c r="M749" s="10" t="s">
        <v>9</v>
      </c>
      <c r="N749" s="5"/>
      <c r="O749" s="5"/>
      <c r="P749" s="5"/>
      <c r="Q749" s="5"/>
      <c r="R749" s="5"/>
      <c r="S749" s="5"/>
      <c r="T749" s="5"/>
    </row>
    <row r="750" spans="1:35" hidden="1" outlineLevel="1">
      <c r="A750" s="10" t="s">
        <v>99</v>
      </c>
      <c r="B750" s="6"/>
      <c r="C750" s="6"/>
      <c r="D750" s="6"/>
      <c r="E750" s="6"/>
      <c r="F750" s="6"/>
      <c r="G750" s="6"/>
      <c r="H750" s="6"/>
      <c r="I750" s="6"/>
      <c r="J750" s="9" t="s">
        <v>102</v>
      </c>
      <c r="K750" s="6"/>
      <c r="L750" s="55"/>
      <c r="M750" s="5"/>
      <c r="N750" s="5"/>
      <c r="O750" s="5"/>
      <c r="P750" s="5"/>
      <c r="Q750" s="5"/>
      <c r="R750" s="5"/>
      <c r="S750" s="5"/>
      <c r="T750" s="5"/>
    </row>
    <row r="751" spans="1:35" ht="14.5" hidden="1" outlineLevel="1">
      <c r="A751" s="21"/>
      <c r="B751" s="21">
        <v>2010</v>
      </c>
      <c r="C751" s="21">
        <v>2020</v>
      </c>
      <c r="D751" s="21">
        <v>2030</v>
      </c>
      <c r="E751" s="21">
        <v>2040</v>
      </c>
      <c r="F751" s="21">
        <v>2050</v>
      </c>
      <c r="G751" s="21">
        <v>2060</v>
      </c>
      <c r="H751" s="21">
        <v>2070</v>
      </c>
      <c r="I751" s="21">
        <v>2080</v>
      </c>
      <c r="J751" s="21">
        <v>2090</v>
      </c>
      <c r="K751" s="21">
        <v>2100</v>
      </c>
      <c r="M751" s="32"/>
      <c r="N751" s="56"/>
      <c r="O751" s="16"/>
      <c r="P751" s="56"/>
      <c r="Q751" s="56"/>
      <c r="R751" s="56"/>
      <c r="S751" s="56"/>
      <c r="T751" s="56"/>
      <c r="U751" s="56"/>
      <c r="V751" s="56"/>
      <c r="W751" s="57"/>
    </row>
    <row r="752" spans="1:35" ht="14.5" hidden="1" outlineLevel="1">
      <c r="A752" s="21" t="s">
        <v>89</v>
      </c>
      <c r="B752" s="87">
        <f>'[4]Container data'!$H$46</f>
        <v>3.9252292421518119E-4</v>
      </c>
      <c r="C752" s="87">
        <f>'[4]Container data'!$H$51</f>
        <v>3.4260295150494397E-4</v>
      </c>
      <c r="D752" s="87">
        <f>'[4]Container data'!$H$52</f>
        <v>2.9454618701663327E-4</v>
      </c>
      <c r="E752" s="87">
        <f>'[4]Container data'!$H$53</f>
        <v>2.5323032362955432E-4</v>
      </c>
      <c r="F752" s="87">
        <f>'[4]Container data'!$H$54</f>
        <v>2.1770981812746271E-4</v>
      </c>
      <c r="G752" s="87">
        <f>'[4]Container data'!$H$55</f>
        <v>1.871717582228811E-4</v>
      </c>
      <c r="H752" s="87">
        <f>'[4]Container data'!$H$56</f>
        <v>1.6334475517693094E-4</v>
      </c>
      <c r="I752" s="87">
        <f>'[4]Container data'!$H$56</f>
        <v>1.6334475517693094E-4</v>
      </c>
      <c r="J752" s="87">
        <f>'[4]Container data'!$H$58</f>
        <v>1.2631097848279306E-4</v>
      </c>
      <c r="K752" s="87">
        <f>'[4]Container data'!$H$59</f>
        <v>1.1192070969008277E-4</v>
      </c>
      <c r="M752" s="32"/>
      <c r="N752" s="6"/>
      <c r="O752" s="1"/>
      <c r="P752" s="6"/>
      <c r="Q752" s="6"/>
      <c r="R752" s="1"/>
      <c r="S752" s="1"/>
      <c r="T752" s="1"/>
      <c r="U752" s="1"/>
      <c r="V752" s="1"/>
      <c r="W752" s="1"/>
      <c r="X752" s="3"/>
      <c r="Y752" s="3"/>
      <c r="Z752" s="3"/>
      <c r="AA752" s="3"/>
      <c r="AB752" s="3"/>
      <c r="AC752" s="3"/>
      <c r="AD752" s="3"/>
      <c r="AE752" s="3"/>
      <c r="AF752" s="3"/>
      <c r="AG752" s="3"/>
    </row>
    <row r="753" spans="1:35" ht="14.5" hidden="1" outlineLevel="1">
      <c r="A753" s="79"/>
      <c r="B753" s="86"/>
      <c r="C753" s="2"/>
      <c r="D753" s="2"/>
      <c r="E753" s="2"/>
      <c r="F753" s="2"/>
      <c r="G753" s="2"/>
      <c r="H753" s="2"/>
      <c r="I753" s="2"/>
      <c r="J753" s="2"/>
      <c r="K753" s="2"/>
      <c r="M753" s="32"/>
      <c r="N753" s="6"/>
      <c r="O753" s="1"/>
      <c r="P753" s="6"/>
      <c r="Q753" s="6"/>
      <c r="R753" s="1"/>
      <c r="S753" s="1"/>
      <c r="T753" s="1"/>
      <c r="U753" s="1"/>
      <c r="V753" s="1"/>
      <c r="W753" s="1"/>
      <c r="X753" s="3"/>
      <c r="Y753" s="3"/>
      <c r="Z753" s="3"/>
      <c r="AA753" s="3"/>
      <c r="AB753" s="3"/>
      <c r="AC753" s="3"/>
      <c r="AD753" s="3"/>
      <c r="AE753" s="3"/>
      <c r="AF753" s="3"/>
      <c r="AG753" s="3"/>
    </row>
    <row r="754" spans="1:35" collapsed="1">
      <c r="A754" s="10" t="s">
        <v>100</v>
      </c>
      <c r="B754" s="6"/>
      <c r="C754" s="6"/>
      <c r="D754" s="6"/>
      <c r="E754" s="6"/>
      <c r="F754" s="6"/>
      <c r="G754" s="6"/>
      <c r="H754" s="6"/>
      <c r="I754" s="6"/>
      <c r="J754" s="9" t="s">
        <v>104</v>
      </c>
      <c r="K754" s="6"/>
      <c r="L754" s="55"/>
      <c r="M754" s="5"/>
      <c r="N754" s="5"/>
      <c r="O754" s="5"/>
      <c r="P754" s="5"/>
      <c r="Q754" s="5"/>
      <c r="R754" s="5"/>
      <c r="S754" s="5"/>
      <c r="T754" s="5"/>
    </row>
    <row r="755" spans="1:35" ht="14.5">
      <c r="A755" s="84"/>
      <c r="B755" s="84">
        <v>2010</v>
      </c>
      <c r="C755" s="84">
        <v>2020</v>
      </c>
      <c r="D755" s="84">
        <v>2030</v>
      </c>
      <c r="E755" s="84">
        <v>2040</v>
      </c>
      <c r="F755" s="84">
        <v>2050</v>
      </c>
      <c r="G755" s="84">
        <v>2060</v>
      </c>
      <c r="H755" s="84">
        <v>2070</v>
      </c>
      <c r="I755" s="84">
        <v>2080</v>
      </c>
      <c r="J755" s="84">
        <v>2090</v>
      </c>
      <c r="K755" s="84">
        <v>2100</v>
      </c>
      <c r="L755" s="84">
        <v>2110</v>
      </c>
      <c r="M755" s="84">
        <v>2120</v>
      </c>
      <c r="N755" s="84">
        <v>2130</v>
      </c>
      <c r="O755" s="84">
        <v>2140</v>
      </c>
      <c r="P755" s="84">
        <v>2150</v>
      </c>
      <c r="Q755" s="56"/>
      <c r="R755" s="56"/>
      <c r="S755" s="56"/>
      <c r="T755" s="56"/>
      <c r="U755" s="56"/>
      <c r="V755" s="56"/>
      <c r="W755" s="57"/>
    </row>
    <row r="756" spans="1:35" ht="14.5">
      <c r="A756" s="84" t="s">
        <v>5</v>
      </c>
      <c r="B756" s="90">
        <f>B738*B$752</f>
        <v>6.1268312991709907E-2</v>
      </c>
      <c r="C756" s="90">
        <f t="shared" ref="C756:K756" si="189">C738*C$752</f>
        <v>0.1244507747894583</v>
      </c>
      <c r="D756" s="90">
        <f t="shared" si="189"/>
        <v>0.20126079920410497</v>
      </c>
      <c r="E756" s="90">
        <f t="shared" si="189"/>
        <v>0.31892961833506361</v>
      </c>
      <c r="F756" s="90">
        <f t="shared" si="189"/>
        <v>0.47093261261027242</v>
      </c>
      <c r="G756" s="90">
        <f t="shared" si="189"/>
        <v>0.64083944575345775</v>
      </c>
      <c r="H756" s="90">
        <f t="shared" si="189"/>
        <v>0.81616263939106382</v>
      </c>
      <c r="I756" s="90">
        <f t="shared" si="189"/>
        <v>1.1092830155301427</v>
      </c>
      <c r="J756" s="90">
        <f t="shared" si="189"/>
        <v>1.1199892503513968</v>
      </c>
      <c r="K756" s="90">
        <f t="shared" si="189"/>
        <v>1.2710371796874307</v>
      </c>
      <c r="M756" s="32"/>
      <c r="N756" s="6"/>
      <c r="O756" s="1"/>
      <c r="P756" s="6"/>
      <c r="Q756" s="6"/>
      <c r="R756" s="1"/>
      <c r="S756" s="1"/>
      <c r="T756" s="1"/>
      <c r="U756" s="1"/>
      <c r="V756" s="1"/>
      <c r="W756" s="1"/>
      <c r="X756" s="3"/>
      <c r="Y756" s="3"/>
      <c r="Z756" s="3"/>
      <c r="AA756" s="3"/>
      <c r="AB756" s="3"/>
      <c r="AC756" s="3"/>
      <c r="AD756" s="3"/>
      <c r="AE756" s="3"/>
      <c r="AF756" s="3"/>
      <c r="AG756" s="3"/>
      <c r="AH756" s="3"/>
      <c r="AI756" s="3"/>
    </row>
    <row r="757" spans="1:35" ht="14.5">
      <c r="A757" s="84" t="s">
        <v>6</v>
      </c>
      <c r="B757" s="90">
        <f t="shared" ref="B757:K765" si="190">B739*B$752</f>
        <v>0.43748531540902241</v>
      </c>
      <c r="C757" s="90">
        <f t="shared" si="190"/>
        <v>1.2249148356095683</v>
      </c>
      <c r="D757" s="90">
        <f t="shared" si="190"/>
        <v>1.7469854630110797</v>
      </c>
      <c r="E757" s="90">
        <f t="shared" si="190"/>
        <v>1.9612797316492139</v>
      </c>
      <c r="F757" s="90">
        <f t="shared" si="190"/>
        <v>1.9985280768894629</v>
      </c>
      <c r="G757" s="90">
        <f t="shared" si="190"/>
        <v>1.9351417480030089</v>
      </c>
      <c r="H757" s="90">
        <f t="shared" si="190"/>
        <v>1.8252485385622115</v>
      </c>
      <c r="I757" s="90">
        <f t="shared" si="190"/>
        <v>1.9107649667582123</v>
      </c>
      <c r="J757" s="90">
        <f t="shared" si="190"/>
        <v>1.5008950060851176</v>
      </c>
      <c r="K757" s="90">
        <f t="shared" si="190"/>
        <v>1.2947256831828771</v>
      </c>
      <c r="M757" s="32"/>
      <c r="N757" s="6"/>
      <c r="O757" s="1"/>
      <c r="P757" s="6"/>
      <c r="Q757" s="6"/>
      <c r="R757" s="1"/>
      <c r="S757" s="1"/>
      <c r="T757" s="1"/>
      <c r="U757" s="1"/>
      <c r="V757" s="1"/>
      <c r="W757" s="1"/>
      <c r="X757" s="3"/>
      <c r="Y757" s="3"/>
      <c r="Z757" s="3"/>
      <c r="AA757" s="3"/>
      <c r="AB757" s="3"/>
      <c r="AC757" s="3"/>
      <c r="AD757" s="3"/>
      <c r="AE757" s="3"/>
      <c r="AF757" s="3"/>
      <c r="AG757" s="3"/>
      <c r="AH757" s="3"/>
      <c r="AI757" s="3"/>
    </row>
    <row r="758" spans="1:35" ht="14.5">
      <c r="A758" s="84" t="s">
        <v>11</v>
      </c>
      <c r="B758" s="90">
        <f t="shared" si="190"/>
        <v>0.70072595862637566</v>
      </c>
      <c r="C758" s="90">
        <f t="shared" si="190"/>
        <v>0.95768467714805716</v>
      </c>
      <c r="D758" s="90">
        <f t="shared" si="190"/>
        <v>1.1554531394762644</v>
      </c>
      <c r="E758" s="90">
        <f t="shared" si="190"/>
        <v>1.347011006557183</v>
      </c>
      <c r="F758" s="90">
        <f t="shared" si="190"/>
        <v>1.5029583059490348</v>
      </c>
      <c r="G758" s="90">
        <f t="shared" si="190"/>
        <v>1.6330020193171262</v>
      </c>
      <c r="H758" s="90">
        <f t="shared" si="190"/>
        <v>1.7634239784647838</v>
      </c>
      <c r="I758" s="90">
        <f t="shared" si="190"/>
        <v>2.1341561663689177</v>
      </c>
      <c r="J758" s="90">
        <f t="shared" si="190"/>
        <v>1.9650572669528459</v>
      </c>
      <c r="K758" s="90">
        <f t="shared" si="190"/>
        <v>2.0482599882670978</v>
      </c>
      <c r="M758" s="32"/>
      <c r="N758" s="6"/>
      <c r="O758" s="1"/>
      <c r="P758" s="6"/>
      <c r="Q758" s="6"/>
      <c r="R758" s="1"/>
      <c r="S758" s="1"/>
      <c r="T758" s="1"/>
      <c r="U758" s="1"/>
      <c r="V758" s="1"/>
      <c r="W758" s="1"/>
      <c r="X758" s="3"/>
      <c r="Y758" s="3"/>
      <c r="Z758" s="3"/>
      <c r="AA758" s="3"/>
      <c r="AB758" s="3"/>
      <c r="AC758" s="3"/>
      <c r="AD758" s="3"/>
      <c r="AE758" s="3"/>
      <c r="AF758" s="3"/>
      <c r="AG758" s="3"/>
      <c r="AH758" s="3"/>
      <c r="AI758" s="3"/>
    </row>
    <row r="759" spans="1:35" ht="14.5">
      <c r="A759" s="84" t="s">
        <v>2</v>
      </c>
      <c r="B759" s="90">
        <f t="shared" si="190"/>
        <v>0.13139572843430142</v>
      </c>
      <c r="C759" s="90">
        <f t="shared" si="190"/>
        <v>0.238915541929341</v>
      </c>
      <c r="D759" s="90">
        <f t="shared" si="190"/>
        <v>0.29812218949394187</v>
      </c>
      <c r="E759" s="90">
        <f t="shared" si="190"/>
        <v>0.31526398108264336</v>
      </c>
      <c r="F759" s="90">
        <f t="shared" si="190"/>
        <v>0.31212567898178273</v>
      </c>
      <c r="G759" s="90">
        <f t="shared" si="190"/>
        <v>0.31150160567012747</v>
      </c>
      <c r="H759" s="90">
        <f t="shared" si="190"/>
        <v>0.31816581454190318</v>
      </c>
      <c r="I759" s="90">
        <f t="shared" si="190"/>
        <v>0.36647866088779052</v>
      </c>
      <c r="J759" s="90">
        <f t="shared" si="190"/>
        <v>0.3188233542124001</v>
      </c>
      <c r="K759" s="90">
        <f t="shared" si="190"/>
        <v>0.31098466820720205</v>
      </c>
      <c r="M759" s="32"/>
      <c r="N759" s="6"/>
      <c r="O759" s="1"/>
      <c r="P759" s="6"/>
      <c r="Q759" s="6"/>
      <c r="R759" s="1"/>
      <c r="S759" s="1"/>
      <c r="T759" s="1"/>
      <c r="U759" s="1"/>
      <c r="V759" s="1"/>
      <c r="W759" s="1"/>
      <c r="X759" s="3"/>
      <c r="Y759" s="3"/>
      <c r="Z759" s="3"/>
      <c r="AA759" s="3"/>
      <c r="AB759" s="3"/>
      <c r="AC759" s="3"/>
      <c r="AD759" s="3"/>
      <c r="AE759" s="3"/>
      <c r="AF759" s="3"/>
      <c r="AG759" s="3"/>
      <c r="AH759" s="3"/>
      <c r="AI759" s="3"/>
    </row>
    <row r="760" spans="1:35" ht="14.5">
      <c r="A760" s="84" t="s">
        <v>3</v>
      </c>
      <c r="B760" s="90">
        <f t="shared" si="190"/>
        <v>0.24388583376844253</v>
      </c>
      <c r="C760" s="90">
        <f t="shared" si="190"/>
        <v>0.38045053653889749</v>
      </c>
      <c r="D760" s="90">
        <f t="shared" si="190"/>
        <v>0.46071018321843676</v>
      </c>
      <c r="E760" s="90">
        <f t="shared" si="190"/>
        <v>0.53982465372613642</v>
      </c>
      <c r="F760" s="90">
        <f t="shared" si="190"/>
        <v>0.60661080594888361</v>
      </c>
      <c r="G760" s="90">
        <f t="shared" si="190"/>
        <v>0.6432228191220839</v>
      </c>
      <c r="H760" s="90">
        <f t="shared" si="190"/>
        <v>0.67226374130537114</v>
      </c>
      <c r="I760" s="90">
        <f t="shared" si="190"/>
        <v>0.79046043846289449</v>
      </c>
      <c r="J760" s="90">
        <f t="shared" si="190"/>
        <v>0.69931488526553309</v>
      </c>
      <c r="K760" s="90">
        <f t="shared" si="190"/>
        <v>0.68279973991881504</v>
      </c>
      <c r="M760" s="32"/>
      <c r="N760" s="6"/>
      <c r="O760" s="1"/>
      <c r="P760" s="6"/>
      <c r="Q760" s="6"/>
      <c r="R760" s="1"/>
      <c r="S760" s="1"/>
      <c r="T760" s="1"/>
      <c r="U760" s="1"/>
      <c r="V760" s="1"/>
      <c r="W760" s="1"/>
      <c r="X760" s="3"/>
      <c r="Y760" s="3"/>
      <c r="Z760" s="3"/>
      <c r="AA760" s="3"/>
      <c r="AB760" s="3"/>
      <c r="AC760" s="3"/>
      <c r="AD760" s="3"/>
      <c r="AE760" s="3"/>
      <c r="AF760" s="3"/>
      <c r="AG760" s="3"/>
      <c r="AH760" s="3"/>
      <c r="AI760" s="3"/>
    </row>
    <row r="761" spans="1:35" ht="14.5">
      <c r="A761" s="84" t="s">
        <v>4</v>
      </c>
      <c r="B761" s="90">
        <f t="shared" si="190"/>
        <v>0.1352118909584136</v>
      </c>
      <c r="C761" s="90">
        <f t="shared" si="190"/>
        <v>0.21822661109798441</v>
      </c>
      <c r="D761" s="90">
        <f t="shared" si="190"/>
        <v>0.28667418999875532</v>
      </c>
      <c r="E761" s="90">
        <f t="shared" si="190"/>
        <v>0.36373136403691314</v>
      </c>
      <c r="F761" s="90">
        <f t="shared" si="190"/>
        <v>0.42793330323174389</v>
      </c>
      <c r="G761" s="90">
        <f t="shared" si="190"/>
        <v>0.47392456018226908</v>
      </c>
      <c r="H761" s="90">
        <f t="shared" si="190"/>
        <v>0.51574718950375575</v>
      </c>
      <c r="I761" s="90">
        <f t="shared" si="190"/>
        <v>0.6334217630605089</v>
      </c>
      <c r="J761" s="90">
        <f t="shared" si="190"/>
        <v>0.59213240110128684</v>
      </c>
      <c r="K761" s="90">
        <f t="shared" si="190"/>
        <v>0.61886534794677961</v>
      </c>
      <c r="M761" s="32"/>
      <c r="N761" s="6"/>
      <c r="O761" s="1"/>
      <c r="P761" s="6"/>
      <c r="Q761" s="6"/>
      <c r="R761" s="1"/>
      <c r="S761" s="1"/>
      <c r="T761" s="1"/>
      <c r="U761" s="1"/>
      <c r="V761" s="1"/>
      <c r="W761" s="1"/>
      <c r="X761" s="3"/>
      <c r="Y761" s="3"/>
      <c r="Z761" s="3"/>
      <c r="AA761" s="3"/>
      <c r="AB761" s="3"/>
      <c r="AC761" s="3"/>
      <c r="AD761" s="3"/>
      <c r="AE761" s="3"/>
      <c r="AF761" s="3"/>
      <c r="AG761" s="3"/>
      <c r="AH761" s="3"/>
      <c r="AI761" s="3"/>
    </row>
    <row r="762" spans="1:35" ht="14.5">
      <c r="A762" s="84" t="s">
        <v>0</v>
      </c>
      <c r="B762" s="90">
        <f t="shared" si="190"/>
        <v>0.63049924916032996</v>
      </c>
      <c r="C762" s="90">
        <f t="shared" si="190"/>
        <v>0.81532187419907232</v>
      </c>
      <c r="D762" s="90">
        <f t="shared" si="190"/>
        <v>0.93693769577807018</v>
      </c>
      <c r="E762" s="90">
        <f t="shared" si="190"/>
        <v>1.0814788272647831</v>
      </c>
      <c r="F762" s="90">
        <f t="shared" si="190"/>
        <v>1.2265510104816926</v>
      </c>
      <c r="G762" s="90">
        <f t="shared" si="190"/>
        <v>1.3693534448701494</v>
      </c>
      <c r="H762" s="90">
        <f t="shared" si="190"/>
        <v>1.5349538318027003</v>
      </c>
      <c r="I762" s="90">
        <f t="shared" si="190"/>
        <v>1.9408707148388344</v>
      </c>
      <c r="J762" s="90">
        <f t="shared" si="190"/>
        <v>1.8594149196909435</v>
      </c>
      <c r="K762" s="90">
        <f t="shared" si="190"/>
        <v>2.0008552333884246</v>
      </c>
      <c r="M762" s="32"/>
      <c r="N762" s="6"/>
      <c r="O762" s="1"/>
      <c r="P762" s="6"/>
      <c r="Q762" s="6"/>
      <c r="R762" s="1"/>
      <c r="S762" s="1"/>
      <c r="T762" s="1"/>
      <c r="U762" s="1"/>
      <c r="V762" s="1"/>
      <c r="W762" s="1"/>
      <c r="X762" s="3"/>
      <c r="Y762" s="3"/>
      <c r="Z762" s="3"/>
      <c r="AA762" s="3"/>
      <c r="AB762" s="3"/>
      <c r="AC762" s="3"/>
      <c r="AD762" s="3"/>
      <c r="AE762" s="3"/>
      <c r="AF762" s="3"/>
      <c r="AG762" s="3"/>
      <c r="AH762" s="3"/>
      <c r="AI762" s="3"/>
    </row>
    <row r="763" spans="1:35" ht="14.5">
      <c r="A763" s="84" t="s">
        <v>1</v>
      </c>
      <c r="B763" s="90">
        <f t="shared" si="190"/>
        <v>0.18382531133634503</v>
      </c>
      <c r="C763" s="90">
        <f t="shared" si="190"/>
        <v>0.2004907713657498</v>
      </c>
      <c r="D763" s="90">
        <f t="shared" si="190"/>
        <v>0.19554354020019807</v>
      </c>
      <c r="E763" s="90">
        <f t="shared" si="190"/>
        <v>0.19887619780392182</v>
      </c>
      <c r="F763" s="90">
        <f t="shared" si="190"/>
        <v>0.20285050629447385</v>
      </c>
      <c r="G763" s="90">
        <f t="shared" si="190"/>
        <v>0.20630872886149465</v>
      </c>
      <c r="H763" s="90">
        <f t="shared" si="190"/>
        <v>0.21149540176537174</v>
      </c>
      <c r="I763" s="90">
        <f t="shared" si="190"/>
        <v>0.24427204089168902</v>
      </c>
      <c r="J763" s="90">
        <f t="shared" si="190"/>
        <v>0.21682996217287917</v>
      </c>
      <c r="K763" s="90">
        <f t="shared" si="190"/>
        <v>0.22136325092524831</v>
      </c>
      <c r="M763" s="32"/>
      <c r="N763" s="6"/>
      <c r="O763" s="1"/>
      <c r="P763" s="6"/>
      <c r="Q763" s="6"/>
      <c r="R763" s="1"/>
      <c r="S763" s="1"/>
      <c r="T763" s="1"/>
      <c r="U763" s="1"/>
      <c r="V763" s="1"/>
      <c r="W763" s="1"/>
      <c r="X763" s="3"/>
      <c r="Y763" s="3"/>
      <c r="Z763" s="3"/>
      <c r="AA763" s="3"/>
      <c r="AB763" s="3"/>
      <c r="AC763" s="3"/>
      <c r="AD763" s="3"/>
      <c r="AE763" s="3"/>
      <c r="AF763" s="3"/>
      <c r="AG763" s="3"/>
      <c r="AH763" s="3"/>
      <c r="AI763" s="3"/>
    </row>
    <row r="764" spans="1:35" ht="14.5">
      <c r="A764" s="84" t="s">
        <v>7</v>
      </c>
      <c r="B764" s="90">
        <f t="shared" si="190"/>
        <v>0.17656067629334418</v>
      </c>
      <c r="C764" s="90">
        <f t="shared" si="190"/>
        <v>0.28958707739445183</v>
      </c>
      <c r="D764" s="90">
        <f t="shared" si="190"/>
        <v>0.3837346443353512</v>
      </c>
      <c r="E764" s="90">
        <f t="shared" si="190"/>
        <v>0.47922883022225377</v>
      </c>
      <c r="F764" s="90">
        <f t="shared" si="190"/>
        <v>0.57203880750635461</v>
      </c>
      <c r="G764" s="90">
        <f t="shared" si="190"/>
        <v>0.63503448366006854</v>
      </c>
      <c r="H764" s="90">
        <f t="shared" si="190"/>
        <v>0.68720726251197783</v>
      </c>
      <c r="I764" s="90">
        <f t="shared" si="190"/>
        <v>0.82059312716713351</v>
      </c>
      <c r="J764" s="90">
        <f t="shared" si="190"/>
        <v>0.73174769871923784</v>
      </c>
      <c r="K764" s="90">
        <f t="shared" si="190"/>
        <v>0.73378449104632615</v>
      </c>
      <c r="M764" s="32"/>
      <c r="N764" s="6"/>
      <c r="O764" s="1"/>
      <c r="P764" s="6"/>
      <c r="Q764" s="6"/>
      <c r="R764" s="1"/>
      <c r="S764" s="1"/>
      <c r="T764" s="1"/>
      <c r="U764" s="1"/>
      <c r="V764" s="1"/>
      <c r="W764" s="1"/>
      <c r="X764" s="3"/>
      <c r="Y764" s="3"/>
      <c r="Z764" s="3"/>
      <c r="AA764" s="3"/>
      <c r="AB764" s="3"/>
      <c r="AC764" s="3"/>
      <c r="AD764" s="3"/>
      <c r="AE764" s="3"/>
      <c r="AF764" s="3"/>
      <c r="AG764" s="3"/>
    </row>
    <row r="765" spans="1:35" ht="14.5">
      <c r="A765" s="84" t="s">
        <v>8</v>
      </c>
      <c r="B765" s="90">
        <f t="shared" si="190"/>
        <v>0.19505457686012057</v>
      </c>
      <c r="C765" s="90">
        <f t="shared" si="190"/>
        <v>0.53831990710404365</v>
      </c>
      <c r="D765" s="90">
        <f t="shared" si="190"/>
        <v>0.9659504254447806</v>
      </c>
      <c r="E765" s="90">
        <f t="shared" si="190"/>
        <v>1.3026688947345899</v>
      </c>
      <c r="F765" s="90">
        <f t="shared" si="190"/>
        <v>1.5250499519198009</v>
      </c>
      <c r="G765" s="90">
        <f t="shared" si="190"/>
        <v>1.6589265844348489</v>
      </c>
      <c r="H765" s="90">
        <f t="shared" si="190"/>
        <v>1.7846496723696397</v>
      </c>
      <c r="I765" s="90">
        <f t="shared" si="190"/>
        <v>2.1372927824065902</v>
      </c>
      <c r="J765" s="90">
        <f t="shared" si="190"/>
        <v>1.9065803676694699</v>
      </c>
      <c r="K765" s="90">
        <f t="shared" si="190"/>
        <v>1.8750060068000849</v>
      </c>
      <c r="M765" s="32"/>
      <c r="N765" s="9" t="s">
        <v>9</v>
      </c>
      <c r="O765" s="1"/>
      <c r="P765" s="6"/>
      <c r="Q765" s="6"/>
      <c r="R765" s="1"/>
      <c r="S765" s="1"/>
      <c r="T765" s="1"/>
      <c r="U765" s="1"/>
      <c r="V765" s="1"/>
      <c r="W765" s="1"/>
      <c r="X765" s="3"/>
      <c r="Y765" s="3"/>
      <c r="Z765" s="3"/>
      <c r="AA765" s="3"/>
      <c r="AB765" s="3"/>
      <c r="AC765" s="3"/>
      <c r="AD765" s="3"/>
      <c r="AE765" s="3"/>
      <c r="AF765" s="3"/>
      <c r="AG765" s="3"/>
    </row>
    <row r="766" spans="1:35" ht="14.5">
      <c r="A766" s="84" t="s">
        <v>89</v>
      </c>
      <c r="B766" s="90">
        <f>SUM(B756:B765)</f>
        <v>2.8959128538384054</v>
      </c>
      <c r="C766" s="90">
        <f t="shared" ref="C766:K766" si="191">SUM(C756:C765)</f>
        <v>4.9883626071766241</v>
      </c>
      <c r="D766" s="90">
        <f t="shared" si="191"/>
        <v>6.6313722701609823</v>
      </c>
      <c r="E766" s="90">
        <f t="shared" si="191"/>
        <v>7.9082931054127021</v>
      </c>
      <c r="F766" s="90">
        <f t="shared" si="191"/>
        <v>8.8455790598135025</v>
      </c>
      <c r="G766" s="90">
        <f t="shared" si="191"/>
        <v>9.5072554398746334</v>
      </c>
      <c r="H766" s="90">
        <f t="shared" si="191"/>
        <v>10.129318070218778</v>
      </c>
      <c r="I766" s="90">
        <f t="shared" si="191"/>
        <v>12.087593676372714</v>
      </c>
      <c r="J766" s="90">
        <f t="shared" si="191"/>
        <v>10.910785112221109</v>
      </c>
      <c r="K766" s="90">
        <f t="shared" si="191"/>
        <v>11.057681589370286</v>
      </c>
      <c r="M766" s="32"/>
      <c r="N766" s="9"/>
      <c r="O766" s="1"/>
      <c r="P766" s="6"/>
      <c r="Q766" s="6"/>
      <c r="R766" s="1"/>
      <c r="S766" s="1"/>
      <c r="T766" s="1"/>
      <c r="U766" s="1"/>
      <c r="V766" s="1"/>
      <c r="W766" s="1"/>
      <c r="X766" s="3"/>
      <c r="Y766" s="3"/>
      <c r="Z766" s="3"/>
      <c r="AA766" s="3"/>
      <c r="AB766" s="3"/>
      <c r="AC766" s="3"/>
      <c r="AD766" s="3"/>
      <c r="AE766" s="3"/>
      <c r="AF766" s="3"/>
      <c r="AG766" s="3"/>
    </row>
    <row r="767" spans="1:35" ht="14.5">
      <c r="A767" s="79"/>
      <c r="B767" s="1"/>
      <c r="C767" s="1"/>
      <c r="D767" s="1"/>
      <c r="E767" s="1"/>
      <c r="F767" s="1"/>
      <c r="G767" s="1"/>
      <c r="H767" s="1"/>
      <c r="I767" s="1"/>
      <c r="J767" s="1"/>
      <c r="K767" s="1"/>
      <c r="M767" s="32"/>
      <c r="N767" s="9"/>
      <c r="O767" s="1"/>
      <c r="P767" s="6"/>
      <c r="Q767" s="6"/>
      <c r="R767" s="1"/>
      <c r="S767" s="1"/>
      <c r="T767" s="1"/>
      <c r="U767" s="1"/>
      <c r="V767" s="1"/>
      <c r="W767" s="1"/>
      <c r="X767" s="3"/>
      <c r="Y767" s="3"/>
      <c r="Z767" s="3"/>
      <c r="AA767" s="3"/>
      <c r="AB767" s="3"/>
      <c r="AC767" s="3"/>
      <c r="AD767" s="3"/>
      <c r="AE767" s="3"/>
      <c r="AF767" s="3"/>
      <c r="AG767" s="3"/>
    </row>
    <row r="768" spans="1:35">
      <c r="A768" s="8" t="s">
        <v>136</v>
      </c>
    </row>
    <row r="769" spans="1:27" ht="14.5">
      <c r="A769" s="129"/>
      <c r="B769" s="129">
        <v>2010</v>
      </c>
      <c r="C769" s="129">
        <v>2020</v>
      </c>
      <c r="D769" s="129">
        <v>2030</v>
      </c>
      <c r="E769" s="129">
        <v>2040</v>
      </c>
      <c r="F769" s="129">
        <v>2050</v>
      </c>
      <c r="G769" s="129">
        <v>2060</v>
      </c>
      <c r="H769" s="129">
        <v>2070</v>
      </c>
      <c r="I769" s="129">
        <v>2080</v>
      </c>
      <c r="J769" s="129">
        <v>2090</v>
      </c>
      <c r="K769" s="129">
        <v>2100</v>
      </c>
    </row>
    <row r="770" spans="1:27" ht="14.5">
      <c r="A770" s="129" t="s">
        <v>5</v>
      </c>
      <c r="B770" s="138">
        <f t="shared" ref="B770:B779" si="192">B$780*B53/B$63</f>
        <v>0.10385861747967255</v>
      </c>
      <c r="C770" s="138">
        <f t="shared" ref="C770:K770" si="193">C$780*C53/C$63</f>
        <v>0.21106827314658783</v>
      </c>
      <c r="D770" s="138">
        <f t="shared" si="193"/>
        <v>0.34140661168050274</v>
      </c>
      <c r="E770" s="138">
        <f t="shared" si="193"/>
        <v>0.54075990741963997</v>
      </c>
      <c r="F770" s="138">
        <f t="shared" si="193"/>
        <v>0.79802942694093959</v>
      </c>
      <c r="G770" s="138">
        <f t="shared" si="193"/>
        <v>1.085265060310779</v>
      </c>
      <c r="H770" s="138">
        <f t="shared" si="193"/>
        <v>1.3813893254114769</v>
      </c>
      <c r="I770" s="138">
        <f t="shared" si="193"/>
        <v>1.8767377953720585</v>
      </c>
      <c r="J770" s="138">
        <f t="shared" si="193"/>
        <v>1.8943158951273971</v>
      </c>
      <c r="K770" s="138">
        <f t="shared" si="193"/>
        <v>2.1492696730685772</v>
      </c>
    </row>
    <row r="771" spans="1:27" ht="14.5">
      <c r="A771" s="129" t="s">
        <v>6</v>
      </c>
      <c r="B771" s="138">
        <f t="shared" si="192"/>
        <v>0.74160063836240264</v>
      </c>
      <c r="C771" s="138">
        <f t="shared" ref="C771:K771" si="194">C$780*C54/C$63</f>
        <v>2.077453190156016</v>
      </c>
      <c r="D771" s="138">
        <f t="shared" si="194"/>
        <v>2.9634801707055032</v>
      </c>
      <c r="E771" s="138">
        <f t="shared" si="194"/>
        <v>3.3254404267853577</v>
      </c>
      <c r="F771" s="138">
        <f t="shared" si="194"/>
        <v>3.3866506018459743</v>
      </c>
      <c r="G771" s="138">
        <f t="shared" si="194"/>
        <v>3.2771729951597779</v>
      </c>
      <c r="H771" s="138">
        <f t="shared" si="194"/>
        <v>3.089309318635229</v>
      </c>
      <c r="I771" s="138">
        <f t="shared" si="194"/>
        <v>3.2327231022050467</v>
      </c>
      <c r="J771" s="138">
        <f t="shared" si="194"/>
        <v>2.5385683532697518</v>
      </c>
      <c r="K771" s="138">
        <f t="shared" si="194"/>
        <v>2.1893259223874701</v>
      </c>
    </row>
    <row r="772" spans="1:27" ht="14.5">
      <c r="A772" s="129" t="s">
        <v>11</v>
      </c>
      <c r="B772" s="138">
        <f t="shared" si="192"/>
        <v>1.187831453836518</v>
      </c>
      <c r="C772" s="138">
        <f t="shared" ref="C772:K772" si="195">C$780*C55/C$63</f>
        <v>1.6242313586762021</v>
      </c>
      <c r="D772" s="138">
        <f t="shared" si="195"/>
        <v>1.9600406182633545</v>
      </c>
      <c r="E772" s="138">
        <f t="shared" si="195"/>
        <v>2.283919414577043</v>
      </c>
      <c r="F772" s="138">
        <f t="shared" si="195"/>
        <v>2.5468717253719264</v>
      </c>
      <c r="G772" s="138">
        <f t="shared" si="195"/>
        <v>2.7654977338327527</v>
      </c>
      <c r="H772" s="138">
        <f t="shared" si="195"/>
        <v>2.9846686707484711</v>
      </c>
      <c r="I772" s="138">
        <f t="shared" si="195"/>
        <v>3.6106669646760232</v>
      </c>
      <c r="J772" s="138">
        <f t="shared" si="195"/>
        <v>3.3236383424720013</v>
      </c>
      <c r="K772" s="138">
        <f t="shared" si="195"/>
        <v>3.4635203011330193</v>
      </c>
    </row>
    <row r="773" spans="1:27" ht="14.5">
      <c r="A773" s="129" t="s">
        <v>2</v>
      </c>
      <c r="B773" s="138">
        <f t="shared" si="192"/>
        <v>0.22273468994923257</v>
      </c>
      <c r="C773" s="138">
        <f t="shared" ref="C773:K773" si="196">C$780*C56/C$63</f>
        <v>0.40520029664916724</v>
      </c>
      <c r="D773" s="138">
        <f t="shared" si="196"/>
        <v>0.50571639874429908</v>
      </c>
      <c r="E773" s="138">
        <f t="shared" si="196"/>
        <v>0.53454465004843443</v>
      </c>
      <c r="F773" s="138">
        <f t="shared" si="196"/>
        <v>0.52891957375973508</v>
      </c>
      <c r="G773" s="138">
        <f t="shared" si="196"/>
        <v>0.5275296505305227</v>
      </c>
      <c r="H773" s="138">
        <f t="shared" si="196"/>
        <v>0.53850891808396206</v>
      </c>
      <c r="I773" s="138">
        <f t="shared" si="196"/>
        <v>0.62002603885245089</v>
      </c>
      <c r="J773" s="138">
        <f t="shared" si="196"/>
        <v>0.53924816459880454</v>
      </c>
      <c r="K773" s="138">
        <f t="shared" si="196"/>
        <v>0.52586181336678239</v>
      </c>
    </row>
    <row r="774" spans="1:27" ht="14.5">
      <c r="A774" s="129" t="s">
        <v>3</v>
      </c>
      <c r="B774" s="138">
        <f t="shared" si="192"/>
        <v>0.41342162500043017</v>
      </c>
      <c r="C774" s="138">
        <f t="shared" ref="C774:K774" si="197">C$780*C57/C$63</f>
        <v>0.64524337354113337</v>
      </c>
      <c r="D774" s="138">
        <f t="shared" si="197"/>
        <v>0.78152080902649013</v>
      </c>
      <c r="E774" s="138">
        <f t="shared" si="197"/>
        <v>0.91529764872794528</v>
      </c>
      <c r="F774" s="138">
        <f t="shared" si="197"/>
        <v>1.027945954229736</v>
      </c>
      <c r="G774" s="138">
        <f t="shared" si="197"/>
        <v>1.0893013159747917</v>
      </c>
      <c r="H774" s="138">
        <f t="shared" si="197"/>
        <v>1.1378344355400667</v>
      </c>
      <c r="I774" s="138">
        <f t="shared" si="197"/>
        <v>1.3373385870338084</v>
      </c>
      <c r="J774" s="138">
        <f t="shared" si="197"/>
        <v>1.182800015662703</v>
      </c>
      <c r="K774" s="138">
        <f t="shared" si="197"/>
        <v>1.1545852452148642</v>
      </c>
      <c r="N774" s="8" t="s">
        <v>9</v>
      </c>
    </row>
    <row r="775" spans="1:27" ht="14.5">
      <c r="A775" s="129" t="s">
        <v>4</v>
      </c>
      <c r="B775" s="138">
        <f t="shared" si="192"/>
        <v>0.22920363522418499</v>
      </c>
      <c r="C775" s="138">
        <f t="shared" ref="C775:K775" si="198">C$780*C58/C$63</f>
        <v>0.37011191000624594</v>
      </c>
      <c r="D775" s="138">
        <f t="shared" si="198"/>
        <v>0.48629670681408815</v>
      </c>
      <c r="E775" s="138">
        <f t="shared" si="198"/>
        <v>0.61672333779793054</v>
      </c>
      <c r="F775" s="138">
        <f t="shared" si="198"/>
        <v>0.72516398228208567</v>
      </c>
      <c r="G775" s="138">
        <f t="shared" si="198"/>
        <v>0.80259380067381647</v>
      </c>
      <c r="H775" s="138">
        <f t="shared" si="198"/>
        <v>0.87292364022324387</v>
      </c>
      <c r="I775" s="138">
        <f t="shared" si="198"/>
        <v>1.0716530826704607</v>
      </c>
      <c r="J775" s="138">
        <f t="shared" si="198"/>
        <v>1.0015148083556962</v>
      </c>
      <c r="K775" s="138">
        <f t="shared" si="198"/>
        <v>1.0464749145907302</v>
      </c>
    </row>
    <row r="776" spans="1:27" ht="14.5">
      <c r="A776" s="129" t="s">
        <v>0</v>
      </c>
      <c r="B776" s="138">
        <f t="shared" si="192"/>
        <v>1.0687870636918599</v>
      </c>
      <c r="C776" s="138">
        <f t="shared" ref="C776:K776" si="199">C$780*C59/C$63</f>
        <v>1.3827843204429338</v>
      </c>
      <c r="D776" s="138">
        <f t="shared" si="199"/>
        <v>1.5893642742963145</v>
      </c>
      <c r="E776" s="138">
        <f t="shared" si="199"/>
        <v>1.8336973328504085</v>
      </c>
      <c r="F776" s="138">
        <f t="shared" si="199"/>
        <v>2.0784795399561258</v>
      </c>
      <c r="G776" s="138">
        <f t="shared" si="199"/>
        <v>2.3190074499651021</v>
      </c>
      <c r="H776" s="138">
        <f t="shared" si="199"/>
        <v>2.5979734135266144</v>
      </c>
      <c r="I776" s="138">
        <f t="shared" si="199"/>
        <v>3.2836574395110687</v>
      </c>
      <c r="J776" s="138">
        <f t="shared" si="199"/>
        <v>3.1449580760730136</v>
      </c>
      <c r="K776" s="138">
        <f t="shared" si="199"/>
        <v>3.3833608820001837</v>
      </c>
    </row>
    <row r="777" spans="1:27" ht="14.5">
      <c r="A777" s="129" t="s">
        <v>1</v>
      </c>
      <c r="B777" s="138">
        <f t="shared" si="192"/>
        <v>0.3116103865263346</v>
      </c>
      <c r="C777" s="138">
        <f t="shared" ref="C777:K777" si="200">C$780*C60/C$63</f>
        <v>0.34003196015120896</v>
      </c>
      <c r="D777" s="138">
        <f t="shared" si="200"/>
        <v>0.33170820030410642</v>
      </c>
      <c r="E777" s="138">
        <f t="shared" si="200"/>
        <v>0.33720378456488798</v>
      </c>
      <c r="F777" s="138">
        <f t="shared" si="200"/>
        <v>0.34374487762822503</v>
      </c>
      <c r="G777" s="138">
        <f t="shared" si="200"/>
        <v>0.34938494587714292</v>
      </c>
      <c r="H777" s="138">
        <f t="shared" si="200"/>
        <v>0.35796479313274349</v>
      </c>
      <c r="I777" s="138">
        <f t="shared" si="200"/>
        <v>0.41327106344904158</v>
      </c>
      <c r="J777" s="138">
        <f t="shared" si="200"/>
        <v>0.36673963054117353</v>
      </c>
      <c r="K777" s="138">
        <f t="shared" si="200"/>
        <v>0.37431581825364507</v>
      </c>
    </row>
    <row r="778" spans="1:27" ht="14.5">
      <c r="A778" s="129" t="s">
        <v>7</v>
      </c>
      <c r="B778" s="138">
        <f t="shared" si="192"/>
        <v>0.29929578350857994</v>
      </c>
      <c r="C778" s="138">
        <f t="shared" ref="C778:K778" si="201">C$780*C61/C$63</f>
        <v>0.49113912271433824</v>
      </c>
      <c r="D778" s="138">
        <f t="shared" si="201"/>
        <v>0.65094417405196792</v>
      </c>
      <c r="E778" s="138">
        <f t="shared" si="201"/>
        <v>0.81255462950308621</v>
      </c>
      <c r="F778" s="138">
        <f t="shared" si="201"/>
        <v>0.96936119843554192</v>
      </c>
      <c r="G778" s="138">
        <f t="shared" si="201"/>
        <v>1.075434325673374</v>
      </c>
      <c r="H778" s="138">
        <f t="shared" si="201"/>
        <v>1.1631269687712715</v>
      </c>
      <c r="I778" s="138">
        <f t="shared" si="201"/>
        <v>1.3883185037689434</v>
      </c>
      <c r="J778" s="138">
        <f t="shared" si="201"/>
        <v>1.2376558939934801</v>
      </c>
      <c r="K778" s="138">
        <f t="shared" si="201"/>
        <v>1.2407982853513106</v>
      </c>
    </row>
    <row r="779" spans="1:27" ht="14.5">
      <c r="A779" s="129" t="s">
        <v>8</v>
      </c>
      <c r="B779" s="138">
        <f t="shared" si="192"/>
        <v>0.33064560939544291</v>
      </c>
      <c r="C779" s="138">
        <f t="shared" ref="C779:K779" si="202">C$780*C62/C$63</f>
        <v>0.9129895204357259</v>
      </c>
      <c r="D779" s="138">
        <f t="shared" si="202"/>
        <v>1.6385797090470671</v>
      </c>
      <c r="E779" s="138">
        <f t="shared" si="202"/>
        <v>2.2087353146832998</v>
      </c>
      <c r="F779" s="138">
        <f t="shared" si="202"/>
        <v>2.5843076198123529</v>
      </c>
      <c r="G779" s="138">
        <f t="shared" si="202"/>
        <v>2.8094011247873105</v>
      </c>
      <c r="H779" s="138">
        <f t="shared" si="202"/>
        <v>3.0205940434247984</v>
      </c>
      <c r="I779" s="138">
        <f t="shared" si="202"/>
        <v>3.6159736409570593</v>
      </c>
      <c r="J779" s="138">
        <f t="shared" si="202"/>
        <v>3.2247322862080616</v>
      </c>
      <c r="K779" s="138">
        <f t="shared" si="202"/>
        <v>3.1705552061253286</v>
      </c>
      <c r="L779" s="8" t="s">
        <v>140</v>
      </c>
      <c r="M779" s="11">
        <f>MIN(B770:K779)</f>
        <v>0.10385861747967255</v>
      </c>
    </row>
    <row r="780" spans="1:27" ht="14.5">
      <c r="A780" s="129" t="s">
        <v>89</v>
      </c>
      <c r="B780" s="140">
        <f>'[8]3rd GHG Study'!$D$61/10^3</f>
        <v>4.9850000000000003</v>
      </c>
      <c r="C780" s="140">
        <f>$B$780*C$766/$B$766</f>
        <v>8.5869253847937355</v>
      </c>
      <c r="D780" s="140">
        <f t="shared" ref="D780:K780" si="203">$B$780*D$766/$B$766</f>
        <v>11.415188382805228</v>
      </c>
      <c r="E780" s="140">
        <f t="shared" si="203"/>
        <v>13.61326915560635</v>
      </c>
      <c r="F780" s="140">
        <f t="shared" si="203"/>
        <v>15.226705304589551</v>
      </c>
      <c r="G780" s="140">
        <f t="shared" si="203"/>
        <v>16.365709453223644</v>
      </c>
      <c r="H780" s="140">
        <f t="shared" si="203"/>
        <v>17.436522826683881</v>
      </c>
      <c r="I780" s="140">
        <f t="shared" si="203"/>
        <v>20.807481964400424</v>
      </c>
      <c r="J780" s="140">
        <f t="shared" si="203"/>
        <v>18.781733612021622</v>
      </c>
      <c r="K780" s="140">
        <f t="shared" si="203"/>
        <v>19.034599970765132</v>
      </c>
      <c r="L780" s="8" t="s">
        <v>141</v>
      </c>
      <c r="M780" s="11">
        <f>MAX(B770:K779)</f>
        <v>3.6159736409570593</v>
      </c>
    </row>
    <row r="782" spans="1:27" ht="14.5">
      <c r="A782" s="34" t="s">
        <v>106</v>
      </c>
      <c r="B782" s="35"/>
      <c r="C782" s="35"/>
      <c r="D782" s="35"/>
      <c r="E782" s="35"/>
      <c r="F782" s="35"/>
      <c r="G782" s="35"/>
      <c r="H782" s="35"/>
      <c r="I782" s="35"/>
      <c r="J782" s="35"/>
      <c r="K782" s="35"/>
      <c r="L782" s="35"/>
      <c r="M782" s="35"/>
      <c r="N782" s="35"/>
      <c r="O782" s="35"/>
      <c r="P782" s="35"/>
      <c r="Q782" s="35"/>
      <c r="R782" s="35"/>
      <c r="S782" s="35"/>
      <c r="T782" s="35"/>
    </row>
    <row r="783" spans="1:27" s="10" customFormat="1" ht="14.5" hidden="1" outlineLevel="1">
      <c r="A783" s="99" t="s">
        <v>132</v>
      </c>
      <c r="B783" s="96"/>
      <c r="C783" s="92"/>
      <c r="D783" s="96"/>
      <c r="E783" s="96"/>
      <c r="F783" s="96"/>
      <c r="G783" s="96"/>
      <c r="H783" s="96"/>
      <c r="I783" s="96"/>
      <c r="J783" s="96"/>
      <c r="K783" s="97"/>
      <c r="L783" s="92"/>
    </row>
    <row r="784" spans="1:27" s="5" customFormat="1" ht="14.5" hidden="1" outlineLevel="1">
      <c r="A784" s="32"/>
      <c r="B784" s="6"/>
      <c r="C784" s="6"/>
      <c r="D784" s="6"/>
      <c r="E784" s="6"/>
      <c r="F784" s="6"/>
      <c r="G784" s="6"/>
      <c r="H784" s="6"/>
      <c r="I784" s="6"/>
      <c r="J784" s="6"/>
      <c r="K784" s="6"/>
      <c r="L784" s="6"/>
      <c r="P784" s="6"/>
      <c r="Q784" s="6"/>
      <c r="R784" s="6"/>
      <c r="S784" s="6"/>
      <c r="T784" s="6"/>
      <c r="U784" s="6"/>
      <c r="V784" s="6"/>
      <c r="W784" s="6"/>
      <c r="X784" s="6"/>
      <c r="Y784" s="6"/>
      <c r="Z784" s="6"/>
      <c r="AA784" s="6"/>
    </row>
    <row r="785" spans="1:33" hidden="1" outlineLevel="1">
      <c r="A785" s="10" t="s">
        <v>113</v>
      </c>
      <c r="B785" s="6"/>
      <c r="C785" s="6"/>
      <c r="D785" s="6"/>
      <c r="E785" s="6"/>
      <c r="F785" s="6"/>
      <c r="G785" s="6"/>
      <c r="H785" s="6"/>
      <c r="I785" s="6"/>
      <c r="J785" s="9" t="s">
        <v>101</v>
      </c>
      <c r="K785" s="6"/>
      <c r="L785" s="55"/>
      <c r="M785" s="5"/>
      <c r="N785" s="5"/>
      <c r="O785" s="5"/>
      <c r="P785" s="5"/>
      <c r="Q785" s="5"/>
      <c r="R785" s="5"/>
      <c r="S785" s="5"/>
      <c r="T785" s="5"/>
    </row>
    <row r="786" spans="1:33" ht="14.5" hidden="1" outlineLevel="1">
      <c r="A786" s="21"/>
      <c r="B786" s="21">
        <v>2010</v>
      </c>
      <c r="C786" s="21">
        <v>2020</v>
      </c>
      <c r="D786" s="21">
        <v>2030</v>
      </c>
      <c r="E786" s="21">
        <v>2040</v>
      </c>
      <c r="F786" s="21">
        <v>2050</v>
      </c>
      <c r="G786" s="21">
        <v>2060</v>
      </c>
      <c r="H786" s="21">
        <v>2070</v>
      </c>
      <c r="I786" s="21">
        <v>2080</v>
      </c>
      <c r="J786" s="21">
        <v>2090</v>
      </c>
      <c r="K786" s="21">
        <v>2100</v>
      </c>
      <c r="M786" s="32"/>
      <c r="N786" s="56"/>
      <c r="O786" s="16"/>
      <c r="P786" s="56"/>
      <c r="Q786" s="56"/>
      <c r="R786" s="56"/>
      <c r="S786" s="56"/>
      <c r="T786" s="56"/>
      <c r="U786" s="56"/>
      <c r="V786" s="56"/>
      <c r="W786" s="57"/>
    </row>
    <row r="787" spans="1:33" ht="14.5" hidden="1" outlineLevel="1">
      <c r="A787" s="21" t="s">
        <v>114</v>
      </c>
      <c r="B787" s="93">
        <f>'Transport demand all'!B170</f>
        <v>171.5</v>
      </c>
      <c r="C787" s="93">
        <f>'Transport demand all'!C170</f>
        <v>236.4</v>
      </c>
      <c r="D787" s="93">
        <f>'Transport demand all'!D170</f>
        <v>317</v>
      </c>
      <c r="E787" s="93">
        <f>'Transport demand all'!E170</f>
        <v>343.8</v>
      </c>
      <c r="F787" s="93">
        <f>'Transport demand all'!F170</f>
        <v>339.1</v>
      </c>
      <c r="G787" s="93">
        <f>'Transport demand all'!G170</f>
        <v>294.8</v>
      </c>
      <c r="H787" s="93">
        <f>'Transport demand all'!H170</f>
        <v>219.5</v>
      </c>
      <c r="I787" s="93">
        <f>'Transport demand all'!I170</f>
        <v>180.7</v>
      </c>
      <c r="J787" s="93">
        <f>'Transport demand all'!J170</f>
        <v>156.30000000000001</v>
      </c>
      <c r="K787" s="93">
        <f>'Transport demand all'!K170</f>
        <v>149.1</v>
      </c>
      <c r="M787" s="32"/>
      <c r="N787" s="56"/>
      <c r="O787" s="16"/>
      <c r="P787" s="56"/>
      <c r="Q787" s="56"/>
      <c r="R787" s="56"/>
      <c r="S787" s="56"/>
      <c r="T787" s="56"/>
      <c r="U787" s="56"/>
      <c r="V787" s="56"/>
      <c r="W787" s="79"/>
    </row>
    <row r="788" spans="1:33" ht="14.5" hidden="1" outlineLevel="1">
      <c r="A788" s="21" t="s">
        <v>115</v>
      </c>
      <c r="B788" s="93">
        <f>'Transport demand all'!B171</f>
        <v>112.2</v>
      </c>
      <c r="C788" s="93">
        <f>'Transport demand all'!C171</f>
        <v>169.5</v>
      </c>
      <c r="D788" s="93">
        <f>'Transport demand all'!D171</f>
        <v>239.6</v>
      </c>
      <c r="E788" s="93">
        <f>'Transport demand all'!E171</f>
        <v>303.2</v>
      </c>
      <c r="F788" s="93">
        <f>'Transport demand all'!F171</f>
        <v>345.6</v>
      </c>
      <c r="G788" s="93">
        <f>'Transport demand all'!G171</f>
        <v>351.9</v>
      </c>
      <c r="H788" s="93">
        <f>'Transport demand all'!H171</f>
        <v>351.4</v>
      </c>
      <c r="I788" s="93">
        <f>'Transport demand all'!I171</f>
        <v>326.60000000000002</v>
      </c>
      <c r="J788" s="93">
        <f>'Transport demand all'!J171</f>
        <v>274.39999999999998</v>
      </c>
      <c r="K788" s="93">
        <f>'Transport demand all'!K171</f>
        <v>266.39999999999998</v>
      </c>
      <c r="M788" s="32"/>
      <c r="N788" s="56"/>
      <c r="O788" s="16"/>
      <c r="P788" s="56"/>
      <c r="Q788" s="56"/>
      <c r="R788" s="56"/>
      <c r="S788" s="56"/>
      <c r="T788" s="56"/>
      <c r="U788" s="56"/>
      <c r="V788" s="56"/>
      <c r="W788" s="79"/>
    </row>
    <row r="789" spans="1:33" ht="14.5" hidden="1" outlineLevel="1">
      <c r="A789" s="21" t="s">
        <v>116</v>
      </c>
      <c r="B789" s="93">
        <f>'Transport demand all'!B172</f>
        <v>135.4</v>
      </c>
      <c r="C789" s="93">
        <f>'Transport demand all'!C172</f>
        <v>118.4</v>
      </c>
      <c r="D789" s="93">
        <f>'Transport demand all'!D172</f>
        <v>79.260000000000005</v>
      </c>
      <c r="E789" s="93">
        <f>'Transport demand all'!E172</f>
        <v>60.25</v>
      </c>
      <c r="F789" s="93">
        <f>'Transport demand all'!F172</f>
        <v>87.4</v>
      </c>
      <c r="G789" s="93">
        <f>'Transport demand all'!G172</f>
        <v>126.2</v>
      </c>
      <c r="H789" s="93">
        <f>'Transport demand all'!H172</f>
        <v>140.19999999999999</v>
      </c>
      <c r="I789" s="93">
        <f>'Transport demand all'!I172</f>
        <v>129.80000000000001</v>
      </c>
      <c r="J789" s="93">
        <f>'Transport demand all'!J172</f>
        <v>110.1</v>
      </c>
      <c r="K789" s="93">
        <f>'Transport demand all'!K172</f>
        <v>107.4</v>
      </c>
      <c r="M789" s="32"/>
      <c r="N789" s="56"/>
      <c r="O789" s="16"/>
      <c r="P789" s="56"/>
      <c r="Q789" s="56"/>
      <c r="R789" s="56"/>
      <c r="S789" s="56"/>
      <c r="T789" s="56"/>
      <c r="U789" s="56"/>
      <c r="V789" s="56"/>
      <c r="W789" s="79"/>
    </row>
    <row r="790" spans="1:33" ht="14.5" hidden="1" outlineLevel="1">
      <c r="A790" s="21" t="s">
        <v>117</v>
      </c>
      <c r="B790" s="93">
        <f>'Transport demand all'!B173</f>
        <v>59.83</v>
      </c>
      <c r="C790" s="93">
        <f>'Transport demand all'!C173</f>
        <v>65.8</v>
      </c>
      <c r="D790" s="93">
        <f>'Transport demand all'!D173</f>
        <v>56.09</v>
      </c>
      <c r="E790" s="93">
        <f>'Transport demand all'!E173</f>
        <v>48.99</v>
      </c>
      <c r="F790" s="93">
        <f>'Transport demand all'!F173</f>
        <v>67.819999999999993</v>
      </c>
      <c r="G790" s="93">
        <f>'Transport demand all'!G173</f>
        <v>117.2</v>
      </c>
      <c r="H790" s="93">
        <f>'Transport demand all'!H173</f>
        <v>166.1</v>
      </c>
      <c r="I790" s="93">
        <f>'Transport demand all'!I173</f>
        <v>200</v>
      </c>
      <c r="J790" s="93">
        <f>'Transport demand all'!J173</f>
        <v>200</v>
      </c>
      <c r="K790" s="93">
        <f>'Transport demand all'!K173</f>
        <v>200</v>
      </c>
      <c r="M790" s="32"/>
      <c r="N790" s="6"/>
      <c r="O790" s="1"/>
      <c r="P790" s="6"/>
      <c r="Q790" s="6"/>
      <c r="R790" s="1"/>
      <c r="S790" s="1"/>
      <c r="T790" s="1"/>
      <c r="U790" s="1"/>
      <c r="V790" s="1"/>
      <c r="W790" s="1"/>
      <c r="X790" s="3"/>
      <c r="Y790" s="3"/>
      <c r="Z790" s="3"/>
      <c r="AA790" s="3"/>
      <c r="AB790" s="3"/>
      <c r="AC790" s="3"/>
      <c r="AD790" s="3"/>
      <c r="AE790" s="3"/>
      <c r="AF790" s="3"/>
      <c r="AG790" s="3"/>
    </row>
    <row r="791" spans="1:33" ht="14.5" hidden="1" outlineLevel="1">
      <c r="A791" s="79" t="s">
        <v>9</v>
      </c>
      <c r="B791" s="86"/>
      <c r="C791" s="2"/>
      <c r="D791" s="2"/>
      <c r="E791" s="2"/>
      <c r="F791" s="2"/>
      <c r="G791" s="2"/>
      <c r="H791" s="2"/>
      <c r="I791" s="2"/>
      <c r="J791" s="2"/>
      <c r="K791" s="2"/>
      <c r="M791" s="32"/>
      <c r="N791" s="6"/>
      <c r="O791" s="1"/>
      <c r="P791" s="6"/>
      <c r="Q791" s="6"/>
      <c r="R791" s="1"/>
      <c r="S791" s="1"/>
      <c r="T791" s="1"/>
      <c r="U791" s="1"/>
      <c r="V791" s="1"/>
      <c r="W791" s="1"/>
      <c r="X791" s="3"/>
      <c r="Y791" s="3"/>
      <c r="Z791" s="3"/>
      <c r="AA791" s="3"/>
      <c r="AB791" s="3"/>
      <c r="AC791" s="3"/>
      <c r="AD791" s="3"/>
      <c r="AE791" s="3"/>
      <c r="AF791" s="3"/>
      <c r="AG791" s="3"/>
    </row>
    <row r="792" spans="1:33" hidden="1" outlineLevel="1">
      <c r="A792" s="10" t="s">
        <v>118</v>
      </c>
      <c r="B792" s="6"/>
      <c r="C792" s="6"/>
      <c r="D792" s="6"/>
      <c r="E792" s="6"/>
      <c r="F792" s="6"/>
      <c r="G792" s="6"/>
      <c r="H792" s="6"/>
      <c r="I792" s="6"/>
      <c r="J792" s="9" t="s">
        <v>119</v>
      </c>
      <c r="K792" s="6"/>
      <c r="L792" s="55"/>
      <c r="M792" s="5"/>
      <c r="N792" s="5"/>
      <c r="O792" s="5"/>
      <c r="P792" s="5"/>
      <c r="Q792" s="5"/>
      <c r="R792" s="5"/>
      <c r="S792" s="5"/>
      <c r="T792" s="5"/>
    </row>
    <row r="793" spans="1:33" ht="14.5" hidden="1" outlineLevel="1">
      <c r="A793" s="21"/>
      <c r="B793" s="21">
        <v>2010</v>
      </c>
      <c r="C793" s="21">
        <v>2020</v>
      </c>
      <c r="D793" s="21">
        <v>2030</v>
      </c>
      <c r="E793" s="21">
        <v>2040</v>
      </c>
      <c r="F793" s="21">
        <v>2050</v>
      </c>
      <c r="G793" s="21">
        <v>2060</v>
      </c>
      <c r="H793" s="21">
        <v>2070</v>
      </c>
      <c r="I793" s="21">
        <v>2080</v>
      </c>
      <c r="J793" s="21">
        <v>2090</v>
      </c>
      <c r="K793" s="21">
        <v>2100</v>
      </c>
      <c r="M793" s="32"/>
      <c r="N793" s="56"/>
      <c r="O793" s="16"/>
      <c r="P793" s="56"/>
      <c r="Q793" s="56"/>
      <c r="R793" s="56"/>
      <c r="S793" s="56"/>
      <c r="T793" s="56"/>
      <c r="U793" s="56"/>
      <c r="V793" s="56"/>
      <c r="W793" s="57"/>
    </row>
    <row r="794" spans="1:33" ht="14.5" hidden="1" outlineLevel="1">
      <c r="A794" s="21" t="s">
        <v>124</v>
      </c>
      <c r="B794" s="93">
        <f>'Transport demand all'!B177</f>
        <v>65.488120005412966</v>
      </c>
      <c r="C794" s="93">
        <f>'Transport demand all'!C177</f>
        <v>66</v>
      </c>
      <c r="D794" s="93">
        <f>'Transport demand all'!D177</f>
        <v>66</v>
      </c>
      <c r="E794" s="93">
        <f>'Transport demand all'!E177</f>
        <v>66</v>
      </c>
      <c r="F794" s="93">
        <f>'Transport demand all'!F177</f>
        <v>66</v>
      </c>
      <c r="G794" s="93">
        <f>'Transport demand all'!G177</f>
        <v>66</v>
      </c>
      <c r="H794" s="93">
        <f>'Transport demand all'!H177</f>
        <v>66</v>
      </c>
      <c r="I794" s="93">
        <f>'Transport demand all'!I177</f>
        <v>66</v>
      </c>
      <c r="J794" s="93">
        <f>'Transport demand all'!J177</f>
        <v>66</v>
      </c>
      <c r="K794" s="93">
        <f>'Transport demand all'!K177</f>
        <v>66</v>
      </c>
      <c r="M794" s="32"/>
      <c r="N794" s="56"/>
      <c r="O794" s="16"/>
      <c r="P794" s="56"/>
      <c r="Q794" s="56"/>
      <c r="R794" s="56"/>
      <c r="S794" s="56"/>
      <c r="T794" s="56"/>
      <c r="U794" s="56"/>
      <c r="V794" s="56"/>
      <c r="W794" s="79"/>
    </row>
    <row r="795" spans="1:33" ht="14.5" hidden="1" outlineLevel="1">
      <c r="A795" s="21" t="s">
        <v>123</v>
      </c>
      <c r="B795" s="93">
        <f>'Transport demand all'!B178</f>
        <v>17.485865693028746</v>
      </c>
      <c r="C795" s="93">
        <f>'Transport demand all'!C178</f>
        <v>19</v>
      </c>
      <c r="D795" s="93">
        <f>'Transport demand all'!D178</f>
        <v>19</v>
      </c>
      <c r="E795" s="93">
        <f>'Transport demand all'!E178</f>
        <v>19</v>
      </c>
      <c r="F795" s="93">
        <f>'Transport demand all'!F178</f>
        <v>19</v>
      </c>
      <c r="G795" s="93">
        <f>'Transport demand all'!G178</f>
        <v>19</v>
      </c>
      <c r="H795" s="93">
        <f>'Transport demand all'!H178</f>
        <v>19</v>
      </c>
      <c r="I795" s="93">
        <f>'Transport demand all'!I178</f>
        <v>19</v>
      </c>
      <c r="J795" s="93">
        <f>'Transport demand all'!J178</f>
        <v>19</v>
      </c>
      <c r="K795" s="93">
        <f>'Transport demand all'!K178</f>
        <v>19</v>
      </c>
      <c r="M795" s="32"/>
      <c r="N795" s="56"/>
      <c r="O795" s="16"/>
      <c r="P795" s="56"/>
      <c r="Q795" s="56"/>
      <c r="R795" s="56"/>
      <c r="S795" s="56"/>
      <c r="T795" s="56"/>
      <c r="U795" s="56"/>
      <c r="V795" s="56"/>
      <c r="W795" s="79"/>
    </row>
    <row r="796" spans="1:33" ht="14.5" hidden="1" outlineLevel="1">
      <c r="A796" s="21" t="s">
        <v>121</v>
      </c>
      <c r="B796" s="130">
        <f>'Transport demand all'!B179</f>
        <v>3.3235805851006453E-2</v>
      </c>
      <c r="C796" s="130">
        <f>'Transport demand all'!C179</f>
        <v>0.04</v>
      </c>
      <c r="D796" s="130">
        <f>'Transport demand all'!D179</f>
        <v>0.04</v>
      </c>
      <c r="E796" s="130">
        <f>'Transport demand all'!E179</f>
        <v>0.04</v>
      </c>
      <c r="F796" s="130">
        <f>'Transport demand all'!F179</f>
        <v>0.04</v>
      </c>
      <c r="G796" s="130">
        <f>'Transport demand all'!G179</f>
        <v>0.04</v>
      </c>
      <c r="H796" s="130">
        <f>'Transport demand all'!H179</f>
        <v>0.04</v>
      </c>
      <c r="I796" s="130">
        <f>'Transport demand all'!I179</f>
        <v>0.04</v>
      </c>
      <c r="J796" s="130">
        <f>'Transport demand all'!J179</f>
        <v>0.04</v>
      </c>
      <c r="K796" s="130">
        <f>'Transport demand all'!K179</f>
        <v>0.04</v>
      </c>
      <c r="M796" s="32"/>
      <c r="N796" s="56"/>
      <c r="O796" s="16"/>
      <c r="P796" s="56"/>
      <c r="Q796" s="56"/>
      <c r="R796" s="56"/>
      <c r="S796" s="56"/>
      <c r="T796" s="56"/>
      <c r="U796" s="56"/>
      <c r="V796" s="56"/>
      <c r="W796" s="79"/>
    </row>
    <row r="797" spans="1:33" ht="14.5" hidden="1" outlineLevel="1">
      <c r="A797" s="21" t="s">
        <v>120</v>
      </c>
      <c r="B797" s="93">
        <f>'Transport demand all'!B180</f>
        <v>26</v>
      </c>
      <c r="C797" s="93">
        <f>'Transport demand all'!C180</f>
        <v>26</v>
      </c>
      <c r="D797" s="93">
        <f>'Transport demand all'!D180</f>
        <v>26</v>
      </c>
      <c r="E797" s="93">
        <f>'Transport demand all'!E180</f>
        <v>26</v>
      </c>
      <c r="F797" s="93">
        <f>'Transport demand all'!F180</f>
        <v>26</v>
      </c>
      <c r="G797" s="93">
        <f>'Transport demand all'!G180</f>
        <v>26</v>
      </c>
      <c r="H797" s="93">
        <f>'Transport demand all'!H180</f>
        <v>26</v>
      </c>
      <c r="I797" s="93">
        <f>'Transport demand all'!I180</f>
        <v>26</v>
      </c>
      <c r="J797" s="93">
        <f>'Transport demand all'!J180</f>
        <v>26</v>
      </c>
      <c r="K797" s="93">
        <f>'Transport demand all'!K180</f>
        <v>5</v>
      </c>
      <c r="M797" s="32"/>
      <c r="N797" s="56"/>
      <c r="O797" s="16"/>
      <c r="P797" s="56"/>
      <c r="Q797" s="56"/>
      <c r="R797" s="56"/>
      <c r="S797" s="56"/>
      <c r="T797" s="56"/>
      <c r="U797" s="56"/>
      <c r="V797" s="56"/>
      <c r="W797" s="79"/>
    </row>
    <row r="798" spans="1:33" ht="14.5" hidden="1" outlineLevel="1">
      <c r="A798" s="21" t="s">
        <v>122</v>
      </c>
      <c r="B798" s="88">
        <f>'Transport demand all'!B181</f>
        <v>0.14899999999999999</v>
      </c>
      <c r="C798" s="88">
        <f>'Transport demand all'!C181</f>
        <v>0.17</v>
      </c>
      <c r="D798" s="88">
        <f>'Transport demand all'!D181</f>
        <v>0.17</v>
      </c>
      <c r="E798" s="88">
        <f>'Transport demand all'!E181</f>
        <v>0.17</v>
      </c>
      <c r="F798" s="88">
        <f>'Transport demand all'!F181</f>
        <v>0.17</v>
      </c>
      <c r="G798" s="88">
        <f>'Transport demand all'!G181</f>
        <v>0.17</v>
      </c>
      <c r="H798" s="88">
        <f>'Transport demand all'!H181</f>
        <v>0.17</v>
      </c>
      <c r="I798" s="88">
        <f>'Transport demand all'!I181</f>
        <v>0.17</v>
      </c>
      <c r="J798" s="88">
        <f>'Transport demand all'!J181</f>
        <v>0.17</v>
      </c>
      <c r="K798" s="88">
        <f>'Transport demand all'!K181</f>
        <v>0.17</v>
      </c>
      <c r="M798" s="32"/>
      <c r="N798" s="6"/>
      <c r="O798" s="1"/>
      <c r="P798" s="6"/>
      <c r="Q798" s="6"/>
      <c r="R798" s="1"/>
      <c r="S798" s="1"/>
      <c r="T798" s="1"/>
      <c r="U798" s="1"/>
      <c r="V798" s="1"/>
      <c r="W798" s="1"/>
      <c r="X798" s="3"/>
      <c r="Y798" s="3"/>
      <c r="Z798" s="3"/>
      <c r="AA798" s="3"/>
      <c r="AB798" s="3"/>
      <c r="AC798" s="3"/>
      <c r="AD798" s="3"/>
      <c r="AE798" s="3"/>
      <c r="AF798" s="3"/>
      <c r="AG798" s="3"/>
    </row>
    <row r="799" spans="1:33" s="5" customFormat="1" ht="14.5" hidden="1" outlineLevel="1">
      <c r="A799" s="32"/>
      <c r="B799" s="98"/>
      <c r="C799" s="98"/>
      <c r="D799" s="98"/>
      <c r="E799" s="98"/>
      <c r="F799" s="98"/>
      <c r="G799" s="98"/>
      <c r="H799" s="98"/>
      <c r="I799" s="98"/>
      <c r="J799" s="98"/>
      <c r="K799" s="98"/>
      <c r="M799" s="32"/>
      <c r="N799" s="91"/>
      <c r="O799" s="32"/>
      <c r="P799" s="91"/>
      <c r="Q799" s="91"/>
      <c r="R799" s="91"/>
      <c r="S799" s="91"/>
      <c r="T799" s="91"/>
      <c r="U799" s="91"/>
      <c r="V799" s="91"/>
      <c r="W799" s="80"/>
    </row>
    <row r="800" spans="1:33" hidden="1" outlineLevel="1">
      <c r="A800" s="10" t="s">
        <v>125</v>
      </c>
      <c r="B800" s="6"/>
      <c r="C800" s="6"/>
      <c r="D800" s="6"/>
      <c r="E800" s="6"/>
      <c r="F800" s="6"/>
      <c r="G800" s="6"/>
      <c r="H800" s="6"/>
      <c r="I800" s="6"/>
      <c r="J800" s="9" t="s">
        <v>104</v>
      </c>
      <c r="K800" s="6"/>
      <c r="L800" s="55"/>
      <c r="M800" s="5"/>
      <c r="N800" s="5"/>
      <c r="O800" s="5"/>
      <c r="P800" s="5"/>
      <c r="Q800" s="5"/>
      <c r="R800" s="5"/>
      <c r="S800" s="5"/>
      <c r="T800" s="5"/>
    </row>
    <row r="801" spans="1:35" ht="14.5" hidden="1" outlineLevel="1">
      <c r="A801" s="23"/>
      <c r="B801" s="23">
        <v>2010</v>
      </c>
      <c r="C801" s="23">
        <v>2020</v>
      </c>
      <c r="D801" s="23">
        <v>2030</v>
      </c>
      <c r="E801" s="23">
        <v>2040</v>
      </c>
      <c r="F801" s="23">
        <v>2050</v>
      </c>
      <c r="G801" s="23">
        <v>2060</v>
      </c>
      <c r="H801" s="23">
        <v>2070</v>
      </c>
      <c r="I801" s="23">
        <v>2080</v>
      </c>
      <c r="J801" s="23">
        <v>2090</v>
      </c>
      <c r="K801" s="23">
        <v>2100</v>
      </c>
      <c r="M801" s="32"/>
      <c r="N801" s="56"/>
      <c r="O801" s="16"/>
      <c r="P801" s="56"/>
      <c r="Q801" s="56"/>
      <c r="R801" s="56"/>
      <c r="S801" s="56"/>
      <c r="T801" s="56"/>
      <c r="U801" s="56"/>
      <c r="V801" s="56"/>
      <c r="W801" s="57"/>
    </row>
    <row r="802" spans="1:35" ht="14.5" hidden="1" outlineLevel="1">
      <c r="A802" s="23" t="s">
        <v>5</v>
      </c>
      <c r="B802" s="89">
        <f t="shared" ref="B802:B811" si="204">B$794*B$787*(B53/B$63)</f>
        <v>233.99362312447758</v>
      </c>
      <c r="C802" s="89">
        <f t="shared" ref="C802:K802" si="205">C$794*C$787*(C53/C$63)</f>
        <v>383.50998493291627</v>
      </c>
      <c r="D802" s="89">
        <f t="shared" si="205"/>
        <v>625.73729754113288</v>
      </c>
      <c r="E802" s="89">
        <f t="shared" si="205"/>
        <v>901.34667632163155</v>
      </c>
      <c r="F802" s="89">
        <f t="shared" si="205"/>
        <v>1172.9640152168058</v>
      </c>
      <c r="G802" s="89">
        <f t="shared" si="205"/>
        <v>1290.2456374291471</v>
      </c>
      <c r="H802" s="89">
        <f t="shared" si="205"/>
        <v>1147.7166265403864</v>
      </c>
      <c r="I802" s="89">
        <f t="shared" si="205"/>
        <v>1075.6875980217244</v>
      </c>
      <c r="J802" s="89">
        <f t="shared" si="205"/>
        <v>1040.4462290130316</v>
      </c>
      <c r="K802" s="89">
        <f t="shared" si="205"/>
        <v>1111.1398809159462</v>
      </c>
      <c r="M802" s="32"/>
      <c r="N802" s="6"/>
      <c r="O802" s="1"/>
      <c r="P802" s="6"/>
      <c r="Q802" s="6"/>
      <c r="R802" s="1"/>
      <c r="S802" s="1"/>
      <c r="T802" s="1"/>
      <c r="U802" s="1"/>
      <c r="V802" s="1"/>
      <c r="W802" s="1"/>
      <c r="X802" s="3"/>
      <c r="Y802" s="3"/>
      <c r="Z802" s="3"/>
      <c r="AA802" s="3"/>
      <c r="AB802" s="3"/>
      <c r="AC802" s="3"/>
      <c r="AD802" s="3"/>
      <c r="AE802" s="3"/>
      <c r="AF802" s="3"/>
      <c r="AG802" s="3"/>
      <c r="AH802" s="3"/>
      <c r="AI802" s="3"/>
    </row>
    <row r="803" spans="1:35" ht="14.5" hidden="1" outlineLevel="1">
      <c r="A803" s="23" t="s">
        <v>6</v>
      </c>
      <c r="B803" s="89">
        <f t="shared" si="204"/>
        <v>1670.8273660181126</v>
      </c>
      <c r="C803" s="89">
        <f t="shared" ref="C803:K803" si="206">C$794*C$787*(C54/C$63)</f>
        <v>3774.721940811276</v>
      </c>
      <c r="D803" s="89">
        <f t="shared" si="206"/>
        <v>5431.529472163108</v>
      </c>
      <c r="E803" s="89">
        <f t="shared" si="206"/>
        <v>5542.8936850944274</v>
      </c>
      <c r="F803" s="89">
        <f t="shared" si="206"/>
        <v>4977.7854725295183</v>
      </c>
      <c r="G803" s="89">
        <f t="shared" si="206"/>
        <v>3896.1524836104772</v>
      </c>
      <c r="H803" s="89">
        <f t="shared" si="206"/>
        <v>2566.7287304885281</v>
      </c>
      <c r="I803" s="89">
        <f t="shared" si="206"/>
        <v>1852.8961037899799</v>
      </c>
      <c r="J803" s="89">
        <f t="shared" si="206"/>
        <v>1394.2995870146069</v>
      </c>
      <c r="K803" s="89">
        <f t="shared" si="206"/>
        <v>1131.8483553600063</v>
      </c>
      <c r="M803" s="32"/>
      <c r="N803" s="6"/>
      <c r="O803" s="1"/>
      <c r="P803" s="6"/>
      <c r="Q803" s="6"/>
      <c r="R803" s="1"/>
      <c r="S803" s="1"/>
      <c r="T803" s="1"/>
      <c r="U803" s="1"/>
      <c r="V803" s="1"/>
      <c r="W803" s="1"/>
      <c r="X803" s="3"/>
      <c r="Y803" s="3"/>
      <c r="Z803" s="3"/>
      <c r="AA803" s="3"/>
      <c r="AB803" s="3"/>
      <c r="AC803" s="3"/>
      <c r="AD803" s="3"/>
      <c r="AE803" s="3"/>
      <c r="AF803" s="3"/>
      <c r="AG803" s="3"/>
      <c r="AH803" s="3"/>
      <c r="AI803" s="3"/>
    </row>
    <row r="804" spans="1:35" ht="14.5" hidden="1" outlineLevel="1">
      <c r="A804" s="23" t="s">
        <v>11</v>
      </c>
      <c r="B804" s="89">
        <f t="shared" si="204"/>
        <v>2676.1860718858743</v>
      </c>
      <c r="C804" s="89">
        <f t="shared" ref="C804:K804" si="207">C$794*C$787*(C55/C$63)</f>
        <v>2951.2201649599292</v>
      </c>
      <c r="D804" s="89">
        <f t="shared" si="207"/>
        <v>3592.4041233587063</v>
      </c>
      <c r="E804" s="89">
        <f t="shared" si="207"/>
        <v>3806.8709330515308</v>
      </c>
      <c r="F804" s="89">
        <f t="shared" si="207"/>
        <v>3743.4570510587187</v>
      </c>
      <c r="G804" s="89">
        <f t="shared" si="207"/>
        <v>3287.8340203600701</v>
      </c>
      <c r="H804" s="89">
        <f t="shared" si="207"/>
        <v>2479.7888583016511</v>
      </c>
      <c r="I804" s="89">
        <f t="shared" si="207"/>
        <v>2069.521743562882</v>
      </c>
      <c r="J804" s="89">
        <f t="shared" si="207"/>
        <v>1825.4964702154675</v>
      </c>
      <c r="K804" s="89">
        <f t="shared" si="207"/>
        <v>1790.5875577988074</v>
      </c>
      <c r="M804" s="32"/>
      <c r="N804" s="6"/>
      <c r="O804" s="1"/>
      <c r="P804" s="6"/>
      <c r="Q804" s="6"/>
      <c r="R804" s="1"/>
      <c r="S804" s="1"/>
      <c r="T804" s="1"/>
      <c r="U804" s="1"/>
      <c r="V804" s="1"/>
      <c r="W804" s="1"/>
      <c r="X804" s="3"/>
      <c r="Y804" s="3"/>
      <c r="Z804" s="3"/>
      <c r="AA804" s="3"/>
      <c r="AB804" s="3"/>
      <c r="AC804" s="3"/>
      <c r="AD804" s="3"/>
      <c r="AE804" s="3"/>
      <c r="AF804" s="3"/>
      <c r="AG804" s="3"/>
      <c r="AH804" s="3"/>
      <c r="AI804" s="3"/>
    </row>
    <row r="805" spans="1:35" ht="14.5" hidden="1" outlineLevel="1">
      <c r="A805" s="23" t="s">
        <v>2</v>
      </c>
      <c r="B805" s="89">
        <f t="shared" si="204"/>
        <v>501.82159517893484</v>
      </c>
      <c r="C805" s="89">
        <f t="shared" ref="C805:K805" si="208">C$794*C$787*(C56/C$63)</f>
        <v>736.24688990945833</v>
      </c>
      <c r="D805" s="89">
        <f t="shared" si="208"/>
        <v>926.88776914674929</v>
      </c>
      <c r="E805" s="89">
        <f t="shared" si="208"/>
        <v>890.9869926669179</v>
      </c>
      <c r="F805" s="89">
        <f t="shared" si="208"/>
        <v>777.41948607353174</v>
      </c>
      <c r="G805" s="89">
        <f t="shared" si="208"/>
        <v>627.16736685194587</v>
      </c>
      <c r="H805" s="89">
        <f t="shared" si="208"/>
        <v>447.41596554695889</v>
      </c>
      <c r="I805" s="89">
        <f t="shared" si="208"/>
        <v>355.37959649387</v>
      </c>
      <c r="J805" s="89">
        <f t="shared" si="208"/>
        <v>296.1801253962937</v>
      </c>
      <c r="K805" s="89">
        <f t="shared" si="208"/>
        <v>271.86259593398478</v>
      </c>
      <c r="M805" s="32"/>
      <c r="N805" s="6"/>
      <c r="O805" s="1"/>
      <c r="P805" s="6"/>
      <c r="Q805" s="6"/>
      <c r="R805" s="1"/>
      <c r="S805" s="1"/>
      <c r="T805" s="1"/>
      <c r="U805" s="1"/>
      <c r="V805" s="1"/>
      <c r="W805" s="1"/>
      <c r="X805" s="3"/>
      <c r="Y805" s="3"/>
      <c r="Z805" s="3"/>
      <c r="AA805" s="3"/>
      <c r="AB805" s="3"/>
      <c r="AC805" s="3"/>
      <c r="AD805" s="3"/>
      <c r="AE805" s="3"/>
      <c r="AF805" s="3"/>
      <c r="AG805" s="3"/>
      <c r="AH805" s="3"/>
      <c r="AI805" s="3"/>
    </row>
    <row r="806" spans="1:35" ht="14.5" hidden="1" outlineLevel="1">
      <c r="A806" s="23" t="s">
        <v>3</v>
      </c>
      <c r="B806" s="89">
        <f t="shared" si="204"/>
        <v>931.43954983604078</v>
      </c>
      <c r="C806" s="89">
        <f t="shared" ref="C806:K806" si="209">C$794*C$787*(C57/C$63)</f>
        <v>1172.4039467218458</v>
      </c>
      <c r="D806" s="89">
        <f t="shared" si="209"/>
        <v>1432.3879570031283</v>
      </c>
      <c r="E806" s="89">
        <f t="shared" si="209"/>
        <v>1525.6317678257933</v>
      </c>
      <c r="F806" s="89">
        <f t="shared" si="209"/>
        <v>1510.9011938583767</v>
      </c>
      <c r="G806" s="89">
        <f t="shared" si="209"/>
        <v>1295.0442451172541</v>
      </c>
      <c r="H806" s="89">
        <f t="shared" si="209"/>
        <v>945.36093185064669</v>
      </c>
      <c r="I806" s="89">
        <f t="shared" si="209"/>
        <v>766.52078728076845</v>
      </c>
      <c r="J806" s="89">
        <f t="shared" si="209"/>
        <v>649.64867746625271</v>
      </c>
      <c r="K806" s="89">
        <f t="shared" si="209"/>
        <v>596.90309129226648</v>
      </c>
      <c r="M806" s="32"/>
      <c r="N806" s="6"/>
      <c r="O806" s="1"/>
      <c r="P806" s="6"/>
      <c r="Q806" s="6"/>
      <c r="R806" s="1"/>
      <c r="S806" s="1"/>
      <c r="T806" s="1"/>
      <c r="U806" s="1"/>
      <c r="V806" s="1"/>
      <c r="W806" s="1"/>
      <c r="X806" s="3"/>
      <c r="Y806" s="3"/>
      <c r="Z806" s="3"/>
      <c r="AA806" s="3"/>
      <c r="AB806" s="3"/>
      <c r="AC806" s="3"/>
      <c r="AD806" s="3"/>
      <c r="AE806" s="3"/>
      <c r="AF806" s="3"/>
      <c r="AG806" s="3"/>
      <c r="AH806" s="3"/>
      <c r="AI806" s="3"/>
    </row>
    <row r="807" spans="1:35" ht="14.5" hidden="1" outlineLevel="1">
      <c r="A807" s="23" t="s">
        <v>4</v>
      </c>
      <c r="B807" s="89">
        <f t="shared" si="204"/>
        <v>516.39613872103769</v>
      </c>
      <c r="C807" s="89">
        <f t="shared" ref="C807:K807" si="210">C$794*C$787*(C58/C$63)</f>
        <v>672.49146882160346</v>
      </c>
      <c r="D807" s="89">
        <f t="shared" si="210"/>
        <v>891.29494483770111</v>
      </c>
      <c r="E807" s="89">
        <f t="shared" si="210"/>
        <v>1027.9636546774775</v>
      </c>
      <c r="F807" s="89">
        <f t="shared" si="210"/>
        <v>1065.8645253330417</v>
      </c>
      <c r="G807" s="89">
        <f t="shared" si="210"/>
        <v>954.18454699954111</v>
      </c>
      <c r="H807" s="89">
        <f t="shared" si="210"/>
        <v>725.26184845532021</v>
      </c>
      <c r="I807" s="89">
        <f t="shared" si="210"/>
        <v>614.23813878157216</v>
      </c>
      <c r="J807" s="89">
        <f t="shared" si="210"/>
        <v>550.07842585004266</v>
      </c>
      <c r="K807" s="89">
        <f t="shared" si="210"/>
        <v>541.01168715591314</v>
      </c>
      <c r="M807" s="32"/>
      <c r="N807" s="6"/>
      <c r="O807" s="1"/>
      <c r="P807" s="6"/>
      <c r="Q807" s="6"/>
      <c r="R807" s="1"/>
      <c r="S807" s="1"/>
      <c r="T807" s="1"/>
      <c r="U807" s="1"/>
      <c r="V807" s="1"/>
      <c r="W807" s="1"/>
      <c r="X807" s="3"/>
      <c r="Y807" s="3"/>
      <c r="Z807" s="3"/>
      <c r="AA807" s="3"/>
      <c r="AB807" s="3"/>
      <c r="AC807" s="3"/>
      <c r="AD807" s="3"/>
      <c r="AE807" s="3"/>
      <c r="AF807" s="3"/>
      <c r="AG807" s="3"/>
      <c r="AH807" s="3"/>
      <c r="AI807" s="3"/>
    </row>
    <row r="808" spans="1:35" ht="14.5" hidden="1" outlineLevel="1">
      <c r="A808" s="23" t="s">
        <v>0</v>
      </c>
      <c r="B808" s="89">
        <f t="shared" si="204"/>
        <v>2407.9788798534519</v>
      </c>
      <c r="C808" s="89">
        <f t="shared" ref="C808:K808" si="211">C$794*C$787*(C59/C$63)</f>
        <v>2512.5121174902429</v>
      </c>
      <c r="D808" s="89">
        <f t="shared" si="211"/>
        <v>2913.0206380926852</v>
      </c>
      <c r="E808" s="89">
        <f t="shared" si="211"/>
        <v>3056.4340544979682</v>
      </c>
      <c r="F808" s="89">
        <f t="shared" si="211"/>
        <v>3055.0022648642835</v>
      </c>
      <c r="G808" s="89">
        <f t="shared" si="211"/>
        <v>2757.0124155902927</v>
      </c>
      <c r="H808" s="89">
        <f t="shared" si="211"/>
        <v>2158.5060975668121</v>
      </c>
      <c r="I808" s="89">
        <f t="shared" si="211"/>
        <v>1882.0900780833795</v>
      </c>
      <c r="J808" s="89">
        <f t="shared" si="211"/>
        <v>1727.3569730745392</v>
      </c>
      <c r="K808" s="89">
        <f t="shared" si="211"/>
        <v>1749.1463517251257</v>
      </c>
      <c r="M808" s="32"/>
      <c r="N808" s="6"/>
      <c r="O808" s="1"/>
      <c r="P808" s="6"/>
      <c r="Q808" s="6"/>
      <c r="R808" s="1"/>
      <c r="S808" s="1"/>
      <c r="T808" s="1"/>
      <c r="U808" s="1"/>
      <c r="V808" s="1"/>
      <c r="W808" s="1"/>
      <c r="X808" s="3"/>
      <c r="Y808" s="3"/>
      <c r="Z808" s="3"/>
      <c r="AA808" s="3"/>
      <c r="AB808" s="3"/>
      <c r="AC808" s="3"/>
      <c r="AD808" s="3"/>
      <c r="AE808" s="3"/>
      <c r="AF808" s="3"/>
      <c r="AG808" s="3"/>
      <c r="AH808" s="3"/>
      <c r="AI808" s="3"/>
    </row>
    <row r="809" spans="1:35" ht="14.5" hidden="1" outlineLevel="1">
      <c r="A809" s="23" t="s">
        <v>1</v>
      </c>
      <c r="B809" s="89">
        <f t="shared" si="204"/>
        <v>702.0586747246756</v>
      </c>
      <c r="C809" s="89">
        <f t="shared" ref="C809:K809" si="212">C$794*C$787*(C60/C$63)</f>
        <v>617.83635204961786</v>
      </c>
      <c r="D809" s="89">
        <f t="shared" si="212"/>
        <v>607.96184294393947</v>
      </c>
      <c r="E809" s="89">
        <f t="shared" si="212"/>
        <v>562.05629576154206</v>
      </c>
      <c r="F809" s="89">
        <f t="shared" si="212"/>
        <v>505.2449925544567</v>
      </c>
      <c r="G809" s="89">
        <f t="shared" si="212"/>
        <v>415.37539416620717</v>
      </c>
      <c r="H809" s="89">
        <f t="shared" si="212"/>
        <v>297.41227707269371</v>
      </c>
      <c r="I809" s="89">
        <f t="shared" si="212"/>
        <v>236.87409006714873</v>
      </c>
      <c r="J809" s="89">
        <f t="shared" si="212"/>
        <v>201.43043016620777</v>
      </c>
      <c r="K809" s="89">
        <f t="shared" si="212"/>
        <v>193.51561087515486</v>
      </c>
      <c r="M809" s="32"/>
      <c r="N809" s="6"/>
      <c r="O809" s="1"/>
      <c r="P809" s="6"/>
      <c r="Q809" s="6"/>
      <c r="R809" s="1"/>
      <c r="S809" s="1"/>
      <c r="T809" s="1"/>
      <c r="U809" s="1"/>
      <c r="V809" s="1"/>
      <c r="W809" s="1"/>
      <c r="X809" s="3"/>
      <c r="Y809" s="3"/>
      <c r="Z809" s="3"/>
      <c r="AA809" s="3"/>
      <c r="AB809" s="3"/>
      <c r="AC809" s="3"/>
      <c r="AD809" s="3"/>
      <c r="AE809" s="3"/>
      <c r="AF809" s="3"/>
      <c r="AG809" s="3"/>
      <c r="AH809" s="3"/>
      <c r="AI809" s="3"/>
    </row>
    <row r="810" spans="1:35" ht="14.5" hidden="1" outlineLevel="1">
      <c r="A810" s="23" t="s">
        <v>7</v>
      </c>
      <c r="B810" s="89">
        <f t="shared" si="204"/>
        <v>674.31385539826738</v>
      </c>
      <c r="C810" s="89">
        <f t="shared" ref="C810:K810" si="213">C$794*C$787*(C61/C$63)</f>
        <v>892.39730227634448</v>
      </c>
      <c r="D810" s="89">
        <f t="shared" si="213"/>
        <v>1193.0643238467919</v>
      </c>
      <c r="E810" s="89">
        <f t="shared" si="213"/>
        <v>1354.3781715015534</v>
      </c>
      <c r="F810" s="89">
        <f t="shared" si="213"/>
        <v>1424.7918248714866</v>
      </c>
      <c r="G810" s="89">
        <f t="shared" si="213"/>
        <v>1278.5581124709558</v>
      </c>
      <c r="H810" s="89">
        <f t="shared" si="213"/>
        <v>966.37503727536637</v>
      </c>
      <c r="I810" s="89">
        <f t="shared" si="213"/>
        <v>795.74088628202151</v>
      </c>
      <c r="J810" s="89">
        <f t="shared" si="213"/>
        <v>679.77807240785853</v>
      </c>
      <c r="K810" s="89">
        <f t="shared" si="213"/>
        <v>641.47392777266202</v>
      </c>
      <c r="M810" s="32"/>
      <c r="N810" s="6"/>
      <c r="O810" s="1"/>
      <c r="P810" s="6"/>
      <c r="Q810" s="6"/>
      <c r="R810" s="1"/>
      <c r="S810" s="1"/>
      <c r="T810" s="1"/>
      <c r="U810" s="1"/>
      <c r="V810" s="1"/>
      <c r="W810" s="1"/>
      <c r="X810" s="3"/>
      <c r="Y810" s="3"/>
      <c r="Z810" s="3"/>
      <c r="AA810" s="3"/>
      <c r="AB810" s="3"/>
      <c r="AC810" s="3"/>
      <c r="AD810" s="3"/>
      <c r="AE810" s="3"/>
      <c r="AF810" s="3"/>
      <c r="AG810" s="3"/>
    </row>
    <row r="811" spans="1:35" ht="14.5" hidden="1" outlineLevel="1">
      <c r="A811" s="23" t="s">
        <v>8</v>
      </c>
      <c r="B811" s="89">
        <f t="shared" si="204"/>
        <v>744.94506079655173</v>
      </c>
      <c r="C811" s="89">
        <f t="shared" ref="C811:K811" si="214">C$794*C$787*(C62/C$63)</f>
        <v>1658.8973416342947</v>
      </c>
      <c r="D811" s="89">
        <f t="shared" si="214"/>
        <v>3003.2237334184065</v>
      </c>
      <c r="E811" s="89">
        <f t="shared" si="214"/>
        <v>3681.5529543670077</v>
      </c>
      <c r="F811" s="89">
        <f t="shared" si="214"/>
        <v>3798.4812839675192</v>
      </c>
      <c r="G811" s="89">
        <f t="shared" si="214"/>
        <v>3340.0297103523776</v>
      </c>
      <c r="H811" s="89">
        <f t="shared" si="214"/>
        <v>2509.637176061743</v>
      </c>
      <c r="I811" s="89">
        <f t="shared" si="214"/>
        <v>2072.5633649744095</v>
      </c>
      <c r="J811" s="89">
        <f t="shared" si="214"/>
        <v>1771.1726726212728</v>
      </c>
      <c r="K811" s="89">
        <f t="shared" si="214"/>
        <v>1639.1290391874072</v>
      </c>
      <c r="M811" s="32"/>
      <c r="N811" s="9" t="s">
        <v>9</v>
      </c>
      <c r="O811" s="1"/>
      <c r="P811" s="6"/>
      <c r="Q811" s="6"/>
      <c r="R811" s="1"/>
      <c r="S811" s="1"/>
      <c r="T811" s="1"/>
      <c r="U811" s="1"/>
      <c r="V811" s="1"/>
      <c r="W811" s="1"/>
      <c r="X811" s="3"/>
      <c r="Y811" s="3"/>
      <c r="Z811" s="3"/>
      <c r="AA811" s="3"/>
      <c r="AB811" s="3"/>
      <c r="AC811" s="3"/>
      <c r="AD811" s="3"/>
      <c r="AE811" s="3"/>
      <c r="AF811" s="3"/>
      <c r="AG811" s="3"/>
    </row>
    <row r="812" spans="1:35" ht="14.5" hidden="1" outlineLevel="1">
      <c r="A812" s="23" t="s">
        <v>89</v>
      </c>
      <c r="B812" s="89">
        <f>SUM(B802:B811)</f>
        <v>11059.960815537426</v>
      </c>
      <c r="C812" s="89">
        <f t="shared" ref="C812:K812" si="215">SUM(C802:C811)</f>
        <v>15372.237509607528</v>
      </c>
      <c r="D812" s="89">
        <f t="shared" si="215"/>
        <v>20617.512102352346</v>
      </c>
      <c r="E812" s="89">
        <f t="shared" si="215"/>
        <v>22350.115185765855</v>
      </c>
      <c r="F812" s="89">
        <f t="shared" si="215"/>
        <v>22031.912110327736</v>
      </c>
      <c r="G812" s="89">
        <f t="shared" si="215"/>
        <v>19141.603932948266</v>
      </c>
      <c r="H812" s="89">
        <f t="shared" si="215"/>
        <v>14244.203549160105</v>
      </c>
      <c r="I812" s="89">
        <f t="shared" si="215"/>
        <v>11721.512387337756</v>
      </c>
      <c r="J812" s="89">
        <f t="shared" si="215"/>
        <v>10135.887663225574</v>
      </c>
      <c r="K812" s="89">
        <f t="shared" si="215"/>
        <v>9666.6180980172758</v>
      </c>
      <c r="M812" s="32"/>
      <c r="N812" s="9"/>
      <c r="O812" s="1"/>
      <c r="P812" s="6"/>
      <c r="Q812" s="6"/>
      <c r="R812" s="1"/>
      <c r="S812" s="1"/>
      <c r="T812" s="1"/>
      <c r="U812" s="1"/>
      <c r="V812" s="1"/>
      <c r="W812" s="1"/>
      <c r="X812" s="3"/>
      <c r="Y812" s="3"/>
      <c r="Z812" s="3"/>
      <c r="AA812" s="3"/>
      <c r="AB812" s="3"/>
      <c r="AC812" s="3"/>
      <c r="AD812" s="3"/>
      <c r="AE812" s="3"/>
      <c r="AF812" s="3"/>
      <c r="AG812" s="3"/>
    </row>
    <row r="813" spans="1:35" ht="14.5" hidden="1" outlineLevel="1">
      <c r="A813" s="32"/>
      <c r="B813" s="5"/>
      <c r="C813" s="5"/>
      <c r="D813" s="5"/>
      <c r="E813" s="5"/>
      <c r="F813" s="5"/>
      <c r="G813" s="5"/>
      <c r="H813" s="5"/>
      <c r="I813" s="5"/>
      <c r="J813" s="5"/>
      <c r="K813" s="5"/>
      <c r="L813" s="5"/>
      <c r="M813" s="10" t="s">
        <v>9</v>
      </c>
      <c r="N813" s="5"/>
      <c r="O813" s="5"/>
      <c r="P813" s="5"/>
      <c r="Q813" s="5"/>
      <c r="R813" s="5"/>
      <c r="S813" s="5"/>
      <c r="T813" s="5"/>
    </row>
    <row r="814" spans="1:35" hidden="1" outlineLevel="1">
      <c r="A814" s="10" t="s">
        <v>126</v>
      </c>
      <c r="B814" s="6"/>
      <c r="C814" s="6"/>
      <c r="D814" s="6"/>
      <c r="E814" s="6"/>
      <c r="F814" s="6"/>
      <c r="G814" s="6"/>
      <c r="H814" s="6"/>
      <c r="I814" s="6"/>
      <c r="J814" s="9" t="s">
        <v>102</v>
      </c>
      <c r="K814" s="6"/>
      <c r="L814" s="55"/>
      <c r="M814" s="5"/>
      <c r="N814" s="5"/>
      <c r="O814" s="5"/>
      <c r="P814" s="5"/>
      <c r="Q814" s="5"/>
      <c r="R814" s="5"/>
      <c r="S814" s="5"/>
      <c r="T814" s="5"/>
    </row>
    <row r="815" spans="1:35" ht="14.5" hidden="1" outlineLevel="1">
      <c r="A815" s="21"/>
      <c r="B815" s="21">
        <v>2010</v>
      </c>
      <c r="C815" s="21">
        <v>2020</v>
      </c>
      <c r="D815" s="21">
        <v>2030</v>
      </c>
      <c r="E815" s="21">
        <v>2040</v>
      </c>
      <c r="F815" s="21">
        <v>2050</v>
      </c>
      <c r="G815" s="21">
        <v>2060</v>
      </c>
      <c r="H815" s="21">
        <v>2070</v>
      </c>
      <c r="I815" s="21">
        <v>2080</v>
      </c>
      <c r="J815" s="21">
        <v>2090</v>
      </c>
      <c r="K815" s="21">
        <v>2100</v>
      </c>
      <c r="M815" s="32"/>
      <c r="N815" s="56"/>
      <c r="O815" s="16"/>
      <c r="P815" s="56"/>
      <c r="Q815" s="56"/>
      <c r="R815" s="56"/>
      <c r="S815" s="56"/>
      <c r="T815" s="56"/>
      <c r="U815" s="56"/>
      <c r="V815" s="56"/>
      <c r="W815" s="57"/>
    </row>
    <row r="816" spans="1:35" ht="14.5" hidden="1" outlineLevel="1">
      <c r="A816" s="21" t="s">
        <v>89</v>
      </c>
      <c r="B816" s="94">
        <f>'[4]Oil tankers data'!$G$46</f>
        <v>1.5080599986402388E-4</v>
      </c>
      <c r="C816" s="87">
        <f>'[4]Oil tankers data'!$G$51</f>
        <v>1.316269126481518E-4</v>
      </c>
      <c r="D816" s="87">
        <f>'[4]Oil tankers data'!$G$52</f>
        <v>1.1316366382420115E-4</v>
      </c>
      <c r="E816" s="87">
        <f>'[4]Oil tankers data'!$G$53</f>
        <v>9.7290246747245424E-5</v>
      </c>
      <c r="F816" s="87">
        <f>'[4]Oil tankers data'!$G$54</f>
        <v>8.3643386863510477E-5</v>
      </c>
      <c r="G816" s="87">
        <f>'[4]Oil tankers data'!$G$55</f>
        <v>7.1910765980218457E-5</v>
      </c>
      <c r="H816" s="87">
        <f>'[4]Oil tankers data'!$G$56</f>
        <v>6.2756510785335029E-5</v>
      </c>
      <c r="I816" s="87">
        <f>'[4]Oil tankers data'!$G$57</f>
        <v>5.5046029036851558E-5</v>
      </c>
      <c r="J816" s="87">
        <f>'[4]Oil tankers data'!$G$58</f>
        <v>4.852825715080642E-5</v>
      </c>
      <c r="K816" s="87">
        <f>'[4]Oil tankers data'!$G$59</f>
        <v>4.2999563819236659E-5</v>
      </c>
      <c r="M816" s="32"/>
      <c r="N816" s="6"/>
      <c r="O816" s="1"/>
      <c r="P816" s="6"/>
      <c r="Q816" s="6"/>
      <c r="R816" s="1"/>
      <c r="S816" s="1"/>
      <c r="T816" s="1"/>
      <c r="U816" s="1"/>
      <c r="V816" s="1"/>
      <c r="W816" s="1"/>
      <c r="X816" s="3"/>
      <c r="Y816" s="3"/>
      <c r="Z816" s="3"/>
      <c r="AA816" s="3"/>
      <c r="AB816" s="3"/>
      <c r="AC816" s="3"/>
      <c r="AD816" s="3"/>
      <c r="AE816" s="3"/>
      <c r="AF816" s="3"/>
      <c r="AG816" s="3"/>
    </row>
    <row r="817" spans="1:35" ht="14.5" hidden="1" outlineLevel="1">
      <c r="A817" s="79"/>
      <c r="B817" s="86"/>
      <c r="C817" s="2"/>
      <c r="D817" s="2"/>
      <c r="E817" s="2"/>
      <c r="F817" s="2"/>
      <c r="G817" s="2"/>
      <c r="H817" s="2"/>
      <c r="I817" s="2"/>
      <c r="J817" s="2"/>
      <c r="K817" s="2"/>
      <c r="M817" s="32"/>
      <c r="N817" s="6"/>
      <c r="O817" s="1"/>
      <c r="P817" s="6"/>
      <c r="Q817" s="6"/>
      <c r="R817" s="1"/>
      <c r="S817" s="1"/>
      <c r="T817" s="1"/>
      <c r="U817" s="1"/>
      <c r="V817" s="1"/>
      <c r="W817" s="1"/>
      <c r="X817" s="3"/>
      <c r="Y817" s="3"/>
      <c r="Z817" s="3"/>
      <c r="AA817" s="3"/>
      <c r="AB817" s="3"/>
      <c r="AC817" s="3"/>
      <c r="AD817" s="3"/>
      <c r="AE817" s="3"/>
      <c r="AF817" s="3"/>
      <c r="AG817" s="3"/>
    </row>
    <row r="818" spans="1:35" hidden="1" outlineLevel="1">
      <c r="A818" s="10" t="s">
        <v>127</v>
      </c>
      <c r="B818" s="6"/>
      <c r="C818" s="6"/>
      <c r="D818" s="6"/>
      <c r="E818" s="6"/>
      <c r="F818" s="6"/>
      <c r="G818" s="6"/>
      <c r="H818" s="6"/>
      <c r="I818" s="6"/>
      <c r="J818" s="9" t="s">
        <v>101</v>
      </c>
      <c r="K818" s="6"/>
      <c r="L818" s="55"/>
      <c r="M818" s="5"/>
      <c r="N818" s="5"/>
      <c r="O818" s="5"/>
      <c r="P818" s="5"/>
      <c r="Q818" s="5"/>
      <c r="R818" s="5"/>
      <c r="S818" s="5"/>
      <c r="T818" s="5"/>
    </row>
    <row r="819" spans="1:35" ht="14.5" hidden="1" outlineLevel="1">
      <c r="A819" s="20"/>
      <c r="B819" s="100">
        <v>2010</v>
      </c>
      <c r="C819" s="100">
        <v>2020</v>
      </c>
      <c r="D819" s="100">
        <v>2030</v>
      </c>
      <c r="E819" s="100">
        <v>2040</v>
      </c>
      <c r="F819" s="100">
        <v>2050</v>
      </c>
      <c r="G819" s="100">
        <v>2060</v>
      </c>
      <c r="H819" s="100">
        <v>2070</v>
      </c>
      <c r="I819" s="100">
        <v>2080</v>
      </c>
      <c r="J819" s="100">
        <v>2090</v>
      </c>
      <c r="K819" s="100">
        <v>2100</v>
      </c>
      <c r="M819" s="32"/>
      <c r="N819" s="56"/>
      <c r="O819" s="16"/>
      <c r="P819" s="56"/>
      <c r="Q819" s="56"/>
      <c r="R819" s="56"/>
      <c r="S819" s="56"/>
      <c r="T819" s="56"/>
      <c r="U819" s="56"/>
      <c r="V819" s="56"/>
      <c r="W819" s="57"/>
    </row>
    <row r="820" spans="1:35" ht="14.5" hidden="1" outlineLevel="1">
      <c r="A820" s="100" t="s">
        <v>5</v>
      </c>
      <c r="B820" s="101">
        <f>B$816*B802</f>
        <v>3.5287642297092421E-2</v>
      </c>
      <c r="C820" s="101">
        <f t="shared" ref="C820:K820" si="216">C$816*C802</f>
        <v>5.048023528645898E-2</v>
      </c>
      <c r="D820" s="101">
        <f t="shared" si="216"/>
        <v>7.0810725181208886E-2</v>
      </c>
      <c r="E820" s="101">
        <f t="shared" si="216"/>
        <v>8.7692240544141084E-2</v>
      </c>
      <c r="F820" s="101">
        <f t="shared" si="216"/>
        <v>9.8110682901755883E-2</v>
      </c>
      <c r="G820" s="101">
        <f t="shared" si="216"/>
        <v>9.2782552090165185E-2</v>
      </c>
      <c r="H820" s="101">
        <f t="shared" si="216"/>
        <v>7.2026690851990094E-2</v>
      </c>
      <c r="I820" s="101">
        <f t="shared" si="216"/>
        <v>5.9212330755284946E-2</v>
      </c>
      <c r="J820" s="101">
        <f t="shared" si="216"/>
        <v>5.0491042153131223E-2</v>
      </c>
      <c r="K820" s="101">
        <f t="shared" si="216"/>
        <v>4.7778530221544248E-2</v>
      </c>
      <c r="M820" s="32"/>
      <c r="N820" s="6"/>
      <c r="O820" s="1"/>
      <c r="P820" s="6"/>
      <c r="Q820" s="6"/>
      <c r="R820" s="1"/>
      <c r="S820" s="1"/>
      <c r="T820" s="1"/>
      <c r="U820" s="1"/>
      <c r="V820" s="1"/>
      <c r="W820" s="1"/>
      <c r="X820" s="3"/>
      <c r="Y820" s="3"/>
      <c r="Z820" s="3"/>
      <c r="AA820" s="3"/>
      <c r="AB820" s="3"/>
      <c r="AC820" s="3"/>
      <c r="AD820" s="3"/>
      <c r="AE820" s="3"/>
      <c r="AF820" s="3"/>
      <c r="AG820" s="3"/>
      <c r="AH820" s="3"/>
      <c r="AI820" s="3"/>
    </row>
    <row r="821" spans="1:35" ht="14.5" hidden="1" outlineLevel="1">
      <c r="A821" s="100" t="s">
        <v>6</v>
      </c>
      <c r="B821" s="101">
        <f t="shared" ref="B821:K829" si="217">B$816*B803</f>
        <v>0.25197079153253488</v>
      </c>
      <c r="C821" s="101">
        <f t="shared" si="217"/>
        <v>0.49685499517422782</v>
      </c>
      <c r="D821" s="101">
        <f t="shared" si="217"/>
        <v>0.61465177523910663</v>
      </c>
      <c r="E821" s="101">
        <f t="shared" si="217"/>
        <v>0.53926949431658533</v>
      </c>
      <c r="F821" s="101">
        <f t="shared" si="217"/>
        <v>0.4163588360023488</v>
      </c>
      <c r="G821" s="101">
        <f t="shared" si="217"/>
        <v>0.28017530947215996</v>
      </c>
      <c r="H821" s="101">
        <f t="shared" si="217"/>
        <v>0.1610789392579326</v>
      </c>
      <c r="I821" s="101">
        <f t="shared" si="217"/>
        <v>0.10199457273149234</v>
      </c>
      <c r="J821" s="101">
        <f t="shared" si="217"/>
        <v>6.7662928903908043E-2</v>
      </c>
      <c r="K821" s="101">
        <f t="shared" si="217"/>
        <v>4.8668985590000644E-2</v>
      </c>
      <c r="M821" s="32"/>
      <c r="N821" s="6"/>
      <c r="O821" s="1"/>
      <c r="P821" s="6"/>
      <c r="Q821" s="6"/>
      <c r="R821" s="1"/>
      <c r="S821" s="1"/>
      <c r="T821" s="1"/>
      <c r="U821" s="1"/>
      <c r="V821" s="1"/>
      <c r="W821" s="1"/>
      <c r="X821" s="3"/>
      <c r="Y821" s="3"/>
      <c r="Z821" s="3"/>
      <c r="AA821" s="3"/>
      <c r="AB821" s="3"/>
      <c r="AC821" s="3"/>
      <c r="AD821" s="3"/>
      <c r="AE821" s="3"/>
      <c r="AF821" s="3"/>
      <c r="AG821" s="3"/>
      <c r="AH821" s="3"/>
      <c r="AI821" s="3"/>
    </row>
    <row r="822" spans="1:35" ht="14.5" hidden="1" outlineLevel="1">
      <c r="A822" s="100" t="s">
        <v>11</v>
      </c>
      <c r="B822" s="101">
        <f t="shared" si="217"/>
        <v>0.40358491639292376</v>
      </c>
      <c r="C822" s="101">
        <f t="shared" si="217"/>
        <v>0.38845999885864474</v>
      </c>
      <c r="D822" s="101">
        <f t="shared" si="217"/>
        <v>0.40652961253643866</v>
      </c>
      <c r="E822" s="101">
        <f t="shared" si="217"/>
        <v>0.37037141241149985</v>
      </c>
      <c r="F822" s="101">
        <f t="shared" si="217"/>
        <v>0.31311542632864048</v>
      </c>
      <c r="G822" s="101">
        <f t="shared" si="217"/>
        <v>0.23643066281991382</v>
      </c>
      <c r="H822" s="101">
        <f t="shared" si="217"/>
        <v>0.15562289623136119</v>
      </c>
      <c r="I822" s="101">
        <f t="shared" si="217"/>
        <v>0.11391895398855806</v>
      </c>
      <c r="J822" s="101">
        <f t="shared" si="217"/>
        <v>8.8588162134505641E-2</v>
      </c>
      <c r="K822" s="101">
        <f t="shared" si="217"/>
        <v>7.6994483965500932E-2</v>
      </c>
      <c r="M822" s="32"/>
      <c r="N822" s="6"/>
      <c r="O822" s="1"/>
      <c r="P822" s="6"/>
      <c r="Q822" s="6"/>
      <c r="R822" s="1"/>
      <c r="S822" s="1"/>
      <c r="T822" s="1"/>
      <c r="U822" s="1"/>
      <c r="V822" s="1"/>
      <c r="W822" s="1"/>
      <c r="X822" s="3"/>
      <c r="Y822" s="3"/>
      <c r="Z822" s="3"/>
      <c r="AA822" s="3"/>
      <c r="AB822" s="3"/>
      <c r="AC822" s="3"/>
      <c r="AD822" s="3"/>
      <c r="AE822" s="3"/>
      <c r="AF822" s="3"/>
      <c r="AG822" s="3"/>
      <c r="AH822" s="3"/>
      <c r="AI822" s="3"/>
    </row>
    <row r="823" spans="1:35" ht="14.5" hidden="1" outlineLevel="1">
      <c r="A823" s="100" t="s">
        <v>2</v>
      </c>
      <c r="B823" s="101">
        <f t="shared" si="217"/>
        <v>7.5677707414318701E-2</v>
      </c>
      <c r="C823" s="101">
        <f t="shared" si="217"/>
        <v>9.6909905065585708E-2</v>
      </c>
      <c r="D823" s="101">
        <f t="shared" si="217"/>
        <v>0.10489001591048649</v>
      </c>
      <c r="E823" s="101">
        <f t="shared" si="217"/>
        <v>8.6684344365150587E-2</v>
      </c>
      <c r="F823" s="101">
        <f t="shared" si="217"/>
        <v>6.5025998828879911E-2</v>
      </c>
      <c r="G823" s="101">
        <f t="shared" si="217"/>
        <v>4.5100085748120099E-2</v>
      </c>
      <c r="H823" s="101">
        <f t="shared" si="217"/>
        <v>2.807826486737881E-2</v>
      </c>
      <c r="I823" s="101">
        <f t="shared" si="217"/>
        <v>1.9562235587706159E-2</v>
      </c>
      <c r="J823" s="101">
        <f t="shared" si="217"/>
        <v>1.4373105288189431E-2</v>
      </c>
      <c r="K823" s="101">
        <f t="shared" si="217"/>
        <v>1.1689973043926728E-2</v>
      </c>
      <c r="M823" s="32"/>
      <c r="N823" s="6"/>
      <c r="O823" s="1"/>
      <c r="P823" s="6"/>
      <c r="Q823" s="6"/>
      <c r="R823" s="1"/>
      <c r="S823" s="1"/>
      <c r="T823" s="1"/>
      <c r="U823" s="1"/>
      <c r="V823" s="1"/>
      <c r="W823" s="1"/>
      <c r="X823" s="3"/>
      <c r="Y823" s="3"/>
      <c r="Z823" s="3"/>
      <c r="AA823" s="3"/>
      <c r="AB823" s="3"/>
      <c r="AC823" s="3"/>
      <c r="AD823" s="3"/>
      <c r="AE823" s="3"/>
      <c r="AF823" s="3"/>
      <c r="AG823" s="3"/>
      <c r="AH823" s="3"/>
      <c r="AI823" s="3"/>
    </row>
    <row r="824" spans="1:35" ht="14.5" hidden="1" outlineLevel="1">
      <c r="A824" s="100" t="s">
        <v>3</v>
      </c>
      <c r="B824" s="101">
        <f t="shared" si="217"/>
        <v>0.14046667262592044</v>
      </c>
      <c r="C824" s="101">
        <f t="shared" si="217"/>
        <v>0.15431991188350483</v>
      </c>
      <c r="D824" s="101">
        <f t="shared" si="217"/>
        <v>0.1620942692321363</v>
      </c>
      <c r="E824" s="101">
        <f t="shared" si="217"/>
        <v>0.14842909113720767</v>
      </c>
      <c r="F824" s="101">
        <f t="shared" si="217"/>
        <v>0.12637689307043604</v>
      </c>
      <c r="G824" s="101">
        <f t="shared" si="217"/>
        <v>9.312762364465553E-2</v>
      </c>
      <c r="H824" s="101">
        <f t="shared" si="217"/>
        <v>5.9327553515719479E-2</v>
      </c>
      <c r="I824" s="101">
        <f t="shared" si="217"/>
        <v>4.2193925514007496E-2</v>
      </c>
      <c r="J824" s="101">
        <f t="shared" si="217"/>
        <v>3.1526318077763613E-2</v>
      </c>
      <c r="K824" s="101">
        <f t="shared" si="217"/>
        <v>2.5666572567921458E-2</v>
      </c>
      <c r="M824" s="32"/>
      <c r="N824" s="6"/>
      <c r="O824" s="1"/>
      <c r="P824" s="6"/>
      <c r="Q824" s="6"/>
      <c r="R824" s="1"/>
      <c r="S824" s="1"/>
      <c r="T824" s="1"/>
      <c r="U824" s="1"/>
      <c r="V824" s="1"/>
      <c r="W824" s="1"/>
      <c r="X824" s="3"/>
      <c r="Y824" s="3"/>
      <c r="Z824" s="3"/>
      <c r="AA824" s="3"/>
      <c r="AB824" s="3"/>
      <c r="AC824" s="3"/>
      <c r="AD824" s="3"/>
      <c r="AE824" s="3"/>
      <c r="AF824" s="3"/>
      <c r="AG824" s="3"/>
      <c r="AH824" s="3"/>
      <c r="AI824" s="3"/>
    </row>
    <row r="825" spans="1:35" ht="14.5" hidden="1" outlineLevel="1">
      <c r="A825" s="100" t="s">
        <v>4</v>
      </c>
      <c r="B825" s="101">
        <f t="shared" si="217"/>
        <v>7.7875636025747264E-2</v>
      </c>
      <c r="C825" s="101">
        <f t="shared" si="217"/>
        <v>8.85179758232085E-2</v>
      </c>
      <c r="D825" s="101">
        <f t="shared" si="217"/>
        <v>0.10086220150582352</v>
      </c>
      <c r="E825" s="101">
        <f t="shared" si="217"/>
        <v>0.10001083761077198</v>
      </c>
      <c r="F825" s="101">
        <f t="shared" si="217"/>
        <v>8.9152518836523573E-2</v>
      </c>
      <c r="G825" s="101">
        <f t="shared" si="217"/>
        <v>6.8616141661224761E-2</v>
      </c>
      <c r="H825" s="101">
        <f t="shared" si="217"/>
        <v>4.551490301477832E-2</v>
      </c>
      <c r="I825" s="101">
        <f t="shared" si="217"/>
        <v>3.3811370422912081E-2</v>
      </c>
      <c r="J825" s="101">
        <f t="shared" si="217"/>
        <v>2.6694347302761674E-2</v>
      </c>
      <c r="K825" s="101">
        <f t="shared" si="217"/>
        <v>2.3263266568813584E-2</v>
      </c>
      <c r="M825" s="32"/>
      <c r="N825" s="6"/>
      <c r="O825" s="1"/>
      <c r="P825" s="6"/>
      <c r="Q825" s="6"/>
      <c r="R825" s="1"/>
      <c r="S825" s="1"/>
      <c r="T825" s="1"/>
      <c r="U825" s="1"/>
      <c r="V825" s="1"/>
      <c r="W825" s="1"/>
      <c r="X825" s="3"/>
      <c r="Y825" s="3"/>
      <c r="Z825" s="3"/>
      <c r="AA825" s="3"/>
      <c r="AB825" s="3"/>
      <c r="AC825" s="3"/>
      <c r="AD825" s="3"/>
      <c r="AE825" s="3"/>
      <c r="AF825" s="3"/>
      <c r="AG825" s="3"/>
      <c r="AH825" s="3"/>
      <c r="AI825" s="3"/>
    </row>
    <row r="826" spans="1:35" ht="14.5" hidden="1" outlineLevel="1">
      <c r="A826" s="100" t="s">
        <v>0</v>
      </c>
      <c r="B826" s="101">
        <f t="shared" si="217"/>
        <v>0.36313766262775204</v>
      </c>
      <c r="C826" s="101">
        <f t="shared" si="217"/>
        <v>0.3307142130163111</v>
      </c>
      <c r="D826" s="101">
        <f t="shared" si="217"/>
        <v>0.32964808820208052</v>
      </c>
      <c r="E826" s="101">
        <f t="shared" si="217"/>
        <v>0.29736122332879111</v>
      </c>
      <c r="F826" s="101">
        <f t="shared" si="217"/>
        <v>0.25553073630894396</v>
      </c>
      <c r="G826" s="101">
        <f t="shared" si="217"/>
        <v>0.19825887462207034</v>
      </c>
      <c r="H826" s="101">
        <f t="shared" si="217"/>
        <v>0.13546031119216306</v>
      </c>
      <c r="I826" s="101">
        <f t="shared" si="217"/>
        <v>0.10360158508814792</v>
      </c>
      <c r="J826" s="101">
        <f t="shared" si="217"/>
        <v>8.3825623380599831E-2</v>
      </c>
      <c r="K826" s="101">
        <f t="shared" si="217"/>
        <v>7.5212530180189516E-2</v>
      </c>
      <c r="M826" s="32"/>
      <c r="N826" s="6"/>
      <c r="O826" s="1"/>
      <c r="P826" s="6"/>
      <c r="Q826" s="6"/>
      <c r="R826" s="1"/>
      <c r="S826" s="1"/>
      <c r="T826" s="1"/>
      <c r="U826" s="1"/>
      <c r="V826" s="1"/>
      <c r="W826" s="1"/>
      <c r="X826" s="3"/>
      <c r="Y826" s="3"/>
      <c r="Z826" s="3"/>
      <c r="AA826" s="3"/>
      <c r="AB826" s="3"/>
      <c r="AC826" s="3"/>
      <c r="AD826" s="3"/>
      <c r="AE826" s="3"/>
      <c r="AF826" s="3"/>
      <c r="AG826" s="3"/>
      <c r="AH826" s="3"/>
      <c r="AI826" s="3"/>
    </row>
    <row r="827" spans="1:35" ht="14.5" hidden="1" outlineLevel="1">
      <c r="A827" s="100" t="s">
        <v>1</v>
      </c>
      <c r="B827" s="101">
        <f t="shared" si="217"/>
        <v>0.10587466040506621</v>
      </c>
      <c r="C827" s="101">
        <f t="shared" si="217"/>
        <v>8.1323891542087814E-2</v>
      </c>
      <c r="D827" s="101">
        <f t="shared" si="217"/>
        <v>6.879918961284974E-2</v>
      </c>
      <c r="E827" s="101">
        <f t="shared" si="217"/>
        <v>5.4682595700483179E-2</v>
      </c>
      <c r="F827" s="101">
        <f t="shared" si="217"/>
        <v>4.2260402373083893E-2</v>
      </c>
      <c r="G827" s="101">
        <f t="shared" si="217"/>
        <v>2.9869962763827123E-2</v>
      </c>
      <c r="H827" s="101">
        <f t="shared" si="217"/>
        <v>1.8664556773803551E-2</v>
      </c>
      <c r="I827" s="101">
        <f t="shared" si="217"/>
        <v>1.303897803991406E-2</v>
      </c>
      <c r="J827" s="101">
        <f t="shared" si="217"/>
        <v>9.7750677131032849E-3</v>
      </c>
      <c r="K827" s="101">
        <f t="shared" si="217"/>
        <v>8.3210868598447892E-3</v>
      </c>
      <c r="M827" s="32"/>
      <c r="N827" s="6"/>
      <c r="O827" s="1"/>
      <c r="P827" s="6"/>
      <c r="Q827" s="6"/>
      <c r="R827" s="1"/>
      <c r="S827" s="1"/>
      <c r="T827" s="1"/>
      <c r="U827" s="1"/>
      <c r="V827" s="1"/>
      <c r="W827" s="1"/>
      <c r="X827" s="3"/>
      <c r="Y827" s="3"/>
      <c r="Z827" s="3"/>
      <c r="AA827" s="3"/>
      <c r="AB827" s="3"/>
      <c r="AC827" s="3"/>
      <c r="AD827" s="3"/>
      <c r="AE827" s="3"/>
      <c r="AF827" s="3"/>
      <c r="AG827" s="3"/>
      <c r="AH827" s="3"/>
      <c r="AI827" s="3"/>
    </row>
    <row r="828" spans="1:35" ht="14.5" hidden="1" outlineLevel="1">
      <c r="A828" s="100" t="s">
        <v>7</v>
      </c>
      <c r="B828" s="101">
        <f t="shared" si="217"/>
        <v>0.10169057518550054</v>
      </c>
      <c r="C828" s="101">
        <f t="shared" si="217"/>
        <v>0.11746350175417471</v>
      </c>
      <c r="D828" s="101">
        <f t="shared" si="217"/>
        <v>0.13501153006444622</v>
      </c>
      <c r="E828" s="101">
        <f t="shared" si="217"/>
        <v>0.13176778649446921</v>
      </c>
      <c r="F828" s="101">
        <f t="shared" si="217"/>
        <v>0.11917441380769282</v>
      </c>
      <c r="G828" s="101">
        <f t="shared" si="217"/>
        <v>9.1942093218008739E-2</v>
      </c>
      <c r="H828" s="101">
        <f t="shared" si="217"/>
        <v>6.0646325449450068E-2</v>
      </c>
      <c r="I828" s="101">
        <f t="shared" si="217"/>
        <v>4.3802375932090153E-2</v>
      </c>
      <c r="J828" s="101">
        <f t="shared" si="217"/>
        <v>3.2988445103288064E-2</v>
      </c>
      <c r="K828" s="101">
        <f t="shared" si="217"/>
        <v>2.7583099095636988E-2</v>
      </c>
      <c r="M828" s="32"/>
      <c r="N828" s="6"/>
      <c r="O828" s="1"/>
      <c r="P828" s="6"/>
      <c r="Q828" s="6"/>
      <c r="R828" s="1"/>
      <c r="S828" s="1"/>
      <c r="T828" s="1"/>
      <c r="U828" s="1"/>
      <c r="V828" s="1"/>
      <c r="W828" s="1"/>
      <c r="X828" s="3"/>
      <c r="Y828" s="3"/>
      <c r="Z828" s="3"/>
      <c r="AA828" s="3"/>
      <c r="AB828" s="3"/>
      <c r="AC828" s="3"/>
      <c r="AD828" s="3"/>
      <c r="AE828" s="3"/>
      <c r="AF828" s="3"/>
      <c r="AG828" s="3"/>
    </row>
    <row r="829" spans="1:35" ht="14.5" hidden="1" outlineLevel="1">
      <c r="A829" s="100" t="s">
        <v>8</v>
      </c>
      <c r="B829" s="101">
        <f t="shared" si="217"/>
        <v>0.11234218473719004</v>
      </c>
      <c r="C829" s="101">
        <f t="shared" si="217"/>
        <v>0.21835553547954853</v>
      </c>
      <c r="D829" s="101">
        <f t="shared" si="217"/>
        <v>0.33985580095742285</v>
      </c>
      <c r="E829" s="101">
        <f t="shared" si="217"/>
        <v>0.35817919534341658</v>
      </c>
      <c r="F829" s="101">
        <f t="shared" si="217"/>
        <v>0.3177178395286992</v>
      </c>
      <c r="G829" s="101">
        <f t="shared" si="217"/>
        <v>0.24018409486812667</v>
      </c>
      <c r="H829" s="101">
        <f t="shared" si="217"/>
        <v>0.15749607250679651</v>
      </c>
      <c r="I829" s="101">
        <f t="shared" si="217"/>
        <v>0.11408638316909613</v>
      </c>
      <c r="J829" s="101">
        <f t="shared" si="217"/>
        <v>8.5951922915446205E-2</v>
      </c>
      <c r="K829" s="101">
        <f t="shared" si="217"/>
        <v>7.0481833728502988E-2</v>
      </c>
      <c r="M829" s="32"/>
      <c r="N829" s="9" t="s">
        <v>9</v>
      </c>
      <c r="O829" s="1"/>
      <c r="P829" s="6"/>
      <c r="Q829" s="6"/>
      <c r="R829" s="1"/>
      <c r="S829" s="1"/>
      <c r="T829" s="1"/>
      <c r="U829" s="1"/>
      <c r="V829" s="1"/>
      <c r="W829" s="1"/>
      <c r="X829" s="3"/>
      <c r="Y829" s="3"/>
      <c r="Z829" s="3"/>
      <c r="AA829" s="3"/>
      <c r="AB829" s="3"/>
      <c r="AC829" s="3"/>
      <c r="AD829" s="3"/>
      <c r="AE829" s="3"/>
      <c r="AF829" s="3"/>
      <c r="AG829" s="3"/>
    </row>
    <row r="830" spans="1:35" ht="14.5" hidden="1" outlineLevel="1">
      <c r="A830" s="100" t="s">
        <v>89</v>
      </c>
      <c r="B830" s="101">
        <f>SUM(B820:B829)</f>
        <v>1.6679084492440466</v>
      </c>
      <c r="C830" s="101">
        <f t="shared" ref="C830:K830" si="218">SUM(C820:C829)</f>
        <v>2.0234001638837524</v>
      </c>
      <c r="D830" s="101">
        <f t="shared" si="218"/>
        <v>2.3331532084419999</v>
      </c>
      <c r="E830" s="101">
        <f t="shared" si="218"/>
        <v>2.1744482212525167</v>
      </c>
      <c r="F830" s="101">
        <f t="shared" si="218"/>
        <v>1.8428237479870049</v>
      </c>
      <c r="G830" s="101">
        <f t="shared" si="218"/>
        <v>1.3764874009082722</v>
      </c>
      <c r="H830" s="101">
        <f t="shared" si="218"/>
        <v>0.89391651366137359</v>
      </c>
      <c r="I830" s="101">
        <f t="shared" si="218"/>
        <v>0.64522271122920938</v>
      </c>
      <c r="J830" s="101">
        <f t="shared" si="218"/>
        <v>0.49187696297269701</v>
      </c>
      <c r="K830" s="101">
        <f t="shared" si="218"/>
        <v>0.41566036182188187</v>
      </c>
      <c r="M830" s="32"/>
      <c r="N830" s="9"/>
      <c r="O830" s="1"/>
      <c r="P830" s="6"/>
      <c r="Q830" s="6"/>
      <c r="R830" s="1"/>
      <c r="S830" s="1"/>
      <c r="T830" s="1"/>
      <c r="U830" s="1"/>
      <c r="V830" s="1"/>
      <c r="W830" s="1"/>
      <c r="X830" s="3"/>
      <c r="Y830" s="3"/>
      <c r="Z830" s="3"/>
      <c r="AA830" s="3"/>
      <c r="AB830" s="3"/>
      <c r="AC830" s="3"/>
      <c r="AD830" s="3"/>
      <c r="AE830" s="3"/>
      <c r="AF830" s="3"/>
      <c r="AG830" s="3"/>
    </row>
    <row r="831" spans="1:35" ht="14.5" hidden="1" outlineLevel="1">
      <c r="A831" s="79"/>
      <c r="B831" s="1"/>
      <c r="C831" s="1"/>
      <c r="D831" s="1"/>
      <c r="E831" s="1"/>
      <c r="F831" s="1"/>
      <c r="G831" s="1"/>
      <c r="H831" s="1"/>
      <c r="I831" s="1"/>
      <c r="J831" s="1"/>
      <c r="K831" s="1"/>
      <c r="M831" s="32"/>
      <c r="N831" s="9"/>
      <c r="O831" s="1"/>
      <c r="P831" s="6"/>
      <c r="Q831" s="6"/>
      <c r="R831" s="1"/>
      <c r="S831" s="1"/>
      <c r="T831" s="1"/>
      <c r="U831" s="1"/>
      <c r="V831" s="1"/>
      <c r="W831" s="1"/>
      <c r="X831" s="3"/>
      <c r="Y831" s="3"/>
      <c r="Z831" s="3"/>
      <c r="AA831" s="3"/>
      <c r="AB831" s="3"/>
      <c r="AC831" s="3"/>
      <c r="AD831" s="3"/>
      <c r="AE831" s="3"/>
      <c r="AF831" s="3"/>
      <c r="AG831" s="3"/>
    </row>
    <row r="832" spans="1:35" hidden="1" outlineLevel="1">
      <c r="A832" s="10" t="s">
        <v>128</v>
      </c>
      <c r="B832" s="6"/>
      <c r="C832" s="6"/>
      <c r="D832" s="6"/>
      <c r="E832" s="6"/>
      <c r="F832" s="6"/>
      <c r="G832" s="6"/>
      <c r="H832" s="6"/>
      <c r="I832" s="6"/>
      <c r="J832" s="9" t="s">
        <v>104</v>
      </c>
      <c r="K832" s="6"/>
      <c r="L832" s="55"/>
      <c r="M832" s="5"/>
      <c r="N832" s="5"/>
      <c r="O832" s="5"/>
      <c r="P832" s="5"/>
      <c r="Q832" s="5"/>
      <c r="R832" s="5"/>
      <c r="S832" s="5"/>
      <c r="T832" s="5"/>
    </row>
    <row r="833" spans="1:35" ht="14.5" hidden="1" outlineLevel="1">
      <c r="A833" s="23"/>
      <c r="B833" s="23">
        <v>2010</v>
      </c>
      <c r="C833" s="23">
        <v>2020</v>
      </c>
      <c r="D833" s="23">
        <v>2030</v>
      </c>
      <c r="E833" s="23">
        <v>2040</v>
      </c>
      <c r="F833" s="23">
        <v>2050</v>
      </c>
      <c r="G833" s="23">
        <v>2060</v>
      </c>
      <c r="H833" s="23">
        <v>2070</v>
      </c>
      <c r="I833" s="23">
        <v>2080</v>
      </c>
      <c r="J833" s="23">
        <v>2090</v>
      </c>
      <c r="K833" s="23">
        <v>2100</v>
      </c>
      <c r="M833" s="32"/>
      <c r="N833" s="56"/>
      <c r="O833" s="16"/>
      <c r="P833" s="56"/>
      <c r="Q833" s="56"/>
      <c r="R833" s="56"/>
      <c r="S833" s="56"/>
      <c r="T833" s="56"/>
      <c r="U833" s="56"/>
      <c r="V833" s="56"/>
      <c r="W833" s="57"/>
    </row>
    <row r="834" spans="1:35" ht="14.5" hidden="1" outlineLevel="1">
      <c r="A834" s="23" t="s">
        <v>5</v>
      </c>
      <c r="B834" s="89">
        <f>B$797*(B$789+B$790)*(B85/B$63)+B$798*B53*2*1000</f>
        <v>591.33477627578577</v>
      </c>
      <c r="C834" s="89">
        <f t="shared" ref="C834:K834" si="219">C$797*(C$789+C$790)*(C85/C$63)+C$798*C53*2*1000</f>
        <v>962.34247395715795</v>
      </c>
      <c r="D834" s="89">
        <f t="shared" si="219"/>
        <v>1696.7454193444876</v>
      </c>
      <c r="E834" s="89">
        <f t="shared" si="219"/>
        <v>3079.9062059158578</v>
      </c>
      <c r="F834" s="89">
        <f t="shared" si="219"/>
        <v>5275.999520679843</v>
      </c>
      <c r="G834" s="89">
        <f t="shared" si="219"/>
        <v>8342.7973925228507</v>
      </c>
      <c r="H834" s="89">
        <f t="shared" si="219"/>
        <v>12162.562150268424</v>
      </c>
      <c r="I834" s="89">
        <f t="shared" si="219"/>
        <v>16517.281160813265</v>
      </c>
      <c r="J834" s="89">
        <f t="shared" si="219"/>
        <v>21553.392147541137</v>
      </c>
      <c r="K834" s="89">
        <f t="shared" si="219"/>
        <v>27583.443662971189</v>
      </c>
      <c r="M834" s="32"/>
      <c r="N834" s="6"/>
      <c r="O834" s="1"/>
      <c r="P834" s="6"/>
      <c r="Q834" s="6"/>
      <c r="R834" s="1"/>
      <c r="S834" s="1"/>
      <c r="T834" s="1"/>
      <c r="U834" s="1"/>
      <c r="V834" s="1"/>
      <c r="W834" s="1"/>
      <c r="X834" s="3"/>
      <c r="Y834" s="3"/>
      <c r="Z834" s="3"/>
      <c r="AA834" s="3"/>
      <c r="AB834" s="3"/>
      <c r="AC834" s="3"/>
      <c r="AD834" s="3"/>
      <c r="AE834" s="3"/>
      <c r="AF834" s="3"/>
      <c r="AG834" s="3"/>
      <c r="AH834" s="3"/>
      <c r="AI834" s="3"/>
    </row>
    <row r="835" spans="1:35" ht="14.5" hidden="1" outlineLevel="1">
      <c r="A835" s="23" t="s">
        <v>6</v>
      </c>
      <c r="B835" s="89">
        <f t="shared" ref="B835:K835" si="220">B$797*(B$789+B$790)*(B86/B$63)+B$798*B54*2*1000</f>
        <v>3071.7348223204531</v>
      </c>
      <c r="C835" s="89">
        <f t="shared" si="220"/>
        <v>8764.2193323012216</v>
      </c>
      <c r="D835" s="89">
        <f t="shared" si="220"/>
        <v>14442.167572341112</v>
      </c>
      <c r="E835" s="89">
        <f t="shared" si="220"/>
        <v>18831.169586268737</v>
      </c>
      <c r="F835" s="89">
        <f t="shared" si="220"/>
        <v>22317.143831790614</v>
      </c>
      <c r="G835" s="89">
        <f t="shared" si="220"/>
        <v>25137.499100920533</v>
      </c>
      <c r="H835" s="89">
        <f t="shared" si="220"/>
        <v>27166.598318166627</v>
      </c>
      <c r="I835" s="89">
        <f t="shared" si="220"/>
        <v>28434.727978686311</v>
      </c>
      <c r="J835" s="89">
        <f t="shared" si="220"/>
        <v>28872.036775783621</v>
      </c>
      <c r="K835" s="89">
        <f t="shared" si="220"/>
        <v>28096.705158809225</v>
      </c>
      <c r="M835" s="32"/>
      <c r="N835" s="6"/>
      <c r="O835" s="1"/>
      <c r="P835" s="6"/>
      <c r="Q835" s="6"/>
      <c r="R835" s="1"/>
      <c r="S835" s="1"/>
      <c r="T835" s="1"/>
      <c r="U835" s="1"/>
      <c r="V835" s="1"/>
      <c r="W835" s="1"/>
      <c r="X835" s="3"/>
      <c r="Y835" s="3"/>
      <c r="Z835" s="3"/>
      <c r="AA835" s="3"/>
      <c r="AB835" s="3"/>
      <c r="AC835" s="3"/>
      <c r="AD835" s="3"/>
      <c r="AE835" s="3"/>
      <c r="AF835" s="3"/>
      <c r="AG835" s="3"/>
      <c r="AH835" s="3"/>
      <c r="AI835" s="3"/>
    </row>
    <row r="836" spans="1:35" ht="14.5" hidden="1" outlineLevel="1">
      <c r="A836" s="23" t="s">
        <v>11</v>
      </c>
      <c r="B836" s="89">
        <f t="shared" ref="B836:K836" si="221">B$797*(B$789+B$790)*(B87/B$63)+B$798*B55*2*1000</f>
        <v>4742.058588784751</v>
      </c>
      <c r="C836" s="89">
        <f t="shared" si="221"/>
        <v>6843.3170217633333</v>
      </c>
      <c r="D836" s="89">
        <f t="shared" si="221"/>
        <v>9552.8664043952722</v>
      </c>
      <c r="E836" s="89">
        <f t="shared" si="221"/>
        <v>12933.26088342935</v>
      </c>
      <c r="F836" s="89">
        <f t="shared" si="221"/>
        <v>16781.710948346521</v>
      </c>
      <c r="G836" s="89">
        <f t="shared" si="221"/>
        <v>21208.239667976788</v>
      </c>
      <c r="H836" s="89">
        <f t="shared" si="221"/>
        <v>26238.361972376802</v>
      </c>
      <c r="I836" s="89">
        <f t="shared" si="221"/>
        <v>31748.06935285333</v>
      </c>
      <c r="J836" s="89">
        <f t="shared" si="221"/>
        <v>37796.448719263615</v>
      </c>
      <c r="K836" s="89">
        <f t="shared" si="221"/>
        <v>44447.672632509224</v>
      </c>
      <c r="M836" s="32"/>
      <c r="N836" s="6"/>
      <c r="O836" s="1"/>
      <c r="P836" s="6"/>
      <c r="Q836" s="6"/>
      <c r="R836" s="1"/>
      <c r="S836" s="1"/>
      <c r="T836" s="1"/>
      <c r="U836" s="1"/>
      <c r="V836" s="1"/>
      <c r="W836" s="1"/>
      <c r="X836" s="3"/>
      <c r="Y836" s="3"/>
      <c r="Z836" s="3"/>
      <c r="AA836" s="3"/>
      <c r="AB836" s="3"/>
      <c r="AC836" s="3"/>
      <c r="AD836" s="3"/>
      <c r="AE836" s="3"/>
      <c r="AF836" s="3"/>
      <c r="AG836" s="3"/>
      <c r="AH836" s="3"/>
      <c r="AI836" s="3"/>
    </row>
    <row r="837" spans="1:35" ht="14.5" hidden="1" outlineLevel="1">
      <c r="A837" s="23" t="s">
        <v>2</v>
      </c>
      <c r="B837" s="89">
        <f t="shared" ref="B837:K837" si="222">B$797*(B$789+B$790)*(B88/B$63)+B$798*B56*2*1000</f>
        <v>1021.8292214307498</v>
      </c>
      <c r="C837" s="89">
        <f t="shared" si="222"/>
        <v>1761.6291789593336</v>
      </c>
      <c r="D837" s="89">
        <f t="shared" si="222"/>
        <v>2490.4030280973625</v>
      </c>
      <c r="E837" s="89">
        <f t="shared" si="222"/>
        <v>3042.3089923519947</v>
      </c>
      <c r="F837" s="89">
        <f t="shared" si="222"/>
        <v>3502.3222908320358</v>
      </c>
      <c r="G837" s="89">
        <f t="shared" si="222"/>
        <v>4066.2158831237825</v>
      </c>
      <c r="H837" s="89">
        <f t="shared" si="222"/>
        <v>4754.2798482791404</v>
      </c>
      <c r="I837" s="89">
        <f t="shared" si="222"/>
        <v>5469.0472729191088</v>
      </c>
      <c r="J837" s="89">
        <f t="shared" si="222"/>
        <v>6145.3993743091878</v>
      </c>
      <c r="K837" s="89">
        <f t="shared" si="222"/>
        <v>6750.4741645692238</v>
      </c>
      <c r="M837" s="32"/>
      <c r="N837" s="6"/>
      <c r="O837" s="1"/>
      <c r="P837" s="6"/>
      <c r="Q837" s="6"/>
      <c r="R837" s="1"/>
      <c r="S837" s="1"/>
      <c r="T837" s="1"/>
      <c r="U837" s="1"/>
      <c r="V837" s="1"/>
      <c r="W837" s="1"/>
      <c r="X837" s="3"/>
      <c r="Y837" s="3"/>
      <c r="Z837" s="3"/>
      <c r="AA837" s="3"/>
      <c r="AB837" s="3"/>
      <c r="AC837" s="3"/>
      <c r="AD837" s="3"/>
      <c r="AE837" s="3"/>
      <c r="AF837" s="3"/>
      <c r="AG837" s="3"/>
      <c r="AH837" s="3"/>
      <c r="AI837" s="3"/>
    </row>
    <row r="838" spans="1:35" ht="14.5" hidden="1" outlineLevel="1">
      <c r="A838" s="23" t="s">
        <v>3</v>
      </c>
      <c r="B838" s="89">
        <f t="shared" ref="B838:K838" si="223">B$797*(B$789+B$790)*(B89/B$63)+B$798*B57*2*1000</f>
        <v>1753.0546349983842</v>
      </c>
      <c r="C838" s="89">
        <f t="shared" si="223"/>
        <v>2758.4396016349101</v>
      </c>
      <c r="D838" s="89">
        <f t="shared" si="223"/>
        <v>3826.8599052089926</v>
      </c>
      <c r="E838" s="89">
        <f t="shared" si="223"/>
        <v>5192.945847786189</v>
      </c>
      <c r="F838" s="89">
        <f t="shared" si="223"/>
        <v>6783.4226784288858</v>
      </c>
      <c r="G838" s="89">
        <f t="shared" si="223"/>
        <v>8365.9048209907887</v>
      </c>
      <c r="H838" s="89">
        <f t="shared" si="223"/>
        <v>10014.850649884667</v>
      </c>
      <c r="I838" s="89">
        <f t="shared" si="223"/>
        <v>11770.317083113334</v>
      </c>
      <c r="J838" s="89">
        <f t="shared" si="223"/>
        <v>13460.117697043614</v>
      </c>
      <c r="K838" s="89">
        <f t="shared" si="223"/>
        <v>14818.502524749221</v>
      </c>
      <c r="M838" s="32"/>
      <c r="N838" s="6"/>
      <c r="O838" s="1"/>
      <c r="P838" s="6"/>
      <c r="Q838" s="6"/>
      <c r="R838" s="1"/>
      <c r="S838" s="1"/>
      <c r="T838" s="1"/>
      <c r="U838" s="1"/>
      <c r="V838" s="1"/>
      <c r="W838" s="1"/>
      <c r="X838" s="3"/>
      <c r="Y838" s="3"/>
      <c r="Z838" s="3"/>
      <c r="AA838" s="3"/>
      <c r="AB838" s="3"/>
      <c r="AC838" s="3"/>
      <c r="AD838" s="3"/>
      <c r="AE838" s="3"/>
      <c r="AF838" s="3"/>
      <c r="AG838" s="3"/>
      <c r="AH838" s="3"/>
      <c r="AI838" s="3"/>
    </row>
    <row r="839" spans="1:35" ht="14.5" hidden="1" outlineLevel="1">
      <c r="A839" s="23" t="s">
        <v>4</v>
      </c>
      <c r="B839" s="89">
        <f t="shared" ref="B839:K839" si="224">B$797*(B$789+B$790)*(B90/B$63)+B$798*B58*2*1000</f>
        <v>1080.0035156015019</v>
      </c>
      <c r="C839" s="89">
        <f t="shared" si="224"/>
        <v>1628.0621790646596</v>
      </c>
      <c r="D839" s="89">
        <f t="shared" si="224"/>
        <v>2401.6118116711309</v>
      </c>
      <c r="E839" s="89">
        <f t="shared" si="224"/>
        <v>3510.0234571144852</v>
      </c>
      <c r="F839" s="89">
        <f t="shared" si="224"/>
        <v>4796.930794930483</v>
      </c>
      <c r="G839" s="89">
        <f t="shared" si="224"/>
        <v>6177.9268887764547</v>
      </c>
      <c r="H839" s="89">
        <f t="shared" si="224"/>
        <v>7697.0755274897028</v>
      </c>
      <c r="I839" s="89">
        <f t="shared" si="224"/>
        <v>9443.3225241382552</v>
      </c>
      <c r="J839" s="89">
        <f t="shared" si="224"/>
        <v>11405.255008687982</v>
      </c>
      <c r="K839" s="89">
        <f t="shared" si="224"/>
        <v>13432.11375620563</v>
      </c>
      <c r="M839" s="32"/>
      <c r="N839" s="6"/>
      <c r="O839" s="1"/>
      <c r="P839" s="6"/>
      <c r="Q839" s="6"/>
      <c r="R839" s="1"/>
      <c r="S839" s="1"/>
      <c r="T839" s="1"/>
      <c r="U839" s="1"/>
      <c r="V839" s="1"/>
      <c r="W839" s="1"/>
      <c r="X839" s="3"/>
      <c r="Y839" s="3"/>
      <c r="Z839" s="3"/>
      <c r="AA839" s="3"/>
      <c r="AB839" s="3"/>
      <c r="AC839" s="3"/>
      <c r="AD839" s="3"/>
      <c r="AE839" s="3"/>
      <c r="AF839" s="3"/>
      <c r="AG839" s="3"/>
      <c r="AH839" s="3"/>
      <c r="AI839" s="3"/>
    </row>
    <row r="840" spans="1:35" ht="14.5" hidden="1" outlineLevel="1">
      <c r="A840" s="23" t="s">
        <v>0</v>
      </c>
      <c r="B840" s="89">
        <f t="shared" ref="B840:K840" si="225">B$797*(B$789+B$790)*(B91/B$63)+B$798*B59*2*1000</f>
        <v>4271.0714402986123</v>
      </c>
      <c r="C840" s="89">
        <f t="shared" si="225"/>
        <v>5830.522833772</v>
      </c>
      <c r="D840" s="89">
        <f t="shared" si="225"/>
        <v>7749.4327961330227</v>
      </c>
      <c r="E840" s="89">
        <f t="shared" si="225"/>
        <v>10385.886603758994</v>
      </c>
      <c r="F840" s="89">
        <f t="shared" si="225"/>
        <v>13697.680690459028</v>
      </c>
      <c r="G840" s="89">
        <f t="shared" si="225"/>
        <v>17786.796507797728</v>
      </c>
      <c r="H840" s="89">
        <f t="shared" si="225"/>
        <v>22841.220554119285</v>
      </c>
      <c r="I840" s="89">
        <f t="shared" si="225"/>
        <v>28874.34668795333</v>
      </c>
      <c r="J840" s="89">
        <f t="shared" si="225"/>
        <v>35765.271466983613</v>
      </c>
      <c r="K840" s="89">
        <f t="shared" si="225"/>
        <v>43419.035183769221</v>
      </c>
      <c r="M840" s="32"/>
      <c r="N840" s="6"/>
      <c r="O840" s="1"/>
      <c r="P840" s="6"/>
      <c r="Q840" s="6"/>
      <c r="R840" s="1"/>
      <c r="S840" s="1"/>
      <c r="T840" s="1"/>
      <c r="U840" s="1"/>
      <c r="V840" s="1"/>
      <c r="W840" s="1"/>
      <c r="X840" s="3"/>
      <c r="Y840" s="3"/>
      <c r="Z840" s="3"/>
      <c r="AA840" s="3"/>
      <c r="AB840" s="3"/>
      <c r="AC840" s="3"/>
      <c r="AD840" s="3"/>
      <c r="AE840" s="3"/>
      <c r="AF840" s="3"/>
      <c r="AG840" s="3"/>
      <c r="AH840" s="3"/>
      <c r="AI840" s="3"/>
    </row>
    <row r="841" spans="1:35" ht="14.5" hidden="1" outlineLevel="1">
      <c r="A841" s="23" t="s">
        <v>1</v>
      </c>
      <c r="B841" s="89">
        <f t="shared" ref="B841:K841" si="226">B$797*(B$789+B$790)*(B92/B$63)+B$798*B60*2*1000</f>
        <v>1328.2183168026122</v>
      </c>
      <c r="C841" s="89">
        <f t="shared" si="226"/>
        <v>1472.2379936120003</v>
      </c>
      <c r="D841" s="89">
        <f t="shared" si="226"/>
        <v>1636.5420410930217</v>
      </c>
      <c r="E841" s="89">
        <f t="shared" si="226"/>
        <v>1921.4045544989958</v>
      </c>
      <c r="F841" s="89">
        <f t="shared" si="226"/>
        <v>2278.2150123990264</v>
      </c>
      <c r="G841" s="89">
        <f t="shared" si="226"/>
        <v>2696.1803044377239</v>
      </c>
      <c r="H841" s="89">
        <f t="shared" si="226"/>
        <v>3164.3516726592834</v>
      </c>
      <c r="I841" s="89">
        <f t="shared" si="226"/>
        <v>3649.7163602933315</v>
      </c>
      <c r="J841" s="89">
        <f t="shared" si="226"/>
        <v>4183.4173419836143</v>
      </c>
      <c r="K841" s="89">
        <f t="shared" si="226"/>
        <v>4805.7758687692231</v>
      </c>
      <c r="M841" s="32"/>
      <c r="N841" s="6"/>
      <c r="O841" s="1"/>
      <c r="P841" s="6"/>
      <c r="Q841" s="6"/>
      <c r="R841" s="1"/>
      <c r="S841" s="1"/>
      <c r="T841" s="1"/>
      <c r="U841" s="1"/>
      <c r="V841" s="1"/>
      <c r="W841" s="1"/>
      <c r="X841" s="3"/>
      <c r="Y841" s="3"/>
      <c r="Z841" s="3"/>
      <c r="AA841" s="3"/>
      <c r="AB841" s="3"/>
      <c r="AC841" s="3"/>
      <c r="AD841" s="3"/>
      <c r="AE841" s="3"/>
      <c r="AF841" s="3"/>
      <c r="AG841" s="3"/>
      <c r="AH841" s="3"/>
      <c r="AI841" s="3"/>
    </row>
    <row r="842" spans="1:35" ht="14.5" hidden="1" outlineLevel="1">
      <c r="A842" s="23" t="s">
        <v>7</v>
      </c>
      <c r="B842" s="89">
        <f t="shared" ref="B842:K842" si="227">B$797*(B$789+B$790)*(B93/B$63)+B$798*B61*2*1000</f>
        <v>1336.2040875876567</v>
      </c>
      <c r="C842" s="89">
        <f t="shared" si="227"/>
        <v>2126.705503066275</v>
      </c>
      <c r="D842" s="89">
        <f t="shared" si="227"/>
        <v>3198.4020562003061</v>
      </c>
      <c r="E842" s="89">
        <f t="shared" si="227"/>
        <v>4615.6226805276892</v>
      </c>
      <c r="F842" s="89">
        <f t="shared" si="227"/>
        <v>6402.1474216995657</v>
      </c>
      <c r="G842" s="89">
        <f t="shared" si="227"/>
        <v>8265.4199276509371</v>
      </c>
      <c r="H842" s="89">
        <f t="shared" si="227"/>
        <v>10243.240269507938</v>
      </c>
      <c r="I842" s="89">
        <f t="shared" si="227"/>
        <v>12218.322816593334</v>
      </c>
      <c r="J842" s="89">
        <f t="shared" si="227"/>
        <v>14083.700896603614</v>
      </c>
      <c r="K842" s="89">
        <f t="shared" si="227"/>
        <v>15924.822438409219</v>
      </c>
      <c r="M842" s="32"/>
      <c r="N842" s="6"/>
      <c r="O842" s="1"/>
      <c r="P842" s="6"/>
      <c r="Q842" s="6"/>
      <c r="R842" s="1"/>
      <c r="S842" s="1"/>
      <c r="T842" s="1"/>
      <c r="U842" s="1"/>
      <c r="V842" s="1"/>
      <c r="W842" s="1"/>
      <c r="X842" s="3"/>
      <c r="Y842" s="3"/>
      <c r="Z842" s="3"/>
      <c r="AA842" s="3"/>
      <c r="AB842" s="3"/>
      <c r="AC842" s="3"/>
      <c r="AD842" s="3"/>
      <c r="AE842" s="3"/>
      <c r="AF842" s="3"/>
      <c r="AG842" s="3"/>
    </row>
    <row r="843" spans="1:35" ht="14.5" hidden="1" outlineLevel="1">
      <c r="A843" s="23" t="s">
        <v>8</v>
      </c>
      <c r="B843" s="89">
        <f t="shared" ref="B843:K843" si="228">B$797*(B$789+B$790)*(B94/B$63)+B$798*B62*2*1000</f>
        <v>1475.4825274254499</v>
      </c>
      <c r="C843" s="89">
        <f t="shared" si="228"/>
        <v>3897.8651067270425</v>
      </c>
      <c r="D843" s="89">
        <f t="shared" si="228"/>
        <v>8002.8349534564195</v>
      </c>
      <c r="E843" s="89">
        <f t="shared" si="228"/>
        <v>12515.143243312335</v>
      </c>
      <c r="F843" s="89">
        <f t="shared" si="228"/>
        <v>17035.838422890556</v>
      </c>
      <c r="G843" s="89">
        <f t="shared" si="228"/>
        <v>21554.141262699744</v>
      </c>
      <c r="H843" s="89">
        <f t="shared" si="228"/>
        <v>26563.643564426151</v>
      </c>
      <c r="I843" s="89">
        <f t="shared" si="228"/>
        <v>31794.703822893331</v>
      </c>
      <c r="J843" s="89">
        <f t="shared" si="228"/>
        <v>36672.117892783615</v>
      </c>
      <c r="K843" s="89">
        <f t="shared" si="228"/>
        <v>40688.228375569219</v>
      </c>
      <c r="M843" s="32"/>
      <c r="N843" s="9" t="s">
        <v>9</v>
      </c>
      <c r="O843" s="1"/>
      <c r="P843" s="6"/>
      <c r="Q843" s="6"/>
      <c r="R843" s="1"/>
      <c r="S843" s="1"/>
      <c r="T843" s="1"/>
      <c r="U843" s="1"/>
      <c r="V843" s="1"/>
      <c r="W843" s="1"/>
      <c r="X843" s="3"/>
      <c r="Y843" s="3"/>
      <c r="Z843" s="3"/>
      <c r="AA843" s="3"/>
      <c r="AB843" s="3"/>
      <c r="AC843" s="3"/>
      <c r="AD843" s="3"/>
      <c r="AE843" s="3"/>
      <c r="AF843" s="3"/>
      <c r="AG843" s="3"/>
    </row>
    <row r="844" spans="1:35" ht="14.5" hidden="1" outlineLevel="1">
      <c r="A844" s="23" t="s">
        <v>89</v>
      </c>
      <c r="B844" s="89">
        <f>SUM(B834:B843)</f>
        <v>20670.991931525954</v>
      </c>
      <c r="C844" s="89">
        <f t="shared" ref="C844:K844" si="229">SUM(C834:C843)</f>
        <v>36045.341224857933</v>
      </c>
      <c r="D844" s="89">
        <f t="shared" si="229"/>
        <v>54997.865987941128</v>
      </c>
      <c r="E844" s="89">
        <f t="shared" si="229"/>
        <v>76027.672054964627</v>
      </c>
      <c r="F844" s="89">
        <f t="shared" si="229"/>
        <v>98871.411612456577</v>
      </c>
      <c r="G844" s="89">
        <f t="shared" si="229"/>
        <v>123601.12175689732</v>
      </c>
      <c r="H844" s="89">
        <f t="shared" si="229"/>
        <v>150846.184527178</v>
      </c>
      <c r="I844" s="89">
        <f t="shared" si="229"/>
        <v>179919.85506025693</v>
      </c>
      <c r="J844" s="89">
        <f t="shared" si="229"/>
        <v>209937.15732098359</v>
      </c>
      <c r="K844" s="89">
        <f t="shared" si="229"/>
        <v>239966.77376633059</v>
      </c>
      <c r="M844" s="32"/>
      <c r="N844" s="9"/>
      <c r="O844" s="1"/>
      <c r="P844" s="6"/>
      <c r="Q844" s="6"/>
      <c r="R844" s="1"/>
      <c r="S844" s="1"/>
      <c r="T844" s="1"/>
      <c r="U844" s="1"/>
      <c r="V844" s="1"/>
      <c r="W844" s="1"/>
      <c r="X844" s="3"/>
      <c r="Y844" s="3"/>
      <c r="Z844" s="3"/>
      <c r="AA844" s="3"/>
      <c r="AB844" s="3"/>
      <c r="AC844" s="3"/>
      <c r="AD844" s="3"/>
      <c r="AE844" s="3"/>
      <c r="AF844" s="3"/>
      <c r="AG844" s="3"/>
    </row>
    <row r="845" spans="1:35" ht="14.5" hidden="1" outlineLevel="1">
      <c r="A845" s="32"/>
      <c r="B845" s="5"/>
      <c r="C845" s="5"/>
      <c r="D845" s="5"/>
      <c r="E845" s="5"/>
      <c r="F845" s="5"/>
      <c r="G845" s="5"/>
      <c r="H845" s="5"/>
      <c r="I845" s="5"/>
      <c r="J845" s="5"/>
      <c r="K845" s="5"/>
      <c r="L845" s="5"/>
      <c r="M845" s="10" t="s">
        <v>9</v>
      </c>
      <c r="N845" s="5"/>
      <c r="O845" s="5"/>
      <c r="P845" s="5"/>
      <c r="Q845" s="5"/>
      <c r="R845" s="5"/>
      <c r="S845" s="5"/>
      <c r="T845" s="5"/>
    </row>
    <row r="846" spans="1:35" hidden="1" outlineLevel="1">
      <c r="A846" s="10" t="s">
        <v>129</v>
      </c>
      <c r="B846" s="6"/>
      <c r="C846" s="6"/>
      <c r="D846" s="6"/>
      <c r="E846" s="6"/>
      <c r="F846" s="6"/>
      <c r="G846" s="6"/>
      <c r="H846" s="6"/>
      <c r="I846" s="6"/>
      <c r="J846" s="9" t="s">
        <v>102</v>
      </c>
      <c r="K846" s="6"/>
      <c r="L846" s="55"/>
      <c r="M846" s="5"/>
      <c r="N846" s="5"/>
      <c r="O846" s="5"/>
      <c r="P846" s="5"/>
      <c r="Q846" s="5"/>
      <c r="R846" s="5"/>
      <c r="S846" s="5"/>
      <c r="T846" s="5"/>
    </row>
    <row r="847" spans="1:35" ht="14.5" hidden="1" outlineLevel="1">
      <c r="A847" s="21"/>
      <c r="B847" s="21">
        <v>2010</v>
      </c>
      <c r="C847" s="21">
        <v>2020</v>
      </c>
      <c r="D847" s="21">
        <v>2030</v>
      </c>
      <c r="E847" s="21">
        <v>2040</v>
      </c>
      <c r="F847" s="21">
        <v>2050</v>
      </c>
      <c r="G847" s="21">
        <v>2060</v>
      </c>
      <c r="H847" s="21">
        <v>2070</v>
      </c>
      <c r="I847" s="21">
        <v>2080</v>
      </c>
      <c r="J847" s="21">
        <v>2090</v>
      </c>
      <c r="K847" s="21">
        <v>2100</v>
      </c>
      <c r="M847" s="32"/>
      <c r="N847" s="56"/>
      <c r="O847" s="16"/>
      <c r="P847" s="56"/>
      <c r="Q847" s="56"/>
      <c r="R847" s="56"/>
      <c r="S847" s="56"/>
      <c r="T847" s="56"/>
      <c r="U847" s="56"/>
      <c r="V847" s="56"/>
      <c r="W847" s="57"/>
    </row>
    <row r="848" spans="1:35" ht="14.5" hidden="1" outlineLevel="1">
      <c r="A848" s="21" t="s">
        <v>89</v>
      </c>
      <c r="B848" s="94">
        <f>'[4]Bulk data'!$L$46</f>
        <v>9.1150651499169954E-5</v>
      </c>
      <c r="C848" s="87">
        <f>'[4]Bulk data'!$L$51</f>
        <v>7.9558365406690772E-5</v>
      </c>
      <c r="D848" s="87">
        <f>'[4]Bulk data'!$L$52</f>
        <v>6.8398748676508773E-5</v>
      </c>
      <c r="E848" s="87">
        <f>'[4]Bulk data'!$L$53</f>
        <v>5.8804486449626851E-5</v>
      </c>
      <c r="F848" s="87">
        <f>'[4]Bulk data'!$L$54</f>
        <v>5.0556007142159485E-5</v>
      </c>
      <c r="G848" s="87">
        <f>'[4]Bulk data'!$L$55</f>
        <v>4.3464538379185169E-5</v>
      </c>
      <c r="H848" s="87">
        <f>'[4]Bulk data'!$L$56</f>
        <v>3.793149376719594E-5</v>
      </c>
      <c r="I848" s="87">
        <f>'[4]Bulk data'!$L$56</f>
        <v>3.793149376719594E-5</v>
      </c>
      <c r="J848" s="87">
        <f>'[4]Bulk data'!$L$58</f>
        <v>2.9331606563423577E-5</v>
      </c>
      <c r="K848" s="87">
        <f>'[4]Bulk data'!$L$59</f>
        <v>2.5989935810495397E-5</v>
      </c>
      <c r="M848" s="32"/>
      <c r="N848" s="6"/>
      <c r="O848" s="1"/>
      <c r="P848" s="6"/>
      <c r="Q848" s="6"/>
      <c r="R848" s="1"/>
      <c r="S848" s="1"/>
      <c r="T848" s="1"/>
      <c r="U848" s="1"/>
      <c r="V848" s="1"/>
      <c r="W848" s="1"/>
      <c r="X848" s="3"/>
      <c r="Y848" s="3"/>
      <c r="Z848" s="3"/>
      <c r="AA848" s="3"/>
      <c r="AB848" s="3"/>
      <c r="AC848" s="3"/>
      <c r="AD848" s="3"/>
      <c r="AE848" s="3"/>
      <c r="AF848" s="3"/>
      <c r="AG848" s="3"/>
    </row>
    <row r="849" spans="1:35" ht="14.5" hidden="1" outlineLevel="1">
      <c r="A849" s="79"/>
      <c r="B849" s="86"/>
      <c r="C849" s="2"/>
      <c r="D849" s="2"/>
      <c r="E849" s="2"/>
      <c r="F849" s="2"/>
      <c r="G849" s="2"/>
      <c r="H849" s="2"/>
      <c r="I849" s="2"/>
      <c r="J849" s="2"/>
      <c r="K849" s="2"/>
      <c r="M849" s="32"/>
      <c r="N849" s="6"/>
      <c r="O849" s="1"/>
      <c r="P849" s="6"/>
      <c r="Q849" s="6"/>
      <c r="R849" s="1"/>
      <c r="S849" s="1"/>
      <c r="T849" s="1"/>
      <c r="U849" s="1"/>
      <c r="V849" s="1"/>
      <c r="W849" s="1"/>
      <c r="X849" s="3"/>
      <c r="Y849" s="3"/>
      <c r="Z849" s="3"/>
      <c r="AA849" s="3"/>
      <c r="AB849" s="3"/>
      <c r="AC849" s="3"/>
      <c r="AD849" s="3"/>
      <c r="AE849" s="3"/>
      <c r="AF849" s="3"/>
      <c r="AG849" s="3"/>
    </row>
    <row r="850" spans="1:35" hidden="1" outlineLevel="1">
      <c r="A850" s="10" t="s">
        <v>130</v>
      </c>
      <c r="B850" s="6"/>
      <c r="C850" s="6"/>
      <c r="D850" s="6"/>
      <c r="E850" s="6"/>
      <c r="F850" s="6"/>
      <c r="G850" s="6"/>
      <c r="H850" s="6"/>
      <c r="I850" s="6"/>
      <c r="J850" s="9" t="s">
        <v>101</v>
      </c>
      <c r="K850" s="6"/>
      <c r="L850" s="55"/>
      <c r="M850" s="5"/>
      <c r="N850" s="5"/>
      <c r="O850" s="5"/>
      <c r="P850" s="5"/>
      <c r="Q850" s="5"/>
      <c r="R850" s="5"/>
      <c r="S850" s="5"/>
      <c r="T850" s="5"/>
    </row>
    <row r="851" spans="1:35" ht="14.5" hidden="1" outlineLevel="1">
      <c r="A851" s="20"/>
      <c r="B851" s="100">
        <v>2010</v>
      </c>
      <c r="C851" s="100">
        <v>2020</v>
      </c>
      <c r="D851" s="100">
        <v>2030</v>
      </c>
      <c r="E851" s="100">
        <v>2040</v>
      </c>
      <c r="F851" s="100">
        <v>2050</v>
      </c>
      <c r="G851" s="100">
        <v>2060</v>
      </c>
      <c r="H851" s="100">
        <v>2070</v>
      </c>
      <c r="I851" s="100">
        <v>2080</v>
      </c>
      <c r="J851" s="100">
        <v>2090</v>
      </c>
      <c r="K851" s="100">
        <v>2100</v>
      </c>
      <c r="M851" s="32"/>
      <c r="N851" s="56"/>
      <c r="O851" s="16"/>
      <c r="P851" s="56"/>
      <c r="Q851" s="56"/>
      <c r="R851" s="56"/>
      <c r="S851" s="56"/>
      <c r="T851" s="56"/>
      <c r="U851" s="56"/>
      <c r="V851" s="56"/>
      <c r="W851" s="57"/>
    </row>
    <row r="852" spans="1:35" ht="14.5" hidden="1" outlineLevel="1">
      <c r="A852" s="100" t="s">
        <v>5</v>
      </c>
      <c r="B852" s="101">
        <f>B$848*B834</f>
        <v>5.3900550111653782E-2</v>
      </c>
      <c r="C852" s="101">
        <f t="shared" ref="C852:K852" si="230">C$848*C834</f>
        <v>7.6562394189462368E-2</v>
      </c>
      <c r="D852" s="101">
        <f t="shared" si="230"/>
        <v>0.11605526350576109</v>
      </c>
      <c r="E852" s="101">
        <f t="shared" si="230"/>
        <v>0.18111230275190071</v>
      </c>
      <c r="F852" s="101">
        <f t="shared" si="230"/>
        <v>0.26673346944952014</v>
      </c>
      <c r="G852" s="101">
        <f t="shared" si="230"/>
        <v>0.36261583745707537</v>
      </c>
      <c r="H852" s="101">
        <f t="shared" si="230"/>
        <v>0.46134415039603999</v>
      </c>
      <c r="I852" s="101">
        <f t="shared" si="230"/>
        <v>0.62652514740241128</v>
      </c>
      <c r="J852" s="101">
        <f t="shared" si="230"/>
        <v>0.63219561857885986</v>
      </c>
      <c r="K852" s="101">
        <f t="shared" si="230"/>
        <v>0.71689193023303721</v>
      </c>
      <c r="M852" s="32"/>
      <c r="N852" s="6"/>
      <c r="O852" s="1"/>
      <c r="P852" s="6"/>
      <c r="Q852" s="6"/>
      <c r="R852" s="1"/>
      <c r="S852" s="1"/>
      <c r="T852" s="1"/>
      <c r="U852" s="1"/>
      <c r="V852" s="1"/>
      <c r="W852" s="1"/>
      <c r="X852" s="3"/>
      <c r="Y852" s="3"/>
      <c r="Z852" s="3"/>
      <c r="AA852" s="3"/>
      <c r="AB852" s="3"/>
      <c r="AC852" s="3"/>
      <c r="AD852" s="3"/>
      <c r="AE852" s="3"/>
      <c r="AF852" s="3"/>
      <c r="AG852" s="3"/>
      <c r="AH852" s="3"/>
      <c r="AI852" s="3"/>
    </row>
    <row r="853" spans="1:35" ht="14.5" hidden="1" outlineLevel="1">
      <c r="A853" s="100" t="s">
        <v>6</v>
      </c>
      <c r="B853" s="101">
        <f t="shared" ref="B853:K861" si="231">B$848*B835</f>
        <v>0.27999063028719634</v>
      </c>
      <c r="C853" s="101">
        <f t="shared" si="231"/>
        <v>0.69726696414360401</v>
      </c>
      <c r="D853" s="101">
        <f t="shared" si="231"/>
        <v>0.9878261901245845</v>
      </c>
      <c r="E853" s="101">
        <f t="shared" si="231"/>
        <v>1.1073572567663652</v>
      </c>
      <c r="F853" s="101">
        <f t="shared" si="231"/>
        <v>1.1282656829526068</v>
      </c>
      <c r="G853" s="101">
        <f t="shared" si="231"/>
        <v>1.0925897944286931</v>
      </c>
      <c r="H853" s="101">
        <f t="shared" si="231"/>
        <v>1.0304696547814531</v>
      </c>
      <c r="I853" s="101">
        <f t="shared" si="231"/>
        <v>1.0785717070954519</v>
      </c>
      <c r="J853" s="101">
        <f t="shared" si="231"/>
        <v>0.84686322339198172</v>
      </c>
      <c r="K853" s="101">
        <f t="shared" si="231"/>
        <v>0.73023156356386665</v>
      </c>
      <c r="M853" s="32"/>
      <c r="N853" s="6"/>
      <c r="O853" s="1"/>
      <c r="P853" s="6"/>
      <c r="Q853" s="6"/>
      <c r="R853" s="1"/>
      <c r="S853" s="1"/>
      <c r="T853" s="1"/>
      <c r="U853" s="1"/>
      <c r="V853" s="1"/>
      <c r="W853" s="1"/>
      <c r="X853" s="3"/>
      <c r="Y853" s="3"/>
      <c r="Z853" s="3"/>
      <c r="AA853" s="3"/>
      <c r="AB853" s="3"/>
      <c r="AC853" s="3"/>
      <c r="AD853" s="3"/>
      <c r="AE853" s="3"/>
      <c r="AF853" s="3"/>
      <c r="AG853" s="3"/>
      <c r="AH853" s="3"/>
      <c r="AI853" s="3"/>
    </row>
    <row r="854" spans="1:35" ht="14.5" hidden="1" outlineLevel="1">
      <c r="A854" s="100" t="s">
        <v>11</v>
      </c>
      <c r="B854" s="101">
        <f t="shared" si="231"/>
        <v>0.4322417298149645</v>
      </c>
      <c r="C854" s="101">
        <f t="shared" si="231"/>
        <v>0.54444311621127406</v>
      </c>
      <c r="D854" s="101">
        <f t="shared" si="231"/>
        <v>0.65340410833449625</v>
      </c>
      <c r="E854" s="101">
        <f t="shared" si="231"/>
        <v>0.76053376436911024</v>
      </c>
      <c r="F854" s="101">
        <f t="shared" si="231"/>
        <v>0.84841629856226275</v>
      </c>
      <c r="G854" s="101">
        <f t="shared" si="231"/>
        <v>0.92180634700373443</v>
      </c>
      <c r="H854" s="101">
        <f t="shared" si="231"/>
        <v>0.99526026361664166</v>
      </c>
      <c r="I854" s="101">
        <f t="shared" si="231"/>
        <v>1.2042516947782604</v>
      </c>
      <c r="J854" s="101">
        <f t="shared" si="231"/>
        <v>1.1086305633280553</v>
      </c>
      <c r="K854" s="101">
        <f t="shared" si="231"/>
        <v>1.1551921586448277</v>
      </c>
      <c r="M854" s="32"/>
      <c r="N854" s="6"/>
      <c r="O854" s="1"/>
      <c r="P854" s="6"/>
      <c r="Q854" s="6"/>
      <c r="R854" s="1"/>
      <c r="S854" s="1"/>
      <c r="T854" s="1"/>
      <c r="U854" s="1"/>
      <c r="V854" s="1"/>
      <c r="W854" s="1"/>
      <c r="X854" s="3"/>
      <c r="Y854" s="3"/>
      <c r="Z854" s="3"/>
      <c r="AA854" s="3"/>
      <c r="AB854" s="3"/>
      <c r="AC854" s="3"/>
      <c r="AD854" s="3"/>
      <c r="AE854" s="3"/>
      <c r="AF854" s="3"/>
      <c r="AG854" s="3"/>
      <c r="AH854" s="3"/>
      <c r="AI854" s="3"/>
    </row>
    <row r="855" spans="1:35" ht="14.5" hidden="1" outlineLevel="1">
      <c r="A855" s="100" t="s">
        <v>2</v>
      </c>
      <c r="B855" s="101">
        <f t="shared" si="231"/>
        <v>9.3140399254302439E-2</v>
      </c>
      <c r="C855" s="101">
        <f t="shared" si="231"/>
        <v>0.14015233793073531</v>
      </c>
      <c r="D855" s="101">
        <f t="shared" si="231"/>
        <v>0.17034045082204791</v>
      </c>
      <c r="E855" s="101">
        <f t="shared" si="231"/>
        <v>0.17890141791634079</v>
      </c>
      <c r="F855" s="101">
        <f t="shared" si="231"/>
        <v>0.17706343074944877</v>
      </c>
      <c r="G855" s="101">
        <f t="shared" si="231"/>
        <v>0.17673619631008597</v>
      </c>
      <c r="H855" s="101">
        <f t="shared" si="231"/>
        <v>0.18033693643250548</v>
      </c>
      <c r="I855" s="101">
        <f t="shared" si="231"/>
        <v>0.20744913254523112</v>
      </c>
      <c r="J855" s="101">
        <f t="shared" si="231"/>
        <v>0.18025443662234653</v>
      </c>
      <c r="K855" s="101">
        <f t="shared" si="231"/>
        <v>0.17544439022756167</v>
      </c>
      <c r="M855" s="32"/>
      <c r="N855" s="6"/>
      <c r="O855" s="1"/>
      <c r="P855" s="6"/>
      <c r="Q855" s="6"/>
      <c r="R855" s="1"/>
      <c r="S855" s="1"/>
      <c r="T855" s="1"/>
      <c r="U855" s="1"/>
      <c r="V855" s="1"/>
      <c r="W855" s="1"/>
      <c r="X855" s="3"/>
      <c r="Y855" s="3"/>
      <c r="Z855" s="3"/>
      <c r="AA855" s="3"/>
      <c r="AB855" s="3"/>
      <c r="AC855" s="3"/>
      <c r="AD855" s="3"/>
      <c r="AE855" s="3"/>
      <c r="AF855" s="3"/>
      <c r="AG855" s="3"/>
      <c r="AH855" s="3"/>
      <c r="AI855" s="3"/>
    </row>
    <row r="856" spans="1:35" ht="14.5" hidden="1" outlineLevel="1">
      <c r="A856" s="100" t="s">
        <v>3</v>
      </c>
      <c r="B856" s="101">
        <f t="shared" si="231"/>
        <v>0.1597920720937423</v>
      </c>
      <c r="C856" s="101">
        <f t="shared" si="231"/>
        <v>0.2194569457791567</v>
      </c>
      <c r="D856" s="101">
        <f t="shared" si="231"/>
        <v>0.26175242887659805</v>
      </c>
      <c r="E856" s="101">
        <f t="shared" si="231"/>
        <v>0.30536851373978896</v>
      </c>
      <c r="F856" s="101">
        <f t="shared" si="231"/>
        <v>0.34294276537893736</v>
      </c>
      <c r="G856" s="101">
        <f t="shared" si="231"/>
        <v>0.36362019116856437</v>
      </c>
      <c r="H856" s="101">
        <f t="shared" si="231"/>
        <v>0.37987824500549849</v>
      </c>
      <c r="I856" s="101">
        <f t="shared" si="231"/>
        <v>0.44646570907603333</v>
      </c>
      <c r="J856" s="101">
        <f t="shared" si="231"/>
        <v>0.39480687658705832</v>
      </c>
      <c r="K856" s="101">
        <f t="shared" si="231"/>
        <v>0.38513192942589625</v>
      </c>
      <c r="M856" s="32"/>
      <c r="N856" s="6"/>
      <c r="O856" s="1"/>
      <c r="P856" s="6"/>
      <c r="Q856" s="6"/>
      <c r="R856" s="1"/>
      <c r="S856" s="1"/>
      <c r="T856" s="1"/>
      <c r="U856" s="1"/>
      <c r="V856" s="1"/>
      <c r="W856" s="1"/>
      <c r="X856" s="3"/>
      <c r="Y856" s="3"/>
      <c r="Z856" s="3"/>
      <c r="AA856" s="3"/>
      <c r="AB856" s="3"/>
      <c r="AC856" s="3"/>
      <c r="AD856" s="3"/>
      <c r="AE856" s="3"/>
      <c r="AF856" s="3"/>
      <c r="AG856" s="3"/>
      <c r="AH856" s="3"/>
      <c r="AI856" s="3"/>
    </row>
    <row r="857" spans="1:35" ht="14.5" hidden="1" outlineLevel="1">
      <c r="A857" s="100" t="s">
        <v>4</v>
      </c>
      <c r="B857" s="101">
        <f t="shared" si="231"/>
        <v>9.8443024068470858E-2</v>
      </c>
      <c r="C857" s="101">
        <f t="shared" si="231"/>
        <v>0.12952596574683942</v>
      </c>
      <c r="D857" s="101">
        <f t="shared" si="231"/>
        <v>0.1642672427250286</v>
      </c>
      <c r="E857" s="101">
        <f t="shared" si="231"/>
        <v>0.20640512682176113</v>
      </c>
      <c r="F857" s="101">
        <f t="shared" si="231"/>
        <v>0.24251366752895029</v>
      </c>
      <c r="G857" s="101">
        <f t="shared" si="231"/>
        <v>0.26852074036102425</v>
      </c>
      <c r="H857" s="101">
        <f t="shared" si="231"/>
        <v>0.29196157239661208</v>
      </c>
      <c r="I857" s="101">
        <f t="shared" si="231"/>
        <v>0.35819932946597127</v>
      </c>
      <c r="J857" s="101">
        <f t="shared" si="231"/>
        <v>0.33453445267035203</v>
      </c>
      <c r="K857" s="101">
        <f t="shared" si="231"/>
        <v>0.34909977432305656</v>
      </c>
      <c r="M857" s="32"/>
      <c r="N857" s="6"/>
      <c r="O857" s="1"/>
      <c r="P857" s="6"/>
      <c r="Q857" s="6"/>
      <c r="R857" s="1"/>
      <c r="S857" s="1"/>
      <c r="T857" s="1"/>
      <c r="U857" s="1"/>
      <c r="V857" s="1"/>
      <c r="W857" s="1"/>
      <c r="X857" s="3"/>
      <c r="Y857" s="3"/>
      <c r="Z857" s="3"/>
      <c r="AA857" s="3"/>
      <c r="AB857" s="3"/>
      <c r="AC857" s="3"/>
      <c r="AD857" s="3"/>
      <c r="AE857" s="3"/>
      <c r="AF857" s="3"/>
      <c r="AG857" s="3"/>
      <c r="AH857" s="3"/>
      <c r="AI857" s="3"/>
    </row>
    <row r="858" spans="1:35" ht="14.5" hidden="1" outlineLevel="1">
      <c r="A858" s="100" t="s">
        <v>0</v>
      </c>
      <c r="B858" s="101">
        <f t="shared" si="231"/>
        <v>0.38931094438271668</v>
      </c>
      <c r="C858" s="101">
        <f t="shared" si="231"/>
        <v>0.46386686612128691</v>
      </c>
      <c r="D858" s="101">
        <f t="shared" si="231"/>
        <v>0.5300515062081973</v>
      </c>
      <c r="E858" s="101">
        <f t="shared" si="231"/>
        <v>0.61073672805810686</v>
      </c>
      <c r="F858" s="101">
        <f t="shared" si="231"/>
        <v>0.6925000428178667</v>
      </c>
      <c r="G858" s="101">
        <f t="shared" si="231"/>
        <v>0.77309489945593113</v>
      </c>
      <c r="H858" s="101">
        <f t="shared" si="231"/>
        <v>0.86640161508372349</v>
      </c>
      <c r="I858" s="101">
        <f t="shared" si="231"/>
        <v>1.0952471014259564</v>
      </c>
      <c r="J858" s="101">
        <f t="shared" si="231"/>
        <v>1.0490528713036025</v>
      </c>
      <c r="K858" s="101">
        <f t="shared" si="231"/>
        <v>1.1284579373798034</v>
      </c>
      <c r="M858" s="32"/>
      <c r="N858" s="6"/>
      <c r="O858" s="1"/>
      <c r="P858" s="6"/>
      <c r="Q858" s="6"/>
      <c r="R858" s="1"/>
      <c r="S858" s="1"/>
      <c r="T858" s="1"/>
      <c r="U858" s="1"/>
      <c r="V858" s="1"/>
      <c r="W858" s="1"/>
      <c r="X858" s="3"/>
      <c r="Y858" s="3"/>
      <c r="Z858" s="3"/>
      <c r="AA858" s="3"/>
      <c r="AB858" s="3"/>
      <c r="AC858" s="3"/>
      <c r="AD858" s="3"/>
      <c r="AE858" s="3"/>
      <c r="AF858" s="3"/>
      <c r="AG858" s="3"/>
      <c r="AH858" s="3"/>
      <c r="AI858" s="3"/>
    </row>
    <row r="859" spans="1:35" ht="14.5" hidden="1" outlineLevel="1">
      <c r="A859" s="100" t="s">
        <v>1</v>
      </c>
      <c r="B859" s="101">
        <f t="shared" si="231"/>
        <v>0.12106796490968902</v>
      </c>
      <c r="C859" s="101">
        <f t="shared" si="231"/>
        <v>0.1171288482613968</v>
      </c>
      <c r="D859" s="101">
        <f t="shared" si="231"/>
        <v>0.11193742776726229</v>
      </c>
      <c r="E859" s="101">
        <f t="shared" si="231"/>
        <v>0.11298720808928751</v>
      </c>
      <c r="F859" s="101">
        <f t="shared" si="231"/>
        <v>0.11517745443822014</v>
      </c>
      <c r="G859" s="101">
        <f t="shared" si="231"/>
        <v>0.11718823231943661</v>
      </c>
      <c r="H859" s="101">
        <f t="shared" si="231"/>
        <v>0.12002858574869166</v>
      </c>
      <c r="I859" s="101">
        <f t="shared" si="231"/>
        <v>0.13843919337249955</v>
      </c>
      <c r="J859" s="101">
        <f t="shared" si="231"/>
        <v>0.1227063515656666</v>
      </c>
      <c r="K859" s="101">
        <f t="shared" si="231"/>
        <v>0.12490180634893985</v>
      </c>
      <c r="M859" s="32"/>
      <c r="N859" s="6"/>
      <c r="O859" s="1"/>
      <c r="P859" s="6"/>
      <c r="Q859" s="6"/>
      <c r="R859" s="1"/>
      <c r="S859" s="1"/>
      <c r="T859" s="1"/>
      <c r="U859" s="1"/>
      <c r="V859" s="1"/>
      <c r="W859" s="1"/>
      <c r="X859" s="3"/>
      <c r="Y859" s="3"/>
      <c r="Z859" s="3"/>
      <c r="AA859" s="3"/>
      <c r="AB859" s="3"/>
      <c r="AC859" s="3"/>
      <c r="AD859" s="3"/>
      <c r="AE859" s="3"/>
      <c r="AF859" s="3"/>
      <c r="AG859" s="3"/>
      <c r="AH859" s="3"/>
      <c r="AI859" s="3"/>
    </row>
    <row r="860" spans="1:35" ht="14.5" hidden="1" outlineLevel="1">
      <c r="A860" s="100" t="s">
        <v>7</v>
      </c>
      <c r="B860" s="101">
        <f t="shared" si="231"/>
        <v>0.12179587311946885</v>
      </c>
      <c r="C860" s="101">
        <f t="shared" si="231"/>
        <v>0.16919721352536682</v>
      </c>
      <c r="D860" s="101">
        <f t="shared" si="231"/>
        <v>0.21876669840847363</v>
      </c>
      <c r="E860" s="101">
        <f t="shared" si="231"/>
        <v>0.27141932137368086</v>
      </c>
      <c r="F860" s="101">
        <f t="shared" si="231"/>
        <v>0.32366701077660121</v>
      </c>
      <c r="G860" s="101">
        <f t="shared" si="231"/>
        <v>0.35925266166546604</v>
      </c>
      <c r="H860" s="101">
        <f t="shared" si="231"/>
        <v>0.38854140443873081</v>
      </c>
      <c r="I860" s="101">
        <f t="shared" si="231"/>
        <v>0.46345923576319797</v>
      </c>
      <c r="J860" s="101">
        <f t="shared" si="231"/>
        <v>0.4130975736561131</v>
      </c>
      <c r="K860" s="101">
        <f t="shared" si="231"/>
        <v>0.4138851129677924</v>
      </c>
      <c r="M860" s="32"/>
      <c r="N860" s="6"/>
      <c r="O860" s="1"/>
      <c r="P860" s="6"/>
      <c r="Q860" s="6"/>
      <c r="R860" s="1"/>
      <c r="S860" s="1"/>
      <c r="T860" s="1"/>
      <c r="U860" s="1"/>
      <c r="V860" s="1"/>
      <c r="W860" s="1"/>
      <c r="X860" s="3"/>
      <c r="Y860" s="3"/>
      <c r="Z860" s="3"/>
      <c r="AA860" s="3"/>
      <c r="AB860" s="3"/>
      <c r="AC860" s="3"/>
      <c r="AD860" s="3"/>
      <c r="AE860" s="3"/>
      <c r="AF860" s="3"/>
      <c r="AG860" s="3"/>
    </row>
    <row r="861" spans="1:35" ht="14.5" hidden="1" outlineLevel="1">
      <c r="A861" s="100" t="s">
        <v>8</v>
      </c>
      <c r="B861" s="101">
        <f t="shared" si="231"/>
        <v>0.13449119365047166</v>
      </c>
      <c r="C861" s="101">
        <f t="shared" si="231"/>
        <v>0.31010777646697979</v>
      </c>
      <c r="D861" s="101">
        <f t="shared" si="231"/>
        <v>0.54738389668104537</v>
      </c>
      <c r="E861" s="101">
        <f t="shared" si="231"/>
        <v>0.73594657126649932</v>
      </c>
      <c r="F861" s="101">
        <f t="shared" si="231"/>
        <v>0.86126396898032997</v>
      </c>
      <c r="G861" s="101">
        <f t="shared" si="231"/>
        <v>0.93684080014299176</v>
      </c>
      <c r="H861" s="101">
        <f t="shared" si="231"/>
        <v>1.007598680298045</v>
      </c>
      <c r="I861" s="101">
        <f t="shared" si="231"/>
        <v>1.2060206098879194</v>
      </c>
      <c r="J861" s="101">
        <f t="shared" si="231"/>
        <v>1.0756521338786151</v>
      </c>
      <c r="K861" s="101">
        <f t="shared" si="231"/>
        <v>1.0574844437238213</v>
      </c>
      <c r="M861" s="32"/>
      <c r="N861" s="9" t="s">
        <v>9</v>
      </c>
      <c r="O861" s="1"/>
      <c r="P861" s="6"/>
      <c r="Q861" s="6"/>
      <c r="R861" s="1"/>
      <c r="S861" s="1"/>
      <c r="T861" s="1"/>
      <c r="U861" s="1"/>
      <c r="V861" s="1"/>
      <c r="W861" s="1"/>
      <c r="X861" s="3"/>
      <c r="Y861" s="3"/>
      <c r="Z861" s="3"/>
      <c r="AA861" s="3"/>
      <c r="AB861" s="3"/>
      <c r="AC861" s="3"/>
      <c r="AD861" s="3"/>
      <c r="AE861" s="3"/>
      <c r="AF861" s="3"/>
      <c r="AG861" s="3"/>
    </row>
    <row r="862" spans="1:35" ht="14.5" hidden="1" outlineLevel="1">
      <c r="A862" s="100" t="s">
        <v>89</v>
      </c>
      <c r="B862" s="101">
        <f>SUM(B852:B861)</f>
        <v>1.8841743816926764</v>
      </c>
      <c r="C862" s="101">
        <f t="shared" ref="C862:K862" si="232">SUM(C852:C861)</f>
        <v>2.8677084283761025</v>
      </c>
      <c r="D862" s="101">
        <f t="shared" si="232"/>
        <v>3.761785213453495</v>
      </c>
      <c r="E862" s="101">
        <f t="shared" si="232"/>
        <v>4.4707682111528424</v>
      </c>
      <c r="F862" s="101">
        <f t="shared" si="232"/>
        <v>4.9985437916347433</v>
      </c>
      <c r="G862" s="101">
        <f t="shared" si="232"/>
        <v>5.3722657003130028</v>
      </c>
      <c r="H862" s="101">
        <f t="shared" si="232"/>
        <v>5.7218211081979415</v>
      </c>
      <c r="I862" s="101">
        <f t="shared" si="232"/>
        <v>6.8246288608129326</v>
      </c>
      <c r="J862" s="101">
        <f t="shared" si="232"/>
        <v>6.1577941015826507</v>
      </c>
      <c r="K862" s="101">
        <f t="shared" si="232"/>
        <v>6.2367210468386034</v>
      </c>
      <c r="M862" s="32"/>
      <c r="N862" s="9"/>
      <c r="O862" s="1"/>
      <c r="P862" s="6"/>
      <c r="Q862" s="6"/>
      <c r="R862" s="1"/>
      <c r="S862" s="1"/>
      <c r="T862" s="1"/>
      <c r="U862" s="1"/>
      <c r="V862" s="1"/>
      <c r="W862" s="1"/>
      <c r="X862" s="3"/>
      <c r="Y862" s="3"/>
      <c r="Z862" s="3"/>
      <c r="AA862" s="3"/>
      <c r="AB862" s="3"/>
      <c r="AC862" s="3"/>
      <c r="AD862" s="3"/>
      <c r="AE862" s="3"/>
      <c r="AF862" s="3"/>
      <c r="AG862" s="3"/>
    </row>
    <row r="863" spans="1:35" s="5" customFormat="1" ht="14.5" hidden="1" outlineLevel="1">
      <c r="A863" s="32"/>
      <c r="B863" s="6"/>
      <c r="C863" s="6"/>
      <c r="D863" s="6"/>
      <c r="E863" s="6"/>
      <c r="F863" s="6"/>
      <c r="G863" s="6"/>
      <c r="H863" s="6"/>
      <c r="I863" s="6"/>
      <c r="J863" s="6"/>
      <c r="K863" s="6"/>
      <c r="L863" s="6"/>
      <c r="P863" s="6"/>
      <c r="Q863" s="6"/>
      <c r="R863" s="6"/>
      <c r="S863" s="6"/>
      <c r="T863" s="6"/>
      <c r="U863" s="6"/>
      <c r="V863" s="6"/>
      <c r="W863" s="6"/>
      <c r="X863" s="6"/>
      <c r="Y863" s="6"/>
      <c r="Z863" s="6"/>
      <c r="AA863" s="6"/>
    </row>
    <row r="864" spans="1:35" ht="14.5" hidden="1" outlineLevel="1" collapsed="1">
      <c r="A864" s="79"/>
      <c r="B864" s="1"/>
      <c r="C864" s="1"/>
      <c r="D864" s="1"/>
      <c r="E864" s="1"/>
      <c r="F864" s="1"/>
      <c r="G864" s="1"/>
      <c r="H864" s="1"/>
      <c r="I864" s="1"/>
      <c r="J864" s="1"/>
      <c r="K864" s="1"/>
      <c r="M864" s="32"/>
      <c r="N864" s="9"/>
      <c r="O864" s="1"/>
      <c r="P864" s="6"/>
      <c r="Q864" s="6"/>
      <c r="R864" s="1"/>
      <c r="S864" s="1"/>
      <c r="T864" s="1"/>
      <c r="U864" s="1"/>
      <c r="V864" s="1"/>
      <c r="W864" s="1"/>
      <c r="X864" s="3"/>
      <c r="Y864" s="3"/>
      <c r="Z864" s="3"/>
      <c r="AA864" s="3"/>
      <c r="AB864" s="3"/>
      <c r="AC864" s="3"/>
      <c r="AD864" s="3"/>
      <c r="AE864" s="3"/>
      <c r="AF864" s="3"/>
      <c r="AG864" s="3"/>
    </row>
    <row r="865" spans="1:35" hidden="1" outlineLevel="1">
      <c r="A865" s="10" t="s">
        <v>131</v>
      </c>
      <c r="B865" s="6"/>
      <c r="C865" s="6"/>
      <c r="D865" s="6"/>
      <c r="E865" s="6"/>
      <c r="F865" s="6"/>
      <c r="G865" s="6"/>
      <c r="H865" s="6"/>
      <c r="I865" s="6"/>
      <c r="J865" s="9" t="s">
        <v>104</v>
      </c>
      <c r="K865" s="6"/>
      <c r="L865" s="55"/>
      <c r="M865" s="5"/>
      <c r="N865" s="5"/>
      <c r="O865" s="5"/>
      <c r="P865" s="5"/>
      <c r="Q865" s="5"/>
      <c r="R865" s="5"/>
      <c r="S865" s="5"/>
      <c r="T865" s="5"/>
    </row>
    <row r="866" spans="1:35" ht="14.5" hidden="1" outlineLevel="1">
      <c r="A866" s="23"/>
      <c r="B866" s="23">
        <v>2010</v>
      </c>
      <c r="C866" s="23">
        <v>2020</v>
      </c>
      <c r="D866" s="23">
        <v>2030</v>
      </c>
      <c r="E866" s="23">
        <v>2040</v>
      </c>
      <c r="F866" s="23">
        <v>2050</v>
      </c>
      <c r="G866" s="23">
        <v>2060</v>
      </c>
      <c r="H866" s="23">
        <v>2070</v>
      </c>
      <c r="I866" s="23">
        <v>2080</v>
      </c>
      <c r="J866" s="23">
        <v>2090</v>
      </c>
      <c r="K866" s="23">
        <v>2100</v>
      </c>
      <c r="M866" s="32"/>
      <c r="N866" s="56"/>
      <c r="O866" s="16"/>
      <c r="P866" s="56"/>
      <c r="Q866" s="56"/>
      <c r="R866" s="56"/>
      <c r="S866" s="56"/>
      <c r="T866" s="56"/>
      <c r="U866" s="56"/>
      <c r="V866" s="56"/>
      <c r="W866" s="57"/>
    </row>
    <row r="867" spans="1:35" ht="14.5" hidden="1" outlineLevel="1">
      <c r="A867" s="23" t="s">
        <v>5</v>
      </c>
      <c r="B867" s="89">
        <f t="shared" ref="B867:K867" si="233">B$795*(B$788)*(B53/B$63)+B$796*B53*1000</f>
        <v>85.894792185934577</v>
      </c>
      <c r="C867" s="89">
        <f t="shared" si="233"/>
        <v>182.94643276093603</v>
      </c>
      <c r="D867" s="89">
        <f t="shared" si="233"/>
        <v>331.37968014031185</v>
      </c>
      <c r="E867" s="89">
        <f t="shared" si="233"/>
        <v>588.67764147281741</v>
      </c>
      <c r="F867" s="89">
        <f t="shared" si="233"/>
        <v>962.17855974603276</v>
      </c>
      <c r="G867" s="89">
        <f t="shared" si="233"/>
        <v>1421.6074683325253</v>
      </c>
      <c r="H867" s="89">
        <f t="shared" si="233"/>
        <v>1956.5362021954975</v>
      </c>
      <c r="I867" s="89">
        <f t="shared" si="233"/>
        <v>2499.9992058302764</v>
      </c>
      <c r="J867" s="89">
        <f t="shared" si="233"/>
        <v>3059.2464960667498</v>
      </c>
      <c r="K867" s="89">
        <f t="shared" si="233"/>
        <v>3816.2635604971238</v>
      </c>
      <c r="M867" s="32"/>
      <c r="N867" s="6"/>
      <c r="O867" s="1"/>
      <c r="P867" s="6"/>
      <c r="Q867" s="6"/>
      <c r="R867" s="1"/>
      <c r="S867" s="1"/>
      <c r="T867" s="1"/>
      <c r="U867" s="1"/>
      <c r="V867" s="1"/>
      <c r="W867" s="1"/>
      <c r="X867" s="3"/>
      <c r="Y867" s="3"/>
      <c r="Z867" s="3"/>
      <c r="AA867" s="3"/>
      <c r="AB867" s="3"/>
      <c r="AC867" s="3"/>
      <c r="AD867" s="3"/>
      <c r="AE867" s="3"/>
      <c r="AF867" s="3"/>
      <c r="AG867" s="3"/>
      <c r="AH867" s="3"/>
      <c r="AI867" s="3"/>
    </row>
    <row r="868" spans="1:35" ht="14.5" hidden="1" outlineLevel="1">
      <c r="A868" s="23" t="s">
        <v>6</v>
      </c>
      <c r="B868" s="89">
        <f t="shared" ref="B868:K868" si="234">B$795*(B$788)*(B54/B$63)+B$796*B54*1000</f>
        <v>613.33025860432258</v>
      </c>
      <c r="C868" s="89">
        <f t="shared" si="234"/>
        <v>1800.6621492701295</v>
      </c>
      <c r="D868" s="89">
        <f t="shared" si="234"/>
        <v>2876.444326126767</v>
      </c>
      <c r="E868" s="89">
        <f t="shared" si="234"/>
        <v>3620.1138443113514</v>
      </c>
      <c r="F868" s="89">
        <f t="shared" si="234"/>
        <v>4083.2612037104163</v>
      </c>
      <c r="G868" s="89">
        <f t="shared" si="234"/>
        <v>4292.8255735079983</v>
      </c>
      <c r="H868" s="89">
        <f t="shared" si="234"/>
        <v>4375.5553995534819</v>
      </c>
      <c r="I868" s="89">
        <f t="shared" si="234"/>
        <v>4306.3049127646555</v>
      </c>
      <c r="J868" s="89">
        <f t="shared" si="234"/>
        <v>4099.6891594177005</v>
      </c>
      <c r="K868" s="89">
        <f t="shared" si="234"/>
        <v>3887.387815662195</v>
      </c>
      <c r="M868" s="32"/>
      <c r="N868" s="6"/>
      <c r="O868" s="1"/>
      <c r="P868" s="6"/>
      <c r="Q868" s="6"/>
      <c r="R868" s="1"/>
      <c r="S868" s="1"/>
      <c r="T868" s="1"/>
      <c r="U868" s="1"/>
      <c r="V868" s="1"/>
      <c r="W868" s="1"/>
      <c r="X868" s="3"/>
      <c r="Y868" s="3"/>
      <c r="Z868" s="3"/>
      <c r="AA868" s="3"/>
      <c r="AB868" s="3"/>
      <c r="AC868" s="3"/>
      <c r="AD868" s="3"/>
      <c r="AE868" s="3"/>
      <c r="AF868" s="3"/>
      <c r="AG868" s="3"/>
      <c r="AH868" s="3"/>
      <c r="AI868" s="3"/>
    </row>
    <row r="869" spans="1:35" ht="14.5" hidden="1" outlineLevel="1">
      <c r="A869" s="23" t="s">
        <v>11</v>
      </c>
      <c r="B869" s="89">
        <f t="shared" ref="B869:K869" si="235">B$795*(B$788)*(B55/B$63)+B$796*B55*1000</f>
        <v>982.37910685816246</v>
      </c>
      <c r="C869" s="89">
        <f t="shared" si="235"/>
        <v>1407.8256699522501</v>
      </c>
      <c r="D869" s="89">
        <f t="shared" si="235"/>
        <v>1902.4752624004987</v>
      </c>
      <c r="E869" s="89">
        <f t="shared" si="235"/>
        <v>2486.3017317662193</v>
      </c>
      <c r="F869" s="89">
        <f t="shared" si="235"/>
        <v>3070.7456214614167</v>
      </c>
      <c r="G869" s="89">
        <f t="shared" si="235"/>
        <v>3622.5733010767863</v>
      </c>
      <c r="H869" s="89">
        <f t="shared" si="235"/>
        <v>4227.3472065079422</v>
      </c>
      <c r="I869" s="89">
        <f t="shared" si="235"/>
        <v>4809.7632852426032</v>
      </c>
      <c r="J869" s="89">
        <f t="shared" si="235"/>
        <v>5367.5466586932489</v>
      </c>
      <c r="K869" s="89">
        <f t="shared" si="235"/>
        <v>6149.8594066070109</v>
      </c>
      <c r="M869" s="32"/>
      <c r="N869" s="6"/>
      <c r="O869" s="1"/>
      <c r="P869" s="6"/>
      <c r="Q869" s="6"/>
      <c r="R869" s="1"/>
      <c r="S869" s="1"/>
      <c r="T869" s="1"/>
      <c r="U869" s="1"/>
      <c r="V869" s="1"/>
      <c r="W869" s="1"/>
      <c r="X869" s="3"/>
      <c r="Y869" s="3"/>
      <c r="Z869" s="3"/>
      <c r="AA869" s="3"/>
      <c r="AB869" s="3"/>
      <c r="AC869" s="3"/>
      <c r="AD869" s="3"/>
      <c r="AE869" s="3"/>
      <c r="AF869" s="3"/>
      <c r="AG869" s="3"/>
      <c r="AH869" s="3"/>
      <c r="AI869" s="3"/>
    </row>
    <row r="870" spans="1:35" ht="14.5" hidden="1" outlineLevel="1">
      <c r="A870" s="23" t="s">
        <v>2</v>
      </c>
      <c r="B870" s="89">
        <f t="shared" ref="B870:K870" si="236">B$795*(B$788)*(B56/B$63)+B$796*B56*1000</f>
        <v>184.20955689625285</v>
      </c>
      <c r="C870" s="89">
        <f t="shared" si="236"/>
        <v>351.21312985848249</v>
      </c>
      <c r="D870" s="89">
        <f t="shared" si="236"/>
        <v>490.86377569754239</v>
      </c>
      <c r="E870" s="89">
        <f t="shared" si="236"/>
        <v>581.91163866782654</v>
      </c>
      <c r="F870" s="89">
        <f t="shared" si="236"/>
        <v>637.71467131536133</v>
      </c>
      <c r="G870" s="89">
        <f t="shared" si="236"/>
        <v>691.02021099461513</v>
      </c>
      <c r="H870" s="89">
        <f t="shared" si="236"/>
        <v>762.71922336055411</v>
      </c>
      <c r="I870" s="89">
        <f t="shared" si="236"/>
        <v>825.93562539615345</v>
      </c>
      <c r="J870" s="89">
        <f t="shared" si="236"/>
        <v>870.86481315112087</v>
      </c>
      <c r="K870" s="89">
        <f t="shared" si="236"/>
        <v>933.72520970966991</v>
      </c>
      <c r="M870" s="32"/>
      <c r="N870" s="6"/>
      <c r="O870" s="1"/>
      <c r="P870" s="6"/>
      <c r="Q870" s="6"/>
      <c r="R870" s="1"/>
      <c r="S870" s="1"/>
      <c r="T870" s="1"/>
      <c r="U870" s="1"/>
      <c r="V870" s="1"/>
      <c r="W870" s="1"/>
      <c r="X870" s="3"/>
      <c r="Y870" s="3"/>
      <c r="Z870" s="3"/>
      <c r="AA870" s="3"/>
      <c r="AB870" s="3"/>
      <c r="AC870" s="3"/>
      <c r="AD870" s="3"/>
      <c r="AE870" s="3"/>
      <c r="AF870" s="3"/>
      <c r="AG870" s="3"/>
      <c r="AH870" s="3"/>
      <c r="AI870" s="3"/>
    </row>
    <row r="871" spans="1:35" ht="14.5" hidden="1" outlineLevel="1">
      <c r="A871" s="23" t="s">
        <v>3</v>
      </c>
      <c r="B871" s="89">
        <f t="shared" ref="B871:K871" si="237">B$795*(B$788)*(B57/B$63)+B$796*B57*1000</f>
        <v>341.91447398703895</v>
      </c>
      <c r="C871" s="89">
        <f t="shared" si="237"/>
        <v>559.27388655897016</v>
      </c>
      <c r="D871" s="89">
        <f t="shared" si="237"/>
        <v>758.56795638321273</v>
      </c>
      <c r="E871" s="89">
        <f t="shared" si="237"/>
        <v>996.40386372181831</v>
      </c>
      <c r="F871" s="89">
        <f t="shared" si="237"/>
        <v>1239.3873262655106</v>
      </c>
      <c r="G871" s="89">
        <f t="shared" si="237"/>
        <v>1426.8946294196214</v>
      </c>
      <c r="H871" s="89">
        <f t="shared" si="237"/>
        <v>1611.5762763518483</v>
      </c>
      <c r="I871" s="89">
        <f t="shared" si="237"/>
        <v>1781.4664433972757</v>
      </c>
      <c r="J871" s="89">
        <f t="shared" si="237"/>
        <v>1910.1760233186822</v>
      </c>
      <c r="K871" s="89">
        <f t="shared" si="237"/>
        <v>2050.0924821175436</v>
      </c>
      <c r="M871" s="32"/>
      <c r="N871" s="6"/>
      <c r="O871" s="1"/>
      <c r="P871" s="6"/>
      <c r="Q871" s="6"/>
      <c r="R871" s="1"/>
      <c r="S871" s="1"/>
      <c r="T871" s="1"/>
      <c r="U871" s="1"/>
      <c r="V871" s="1"/>
      <c r="W871" s="1"/>
      <c r="X871" s="3"/>
      <c r="Y871" s="3"/>
      <c r="Z871" s="3"/>
      <c r="AA871" s="3"/>
      <c r="AB871" s="3"/>
      <c r="AC871" s="3"/>
      <c r="AD871" s="3"/>
      <c r="AE871" s="3"/>
      <c r="AF871" s="3"/>
      <c r="AG871" s="3"/>
      <c r="AH871" s="3"/>
      <c r="AI871" s="3"/>
    </row>
    <row r="872" spans="1:35" ht="14.5" hidden="1" outlineLevel="1">
      <c r="A872" s="23" t="s">
        <v>4</v>
      </c>
      <c r="B872" s="89">
        <f t="shared" ref="B872:K872" si="238">B$795*(B$788)*(B58/B$63)+B$796*B58*1000</f>
        <v>189.55960606442108</v>
      </c>
      <c r="C872" s="89">
        <f t="shared" si="238"/>
        <v>320.79977084454532</v>
      </c>
      <c r="D872" s="89">
        <f t="shared" si="238"/>
        <v>472.01442984398574</v>
      </c>
      <c r="E872" s="89">
        <f t="shared" si="238"/>
        <v>671.37233170356819</v>
      </c>
      <c r="F872" s="89">
        <f t="shared" si="238"/>
        <v>874.32519716282695</v>
      </c>
      <c r="G872" s="89">
        <f t="shared" si="238"/>
        <v>1051.331497531628</v>
      </c>
      <c r="H872" s="89">
        <f t="shared" si="238"/>
        <v>1236.3688298664949</v>
      </c>
      <c r="I872" s="89">
        <f t="shared" si="238"/>
        <v>1427.5472376633138</v>
      </c>
      <c r="J872" s="89">
        <f t="shared" si="238"/>
        <v>1617.4074641415987</v>
      </c>
      <c r="K872" s="89">
        <f t="shared" si="238"/>
        <v>1858.1307564932631</v>
      </c>
      <c r="M872" s="32"/>
      <c r="N872" s="6"/>
      <c r="O872" s="1"/>
      <c r="P872" s="6"/>
      <c r="Q872" s="6"/>
      <c r="R872" s="1"/>
      <c r="S872" s="1"/>
      <c r="T872" s="1"/>
      <c r="U872" s="1"/>
      <c r="V872" s="1"/>
      <c r="W872" s="1"/>
      <c r="X872" s="3"/>
      <c r="Y872" s="3"/>
      <c r="Z872" s="3"/>
      <c r="AA872" s="3"/>
      <c r="AB872" s="3"/>
      <c r="AC872" s="3"/>
      <c r="AD872" s="3"/>
      <c r="AE872" s="3"/>
      <c r="AF872" s="3"/>
      <c r="AG872" s="3"/>
      <c r="AH872" s="3"/>
      <c r="AI872" s="3"/>
    </row>
    <row r="873" spans="1:35" ht="14.5" hidden="1" outlineLevel="1">
      <c r="A873" s="23" t="s">
        <v>0</v>
      </c>
      <c r="B873" s="89">
        <f t="shared" ref="B873:K873" si="239">B$795*(B$788)*(B59/B$63)+B$796*B59*1000</f>
        <v>883.92513740899221</v>
      </c>
      <c r="C873" s="89">
        <f t="shared" si="239"/>
        <v>1198.5480097574741</v>
      </c>
      <c r="D873" s="89">
        <f t="shared" si="239"/>
        <v>1542.6854865237215</v>
      </c>
      <c r="E873" s="89">
        <f t="shared" si="239"/>
        <v>1996.1846399231945</v>
      </c>
      <c r="F873" s="89">
        <f t="shared" si="239"/>
        <v>2506.0084035780646</v>
      </c>
      <c r="G873" s="89">
        <f t="shared" si="239"/>
        <v>3037.7079577638838</v>
      </c>
      <c r="H873" s="89">
        <f t="shared" si="239"/>
        <v>3679.6498585886666</v>
      </c>
      <c r="I873" s="89">
        <f t="shared" si="239"/>
        <v>4374.154456333581</v>
      </c>
      <c r="J873" s="89">
        <f t="shared" si="239"/>
        <v>5078.9849777701138</v>
      </c>
      <c r="K873" s="89">
        <f t="shared" si="239"/>
        <v>6007.5275838020589</v>
      </c>
      <c r="M873" s="32"/>
      <c r="N873" s="6"/>
      <c r="O873" s="1"/>
      <c r="P873" s="6"/>
      <c r="Q873" s="6"/>
      <c r="R873" s="1"/>
      <c r="S873" s="1"/>
      <c r="T873" s="1"/>
      <c r="U873" s="1"/>
      <c r="V873" s="1"/>
      <c r="W873" s="1"/>
      <c r="X873" s="3"/>
      <c r="Y873" s="3"/>
      <c r="Z873" s="3"/>
      <c r="AA873" s="3"/>
      <c r="AB873" s="3"/>
      <c r="AC873" s="3"/>
      <c r="AD873" s="3"/>
      <c r="AE873" s="3"/>
      <c r="AF873" s="3"/>
      <c r="AG873" s="3"/>
      <c r="AH873" s="3"/>
      <c r="AI873" s="3"/>
    </row>
    <row r="874" spans="1:35" ht="14.5" hidden="1" outlineLevel="1">
      <c r="A874" s="23" t="s">
        <v>1</v>
      </c>
      <c r="B874" s="89">
        <f t="shared" ref="B874:K874" si="240">B$795*(B$788)*(B60/B$63)+B$796*B60*1000</f>
        <v>257.71293748346795</v>
      </c>
      <c r="C874" s="89">
        <f t="shared" si="240"/>
        <v>294.7275457698417</v>
      </c>
      <c r="D874" s="89">
        <f t="shared" si="240"/>
        <v>321.96610597442259</v>
      </c>
      <c r="E874" s="89">
        <f t="shared" si="240"/>
        <v>367.08403465148746</v>
      </c>
      <c r="F874" s="89">
        <f t="shared" si="240"/>
        <v>414.45082112351668</v>
      </c>
      <c r="G874" s="89">
        <f t="shared" si="240"/>
        <v>457.66538198481089</v>
      </c>
      <c r="H874" s="89">
        <f t="shared" si="240"/>
        <v>507.00484214833068</v>
      </c>
      <c r="I874" s="89">
        <f t="shared" si="240"/>
        <v>550.51767645059488</v>
      </c>
      <c r="J874" s="89">
        <f t="shared" si="240"/>
        <v>592.27023992555701</v>
      </c>
      <c r="K874" s="89">
        <f t="shared" si="240"/>
        <v>664.63870737986747</v>
      </c>
      <c r="M874" s="32"/>
      <c r="N874" s="6"/>
      <c r="O874" s="1"/>
      <c r="P874" s="6"/>
      <c r="Q874" s="6"/>
      <c r="R874" s="1"/>
      <c r="S874" s="1"/>
      <c r="T874" s="1"/>
      <c r="U874" s="1"/>
      <c r="V874" s="1"/>
      <c r="W874" s="1"/>
      <c r="X874" s="3"/>
      <c r="Y874" s="3"/>
      <c r="Z874" s="3"/>
      <c r="AA874" s="3"/>
      <c r="AB874" s="3"/>
      <c r="AC874" s="3"/>
      <c r="AD874" s="3"/>
      <c r="AE874" s="3"/>
      <c r="AF874" s="3"/>
      <c r="AG874" s="3"/>
      <c r="AH874" s="3"/>
      <c r="AI874" s="3"/>
    </row>
    <row r="875" spans="1:35" ht="14.5" hidden="1" outlineLevel="1">
      <c r="A875" s="23" t="s">
        <v>7</v>
      </c>
      <c r="B875" s="89">
        <f t="shared" ref="B875:K875" si="241">B$795*(B$788)*(B61/B$63)+B$796*B61*1000</f>
        <v>247.52832023426035</v>
      </c>
      <c r="C875" s="89">
        <f t="shared" si="241"/>
        <v>425.70183168893925</v>
      </c>
      <c r="D875" s="89">
        <f t="shared" si="241"/>
        <v>631.82628808726008</v>
      </c>
      <c r="E875" s="89">
        <f t="shared" si="241"/>
        <v>884.5565958211846</v>
      </c>
      <c r="F875" s="89">
        <f t="shared" si="241"/>
        <v>1168.7520914606889</v>
      </c>
      <c r="G875" s="89">
        <f t="shared" si="241"/>
        <v>1408.7300190431065</v>
      </c>
      <c r="H875" s="89">
        <f t="shared" si="241"/>
        <v>1647.39945523543</v>
      </c>
      <c r="I875" s="89">
        <f t="shared" si="241"/>
        <v>1849.3767032457295</v>
      </c>
      <c r="J875" s="89">
        <f t="shared" si="241"/>
        <v>1998.7661333440262</v>
      </c>
      <c r="K875" s="89">
        <f t="shared" si="241"/>
        <v>2203.1731716350469</v>
      </c>
      <c r="M875" s="32"/>
      <c r="N875" s="6"/>
      <c r="O875" s="1"/>
      <c r="P875" s="6"/>
      <c r="Q875" s="6"/>
      <c r="R875" s="1"/>
      <c r="S875" s="1"/>
      <c r="T875" s="1"/>
      <c r="U875" s="1"/>
      <c r="V875" s="1"/>
      <c r="W875" s="1"/>
      <c r="X875" s="3"/>
      <c r="Y875" s="3"/>
      <c r="Z875" s="3"/>
      <c r="AA875" s="3"/>
      <c r="AB875" s="3"/>
      <c r="AC875" s="3"/>
      <c r="AD875" s="3"/>
      <c r="AE875" s="3"/>
      <c r="AF875" s="3"/>
      <c r="AG875" s="3"/>
    </row>
    <row r="876" spans="1:35" ht="14.5" hidden="1" outlineLevel="1">
      <c r="A876" s="23" t="s">
        <v>8</v>
      </c>
      <c r="B876" s="89">
        <f t="shared" ref="B876:K876" si="242">B$795*(B$788)*(B62/B$63)+B$796*B62*1000</f>
        <v>273.45574777915681</v>
      </c>
      <c r="C876" s="89">
        <f t="shared" si="242"/>
        <v>791.34667385956186</v>
      </c>
      <c r="D876" s="89">
        <f t="shared" si="242"/>
        <v>1590.4554899966865</v>
      </c>
      <c r="E876" s="89">
        <f t="shared" si="242"/>
        <v>2404.4554299334923</v>
      </c>
      <c r="F876" s="89">
        <f t="shared" si="242"/>
        <v>3115.8818204278741</v>
      </c>
      <c r="G876" s="89">
        <f t="shared" si="242"/>
        <v>3680.0831120424582</v>
      </c>
      <c r="H876" s="89">
        <f t="shared" si="242"/>
        <v>4278.2302493442994</v>
      </c>
      <c r="I876" s="89">
        <f t="shared" si="242"/>
        <v>4816.8322996360384</v>
      </c>
      <c r="J876" s="89">
        <f t="shared" si="242"/>
        <v>5207.8172245246733</v>
      </c>
      <c r="K876" s="89">
        <f t="shared" si="242"/>
        <v>5629.6678128833719</v>
      </c>
      <c r="M876" s="32"/>
      <c r="N876" s="9" t="s">
        <v>9</v>
      </c>
      <c r="O876" s="1"/>
      <c r="P876" s="6"/>
      <c r="Q876" s="6"/>
      <c r="R876" s="1"/>
      <c r="S876" s="1"/>
      <c r="T876" s="1"/>
      <c r="U876" s="1"/>
      <c r="V876" s="1"/>
      <c r="W876" s="1"/>
      <c r="X876" s="3"/>
      <c r="Y876" s="3"/>
      <c r="Z876" s="3"/>
      <c r="AA876" s="3"/>
      <c r="AB876" s="3"/>
      <c r="AC876" s="3"/>
      <c r="AD876" s="3"/>
      <c r="AE876" s="3"/>
      <c r="AF876" s="3"/>
      <c r="AG876" s="3"/>
    </row>
    <row r="877" spans="1:35" ht="14.5" hidden="1" outlineLevel="1">
      <c r="A877" s="23" t="s">
        <v>89</v>
      </c>
      <c r="B877" s="89">
        <f>SUM(B867:B876)</f>
        <v>4059.9099375020101</v>
      </c>
      <c r="C877" s="89">
        <f t="shared" ref="C877:K877" si="243">SUM(C867:C876)</f>
        <v>7333.0451003211292</v>
      </c>
      <c r="D877" s="89">
        <f t="shared" si="243"/>
        <v>10918.678801174408</v>
      </c>
      <c r="E877" s="89">
        <f t="shared" si="243"/>
        <v>14597.061751972959</v>
      </c>
      <c r="F877" s="89">
        <f t="shared" si="243"/>
        <v>18072.705716251709</v>
      </c>
      <c r="G877" s="89">
        <f t="shared" si="243"/>
        <v>21090.439151697432</v>
      </c>
      <c r="H877" s="89">
        <f t="shared" si="243"/>
        <v>24282.387543152545</v>
      </c>
      <c r="I877" s="89">
        <f t="shared" si="243"/>
        <v>27241.897845960222</v>
      </c>
      <c r="J877" s="89">
        <f t="shared" si="243"/>
        <v>29802.769190353472</v>
      </c>
      <c r="K877" s="89">
        <f t="shared" si="243"/>
        <v>33200.466506787161</v>
      </c>
      <c r="M877" s="32"/>
      <c r="N877" s="9"/>
      <c r="O877" s="1"/>
      <c r="P877" s="6"/>
      <c r="Q877" s="6"/>
      <c r="R877" s="1"/>
      <c r="S877" s="1"/>
      <c r="T877" s="1"/>
      <c r="U877" s="1"/>
      <c r="V877" s="1"/>
      <c r="W877" s="1"/>
      <c r="X877" s="3"/>
      <c r="Y877" s="3"/>
      <c r="Z877" s="3"/>
      <c r="AA877" s="3"/>
      <c r="AB877" s="3"/>
      <c r="AC877" s="3"/>
      <c r="AD877" s="3"/>
      <c r="AE877" s="3"/>
      <c r="AF877" s="3"/>
      <c r="AG877" s="3"/>
    </row>
    <row r="878" spans="1:35" ht="14.5" hidden="1" outlineLevel="1">
      <c r="A878" s="32"/>
      <c r="B878" s="5"/>
      <c r="C878" s="5"/>
      <c r="D878" s="5"/>
      <c r="E878" s="5"/>
      <c r="F878" s="5"/>
      <c r="G878" s="5"/>
      <c r="H878" s="5"/>
      <c r="I878" s="5"/>
      <c r="J878" s="5"/>
      <c r="K878" s="5"/>
      <c r="L878" s="5"/>
      <c r="M878" s="10" t="s">
        <v>9</v>
      </c>
      <c r="N878" s="5"/>
      <c r="O878" s="5"/>
      <c r="P878" s="5"/>
      <c r="Q878" s="5"/>
      <c r="R878" s="5"/>
      <c r="S878" s="5"/>
      <c r="T878" s="5"/>
    </row>
    <row r="879" spans="1:35" hidden="1" outlineLevel="1">
      <c r="A879" s="10" t="s">
        <v>134</v>
      </c>
      <c r="B879" s="6"/>
      <c r="C879" s="6"/>
      <c r="D879" s="6"/>
      <c r="E879" s="6"/>
      <c r="F879" s="6"/>
      <c r="G879" s="6"/>
      <c r="H879" s="6"/>
      <c r="I879" s="6"/>
      <c r="J879" s="9" t="s">
        <v>102</v>
      </c>
      <c r="K879" s="6"/>
      <c r="L879" s="55"/>
      <c r="M879" s="5"/>
      <c r="N879" s="5"/>
      <c r="O879" s="5"/>
      <c r="P879" s="5"/>
      <c r="Q879" s="5"/>
      <c r="R879" s="5"/>
      <c r="S879" s="5"/>
      <c r="T879" s="5"/>
    </row>
    <row r="880" spans="1:35" ht="14.5" hidden="1" outlineLevel="1">
      <c r="A880" s="21"/>
      <c r="B880" s="21">
        <v>2010</v>
      </c>
      <c r="C880" s="21">
        <v>2020</v>
      </c>
      <c r="D880" s="21">
        <v>2030</v>
      </c>
      <c r="E880" s="21">
        <v>2040</v>
      </c>
      <c r="F880" s="21">
        <v>2050</v>
      </c>
      <c r="G880" s="21">
        <v>2060</v>
      </c>
      <c r="H880" s="21">
        <v>2070</v>
      </c>
      <c r="I880" s="21">
        <v>2080</v>
      </c>
      <c r="J880" s="21">
        <v>2090</v>
      </c>
      <c r="K880" s="21">
        <v>2100</v>
      </c>
      <c r="M880" s="32"/>
      <c r="N880" s="56"/>
      <c r="O880" s="16"/>
      <c r="P880" s="56"/>
      <c r="Q880" s="56"/>
      <c r="R880" s="56"/>
      <c r="S880" s="56"/>
      <c r="T880" s="56"/>
      <c r="U880" s="56"/>
      <c r="V880" s="56"/>
      <c r="W880" s="57"/>
    </row>
    <row r="881" spans="1:35" ht="14.5" hidden="1" outlineLevel="1">
      <c r="A881" s="21" t="s">
        <v>89</v>
      </c>
      <c r="B881" s="94">
        <f>'[4]Gas and chemicals data'!$I$46</f>
        <v>6.439029295962882E-4</v>
      </c>
      <c r="C881" s="87">
        <f>'[4]Gas and chemicals data'!$I$51</f>
        <v>5.6201314764850224E-4</v>
      </c>
      <c r="D881" s="87">
        <f>'[4]Gas and chemicals data'!$I$52</f>
        <v>4.8317981198329996E-4</v>
      </c>
      <c r="E881" s="87">
        <f>'[4]Gas and chemicals data'!$I$53</f>
        <v>4.1540439344709199E-4</v>
      </c>
      <c r="F881" s="87">
        <f>'[4]Gas and chemicals data'!$I$54</f>
        <v>3.5713580289465952E-4</v>
      </c>
      <c r="G881" s="87">
        <f>'[4]Gas and chemicals data'!$I$55</f>
        <v>3.070405217691998E-4</v>
      </c>
      <c r="H881" s="87">
        <f>'[4]Gas and chemicals data'!$I$56</f>
        <v>2.6795420064422936E-4</v>
      </c>
      <c r="I881" s="87">
        <f>'[4]Gas and chemicals data'!$I$57</f>
        <v>2.3503242173010264E-4</v>
      </c>
      <c r="J881" s="87">
        <f>'[4]Gas and chemicals data'!$I$58</f>
        <v>2.0720320793457132E-4</v>
      </c>
      <c r="K881" s="87">
        <f>'[4]Gas and chemicals data'!$I$59</f>
        <v>1.8359710581497996E-4</v>
      </c>
      <c r="M881" s="32"/>
      <c r="N881" s="6"/>
      <c r="O881" s="1"/>
      <c r="P881" s="6"/>
      <c r="Q881" s="6"/>
      <c r="R881" s="1"/>
      <c r="S881" s="1"/>
      <c r="T881" s="1"/>
      <c r="U881" s="1"/>
      <c r="V881" s="1"/>
      <c r="W881" s="1"/>
      <c r="X881" s="3"/>
      <c r="Y881" s="3"/>
      <c r="Z881" s="3"/>
      <c r="AA881" s="3"/>
      <c r="AB881" s="3"/>
      <c r="AC881" s="3"/>
      <c r="AD881" s="3"/>
      <c r="AE881" s="3"/>
      <c r="AF881" s="3"/>
      <c r="AG881" s="3"/>
    </row>
    <row r="882" spans="1:35" ht="14.5" hidden="1" outlineLevel="1">
      <c r="A882" s="79"/>
      <c r="B882" s="86"/>
      <c r="C882" s="2"/>
      <c r="D882" s="2"/>
      <c r="E882" s="2"/>
      <c r="F882" s="2"/>
      <c r="G882" s="2"/>
      <c r="H882" s="2"/>
      <c r="I882" s="2"/>
      <c r="J882" s="2"/>
      <c r="K882" s="2"/>
      <c r="M882" s="32"/>
      <c r="N882" s="6"/>
      <c r="O882" s="1"/>
      <c r="P882" s="6"/>
      <c r="Q882" s="6"/>
      <c r="R882" s="1"/>
      <c r="S882" s="1"/>
      <c r="T882" s="1"/>
      <c r="U882" s="1"/>
      <c r="V882" s="1"/>
      <c r="W882" s="1"/>
      <c r="X882" s="3"/>
      <c r="Y882" s="3"/>
      <c r="Z882" s="3"/>
      <c r="AA882" s="3"/>
      <c r="AB882" s="3"/>
      <c r="AC882" s="3"/>
      <c r="AD882" s="3"/>
      <c r="AE882" s="3"/>
      <c r="AF882" s="3"/>
      <c r="AG882" s="3"/>
    </row>
    <row r="883" spans="1:35" hidden="1" outlineLevel="1">
      <c r="A883" s="10" t="s">
        <v>133</v>
      </c>
      <c r="B883" s="6"/>
      <c r="C883" s="6"/>
      <c r="D883" s="6"/>
      <c r="E883" s="6"/>
      <c r="F883" s="6"/>
      <c r="G883" s="6"/>
      <c r="H883" s="6"/>
      <c r="I883" s="6"/>
      <c r="J883" s="9" t="s">
        <v>101</v>
      </c>
      <c r="K883" s="6"/>
      <c r="L883" s="55"/>
      <c r="M883" s="5"/>
      <c r="N883" s="5"/>
      <c r="O883" s="5"/>
      <c r="P883" s="5"/>
      <c r="Q883" s="5"/>
      <c r="R883" s="5"/>
      <c r="S883" s="5"/>
      <c r="T883" s="5"/>
    </row>
    <row r="884" spans="1:35" ht="14.5" hidden="1" outlineLevel="1">
      <c r="A884" s="20"/>
      <c r="B884" s="100">
        <v>2010</v>
      </c>
      <c r="C884" s="100">
        <v>2020</v>
      </c>
      <c r="D884" s="100">
        <v>2030</v>
      </c>
      <c r="E884" s="100">
        <v>2040</v>
      </c>
      <c r="F884" s="100">
        <v>2050</v>
      </c>
      <c r="G884" s="100">
        <v>2060</v>
      </c>
      <c r="H884" s="100">
        <v>2070</v>
      </c>
      <c r="I884" s="100">
        <v>2080</v>
      </c>
      <c r="J884" s="100">
        <v>2090</v>
      </c>
      <c r="K884" s="100">
        <v>2100</v>
      </c>
      <c r="M884" s="32"/>
      <c r="N884" s="56"/>
      <c r="O884" s="16"/>
      <c r="P884" s="56"/>
      <c r="Q884" s="56"/>
      <c r="R884" s="56"/>
      <c r="S884" s="56"/>
      <c r="T884" s="56"/>
      <c r="U884" s="56"/>
      <c r="V884" s="56"/>
      <c r="W884" s="57"/>
    </row>
    <row r="885" spans="1:35" ht="14.5" hidden="1" outlineLevel="1">
      <c r="A885" s="100" t="s">
        <v>5</v>
      </c>
      <c r="B885" s="101">
        <f>B$881*B867</f>
        <v>5.5307908325587636E-2</v>
      </c>
      <c r="C885" s="101">
        <f t="shared" ref="C885:K885" si="244">C$881*C867</f>
        <v>0.10281830052703873</v>
      </c>
      <c r="D885" s="101">
        <f t="shared" si="244"/>
        <v>0.16011597154528195</v>
      </c>
      <c r="E885" s="101">
        <f t="shared" si="244"/>
        <v>0.2445392785918804</v>
      </c>
      <c r="F885" s="101">
        <f t="shared" si="244"/>
        <v>0.34362841246292652</v>
      </c>
      <c r="G885" s="101">
        <f t="shared" si="244"/>
        <v>0.43649109882780973</v>
      </c>
      <c r="H885" s="101">
        <f t="shared" si="244"/>
        <v>0.52426209409079083</v>
      </c>
      <c r="I885" s="101">
        <f t="shared" si="244"/>
        <v>0.58758086766962325</v>
      </c>
      <c r="J885" s="101">
        <f t="shared" si="244"/>
        <v>0.63388568784762755</v>
      </c>
      <c r="K885" s="101">
        <f t="shared" si="244"/>
        <v>0.70065494473444256</v>
      </c>
      <c r="M885" s="32"/>
      <c r="N885" s="6"/>
      <c r="O885" s="1"/>
      <c r="P885" s="6"/>
      <c r="Q885" s="6"/>
      <c r="R885" s="1"/>
      <c r="S885" s="1"/>
      <c r="T885" s="1"/>
      <c r="U885" s="1"/>
      <c r="V885" s="1"/>
      <c r="W885" s="1"/>
      <c r="X885" s="3"/>
      <c r="Y885" s="3"/>
      <c r="Z885" s="3"/>
      <c r="AA885" s="3"/>
      <c r="AB885" s="3"/>
      <c r="AC885" s="3"/>
      <c r="AD885" s="3"/>
      <c r="AE885" s="3"/>
      <c r="AF885" s="3"/>
      <c r="AG885" s="3"/>
      <c r="AH885" s="3"/>
      <c r="AI885" s="3"/>
    </row>
    <row r="886" spans="1:35" ht="14.5" hidden="1" outlineLevel="1">
      <c r="A886" s="100" t="s">
        <v>6</v>
      </c>
      <c r="B886" s="101">
        <f t="shared" ref="B886:K894" si="245">B$881*B868</f>
        <v>0.39492515032537234</v>
      </c>
      <c r="C886" s="101">
        <f t="shared" si="245"/>
        <v>1.0119958023628226</v>
      </c>
      <c r="D886" s="101">
        <f t="shared" si="245"/>
        <v>1.3898398286783613</v>
      </c>
      <c r="E886" s="101">
        <f t="shared" si="245"/>
        <v>1.5038111957055773</v>
      </c>
      <c r="F886" s="101">
        <f t="shared" si="245"/>
        <v>1.4582787684157335</v>
      </c>
      <c r="G886" s="101">
        <f t="shared" si="245"/>
        <v>1.3180714039540602</v>
      </c>
      <c r="H886" s="101">
        <f t="shared" si="245"/>
        <v>1.1724484494618947</v>
      </c>
      <c r="I886" s="101">
        <f t="shared" si="245"/>
        <v>1.0121212723553155</v>
      </c>
      <c r="J886" s="101">
        <f t="shared" si="245"/>
        <v>0.84946874536593375</v>
      </c>
      <c r="K886" s="101">
        <f t="shared" si="245"/>
        <v>0.71371315213599584</v>
      </c>
      <c r="M886" s="32"/>
      <c r="N886" s="6"/>
      <c r="O886" s="1"/>
      <c r="P886" s="6"/>
      <c r="Q886" s="6"/>
      <c r="R886" s="1"/>
      <c r="S886" s="1"/>
      <c r="T886" s="1"/>
      <c r="U886" s="1"/>
      <c r="V886" s="1"/>
      <c r="W886" s="1"/>
      <c r="X886" s="3"/>
      <c r="Y886" s="3"/>
      <c r="Z886" s="3"/>
      <c r="AA886" s="3"/>
      <c r="AB886" s="3"/>
      <c r="AC886" s="3"/>
      <c r="AD886" s="3"/>
      <c r="AE886" s="3"/>
      <c r="AF886" s="3"/>
      <c r="AG886" s="3"/>
      <c r="AH886" s="3"/>
      <c r="AI886" s="3"/>
    </row>
    <row r="887" spans="1:35" ht="14.5" hidden="1" outlineLevel="1">
      <c r="A887" s="100" t="s">
        <v>11</v>
      </c>
      <c r="B887" s="101">
        <f t="shared" si="245"/>
        <v>0.63255678488015588</v>
      </c>
      <c r="C887" s="101">
        <f t="shared" si="245"/>
        <v>0.79121653611022558</v>
      </c>
      <c r="D887" s="101">
        <f t="shared" si="245"/>
        <v>0.91923763958955218</v>
      </c>
      <c r="E887" s="101">
        <f t="shared" si="245"/>
        <v>1.0328206628108008</v>
      </c>
      <c r="F887" s="101">
        <f t="shared" si="245"/>
        <v>1.0966732030058832</v>
      </c>
      <c r="G887" s="101">
        <f t="shared" si="245"/>
        <v>1.1122767965097891</v>
      </c>
      <c r="H887" s="101">
        <f t="shared" si="245"/>
        <v>1.1327354415654516</v>
      </c>
      <c r="I887" s="101">
        <f t="shared" si="245"/>
        <v>1.1304503128791035</v>
      </c>
      <c r="J887" s="101">
        <f t="shared" si="245"/>
        <v>1.1121728864197309</v>
      </c>
      <c r="K887" s="101">
        <f t="shared" si="245"/>
        <v>1.1290963882220773</v>
      </c>
      <c r="M887" s="32"/>
      <c r="N887" s="6"/>
      <c r="O887" s="1"/>
      <c r="P887" s="6"/>
      <c r="Q887" s="6"/>
      <c r="R887" s="1"/>
      <c r="S887" s="1"/>
      <c r="T887" s="1"/>
      <c r="U887" s="1"/>
      <c r="V887" s="1"/>
      <c r="W887" s="1"/>
      <c r="X887" s="3"/>
      <c r="Y887" s="3"/>
      <c r="Z887" s="3"/>
      <c r="AA887" s="3"/>
      <c r="AB887" s="3"/>
      <c r="AC887" s="3"/>
      <c r="AD887" s="3"/>
      <c r="AE887" s="3"/>
      <c r="AF887" s="3"/>
      <c r="AG887" s="3"/>
      <c r="AH887" s="3"/>
      <c r="AI887" s="3"/>
    </row>
    <row r="888" spans="1:35" ht="14.5" hidden="1" outlineLevel="1">
      <c r="A888" s="100" t="s">
        <v>2</v>
      </c>
      <c r="B888" s="101">
        <f t="shared" si="245"/>
        <v>0.11861307334513134</v>
      </c>
      <c r="C888" s="101">
        <f t="shared" si="245"/>
        <v>0.19738639660724791</v>
      </c>
      <c r="D888" s="101">
        <f t="shared" si="245"/>
        <v>0.23717546685095126</v>
      </c>
      <c r="E888" s="101">
        <f t="shared" si="245"/>
        <v>0.24172865130061183</v>
      </c>
      <c r="F888" s="101">
        <f t="shared" si="245"/>
        <v>0.22775074115791547</v>
      </c>
      <c r="G888" s="101">
        <f t="shared" si="245"/>
        <v>0.21217120613684917</v>
      </c>
      <c r="H888" s="101">
        <f t="shared" si="245"/>
        <v>0.20437381981156472</v>
      </c>
      <c r="I888" s="101">
        <f t="shared" si="245"/>
        <v>0.19412165023002481</v>
      </c>
      <c r="J888" s="101">
        <f t="shared" si="245"/>
        <v>0.18044598296225331</v>
      </c>
      <c r="K888" s="101">
        <f t="shared" si="245"/>
        <v>0.17142924612918062</v>
      </c>
      <c r="M888" s="32"/>
      <c r="N888" s="6"/>
      <c r="O888" s="1"/>
      <c r="P888" s="6"/>
      <c r="Q888" s="6"/>
      <c r="R888" s="1"/>
      <c r="S888" s="1"/>
      <c r="T888" s="1"/>
      <c r="U888" s="1"/>
      <c r="V888" s="1"/>
      <c r="W888" s="1"/>
      <c r="X888" s="3"/>
      <c r="Y888" s="3"/>
      <c r="Z888" s="3"/>
      <c r="AA888" s="3"/>
      <c r="AB888" s="3"/>
      <c r="AC888" s="3"/>
      <c r="AD888" s="3"/>
      <c r="AE888" s="3"/>
      <c r="AF888" s="3"/>
      <c r="AG888" s="3"/>
      <c r="AH888" s="3"/>
      <c r="AI888" s="3"/>
    </row>
    <row r="889" spans="1:35" ht="14.5" hidden="1" outlineLevel="1">
      <c r="A889" s="100" t="s">
        <v>3</v>
      </c>
      <c r="B889" s="101">
        <f t="shared" si="245"/>
        <v>0.22015973147162826</v>
      </c>
      <c r="C889" s="101">
        <f t="shared" si="245"/>
        <v>0.31431927738261817</v>
      </c>
      <c r="D889" s="101">
        <f t="shared" si="245"/>
        <v>0.3665247225417968</v>
      </c>
      <c r="E889" s="101">
        <f t="shared" si="245"/>
        <v>0.41391054263770083</v>
      </c>
      <c r="F889" s="101">
        <f t="shared" si="245"/>
        <v>0.44262958786329848</v>
      </c>
      <c r="G889" s="101">
        <f t="shared" si="245"/>
        <v>0.43811447152666955</v>
      </c>
      <c r="H889" s="101">
        <f t="shared" si="245"/>
        <v>0.43182863290706319</v>
      </c>
      <c r="I889" s="101">
        <f t="shared" si="245"/>
        <v>0.41870237242257452</v>
      </c>
      <c r="J889" s="101">
        <f t="shared" si="245"/>
        <v>0.39579459975133346</v>
      </c>
      <c r="K889" s="101">
        <f t="shared" si="245"/>
        <v>0.37639104636982956</v>
      </c>
      <c r="M889" s="32"/>
      <c r="N889" s="6"/>
      <c r="O889" s="1"/>
      <c r="P889" s="6"/>
      <c r="Q889" s="6"/>
      <c r="R889" s="1"/>
      <c r="S889" s="1"/>
      <c r="T889" s="1"/>
      <c r="U889" s="1"/>
      <c r="V889" s="1"/>
      <c r="W889" s="1"/>
      <c r="X889" s="3"/>
      <c r="Y889" s="3"/>
      <c r="Z889" s="3"/>
      <c r="AA889" s="3"/>
      <c r="AB889" s="3"/>
      <c r="AC889" s="3"/>
      <c r="AD889" s="3"/>
      <c r="AE889" s="3"/>
      <c r="AF889" s="3"/>
      <c r="AG889" s="3"/>
      <c r="AH889" s="3"/>
      <c r="AI889" s="3"/>
    </row>
    <row r="890" spans="1:35" ht="14.5" hidden="1" outlineLevel="1">
      <c r="A890" s="100" t="s">
        <v>4</v>
      </c>
      <c r="B890" s="101">
        <f t="shared" si="245"/>
        <v>0.12205798567799905</v>
      </c>
      <c r="C890" s="101">
        <f t="shared" si="245"/>
        <v>0.18029368897726114</v>
      </c>
      <c r="D890" s="101">
        <f t="shared" si="245"/>
        <v>0.22806784346542155</v>
      </c>
      <c r="E890" s="101">
        <f t="shared" si="245"/>
        <v>0.27889101622848061</v>
      </c>
      <c r="F890" s="101">
        <f t="shared" si="245"/>
        <v>0.31225283127977771</v>
      </c>
      <c r="G890" s="101">
        <f t="shared" si="245"/>
        <v>0.32280137155450522</v>
      </c>
      <c r="H890" s="101">
        <f t="shared" si="245"/>
        <v>0.33129022150831783</v>
      </c>
      <c r="I890" s="101">
        <f t="shared" si="245"/>
        <v>0.33551988440212704</v>
      </c>
      <c r="J890" s="101">
        <f t="shared" si="245"/>
        <v>0.33513201510745938</v>
      </c>
      <c r="K890" s="101">
        <f t="shared" si="245"/>
        <v>0.34114742911796236</v>
      </c>
      <c r="M890" s="32"/>
      <c r="N890" s="6"/>
      <c r="O890" s="1"/>
      <c r="P890" s="6"/>
      <c r="Q890" s="6"/>
      <c r="R890" s="1"/>
      <c r="S890" s="1"/>
      <c r="T890" s="1"/>
      <c r="U890" s="1"/>
      <c r="V890" s="1"/>
      <c r="W890" s="1"/>
      <c r="X890" s="3"/>
      <c r="Y890" s="3"/>
      <c r="Z890" s="3"/>
      <c r="AA890" s="3"/>
      <c r="AB890" s="3"/>
      <c r="AC890" s="3"/>
      <c r="AD890" s="3"/>
      <c r="AE890" s="3"/>
      <c r="AF890" s="3"/>
      <c r="AG890" s="3"/>
      <c r="AH890" s="3"/>
      <c r="AI890" s="3"/>
    </row>
    <row r="891" spans="1:35" ht="14.5" hidden="1" outlineLevel="1">
      <c r="A891" s="100" t="s">
        <v>0</v>
      </c>
      <c r="B891" s="101">
        <f t="shared" si="245"/>
        <v>0.5691619855214517</v>
      </c>
      <c r="C891" s="101">
        <f t="shared" si="245"/>
        <v>0.67359973957164576</v>
      </c>
      <c r="D891" s="101">
        <f t="shared" si="245"/>
        <v>0.74539448332789737</v>
      </c>
      <c r="E891" s="101">
        <f t="shared" si="245"/>
        <v>0.82922386955569638</v>
      </c>
      <c r="F891" s="101">
        <f t="shared" si="245"/>
        <v>0.89498532327261604</v>
      </c>
      <c r="G891" s="101">
        <f t="shared" si="245"/>
        <v>0.93269943633427321</v>
      </c>
      <c r="H891" s="101">
        <f t="shared" si="245"/>
        <v>0.98597763650877779</v>
      </c>
      <c r="I891" s="101">
        <f t="shared" si="245"/>
        <v>1.0280681148936022</v>
      </c>
      <c r="J891" s="101">
        <f t="shared" si="245"/>
        <v>1.052381980445465</v>
      </c>
      <c r="K891" s="101">
        <f t="shared" si="245"/>
        <v>1.1029646774897175</v>
      </c>
      <c r="M891" s="32"/>
      <c r="N891" s="6"/>
      <c r="O891" s="1"/>
      <c r="P891" s="6"/>
      <c r="Q891" s="6"/>
      <c r="R891" s="1"/>
      <c r="S891" s="1"/>
      <c r="T891" s="1"/>
      <c r="U891" s="1"/>
      <c r="V891" s="1"/>
      <c r="W891" s="1"/>
      <c r="X891" s="3"/>
      <c r="Y891" s="3"/>
      <c r="Z891" s="3"/>
      <c r="AA891" s="3"/>
      <c r="AB891" s="3"/>
      <c r="AC891" s="3"/>
      <c r="AD891" s="3"/>
      <c r="AE891" s="3"/>
      <c r="AF891" s="3"/>
      <c r="AG891" s="3"/>
      <c r="AH891" s="3"/>
      <c r="AI891" s="3"/>
    </row>
    <row r="892" spans="1:35" ht="14.5" hidden="1" outlineLevel="1">
      <c r="A892" s="100" t="s">
        <v>1</v>
      </c>
      <c r="B892" s="101">
        <f t="shared" si="245"/>
        <v>0.16594211544047008</v>
      </c>
      <c r="C892" s="101">
        <f t="shared" si="245"/>
        <v>0.16564075569682674</v>
      </c>
      <c r="D892" s="101">
        <f t="shared" si="245"/>
        <v>0.15556752254971673</v>
      </c>
      <c r="E892" s="101">
        <f t="shared" si="245"/>
        <v>0.15248832075851243</v>
      </c>
      <c r="F892" s="101">
        <f t="shared" si="245"/>
        <v>0.14801522676229803</v>
      </c>
      <c r="G892" s="101">
        <f t="shared" si="245"/>
        <v>0.14052181768031646</v>
      </c>
      <c r="H892" s="101">
        <f t="shared" si="245"/>
        <v>0.13585407720060963</v>
      </c>
      <c r="I892" s="101">
        <f t="shared" si="245"/>
        <v>0.12938950270141242</v>
      </c>
      <c r="J892" s="101">
        <f t="shared" si="245"/>
        <v>0.12272029367675363</v>
      </c>
      <c r="K892" s="101">
        <f t="shared" si="245"/>
        <v>0.12202574308755303</v>
      </c>
      <c r="M892" s="32"/>
      <c r="N892" s="6"/>
      <c r="O892" s="1"/>
      <c r="P892" s="6"/>
      <c r="Q892" s="6"/>
      <c r="R892" s="1"/>
      <c r="S892" s="1"/>
      <c r="T892" s="1"/>
      <c r="U892" s="1"/>
      <c r="V892" s="1"/>
      <c r="W892" s="1"/>
      <c r="X892" s="3"/>
      <c r="Y892" s="3"/>
      <c r="Z892" s="3"/>
      <c r="AA892" s="3"/>
      <c r="AB892" s="3"/>
      <c r="AC892" s="3"/>
      <c r="AD892" s="3"/>
      <c r="AE892" s="3"/>
      <c r="AF892" s="3"/>
      <c r="AG892" s="3"/>
      <c r="AH892" s="3"/>
      <c r="AI892" s="3"/>
    </row>
    <row r="893" spans="1:35" ht="14.5" hidden="1" outlineLevel="1">
      <c r="A893" s="100" t="s">
        <v>7</v>
      </c>
      <c r="B893" s="101">
        <f t="shared" si="245"/>
        <v>0.15938421055688842</v>
      </c>
      <c r="C893" s="101">
        <f t="shared" si="245"/>
        <v>0.23925002638723367</v>
      </c>
      <c r="D893" s="101">
        <f t="shared" si="245"/>
        <v>0.30528570708410863</v>
      </c>
      <c r="E893" s="101">
        <f t="shared" si="245"/>
        <v>0.36744869615672371</v>
      </c>
      <c r="F893" s="101">
        <f t="shared" si="245"/>
        <v>0.41740321656862567</v>
      </c>
      <c r="G893" s="101">
        <f t="shared" si="245"/>
        <v>0.43253720007893021</v>
      </c>
      <c r="H893" s="101">
        <f t="shared" si="245"/>
        <v>0.44142760416934856</v>
      </c>
      <c r="I893" s="101">
        <f t="shared" si="245"/>
        <v>0.4346634852550772</v>
      </c>
      <c r="J893" s="101">
        <f t="shared" si="245"/>
        <v>0.4141507547398614</v>
      </c>
      <c r="K893" s="101">
        <f t="shared" si="245"/>
        <v>0.40449621792140472</v>
      </c>
      <c r="M893" s="32"/>
      <c r="N893" s="6"/>
      <c r="O893" s="1"/>
      <c r="P893" s="6"/>
      <c r="Q893" s="6"/>
      <c r="R893" s="1"/>
      <c r="S893" s="1"/>
      <c r="T893" s="1"/>
      <c r="U893" s="1"/>
      <c r="V893" s="1"/>
      <c r="W893" s="1"/>
      <c r="X893" s="3"/>
      <c r="Y893" s="3"/>
      <c r="Z893" s="3"/>
      <c r="AA893" s="3"/>
      <c r="AB893" s="3"/>
      <c r="AC893" s="3"/>
      <c r="AD893" s="3"/>
      <c r="AE893" s="3"/>
      <c r="AF893" s="3"/>
      <c r="AG893" s="3"/>
    </row>
    <row r="894" spans="1:35" ht="14.5" hidden="1" outlineLevel="1">
      <c r="A894" s="100" t="s">
        <v>8</v>
      </c>
      <c r="B894" s="101">
        <f t="shared" si="245"/>
        <v>0.17607895710994276</v>
      </c>
      <c r="C894" s="101">
        <f t="shared" si="245"/>
        <v>0.4447472350569851</v>
      </c>
      <c r="D894" s="101">
        <f t="shared" si="245"/>
        <v>0.76847598462440625</v>
      </c>
      <c r="E894" s="101">
        <f t="shared" si="245"/>
        <v>0.99882134944208911</v>
      </c>
      <c r="F894" s="101">
        <f t="shared" si="245"/>
        <v>1.1127929556633822</v>
      </c>
      <c r="G894" s="101">
        <f t="shared" si="245"/>
        <v>1.1299346388755369</v>
      </c>
      <c r="H894" s="101">
        <f t="shared" si="245"/>
        <v>1.1463697666350139</v>
      </c>
      <c r="I894" s="101">
        <f t="shared" si="245"/>
        <v>1.1321117604512376</v>
      </c>
      <c r="J894" s="101">
        <f t="shared" si="245"/>
        <v>1.0790764352584279</v>
      </c>
      <c r="K894" s="101">
        <f t="shared" si="245"/>
        <v>1.0335907171451353</v>
      </c>
      <c r="M894" s="32"/>
      <c r="N894" s="9" t="s">
        <v>9</v>
      </c>
      <c r="O894" s="1"/>
      <c r="P894" s="6"/>
      <c r="Q894" s="6"/>
      <c r="R894" s="1"/>
      <c r="S894" s="1"/>
      <c r="T894" s="1"/>
      <c r="U894" s="1"/>
      <c r="V894" s="1"/>
      <c r="W894" s="1"/>
      <c r="X894" s="3"/>
      <c r="Y894" s="3"/>
      <c r="Z894" s="3"/>
      <c r="AA894" s="3"/>
      <c r="AB894" s="3"/>
      <c r="AC894" s="3"/>
      <c r="AD894" s="3"/>
      <c r="AE894" s="3"/>
      <c r="AF894" s="3"/>
      <c r="AG894" s="3"/>
    </row>
    <row r="895" spans="1:35" ht="14.5" hidden="1" outlineLevel="1">
      <c r="A895" s="100" t="s">
        <v>89</v>
      </c>
      <c r="B895" s="101">
        <f>SUM(B885:B894)</f>
        <v>2.6141879026546277</v>
      </c>
      <c r="C895" s="101">
        <f t="shared" ref="C895:K895" si="246">SUM(C885:C894)</f>
        <v>4.1212677586799051</v>
      </c>
      <c r="D895" s="101">
        <f t="shared" si="246"/>
        <v>5.2756851702574936</v>
      </c>
      <c r="E895" s="101">
        <f t="shared" si="246"/>
        <v>6.0636835831880731</v>
      </c>
      <c r="F895" s="101">
        <f t="shared" si="246"/>
        <v>6.4544102664524567</v>
      </c>
      <c r="G895" s="101">
        <f t="shared" si="246"/>
        <v>6.4756194414787398</v>
      </c>
      <c r="H895" s="101">
        <f t="shared" si="246"/>
        <v>6.5065677438588327</v>
      </c>
      <c r="I895" s="101">
        <f t="shared" si="246"/>
        <v>6.4027292232600992</v>
      </c>
      <c r="J895" s="101">
        <f t="shared" si="246"/>
        <v>6.1752293815748454</v>
      </c>
      <c r="K895" s="101">
        <f t="shared" si="246"/>
        <v>6.0955095623532989</v>
      </c>
      <c r="M895" s="32"/>
      <c r="N895" s="9"/>
      <c r="O895" s="1"/>
      <c r="P895" s="6"/>
      <c r="Q895" s="6"/>
      <c r="R895" s="1"/>
      <c r="S895" s="1"/>
      <c r="T895" s="1"/>
      <c r="U895" s="1"/>
      <c r="V895" s="1"/>
      <c r="W895" s="1"/>
      <c r="X895" s="3"/>
      <c r="Y895" s="3"/>
      <c r="Z895" s="3"/>
      <c r="AA895" s="3"/>
      <c r="AB895" s="3"/>
      <c r="AC895" s="3"/>
      <c r="AD895" s="3"/>
      <c r="AE895" s="3"/>
      <c r="AF895" s="3"/>
      <c r="AG895" s="3"/>
    </row>
    <row r="896" spans="1:35" s="5" customFormat="1" ht="14.5" hidden="1" outlineLevel="1">
      <c r="A896" s="32"/>
      <c r="B896" s="6"/>
      <c r="C896" s="6"/>
      <c r="D896" s="6"/>
      <c r="E896" s="6"/>
      <c r="F896" s="6"/>
      <c r="G896" s="6"/>
      <c r="H896" s="6"/>
      <c r="I896" s="6"/>
      <c r="J896" s="6"/>
      <c r="K896" s="6"/>
      <c r="L896" s="6"/>
      <c r="P896" s="6"/>
      <c r="Q896" s="6"/>
      <c r="R896" s="6"/>
      <c r="S896" s="6"/>
      <c r="T896" s="6"/>
      <c r="U896" s="6"/>
      <c r="V896" s="6"/>
      <c r="W896" s="6"/>
      <c r="X896" s="6"/>
      <c r="Y896" s="6"/>
      <c r="Z896" s="6"/>
      <c r="AA896" s="6"/>
    </row>
    <row r="897" spans="1:35" collapsed="1">
      <c r="A897" s="10" t="s">
        <v>135</v>
      </c>
      <c r="B897" s="6"/>
      <c r="C897" s="6"/>
      <c r="D897" s="6"/>
      <c r="E897" s="6"/>
      <c r="F897" s="6"/>
      <c r="G897" s="6"/>
      <c r="H897" s="6"/>
      <c r="I897" s="6"/>
      <c r="J897" s="9" t="s">
        <v>101</v>
      </c>
      <c r="K897" s="6"/>
      <c r="L897" s="55"/>
      <c r="M897" s="5"/>
      <c r="N897" s="5"/>
      <c r="O897" s="5"/>
      <c r="P897" s="5"/>
      <c r="Q897" s="5"/>
      <c r="R897" s="5"/>
      <c r="S897" s="5"/>
      <c r="T897" s="5"/>
    </row>
    <row r="898" spans="1:35" ht="14.5">
      <c r="A898" s="84"/>
      <c r="B898" s="84">
        <v>2010</v>
      </c>
      <c r="C898" s="84">
        <v>2020</v>
      </c>
      <c r="D898" s="84">
        <v>2030</v>
      </c>
      <c r="E898" s="84">
        <v>2040</v>
      </c>
      <c r="F898" s="84">
        <v>2050</v>
      </c>
      <c r="G898" s="84">
        <v>2060</v>
      </c>
      <c r="H898" s="84">
        <v>2070</v>
      </c>
      <c r="I898" s="84">
        <v>2080</v>
      </c>
      <c r="J898" s="84">
        <v>2090</v>
      </c>
      <c r="K898" s="84">
        <v>2100</v>
      </c>
      <c r="M898" s="32"/>
      <c r="N898" s="56"/>
      <c r="O898" s="16"/>
      <c r="P898" s="56"/>
      <c r="Q898" s="56"/>
      <c r="R898" s="56"/>
      <c r="S898" s="56"/>
      <c r="T898" s="56"/>
      <c r="U898" s="56"/>
      <c r="V898" s="56"/>
      <c r="W898" s="57"/>
    </row>
    <row r="899" spans="1:35" ht="14.5">
      <c r="A899" s="84" t="s">
        <v>5</v>
      </c>
      <c r="B899" s="90">
        <f>B820+B852+B885</f>
        <v>0.14449610073433383</v>
      </c>
      <c r="C899" s="90">
        <f t="shared" ref="C899:K899" si="247">C820+C852+C885</f>
        <v>0.2298609300029601</v>
      </c>
      <c r="D899" s="90">
        <f t="shared" si="247"/>
        <v>0.34698196023225192</v>
      </c>
      <c r="E899" s="90">
        <f t="shared" si="247"/>
        <v>0.51334382188792227</v>
      </c>
      <c r="F899" s="90">
        <f t="shared" si="247"/>
        <v>0.70847256481420251</v>
      </c>
      <c r="G899" s="90">
        <f t="shared" si="247"/>
        <v>0.89188948837505033</v>
      </c>
      <c r="H899" s="90">
        <f t="shared" si="247"/>
        <v>1.057632935338821</v>
      </c>
      <c r="I899" s="90">
        <f t="shared" si="247"/>
        <v>1.2733183458273194</v>
      </c>
      <c r="J899" s="90">
        <f t="shared" si="247"/>
        <v>1.3165723485796188</v>
      </c>
      <c r="K899" s="90">
        <f t="shared" si="247"/>
        <v>1.4653254051890241</v>
      </c>
      <c r="M899" s="32"/>
      <c r="N899" s="6"/>
      <c r="O899" s="1"/>
      <c r="P899" s="6"/>
      <c r="Q899" s="6"/>
      <c r="R899" s="1"/>
      <c r="S899" s="1"/>
      <c r="T899" s="1"/>
      <c r="U899" s="1"/>
      <c r="V899" s="1"/>
      <c r="W899" s="1"/>
      <c r="X899" s="3"/>
      <c r="Y899" s="3"/>
      <c r="Z899" s="3"/>
      <c r="AA899" s="3"/>
      <c r="AB899" s="3"/>
      <c r="AC899" s="3"/>
      <c r="AD899" s="3"/>
      <c r="AE899" s="3"/>
      <c r="AF899" s="3"/>
      <c r="AG899" s="3"/>
      <c r="AH899" s="3"/>
      <c r="AI899" s="3"/>
    </row>
    <row r="900" spans="1:35" ht="14.5">
      <c r="A900" s="84" t="s">
        <v>6</v>
      </c>
      <c r="B900" s="90">
        <f t="shared" ref="B900:K908" si="248">B821+B853+B886</f>
        <v>0.92688657214510362</v>
      </c>
      <c r="C900" s="90">
        <f t="shared" si="248"/>
        <v>2.2061177616806544</v>
      </c>
      <c r="D900" s="90">
        <f t="shared" si="248"/>
        <v>2.9923177940420524</v>
      </c>
      <c r="E900" s="90">
        <f t="shared" si="248"/>
        <v>3.1504379467885277</v>
      </c>
      <c r="F900" s="90">
        <f t="shared" si="248"/>
        <v>3.0029032873706889</v>
      </c>
      <c r="G900" s="90">
        <f t="shared" si="248"/>
        <v>2.6908365078549132</v>
      </c>
      <c r="H900" s="90">
        <f t="shared" si="248"/>
        <v>2.3639970435012803</v>
      </c>
      <c r="I900" s="90">
        <f t="shared" si="248"/>
        <v>2.1926875521822597</v>
      </c>
      <c r="J900" s="90">
        <f t="shared" si="248"/>
        <v>1.7639948976618234</v>
      </c>
      <c r="K900" s="90">
        <f t="shared" si="248"/>
        <v>1.492613701289863</v>
      </c>
      <c r="M900" s="32"/>
      <c r="N900" s="6"/>
      <c r="O900" s="1"/>
      <c r="P900" s="6"/>
      <c r="Q900" s="6"/>
      <c r="R900" s="1"/>
      <c r="S900" s="1"/>
      <c r="T900" s="1"/>
      <c r="U900" s="1"/>
      <c r="V900" s="1"/>
      <c r="W900" s="1"/>
      <c r="X900" s="3"/>
      <c r="Y900" s="3"/>
      <c r="Z900" s="3"/>
      <c r="AA900" s="3"/>
      <c r="AB900" s="3"/>
      <c r="AC900" s="3"/>
      <c r="AD900" s="3"/>
      <c r="AE900" s="3"/>
      <c r="AF900" s="3"/>
      <c r="AG900" s="3"/>
      <c r="AH900" s="3"/>
      <c r="AI900" s="3"/>
    </row>
    <row r="901" spans="1:35" ht="14.5">
      <c r="A901" s="84" t="s">
        <v>11</v>
      </c>
      <c r="B901" s="90">
        <f t="shared" si="248"/>
        <v>1.4683834310880441</v>
      </c>
      <c r="C901" s="90">
        <f t="shared" si="248"/>
        <v>1.7241196511801444</v>
      </c>
      <c r="D901" s="90">
        <f t="shared" si="248"/>
        <v>1.9791713604604873</v>
      </c>
      <c r="E901" s="90">
        <f t="shared" si="248"/>
        <v>2.163725839591411</v>
      </c>
      <c r="F901" s="90">
        <f t="shared" si="248"/>
        <v>2.2582049278967862</v>
      </c>
      <c r="G901" s="90">
        <f t="shared" si="248"/>
        <v>2.2705138063334376</v>
      </c>
      <c r="H901" s="90">
        <f t="shared" si="248"/>
        <v>2.2836186014134547</v>
      </c>
      <c r="I901" s="90">
        <f t="shared" si="248"/>
        <v>2.448620961645922</v>
      </c>
      <c r="J901" s="90">
        <f t="shared" si="248"/>
        <v>2.3093916118822921</v>
      </c>
      <c r="K901" s="90">
        <f t="shared" si="248"/>
        <v>2.3612830308324062</v>
      </c>
      <c r="M901" s="32"/>
      <c r="N901" s="6"/>
      <c r="O901" s="1"/>
      <c r="P901" s="6"/>
      <c r="Q901" s="6"/>
      <c r="R901" s="1"/>
      <c r="S901" s="1"/>
      <c r="T901" s="1"/>
      <c r="U901" s="1"/>
      <c r="V901" s="1"/>
      <c r="W901" s="1"/>
      <c r="X901" s="3"/>
      <c r="Y901" s="3"/>
      <c r="Z901" s="3"/>
      <c r="AA901" s="3"/>
      <c r="AB901" s="3"/>
      <c r="AC901" s="3"/>
      <c r="AD901" s="3"/>
      <c r="AE901" s="3"/>
      <c r="AF901" s="3"/>
      <c r="AG901" s="3"/>
      <c r="AH901" s="3"/>
      <c r="AI901" s="3"/>
    </row>
    <row r="902" spans="1:35" ht="14.5">
      <c r="A902" s="84" t="s">
        <v>2</v>
      </c>
      <c r="B902" s="90">
        <f t="shared" si="248"/>
        <v>0.28743118001375245</v>
      </c>
      <c r="C902" s="90">
        <f t="shared" si="248"/>
        <v>0.43444863960356894</v>
      </c>
      <c r="D902" s="90">
        <f t="shared" si="248"/>
        <v>0.51240593358348563</v>
      </c>
      <c r="E902" s="90">
        <f t="shared" si="248"/>
        <v>0.50731441358210327</v>
      </c>
      <c r="F902" s="90">
        <f t="shared" si="248"/>
        <v>0.46984017073624418</v>
      </c>
      <c r="G902" s="90">
        <f t="shared" si="248"/>
        <v>0.43400748819505525</v>
      </c>
      <c r="H902" s="90">
        <f t="shared" si="248"/>
        <v>0.41278902111144899</v>
      </c>
      <c r="I902" s="90">
        <f t="shared" si="248"/>
        <v>0.42113301836296207</v>
      </c>
      <c r="J902" s="90">
        <f t="shared" si="248"/>
        <v>0.37507352487278928</v>
      </c>
      <c r="K902" s="90">
        <f t="shared" si="248"/>
        <v>0.358563609400669</v>
      </c>
      <c r="M902" s="32"/>
      <c r="N902" s="6"/>
      <c r="O902" s="1"/>
      <c r="P902" s="6"/>
      <c r="Q902" s="6"/>
      <c r="R902" s="1"/>
      <c r="S902" s="1"/>
      <c r="T902" s="1"/>
      <c r="U902" s="1"/>
      <c r="V902" s="1"/>
      <c r="W902" s="1"/>
      <c r="X902" s="3"/>
      <c r="Y902" s="3"/>
      <c r="Z902" s="3"/>
      <c r="AA902" s="3"/>
      <c r="AB902" s="3"/>
      <c r="AC902" s="3"/>
      <c r="AD902" s="3"/>
      <c r="AE902" s="3"/>
      <c r="AF902" s="3"/>
      <c r="AG902" s="3"/>
      <c r="AH902" s="3"/>
      <c r="AI902" s="3"/>
    </row>
    <row r="903" spans="1:35" ht="14.5">
      <c r="A903" s="84" t="s">
        <v>3</v>
      </c>
      <c r="B903" s="90">
        <f t="shared" si="248"/>
        <v>0.520418476191291</v>
      </c>
      <c r="C903" s="90">
        <f t="shared" si="248"/>
        <v>0.68809613504527967</v>
      </c>
      <c r="D903" s="90">
        <f t="shared" si="248"/>
        <v>0.79037142065053112</v>
      </c>
      <c r="E903" s="90">
        <f t="shared" si="248"/>
        <v>0.86770814751469749</v>
      </c>
      <c r="F903" s="90">
        <f t="shared" si="248"/>
        <v>0.91194924631267194</v>
      </c>
      <c r="G903" s="90">
        <f t="shared" si="248"/>
        <v>0.8948622863398894</v>
      </c>
      <c r="H903" s="90">
        <f t="shared" si="248"/>
        <v>0.87103443142828119</v>
      </c>
      <c r="I903" s="90">
        <f t="shared" si="248"/>
        <v>0.90736200701261538</v>
      </c>
      <c r="J903" s="90">
        <f t="shared" si="248"/>
        <v>0.82212779441615536</v>
      </c>
      <c r="K903" s="90">
        <f t="shared" si="248"/>
        <v>0.7871895483636473</v>
      </c>
      <c r="M903" s="32"/>
      <c r="N903" s="6"/>
      <c r="O903" s="1"/>
      <c r="P903" s="6"/>
      <c r="Q903" s="6"/>
      <c r="R903" s="1"/>
      <c r="S903" s="1"/>
      <c r="T903" s="1"/>
      <c r="U903" s="1"/>
      <c r="V903" s="1"/>
      <c r="W903" s="1"/>
      <c r="X903" s="3"/>
      <c r="Y903" s="3"/>
      <c r="Z903" s="3"/>
      <c r="AA903" s="3"/>
      <c r="AB903" s="3"/>
      <c r="AC903" s="3"/>
      <c r="AD903" s="3"/>
      <c r="AE903" s="3"/>
      <c r="AF903" s="3"/>
      <c r="AG903" s="3"/>
      <c r="AH903" s="3"/>
      <c r="AI903" s="3"/>
    </row>
    <row r="904" spans="1:35" ht="14.5">
      <c r="A904" s="84" t="s">
        <v>4</v>
      </c>
      <c r="B904" s="90">
        <f t="shared" si="248"/>
        <v>0.29837664577221717</v>
      </c>
      <c r="C904" s="90">
        <f t="shared" si="248"/>
        <v>0.39833763054730909</v>
      </c>
      <c r="D904" s="90">
        <f t="shared" si="248"/>
        <v>0.49319728769627369</v>
      </c>
      <c r="E904" s="90">
        <f t="shared" si="248"/>
        <v>0.58530698066101372</v>
      </c>
      <c r="F904" s="90">
        <f t="shared" si="248"/>
        <v>0.64391901764525161</v>
      </c>
      <c r="G904" s="90">
        <f t="shared" si="248"/>
        <v>0.65993825357675417</v>
      </c>
      <c r="H904" s="90">
        <f t="shared" si="248"/>
        <v>0.66876669691970825</v>
      </c>
      <c r="I904" s="90">
        <f t="shared" si="248"/>
        <v>0.72753058429101047</v>
      </c>
      <c r="J904" s="90">
        <f t="shared" si="248"/>
        <v>0.69636081508057313</v>
      </c>
      <c r="K904" s="90">
        <f t="shared" si="248"/>
        <v>0.71351047000983248</v>
      </c>
      <c r="M904" s="32"/>
      <c r="N904" s="6"/>
      <c r="O904" s="1"/>
      <c r="P904" s="6"/>
      <c r="Q904" s="6"/>
      <c r="R904" s="1"/>
      <c r="S904" s="1"/>
      <c r="T904" s="1"/>
      <c r="U904" s="1"/>
      <c r="V904" s="1"/>
      <c r="W904" s="1"/>
      <c r="X904" s="3"/>
      <c r="Y904" s="3"/>
      <c r="Z904" s="3"/>
      <c r="AA904" s="3"/>
      <c r="AB904" s="3"/>
      <c r="AC904" s="3"/>
      <c r="AD904" s="3"/>
      <c r="AE904" s="3"/>
      <c r="AF904" s="3"/>
      <c r="AG904" s="3"/>
      <c r="AH904" s="3"/>
      <c r="AI904" s="3"/>
    </row>
    <row r="905" spans="1:35" ht="14.5">
      <c r="A905" s="84" t="s">
        <v>0</v>
      </c>
      <c r="B905" s="90">
        <f t="shared" si="248"/>
        <v>1.3216105925319206</v>
      </c>
      <c r="C905" s="90">
        <f t="shared" si="248"/>
        <v>1.4681808187092438</v>
      </c>
      <c r="D905" s="90">
        <f t="shared" si="248"/>
        <v>1.6050940777381753</v>
      </c>
      <c r="E905" s="90">
        <f t="shared" si="248"/>
        <v>1.7373218209425945</v>
      </c>
      <c r="F905" s="90">
        <f t="shared" si="248"/>
        <v>1.8430161023994267</v>
      </c>
      <c r="G905" s="90">
        <f t="shared" si="248"/>
        <v>1.9040532104122747</v>
      </c>
      <c r="H905" s="90">
        <f t="shared" si="248"/>
        <v>1.9878395627846643</v>
      </c>
      <c r="I905" s="90">
        <f t="shared" si="248"/>
        <v>2.2269168014077065</v>
      </c>
      <c r="J905" s="90">
        <f t="shared" si="248"/>
        <v>2.1852604751296676</v>
      </c>
      <c r="K905" s="90">
        <f t="shared" si="248"/>
        <v>2.3066351450497105</v>
      </c>
      <c r="M905" s="32"/>
      <c r="N905" s="6"/>
      <c r="O905" s="1"/>
      <c r="P905" s="6"/>
      <c r="Q905" s="6"/>
      <c r="R905" s="1"/>
      <c r="S905" s="1"/>
      <c r="T905" s="1"/>
      <c r="U905" s="1"/>
      <c r="V905" s="1"/>
      <c r="W905" s="1"/>
      <c r="X905" s="3"/>
      <c r="Y905" s="3"/>
      <c r="Z905" s="3"/>
      <c r="AA905" s="3"/>
      <c r="AB905" s="3"/>
      <c r="AC905" s="3"/>
      <c r="AD905" s="3"/>
      <c r="AE905" s="3"/>
      <c r="AF905" s="3"/>
      <c r="AG905" s="3"/>
      <c r="AH905" s="3"/>
      <c r="AI905" s="3"/>
    </row>
    <row r="906" spans="1:35" ht="14.5">
      <c r="A906" s="84" t="s">
        <v>1</v>
      </c>
      <c r="B906" s="90">
        <f t="shared" si="248"/>
        <v>0.39288474075522528</v>
      </c>
      <c r="C906" s="90">
        <f t="shared" si="248"/>
        <v>0.36409349550031134</v>
      </c>
      <c r="D906" s="90">
        <f t="shared" si="248"/>
        <v>0.33630413992982877</v>
      </c>
      <c r="E906" s="90">
        <f t="shared" si="248"/>
        <v>0.32015812454828313</v>
      </c>
      <c r="F906" s="90">
        <f t="shared" si="248"/>
        <v>0.30545308357360207</v>
      </c>
      <c r="G906" s="90">
        <f t="shared" si="248"/>
        <v>0.2875800127635802</v>
      </c>
      <c r="H906" s="90">
        <f t="shared" si="248"/>
        <v>0.27454721972310481</v>
      </c>
      <c r="I906" s="90">
        <f t="shared" si="248"/>
        <v>0.28086767411382602</v>
      </c>
      <c r="J906" s="90">
        <f t="shared" si="248"/>
        <v>0.25520171295552352</v>
      </c>
      <c r="K906" s="90">
        <f t="shared" si="248"/>
        <v>0.25524863629633765</v>
      </c>
      <c r="M906" s="32"/>
      <c r="N906" s="6"/>
      <c r="O906" s="1"/>
      <c r="P906" s="6"/>
      <c r="Q906" s="6"/>
      <c r="R906" s="1"/>
      <c r="S906" s="1"/>
      <c r="T906" s="1"/>
      <c r="U906" s="1"/>
      <c r="V906" s="1"/>
      <c r="W906" s="1"/>
      <c r="X906" s="3"/>
      <c r="Y906" s="3"/>
      <c r="Z906" s="3"/>
      <c r="AA906" s="3"/>
      <c r="AB906" s="3"/>
      <c r="AC906" s="3"/>
      <c r="AD906" s="3"/>
      <c r="AE906" s="3"/>
      <c r="AF906" s="3"/>
      <c r="AG906" s="3"/>
      <c r="AH906" s="3"/>
      <c r="AI906" s="3"/>
    </row>
    <row r="907" spans="1:35" ht="14.5">
      <c r="A907" s="84" t="s">
        <v>7</v>
      </c>
      <c r="B907" s="90">
        <f t="shared" si="248"/>
        <v>0.38287065886185778</v>
      </c>
      <c r="C907" s="90">
        <f t="shared" si="248"/>
        <v>0.52591074166677521</v>
      </c>
      <c r="D907" s="90">
        <f t="shared" si="248"/>
        <v>0.65906393555702847</v>
      </c>
      <c r="E907" s="90">
        <f t="shared" si="248"/>
        <v>0.77063580402487375</v>
      </c>
      <c r="F907" s="90">
        <f t="shared" si="248"/>
        <v>0.86024464115291965</v>
      </c>
      <c r="G907" s="90">
        <f t="shared" si="248"/>
        <v>0.88373195496240498</v>
      </c>
      <c r="H907" s="90">
        <f t="shared" si="248"/>
        <v>0.89061533405752946</v>
      </c>
      <c r="I907" s="90">
        <f t="shared" si="248"/>
        <v>0.94192509695036541</v>
      </c>
      <c r="J907" s="90">
        <f t="shared" si="248"/>
        <v>0.86023677349926264</v>
      </c>
      <c r="K907" s="90">
        <f t="shared" si="248"/>
        <v>0.84596442998483412</v>
      </c>
      <c r="M907" s="32"/>
      <c r="N907" s="6"/>
      <c r="O907" s="1"/>
      <c r="P907" s="6"/>
      <c r="Q907" s="6"/>
      <c r="R907" s="1"/>
      <c r="S907" s="1"/>
      <c r="T907" s="1"/>
      <c r="U907" s="1"/>
      <c r="V907" s="1"/>
      <c r="W907" s="1"/>
      <c r="X907" s="3"/>
      <c r="Y907" s="3"/>
      <c r="Z907" s="3"/>
      <c r="AA907" s="3"/>
      <c r="AB907" s="3"/>
      <c r="AC907" s="3"/>
      <c r="AD907" s="3"/>
      <c r="AE907" s="3"/>
      <c r="AF907" s="3"/>
      <c r="AG907" s="3"/>
    </row>
    <row r="908" spans="1:35" ht="14.5">
      <c r="A908" s="84" t="s">
        <v>8</v>
      </c>
      <c r="B908" s="90">
        <f t="shared" si="248"/>
        <v>0.42291233549760443</v>
      </c>
      <c r="C908" s="90">
        <f t="shared" si="248"/>
        <v>0.97321054700351339</v>
      </c>
      <c r="D908" s="90">
        <f t="shared" si="248"/>
        <v>1.6557156822628745</v>
      </c>
      <c r="E908" s="90">
        <f t="shared" si="248"/>
        <v>2.092947116052005</v>
      </c>
      <c r="F908" s="90">
        <f t="shared" si="248"/>
        <v>2.2917747641724113</v>
      </c>
      <c r="G908" s="90">
        <f t="shared" si="248"/>
        <v>2.3069595338866553</v>
      </c>
      <c r="H908" s="90">
        <f t="shared" si="248"/>
        <v>2.3114645194398555</v>
      </c>
      <c r="I908" s="90">
        <f t="shared" si="248"/>
        <v>2.4522187535082534</v>
      </c>
      <c r="J908" s="90">
        <f t="shared" si="248"/>
        <v>2.2406804920524892</v>
      </c>
      <c r="K908" s="90">
        <f t="shared" si="248"/>
        <v>2.1615569945974595</v>
      </c>
      <c r="M908" s="32"/>
      <c r="N908" s="9" t="s">
        <v>9</v>
      </c>
      <c r="O908" s="1"/>
      <c r="P908" s="6"/>
      <c r="Q908" s="6"/>
      <c r="R908" s="1"/>
      <c r="S908" s="1"/>
      <c r="T908" s="1"/>
      <c r="U908" s="1"/>
      <c r="V908" s="1"/>
      <c r="W908" s="1"/>
      <c r="X908" s="3"/>
      <c r="Y908" s="3"/>
      <c r="Z908" s="3"/>
      <c r="AA908" s="3"/>
      <c r="AB908" s="3"/>
      <c r="AC908" s="3"/>
      <c r="AD908" s="3"/>
      <c r="AE908" s="3"/>
      <c r="AF908" s="3"/>
      <c r="AG908" s="3"/>
    </row>
    <row r="909" spans="1:35" ht="14.5">
      <c r="A909" s="84" t="s">
        <v>89</v>
      </c>
      <c r="B909" s="90">
        <f>SUM(B899:B908)</f>
        <v>6.1662707335913503</v>
      </c>
      <c r="C909" s="90">
        <f t="shared" ref="C909:K909" si="249">SUM(C899:C908)</f>
        <v>9.0123763509397588</v>
      </c>
      <c r="D909" s="90">
        <f t="shared" si="249"/>
        <v>11.37062359215299</v>
      </c>
      <c r="E909" s="90">
        <f t="shared" si="249"/>
        <v>12.708900015593432</v>
      </c>
      <c r="F909" s="90">
        <f t="shared" si="249"/>
        <v>13.295777806074204</v>
      </c>
      <c r="G909" s="90">
        <f t="shared" si="249"/>
        <v>13.224372542700015</v>
      </c>
      <c r="H909" s="90">
        <f t="shared" si="249"/>
        <v>13.12230536571815</v>
      </c>
      <c r="I909" s="90">
        <f t="shared" si="249"/>
        <v>13.872580795302239</v>
      </c>
      <c r="J909" s="90">
        <f t="shared" si="249"/>
        <v>12.824900446130194</v>
      </c>
      <c r="K909" s="90">
        <f t="shared" si="249"/>
        <v>12.747890971013783</v>
      </c>
      <c r="M909" s="32"/>
      <c r="N909" s="9"/>
      <c r="O909" s="1"/>
      <c r="P909" s="6"/>
      <c r="Q909" s="6"/>
      <c r="R909" s="1"/>
      <c r="S909" s="1"/>
      <c r="T909" s="1"/>
      <c r="U909" s="1"/>
      <c r="V909" s="1"/>
      <c r="W909" s="1"/>
      <c r="X909" s="3"/>
      <c r="Y909" s="3"/>
      <c r="Z909" s="3"/>
      <c r="AA909" s="3"/>
      <c r="AB909" s="3"/>
      <c r="AC909" s="3"/>
      <c r="AD909" s="3"/>
      <c r="AE909" s="3"/>
      <c r="AF909" s="3"/>
      <c r="AG909" s="3"/>
    </row>
    <row r="910" spans="1:35" s="5" customFormat="1" ht="14.5">
      <c r="A910" s="32"/>
      <c r="B910" s="6"/>
      <c r="C910" s="6"/>
      <c r="D910" s="6"/>
      <c r="E910" s="6"/>
      <c r="F910" s="6"/>
      <c r="G910" s="6"/>
      <c r="H910" s="6"/>
      <c r="I910" s="6"/>
      <c r="J910" s="6"/>
      <c r="K910" s="6"/>
      <c r="L910" s="6"/>
      <c r="P910" s="6"/>
      <c r="Q910" s="6"/>
      <c r="R910" s="6"/>
      <c r="S910" s="6"/>
      <c r="T910" s="6"/>
      <c r="U910" s="6"/>
      <c r="V910" s="6"/>
      <c r="W910" s="6"/>
      <c r="X910" s="6"/>
      <c r="Y910" s="6"/>
      <c r="Z910" s="6"/>
      <c r="AA910" s="6"/>
    </row>
    <row r="911" spans="1:35">
      <c r="A911" s="8" t="s">
        <v>142</v>
      </c>
    </row>
    <row r="912" spans="1:35" ht="14.5">
      <c r="A912" s="129"/>
      <c r="B912" s="129">
        <v>2010</v>
      </c>
      <c r="C912" s="129">
        <v>2020</v>
      </c>
      <c r="D912" s="129">
        <v>2030</v>
      </c>
      <c r="E912" s="129">
        <v>2040</v>
      </c>
      <c r="F912" s="129">
        <v>2050</v>
      </c>
      <c r="G912" s="129">
        <v>2060</v>
      </c>
      <c r="H912" s="129">
        <v>2070</v>
      </c>
      <c r="I912" s="129">
        <v>2080</v>
      </c>
      <c r="J912" s="129">
        <v>2090</v>
      </c>
      <c r="K912" s="129">
        <v>2100</v>
      </c>
    </row>
    <row r="913" spans="1:27" ht="14.5">
      <c r="A913" s="129" t="s">
        <v>5</v>
      </c>
      <c r="B913" s="135">
        <f t="shared" ref="B913:K913" si="250">B$923*B53/B$63</f>
        <v>4.8018724486890534E-2</v>
      </c>
      <c r="C913" s="135">
        <f t="shared" si="250"/>
        <v>8.2800935514159291E-2</v>
      </c>
      <c r="D913" s="135">
        <f t="shared" si="250"/>
        <v>0.12711118985105588</v>
      </c>
      <c r="E913" s="135">
        <f t="shared" si="250"/>
        <v>0.18869512199482341</v>
      </c>
      <c r="F913" s="135">
        <f t="shared" si="250"/>
        <v>0.2604578005123751</v>
      </c>
      <c r="G913" s="135">
        <f t="shared" si="250"/>
        <v>0.32778321929876392</v>
      </c>
      <c r="H913" s="135">
        <f t="shared" si="250"/>
        <v>0.38857692703192542</v>
      </c>
      <c r="I913" s="135">
        <f t="shared" si="250"/>
        <v>0.46768344039840426</v>
      </c>
      <c r="J913" s="135">
        <f t="shared" si="250"/>
        <v>0.48348319791508199</v>
      </c>
      <c r="K913" s="135">
        <f t="shared" si="250"/>
        <v>0.53801719197486553</v>
      </c>
    </row>
    <row r="914" spans="1:27" ht="14.5">
      <c r="A914" s="129" t="s">
        <v>6</v>
      </c>
      <c r="B914" s="135">
        <f t="shared" ref="B914:K914" si="251">B$923*B54/B$63</f>
        <v>0.34287686084205932</v>
      </c>
      <c r="C914" s="135">
        <f t="shared" si="251"/>
        <v>0.81497358682764953</v>
      </c>
      <c r="D914" s="135">
        <f t="shared" si="251"/>
        <v>1.1033514809341316</v>
      </c>
      <c r="E914" s="135">
        <f t="shared" si="251"/>
        <v>1.1603936948895013</v>
      </c>
      <c r="F914" s="135">
        <f t="shared" si="251"/>
        <v>1.105322106030552</v>
      </c>
      <c r="G914" s="135">
        <f t="shared" si="251"/>
        <v>0.9898064112050502</v>
      </c>
      <c r="H914" s="135">
        <f t="shared" si="251"/>
        <v>0.86900506584470172</v>
      </c>
      <c r="I914" s="135">
        <f t="shared" si="251"/>
        <v>0.80559525471427385</v>
      </c>
      <c r="J914" s="135">
        <f t="shared" si="251"/>
        <v>0.64791471618958307</v>
      </c>
      <c r="K914" s="135">
        <f t="shared" si="251"/>
        <v>0.54804429608824889</v>
      </c>
    </row>
    <row r="915" spans="1:27" ht="14.5">
      <c r="A915" s="129" t="s">
        <v>11</v>
      </c>
      <c r="B915" s="135">
        <f t="shared" ref="B915:K915" si="252">B$923*B55/B$63</f>
        <v>0.54919035803458505</v>
      </c>
      <c r="C915" s="135">
        <f t="shared" si="252"/>
        <v>0.63717712749950395</v>
      </c>
      <c r="D915" s="135">
        <f t="shared" si="252"/>
        <v>0.72975474586593203</v>
      </c>
      <c r="E915" s="135">
        <f t="shared" si="252"/>
        <v>0.79696080764642219</v>
      </c>
      <c r="F915" s="135">
        <f t="shared" si="252"/>
        <v>0.83123827942077011</v>
      </c>
      <c r="G915" s="135">
        <f t="shared" si="252"/>
        <v>0.8352648429495676</v>
      </c>
      <c r="H915" s="135">
        <f t="shared" si="252"/>
        <v>0.83957024927960755</v>
      </c>
      <c r="I915" s="135">
        <f t="shared" si="252"/>
        <v>0.89977894212855447</v>
      </c>
      <c r="J915" s="135">
        <f t="shared" si="252"/>
        <v>0.84828686633782213</v>
      </c>
      <c r="K915" s="135">
        <f t="shared" si="252"/>
        <v>0.86700775156941901</v>
      </c>
    </row>
    <row r="916" spans="1:27" ht="14.5">
      <c r="A916" s="129" t="s">
        <v>2</v>
      </c>
      <c r="B916" s="135">
        <f t="shared" ref="B916:K916" si="253">B$923*B56/B$63</f>
        <v>0.10298072485355893</v>
      </c>
      <c r="C916" s="135">
        <f t="shared" si="253"/>
        <v>0.15895787241251846</v>
      </c>
      <c r="D916" s="135">
        <f t="shared" si="253"/>
        <v>0.18828637458180178</v>
      </c>
      <c r="E916" s="135">
        <f t="shared" si="253"/>
        <v>0.18652634296406073</v>
      </c>
      <c r="F916" s="135">
        <f t="shared" si="253"/>
        <v>0.17262675307285247</v>
      </c>
      <c r="G916" s="135">
        <f t="shared" si="253"/>
        <v>0.1593300783837362</v>
      </c>
      <c r="H916" s="135">
        <f t="shared" si="253"/>
        <v>0.15147948280693604</v>
      </c>
      <c r="I916" s="135">
        <f t="shared" si="253"/>
        <v>0.15451061501621322</v>
      </c>
      <c r="J916" s="135">
        <f t="shared" si="253"/>
        <v>0.1376314413877284</v>
      </c>
      <c r="K916" s="135">
        <f t="shared" si="253"/>
        <v>0.13163666697556378</v>
      </c>
    </row>
    <row r="917" spans="1:27" ht="14.5">
      <c r="A917" s="129" t="s">
        <v>3</v>
      </c>
      <c r="B917" s="135">
        <f t="shared" ref="B917:K917" si="254">B$923*B57/B$63</f>
        <v>0.19114426505536442</v>
      </c>
      <c r="C917" s="135">
        <f t="shared" si="254"/>
        <v>0.25312546583641615</v>
      </c>
      <c r="D917" s="135">
        <f t="shared" si="254"/>
        <v>0.29097280641325712</v>
      </c>
      <c r="E917" s="135">
        <f t="shared" si="254"/>
        <v>0.31938795594597713</v>
      </c>
      <c r="F917" s="135">
        <f t="shared" si="254"/>
        <v>0.33549707973874782</v>
      </c>
      <c r="G917" s="135">
        <f t="shared" si="254"/>
        <v>0.32900229187729518</v>
      </c>
      <c r="H917" s="135">
        <f t="shared" si="254"/>
        <v>0.32006632764558579</v>
      </c>
      <c r="I917" s="135">
        <f t="shared" si="254"/>
        <v>0.33326504794854317</v>
      </c>
      <c r="J917" s="135">
        <f t="shared" si="254"/>
        <v>0.30188414484488801</v>
      </c>
      <c r="K917" s="135">
        <f t="shared" si="254"/>
        <v>0.28902222895055585</v>
      </c>
      <c r="N917" s="8" t="s">
        <v>9</v>
      </c>
    </row>
    <row r="918" spans="1:27" ht="14.5">
      <c r="A918" s="129" t="s">
        <v>4</v>
      </c>
      <c r="B918" s="135">
        <f t="shared" ref="B918:K918" si="255">B$923*B58/B$63</f>
        <v>0.10597162256062219</v>
      </c>
      <c r="C918" s="135">
        <f t="shared" si="255"/>
        <v>0.14519288918503626</v>
      </c>
      <c r="D918" s="135">
        <f t="shared" si="255"/>
        <v>0.18105610995499921</v>
      </c>
      <c r="E918" s="135">
        <f t="shared" si="255"/>
        <v>0.21520213289874646</v>
      </c>
      <c r="F918" s="135">
        <f t="shared" si="255"/>
        <v>0.23667625460879801</v>
      </c>
      <c r="G918" s="135">
        <f t="shared" si="255"/>
        <v>0.24240785905220125</v>
      </c>
      <c r="H918" s="135">
        <f t="shared" si="255"/>
        <v>0.24554843403790796</v>
      </c>
      <c r="I918" s="135">
        <f t="shared" si="255"/>
        <v>0.26705616621181544</v>
      </c>
      <c r="J918" s="135">
        <f t="shared" si="255"/>
        <v>0.25561501307603074</v>
      </c>
      <c r="K918" s="135">
        <f t="shared" si="255"/>
        <v>0.26195944700433943</v>
      </c>
    </row>
    <row r="919" spans="1:27" ht="14.5">
      <c r="A919" s="129" t="s">
        <v>0</v>
      </c>
      <c r="B919" s="135">
        <f t="shared" ref="B919:K919" si="256">B$923*B59/B$63</f>
        <v>0.49415053648886637</v>
      </c>
      <c r="C919" s="135">
        <f t="shared" si="256"/>
        <v>0.54245876767783119</v>
      </c>
      <c r="D919" s="135">
        <f t="shared" si="256"/>
        <v>0.5917459624408965</v>
      </c>
      <c r="E919" s="135">
        <f t="shared" si="256"/>
        <v>0.63985834965993504</v>
      </c>
      <c r="F919" s="135">
        <f t="shared" si="256"/>
        <v>0.67836622449138129</v>
      </c>
      <c r="G919" s="135">
        <f t="shared" si="256"/>
        <v>0.70041113026315005</v>
      </c>
      <c r="H919" s="135">
        <f t="shared" si="256"/>
        <v>0.73079508214536704</v>
      </c>
      <c r="I919" s="135">
        <f t="shared" si="256"/>
        <v>0.81828810193269452</v>
      </c>
      <c r="J919" s="135">
        <f t="shared" si="256"/>
        <v>0.80268258944550819</v>
      </c>
      <c r="K919" s="135">
        <f t="shared" si="256"/>
        <v>0.84694179794219915</v>
      </c>
    </row>
    <row r="920" spans="1:27" ht="14.5">
      <c r="A920" s="129" t="s">
        <v>1</v>
      </c>
      <c r="B920" s="135">
        <f t="shared" ref="B920:K920" si="257">B$923*B60/B$63</f>
        <v>0.1440721401937605</v>
      </c>
      <c r="C920" s="135">
        <f t="shared" si="257"/>
        <v>0.13339268846758265</v>
      </c>
      <c r="D920" s="135">
        <f t="shared" si="257"/>
        <v>0.12350031481951895</v>
      </c>
      <c r="E920" s="135">
        <f t="shared" si="257"/>
        <v>0.11766536015809065</v>
      </c>
      <c r="F920" s="135">
        <f t="shared" si="257"/>
        <v>0.11219014204481088</v>
      </c>
      <c r="G920" s="135">
        <f t="shared" si="257"/>
        <v>0.10552493259235618</v>
      </c>
      <c r="H920" s="135">
        <f t="shared" si="257"/>
        <v>0.10069345168836259</v>
      </c>
      <c r="I920" s="135">
        <f t="shared" si="257"/>
        <v>0.10298723308475689</v>
      </c>
      <c r="J920" s="135">
        <f t="shared" si="257"/>
        <v>9.3602365810438196E-2</v>
      </c>
      <c r="K920" s="135">
        <f t="shared" si="257"/>
        <v>9.370082683066569E-2</v>
      </c>
    </row>
    <row r="921" spans="1:27" ht="14.5">
      <c r="A921" s="129" t="s">
        <v>7</v>
      </c>
      <c r="B921" s="135">
        <f t="shared" ref="B921:K921" si="258">B$923*B61/B$63</f>
        <v>0.13837851992589267</v>
      </c>
      <c r="C921" s="135">
        <f t="shared" si="258"/>
        <v>0.19267120643995331</v>
      </c>
      <c r="D921" s="135">
        <f t="shared" si="258"/>
        <v>0.24235701846275567</v>
      </c>
      <c r="E921" s="135">
        <f t="shared" si="258"/>
        <v>0.28353635844263908</v>
      </c>
      <c r="F921" s="135">
        <f t="shared" si="258"/>
        <v>0.31637641059725807</v>
      </c>
      <c r="G921" s="135">
        <f t="shared" si="258"/>
        <v>0.32481403696224082</v>
      </c>
      <c r="H921" s="135">
        <f t="shared" si="258"/>
        <v>0.32718097277787461</v>
      </c>
      <c r="I921" s="135">
        <f t="shared" si="258"/>
        <v>0.34596925356997121</v>
      </c>
      <c r="J921" s="135">
        <f t="shared" si="258"/>
        <v>0.31588492240686961</v>
      </c>
      <c r="K921" s="135">
        <f t="shared" si="258"/>
        <v>0.3106035588074107</v>
      </c>
    </row>
    <row r="922" spans="1:27" ht="14.5">
      <c r="A922" s="129" t="s">
        <v>8</v>
      </c>
      <c r="B922" s="135">
        <f t="shared" ref="B922:K922" si="259">B$923*B62/B$63</f>
        <v>0.15287301916441659</v>
      </c>
      <c r="C922" s="135">
        <f t="shared" si="259"/>
        <v>0.35816082293997692</v>
      </c>
      <c r="D922" s="135">
        <f t="shared" si="259"/>
        <v>0.61006966285024755</v>
      </c>
      <c r="E922" s="135">
        <f t="shared" si="259"/>
        <v>0.77072573972280933</v>
      </c>
      <c r="F922" s="135">
        <f t="shared" si="259"/>
        <v>0.84345646385983664</v>
      </c>
      <c r="G922" s="135">
        <f t="shared" si="259"/>
        <v>0.8485250089233034</v>
      </c>
      <c r="H922" s="135">
        <f t="shared" si="259"/>
        <v>0.84967585141525881</v>
      </c>
      <c r="I922" s="135">
        <f t="shared" si="259"/>
        <v>0.90110136693734522</v>
      </c>
      <c r="J922" s="135">
        <f t="shared" si="259"/>
        <v>0.82304323273971913</v>
      </c>
      <c r="K922" s="135">
        <f t="shared" si="259"/>
        <v>0.79367109226707655</v>
      </c>
      <c r="L922" s="8" t="s">
        <v>140</v>
      </c>
      <c r="M922" s="11">
        <f>MIN(B913:K922)</f>
        <v>4.8018724486890534E-2</v>
      </c>
    </row>
    <row r="923" spans="1:27" ht="14.5">
      <c r="A923" s="129" t="s">
        <v>89</v>
      </c>
      <c r="B923" s="140">
        <f>'[8]3rd GHG Study'!$D$60/10^4</f>
        <v>2.3048000000000002</v>
      </c>
      <c r="C923" s="140">
        <f>$B$923*C$909/$B$909</f>
        <v>3.3686041225030872</v>
      </c>
      <c r="D923" s="140">
        <f>$B$923*D$909/$B$909</f>
        <v>4.250058809845795</v>
      </c>
      <c r="E923" s="140">
        <f t="shared" ref="E923:K923" si="260">$B$923*E$909/$B$909</f>
        <v>4.7502735480574412</v>
      </c>
      <c r="F923" s="140">
        <f t="shared" si="260"/>
        <v>4.9696339994452581</v>
      </c>
      <c r="G923" s="140">
        <f t="shared" si="260"/>
        <v>4.9429444721547533</v>
      </c>
      <c r="H923" s="140">
        <f t="shared" si="260"/>
        <v>4.9047942773820372</v>
      </c>
      <c r="I923" s="140">
        <f t="shared" si="260"/>
        <v>5.1852287384713369</v>
      </c>
      <c r="J923" s="140">
        <f t="shared" si="260"/>
        <v>4.7936316495505649</v>
      </c>
      <c r="K923" s="140">
        <f t="shared" si="260"/>
        <v>4.7648474060561288</v>
      </c>
      <c r="L923" s="8" t="s">
        <v>141</v>
      </c>
      <c r="M923" s="11">
        <f>MAX(B913:K922)</f>
        <v>1.1603936948895013</v>
      </c>
    </row>
    <row r="925" spans="1:27" ht="14.5">
      <c r="A925" s="34" t="s">
        <v>107</v>
      </c>
      <c r="B925" s="35"/>
      <c r="C925" s="35"/>
      <c r="D925" s="35"/>
      <c r="E925" s="35"/>
      <c r="F925" s="35"/>
      <c r="G925" s="35"/>
      <c r="H925" s="35"/>
      <c r="I925" s="35"/>
      <c r="J925" s="35"/>
      <c r="K925" s="35"/>
      <c r="L925" s="35"/>
      <c r="M925" s="35"/>
      <c r="N925" s="35"/>
      <c r="O925" s="35"/>
      <c r="P925" s="35"/>
      <c r="Q925" s="35"/>
      <c r="R925" s="35"/>
      <c r="S925" s="35"/>
      <c r="T925" s="35"/>
    </row>
    <row r="926" spans="1:27" s="10" customFormat="1" ht="14.5" hidden="1" customHeight="1" outlineLevel="1">
      <c r="A926" s="214" t="s">
        <v>108</v>
      </c>
      <c r="B926" s="214"/>
      <c r="C926" s="214"/>
      <c r="D926" s="214"/>
      <c r="E926" s="214"/>
      <c r="F926" s="214"/>
      <c r="G926" s="214"/>
      <c r="H926" s="214"/>
      <c r="I926" s="214"/>
      <c r="J926" s="214"/>
      <c r="K926" s="214"/>
      <c r="L926" s="214"/>
      <c r="M926" s="214"/>
      <c r="N926" s="214"/>
      <c r="O926" s="214"/>
    </row>
    <row r="927" spans="1:27" s="5" customFormat="1" ht="14.5" hidden="1" outlineLevel="1">
      <c r="A927" s="32"/>
      <c r="B927" s="6"/>
      <c r="C927" s="6"/>
      <c r="D927" s="6"/>
      <c r="E927" s="6"/>
      <c r="F927" s="6"/>
      <c r="G927" s="6"/>
      <c r="H927" s="6"/>
      <c r="I927" s="6"/>
      <c r="J927" s="6"/>
      <c r="K927" s="6"/>
      <c r="L927" s="6"/>
      <c r="P927" s="6"/>
      <c r="Q927" s="6"/>
      <c r="R927" s="6"/>
      <c r="S927" s="6"/>
      <c r="T927" s="6"/>
      <c r="U927" s="6"/>
      <c r="V927" s="6"/>
      <c r="W927" s="6"/>
      <c r="X927" s="6"/>
      <c r="Y927" s="6"/>
      <c r="Z927" s="6"/>
      <c r="AA927" s="6"/>
    </row>
    <row r="928" spans="1:27" hidden="1" outlineLevel="1">
      <c r="A928" s="10" t="s">
        <v>109</v>
      </c>
      <c r="B928" s="6"/>
      <c r="C928" s="6"/>
      <c r="D928" s="6"/>
      <c r="E928" s="6"/>
      <c r="F928" s="6"/>
      <c r="G928" s="6"/>
      <c r="H928" s="6"/>
      <c r="I928" s="6"/>
      <c r="J928" s="9" t="s">
        <v>105</v>
      </c>
      <c r="K928" s="6"/>
      <c r="L928" s="55"/>
      <c r="M928" s="5"/>
      <c r="N928" s="5"/>
      <c r="O928" s="5"/>
      <c r="P928" s="5"/>
      <c r="Q928" s="5"/>
      <c r="R928" s="5"/>
      <c r="S928" s="5"/>
      <c r="T928" s="5"/>
    </row>
    <row r="929" spans="1:35" ht="14.5" hidden="1" outlineLevel="1">
      <c r="A929" s="21"/>
      <c r="B929" s="21">
        <v>2010</v>
      </c>
      <c r="C929" s="21">
        <v>2020</v>
      </c>
      <c r="D929" s="21">
        <v>2030</v>
      </c>
      <c r="E929" s="21">
        <v>2040</v>
      </c>
      <c r="F929" s="21">
        <v>2050</v>
      </c>
      <c r="G929" s="21">
        <v>2060</v>
      </c>
      <c r="H929" s="21">
        <v>2070</v>
      </c>
      <c r="I929" s="21">
        <v>2080</v>
      </c>
      <c r="J929" s="21">
        <v>2090</v>
      </c>
      <c r="K929" s="21">
        <v>2100</v>
      </c>
      <c r="M929" s="32"/>
      <c r="N929" s="56"/>
      <c r="O929" s="16"/>
      <c r="P929" s="56"/>
      <c r="Q929" s="56"/>
      <c r="R929" s="56"/>
      <c r="S929" s="56"/>
      <c r="T929" s="56"/>
      <c r="U929" s="56"/>
      <c r="V929" s="56"/>
      <c r="W929" s="57"/>
    </row>
    <row r="930" spans="1:35" ht="14.5" hidden="1" outlineLevel="1">
      <c r="A930" s="21" t="s">
        <v>89</v>
      </c>
      <c r="B930" s="88">
        <f>'[4]Other ships data'!$B$45</f>
        <v>0.19500000000000001</v>
      </c>
      <c r="C930" s="88">
        <f>'[4]Other ships data'!$B$51</f>
        <v>0.2</v>
      </c>
      <c r="D930" s="88">
        <f>'[4]Other ships data'!$B$52</f>
        <v>0.2</v>
      </c>
      <c r="E930" s="88">
        <f>'[4]Other ships data'!$B$53</f>
        <v>0.2</v>
      </c>
      <c r="F930" s="88">
        <f>'[4]Other ships data'!$B$54</f>
        <v>0.2</v>
      </c>
      <c r="G930" s="88">
        <f>'[4]Other ships data'!$B$55</f>
        <v>0.2</v>
      </c>
      <c r="H930" s="88">
        <f>'[4]Other ships data'!$B$56</f>
        <v>0.2</v>
      </c>
      <c r="I930" s="88">
        <f>'[4]Other ships data'!$B$56</f>
        <v>0.2</v>
      </c>
      <c r="J930" s="88">
        <f>'[4]Other ships data'!$B$58</f>
        <v>0.2</v>
      </c>
      <c r="K930" s="88">
        <f>'[4]Other ships data'!$B$59</f>
        <v>0.2</v>
      </c>
      <c r="M930" s="32"/>
      <c r="N930" s="6"/>
      <c r="O930" s="1"/>
      <c r="P930" s="6"/>
      <c r="Q930" s="6"/>
      <c r="R930" s="1"/>
      <c r="S930" s="1"/>
      <c r="T930" s="1"/>
      <c r="U930" s="1"/>
      <c r="V930" s="1"/>
      <c r="W930" s="1"/>
      <c r="X930" s="3"/>
      <c r="Y930" s="3"/>
      <c r="Z930" s="3"/>
      <c r="AA930" s="3"/>
      <c r="AB930" s="3"/>
      <c r="AC930" s="3"/>
      <c r="AD930" s="3"/>
      <c r="AE930" s="3"/>
      <c r="AF930" s="3"/>
      <c r="AG930" s="3"/>
    </row>
    <row r="931" spans="1:35" ht="14.5" hidden="1" outlineLevel="1">
      <c r="A931" s="79" t="s">
        <v>9</v>
      </c>
      <c r="B931" s="86"/>
      <c r="C931" s="2"/>
      <c r="D931" s="2"/>
      <c r="E931" s="2"/>
      <c r="F931" s="2"/>
      <c r="G931" s="2"/>
      <c r="H931" s="2"/>
      <c r="I931" s="2"/>
      <c r="J931" s="2"/>
      <c r="K931" s="2"/>
      <c r="M931" s="32"/>
      <c r="N931" s="6"/>
      <c r="O931" s="1"/>
      <c r="P931" s="6"/>
      <c r="Q931" s="6"/>
      <c r="R931" s="1"/>
      <c r="S931" s="1"/>
      <c r="T931" s="1"/>
      <c r="U931" s="1"/>
      <c r="V931" s="1"/>
      <c r="W931" s="1"/>
      <c r="X931" s="3"/>
      <c r="Y931" s="3"/>
      <c r="Z931" s="3"/>
      <c r="AA931" s="3"/>
      <c r="AB931" s="3"/>
      <c r="AC931" s="3"/>
      <c r="AD931" s="3"/>
      <c r="AE931" s="3"/>
      <c r="AF931" s="3"/>
      <c r="AG931" s="3"/>
    </row>
    <row r="932" spans="1:35" hidden="1" outlineLevel="1">
      <c r="A932" s="10" t="s">
        <v>110</v>
      </c>
      <c r="B932" s="6"/>
      <c r="C932" s="6"/>
      <c r="D932" s="6"/>
      <c r="E932" s="6"/>
      <c r="F932" s="6"/>
      <c r="G932" s="6"/>
      <c r="H932" s="6"/>
      <c r="I932" s="6"/>
      <c r="J932" s="9" t="s">
        <v>104</v>
      </c>
      <c r="K932" s="6"/>
      <c r="L932" s="55"/>
      <c r="M932" s="5"/>
      <c r="N932" s="5"/>
      <c r="O932" s="5"/>
      <c r="P932" s="5"/>
      <c r="Q932" s="5"/>
      <c r="R932" s="5"/>
      <c r="S932" s="5"/>
      <c r="T932" s="5"/>
    </row>
    <row r="933" spans="1:35" ht="14.5" hidden="1" outlineLevel="1">
      <c r="A933" s="23"/>
      <c r="B933" s="23">
        <v>2010</v>
      </c>
      <c r="C933" s="23">
        <v>2020</v>
      </c>
      <c r="D933" s="23">
        <v>2030</v>
      </c>
      <c r="E933" s="23">
        <v>2040</v>
      </c>
      <c r="F933" s="23">
        <v>2050</v>
      </c>
      <c r="G933" s="23">
        <v>2060</v>
      </c>
      <c r="H933" s="23">
        <v>2070</v>
      </c>
      <c r="I933" s="23">
        <v>2080</v>
      </c>
      <c r="J933" s="23">
        <v>2090</v>
      </c>
      <c r="K933" s="23">
        <v>2100</v>
      </c>
      <c r="M933" s="32"/>
      <c r="N933" s="56"/>
      <c r="O933" s="16"/>
      <c r="P933" s="56"/>
      <c r="Q933" s="56"/>
      <c r="R933" s="56"/>
      <c r="S933" s="56"/>
      <c r="T933" s="56"/>
      <c r="U933" s="56"/>
      <c r="V933" s="56"/>
      <c r="W933" s="57"/>
    </row>
    <row r="934" spans="1:35" ht="14.5" hidden="1" outlineLevel="1">
      <c r="A934" s="23" t="s">
        <v>5</v>
      </c>
      <c r="B934" s="89">
        <f t="shared" ref="B934:K934" si="261">B$930*B53*1000</f>
        <v>264.13882612845003</v>
      </c>
      <c r="C934" s="89">
        <f t="shared" si="261"/>
        <v>518.92962494000005</v>
      </c>
      <c r="D934" s="89">
        <f t="shared" si="261"/>
        <v>976.13019657999996</v>
      </c>
      <c r="E934" s="89">
        <f t="shared" si="261"/>
        <v>1799.2068799200003</v>
      </c>
      <c r="F934" s="89">
        <f t="shared" si="261"/>
        <v>3090.1724182399998</v>
      </c>
      <c r="G934" s="89">
        <f t="shared" si="261"/>
        <v>4891.1488100400011</v>
      </c>
      <c r="H934" s="89">
        <f t="shared" si="261"/>
        <v>7137.9495866799989</v>
      </c>
      <c r="I934" s="89">
        <f t="shared" si="261"/>
        <v>9701.5053863800003</v>
      </c>
      <c r="J934" s="89">
        <f t="shared" si="261"/>
        <v>12667.02754248</v>
      </c>
      <c r="K934" s="89">
        <f t="shared" si="261"/>
        <v>16223.694476039998</v>
      </c>
      <c r="M934" s="32"/>
      <c r="N934" s="6"/>
      <c r="O934" s="1"/>
      <c r="P934" s="6"/>
      <c r="Q934" s="6"/>
      <c r="R934" s="1"/>
      <c r="S934" s="1"/>
      <c r="T934" s="1"/>
      <c r="U934" s="1"/>
      <c r="V934" s="1"/>
      <c r="W934" s="1"/>
      <c r="X934" s="3"/>
      <c r="Y934" s="3"/>
      <c r="Z934" s="3"/>
      <c r="AA934" s="3"/>
      <c r="AB934" s="3"/>
      <c r="AC934" s="3"/>
      <c r="AD934" s="3"/>
      <c r="AE934" s="3"/>
      <c r="AF934" s="3"/>
      <c r="AG934" s="3"/>
      <c r="AH934" s="3"/>
      <c r="AI934" s="3"/>
    </row>
    <row r="935" spans="1:35" ht="14.5" hidden="1" outlineLevel="1">
      <c r="A935" s="23" t="s">
        <v>6</v>
      </c>
      <c r="B935" s="89">
        <f t="shared" ref="B935:K935" si="262">B$930*B54*1000</f>
        <v>1886.078659881</v>
      </c>
      <c r="C935" s="89">
        <f t="shared" si="262"/>
        <v>5107.5985449</v>
      </c>
      <c r="D935" s="89">
        <f t="shared" si="262"/>
        <v>8473.0124801999991</v>
      </c>
      <c r="E935" s="89">
        <f t="shared" si="262"/>
        <v>11064.3470652</v>
      </c>
      <c r="F935" s="89">
        <f t="shared" si="262"/>
        <v>13113.970395999999</v>
      </c>
      <c r="G935" s="89">
        <f t="shared" si="262"/>
        <v>14769.793465000001</v>
      </c>
      <c r="H935" s="89">
        <f t="shared" si="262"/>
        <v>15963.156633999999</v>
      </c>
      <c r="I935" s="89">
        <f t="shared" si="262"/>
        <v>16711.0614312</v>
      </c>
      <c r="J935" s="89">
        <f t="shared" si="262"/>
        <v>16975.054336000005</v>
      </c>
      <c r="K935" s="89">
        <f t="shared" si="262"/>
        <v>16526.057813200001</v>
      </c>
      <c r="M935" s="32"/>
      <c r="N935" s="6"/>
      <c r="O935" s="1"/>
      <c r="P935" s="6"/>
      <c r="Q935" s="6"/>
      <c r="R935" s="1"/>
      <c r="S935" s="1"/>
      <c r="T935" s="1"/>
      <c r="U935" s="1"/>
      <c r="V935" s="1"/>
      <c r="W935" s="1"/>
      <c r="X935" s="3"/>
      <c r="Y935" s="3"/>
      <c r="Z935" s="3"/>
      <c r="AA935" s="3"/>
      <c r="AB935" s="3"/>
      <c r="AC935" s="3"/>
      <c r="AD935" s="3"/>
      <c r="AE935" s="3"/>
      <c r="AF935" s="3"/>
      <c r="AG935" s="3"/>
      <c r="AH935" s="3"/>
      <c r="AI935" s="3"/>
    </row>
    <row r="936" spans="1:35" ht="14.5" hidden="1" outlineLevel="1">
      <c r="A936" s="23" t="s">
        <v>11</v>
      </c>
      <c r="B936" s="89">
        <f t="shared" ref="B936:K936" si="263">B$930*B55*1000</f>
        <v>3020.956888014</v>
      </c>
      <c r="C936" s="89">
        <f t="shared" si="263"/>
        <v>3993.3134298600007</v>
      </c>
      <c r="D936" s="89">
        <f t="shared" si="263"/>
        <v>5604.0356822399999</v>
      </c>
      <c r="E936" s="89">
        <f t="shared" si="263"/>
        <v>7599.0166199600008</v>
      </c>
      <c r="F936" s="89">
        <f t="shared" si="263"/>
        <v>9862.1335164400025</v>
      </c>
      <c r="G936" s="89">
        <f t="shared" si="263"/>
        <v>12463.739453780001</v>
      </c>
      <c r="H936" s="89">
        <f t="shared" si="263"/>
        <v>15422.454852399998</v>
      </c>
      <c r="I936" s="89">
        <f t="shared" si="263"/>
        <v>18664.783696799997</v>
      </c>
      <c r="J936" s="89">
        <f t="shared" si="263"/>
        <v>22224.708420399998</v>
      </c>
      <c r="K936" s="89">
        <f t="shared" si="263"/>
        <v>26144.273974200005</v>
      </c>
      <c r="M936" s="32"/>
      <c r="N936" s="6"/>
      <c r="O936" s="1"/>
      <c r="P936" s="6"/>
      <c r="Q936" s="6"/>
      <c r="R936" s="1"/>
      <c r="S936" s="1"/>
      <c r="T936" s="1"/>
      <c r="U936" s="1"/>
      <c r="V936" s="1"/>
      <c r="W936" s="1"/>
      <c r="X936" s="3"/>
      <c r="Y936" s="3"/>
      <c r="Z936" s="3"/>
      <c r="AA936" s="3"/>
      <c r="AB936" s="3"/>
      <c r="AC936" s="3"/>
      <c r="AD936" s="3"/>
      <c r="AE936" s="3"/>
      <c r="AF936" s="3"/>
      <c r="AG936" s="3"/>
      <c r="AH936" s="3"/>
      <c r="AI936" s="3"/>
    </row>
    <row r="937" spans="1:35" ht="14.5" hidden="1" outlineLevel="1">
      <c r="A937" s="23" t="s">
        <v>2</v>
      </c>
      <c r="B937" s="89">
        <f t="shared" ref="B937:K937" si="264">B$930*B56*1000</f>
        <v>566.47085209650004</v>
      </c>
      <c r="C937" s="89">
        <f t="shared" si="264"/>
        <v>996.22001369999998</v>
      </c>
      <c r="D937" s="89">
        <f t="shared" si="264"/>
        <v>1445.9153128000005</v>
      </c>
      <c r="E937" s="89">
        <f t="shared" si="264"/>
        <v>1778.5275846000002</v>
      </c>
      <c r="F937" s="89">
        <f t="shared" si="264"/>
        <v>2048.1107878000003</v>
      </c>
      <c r="G937" s="89">
        <f t="shared" si="264"/>
        <v>2377.5076862000001</v>
      </c>
      <c r="H937" s="89">
        <f t="shared" si="264"/>
        <v>2782.5967948000002</v>
      </c>
      <c r="I937" s="89">
        <f t="shared" si="264"/>
        <v>3205.1285856000004</v>
      </c>
      <c r="J937" s="89">
        <f t="shared" si="264"/>
        <v>3605.8776526000001</v>
      </c>
      <c r="K937" s="89">
        <f t="shared" si="264"/>
        <v>3969.4513460000003</v>
      </c>
      <c r="M937" s="32"/>
      <c r="N937" s="6"/>
      <c r="O937" s="1"/>
      <c r="P937" s="6"/>
      <c r="Q937" s="6"/>
      <c r="R937" s="1"/>
      <c r="S937" s="1"/>
      <c r="T937" s="1"/>
      <c r="U937" s="1"/>
      <c r="V937" s="1"/>
      <c r="W937" s="1"/>
      <c r="X937" s="3"/>
      <c r="Y937" s="3"/>
      <c r="Z937" s="3"/>
      <c r="AA937" s="3"/>
      <c r="AB937" s="3"/>
      <c r="AC937" s="3"/>
      <c r="AD937" s="3"/>
      <c r="AE937" s="3"/>
      <c r="AF937" s="3"/>
      <c r="AG937" s="3"/>
      <c r="AH937" s="3"/>
      <c r="AI937" s="3"/>
    </row>
    <row r="938" spans="1:35" ht="14.5" hidden="1" outlineLevel="1">
      <c r="A938" s="23" t="s">
        <v>3</v>
      </c>
      <c r="B938" s="89">
        <f t="shared" ref="B938:K938" si="265">B$930*B57*1000</f>
        <v>1051.436128977</v>
      </c>
      <c r="C938" s="89">
        <f t="shared" si="265"/>
        <v>1586.3867024399999</v>
      </c>
      <c r="D938" s="89">
        <f t="shared" si="265"/>
        <v>2234.4794589400003</v>
      </c>
      <c r="E938" s="89">
        <f t="shared" si="265"/>
        <v>3045.3622840200005</v>
      </c>
      <c r="F938" s="89">
        <f t="shared" si="265"/>
        <v>3980.4675466400008</v>
      </c>
      <c r="G938" s="89">
        <f t="shared" si="265"/>
        <v>4909.3396905999998</v>
      </c>
      <c r="H938" s="89">
        <f t="shared" si="265"/>
        <v>5879.4466480000001</v>
      </c>
      <c r="I938" s="89">
        <f t="shared" si="265"/>
        <v>6913.1647146000005</v>
      </c>
      <c r="J938" s="89">
        <f t="shared" si="265"/>
        <v>7909.2195837999998</v>
      </c>
      <c r="K938" s="89">
        <f t="shared" si="265"/>
        <v>8715.3503813999978</v>
      </c>
      <c r="M938" s="32"/>
      <c r="N938" s="6"/>
      <c r="O938" s="1"/>
      <c r="P938" s="6"/>
      <c r="Q938" s="6"/>
      <c r="R938" s="1"/>
      <c r="S938" s="1"/>
      <c r="T938" s="1"/>
      <c r="U938" s="1"/>
      <c r="V938" s="1"/>
      <c r="W938" s="1"/>
      <c r="X938" s="3"/>
      <c r="Y938" s="3"/>
      <c r="Z938" s="3"/>
      <c r="AA938" s="3"/>
      <c r="AB938" s="3"/>
      <c r="AC938" s="3"/>
      <c r="AD938" s="3"/>
      <c r="AE938" s="3"/>
      <c r="AF938" s="3"/>
      <c r="AG938" s="3"/>
      <c r="AH938" s="3"/>
      <c r="AI938" s="3"/>
    </row>
    <row r="939" spans="1:35" ht="14.5" hidden="1" outlineLevel="1">
      <c r="A939" s="23" t="s">
        <v>4</v>
      </c>
      <c r="B939" s="89">
        <f t="shared" ref="B939:K939" si="266">B$930*B58*1000</f>
        <v>582.9230219085</v>
      </c>
      <c r="C939" s="89">
        <f t="shared" si="266"/>
        <v>909.95217700000001</v>
      </c>
      <c r="D939" s="89">
        <f t="shared" si="266"/>
        <v>1390.3916438000001</v>
      </c>
      <c r="E939" s="89">
        <f t="shared" si="266"/>
        <v>2051.9510732000003</v>
      </c>
      <c r="F939" s="89">
        <f t="shared" si="266"/>
        <v>2808.0189290000008</v>
      </c>
      <c r="G939" s="89">
        <f t="shared" si="266"/>
        <v>3617.1861204000006</v>
      </c>
      <c r="H939" s="89">
        <f t="shared" si="266"/>
        <v>4510.5929388000013</v>
      </c>
      <c r="I939" s="89">
        <f t="shared" si="266"/>
        <v>5539.744646000001</v>
      </c>
      <c r="J939" s="89">
        <f t="shared" si="266"/>
        <v>6696.990557000001</v>
      </c>
      <c r="K939" s="89">
        <f t="shared" si="266"/>
        <v>7899.2829535999999</v>
      </c>
      <c r="M939" s="32"/>
      <c r="N939" s="6"/>
      <c r="O939" s="1"/>
      <c r="P939" s="6"/>
      <c r="Q939" s="6"/>
      <c r="R939" s="1"/>
      <c r="S939" s="1"/>
      <c r="T939" s="1"/>
      <c r="U939" s="1"/>
      <c r="V939" s="1"/>
      <c r="W939" s="1"/>
      <c r="X939" s="3"/>
      <c r="Y939" s="3"/>
      <c r="Z939" s="3"/>
      <c r="AA939" s="3"/>
      <c r="AB939" s="3"/>
      <c r="AC939" s="3"/>
      <c r="AD939" s="3"/>
      <c r="AE939" s="3"/>
      <c r="AF939" s="3"/>
      <c r="AG939" s="3"/>
      <c r="AH939" s="3"/>
      <c r="AI939" s="3"/>
    </row>
    <row r="940" spans="1:35" ht="14.5" hidden="1" outlineLevel="1">
      <c r="A940" s="23" t="s">
        <v>0</v>
      </c>
      <c r="B940" s="89">
        <f t="shared" ref="B940:K940" si="267">B$930*B59*1000</f>
        <v>2718.1967874750003</v>
      </c>
      <c r="C940" s="89">
        <f t="shared" si="267"/>
        <v>3399.6949805999998</v>
      </c>
      <c r="D940" s="89">
        <f t="shared" si="267"/>
        <v>4544.2191464000007</v>
      </c>
      <c r="E940" s="89">
        <f t="shared" si="267"/>
        <v>6101.0456058</v>
      </c>
      <c r="F940" s="89">
        <f t="shared" si="267"/>
        <v>8048.4001333999995</v>
      </c>
      <c r="G940" s="89">
        <f t="shared" si="267"/>
        <v>10451.465678000002</v>
      </c>
      <c r="H940" s="89">
        <f t="shared" si="267"/>
        <v>13424.3134156</v>
      </c>
      <c r="I940" s="89">
        <f t="shared" si="267"/>
        <v>16974.358599799998</v>
      </c>
      <c r="J940" s="89">
        <f t="shared" si="267"/>
        <v>21029.898272000002</v>
      </c>
      <c r="K940" s="89">
        <f t="shared" si="267"/>
        <v>25539.193122000001</v>
      </c>
      <c r="M940" s="32"/>
      <c r="N940" s="6"/>
      <c r="O940" s="1"/>
      <c r="P940" s="6"/>
      <c r="Q940" s="6"/>
      <c r="R940" s="1"/>
      <c r="S940" s="1"/>
      <c r="T940" s="1"/>
      <c r="U940" s="1"/>
      <c r="V940" s="1"/>
      <c r="W940" s="1"/>
      <c r="X940" s="3"/>
      <c r="Y940" s="3"/>
      <c r="Z940" s="3"/>
      <c r="AA940" s="3"/>
      <c r="AB940" s="3"/>
      <c r="AC940" s="3"/>
      <c r="AD940" s="3"/>
      <c r="AE940" s="3"/>
      <c r="AF940" s="3"/>
      <c r="AG940" s="3"/>
      <c r="AH940" s="3"/>
      <c r="AI940" s="3"/>
    </row>
    <row r="941" spans="1:35" ht="14.5" hidden="1" outlineLevel="1">
      <c r="A941" s="23" t="s">
        <v>1</v>
      </c>
      <c r="B941" s="89">
        <f t="shared" ref="B941:K941" si="268">B$930*B60*1000</f>
        <v>792.50430733499991</v>
      </c>
      <c r="C941" s="89">
        <f t="shared" si="268"/>
        <v>835.99801580000008</v>
      </c>
      <c r="D941" s="89">
        <f t="shared" si="268"/>
        <v>948.40105519999997</v>
      </c>
      <c r="E941" s="89">
        <f t="shared" si="268"/>
        <v>1121.9385180000002</v>
      </c>
      <c r="F941" s="89">
        <f t="shared" si="268"/>
        <v>1331.0673816000003</v>
      </c>
      <c r="G941" s="89">
        <f t="shared" si="268"/>
        <v>1574.6326172000001</v>
      </c>
      <c r="H941" s="89">
        <f t="shared" si="268"/>
        <v>1849.6846618</v>
      </c>
      <c r="I941" s="89">
        <f t="shared" si="268"/>
        <v>2136.34076</v>
      </c>
      <c r="J941" s="89">
        <f t="shared" si="268"/>
        <v>2452.3370220000002</v>
      </c>
      <c r="K941" s="89">
        <f t="shared" si="268"/>
        <v>2825.5111720000004</v>
      </c>
      <c r="M941" s="32"/>
      <c r="N941" s="6"/>
      <c r="O941" s="1"/>
      <c r="P941" s="6"/>
      <c r="Q941" s="6"/>
      <c r="R941" s="1"/>
      <c r="S941" s="1"/>
      <c r="T941" s="1"/>
      <c r="U941" s="1"/>
      <c r="V941" s="1"/>
      <c r="W941" s="1"/>
      <c r="X941" s="3"/>
      <c r="Y941" s="3"/>
      <c r="Z941" s="3"/>
      <c r="AA941" s="3"/>
      <c r="AB941" s="3"/>
      <c r="AC941" s="3"/>
      <c r="AD941" s="3"/>
      <c r="AE941" s="3"/>
      <c r="AF941" s="3"/>
      <c r="AG941" s="3"/>
      <c r="AH941" s="3"/>
      <c r="AI941" s="3"/>
    </row>
    <row r="942" spans="1:35" ht="14.5" hidden="1" outlineLevel="1">
      <c r="A942" s="23" t="s">
        <v>7</v>
      </c>
      <c r="B942" s="89">
        <f t="shared" ref="B942:K942" si="269">B$930*B61*1000</f>
        <v>761.18514611099999</v>
      </c>
      <c r="C942" s="89">
        <f t="shared" si="269"/>
        <v>1207.5080586200002</v>
      </c>
      <c r="D942" s="89">
        <f t="shared" si="269"/>
        <v>1861.1422358</v>
      </c>
      <c r="E942" s="89">
        <f t="shared" si="269"/>
        <v>2703.5175123999998</v>
      </c>
      <c r="F942" s="89">
        <f t="shared" si="269"/>
        <v>3753.6125080000006</v>
      </c>
      <c r="G942" s="89">
        <f t="shared" si="269"/>
        <v>4846.8429646000004</v>
      </c>
      <c r="H942" s="89">
        <f t="shared" si="269"/>
        <v>6010.1388604000003</v>
      </c>
      <c r="I942" s="89">
        <f t="shared" si="269"/>
        <v>7176.6974990000008</v>
      </c>
      <c r="J942" s="89">
        <f t="shared" si="269"/>
        <v>8276.0332306</v>
      </c>
      <c r="K942" s="89">
        <f t="shared" si="269"/>
        <v>9366.1268011999982</v>
      </c>
      <c r="M942" s="32"/>
      <c r="N942" s="6"/>
      <c r="O942" s="1"/>
      <c r="P942" s="6"/>
      <c r="Q942" s="6"/>
      <c r="R942" s="1"/>
      <c r="S942" s="1"/>
      <c r="T942" s="1"/>
      <c r="U942" s="1"/>
      <c r="V942" s="1"/>
      <c r="W942" s="1"/>
      <c r="X942" s="3"/>
      <c r="Y942" s="3"/>
      <c r="Z942" s="3"/>
      <c r="AA942" s="3"/>
      <c r="AB942" s="3"/>
      <c r="AC942" s="3"/>
      <c r="AD942" s="3"/>
      <c r="AE942" s="3"/>
      <c r="AF942" s="3"/>
      <c r="AG942" s="3"/>
    </row>
    <row r="943" spans="1:35" ht="14.5" hidden="1" outlineLevel="1">
      <c r="A943" s="23" t="s">
        <v>8</v>
      </c>
      <c r="B943" s="89">
        <f t="shared" ref="B943:K943" si="270">B$930*B62*1000</f>
        <v>840.91571069999998</v>
      </c>
      <c r="C943" s="89">
        <f t="shared" si="270"/>
        <v>2244.6637874600001</v>
      </c>
      <c r="D943" s="89">
        <f t="shared" si="270"/>
        <v>4684.9330938000003</v>
      </c>
      <c r="E943" s="89">
        <f t="shared" si="270"/>
        <v>7348.8654014000012</v>
      </c>
      <c r="F943" s="89">
        <f t="shared" si="270"/>
        <v>10007.094798</v>
      </c>
      <c r="G943" s="89">
        <f t="shared" si="270"/>
        <v>12661.6063402</v>
      </c>
      <c r="H943" s="89">
        <f t="shared" si="270"/>
        <v>15608.089339599999</v>
      </c>
      <c r="I943" s="89">
        <f t="shared" si="270"/>
        <v>18692.215737999999</v>
      </c>
      <c r="J943" s="89">
        <f t="shared" si="270"/>
        <v>21563.337346</v>
      </c>
      <c r="K943" s="89">
        <f t="shared" si="270"/>
        <v>23932.836176000001</v>
      </c>
      <c r="M943" s="32"/>
      <c r="N943" s="9" t="s">
        <v>9</v>
      </c>
      <c r="O943" s="1"/>
      <c r="P943" s="6"/>
      <c r="Q943" s="6"/>
      <c r="R943" s="1"/>
      <c r="S943" s="1"/>
      <c r="T943" s="1"/>
      <c r="U943" s="1"/>
      <c r="V943" s="1"/>
      <c r="W943" s="1"/>
      <c r="X943" s="3"/>
      <c r="Y943" s="3"/>
      <c r="Z943" s="3"/>
      <c r="AA943" s="3"/>
      <c r="AB943" s="3"/>
      <c r="AC943" s="3"/>
      <c r="AD943" s="3"/>
      <c r="AE943" s="3"/>
      <c r="AF943" s="3"/>
      <c r="AG943" s="3"/>
    </row>
    <row r="944" spans="1:35" ht="14.5" hidden="1" outlineLevel="1">
      <c r="A944" s="23" t="s">
        <v>89</v>
      </c>
      <c r="B944" s="89">
        <f>SUM(B934:B943)</f>
        <v>12484.806328626451</v>
      </c>
      <c r="C944" s="89">
        <f t="shared" ref="C944:K944" si="271">SUM(C934:C943)</f>
        <v>20800.26533532</v>
      </c>
      <c r="D944" s="89">
        <f t="shared" si="271"/>
        <v>32162.66030576</v>
      </c>
      <c r="E944" s="89">
        <f t="shared" si="271"/>
        <v>44613.778544500005</v>
      </c>
      <c r="F944" s="89">
        <f t="shared" si="271"/>
        <v>58043.048415119993</v>
      </c>
      <c r="G944" s="89">
        <f t="shared" si="271"/>
        <v>72563.26282602</v>
      </c>
      <c r="H944" s="89">
        <f t="shared" si="271"/>
        <v>88588.423732080002</v>
      </c>
      <c r="I944" s="89">
        <f t="shared" si="271"/>
        <v>105715.00105738001</v>
      </c>
      <c r="J944" s="89">
        <f t="shared" si="271"/>
        <v>123400.48396288003</v>
      </c>
      <c r="K944" s="89">
        <f t="shared" si="271"/>
        <v>141141.77821563999</v>
      </c>
      <c r="M944" s="32"/>
      <c r="N944" s="9"/>
      <c r="O944" s="1"/>
      <c r="P944" s="6"/>
      <c r="Q944" s="6"/>
      <c r="R944" s="1"/>
      <c r="S944" s="1"/>
      <c r="T944" s="1"/>
      <c r="U944" s="1"/>
      <c r="V944" s="1"/>
      <c r="W944" s="1"/>
      <c r="X944" s="3"/>
      <c r="Y944" s="3"/>
      <c r="Z944" s="3"/>
      <c r="AA944" s="3"/>
      <c r="AB944" s="3"/>
      <c r="AC944" s="3"/>
      <c r="AD944" s="3"/>
      <c r="AE944" s="3"/>
      <c r="AF944" s="3"/>
      <c r="AG944" s="3"/>
    </row>
    <row r="945" spans="1:35" ht="14.5" hidden="1" outlineLevel="1">
      <c r="A945" s="32"/>
      <c r="B945" s="5"/>
      <c r="C945" s="5"/>
      <c r="D945" s="5"/>
      <c r="E945" s="5"/>
      <c r="F945" s="5"/>
      <c r="G945" s="5"/>
      <c r="H945" s="5"/>
      <c r="I945" s="5"/>
      <c r="J945" s="5"/>
      <c r="K945" s="5"/>
      <c r="L945" s="5"/>
      <c r="M945" s="10" t="s">
        <v>9</v>
      </c>
      <c r="N945" s="5"/>
      <c r="O945" s="5"/>
      <c r="P945" s="5"/>
      <c r="Q945" s="5"/>
      <c r="R945" s="5"/>
      <c r="S945" s="5"/>
      <c r="T945" s="5"/>
    </row>
    <row r="946" spans="1:35" hidden="1" outlineLevel="1">
      <c r="A946" s="10" t="s">
        <v>111</v>
      </c>
      <c r="B946" s="6"/>
      <c r="C946" s="6"/>
      <c r="D946" s="6"/>
      <c r="E946" s="6"/>
      <c r="F946" s="6"/>
      <c r="G946" s="6"/>
      <c r="H946" s="6"/>
      <c r="I946" s="6"/>
      <c r="J946" s="9" t="s">
        <v>102</v>
      </c>
      <c r="K946" s="6"/>
      <c r="L946" s="55"/>
      <c r="M946" s="5"/>
      <c r="N946" s="5"/>
      <c r="O946" s="5"/>
      <c r="P946" s="5"/>
      <c r="Q946" s="5"/>
      <c r="R946" s="5"/>
      <c r="S946" s="5"/>
      <c r="T946" s="5"/>
    </row>
    <row r="947" spans="1:35" ht="14.5" hidden="1" outlineLevel="1">
      <c r="A947" s="21"/>
      <c r="B947" s="21">
        <v>2010</v>
      </c>
      <c r="C947" s="21">
        <v>2020</v>
      </c>
      <c r="D947" s="21">
        <v>2030</v>
      </c>
      <c r="E947" s="21">
        <v>2040</v>
      </c>
      <c r="F947" s="21">
        <v>2050</v>
      </c>
      <c r="G947" s="21">
        <v>2060</v>
      </c>
      <c r="H947" s="21">
        <v>2070</v>
      </c>
      <c r="I947" s="21">
        <v>2080</v>
      </c>
      <c r="J947" s="21">
        <v>2090</v>
      </c>
      <c r="K947" s="21">
        <v>2100</v>
      </c>
      <c r="M947" s="32"/>
      <c r="N947" s="56"/>
      <c r="O947" s="16"/>
      <c r="P947" s="56"/>
      <c r="Q947" s="56"/>
      <c r="R947" s="56"/>
      <c r="S947" s="56"/>
      <c r="T947" s="56"/>
      <c r="U947" s="56"/>
      <c r="V947" s="56"/>
      <c r="W947" s="57"/>
    </row>
    <row r="948" spans="1:35" ht="14.5" hidden="1" outlineLevel="1">
      <c r="A948" s="21" t="s">
        <v>89</v>
      </c>
      <c r="B948" s="95">
        <f>'[4]Other ships data'!$G$46</f>
        <v>4.3254016526206475E-4</v>
      </c>
      <c r="C948" s="87">
        <f>'[4]Other ships data'!$G$51</f>
        <v>3.7753091124426169E-4</v>
      </c>
      <c r="D948" s="87">
        <f>'[4]Other ships data'!$G$52</f>
        <v>3.2457481729052643E-4</v>
      </c>
      <c r="E948" s="87">
        <f>'[4]Other ships data'!$G$53</f>
        <v>2.7904685121536477E-4</v>
      </c>
      <c r="F948" s="87">
        <f>'[4]Other ships data'!$G$54</f>
        <v>2.399050728064069E-4</v>
      </c>
      <c r="G948" s="87">
        <f>'[4]Other ships data'!$G$55</f>
        <v>2.0625369434406412E-4</v>
      </c>
      <c r="H948" s="87">
        <f>'[4]Other ships data'!$G$56</f>
        <v>1.7999755693297835E-4</v>
      </c>
      <c r="I948" s="87">
        <f>'[4]Other ships data'!$G$57</f>
        <v>1.5788243516894835E-4</v>
      </c>
      <c r="J948" s="87">
        <f>'[4]Other ships data'!$G$58</f>
        <v>1.3918823115006073E-4</v>
      </c>
      <c r="K948" s="87">
        <f>'[4]Other ships data'!$G$59</f>
        <v>1.2333089172406522E-4</v>
      </c>
      <c r="M948" s="32"/>
      <c r="N948" s="6"/>
      <c r="O948" s="1"/>
      <c r="P948" s="6"/>
      <c r="Q948" s="6"/>
      <c r="R948" s="1"/>
      <c r="S948" s="1"/>
      <c r="T948" s="1"/>
      <c r="U948" s="1"/>
      <c r="V948" s="1"/>
      <c r="W948" s="1"/>
      <c r="X948" s="3"/>
      <c r="Y948" s="3"/>
      <c r="Z948" s="3"/>
      <c r="AA948" s="3"/>
      <c r="AB948" s="3"/>
      <c r="AC948" s="3"/>
      <c r="AD948" s="3"/>
      <c r="AE948" s="3"/>
      <c r="AF948" s="3"/>
      <c r="AG948" s="3"/>
    </row>
    <row r="949" spans="1:35" ht="14.5" hidden="1" outlineLevel="1">
      <c r="A949" s="79"/>
      <c r="B949" s="86"/>
      <c r="C949" s="2"/>
      <c r="D949" s="2"/>
      <c r="E949" s="2"/>
      <c r="F949" s="2"/>
      <c r="G949" s="2"/>
      <c r="H949" s="2"/>
      <c r="I949" s="2"/>
      <c r="J949" s="2"/>
      <c r="K949" s="2"/>
      <c r="M949" s="32"/>
      <c r="N949" s="6"/>
      <c r="O949" s="1"/>
      <c r="P949" s="6"/>
      <c r="Q949" s="6"/>
      <c r="R949" s="1"/>
      <c r="S949" s="1"/>
      <c r="T949" s="1"/>
      <c r="U949" s="1"/>
      <c r="V949" s="1"/>
      <c r="W949" s="1"/>
      <c r="X949" s="3"/>
      <c r="Y949" s="3"/>
      <c r="Z949" s="3"/>
      <c r="AA949" s="3"/>
      <c r="AB949" s="3"/>
      <c r="AC949" s="3"/>
      <c r="AD949" s="3"/>
      <c r="AE949" s="3"/>
      <c r="AF949" s="3"/>
      <c r="AG949" s="3"/>
    </row>
    <row r="950" spans="1:35" collapsed="1">
      <c r="A950" s="10" t="s">
        <v>112</v>
      </c>
      <c r="B950" s="6"/>
      <c r="C950" s="6"/>
      <c r="D950" s="6"/>
      <c r="E950" s="6"/>
      <c r="F950" s="6"/>
      <c r="G950" s="6"/>
      <c r="H950" s="6"/>
      <c r="I950" s="6"/>
      <c r="J950" s="9" t="s">
        <v>101</v>
      </c>
      <c r="K950" s="6"/>
      <c r="L950" s="55"/>
      <c r="M950" s="5"/>
      <c r="N950" s="5"/>
      <c r="O950" s="5"/>
      <c r="P950" s="5"/>
      <c r="Q950" s="5"/>
      <c r="R950" s="5"/>
      <c r="S950" s="5"/>
      <c r="T950" s="5"/>
    </row>
    <row r="951" spans="1:35" ht="14.5">
      <c r="A951" s="84"/>
      <c r="B951" s="84">
        <v>2010</v>
      </c>
      <c r="C951" s="84">
        <v>2020</v>
      </c>
      <c r="D951" s="84">
        <v>2030</v>
      </c>
      <c r="E951" s="84">
        <v>2040</v>
      </c>
      <c r="F951" s="84">
        <v>2050</v>
      </c>
      <c r="G951" s="84">
        <v>2060</v>
      </c>
      <c r="H951" s="84">
        <v>2070</v>
      </c>
      <c r="I951" s="84">
        <v>2080</v>
      </c>
      <c r="J951" s="84">
        <v>2090</v>
      </c>
      <c r="K951" s="84">
        <v>2100</v>
      </c>
      <c r="M951" s="32"/>
      <c r="N951" s="56"/>
      <c r="O951" s="16"/>
      <c r="P951" s="56"/>
      <c r="Q951" s="56"/>
      <c r="R951" s="56"/>
      <c r="S951" s="56"/>
      <c r="T951" s="56"/>
      <c r="U951" s="56"/>
      <c r="V951" s="56"/>
      <c r="W951" s="57"/>
    </row>
    <row r="952" spans="1:35" ht="14.5">
      <c r="A952" s="84" t="s">
        <v>5</v>
      </c>
      <c r="B952" s="90">
        <f>B934*B$948</f>
        <v>0.11425065150572757</v>
      </c>
      <c r="C952" s="90">
        <f t="shared" ref="C952:K952" si="272">C934*C$948</f>
        <v>0.19591197417524117</v>
      </c>
      <c r="D952" s="90">
        <f t="shared" si="272"/>
        <v>0.31682728020671913</v>
      </c>
      <c r="E952" s="90">
        <f t="shared" si="272"/>
        <v>0.50206301452669699</v>
      </c>
      <c r="F952" s="90">
        <f t="shared" si="272"/>
        <v>0.74134803898221768</v>
      </c>
      <c r="G952" s="90">
        <f t="shared" si="272"/>
        <v>1.0088175116573233</v>
      </c>
      <c r="H952" s="90">
        <f t="shared" si="272"/>
        <v>1.2848134871131625</v>
      </c>
      <c r="I952" s="90">
        <f t="shared" si="272"/>
        <v>1.5316972952063437</v>
      </c>
      <c r="J952" s="90">
        <f t="shared" si="272"/>
        <v>1.763101157566892</v>
      </c>
      <c r="K952" s="90">
        <f t="shared" si="272"/>
        <v>2.0008827067888042</v>
      </c>
      <c r="M952" s="32"/>
      <c r="N952" s="6"/>
      <c r="O952" s="1"/>
      <c r="P952" s="6"/>
      <c r="Q952" s="6"/>
      <c r="R952" s="1"/>
      <c r="S952" s="1"/>
      <c r="T952" s="1"/>
      <c r="U952" s="1"/>
      <c r="V952" s="1"/>
      <c r="W952" s="1"/>
      <c r="X952" s="3"/>
      <c r="Y952" s="3"/>
      <c r="Z952" s="3"/>
      <c r="AA952" s="3"/>
      <c r="AB952" s="3"/>
      <c r="AC952" s="3"/>
      <c r="AD952" s="3"/>
      <c r="AE952" s="3"/>
      <c r="AF952" s="3"/>
      <c r="AG952" s="3"/>
      <c r="AH952" s="3"/>
      <c r="AI952" s="3"/>
    </row>
    <row r="953" spans="1:35" ht="14.5">
      <c r="A953" s="84" t="s">
        <v>6</v>
      </c>
      <c r="B953" s="90">
        <f t="shared" ref="B953:K961" si="273">B935*B$948</f>
        <v>0.81580477524218131</v>
      </c>
      <c r="C953" s="90">
        <f t="shared" si="273"/>
        <v>1.928276332925962</v>
      </c>
      <c r="D953" s="90">
        <f t="shared" si="273"/>
        <v>2.7501264776612651</v>
      </c>
      <c r="E953" s="90">
        <f t="shared" si="273"/>
        <v>3.0874712092980223</v>
      </c>
      <c r="F953" s="90">
        <f t="shared" si="273"/>
        <v>3.1461080226334444</v>
      </c>
      <c r="G953" s="90">
        <f t="shared" si="273"/>
        <v>3.046324466855066</v>
      </c>
      <c r="H953" s="90">
        <f t="shared" si="273"/>
        <v>2.8733291950584658</v>
      </c>
      <c r="I953" s="90">
        <f t="shared" si="273"/>
        <v>2.6383830730157474</v>
      </c>
      <c r="J953" s="90">
        <f t="shared" si="273"/>
        <v>2.3627277867040095</v>
      </c>
      <c r="K953" s="90">
        <f t="shared" si="273"/>
        <v>2.0381734467854113</v>
      </c>
      <c r="M953" s="32"/>
      <c r="N953" s="6"/>
      <c r="O953" s="1"/>
      <c r="P953" s="6"/>
      <c r="Q953" s="6"/>
      <c r="R953" s="1"/>
      <c r="S953" s="1"/>
      <c r="T953" s="1"/>
      <c r="U953" s="1"/>
      <c r="V953" s="1"/>
      <c r="W953" s="1"/>
      <c r="X953" s="3"/>
      <c r="Y953" s="3"/>
      <c r="Z953" s="3"/>
      <c r="AA953" s="3"/>
      <c r="AB953" s="3"/>
      <c r="AC953" s="3"/>
      <c r="AD953" s="3"/>
      <c r="AE953" s="3"/>
      <c r="AF953" s="3"/>
      <c r="AG953" s="3"/>
      <c r="AH953" s="3"/>
      <c r="AI953" s="3"/>
    </row>
    <row r="954" spans="1:35" ht="14.5">
      <c r="A954" s="84" t="s">
        <v>11</v>
      </c>
      <c r="B954" s="90">
        <f t="shared" si="273"/>
        <v>1.3066851915911484</v>
      </c>
      <c r="C954" s="90">
        <f t="shared" si="273"/>
        <v>1.5075992580589941</v>
      </c>
      <c r="D954" s="90">
        <f t="shared" si="273"/>
        <v>1.8189288576526386</v>
      </c>
      <c r="E954" s="90">
        <f t="shared" si="273"/>
        <v>2.1204816601330623</v>
      </c>
      <c r="F954" s="90">
        <f t="shared" si="273"/>
        <v>2.3659758592880444</v>
      </c>
      <c r="G954" s="90">
        <f t="shared" si="273"/>
        <v>2.5706923076839931</v>
      </c>
      <c r="H954" s="90">
        <f t="shared" si="273"/>
        <v>2.7760041953411569</v>
      </c>
      <c r="I954" s="90">
        <f t="shared" si="273"/>
        <v>2.9468415019524699</v>
      </c>
      <c r="J954" s="90">
        <f t="shared" si="273"/>
        <v>3.0934178528613363</v>
      </c>
      <c r="K954" s="90">
        <f t="shared" si="273"/>
        <v>3.2243966227163572</v>
      </c>
      <c r="M954" s="32"/>
      <c r="N954" s="6"/>
      <c r="O954" s="1"/>
      <c r="P954" s="6"/>
      <c r="Q954" s="6"/>
      <c r="R954" s="1"/>
      <c r="S954" s="1"/>
      <c r="T954" s="1"/>
      <c r="U954" s="1"/>
      <c r="V954" s="1"/>
      <c r="W954" s="1"/>
      <c r="X954" s="3"/>
      <c r="Y954" s="3"/>
      <c r="Z954" s="3"/>
      <c r="AA954" s="3"/>
      <c r="AB954" s="3"/>
      <c r="AC954" s="3"/>
      <c r="AD954" s="3"/>
      <c r="AE954" s="3"/>
      <c r="AF954" s="3"/>
      <c r="AG954" s="3"/>
      <c r="AH954" s="3"/>
      <c r="AI954" s="3"/>
    </row>
    <row r="955" spans="1:35" ht="14.5">
      <c r="A955" s="84" t="s">
        <v>2</v>
      </c>
      <c r="B955" s="90">
        <f t="shared" si="273"/>
        <v>0.24502139598196276</v>
      </c>
      <c r="C955" s="90">
        <f t="shared" si="273"/>
        <v>0.37610384957193188</v>
      </c>
      <c r="D955" s="90">
        <f t="shared" si="273"/>
        <v>0.46930769846963455</v>
      </c>
      <c r="E955" s="90">
        <f t="shared" si="273"/>
        <v>0.49629252228229831</v>
      </c>
      <c r="F955" s="90">
        <f t="shared" si="273"/>
        <v>0.49135216766274648</v>
      </c>
      <c r="G955" s="90">
        <f t="shared" si="273"/>
        <v>0.49036974361015789</v>
      </c>
      <c r="H955" s="90">
        <f t="shared" si="273"/>
        <v>0.50086062499353612</v>
      </c>
      <c r="I955" s="90">
        <f t="shared" si="273"/>
        <v>0.50603350612413522</v>
      </c>
      <c r="J955" s="90">
        <f t="shared" si="273"/>
        <v>0.50189573220892725</v>
      </c>
      <c r="K955" s="90">
        <f t="shared" si="273"/>
        <v>0.48955597415747099</v>
      </c>
      <c r="M955" s="32"/>
      <c r="N955" s="6"/>
      <c r="O955" s="1"/>
      <c r="P955" s="6"/>
      <c r="Q955" s="6"/>
      <c r="R955" s="1"/>
      <c r="S955" s="1"/>
      <c r="T955" s="1"/>
      <c r="U955" s="1"/>
      <c r="V955" s="1"/>
      <c r="W955" s="1"/>
      <c r="X955" s="3"/>
      <c r="Y955" s="3"/>
      <c r="Z955" s="3"/>
      <c r="AA955" s="3"/>
      <c r="AB955" s="3"/>
      <c r="AC955" s="3"/>
      <c r="AD955" s="3"/>
      <c r="AE955" s="3"/>
      <c r="AF955" s="3"/>
      <c r="AG955" s="3"/>
      <c r="AH955" s="3"/>
      <c r="AI955" s="3"/>
    </row>
    <row r="956" spans="1:35" ht="14.5">
      <c r="A956" s="84" t="s">
        <v>3</v>
      </c>
      <c r="B956" s="90">
        <f t="shared" si="273"/>
        <v>0.45478835699021719</v>
      </c>
      <c r="C956" s="90">
        <f t="shared" si="273"/>
        <v>0.59891001735795257</v>
      </c>
      <c r="D956" s="90">
        <f t="shared" si="273"/>
        <v>0.72525576212488496</v>
      </c>
      <c r="E956" s="90">
        <f t="shared" si="273"/>
        <v>0.84979875616581246</v>
      </c>
      <c r="F956" s="90">
        <f t="shared" si="273"/>
        <v>0.9549343565802092</v>
      </c>
      <c r="G956" s="90">
        <f t="shared" si="273"/>
        <v>1.0125694479761946</v>
      </c>
      <c r="H956" s="90">
        <f t="shared" si="273"/>
        <v>1.0582860327577888</v>
      </c>
      <c r="I956" s="90">
        <f t="shared" si="273"/>
        <v>1.091467279865096</v>
      </c>
      <c r="J956" s="90">
        <f t="shared" si="273"/>
        <v>1.1008702836465416</v>
      </c>
      <c r="K956" s="90">
        <f t="shared" si="273"/>
        <v>1.0748719342257336</v>
      </c>
      <c r="M956" s="32"/>
      <c r="N956" s="6"/>
      <c r="O956" s="1"/>
      <c r="P956" s="6"/>
      <c r="Q956" s="6"/>
      <c r="R956" s="1"/>
      <c r="S956" s="1"/>
      <c r="T956" s="1"/>
      <c r="U956" s="1"/>
      <c r="V956" s="1"/>
      <c r="W956" s="1"/>
      <c r="X956" s="3"/>
      <c r="Y956" s="3"/>
      <c r="Z956" s="3"/>
      <c r="AA956" s="3"/>
      <c r="AB956" s="3"/>
      <c r="AC956" s="3"/>
      <c r="AD956" s="3"/>
      <c r="AE956" s="3"/>
      <c r="AF956" s="3"/>
      <c r="AG956" s="3"/>
      <c r="AH956" s="3"/>
      <c r="AI956" s="3"/>
    </row>
    <row r="957" spans="1:35" ht="14.5">
      <c r="A957" s="84" t="s">
        <v>4</v>
      </c>
      <c r="B957" s="90">
        <f t="shared" si="273"/>
        <v>0.25213762023136477</v>
      </c>
      <c r="C957" s="90">
        <f t="shared" si="273"/>
        <v>0.34353507457150972</v>
      </c>
      <c r="D957" s="90">
        <f t="shared" si="273"/>
        <v>0.45128611374865973</v>
      </c>
      <c r="E957" s="90">
        <f t="shared" si="273"/>
        <v>0.5725904858244486</v>
      </c>
      <c r="F957" s="90">
        <f t="shared" si="273"/>
        <v>0.67365798560351386</v>
      </c>
      <c r="G957" s="90">
        <f t="shared" si="273"/>
        <v>0.74605800046257287</v>
      </c>
      <c r="H957" s="90">
        <f t="shared" si="273"/>
        <v>0.81189570930314336</v>
      </c>
      <c r="I957" s="90">
        <f t="shared" si="273"/>
        <v>0.87462837492462386</v>
      </c>
      <c r="J957" s="90">
        <f t="shared" si="273"/>
        <v>0.93214226965749014</v>
      </c>
      <c r="K957" s="90">
        <f t="shared" si="273"/>
        <v>0.97422561064819568</v>
      </c>
      <c r="M957" s="32"/>
      <c r="N957" s="6"/>
      <c r="O957" s="1"/>
      <c r="P957" s="6"/>
      <c r="Q957" s="6"/>
      <c r="R957" s="1"/>
      <c r="S957" s="1"/>
      <c r="T957" s="1"/>
      <c r="U957" s="1"/>
      <c r="V957" s="1"/>
      <c r="W957" s="1"/>
      <c r="X957" s="3"/>
      <c r="Y957" s="3"/>
      <c r="Z957" s="3"/>
      <c r="AA957" s="3"/>
      <c r="AB957" s="3"/>
      <c r="AC957" s="3"/>
      <c r="AD957" s="3"/>
      <c r="AE957" s="3"/>
      <c r="AF957" s="3"/>
      <c r="AG957" s="3"/>
      <c r="AH957" s="3"/>
      <c r="AI957" s="3"/>
    </row>
    <row r="958" spans="1:35" ht="14.5">
      <c r="A958" s="84" t="s">
        <v>0</v>
      </c>
      <c r="B958" s="90">
        <f t="shared" si="273"/>
        <v>1.1757292876692502</v>
      </c>
      <c r="C958" s="90">
        <f t="shared" si="273"/>
        <v>1.2834899439784604</v>
      </c>
      <c r="D958" s="90">
        <f t="shared" si="273"/>
        <v>1.4749390991708922</v>
      </c>
      <c r="E958" s="90">
        <f t="shared" si="273"/>
        <v>1.7024775654198276</v>
      </c>
      <c r="F958" s="90">
        <f t="shared" si="273"/>
        <v>1.9308520199784218</v>
      </c>
      <c r="G958" s="90">
        <f t="shared" si="273"/>
        <v>2.1556534073976894</v>
      </c>
      <c r="H958" s="90">
        <f t="shared" si="273"/>
        <v>2.4163436183106062</v>
      </c>
      <c r="I958" s="90">
        <f t="shared" si="273"/>
        <v>2.6799530711674042</v>
      </c>
      <c r="J958" s="90">
        <f t="shared" si="273"/>
        <v>2.9271143417453991</v>
      </c>
      <c r="K958" s="90">
        <f t="shared" si="273"/>
        <v>3.1497714616493733</v>
      </c>
      <c r="M958" s="32"/>
      <c r="N958" s="6"/>
      <c r="O958" s="1"/>
      <c r="P958" s="6"/>
      <c r="Q958" s="6"/>
      <c r="R958" s="1"/>
      <c r="S958" s="1"/>
      <c r="T958" s="1"/>
      <c r="U958" s="1"/>
      <c r="V958" s="1"/>
      <c r="W958" s="1"/>
      <c r="X958" s="3"/>
      <c r="Y958" s="3"/>
      <c r="Z958" s="3"/>
      <c r="AA958" s="3"/>
      <c r="AB958" s="3"/>
      <c r="AC958" s="3"/>
      <c r="AD958" s="3"/>
      <c r="AE958" s="3"/>
      <c r="AF958" s="3"/>
      <c r="AG958" s="3"/>
      <c r="AH958" s="3"/>
      <c r="AI958" s="3"/>
    </row>
    <row r="959" spans="1:35" ht="14.5">
      <c r="A959" s="84" t="s">
        <v>1</v>
      </c>
      <c r="B959" s="90">
        <f t="shared" si="273"/>
        <v>0.342789944065579</v>
      </c>
      <c r="C959" s="90">
        <f t="shared" si="273"/>
        <v>0.31561509270336868</v>
      </c>
      <c r="D959" s="90">
        <f t="shared" si="273"/>
        <v>0.30782709920968249</v>
      </c>
      <c r="E959" s="90">
        <f t="shared" si="273"/>
        <v>0.31307341070513289</v>
      </c>
      <c r="F959" s="90">
        <f t="shared" si="273"/>
        <v>0.31932981709298147</v>
      </c>
      <c r="G959" s="90">
        <f t="shared" si="273"/>
        <v>0.32477379453216254</v>
      </c>
      <c r="H959" s="90">
        <f t="shared" si="273"/>
        <v>0.33293872022040227</v>
      </c>
      <c r="I959" s="90">
        <f t="shared" si="273"/>
        <v>0.33729068153948188</v>
      </c>
      <c r="J959" s="90">
        <f t="shared" si="273"/>
        <v>0.34133645227598758</v>
      </c>
      <c r="K959" s="90">
        <f t="shared" si="273"/>
        <v>0.34847281241906869</v>
      </c>
      <c r="M959" s="32"/>
      <c r="N959" s="6"/>
      <c r="O959" s="1"/>
      <c r="P959" s="6"/>
      <c r="Q959" s="6"/>
      <c r="R959" s="1"/>
      <c r="S959" s="1"/>
      <c r="T959" s="1"/>
      <c r="U959" s="1"/>
      <c r="V959" s="1"/>
      <c r="W959" s="1"/>
      <c r="X959" s="3"/>
      <c r="Y959" s="3"/>
      <c r="Z959" s="3"/>
      <c r="AA959" s="3"/>
      <c r="AB959" s="3"/>
      <c r="AC959" s="3"/>
      <c r="AD959" s="3"/>
      <c r="AE959" s="3"/>
      <c r="AF959" s="3"/>
      <c r="AG959" s="3"/>
      <c r="AH959" s="3"/>
      <c r="AI959" s="3"/>
    </row>
    <row r="960" spans="1:35" ht="14.5">
      <c r="A960" s="84" t="s">
        <v>7</v>
      </c>
      <c r="B960" s="90">
        <f t="shared" si="273"/>
        <v>0.32924314889388084</v>
      </c>
      <c r="C960" s="90">
        <f t="shared" si="273"/>
        <v>0.45587161770559803</v>
      </c>
      <c r="D960" s="90">
        <f t="shared" si="273"/>
        <v>0.60407990113646681</v>
      </c>
      <c r="E960" s="90">
        <f t="shared" si="273"/>
        <v>0.75440804904081582</v>
      </c>
      <c r="F960" s="90">
        <f t="shared" si="273"/>
        <v>0.90051068201877971</v>
      </c>
      <c r="G960" s="90">
        <f t="shared" si="273"/>
        <v>0.99967926735428603</v>
      </c>
      <c r="H960" s="90">
        <f t="shared" si="273"/>
        <v>1.0818103116999547</v>
      </c>
      <c r="I960" s="90">
        <f t="shared" si="273"/>
        <v>1.1330744776130215</v>
      </c>
      <c r="J960" s="90">
        <f t="shared" si="273"/>
        <v>1.1519264263063367</v>
      </c>
      <c r="K960" s="90">
        <f t="shared" si="273"/>
        <v>1.1551327703926624</v>
      </c>
      <c r="M960" s="32"/>
      <c r="N960" s="6"/>
      <c r="O960" s="1"/>
      <c r="P960" s="6"/>
      <c r="Q960" s="6"/>
      <c r="R960" s="1"/>
      <c r="S960" s="1"/>
      <c r="T960" s="1"/>
      <c r="U960" s="1"/>
      <c r="V960" s="1"/>
      <c r="W960" s="1"/>
      <c r="X960" s="3"/>
      <c r="Y960" s="3"/>
      <c r="Z960" s="3"/>
      <c r="AA960" s="3"/>
      <c r="AB960" s="3"/>
      <c r="AC960" s="3"/>
      <c r="AD960" s="3"/>
      <c r="AE960" s="3"/>
      <c r="AF960" s="3"/>
      <c r="AG960" s="3"/>
    </row>
    <row r="961" spans="1:33" ht="14.5">
      <c r="A961" s="84" t="s">
        <v>8</v>
      </c>
      <c r="B961" s="90">
        <f t="shared" si="273"/>
        <v>0.36372982047764463</v>
      </c>
      <c r="C961" s="90">
        <f t="shared" si="273"/>
        <v>0.8474299651167696</v>
      </c>
      <c r="D961" s="90">
        <f t="shared" si="273"/>
        <v>1.5206113029384758</v>
      </c>
      <c r="E961" s="90">
        <f t="shared" si="273"/>
        <v>2.0506777502662081</v>
      </c>
      <c r="F961" s="90">
        <f t="shared" si="273"/>
        <v>2.4007528060948058</v>
      </c>
      <c r="G961" s="90">
        <f t="shared" si="273"/>
        <v>2.611503083996475</v>
      </c>
      <c r="H961" s="90">
        <f t="shared" si="273"/>
        <v>2.8094179495196632</v>
      </c>
      <c r="I961" s="90">
        <f t="shared" si="273"/>
        <v>2.9511725394187809</v>
      </c>
      <c r="J961" s="90">
        <f t="shared" si="273"/>
        <v>3.001362782881785</v>
      </c>
      <c r="K961" s="90">
        <f t="shared" si="273"/>
        <v>2.9516580270720474</v>
      </c>
      <c r="M961" s="32"/>
      <c r="N961" s="9" t="s">
        <v>9</v>
      </c>
      <c r="O961" s="1"/>
      <c r="P961" s="6"/>
      <c r="Q961" s="6"/>
      <c r="R961" s="1"/>
      <c r="S961" s="1"/>
      <c r="T961" s="1"/>
      <c r="U961" s="1"/>
      <c r="V961" s="1"/>
      <c r="W961" s="1"/>
      <c r="X961" s="3"/>
      <c r="Y961" s="3"/>
      <c r="Z961" s="3"/>
      <c r="AA961" s="3"/>
      <c r="AB961" s="3"/>
      <c r="AC961" s="3"/>
      <c r="AD961" s="3"/>
      <c r="AE961" s="3"/>
      <c r="AF961" s="3"/>
      <c r="AG961" s="3"/>
    </row>
    <row r="962" spans="1:33" ht="14.5">
      <c r="A962" s="84" t="s">
        <v>89</v>
      </c>
      <c r="B962" s="90">
        <f>SUM(B952:B961)</f>
        <v>5.400180192648957</v>
      </c>
      <c r="C962" s="90">
        <f t="shared" ref="C962:K962" si="274">SUM(C952:C961)</f>
        <v>7.8527431261657883</v>
      </c>
      <c r="D962" s="90">
        <f t="shared" si="274"/>
        <v>10.43918959231932</v>
      </c>
      <c r="E962" s="90">
        <f t="shared" si="274"/>
        <v>12.449334423662327</v>
      </c>
      <c r="F962" s="90">
        <f t="shared" si="274"/>
        <v>13.924821755935167</v>
      </c>
      <c r="G962" s="90">
        <f t="shared" si="274"/>
        <v>14.966441031525923</v>
      </c>
      <c r="H962" s="90">
        <f t="shared" si="274"/>
        <v>15.945699844317879</v>
      </c>
      <c r="I962" s="90">
        <f t="shared" si="274"/>
        <v>16.690541800827106</v>
      </c>
      <c r="J962" s="90">
        <f t="shared" si="274"/>
        <v>17.175895085854705</v>
      </c>
      <c r="K962" s="90">
        <f t="shared" si="274"/>
        <v>17.407141366855122</v>
      </c>
      <c r="M962" s="32"/>
      <c r="N962" s="9"/>
      <c r="O962" s="1"/>
      <c r="P962" s="6"/>
      <c r="Q962" s="6"/>
      <c r="R962" s="1"/>
      <c r="S962" s="1"/>
      <c r="T962" s="1"/>
      <c r="U962" s="1"/>
      <c r="V962" s="1"/>
      <c r="W962" s="1"/>
      <c r="X962" s="3"/>
      <c r="Y962" s="3"/>
      <c r="Z962" s="3"/>
      <c r="AA962" s="3"/>
      <c r="AB962" s="3"/>
      <c r="AC962" s="3"/>
      <c r="AD962" s="3"/>
      <c r="AE962" s="3"/>
      <c r="AF962" s="3"/>
      <c r="AG962" s="3"/>
    </row>
    <row r="964" spans="1:33">
      <c r="A964" s="8" t="s">
        <v>139</v>
      </c>
    </row>
    <row r="965" spans="1:33" ht="14.5">
      <c r="A965" s="129"/>
      <c r="B965" s="129">
        <v>2010</v>
      </c>
      <c r="C965" s="129">
        <v>2020</v>
      </c>
      <c r="D965" s="129">
        <v>2030</v>
      </c>
      <c r="E965" s="129">
        <v>2040</v>
      </c>
      <c r="F965" s="129">
        <v>2050</v>
      </c>
      <c r="G965" s="129">
        <v>2060</v>
      </c>
      <c r="H965" s="129">
        <v>2070</v>
      </c>
      <c r="I965" s="129">
        <v>2080</v>
      </c>
      <c r="J965" s="129">
        <v>2090</v>
      </c>
      <c r="K965" s="129">
        <v>2100</v>
      </c>
    </row>
    <row r="966" spans="1:33" ht="14.5">
      <c r="A966" s="129" t="s">
        <v>5</v>
      </c>
      <c r="B966" s="135">
        <f t="shared" ref="B966:B975" si="275">B$923*B53/B$63</f>
        <v>4.8018724486890534E-2</v>
      </c>
      <c r="C966" s="135">
        <f t="shared" ref="C966:C975" si="276">C$976*C53/C$63</f>
        <v>0.28212073594756043</v>
      </c>
      <c r="D966" s="135">
        <f t="shared" ref="D966:K966" si="277">D$976*D53/D$63</f>
        <v>0.45633520902392199</v>
      </c>
      <c r="E966" s="135">
        <f t="shared" si="277"/>
        <v>0.72279732419192266</v>
      </c>
      <c r="F966" s="135">
        <f t="shared" si="277"/>
        <v>1.0666721524746956</v>
      </c>
      <c r="G966" s="135">
        <f t="shared" si="277"/>
        <v>1.450600665597952</v>
      </c>
      <c r="H966" s="135">
        <f t="shared" si="277"/>
        <v>1.8464100137140396</v>
      </c>
      <c r="I966" s="135">
        <f t="shared" si="277"/>
        <v>2.200304855505673</v>
      </c>
      <c r="J966" s="135">
        <f t="shared" si="277"/>
        <v>2.5320043912016184</v>
      </c>
      <c r="K966" s="135">
        <f t="shared" si="277"/>
        <v>2.8727839237816868</v>
      </c>
    </row>
    <row r="967" spans="1:33" ht="14.5">
      <c r="A967" s="129" t="s">
        <v>6</v>
      </c>
      <c r="B967" s="135">
        <f t="shared" si="275"/>
        <v>0.34287686084205932</v>
      </c>
      <c r="C967" s="135">
        <f t="shared" si="276"/>
        <v>2.7767916710835006</v>
      </c>
      <c r="D967" s="135">
        <f t="shared" ref="D967:K975" si="278">D$976*D54/D$63</f>
        <v>3.9610842229461549</v>
      </c>
      <c r="E967" s="135">
        <f t="shared" si="278"/>
        <v>4.4448921032432365</v>
      </c>
      <c r="F967" s="135">
        <f t="shared" si="278"/>
        <v>4.526707619038862</v>
      </c>
      <c r="G967" s="135">
        <f t="shared" si="278"/>
        <v>4.380376280331995</v>
      </c>
      <c r="H967" s="135">
        <f t="shared" si="278"/>
        <v>4.1292715648349771</v>
      </c>
      <c r="I967" s="135">
        <f t="shared" si="278"/>
        <v>3.7900746475226152</v>
      </c>
      <c r="J967" s="135">
        <f t="shared" si="278"/>
        <v>3.3931332331518012</v>
      </c>
      <c r="K967" s="135">
        <f t="shared" si="278"/>
        <v>2.9263244126892571</v>
      </c>
    </row>
    <row r="968" spans="1:33" ht="14.5">
      <c r="A968" s="129" t="s">
        <v>11</v>
      </c>
      <c r="B968" s="135">
        <f t="shared" si="275"/>
        <v>0.54919035803458505</v>
      </c>
      <c r="C968" s="135">
        <f t="shared" si="276"/>
        <v>2.1710005934458647</v>
      </c>
      <c r="D968" s="135">
        <f t="shared" si="278"/>
        <v>2.6198541991554092</v>
      </c>
      <c r="E968" s="135">
        <f t="shared" si="278"/>
        <v>3.0527611586507808</v>
      </c>
      <c r="F968" s="135">
        <f t="shared" si="278"/>
        <v>3.4042317910420485</v>
      </c>
      <c r="G968" s="135">
        <f t="shared" si="278"/>
        <v>3.6964544424369827</v>
      </c>
      <c r="H968" s="135">
        <f t="shared" si="278"/>
        <v>3.9894054629725773</v>
      </c>
      <c r="I968" s="135">
        <f t="shared" si="278"/>
        <v>4.2331795488860999</v>
      </c>
      <c r="J968" s="135">
        <f t="shared" si="278"/>
        <v>4.4424833785915192</v>
      </c>
      <c r="K968" s="135">
        <f t="shared" si="278"/>
        <v>4.6294541655075818</v>
      </c>
    </row>
    <row r="969" spans="1:33" ht="14.5">
      <c r="A969" s="129" t="s">
        <v>2</v>
      </c>
      <c r="B969" s="135">
        <f t="shared" si="275"/>
        <v>0.10298072485355893</v>
      </c>
      <c r="C969" s="135">
        <f t="shared" si="276"/>
        <v>0.54160392840017368</v>
      </c>
      <c r="D969" s="135">
        <f t="shared" si="278"/>
        <v>0.67595702787317791</v>
      </c>
      <c r="E969" s="135">
        <f t="shared" si="278"/>
        <v>0.71448980853583788</v>
      </c>
      <c r="F969" s="135">
        <f t="shared" si="278"/>
        <v>0.70697114815798534</v>
      </c>
      <c r="G969" s="135">
        <f t="shared" si="278"/>
        <v>0.70511333145019583</v>
      </c>
      <c r="H969" s="135">
        <f t="shared" si="278"/>
        <v>0.71978857845044131</v>
      </c>
      <c r="I969" s="135">
        <f t="shared" si="278"/>
        <v>0.72692429767821576</v>
      </c>
      <c r="J969" s="135">
        <f t="shared" si="278"/>
        <v>0.72077667944593871</v>
      </c>
      <c r="K969" s="135">
        <f t="shared" si="278"/>
        <v>0.70288404591589682</v>
      </c>
    </row>
    <row r="970" spans="1:33" ht="14.5">
      <c r="A970" s="129" t="s">
        <v>3</v>
      </c>
      <c r="B970" s="135">
        <f t="shared" si="275"/>
        <v>0.19114426505536442</v>
      </c>
      <c r="C970" s="135">
        <f t="shared" si="276"/>
        <v>0.86245333178182604</v>
      </c>
      <c r="D970" s="135">
        <f t="shared" si="278"/>
        <v>1.0446061954927717</v>
      </c>
      <c r="E970" s="135">
        <f t="shared" si="278"/>
        <v>1.2234166813449108</v>
      </c>
      <c r="F970" s="135">
        <f t="shared" si="278"/>
        <v>1.3739860794720236</v>
      </c>
      <c r="G970" s="135">
        <f t="shared" si="278"/>
        <v>1.4559956565240062</v>
      </c>
      <c r="H970" s="135">
        <f t="shared" si="278"/>
        <v>1.5208666065984255</v>
      </c>
      <c r="I970" s="135">
        <f t="shared" si="278"/>
        <v>1.5679082042050687</v>
      </c>
      <c r="J970" s="135">
        <f t="shared" si="278"/>
        <v>1.5809690671311696</v>
      </c>
      <c r="K970" s="135">
        <f t="shared" si="278"/>
        <v>1.5432562849840974</v>
      </c>
      <c r="N970" s="8" t="s">
        <v>9</v>
      </c>
    </row>
    <row r="971" spans="1:33" ht="14.5">
      <c r="A971" s="129" t="s">
        <v>4</v>
      </c>
      <c r="B971" s="135">
        <f t="shared" si="275"/>
        <v>0.10597162256062219</v>
      </c>
      <c r="C971" s="135">
        <f t="shared" si="276"/>
        <v>0.49470364672667699</v>
      </c>
      <c r="D971" s="135">
        <f t="shared" si="278"/>
        <v>0.65000003444375321</v>
      </c>
      <c r="E971" s="135">
        <f t="shared" si="278"/>
        <v>0.82433252208753804</v>
      </c>
      <c r="F971" s="135">
        <f t="shared" si="278"/>
        <v>0.96927782330412759</v>
      </c>
      <c r="G971" s="135">
        <f t="shared" si="278"/>
        <v>1.0727730432313307</v>
      </c>
      <c r="H971" s="135">
        <f t="shared" si="278"/>
        <v>1.1667781999370865</v>
      </c>
      <c r="I971" s="135">
        <f t="shared" si="278"/>
        <v>1.2564160465207534</v>
      </c>
      <c r="J971" s="135">
        <f t="shared" si="278"/>
        <v>1.3386573480868824</v>
      </c>
      <c r="K971" s="135">
        <f t="shared" si="278"/>
        <v>1.3987524920429752</v>
      </c>
    </row>
    <row r="972" spans="1:33" ht="14.5">
      <c r="A972" s="129" t="s">
        <v>0</v>
      </c>
      <c r="B972" s="135">
        <f t="shared" si="275"/>
        <v>0.49415053648886637</v>
      </c>
      <c r="C972" s="135">
        <f t="shared" si="276"/>
        <v>1.8482746095580795</v>
      </c>
      <c r="D972" s="135">
        <f t="shared" si="278"/>
        <v>2.1243961115928873</v>
      </c>
      <c r="E972" s="135">
        <f t="shared" si="278"/>
        <v>2.4509796443426257</v>
      </c>
      <c r="F972" s="135">
        <f t="shared" si="278"/>
        <v>2.7781635236913327</v>
      </c>
      <c r="G972" s="135">
        <f t="shared" si="278"/>
        <v>3.099660970825576</v>
      </c>
      <c r="H972" s="135">
        <f t="shared" si="278"/>
        <v>3.4725359736434318</v>
      </c>
      <c r="I972" s="135">
        <f t="shared" si="278"/>
        <v>3.8497905385558564</v>
      </c>
      <c r="J972" s="135">
        <f t="shared" si="278"/>
        <v>4.2036535085011959</v>
      </c>
      <c r="K972" s="135">
        <f t="shared" si="278"/>
        <v>4.5223104722288747</v>
      </c>
    </row>
    <row r="973" spans="1:33" ht="14.5">
      <c r="A973" s="129" t="s">
        <v>1</v>
      </c>
      <c r="B973" s="135">
        <f t="shared" si="275"/>
        <v>0.1440721401937605</v>
      </c>
      <c r="C973" s="135">
        <f t="shared" si="276"/>
        <v>0.45449780496819037</v>
      </c>
      <c r="D973" s="135">
        <f t="shared" si="278"/>
        <v>0.44337199615331274</v>
      </c>
      <c r="E973" s="135">
        <f t="shared" si="278"/>
        <v>0.45071757326445328</v>
      </c>
      <c r="F973" s="135">
        <f t="shared" si="278"/>
        <v>0.45946061153078949</v>
      </c>
      <c r="G973" s="135">
        <f t="shared" si="278"/>
        <v>0.46699931065149591</v>
      </c>
      <c r="H973" s="135">
        <f t="shared" si="278"/>
        <v>0.47846741424651879</v>
      </c>
      <c r="I973" s="135">
        <f t="shared" si="278"/>
        <v>0.48452284053172606</v>
      </c>
      <c r="J973" s="135">
        <f t="shared" si="278"/>
        <v>0.49019614803763301</v>
      </c>
      <c r="K973" s="135">
        <f t="shared" si="278"/>
        <v>0.5003227275621398</v>
      </c>
    </row>
    <row r="974" spans="1:33" ht="14.5">
      <c r="A974" s="129" t="s">
        <v>7</v>
      </c>
      <c r="B974" s="135">
        <f t="shared" si="275"/>
        <v>0.13837851992589267</v>
      </c>
      <c r="C974" s="135">
        <f t="shared" si="276"/>
        <v>0.65647256542709953</v>
      </c>
      <c r="D974" s="135">
        <f t="shared" si="278"/>
        <v>0.87007320762403717</v>
      </c>
      <c r="E974" s="135">
        <f t="shared" si="278"/>
        <v>1.0860870118257937</v>
      </c>
      <c r="F974" s="135">
        <f t="shared" si="278"/>
        <v>1.2956797846719172</v>
      </c>
      <c r="G974" s="135">
        <f t="shared" si="278"/>
        <v>1.4374605851421667</v>
      </c>
      <c r="H974" s="135">
        <f t="shared" si="278"/>
        <v>1.5546734311997241</v>
      </c>
      <c r="I974" s="135">
        <f t="shared" si="278"/>
        <v>1.6276775329851476</v>
      </c>
      <c r="J974" s="135">
        <f t="shared" si="278"/>
        <v>1.6542912227304647</v>
      </c>
      <c r="K974" s="135">
        <f t="shared" si="278"/>
        <v>1.6584914454796722</v>
      </c>
    </row>
    <row r="975" spans="1:33" ht="14.5">
      <c r="A975" s="129" t="s">
        <v>8</v>
      </c>
      <c r="B975" s="135">
        <f t="shared" si="275"/>
        <v>0.15287301916441659</v>
      </c>
      <c r="C975" s="135">
        <f t="shared" si="276"/>
        <v>1.2203315618110517</v>
      </c>
      <c r="D975" s="135">
        <f t="shared" si="278"/>
        <v>2.1901790663916816</v>
      </c>
      <c r="E975" s="135">
        <f t="shared" si="278"/>
        <v>2.9522676392915419</v>
      </c>
      <c r="F975" s="135">
        <f t="shared" si="278"/>
        <v>3.4542698281801711</v>
      </c>
      <c r="G975" s="135">
        <f t="shared" si="278"/>
        <v>3.755137146294095</v>
      </c>
      <c r="H975" s="135">
        <f t="shared" si="278"/>
        <v>4.0374244874689635</v>
      </c>
      <c r="I975" s="135">
        <f t="shared" si="278"/>
        <v>4.2394011455399063</v>
      </c>
      <c r="J975" s="135">
        <f t="shared" si="278"/>
        <v>4.3102823188733943</v>
      </c>
      <c r="K975" s="135">
        <f t="shared" si="278"/>
        <v>4.2378674671452234</v>
      </c>
      <c r="L975" s="8" t="s">
        <v>140</v>
      </c>
      <c r="M975" s="11">
        <f>MIN(B966:K975)</f>
        <v>4.8018724486890534E-2</v>
      </c>
    </row>
    <row r="976" spans="1:33" ht="14.5">
      <c r="A976" s="129" t="s">
        <v>89</v>
      </c>
      <c r="B976" s="140">
        <f>'[8]3rd GHG Study'!$D$59/10^4</f>
        <v>7.8929</v>
      </c>
      <c r="C976" s="140">
        <f>$B$976*C$962/$B$962</f>
        <v>11.477564453291025</v>
      </c>
      <c r="D976" s="140">
        <f t="shared" ref="D976:K976" si="279">$B$976*D$962/$B$962</f>
        <v>15.257912994343917</v>
      </c>
      <c r="E976" s="140">
        <f t="shared" si="279"/>
        <v>18.195939425555377</v>
      </c>
      <c r="F976" s="140">
        <f t="shared" si="279"/>
        <v>20.35251078973862</v>
      </c>
      <c r="G976" s="140">
        <f t="shared" si="279"/>
        <v>21.874940872998014</v>
      </c>
      <c r="H976" s="140">
        <f t="shared" si="279"/>
        <v>23.30622494274203</v>
      </c>
      <c r="I976" s="140">
        <f t="shared" si="279"/>
        <v>24.394885481613397</v>
      </c>
      <c r="J976" s="140">
        <f t="shared" si="279"/>
        <v>25.104277540161576</v>
      </c>
      <c r="K976" s="140">
        <f t="shared" si="279"/>
        <v>25.442266960179953</v>
      </c>
      <c r="L976" s="8" t="s">
        <v>141</v>
      </c>
      <c r="M976" s="11">
        <f>MAX(B966:K975)</f>
        <v>4.6294541655075818</v>
      </c>
    </row>
    <row r="978" spans="1:31" ht="14.5">
      <c r="A978" s="34" t="s">
        <v>71</v>
      </c>
      <c r="B978" s="35"/>
      <c r="C978" s="35"/>
      <c r="D978" s="35"/>
      <c r="E978" s="35"/>
      <c r="F978" s="35"/>
      <c r="G978" s="35"/>
      <c r="H978" s="35"/>
      <c r="I978" s="35"/>
      <c r="J978" s="35"/>
      <c r="K978" s="35"/>
      <c r="L978" s="35"/>
      <c r="M978" s="35"/>
      <c r="N978" s="35"/>
      <c r="O978" s="35"/>
      <c r="P978" s="35"/>
      <c r="Q978" s="35"/>
      <c r="R978" s="35"/>
      <c r="S978" s="35"/>
      <c r="T978" s="35"/>
    </row>
    <row r="979" spans="1:31" hidden="1" outlineLevel="1"/>
    <row r="980" spans="1:31" ht="14.5" hidden="1" outlineLevel="1">
      <c r="A980" s="10" t="s">
        <v>137</v>
      </c>
      <c r="B980" s="5"/>
      <c r="C980" s="5"/>
      <c r="D980" s="5"/>
      <c r="E980" s="5"/>
      <c r="F980" s="5"/>
      <c r="G980" s="5"/>
      <c r="H980" s="5"/>
      <c r="I980" s="5"/>
      <c r="J980" s="5"/>
      <c r="K980" s="5"/>
      <c r="U980" s="81"/>
      <c r="V980" s="81"/>
      <c r="W980" s="81"/>
      <c r="X980" s="81"/>
      <c r="Y980" s="81"/>
      <c r="Z980" s="81"/>
      <c r="AA980" s="81"/>
      <c r="AB980" s="81"/>
      <c r="AC980" s="81"/>
      <c r="AD980" s="81"/>
      <c r="AE980" s="81"/>
    </row>
    <row r="981" spans="1:31" ht="14.5" hidden="1" outlineLevel="1">
      <c r="A981" s="23" t="s">
        <v>63</v>
      </c>
      <c r="B981" s="59"/>
      <c r="C981" s="23"/>
      <c r="D981" s="59"/>
      <c r="E981" s="59"/>
      <c r="F981" s="59"/>
      <c r="G981" s="59"/>
      <c r="H981" s="59"/>
      <c r="I981" s="59"/>
      <c r="J981" s="59"/>
      <c r="K981" s="75"/>
      <c r="L981" s="32"/>
      <c r="U981" s="81"/>
      <c r="V981" s="81"/>
      <c r="W981" s="81"/>
      <c r="X981" s="81"/>
      <c r="Y981" s="81"/>
      <c r="Z981" s="81"/>
      <c r="AA981" s="81"/>
      <c r="AB981" s="81"/>
      <c r="AC981" s="81"/>
      <c r="AD981" s="81"/>
      <c r="AE981" s="81"/>
    </row>
    <row r="982" spans="1:31" ht="14.5" hidden="1" outlineLevel="1">
      <c r="A982" s="23"/>
      <c r="B982" s="69">
        <v>2010</v>
      </c>
      <c r="C982" s="69">
        <v>2020</v>
      </c>
      <c r="D982" s="69">
        <v>2030</v>
      </c>
      <c r="E982" s="69">
        <v>2040</v>
      </c>
      <c r="F982" s="69">
        <v>2050</v>
      </c>
      <c r="G982" s="69">
        <v>2060</v>
      </c>
      <c r="H982" s="69">
        <v>2070</v>
      </c>
      <c r="I982" s="69">
        <v>2080</v>
      </c>
      <c r="J982" s="69">
        <v>2090</v>
      </c>
      <c r="K982" s="69">
        <v>2100</v>
      </c>
      <c r="L982" s="6"/>
      <c r="O982" s="1"/>
      <c r="U982" s="81"/>
      <c r="V982" s="81"/>
      <c r="W982" s="81"/>
      <c r="X982" s="81"/>
      <c r="Y982" s="81"/>
      <c r="Z982" s="81"/>
      <c r="AA982" s="81"/>
      <c r="AB982" s="81"/>
      <c r="AC982" s="81"/>
      <c r="AD982" s="81"/>
      <c r="AE982" s="81"/>
    </row>
    <row r="983" spans="1:31" ht="14.5" hidden="1" outlineLevel="1">
      <c r="A983" s="23" t="s">
        <v>5</v>
      </c>
      <c r="B983" s="46">
        <f>[9]trucks!W15</f>
        <v>471.43534095371001</v>
      </c>
      <c r="C983" s="46">
        <f>[9]trucks!X15</f>
        <v>633.024389798568</v>
      </c>
      <c r="D983" s="46">
        <f>[9]trucks!Y15</f>
        <v>829.74568673600515</v>
      </c>
      <c r="E983" s="46">
        <f>[9]trucks!Z15</f>
        <v>1066.324712181289</v>
      </c>
      <c r="F983" s="46">
        <f>[9]trucks!AA15</f>
        <v>1365.1280878857985</v>
      </c>
      <c r="G983" s="46">
        <f>[9]trucks!AB15</f>
        <v>1735.6962333514568</v>
      </c>
      <c r="H983" s="46">
        <f>[9]trucks!AC15</f>
        <v>2201.9673760816909</v>
      </c>
      <c r="I983" s="46">
        <f>[9]trucks!AD15</f>
        <v>2761.0329506059193</v>
      </c>
      <c r="J983" s="46">
        <f>[9]trucks!AE15</f>
        <v>3457.6844363744112</v>
      </c>
      <c r="K983" s="46">
        <f>[9]trucks!AF15</f>
        <v>4325.7816949767857</v>
      </c>
      <c r="L983" s="6"/>
      <c r="O983" s="1"/>
      <c r="U983" s="81"/>
      <c r="V983" s="81"/>
      <c r="W983" s="81"/>
      <c r="X983" s="81"/>
      <c r="Y983" s="81"/>
      <c r="Z983" s="81"/>
      <c r="AA983" s="81"/>
      <c r="AB983" s="81"/>
      <c r="AC983" s="81"/>
      <c r="AD983" s="81"/>
      <c r="AE983" s="81"/>
    </row>
    <row r="984" spans="1:31" ht="14.5" hidden="1" outlineLevel="1">
      <c r="A984" s="23" t="s">
        <v>6</v>
      </c>
      <c r="B984" s="46">
        <f>[9]trucks!W16</f>
        <v>1756.2807949301623</v>
      </c>
      <c r="C984" s="46">
        <f>[9]trucks!X16</f>
        <v>2404.9503917082129</v>
      </c>
      <c r="D984" s="46">
        <f>[9]trucks!Y16</f>
        <v>3096.9500527228438</v>
      </c>
      <c r="E984" s="46">
        <f>[9]trucks!Z16</f>
        <v>3667.7880368083261</v>
      </c>
      <c r="F984" s="46">
        <f>[9]trucks!AA16</f>
        <v>4318.8548521477132</v>
      </c>
      <c r="G984" s="46">
        <f>[9]trucks!AB16</f>
        <v>4789.9594928173246</v>
      </c>
      <c r="H984" s="46">
        <f>[9]trucks!AC16</f>
        <v>5303.0704025775312</v>
      </c>
      <c r="I984" s="46">
        <f>[9]trucks!AD16</f>
        <v>5719.448854792503</v>
      </c>
      <c r="J984" s="46">
        <f>[9]trucks!AE16</f>
        <v>6163.4883215903401</v>
      </c>
      <c r="K984" s="46">
        <f>[9]trucks!AF16</f>
        <v>6637.0263902037059</v>
      </c>
      <c r="L984" s="6"/>
      <c r="O984" s="1"/>
      <c r="U984" s="81"/>
      <c r="V984" s="81"/>
      <c r="W984" s="81"/>
      <c r="X984" s="81"/>
      <c r="Y984" s="81"/>
      <c r="Z984" s="81"/>
      <c r="AA984" s="81"/>
      <c r="AB984" s="81"/>
      <c r="AC984" s="81"/>
      <c r="AD984" s="81"/>
      <c r="AE984" s="81"/>
    </row>
    <row r="985" spans="1:31" ht="14.5" hidden="1" outlineLevel="1">
      <c r="A985" s="23" t="s">
        <v>11</v>
      </c>
      <c r="B985" s="46">
        <f>[9]trucks!W17</f>
        <v>1500.9828364789353</v>
      </c>
      <c r="C985" s="46">
        <f>[9]trucks!X17</f>
        <v>1666.7120273063058</v>
      </c>
      <c r="D985" s="46">
        <f>[9]trucks!Y17</f>
        <v>1849.1547689734457</v>
      </c>
      <c r="E985" s="46">
        <f>[9]trucks!Z17</f>
        <v>2001.3084488133888</v>
      </c>
      <c r="F985" s="46">
        <f>[9]trucks!AA17</f>
        <v>2167.0934528419571</v>
      </c>
      <c r="G985" s="46">
        <f>[9]trucks!AB17</f>
        <v>2296.6886906101377</v>
      </c>
      <c r="H985" s="46">
        <f>[9]trucks!AC17</f>
        <v>2433.3866824523807</v>
      </c>
      <c r="I985" s="46">
        <f>[9]trucks!AD17</f>
        <v>2590.5622917462338</v>
      </c>
      <c r="J985" s="46">
        <f>[9]trucks!AE17</f>
        <v>2757.2245408232729</v>
      </c>
      <c r="K985" s="46">
        <f>[9]trucks!AF17</f>
        <v>2933.9810941105093</v>
      </c>
      <c r="L985" s="6"/>
      <c r="O985" s="1"/>
      <c r="P985" s="80"/>
      <c r="Q985" s="81"/>
      <c r="R985" s="81"/>
      <c r="S985" s="81"/>
      <c r="T985" s="81"/>
      <c r="U985" s="81"/>
      <c r="V985" s="81"/>
      <c r="W985" s="81"/>
      <c r="X985" s="81"/>
      <c r="Y985" s="81"/>
      <c r="Z985" s="81"/>
      <c r="AA985" s="81"/>
      <c r="AB985" s="81"/>
      <c r="AC985" s="81"/>
      <c r="AD985" s="81"/>
      <c r="AE985" s="81"/>
    </row>
    <row r="986" spans="1:31" ht="14.5" hidden="1" outlineLevel="1">
      <c r="A986" s="23" t="s">
        <v>2</v>
      </c>
      <c r="B986" s="46">
        <f>[9]trucks!W18</f>
        <v>344.16736183375639</v>
      </c>
      <c r="C986" s="46">
        <f>[9]trucks!X18</f>
        <v>419.57106494545206</v>
      </c>
      <c r="D986" s="46">
        <f>[9]trucks!Y18</f>
        <v>524.51929581781269</v>
      </c>
      <c r="E986" s="46">
        <f>[9]trucks!Z18</f>
        <v>639.35870544083559</v>
      </c>
      <c r="F986" s="46">
        <f>[9]trucks!AA18</f>
        <v>772.64981758234921</v>
      </c>
      <c r="G986" s="46">
        <f>[9]trucks!AB18</f>
        <v>887.60394111867527</v>
      </c>
      <c r="H986" s="46">
        <f>[9]trucks!AC18</f>
        <v>1016.2821424147157</v>
      </c>
      <c r="I986" s="46">
        <f>[9]trucks!AD18</f>
        <v>1110.8645309786591</v>
      </c>
      <c r="J986" s="46">
        <f>[9]trucks!AE18</f>
        <v>1212.8616225755338</v>
      </c>
      <c r="K986" s="46">
        <f>[9]trucks!AF18</f>
        <v>1322.8546863179238</v>
      </c>
      <c r="L986" s="6"/>
      <c r="O986" s="1"/>
      <c r="P986" s="80"/>
      <c r="Q986" s="81"/>
      <c r="R986" s="81"/>
      <c r="S986" s="81"/>
      <c r="T986" s="81"/>
      <c r="U986" s="81"/>
      <c r="V986" s="81"/>
      <c r="W986" s="81"/>
      <c r="X986" s="81"/>
      <c r="Y986" s="81"/>
      <c r="Z986" s="81"/>
      <c r="AA986" s="81"/>
      <c r="AB986" s="81"/>
      <c r="AC986" s="81"/>
      <c r="AD986" s="81"/>
      <c r="AE986" s="81"/>
    </row>
    <row r="987" spans="1:31" ht="14.5" hidden="1" outlineLevel="1">
      <c r="A987" s="23" t="s">
        <v>3</v>
      </c>
      <c r="B987" s="46">
        <f>[9]trucks!W19</f>
        <v>1392.542022312477</v>
      </c>
      <c r="C987" s="46">
        <f>[9]trucks!X19</f>
        <v>1699.5315351158799</v>
      </c>
      <c r="D987" s="46">
        <f>[9]trucks!Y19</f>
        <v>2018.8742840489679</v>
      </c>
      <c r="E987" s="46">
        <f>[9]trucks!Z19</f>
        <v>2339.2432801270506</v>
      </c>
      <c r="F987" s="46">
        <f>[9]trucks!AA19</f>
        <v>2705.3825155698605</v>
      </c>
      <c r="G987" s="46">
        <f>[9]trucks!AB19</f>
        <v>3017.091262690868</v>
      </c>
      <c r="H987" s="46">
        <f>[9]trucks!AC19</f>
        <v>3361.9733056773543</v>
      </c>
      <c r="I987" s="46">
        <f>[9]trucks!AD19</f>
        <v>3706.9217094508281</v>
      </c>
      <c r="J987" s="46">
        <f>[9]trucks!AE19</f>
        <v>4085.0561764568142</v>
      </c>
      <c r="K987" s="46">
        <f>[9]trucks!AF19</f>
        <v>4499.5694009673362</v>
      </c>
      <c r="L987" s="6"/>
      <c r="O987" s="1"/>
      <c r="P987" s="80"/>
      <c r="Q987" s="81"/>
      <c r="R987" s="81"/>
      <c r="S987" s="81"/>
      <c r="T987" s="81"/>
      <c r="U987" s="81"/>
      <c r="V987" s="81"/>
      <c r="W987" s="81"/>
      <c r="X987" s="81"/>
      <c r="Y987" s="81"/>
      <c r="Z987" s="81"/>
      <c r="AA987" s="81"/>
      <c r="AB987" s="81"/>
      <c r="AC987" s="81"/>
      <c r="AD987" s="81"/>
      <c r="AE987" s="81"/>
    </row>
    <row r="988" spans="1:31" ht="14.5" hidden="1" outlineLevel="1">
      <c r="A988" s="23" t="s">
        <v>4</v>
      </c>
      <c r="B988" s="46">
        <f>[9]trucks!W20</f>
        <v>948.8623056090654</v>
      </c>
      <c r="C988" s="46">
        <f>[9]trucks!X20</f>
        <v>1225.6872778447616</v>
      </c>
      <c r="D988" s="46">
        <f>[9]trucks!Y20</f>
        <v>1543.2121268970088</v>
      </c>
      <c r="E988" s="46">
        <f>[9]trucks!Z20</f>
        <v>1882.0187199667835</v>
      </c>
      <c r="F988" s="46">
        <f>[9]trucks!AA20</f>
        <v>2293.3959547062691</v>
      </c>
      <c r="G988" s="46">
        <f>[9]trucks!AB20</f>
        <v>2705.6245264341933</v>
      </c>
      <c r="H988" s="46">
        <f>[9]trucks!AC20</f>
        <v>3190.7244176267545</v>
      </c>
      <c r="I988" s="46">
        <f>[9]trucks!AD20</f>
        <v>3593.2517187220237</v>
      </c>
      <c r="J988" s="46">
        <f>[9]trucks!AE20</f>
        <v>4045.9537402815063</v>
      </c>
      <c r="K988" s="46">
        <f>[9]trucks!AF20</f>
        <v>4555.0847228668154</v>
      </c>
      <c r="L988" s="6"/>
      <c r="O988" s="1"/>
      <c r="P988" s="80"/>
      <c r="Q988" s="81"/>
      <c r="R988" s="81"/>
      <c r="S988" s="81"/>
      <c r="T988" s="81"/>
      <c r="U988" s="81"/>
      <c r="V988" s="81"/>
      <c r="W988" s="81"/>
      <c r="X988" s="81"/>
      <c r="Y988" s="81"/>
      <c r="Z988" s="81"/>
      <c r="AA988" s="81"/>
      <c r="AB988" s="81"/>
      <c r="AC988" s="81"/>
      <c r="AD988" s="81"/>
      <c r="AE988" s="81"/>
    </row>
    <row r="989" spans="1:31" ht="14.5" hidden="1" outlineLevel="1">
      <c r="A989" s="23" t="s">
        <v>0</v>
      </c>
      <c r="B989" s="46">
        <f>[9]trucks!W21</f>
        <v>2650.8767096501665</v>
      </c>
      <c r="C989" s="46">
        <f>[9]trucks!X21</f>
        <v>3099.922416185203</v>
      </c>
      <c r="D989" s="46">
        <f>[9]trucks!Y21</f>
        <v>3511.1288704166973</v>
      </c>
      <c r="E989" s="46">
        <f>[9]trucks!Z21</f>
        <v>3782.6127679288411</v>
      </c>
      <c r="F989" s="46">
        <f>[9]trucks!AA21</f>
        <v>4068.8148961242191</v>
      </c>
      <c r="G989" s="46">
        <f>[9]trucks!AB21</f>
        <v>4342.0316192432556</v>
      </c>
      <c r="H989" s="46">
        <f>[9]trucks!AC21</f>
        <v>4628.6612966425873</v>
      </c>
      <c r="I989" s="46">
        <f>[9]trucks!AD21</f>
        <v>4906.6044828576687</v>
      </c>
      <c r="J989" s="46">
        <f>[9]trucks!AE21</f>
        <v>5197.1599663298948</v>
      </c>
      <c r="K989" s="46">
        <f>[9]trucks!AF21</f>
        <v>5500.9000584163696</v>
      </c>
      <c r="L989" s="6"/>
      <c r="O989" s="1"/>
      <c r="P989" s="1"/>
      <c r="Q989" s="1"/>
      <c r="R989" s="1"/>
      <c r="S989" s="1"/>
      <c r="T989" s="1"/>
      <c r="U989" s="1"/>
      <c r="V989" s="1"/>
      <c r="W989" s="1"/>
      <c r="X989" s="1"/>
      <c r="Y989" s="1"/>
      <c r="Z989" s="1"/>
    </row>
    <row r="990" spans="1:31" ht="14.5" hidden="1" outlineLevel="1">
      <c r="A990" s="23" t="s">
        <v>1</v>
      </c>
      <c r="B990" s="46">
        <f>[9]trucks!W22</f>
        <v>376.19284665737285</v>
      </c>
      <c r="C990" s="46">
        <f>[9]trucks!X22</f>
        <v>400.64328987563681</v>
      </c>
      <c r="D990" s="46">
        <f>[9]trucks!Y22</f>
        <v>419.6231665488034</v>
      </c>
      <c r="E990" s="46">
        <f>[9]trucks!Z22</f>
        <v>432.02917533874927</v>
      </c>
      <c r="F990" s="46">
        <f>[9]trucks!AA22</f>
        <v>444.76350240721496</v>
      </c>
      <c r="G990" s="46">
        <f>[9]trucks!AB22</f>
        <v>453.10092834410239</v>
      </c>
      <c r="H990" s="46">
        <f>[9]trucks!AC22</f>
        <v>461.57909087610665</v>
      </c>
      <c r="I990" s="46">
        <f>[9]trucks!AD22</f>
        <v>481.54025297753782</v>
      </c>
      <c r="J990" s="46">
        <f>[9]trucks!AE22</f>
        <v>502.28155985860036</v>
      </c>
      <c r="K990" s="46">
        <f>[9]trucks!AF22</f>
        <v>523.83350202250688</v>
      </c>
      <c r="L990" s="6"/>
      <c r="O990" s="1"/>
      <c r="P990" s="1"/>
      <c r="Q990" s="1"/>
      <c r="R990" s="1"/>
      <c r="S990" s="1"/>
      <c r="T990" s="1"/>
      <c r="U990" s="1"/>
      <c r="V990" s="1"/>
      <c r="W990" s="1"/>
      <c r="X990" s="1"/>
      <c r="Y990" s="1"/>
      <c r="Z990" s="1"/>
    </row>
    <row r="991" spans="1:31" ht="14.5" hidden="1" outlineLevel="1">
      <c r="A991" s="23" t="s">
        <v>7</v>
      </c>
      <c r="B991" s="46">
        <f>[9]trucks!W23</f>
        <v>804.36497073455291</v>
      </c>
      <c r="C991" s="46">
        <f>[9]trucks!X23</f>
        <v>1039.430128282849</v>
      </c>
      <c r="D991" s="46">
        <f>[9]trucks!Y23</f>
        <v>1276.046975601605</v>
      </c>
      <c r="E991" s="46">
        <f>[9]trucks!Z23</f>
        <v>1475.2796036837128</v>
      </c>
      <c r="F991" s="46">
        <f>[9]trucks!AA23</f>
        <v>1700.8612473180049</v>
      </c>
      <c r="G991" s="46">
        <f>[9]trucks!AB23</f>
        <v>1864.2708460058204</v>
      </c>
      <c r="H991" s="46">
        <f>[9]trucks!AC23</f>
        <v>2041.5069367120718</v>
      </c>
      <c r="I991" s="46">
        <f>[9]trucks!AD23</f>
        <v>2250.2335370212359</v>
      </c>
      <c r="J991" s="46">
        <f>[9]trucks!AE23</f>
        <v>2478.136369616107</v>
      </c>
      <c r="K991" s="46">
        <f>[9]trucks!AF23</f>
        <v>2726.9772026859341</v>
      </c>
      <c r="L991" s="6"/>
      <c r="O991" s="1"/>
      <c r="P991" s="1"/>
      <c r="Q991" s="1"/>
      <c r="R991" s="1"/>
      <c r="S991" s="1"/>
      <c r="T991" s="1"/>
      <c r="U991" s="1"/>
      <c r="V991" s="1"/>
      <c r="W991" s="1"/>
      <c r="X991" s="1"/>
      <c r="Y991" s="1"/>
      <c r="Z991" s="1"/>
    </row>
    <row r="992" spans="1:31" ht="14.5" hidden="1" outlineLevel="1">
      <c r="A992" s="23" t="s">
        <v>8</v>
      </c>
      <c r="B992" s="46">
        <f>[9]trucks!W24</f>
        <v>751.8153816580882</v>
      </c>
      <c r="C992" s="46">
        <f>[9]trucks!X24</f>
        <v>969.14918733741479</v>
      </c>
      <c r="D992" s="46">
        <f>[9]trucks!Y24</f>
        <v>1224.7745829674234</v>
      </c>
      <c r="E992" s="46">
        <f>[9]trucks!Z24</f>
        <v>1536.2612612555013</v>
      </c>
      <c r="F992" s="46">
        <f>[9]trucks!AA24</f>
        <v>1914.2359016833675</v>
      </c>
      <c r="G992" s="46">
        <f>[9]trucks!AB24</f>
        <v>2392.1636665920373</v>
      </c>
      <c r="H992" s="46">
        <f>[9]trucks!AC24</f>
        <v>2976.3936233903382</v>
      </c>
      <c r="I992" s="46">
        <f>[9]trucks!AD24</f>
        <v>3468.9913345685031</v>
      </c>
      <c r="J992" s="46">
        <f>[9]trucks!AE24</f>
        <v>4037.1607740937498</v>
      </c>
      <c r="K992" s="46">
        <f>[9]trucks!AF24</f>
        <v>4692.4957557329026</v>
      </c>
      <c r="L992" s="6"/>
      <c r="O992" s="1"/>
      <c r="P992" s="1"/>
      <c r="Q992" s="1"/>
      <c r="R992" s="1"/>
      <c r="S992" s="1"/>
      <c r="T992" s="1"/>
      <c r="U992" s="1"/>
      <c r="V992" s="1"/>
      <c r="W992" s="1"/>
      <c r="X992" s="1"/>
      <c r="Y992" s="1"/>
      <c r="Z992" s="1"/>
    </row>
    <row r="993" spans="1:28" ht="14.5" hidden="1" outlineLevel="1">
      <c r="A993" s="23" t="s">
        <v>89</v>
      </c>
      <c r="B993" s="46">
        <f>SUM(B983:B992)</f>
        <v>10997.520570818288</v>
      </c>
      <c r="C993" s="46">
        <f t="shared" ref="C993:K993" si="280">SUM(C983:C992)</f>
        <v>13558.621708400284</v>
      </c>
      <c r="D993" s="46">
        <f t="shared" si="280"/>
        <v>16294.029810730615</v>
      </c>
      <c r="E993" s="46">
        <f t="shared" si="280"/>
        <v>18822.224711544481</v>
      </c>
      <c r="F993" s="46">
        <f t="shared" si="280"/>
        <v>21751.180228266756</v>
      </c>
      <c r="G993" s="46">
        <f t="shared" si="280"/>
        <v>24484.231207207871</v>
      </c>
      <c r="H993" s="46">
        <f t="shared" si="280"/>
        <v>27615.545274451528</v>
      </c>
      <c r="I993" s="46">
        <f t="shared" si="280"/>
        <v>30589.451663721113</v>
      </c>
      <c r="J993" s="46">
        <f t="shared" si="280"/>
        <v>33937.007508000235</v>
      </c>
      <c r="K993" s="46">
        <f t="shared" si="280"/>
        <v>37718.504508300786</v>
      </c>
      <c r="L993" s="6"/>
      <c r="O993" s="1"/>
      <c r="P993" s="1"/>
      <c r="Q993" s="1"/>
      <c r="R993" s="1"/>
      <c r="S993" s="1"/>
      <c r="T993" s="1"/>
      <c r="U993" s="1"/>
      <c r="V993" s="1"/>
      <c r="W993" s="1"/>
      <c r="X993" s="1"/>
      <c r="Y993" s="1"/>
    </row>
    <row r="994" spans="1:28" hidden="1" outlineLevel="1"/>
    <row r="995" spans="1:28" hidden="1" outlineLevel="1">
      <c r="A995" t="s">
        <v>74</v>
      </c>
    </row>
    <row r="996" spans="1:28" hidden="1" outlineLevel="1">
      <c r="A996" t="s">
        <v>75</v>
      </c>
    </row>
    <row r="997" spans="1:28" hidden="1" outlineLevel="1">
      <c r="A997" t="s">
        <v>76</v>
      </c>
    </row>
    <row r="998" spans="1:28" hidden="1" outlineLevel="1">
      <c r="A998" t="s">
        <v>77</v>
      </c>
    </row>
    <row r="999" spans="1:28" hidden="1" outlineLevel="1">
      <c r="A999" t="s">
        <v>78</v>
      </c>
    </row>
    <row r="1000" spans="1:28" hidden="1" outlineLevel="1">
      <c r="A1000" s="106" t="s">
        <v>143</v>
      </c>
    </row>
    <row r="1001" spans="1:28" hidden="1" outlineLevel="1">
      <c r="A1001" s="8"/>
    </row>
    <row r="1002" spans="1:28" hidden="1" outlineLevel="1">
      <c r="A1002" s="8"/>
    </row>
    <row r="1003" spans="1:28" ht="14.5" hidden="1" outlineLevel="1">
      <c r="A1003" s="21" t="s">
        <v>79</v>
      </c>
      <c r="B1003" s="22"/>
      <c r="C1003" s="22"/>
    </row>
    <row r="1004" spans="1:28" ht="14.5" hidden="1" outlineLevel="1">
      <c r="A1004" t="s">
        <v>34</v>
      </c>
      <c r="B1004">
        <v>0.3</v>
      </c>
      <c r="C1004">
        <v>0.3</v>
      </c>
      <c r="D1004">
        <v>0.3</v>
      </c>
      <c r="E1004">
        <v>0.3</v>
      </c>
      <c r="F1004">
        <v>0.3</v>
      </c>
      <c r="G1004">
        <v>0.3</v>
      </c>
      <c r="H1004">
        <v>0.3</v>
      </c>
      <c r="I1004">
        <v>0.3</v>
      </c>
      <c r="J1004">
        <v>0.3</v>
      </c>
      <c r="K1004">
        <v>0.3</v>
      </c>
      <c r="L1004" s="8" t="s">
        <v>144</v>
      </c>
      <c r="M1004" s="103" t="s">
        <v>145</v>
      </c>
      <c r="N1004" s="25"/>
    </row>
    <row r="1005" spans="1:28" ht="14.5" hidden="1" outlineLevel="1">
      <c r="A1005" s="22" t="s">
        <v>69</v>
      </c>
      <c r="B1005" s="42">
        <v>2010</v>
      </c>
      <c r="C1005" s="82">
        <v>2020</v>
      </c>
      <c r="D1005" s="42">
        <v>2030</v>
      </c>
      <c r="E1005" s="42">
        <v>2040</v>
      </c>
      <c r="F1005" s="42">
        <v>2050</v>
      </c>
      <c r="G1005" s="42">
        <v>2060</v>
      </c>
      <c r="H1005" s="42">
        <v>2070</v>
      </c>
      <c r="I1005" s="42">
        <v>2080</v>
      </c>
      <c r="J1005" s="42">
        <v>2090</v>
      </c>
      <c r="K1005" s="83">
        <v>2100</v>
      </c>
      <c r="M1005" s="104"/>
      <c r="N1005" s="62"/>
    </row>
    <row r="1006" spans="1:28" ht="14.5" hidden="1" outlineLevel="1">
      <c r="A1006" s="63" t="s">
        <v>5</v>
      </c>
      <c r="B1006" s="44">
        <v>4.3446517838311296</v>
      </c>
      <c r="C1006" s="44">
        <f t="shared" ref="C1006:C1015" si="281">B1006*(1-C$1004/100)^10</f>
        <v>4.2160578112540099</v>
      </c>
      <c r="D1006" s="44">
        <f t="shared" ref="D1006:G1015" si="282">$L1006*D$1005+$M1006</f>
        <v>3.7262991651420947</v>
      </c>
      <c r="E1006" s="44">
        <f t="shared" si="282"/>
        <v>3.2365405190301857</v>
      </c>
      <c r="F1006" s="44">
        <f t="shared" si="282"/>
        <v>2.7467818729182625</v>
      </c>
      <c r="G1006" s="44">
        <f t="shared" si="282"/>
        <v>2.2570232268063535</v>
      </c>
      <c r="H1006" s="44">
        <f>$H$1012</f>
        <v>1.7672645806944476</v>
      </c>
      <c r="I1006" s="44">
        <f>H1006*(1-I$1004/100)^10</f>
        <v>1.7149566894447745</v>
      </c>
      <c r="J1006" s="44">
        <f>I1006*(1-J$1004/100)^10</f>
        <v>1.6641970188276412</v>
      </c>
      <c r="K1006" s="44">
        <f>J1006*(1-K$1004/100)^10</f>
        <v>1.6149397442634332</v>
      </c>
      <c r="L1006">
        <f>(H1006-C1006)/(H$1005-C$1005)</f>
        <v>-4.8975864611191244E-2</v>
      </c>
      <c r="M1006" s="105">
        <f>H1006-L1006*H$1005</f>
        <v>103.14730432586032</v>
      </c>
      <c r="N1006" s="36"/>
      <c r="Q1006" s="2"/>
      <c r="R1006" s="2"/>
      <c r="S1006" s="2"/>
      <c r="T1006" s="2"/>
      <c r="U1006" s="2"/>
      <c r="V1006" s="2"/>
      <c r="W1006" s="2"/>
      <c r="X1006" s="2"/>
      <c r="Y1006" s="2"/>
      <c r="Z1006" s="2"/>
      <c r="AA1006" s="2"/>
      <c r="AB1006" s="2"/>
    </row>
    <row r="1007" spans="1:28" ht="14.5" hidden="1" outlineLevel="1">
      <c r="A1007" s="63" t="s">
        <v>6</v>
      </c>
      <c r="B1007" s="44">
        <v>3.4757214270649013</v>
      </c>
      <c r="C1007" s="44">
        <f t="shared" si="281"/>
        <v>3.3728462490032056</v>
      </c>
      <c r="D1007" s="44">
        <f t="shared" si="282"/>
        <v>3.0517299153414541</v>
      </c>
      <c r="E1007" s="44">
        <f t="shared" si="282"/>
        <v>2.7306135816797052</v>
      </c>
      <c r="F1007" s="44">
        <f t="shared" si="282"/>
        <v>2.4094972480179422</v>
      </c>
      <c r="G1007" s="44">
        <f t="shared" si="282"/>
        <v>2.0883809143561933</v>
      </c>
      <c r="H1007" s="44">
        <f t="shared" ref="H1007:H1015" si="283">$H$1012</f>
        <v>1.7672645806944476</v>
      </c>
      <c r="I1007" s="44">
        <f t="shared" ref="I1007:K1015" si="284">H1007*(1-I$1004/100)^10</f>
        <v>1.7149566894447745</v>
      </c>
      <c r="J1007" s="44">
        <f t="shared" si="284"/>
        <v>1.6641970188276412</v>
      </c>
      <c r="K1007" s="44">
        <f t="shared" si="284"/>
        <v>1.6149397442634332</v>
      </c>
      <c r="L1007">
        <f t="shared" ref="L1007:L1015" si="285">(H1007-C1007)/(H$1005-C$1005)</f>
        <v>-3.211163336617516E-2</v>
      </c>
      <c r="M1007" s="105">
        <f t="shared" ref="M1007:M1015" si="286">H1007-L1007*H$1005</f>
        <v>68.238345648677026</v>
      </c>
      <c r="N1007" s="36"/>
      <c r="Q1007" s="2"/>
      <c r="R1007" s="2"/>
      <c r="S1007" s="2"/>
      <c r="T1007" s="2"/>
      <c r="U1007" s="2"/>
      <c r="V1007" s="2"/>
      <c r="W1007" s="2"/>
      <c r="X1007" s="2"/>
      <c r="Y1007" s="2"/>
      <c r="Z1007" s="2"/>
      <c r="AA1007" s="2"/>
      <c r="AB1007" s="2"/>
    </row>
    <row r="1008" spans="1:28" ht="14.5" hidden="1" outlineLevel="1">
      <c r="A1008" s="63" t="s">
        <v>11</v>
      </c>
      <c r="B1008" s="44">
        <v>2.6676161952723114</v>
      </c>
      <c r="C1008" s="44">
        <f t="shared" si="281"/>
        <v>2.58865949610996</v>
      </c>
      <c r="D1008" s="44">
        <f t="shared" si="282"/>
        <v>2.4243805130268541</v>
      </c>
      <c r="E1008" s="44">
        <f t="shared" si="282"/>
        <v>2.2601015299437535</v>
      </c>
      <c r="F1008" s="44">
        <f t="shared" si="282"/>
        <v>2.0958225468606457</v>
      </c>
      <c r="G1008" s="44">
        <f t="shared" si="282"/>
        <v>1.9315435637775451</v>
      </c>
      <c r="H1008" s="44">
        <f t="shared" si="283"/>
        <v>1.7672645806944476</v>
      </c>
      <c r="I1008" s="44">
        <f t="shared" si="284"/>
        <v>1.7149566894447745</v>
      </c>
      <c r="J1008" s="44">
        <f t="shared" si="284"/>
        <v>1.6641970188276412</v>
      </c>
      <c r="K1008" s="44">
        <f t="shared" si="284"/>
        <v>1.6149397442634332</v>
      </c>
      <c r="L1008">
        <f t="shared" si="285"/>
        <v>-1.6427898308310249E-2</v>
      </c>
      <c r="M1008" s="105">
        <f t="shared" si="286"/>
        <v>35.773014078896658</v>
      </c>
      <c r="N1008" s="36"/>
      <c r="Q1008" s="2"/>
      <c r="R1008" s="2"/>
      <c r="S1008" s="2"/>
      <c r="T1008" s="2"/>
      <c r="U1008" s="2"/>
      <c r="V1008" s="2"/>
      <c r="W1008" s="2"/>
      <c r="X1008" s="2"/>
      <c r="Y1008" s="2"/>
      <c r="Z1008" s="2"/>
      <c r="AA1008" s="2"/>
      <c r="AB1008" s="2"/>
    </row>
    <row r="1009" spans="1:28" ht="14.5" hidden="1" outlineLevel="1">
      <c r="A1009" s="63" t="s">
        <v>2</v>
      </c>
      <c r="B1009" s="44">
        <v>3.4757214270649013</v>
      </c>
      <c r="C1009" s="44">
        <f t="shared" si="281"/>
        <v>3.3728462490032056</v>
      </c>
      <c r="D1009" s="44">
        <f t="shared" si="282"/>
        <v>3.0517299153414541</v>
      </c>
      <c r="E1009" s="44">
        <f t="shared" si="282"/>
        <v>2.7306135816797052</v>
      </c>
      <c r="F1009" s="44">
        <f t="shared" si="282"/>
        <v>2.4094972480179422</v>
      </c>
      <c r="G1009" s="44">
        <f t="shared" si="282"/>
        <v>2.0883809143561933</v>
      </c>
      <c r="H1009" s="44">
        <f t="shared" si="283"/>
        <v>1.7672645806944476</v>
      </c>
      <c r="I1009" s="44">
        <f t="shared" si="284"/>
        <v>1.7149566894447745</v>
      </c>
      <c r="J1009" s="44">
        <f t="shared" si="284"/>
        <v>1.6641970188276412</v>
      </c>
      <c r="K1009" s="44">
        <f t="shared" si="284"/>
        <v>1.6149397442634332</v>
      </c>
      <c r="L1009">
        <f t="shared" si="285"/>
        <v>-3.211163336617516E-2</v>
      </c>
      <c r="M1009" s="105">
        <f t="shared" si="286"/>
        <v>68.238345648677026</v>
      </c>
      <c r="N1009" s="36"/>
      <c r="Q1009" s="2"/>
      <c r="R1009" s="2"/>
      <c r="S1009" s="2"/>
      <c r="T1009" s="2"/>
      <c r="U1009" s="2"/>
      <c r="V1009" s="2"/>
      <c r="W1009" s="2"/>
      <c r="X1009" s="2"/>
      <c r="Y1009" s="2"/>
      <c r="Z1009" s="2"/>
      <c r="AA1009" s="2"/>
      <c r="AB1009" s="2"/>
    </row>
    <row r="1010" spans="1:28" ht="14.5" hidden="1" outlineLevel="1">
      <c r="A1010" s="63" t="s">
        <v>3</v>
      </c>
      <c r="B1010" s="44">
        <v>3.301935355711656</v>
      </c>
      <c r="C1010" s="44">
        <f t="shared" si="281"/>
        <v>3.204203936553045</v>
      </c>
      <c r="D1010" s="44">
        <f t="shared" si="282"/>
        <v>2.9168160653813189</v>
      </c>
      <c r="E1010" s="44">
        <f t="shared" si="282"/>
        <v>2.6294281942096021</v>
      </c>
      <c r="F1010" s="44">
        <f t="shared" si="282"/>
        <v>2.3420403230378852</v>
      </c>
      <c r="G1010" s="44">
        <f t="shared" si="282"/>
        <v>2.0546524518661613</v>
      </c>
      <c r="H1010" s="44">
        <f t="shared" si="283"/>
        <v>1.7672645806944476</v>
      </c>
      <c r="I1010" s="44">
        <f t="shared" si="284"/>
        <v>1.7149566894447745</v>
      </c>
      <c r="J1010" s="44">
        <f t="shared" si="284"/>
        <v>1.6641970188276412</v>
      </c>
      <c r="K1010" s="44">
        <f t="shared" si="284"/>
        <v>1.6149397442634332</v>
      </c>
      <c r="L1010">
        <f t="shared" si="285"/>
        <v>-2.8738787117171948E-2</v>
      </c>
      <c r="M1010" s="105">
        <f t="shared" si="286"/>
        <v>61.256553913240374</v>
      </c>
      <c r="N1010" s="36"/>
      <c r="Q1010" s="2"/>
      <c r="R1010" s="2"/>
      <c r="S1010" s="2"/>
      <c r="T1010" s="2"/>
      <c r="U1010" s="2"/>
      <c r="V1010" s="2"/>
      <c r="W1010" s="2"/>
      <c r="X1010" s="2"/>
      <c r="Y1010" s="2"/>
      <c r="Z1010" s="2"/>
      <c r="AA1010" s="2"/>
      <c r="AB1010" s="2"/>
    </row>
    <row r="1011" spans="1:28" ht="14.5" hidden="1" outlineLevel="1">
      <c r="A1011" s="63" t="s">
        <v>4</v>
      </c>
      <c r="B1011" s="44">
        <v>3.4757214270649013</v>
      </c>
      <c r="C1011" s="44">
        <f t="shared" si="281"/>
        <v>3.3728462490032056</v>
      </c>
      <c r="D1011" s="44">
        <f t="shared" si="282"/>
        <v>3.0517299153414541</v>
      </c>
      <c r="E1011" s="44">
        <f t="shared" si="282"/>
        <v>2.7306135816797052</v>
      </c>
      <c r="F1011" s="44">
        <f t="shared" si="282"/>
        <v>2.4094972480179422</v>
      </c>
      <c r="G1011" s="44">
        <f t="shared" si="282"/>
        <v>2.0883809143561933</v>
      </c>
      <c r="H1011" s="44">
        <f t="shared" si="283"/>
        <v>1.7672645806944476</v>
      </c>
      <c r="I1011" s="44">
        <f t="shared" si="284"/>
        <v>1.7149566894447745</v>
      </c>
      <c r="J1011" s="44">
        <f t="shared" si="284"/>
        <v>1.6641970188276412</v>
      </c>
      <c r="K1011" s="44">
        <f t="shared" si="284"/>
        <v>1.6149397442634332</v>
      </c>
      <c r="L1011">
        <f t="shared" si="285"/>
        <v>-3.211163336617516E-2</v>
      </c>
      <c r="M1011" s="105">
        <f t="shared" si="286"/>
        <v>68.238345648677026</v>
      </c>
      <c r="N1011" s="36"/>
      <c r="Q1011" s="2"/>
      <c r="R1011" s="2"/>
      <c r="S1011" s="2"/>
      <c r="T1011" s="2"/>
      <c r="U1011" s="2"/>
      <c r="V1011" s="2"/>
      <c r="W1011" s="2"/>
      <c r="X1011" s="2"/>
      <c r="Y1011" s="2"/>
      <c r="Z1011" s="2"/>
      <c r="AA1011" s="2"/>
      <c r="AB1011" s="2"/>
    </row>
    <row r="1012" spans="1:28" ht="14.5" hidden="1" outlineLevel="1">
      <c r="A1012" s="63" t="s">
        <v>0</v>
      </c>
      <c r="B1012" s="44">
        <v>2.6936841059752985</v>
      </c>
      <c r="C1012" s="44">
        <f t="shared" si="281"/>
        <v>2.6139558429774845</v>
      </c>
      <c r="D1012" s="44">
        <f>C1012*(1-D$1004/100)^10</f>
        <v>2.5365873948913551</v>
      </c>
      <c r="E1012" s="44">
        <f>D1012*(1-E$1004/100)^10</f>
        <v>2.4615089153887952</v>
      </c>
      <c r="F1012" s="44">
        <f>E1012*(1-F$1004/100)^10</f>
        <v>2.3886526254688882</v>
      </c>
      <c r="G1012" s="44">
        <f>F1012*(1-G$1004/100)^10</f>
        <v>2.3179527522687051</v>
      </c>
      <c r="H1012" s="44">
        <v>1.7672645806944476</v>
      </c>
      <c r="I1012" s="44">
        <f t="shared" si="284"/>
        <v>1.7149566894447745</v>
      </c>
      <c r="J1012" s="44">
        <f t="shared" si="284"/>
        <v>1.6641970188276412</v>
      </c>
      <c r="K1012" s="44">
        <f t="shared" si="284"/>
        <v>1.6149397442634332</v>
      </c>
      <c r="L1012">
        <f t="shared" si="285"/>
        <v>-1.6933825245660738E-2</v>
      </c>
      <c r="M1012" s="105">
        <f t="shared" si="286"/>
        <v>36.820282839212169</v>
      </c>
      <c r="N1012" s="36"/>
      <c r="Q1012" s="2"/>
      <c r="R1012" s="2"/>
      <c r="S1012" s="2"/>
      <c r="T1012" s="2"/>
      <c r="U1012" s="2"/>
      <c r="V1012" s="2"/>
      <c r="W1012" s="2"/>
      <c r="X1012" s="2"/>
      <c r="Y1012" s="2"/>
      <c r="Z1012" s="2"/>
      <c r="AA1012" s="2"/>
      <c r="AB1012" s="2"/>
    </row>
    <row r="1013" spans="1:28" ht="14.5" hidden="1" outlineLevel="1">
      <c r="A1013" s="63" t="s">
        <v>1</v>
      </c>
      <c r="B1013" s="44">
        <v>3.9970796411246363</v>
      </c>
      <c r="C1013" s="44">
        <f t="shared" si="281"/>
        <v>3.8787731863536865</v>
      </c>
      <c r="D1013" s="44">
        <f>$L1013*D$1005+$M1013</f>
        <v>3.4564714652218385</v>
      </c>
      <c r="E1013" s="44">
        <f t="shared" si="282"/>
        <v>3.0341697440899793</v>
      </c>
      <c r="F1013" s="44">
        <f t="shared" si="282"/>
        <v>2.6118680229581344</v>
      </c>
      <c r="G1013" s="44">
        <f t="shared" si="282"/>
        <v>2.1895663018262894</v>
      </c>
      <c r="H1013" s="44">
        <f t="shared" si="283"/>
        <v>1.7672645806944476</v>
      </c>
      <c r="I1013" s="44">
        <f t="shared" si="284"/>
        <v>1.7149566894447745</v>
      </c>
      <c r="J1013" s="44">
        <f t="shared" si="284"/>
        <v>1.6641970188276412</v>
      </c>
      <c r="K1013" s="44">
        <f t="shared" si="284"/>
        <v>1.6149397442634332</v>
      </c>
      <c r="L1013">
        <f t="shared" si="285"/>
        <v>-4.2230172113184777E-2</v>
      </c>
      <c r="M1013" s="105">
        <f t="shared" si="286"/>
        <v>89.18372085498693</v>
      </c>
      <c r="N1013" s="36"/>
      <c r="Q1013" s="2"/>
      <c r="R1013" s="2"/>
      <c r="S1013" s="2"/>
      <c r="T1013" s="2"/>
      <c r="U1013" s="2"/>
      <c r="V1013" s="2"/>
      <c r="W1013" s="2"/>
      <c r="X1013" s="2"/>
      <c r="Y1013" s="2"/>
      <c r="Z1013" s="2"/>
      <c r="AA1013" s="2"/>
      <c r="AB1013" s="2"/>
    </row>
    <row r="1014" spans="1:28" ht="14.5" hidden="1" outlineLevel="1">
      <c r="A1014" s="63" t="s">
        <v>7</v>
      </c>
      <c r="B1014" s="44">
        <v>3.301935355711656</v>
      </c>
      <c r="C1014" s="44">
        <f t="shared" si="281"/>
        <v>3.204203936553045</v>
      </c>
      <c r="D1014" s="44">
        <f>$L1014*D$1005+$M1014</f>
        <v>2.9168160653813189</v>
      </c>
      <c r="E1014" s="44">
        <f t="shared" si="282"/>
        <v>2.6294281942096021</v>
      </c>
      <c r="F1014" s="44">
        <f t="shared" si="282"/>
        <v>2.3420403230378852</v>
      </c>
      <c r="G1014" s="44">
        <f t="shared" si="282"/>
        <v>2.0546524518661613</v>
      </c>
      <c r="H1014" s="44">
        <f t="shared" si="283"/>
        <v>1.7672645806944476</v>
      </c>
      <c r="I1014" s="44">
        <f t="shared" si="284"/>
        <v>1.7149566894447745</v>
      </c>
      <c r="J1014" s="44">
        <f t="shared" si="284"/>
        <v>1.6641970188276412</v>
      </c>
      <c r="K1014" s="44">
        <f t="shared" si="284"/>
        <v>1.6149397442634332</v>
      </c>
      <c r="L1014">
        <f t="shared" si="285"/>
        <v>-2.8738787117171948E-2</v>
      </c>
      <c r="M1014" s="105">
        <f t="shared" si="286"/>
        <v>61.256553913240374</v>
      </c>
      <c r="N1014" s="36"/>
      <c r="Q1014" s="2"/>
      <c r="R1014" s="2"/>
      <c r="S1014" s="2"/>
      <c r="T1014" s="2"/>
      <c r="U1014" s="2"/>
      <c r="V1014" s="2"/>
      <c r="W1014" s="2"/>
      <c r="X1014" s="2"/>
      <c r="Y1014" s="2"/>
      <c r="Z1014" s="2"/>
      <c r="AA1014" s="2"/>
      <c r="AB1014" s="2"/>
    </row>
    <row r="1015" spans="1:28" ht="14.5" hidden="1" outlineLevel="1">
      <c r="A1015" s="63" t="s">
        <v>8</v>
      </c>
      <c r="B1015" s="44">
        <v>3.9101866054480139</v>
      </c>
      <c r="C1015" s="44">
        <f t="shared" si="281"/>
        <v>3.7944520301286064</v>
      </c>
      <c r="D1015" s="44">
        <f>$L1015*D$1005+$M1015</f>
        <v>3.3890145402417744</v>
      </c>
      <c r="E1015" s="44">
        <f t="shared" si="282"/>
        <v>2.9835770503549526</v>
      </c>
      <c r="F1015" s="44">
        <f t="shared" si="282"/>
        <v>2.5781395604681165</v>
      </c>
      <c r="G1015" s="44">
        <f t="shared" si="282"/>
        <v>2.1727020705812805</v>
      </c>
      <c r="H1015" s="44">
        <f t="shared" si="283"/>
        <v>1.7672645806944476</v>
      </c>
      <c r="I1015" s="44">
        <f t="shared" si="284"/>
        <v>1.7149566894447745</v>
      </c>
      <c r="J1015" s="44">
        <f t="shared" si="284"/>
        <v>1.6641970188276412</v>
      </c>
      <c r="K1015" s="44">
        <f t="shared" si="284"/>
        <v>1.6149397442634332</v>
      </c>
      <c r="L1015">
        <f t="shared" si="285"/>
        <v>-4.0543748988683175E-2</v>
      </c>
      <c r="M1015" s="105">
        <f t="shared" si="286"/>
        <v>85.692824987268622</v>
      </c>
      <c r="N1015" s="36"/>
      <c r="Q1015" s="2"/>
      <c r="R1015" s="2"/>
      <c r="S1015" s="2"/>
      <c r="T1015" s="2"/>
      <c r="U1015" s="2"/>
      <c r="V1015" s="2"/>
      <c r="W1015" s="2"/>
      <c r="X1015" s="2"/>
      <c r="Y1015" s="2"/>
      <c r="Z1015" s="2"/>
      <c r="AA1015" s="2"/>
      <c r="AB1015" s="2"/>
    </row>
    <row r="1016" spans="1:28" collapsed="1"/>
    <row r="1017" spans="1:28">
      <c r="A1017" s="54" t="s">
        <v>80</v>
      </c>
      <c r="B1017" s="5"/>
      <c r="C1017" s="5"/>
      <c r="D1017" s="5"/>
      <c r="E1017" s="5"/>
      <c r="F1017" s="5"/>
      <c r="G1017" s="5"/>
      <c r="H1017" s="5"/>
      <c r="I1017" s="5"/>
      <c r="J1017" s="5"/>
      <c r="K1017" s="5"/>
    </row>
    <row r="1018" spans="1:28" ht="14.5">
      <c r="A1018" s="18" t="s">
        <v>41</v>
      </c>
      <c r="B1018" s="17"/>
      <c r="C1018" s="17"/>
      <c r="D1018" s="17"/>
      <c r="E1018" s="17"/>
      <c r="F1018" s="17"/>
      <c r="G1018" s="17"/>
      <c r="H1018" s="17"/>
      <c r="I1018" s="17"/>
      <c r="J1018" s="17"/>
      <c r="K1018" s="17"/>
      <c r="AB1018">
        <v>2100</v>
      </c>
    </row>
    <row r="1019" spans="1:28" ht="14.5">
      <c r="A1019" s="17"/>
      <c r="B1019" s="70">
        <v>2010</v>
      </c>
      <c r="C1019" s="70">
        <v>2020</v>
      </c>
      <c r="D1019" s="70">
        <v>2030</v>
      </c>
      <c r="E1019" s="70">
        <v>2040</v>
      </c>
      <c r="F1019" s="70">
        <v>2050</v>
      </c>
      <c r="G1019" s="70">
        <v>2060</v>
      </c>
      <c r="H1019" s="70">
        <v>2070</v>
      </c>
      <c r="I1019" s="70">
        <v>2080</v>
      </c>
      <c r="J1019" s="70">
        <v>2090</v>
      </c>
      <c r="K1019" s="70">
        <v>2100</v>
      </c>
      <c r="Q1019" s="2"/>
      <c r="R1019" s="2"/>
      <c r="S1019" s="2"/>
      <c r="T1019" s="2"/>
      <c r="U1019" s="2"/>
      <c r="V1019" s="2"/>
      <c r="W1019" s="2"/>
      <c r="X1019" s="2"/>
      <c r="Y1019" s="2"/>
      <c r="Z1019" s="2"/>
      <c r="AA1019" s="2"/>
      <c r="AB1019" s="2">
        <v>9.9461290418947375</v>
      </c>
    </row>
    <row r="1020" spans="1:28" ht="14.5">
      <c r="A1020" s="17" t="s">
        <v>5</v>
      </c>
      <c r="B1020" s="47">
        <f>B1006*B983/1000</f>
        <v>2.0482223950355727</v>
      </c>
      <c r="C1020" s="47">
        <f t="shared" ref="C1020:K1020" si="287">C1006*C983/1000</f>
        <v>2.6688674233245555</v>
      </c>
      <c r="D1020" s="47">
        <f t="shared" si="287"/>
        <v>3.0918806597646298</v>
      </c>
      <c r="E1020" s="47">
        <f t="shared" si="287"/>
        <v>3.4512031374179424</v>
      </c>
      <c r="F1020" s="47">
        <f t="shared" si="287"/>
        <v>3.7497090860162801</v>
      </c>
      <c r="G1020" s="47">
        <f t="shared" si="287"/>
        <v>3.9175067133545385</v>
      </c>
      <c r="H1020" s="47">
        <f t="shared" si="287"/>
        <v>3.8914589515938625</v>
      </c>
      <c r="I1020" s="47">
        <f t="shared" si="287"/>
        <v>4.7350519284190646</v>
      </c>
      <c r="J1020" s="47">
        <f t="shared" si="287"/>
        <v>5.7542681310610275</v>
      </c>
      <c r="K1020" s="47">
        <f t="shared" si="287"/>
        <v>6.9858767842252512</v>
      </c>
      <c r="U1020" s="2"/>
      <c r="V1020" s="2"/>
      <c r="W1020" s="2"/>
      <c r="X1020" s="2"/>
      <c r="Y1020" s="2"/>
      <c r="Z1020" s="2"/>
      <c r="AA1020" s="2"/>
      <c r="AB1020" s="2">
        <v>3.2209455026907055</v>
      </c>
    </row>
    <row r="1021" spans="1:28" ht="14.5">
      <c r="A1021" s="17" t="s">
        <v>6</v>
      </c>
      <c r="B1021" s="47">
        <f t="shared" ref="B1021:K1029" si="288">B1007*B984/1000</f>
        <v>6.1043427908813426</v>
      </c>
      <c r="C1021" s="47">
        <f t="shared" si="288"/>
        <v>8.1115279077118352</v>
      </c>
      <c r="D1021" s="47">
        <f t="shared" si="288"/>
        <v>9.4510551222125958</v>
      </c>
      <c r="E1021" s="47">
        <f>E1007*E984/1000</f>
        <v>10.015311828031157</v>
      </c>
      <c r="F1021" s="47">
        <f t="shared" si="288"/>
        <v>10.406268880838851</v>
      </c>
      <c r="G1021" s="47">
        <f t="shared" si="288"/>
        <v>10.003259985338973</v>
      </c>
      <c r="H1021" s="47">
        <f t="shared" si="288"/>
        <v>9.3719284914043168</v>
      </c>
      <c r="I1021" s="47">
        <f t="shared" si="288"/>
        <v>9.8086070734636586</v>
      </c>
      <c r="J1021" s="47">
        <f t="shared" si="288"/>
        <v>10.257258890369625</v>
      </c>
      <c r="K1021" s="47">
        <f t="shared" si="288"/>
        <v>10.71839770126523</v>
      </c>
      <c r="U1021" s="2"/>
      <c r="V1021" s="2"/>
      <c r="W1021" s="2"/>
      <c r="X1021" s="2"/>
      <c r="Y1021" s="2"/>
      <c r="Z1021" s="2"/>
      <c r="AA1021" s="2"/>
      <c r="AB1021" s="2">
        <v>1.4741149264848434</v>
      </c>
    </row>
    <row r="1022" spans="1:28" ht="14.5">
      <c r="A1022" s="17" t="s">
        <v>11</v>
      </c>
      <c r="B1022" s="47">
        <f t="shared" si="288"/>
        <v>4.0040461234169795</v>
      </c>
      <c r="C1022" s="47">
        <f t="shared" si="288"/>
        <v>4.3145499167671515</v>
      </c>
      <c r="D1022" s="47">
        <f t="shared" si="288"/>
        <v>4.4830547874698956</v>
      </c>
      <c r="E1022" s="47">
        <f t="shared" si="288"/>
        <v>4.5231602870524998</v>
      </c>
      <c r="F1022" s="47">
        <f t="shared" si="288"/>
        <v>4.541843319620261</v>
      </c>
      <c r="G1022" s="47">
        <f t="shared" si="288"/>
        <v>4.4361542583486893</v>
      </c>
      <c r="H1022" s="47">
        <f t="shared" si="288"/>
        <v>4.3004380950316587</v>
      </c>
      <c r="I1022" s="47">
        <f t="shared" si="288"/>
        <v>4.4427021316535891</v>
      </c>
      <c r="J1022" s="47">
        <f t="shared" si="288"/>
        <v>4.5885648610765033</v>
      </c>
      <c r="K1022" s="47">
        <f t="shared" si="288"/>
        <v>4.7382026777965738</v>
      </c>
      <c r="U1022" s="2"/>
      <c r="V1022" s="2"/>
      <c r="W1022" s="2"/>
      <c r="X1022" s="2"/>
      <c r="Y1022" s="2"/>
      <c r="Z1022" s="2"/>
      <c r="AA1022" s="2"/>
      <c r="AB1022" s="2">
        <v>2.664623368858984</v>
      </c>
    </row>
    <row r="1023" spans="1:28" ht="14.5">
      <c r="A1023" s="17" t="s">
        <v>2</v>
      </c>
      <c r="B1023" s="47">
        <f t="shared" si="288"/>
        <v>1.1962298740219861</v>
      </c>
      <c r="C1023" s="47">
        <f t="shared" si="288"/>
        <v>1.4151486925915484</v>
      </c>
      <c r="D1023" s="47">
        <f t="shared" si="288"/>
        <v>1.6006912262210526</v>
      </c>
      <c r="E1023" s="47">
        <f t="shared" si="288"/>
        <v>1.7458415646418999</v>
      </c>
      <c r="F1023" s="47">
        <f t="shared" si="288"/>
        <v>1.8616976091462354</v>
      </c>
      <c r="G1023" s="47">
        <f t="shared" si="288"/>
        <v>1.8536551301395798</v>
      </c>
      <c r="H1023" s="47">
        <f t="shared" si="288"/>
        <v>1.7960394342817974</v>
      </c>
      <c r="I1023" s="47">
        <f t="shared" si="288"/>
        <v>1.9050845584687834</v>
      </c>
      <c r="J1023" s="47">
        <f t="shared" si="288"/>
        <v>2.0184406965406589</v>
      </c>
      <c r="K1023" s="47">
        <f t="shared" si="288"/>
        <v>2.1363306088199518</v>
      </c>
      <c r="U1023" s="2"/>
      <c r="V1023" s="2"/>
      <c r="W1023" s="2"/>
      <c r="X1023" s="2"/>
      <c r="Y1023" s="2"/>
      <c r="Z1023" s="2"/>
      <c r="AA1023" s="2"/>
      <c r="AB1023" s="2">
        <v>8.3402417240067326</v>
      </c>
    </row>
    <row r="1024" spans="1:28" ht="14.5">
      <c r="A1024" s="17" t="s">
        <v>3</v>
      </c>
      <c r="B1024" s="47">
        <f t="shared" si="288"/>
        <v>4.5980837377877775</v>
      </c>
      <c r="C1024" s="47">
        <f t="shared" si="288"/>
        <v>5.4456456351143423</v>
      </c>
      <c r="D1024" s="47">
        <f t="shared" si="288"/>
        <v>5.8886849456992376</v>
      </c>
      <c r="E1024" s="47">
        <f t="shared" si="288"/>
        <v>6.150872233881417</v>
      </c>
      <c r="F1024" s="47">
        <f t="shared" si="288"/>
        <v>6.3361149407062829</v>
      </c>
      <c r="G1024" s="47">
        <f t="shared" si="288"/>
        <v>6.1990739603917646</v>
      </c>
      <c r="H1024" s="47">
        <f t="shared" si="288"/>
        <v>5.9414963443638156</v>
      </c>
      <c r="I1024" s="47">
        <f t="shared" si="288"/>
        <v>6.3572101828707561</v>
      </c>
      <c r="J1024" s="47">
        <f t="shared" si="288"/>
        <v>6.7983383106028725</v>
      </c>
      <c r="K1024" s="47">
        <f t="shared" si="288"/>
        <v>7.2665334576937592</v>
      </c>
      <c r="U1024" s="2"/>
      <c r="V1024" s="2"/>
      <c r="W1024" s="2"/>
      <c r="X1024" s="2"/>
      <c r="Y1024" s="2"/>
      <c r="Z1024" s="2"/>
      <c r="AA1024" s="2"/>
      <c r="AB1024" s="2">
        <v>8.4300511733911065</v>
      </c>
    </row>
    <row r="1025" spans="1:28" ht="14.5">
      <c r="A1025" s="17" t="s">
        <v>4</v>
      </c>
      <c r="B1025" s="47">
        <f t="shared" si="288"/>
        <v>3.2979810469396336</v>
      </c>
      <c r="C1025" s="47">
        <f t="shared" si="288"/>
        <v>4.134054737529655</v>
      </c>
      <c r="D1025" s="47">
        <f t="shared" si="288"/>
        <v>4.7094666133693144</v>
      </c>
      <c r="E1025" s="47">
        <f t="shared" si="288"/>
        <v>5.1390658777167531</v>
      </c>
      <c r="F1025" s="47">
        <f t="shared" si="288"/>
        <v>5.5259312414802357</v>
      </c>
      <c r="G1025" s="47">
        <f t="shared" si="288"/>
        <v>5.6503746224191831</v>
      </c>
      <c r="H1025" s="47">
        <f t="shared" si="288"/>
        <v>5.6388542500286825</v>
      </c>
      <c r="I1025" s="47">
        <f t="shared" si="288"/>
        <v>6.1622710718812677</v>
      </c>
      <c r="J1025" s="47">
        <f t="shared" si="288"/>
        <v>6.7332641528910271</v>
      </c>
      <c r="K1025" s="47">
        <f t="shared" si="288"/>
        <v>7.3561873574448065</v>
      </c>
      <c r="U1025" s="2"/>
      <c r="V1025" s="2"/>
      <c r="W1025" s="2"/>
      <c r="X1025" s="2"/>
      <c r="Y1025" s="2"/>
      <c r="Z1025" s="2"/>
      <c r="AA1025" s="2"/>
      <c r="AB1025" s="2">
        <v>9.1106042777358063</v>
      </c>
    </row>
    <row r="1026" spans="1:28" ht="14.5">
      <c r="A1026" s="17" t="s">
        <v>0</v>
      </c>
      <c r="B1026" s="47">
        <f t="shared" si="288"/>
        <v>7.1406244596847497</v>
      </c>
      <c r="C1026" s="47">
        <f t="shared" si="288"/>
        <v>8.1030603125641925</v>
      </c>
      <c r="D1026" s="47">
        <f t="shared" si="288"/>
        <v>8.9062852345381156</v>
      </c>
      <c r="E1026" s="47">
        <f t="shared" si="288"/>
        <v>9.3109350517203318</v>
      </c>
      <c r="F1026" s="47">
        <f t="shared" si="288"/>
        <v>9.7189853841740366</v>
      </c>
      <c r="G1026" s="47">
        <f t="shared" si="288"/>
        <v>10.064624142262646</v>
      </c>
      <c r="H1026" s="47">
        <f t="shared" si="288"/>
        <v>8.18006916558768</v>
      </c>
      <c r="I1026" s="47">
        <f t="shared" si="288"/>
        <v>8.4146141803364767</v>
      </c>
      <c r="J1026" s="47">
        <f t="shared" si="288"/>
        <v>8.649098122336575</v>
      </c>
      <c r="K1026" s="47">
        <f t="shared" si="288"/>
        <v>8.8836221335576369</v>
      </c>
      <c r="U1026" s="2"/>
      <c r="V1026" s="2"/>
      <c r="W1026" s="2"/>
      <c r="X1026" s="2"/>
      <c r="Y1026" s="2"/>
      <c r="Z1026" s="2"/>
      <c r="AA1026" s="2"/>
      <c r="AB1026" s="2">
        <v>15.225842416380083</v>
      </c>
    </row>
    <row r="1027" spans="1:28" ht="14.5">
      <c r="A1027" s="17" t="s">
        <v>1</v>
      </c>
      <c r="B1027" s="47">
        <f t="shared" si="288"/>
        <v>1.5036727685109073</v>
      </c>
      <c r="C1027" s="47">
        <f t="shared" si="288"/>
        <v>1.5540044500621475</v>
      </c>
      <c r="D1027" s="47">
        <f t="shared" si="288"/>
        <v>1.4504155013219699</v>
      </c>
      <c r="E1027" s="47">
        <f t="shared" si="288"/>
        <v>1.3108498523769776</v>
      </c>
      <c r="F1027" s="47">
        <f t="shared" si="288"/>
        <v>1.1616635697162681</v>
      </c>
      <c r="G1027" s="47">
        <f t="shared" si="288"/>
        <v>0.99209452402845477</v>
      </c>
      <c r="H1027" s="47">
        <f t="shared" si="288"/>
        <v>0.81573237849448699</v>
      </c>
      <c r="I1027" s="47">
        <f t="shared" si="288"/>
        <v>0.82582067808075754</v>
      </c>
      <c r="J1027" s="47">
        <f t="shared" si="288"/>
        <v>0.8358954745287801</v>
      </c>
      <c r="K1027" s="47">
        <f t="shared" si="288"/>
        <v>0.84595954179284594</v>
      </c>
      <c r="U1027" s="2"/>
      <c r="V1027" s="2"/>
      <c r="W1027" s="2"/>
      <c r="X1027" s="2"/>
      <c r="Y1027" s="2"/>
      <c r="Z1027" s="2"/>
      <c r="AA1027" s="2"/>
      <c r="AB1027" s="2">
        <v>4.5757467802784673</v>
      </c>
    </row>
    <row r="1028" spans="1:28" ht="14.5">
      <c r="A1028" s="17" t="s">
        <v>7</v>
      </c>
      <c r="B1028" s="47">
        <f t="shared" si="288"/>
        <v>2.6559611357643917</v>
      </c>
      <c r="C1028" s="47">
        <f t="shared" si="288"/>
        <v>3.3305461088157413</v>
      </c>
      <c r="D1028" s="47">
        <f t="shared" si="288"/>
        <v>3.7219943186160052</v>
      </c>
      <c r="E1028" s="47">
        <f t="shared" si="288"/>
        <v>3.879141784268322</v>
      </c>
      <c r="F1028" s="47">
        <f t="shared" si="288"/>
        <v>3.9834856251112805</v>
      </c>
      <c r="G1028" s="47">
        <f t="shared" si="288"/>
        <v>3.8304286646884615</v>
      </c>
      <c r="H1028" s="47">
        <f t="shared" si="288"/>
        <v>3.6078829004932658</v>
      </c>
      <c r="I1028" s="47">
        <f t="shared" si="288"/>
        <v>3.8590530571275439</v>
      </c>
      <c r="J1028" s="47">
        <f t="shared" si="288"/>
        <v>4.1241071585634792</v>
      </c>
      <c r="K1028" s="47">
        <f t="shared" si="288"/>
        <v>4.4039038663178349</v>
      </c>
      <c r="U1028" s="2"/>
      <c r="V1028" s="2"/>
      <c r="W1028" s="2"/>
      <c r="X1028" s="2"/>
      <c r="Y1028" s="2"/>
      <c r="Z1028" s="2"/>
      <c r="AA1028" s="2"/>
      <c r="AB1028" s="2">
        <v>8.1397797830539051</v>
      </c>
    </row>
    <row r="1029" spans="1:28" ht="14.5">
      <c r="A1029" s="17" t="s">
        <v>8</v>
      </c>
      <c r="B1029" s="47">
        <f t="shared" si="288"/>
        <v>2.939738435129243</v>
      </c>
      <c r="C1029" s="47">
        <f t="shared" si="288"/>
        <v>3.6773901013899426</v>
      </c>
      <c r="D1029" s="47">
        <f t="shared" si="288"/>
        <v>4.1507788701951531</v>
      </c>
      <c r="E1029" s="47">
        <f t="shared" si="288"/>
        <v>4.5835538424312681</v>
      </c>
      <c r="F1029" s="47">
        <f t="shared" si="288"/>
        <v>4.9351673061982453</v>
      </c>
      <c r="G1029" s="47">
        <f t="shared" si="288"/>
        <v>5.197458951573827</v>
      </c>
      <c r="H1029" s="47">
        <f t="shared" si="288"/>
        <v>5.2600750288225537</v>
      </c>
      <c r="I1029" s="47">
        <f t="shared" si="288"/>
        <v>5.9491698948442098</v>
      </c>
      <c r="J1029" s="47">
        <f t="shared" si="288"/>
        <v>6.7186309247747102</v>
      </c>
      <c r="K1029" s="47">
        <f t="shared" si="288"/>
        <v>7.57809789572054</v>
      </c>
      <c r="U1029" s="2"/>
      <c r="V1029" s="2"/>
      <c r="W1029" s="2"/>
      <c r="X1029" s="2"/>
      <c r="Y1029" s="2"/>
      <c r="Z1029" s="2"/>
    </row>
    <row r="1030" spans="1:28" ht="14.5">
      <c r="A1030" s="17" t="s">
        <v>89</v>
      </c>
      <c r="B1030" s="47">
        <f>SUM(B1020:B1029)</f>
        <v>35.488902767172576</v>
      </c>
      <c r="C1030" s="47">
        <f t="shared" ref="C1030:K1030" si="289">SUM(C1020:C1029)</f>
        <v>42.754795285871111</v>
      </c>
      <c r="D1030" s="47">
        <f t="shared" si="289"/>
        <v>47.454307279407971</v>
      </c>
      <c r="E1030" s="47">
        <f t="shared" si="289"/>
        <v>50.109935459538562</v>
      </c>
      <c r="F1030" s="47">
        <f t="shared" si="289"/>
        <v>52.220866963007978</v>
      </c>
      <c r="G1030" s="47">
        <f t="shared" si="289"/>
        <v>52.144630952546116</v>
      </c>
      <c r="H1030" s="47">
        <f t="shared" si="289"/>
        <v>48.803975040102124</v>
      </c>
      <c r="I1030" s="47">
        <f t="shared" si="289"/>
        <v>52.459584757146111</v>
      </c>
      <c r="J1030" s="47">
        <f t="shared" si="289"/>
        <v>56.477866722745254</v>
      </c>
      <c r="K1030" s="47">
        <f t="shared" si="289"/>
        <v>60.91311202463443</v>
      </c>
      <c r="U1030" s="2"/>
      <c r="V1030" s="2"/>
      <c r="W1030" s="2"/>
      <c r="X1030" s="2"/>
      <c r="Y1030" s="2"/>
      <c r="Z1030" s="2"/>
    </row>
    <row r="1032" spans="1:28">
      <c r="A1032" t="s">
        <v>284</v>
      </c>
      <c r="B1032">
        <v>80000</v>
      </c>
      <c r="C1032" s="8" t="s">
        <v>292</v>
      </c>
      <c r="E1032" s="12" t="s">
        <v>91</v>
      </c>
      <c r="H1032" s="8" t="s">
        <v>138</v>
      </c>
    </row>
    <row r="1034" spans="1:28">
      <c r="A1034" t="s">
        <v>88</v>
      </c>
    </row>
    <row r="1035" spans="1:28" ht="14.5">
      <c r="A1035" s="129"/>
      <c r="B1035" s="129">
        <v>2010</v>
      </c>
      <c r="C1035" s="129">
        <v>2020</v>
      </c>
      <c r="D1035" s="129">
        <v>2030</v>
      </c>
      <c r="E1035" s="129">
        <v>2040</v>
      </c>
      <c r="F1035" s="129">
        <v>2050</v>
      </c>
      <c r="G1035" s="129">
        <v>2060</v>
      </c>
      <c r="H1035" s="129">
        <v>2070</v>
      </c>
      <c r="I1035" s="129">
        <v>2080</v>
      </c>
      <c r="J1035" s="129">
        <v>2090</v>
      </c>
      <c r="K1035" s="129">
        <v>2100</v>
      </c>
    </row>
    <row r="1036" spans="1:28" ht="14.5">
      <c r="A1036" s="129" t="s">
        <v>5</v>
      </c>
      <c r="B1036" s="137">
        <f>B983/$B$1032</f>
        <v>5.8929417619213754E-3</v>
      </c>
      <c r="C1036" s="137">
        <f t="shared" ref="C1036:K1036" si="290">C983/$B$1032</f>
        <v>7.9128048724820994E-3</v>
      </c>
      <c r="D1036" s="137">
        <f t="shared" si="290"/>
        <v>1.0371821084200065E-2</v>
      </c>
      <c r="E1036" s="137">
        <f t="shared" si="290"/>
        <v>1.3329058902266112E-2</v>
      </c>
      <c r="F1036" s="137">
        <f t="shared" si="290"/>
        <v>1.7064101098572482E-2</v>
      </c>
      <c r="G1036" s="137">
        <f t="shared" si="290"/>
        <v>2.1696202916893212E-2</v>
      </c>
      <c r="H1036" s="137">
        <f t="shared" si="290"/>
        <v>2.7524592201021134E-2</v>
      </c>
      <c r="I1036" s="137">
        <f t="shared" si="290"/>
        <v>3.4512911882573993E-2</v>
      </c>
      <c r="J1036" s="137">
        <f t="shared" si="290"/>
        <v>4.3221055454680142E-2</v>
      </c>
      <c r="K1036" s="137">
        <f t="shared" si="290"/>
        <v>5.4072271187209822E-2</v>
      </c>
    </row>
    <row r="1037" spans="1:28" ht="14.5">
      <c r="A1037" s="129" t="s">
        <v>6</v>
      </c>
      <c r="B1037" s="137">
        <f t="shared" ref="B1037:K1045" si="291">B984/$B$1032</f>
        <v>2.1953509936627029E-2</v>
      </c>
      <c r="C1037" s="137">
        <f t="shared" si="291"/>
        <v>3.0061879896352662E-2</v>
      </c>
      <c r="D1037" s="137">
        <f t="shared" si="291"/>
        <v>3.8711875659035548E-2</v>
      </c>
      <c r="E1037" s="137">
        <f t="shared" si="291"/>
        <v>4.5847350460104075E-2</v>
      </c>
      <c r="F1037" s="137">
        <f t="shared" si="291"/>
        <v>5.3985685651846416E-2</v>
      </c>
      <c r="G1037" s="137">
        <f t="shared" si="291"/>
        <v>5.9874493660216556E-2</v>
      </c>
      <c r="H1037" s="137">
        <f t="shared" si="291"/>
        <v>6.6288380032219138E-2</v>
      </c>
      <c r="I1037" s="137">
        <f t="shared" si="291"/>
        <v>7.1493110684906283E-2</v>
      </c>
      <c r="J1037" s="137">
        <f t="shared" si="291"/>
        <v>7.7043604019879253E-2</v>
      </c>
      <c r="K1037" s="137">
        <f t="shared" si="291"/>
        <v>8.2962829877546329E-2</v>
      </c>
    </row>
    <row r="1038" spans="1:28" ht="14.5">
      <c r="A1038" s="129" t="s">
        <v>11</v>
      </c>
      <c r="B1038" s="137">
        <f t="shared" si="291"/>
        <v>1.8762285455986689E-2</v>
      </c>
      <c r="C1038" s="137">
        <f t="shared" si="291"/>
        <v>2.0833900341328822E-2</v>
      </c>
      <c r="D1038" s="137">
        <f t="shared" si="291"/>
        <v>2.3114434612168073E-2</v>
      </c>
      <c r="E1038" s="137">
        <f t="shared" si="291"/>
        <v>2.5016355610167362E-2</v>
      </c>
      <c r="F1038" s="137">
        <f t="shared" si="291"/>
        <v>2.7088668160524462E-2</v>
      </c>
      <c r="G1038" s="137">
        <f t="shared" si="291"/>
        <v>2.8708608632626722E-2</v>
      </c>
      <c r="H1038" s="137">
        <f t="shared" si="291"/>
        <v>3.0417333530654758E-2</v>
      </c>
      <c r="I1038" s="137">
        <f t="shared" si="291"/>
        <v>3.2382028646827925E-2</v>
      </c>
      <c r="J1038" s="137">
        <f t="shared" si="291"/>
        <v>3.4465306760290915E-2</v>
      </c>
      <c r="K1038" s="137">
        <f t="shared" si="291"/>
        <v>3.6674763676381367E-2</v>
      </c>
    </row>
    <row r="1039" spans="1:28" ht="14.5">
      <c r="A1039" s="129" t="s">
        <v>2</v>
      </c>
      <c r="B1039" s="137">
        <f t="shared" si="291"/>
        <v>4.3020920229219547E-3</v>
      </c>
      <c r="C1039" s="137">
        <f t="shared" si="291"/>
        <v>5.2446383118181505E-3</v>
      </c>
      <c r="D1039" s="137">
        <f t="shared" si="291"/>
        <v>6.5564911977226588E-3</v>
      </c>
      <c r="E1039" s="137">
        <f t="shared" si="291"/>
        <v>7.9919838180104452E-3</v>
      </c>
      <c r="F1039" s="137">
        <f t="shared" si="291"/>
        <v>9.6581227197793645E-3</v>
      </c>
      <c r="G1039" s="137">
        <f t="shared" si="291"/>
        <v>1.109504926398344E-2</v>
      </c>
      <c r="H1039" s="137">
        <f t="shared" si="291"/>
        <v>1.2703526780183947E-2</v>
      </c>
      <c r="I1039" s="137">
        <f t="shared" si="291"/>
        <v>1.3885806637233239E-2</v>
      </c>
      <c r="J1039" s="137">
        <f t="shared" si="291"/>
        <v>1.5160770282194173E-2</v>
      </c>
      <c r="K1039" s="137">
        <f t="shared" si="291"/>
        <v>1.6535683578974048E-2</v>
      </c>
    </row>
    <row r="1040" spans="1:28" ht="14.5">
      <c r="A1040" s="129" t="s">
        <v>3</v>
      </c>
      <c r="B1040" s="137">
        <f t="shared" si="291"/>
        <v>1.7406775278905964E-2</v>
      </c>
      <c r="C1040" s="137">
        <f t="shared" si="291"/>
        <v>2.1244144188948499E-2</v>
      </c>
      <c r="D1040" s="137">
        <f t="shared" si="291"/>
        <v>2.5235928550612099E-2</v>
      </c>
      <c r="E1040" s="137">
        <f t="shared" si="291"/>
        <v>2.9240541001588134E-2</v>
      </c>
      <c r="F1040" s="137">
        <f t="shared" si="291"/>
        <v>3.3817281444623259E-2</v>
      </c>
      <c r="G1040" s="137">
        <f t="shared" si="291"/>
        <v>3.771364078363585E-2</v>
      </c>
      <c r="H1040" s="137">
        <f t="shared" si="291"/>
        <v>4.2024666320966929E-2</v>
      </c>
      <c r="I1040" s="137">
        <f t="shared" si="291"/>
        <v>4.6336521368135354E-2</v>
      </c>
      <c r="J1040" s="137">
        <f t="shared" si="291"/>
        <v>5.106320220571018E-2</v>
      </c>
      <c r="K1040" s="137">
        <f t="shared" si="291"/>
        <v>5.6244617512091699E-2</v>
      </c>
    </row>
    <row r="1041" spans="1:20" ht="14.5">
      <c r="A1041" s="129" t="s">
        <v>4</v>
      </c>
      <c r="B1041" s="137">
        <f t="shared" si="291"/>
        <v>1.1860778820113318E-2</v>
      </c>
      <c r="C1041" s="137">
        <f t="shared" si="291"/>
        <v>1.5321090973059521E-2</v>
      </c>
      <c r="D1041" s="137">
        <f t="shared" si="291"/>
        <v>1.9290151586212612E-2</v>
      </c>
      <c r="E1041" s="137">
        <f t="shared" si="291"/>
        <v>2.3525233999584793E-2</v>
      </c>
      <c r="F1041" s="137">
        <f t="shared" si="291"/>
        <v>2.8667449433828363E-2</v>
      </c>
      <c r="G1041" s="137">
        <f t="shared" si="291"/>
        <v>3.3820306580427416E-2</v>
      </c>
      <c r="H1041" s="137">
        <f t="shared" si="291"/>
        <v>3.9884055220334433E-2</v>
      </c>
      <c r="I1041" s="137">
        <f t="shared" si="291"/>
        <v>4.4915646484025296E-2</v>
      </c>
      <c r="J1041" s="137">
        <f t="shared" si="291"/>
        <v>5.0574421753518825E-2</v>
      </c>
      <c r="K1041" s="137">
        <f t="shared" si="291"/>
        <v>5.6938559035835189E-2</v>
      </c>
    </row>
    <row r="1042" spans="1:20" ht="14.5">
      <c r="A1042" s="129" t="s">
        <v>0</v>
      </c>
      <c r="B1042" s="137">
        <f t="shared" si="291"/>
        <v>3.3135958870627084E-2</v>
      </c>
      <c r="C1042" s="137">
        <f t="shared" si="291"/>
        <v>3.8749030202315037E-2</v>
      </c>
      <c r="D1042" s="137">
        <f t="shared" si="291"/>
        <v>4.3889110880208713E-2</v>
      </c>
      <c r="E1042" s="137">
        <f t="shared" si="291"/>
        <v>4.7282659599110516E-2</v>
      </c>
      <c r="F1042" s="137">
        <f t="shared" si="291"/>
        <v>5.0860186201552741E-2</v>
      </c>
      <c r="G1042" s="137">
        <f t="shared" si="291"/>
        <v>5.4275395240540696E-2</v>
      </c>
      <c r="H1042" s="137">
        <f t="shared" si="291"/>
        <v>5.785826620803234E-2</v>
      </c>
      <c r="I1042" s="137">
        <f t="shared" si="291"/>
        <v>6.133255603572086E-2</v>
      </c>
      <c r="J1042" s="137">
        <f t="shared" si="291"/>
        <v>6.4964499579123688E-2</v>
      </c>
      <c r="K1042" s="137">
        <f t="shared" si="291"/>
        <v>6.8761250730204615E-2</v>
      </c>
    </row>
    <row r="1043" spans="1:20" ht="14.5">
      <c r="A1043" s="129" t="s">
        <v>1</v>
      </c>
      <c r="B1043" s="137">
        <f t="shared" si="291"/>
        <v>4.7024105832171609E-3</v>
      </c>
      <c r="C1043" s="137">
        <f t="shared" si="291"/>
        <v>5.00804112344546E-3</v>
      </c>
      <c r="D1043" s="137">
        <f t="shared" si="291"/>
        <v>5.2452895818600421E-3</v>
      </c>
      <c r="E1043" s="137">
        <f t="shared" si="291"/>
        <v>5.4003646917343655E-3</v>
      </c>
      <c r="F1043" s="137">
        <f t="shared" si="291"/>
        <v>5.559543780090187E-3</v>
      </c>
      <c r="G1043" s="137">
        <f t="shared" si="291"/>
        <v>5.6637616043012798E-3</v>
      </c>
      <c r="H1043" s="137">
        <f t="shared" si="291"/>
        <v>5.7697386359513332E-3</v>
      </c>
      <c r="I1043" s="137">
        <f t="shared" si="291"/>
        <v>6.0192531622192229E-3</v>
      </c>
      <c r="J1043" s="137">
        <f t="shared" si="291"/>
        <v>6.2785194982325045E-3</v>
      </c>
      <c r="K1043" s="137">
        <f t="shared" si="291"/>
        <v>6.5479187752813363E-3</v>
      </c>
    </row>
    <row r="1044" spans="1:20" ht="14.5">
      <c r="A1044" s="129" t="s">
        <v>7</v>
      </c>
      <c r="B1044" s="137">
        <f t="shared" si="291"/>
        <v>1.0054562134181912E-2</v>
      </c>
      <c r="C1044" s="137">
        <f t="shared" si="291"/>
        <v>1.2992876603535613E-2</v>
      </c>
      <c r="D1044" s="137">
        <f t="shared" si="291"/>
        <v>1.5950587195020061E-2</v>
      </c>
      <c r="E1044" s="137">
        <f t="shared" si="291"/>
        <v>1.8440995046046411E-2</v>
      </c>
      <c r="F1044" s="137">
        <f t="shared" si="291"/>
        <v>2.1260765591475061E-2</v>
      </c>
      <c r="G1044" s="137">
        <f t="shared" si="291"/>
        <v>2.3303385575072756E-2</v>
      </c>
      <c r="H1044" s="137">
        <f t="shared" si="291"/>
        <v>2.5518836708900899E-2</v>
      </c>
      <c r="I1044" s="137">
        <f t="shared" si="291"/>
        <v>2.8127919212765449E-2</v>
      </c>
      <c r="J1044" s="137">
        <f t="shared" si="291"/>
        <v>3.0976704620201339E-2</v>
      </c>
      <c r="K1044" s="137">
        <f t="shared" si="291"/>
        <v>3.4087215033574175E-2</v>
      </c>
    </row>
    <row r="1045" spans="1:20" ht="14.5">
      <c r="A1045" s="129" t="s">
        <v>8</v>
      </c>
      <c r="B1045" s="137">
        <f t="shared" si="291"/>
        <v>9.3976922707261022E-3</v>
      </c>
      <c r="C1045" s="137">
        <f t="shared" si="291"/>
        <v>1.2114364841717684E-2</v>
      </c>
      <c r="D1045" s="137">
        <f t="shared" si="291"/>
        <v>1.5309682287092792E-2</v>
      </c>
      <c r="E1045" s="137">
        <f t="shared" si="291"/>
        <v>1.9203265765693766E-2</v>
      </c>
      <c r="F1045" s="137">
        <f t="shared" si="291"/>
        <v>2.3927948771042092E-2</v>
      </c>
      <c r="G1045" s="137">
        <f t="shared" si="291"/>
        <v>2.9902045832400467E-2</v>
      </c>
      <c r="H1045" s="137">
        <f t="shared" si="291"/>
        <v>3.7204920292379227E-2</v>
      </c>
      <c r="I1045" s="137">
        <f t="shared" si="291"/>
        <v>4.3362391682106288E-2</v>
      </c>
      <c r="J1045" s="137">
        <f t="shared" si="291"/>
        <v>5.0464509676171873E-2</v>
      </c>
      <c r="K1045" s="137">
        <f t="shared" si="291"/>
        <v>5.8656196946661285E-2</v>
      </c>
    </row>
    <row r="1046" spans="1:20" ht="14.5">
      <c r="A1046" s="129" t="s">
        <v>89</v>
      </c>
      <c r="B1046" s="137">
        <f>SUM(B1036:B1045)</f>
        <v>0.13746900713522855</v>
      </c>
      <c r="C1046" s="137">
        <f t="shared" ref="C1046:K1046" si="292">SUM(C1036:C1045)</f>
        <v>0.16948277135500356</v>
      </c>
      <c r="D1046" s="137">
        <f t="shared" si="292"/>
        <v>0.20367537263413268</v>
      </c>
      <c r="E1046" s="137">
        <f t="shared" si="292"/>
        <v>0.23527780889430594</v>
      </c>
      <c r="F1046" s="137">
        <f t="shared" si="292"/>
        <v>0.27188975285333444</v>
      </c>
      <c r="G1046" s="137">
        <f t="shared" si="292"/>
        <v>0.30605289009009845</v>
      </c>
      <c r="H1046" s="137">
        <f t="shared" si="292"/>
        <v>0.34519431593064409</v>
      </c>
      <c r="I1046" s="137">
        <f t="shared" si="292"/>
        <v>0.3823681457965139</v>
      </c>
      <c r="J1046" s="137">
        <f t="shared" si="292"/>
        <v>0.42421259385000293</v>
      </c>
      <c r="K1046" s="137">
        <f t="shared" si="292"/>
        <v>0.4714813063537599</v>
      </c>
    </row>
    <row r="1049" spans="1:20" ht="14.5">
      <c r="A1049" s="34" t="s">
        <v>81</v>
      </c>
      <c r="B1049" s="35"/>
      <c r="C1049" s="35"/>
      <c r="D1049" s="35"/>
      <c r="E1049" s="35"/>
      <c r="F1049" s="35"/>
      <c r="G1049" s="35"/>
      <c r="H1049" s="35"/>
      <c r="I1049" s="35"/>
      <c r="J1049" s="35"/>
      <c r="K1049" s="35"/>
      <c r="L1049" s="35"/>
      <c r="M1049" s="35"/>
      <c r="N1049" s="35"/>
      <c r="O1049" s="35"/>
      <c r="P1049" s="35"/>
      <c r="Q1049" s="35"/>
      <c r="R1049" s="35"/>
      <c r="S1049" s="35"/>
      <c r="T1049" s="35"/>
    </row>
    <row r="1050" spans="1:20" hidden="1" outlineLevel="1"/>
    <row r="1051" spans="1:20" hidden="1" outlineLevel="1">
      <c r="A1051" t="s">
        <v>72</v>
      </c>
      <c r="B1051">
        <v>1990</v>
      </c>
      <c r="D1051" t="s">
        <v>73</v>
      </c>
      <c r="E1051">
        <v>1990</v>
      </c>
    </row>
    <row r="1052" spans="1:20" hidden="1" outlineLevel="1">
      <c r="A1052" t="s">
        <v>5</v>
      </c>
      <c r="B1052" s="3">
        <v>71</v>
      </c>
      <c r="D1052" t="s">
        <v>5</v>
      </c>
      <c r="E1052" s="2">
        <v>0</v>
      </c>
      <c r="F1052" s="8" t="s">
        <v>154</v>
      </c>
    </row>
    <row r="1053" spans="1:20" hidden="1" outlineLevel="1">
      <c r="A1053" t="s">
        <v>6</v>
      </c>
      <c r="B1053" s="3">
        <v>18</v>
      </c>
      <c r="D1053" t="s">
        <v>6</v>
      </c>
      <c r="E1053" s="2">
        <v>0</v>
      </c>
    </row>
    <row r="1054" spans="1:20" hidden="1" outlineLevel="1">
      <c r="A1054" t="s">
        <v>11</v>
      </c>
      <c r="B1054" s="3">
        <v>62.687005649717513</v>
      </c>
      <c r="C1054" s="1"/>
      <c r="D1054" t="s">
        <v>11</v>
      </c>
      <c r="E1054" s="2">
        <v>1.5008716707021792</v>
      </c>
    </row>
    <row r="1055" spans="1:20" hidden="1" outlineLevel="1">
      <c r="A1055" t="s">
        <v>2</v>
      </c>
      <c r="B1055" s="3">
        <v>11</v>
      </c>
      <c r="D1055" t="s">
        <v>2</v>
      </c>
      <c r="E1055" s="2">
        <v>0.1</v>
      </c>
    </row>
    <row r="1056" spans="1:20" hidden="1" outlineLevel="1">
      <c r="A1056" t="s">
        <v>3</v>
      </c>
      <c r="B1056" s="3">
        <v>60</v>
      </c>
      <c r="D1056" t="s">
        <v>3</v>
      </c>
      <c r="E1056" s="2">
        <v>0.4</v>
      </c>
    </row>
    <row r="1057" spans="1:39" ht="14.5" hidden="1" outlineLevel="1">
      <c r="A1057" t="s">
        <v>4</v>
      </c>
      <c r="B1057" s="3">
        <v>86</v>
      </c>
      <c r="D1057" t="s">
        <v>4</v>
      </c>
      <c r="E1057" s="2">
        <v>0.7</v>
      </c>
      <c r="N1057" s="25"/>
      <c r="O1057" s="25"/>
    </row>
    <row r="1058" spans="1:39" ht="14.5" hidden="1" outlineLevel="1">
      <c r="A1058" t="s">
        <v>0</v>
      </c>
      <c r="B1058" s="3">
        <v>32</v>
      </c>
      <c r="D1058" t="s">
        <v>0</v>
      </c>
      <c r="E1058" s="2">
        <v>0.4</v>
      </c>
      <c r="F1058" s="3"/>
      <c r="G1058" s="3"/>
      <c r="H1058" s="3"/>
      <c r="I1058" s="3"/>
      <c r="J1058" s="3"/>
      <c r="K1058" s="3"/>
      <c r="L1058" s="3"/>
      <c r="N1058" s="25"/>
      <c r="O1058" s="25"/>
    </row>
    <row r="1059" spans="1:39" ht="14.5" hidden="1" outlineLevel="1">
      <c r="A1059" t="s">
        <v>1</v>
      </c>
      <c r="B1059" s="3">
        <v>50</v>
      </c>
      <c r="D1059" t="s">
        <v>1</v>
      </c>
      <c r="E1059" s="2">
        <v>0.9</v>
      </c>
      <c r="N1059" s="25"/>
      <c r="O1059" s="25"/>
    </row>
    <row r="1060" spans="1:39" ht="14.5" hidden="1" outlineLevel="1">
      <c r="A1060" t="s">
        <v>7</v>
      </c>
      <c r="B1060" s="3">
        <v>50</v>
      </c>
      <c r="D1060" t="s">
        <v>7</v>
      </c>
      <c r="E1060" s="2">
        <v>0.3</v>
      </c>
      <c r="N1060" s="25"/>
      <c r="O1060" s="25"/>
    </row>
    <row r="1061" spans="1:39" ht="14.5" hidden="1" outlineLevel="1">
      <c r="A1061" t="s">
        <v>8</v>
      </c>
      <c r="B1061" s="3">
        <v>60</v>
      </c>
      <c r="D1061" t="s">
        <v>8</v>
      </c>
      <c r="E1061" s="2">
        <v>0.3</v>
      </c>
      <c r="F1061" s="2"/>
      <c r="G1061" s="2"/>
      <c r="H1061" s="2"/>
      <c r="I1061" s="2"/>
      <c r="J1061" s="2"/>
      <c r="K1061" s="2"/>
      <c r="N1061" s="25"/>
      <c r="O1061" s="25"/>
    </row>
    <row r="1062" spans="1:39" hidden="1" outlineLevel="1"/>
    <row r="1063" spans="1:39" ht="14.5" hidden="1" outlineLevel="1">
      <c r="A1063" s="54" t="s">
        <v>82</v>
      </c>
      <c r="B1063" s="5" t="s">
        <v>218</v>
      </c>
      <c r="C1063" s="5"/>
      <c r="D1063" s="5"/>
      <c r="E1063" s="5"/>
      <c r="F1063" s="5"/>
      <c r="G1063" s="5"/>
      <c r="H1063" s="5"/>
      <c r="I1063" s="5"/>
      <c r="J1063" s="5"/>
      <c r="K1063" s="5"/>
      <c r="M1063" t="s">
        <v>203</v>
      </c>
    </row>
    <row r="1064" spans="1:39" ht="14.5" hidden="1" outlineLevel="1">
      <c r="A1064" s="23" t="s">
        <v>63</v>
      </c>
      <c r="B1064" s="59"/>
      <c r="C1064" s="23"/>
      <c r="D1064" s="59"/>
      <c r="E1064" s="59"/>
      <c r="F1064" s="59"/>
      <c r="G1064" s="59"/>
      <c r="H1064" s="59"/>
      <c r="I1064" s="59"/>
      <c r="J1064" s="59"/>
      <c r="K1064" s="75"/>
      <c r="L1064" s="5"/>
      <c r="M1064" t="s">
        <v>202</v>
      </c>
      <c r="O1064" t="s">
        <v>63</v>
      </c>
    </row>
    <row r="1065" spans="1:39" ht="14.5" hidden="1" outlineLevel="1">
      <c r="A1065" s="23"/>
      <c r="B1065" s="69">
        <v>2010</v>
      </c>
      <c r="C1065" s="69">
        <v>2020</v>
      </c>
      <c r="D1065" s="69">
        <v>2030</v>
      </c>
      <c r="E1065" s="69">
        <v>2040</v>
      </c>
      <c r="F1065" s="69">
        <v>2050</v>
      </c>
      <c r="G1065" s="69">
        <v>2060</v>
      </c>
      <c r="H1065" s="69">
        <v>2070</v>
      </c>
      <c r="I1065" s="69">
        <v>2080</v>
      </c>
      <c r="J1065" s="69">
        <v>2090</v>
      </c>
      <c r="K1065" s="69">
        <v>2100</v>
      </c>
      <c r="L1065" s="32"/>
      <c r="M1065" s="69">
        <v>2010</v>
      </c>
      <c r="N1065" s="69">
        <v>2018</v>
      </c>
      <c r="O1065" s="69">
        <v>2010</v>
      </c>
      <c r="P1065" s="69">
        <v>2018</v>
      </c>
    </row>
    <row r="1066" spans="1:39" ht="14.5" hidden="1" outlineLevel="1">
      <c r="A1066" s="23" t="s">
        <v>5</v>
      </c>
      <c r="B1066" s="121">
        <v>2.14</v>
      </c>
      <c r="C1066" s="121">
        <f t="shared" ref="C1066:K1066" si="293">B1066+(C53-$B53)*$B$1077*0.6</f>
        <v>4.2156042162917426</v>
      </c>
      <c r="D1066" s="121">
        <f t="shared" si="293"/>
        <v>10.117412184143936</v>
      </c>
      <c r="E1066" s="121">
        <f t="shared" si="293"/>
        <v>22.907354789100587</v>
      </c>
      <c r="F1066" s="121">
        <f t="shared" si="293"/>
        <v>46.501083505122303</v>
      </c>
      <c r="G1066" s="121">
        <f t="shared" si="293"/>
        <v>85.166758876982556</v>
      </c>
      <c r="H1066" s="121">
        <f t="shared" si="293"/>
        <v>142.63538003202953</v>
      </c>
      <c r="I1066" s="121">
        <f t="shared" si="293"/>
        <v>221.55779505037481</v>
      </c>
      <c r="J1066" s="121">
        <f t="shared" si="293"/>
        <v>325.29796556343507</v>
      </c>
      <c r="K1066" s="121">
        <f t="shared" si="293"/>
        <v>458.80304279002769</v>
      </c>
      <c r="L1066" s="6"/>
      <c r="M1066">
        <v>2138.2313787628086</v>
      </c>
      <c r="N1066">
        <v>3585.901849453528</v>
      </c>
      <c r="O1066" s="2">
        <f>M1066/1000</f>
        <v>2.1382313787628084</v>
      </c>
      <c r="P1066" s="2">
        <f>N1066/1000</f>
        <v>3.5859018494535282</v>
      </c>
      <c r="Q1066" s="2"/>
      <c r="R1066" s="2"/>
      <c r="S1066" s="2"/>
      <c r="T1066" s="2"/>
      <c r="U1066" s="2"/>
      <c r="V1066" s="2"/>
      <c r="W1066" s="2"/>
      <c r="X1066" s="2"/>
      <c r="Y1066" s="2"/>
      <c r="Z1066" s="2"/>
      <c r="AB1066" s="2"/>
      <c r="AC1066" s="2"/>
      <c r="AD1066" s="2"/>
      <c r="AE1066" s="2"/>
      <c r="AF1066" s="2"/>
      <c r="AG1066" s="2"/>
      <c r="AH1066" s="2"/>
      <c r="AI1066" s="2"/>
      <c r="AJ1066" s="2"/>
      <c r="AK1066" s="2"/>
      <c r="AL1066" s="2"/>
      <c r="AM1066" s="2"/>
    </row>
    <row r="1067" spans="1:39" ht="14.5" hidden="1" outlineLevel="1">
      <c r="A1067" s="23" t="s">
        <v>6</v>
      </c>
      <c r="B1067" s="121">
        <f>O1073-B1073-B1074</f>
        <v>61.874244968818374</v>
      </c>
      <c r="C1067" s="121">
        <f t="shared" ref="C1067:K1067" si="294">B1067+(C54-$B54)*$B$1077*0.2</f>
        <v>70.726051095521527</v>
      </c>
      <c r="D1067" s="121">
        <f t="shared" si="294"/>
        <v>88.965975715171965</v>
      </c>
      <c r="E1067" s="121">
        <f t="shared" si="294"/>
        <v>114.43465632340299</v>
      </c>
      <c r="F1067" s="121">
        <f t="shared" si="294"/>
        <v>145.62094167963494</v>
      </c>
      <c r="G1067" s="121">
        <f t="shared" si="294"/>
        <v>181.42629127996318</v>
      </c>
      <c r="H1067" s="121">
        <f t="shared" si="294"/>
        <v>220.56063251433017</v>
      </c>
      <c r="I1067" s="121">
        <f t="shared" si="294"/>
        <v>261.78132003255519</v>
      </c>
      <c r="J1067" s="121">
        <f t="shared" si="294"/>
        <v>303.73843900296026</v>
      </c>
      <c r="K1067" s="121">
        <f t="shared" si="294"/>
        <v>344.44304263944042</v>
      </c>
      <c r="L1067" s="6"/>
      <c r="O1067" s="2">
        <f t="shared" ref="O1067:P1076" si="295">M1067/1000</f>
        <v>0</v>
      </c>
      <c r="P1067" s="2">
        <f t="shared" si="295"/>
        <v>0</v>
      </c>
      <c r="Q1067" s="2"/>
      <c r="R1067" s="2"/>
      <c r="S1067" s="2"/>
      <c r="T1067" s="2"/>
      <c r="U1067" s="2"/>
      <c r="V1067" s="2"/>
      <c r="W1067" s="2"/>
      <c r="X1067" s="2"/>
      <c r="Y1067" s="2"/>
      <c r="Z1067" s="2"/>
      <c r="AB1067" s="2"/>
      <c r="AC1067" s="2"/>
      <c r="AD1067" s="2"/>
      <c r="AE1067" s="2"/>
      <c r="AF1067" s="2"/>
      <c r="AG1067" s="2"/>
      <c r="AH1067" s="2"/>
      <c r="AI1067" s="2"/>
      <c r="AJ1067" s="2"/>
      <c r="AK1067" s="2"/>
      <c r="AL1067" s="2"/>
      <c r="AM1067" s="2"/>
    </row>
    <row r="1068" spans="1:39" ht="14.5" hidden="1" outlineLevel="1">
      <c r="A1068" s="23" t="s">
        <v>11</v>
      </c>
      <c r="B1068" s="64">
        <f>[9]air!D37</f>
        <v>36.260860063612135</v>
      </c>
      <c r="C1068" s="121">
        <f t="shared" ref="C1068:K1068" si="296">B1068+(C55-$B55)*$B$1077*0.6</f>
        <v>43.750034533673904</v>
      </c>
      <c r="D1068" s="121">
        <f t="shared" si="296"/>
        <v>64.718963638931029</v>
      </c>
      <c r="E1068" s="121">
        <f t="shared" si="296"/>
        <v>102.38341768812072</v>
      </c>
      <c r="F1068" s="121">
        <f t="shared" si="296"/>
        <v>158.98736327921915</v>
      </c>
      <c r="G1068" s="121">
        <f t="shared" si="296"/>
        <v>237.36353536125523</v>
      </c>
      <c r="H1068" s="121">
        <f t="shared" si="296"/>
        <v>340.50049879005587</v>
      </c>
      <c r="I1068" s="121">
        <f t="shared" si="296"/>
        <v>470.77174760204338</v>
      </c>
      <c r="J1068" s="121">
        <f t="shared" si="296"/>
        <v>630.8351668040458</v>
      </c>
      <c r="K1068" s="121">
        <f t="shared" si="296"/>
        <v>823.70050568134866</v>
      </c>
      <c r="L1068" s="6"/>
      <c r="M1068">
        <v>40845.057469514337</v>
      </c>
      <c r="N1068">
        <v>52988.060149338788</v>
      </c>
      <c r="O1068" s="2">
        <f t="shared" si="295"/>
        <v>40.845057469514337</v>
      </c>
      <c r="P1068" s="2">
        <f t="shared" si="295"/>
        <v>52.988060149338786</v>
      </c>
      <c r="Q1068" s="2" t="s">
        <v>205</v>
      </c>
      <c r="R1068" s="2"/>
      <c r="S1068" s="2"/>
      <c r="T1068" s="2"/>
      <c r="U1068" s="2"/>
      <c r="V1068" s="2"/>
      <c r="W1068" s="2"/>
      <c r="X1068" s="2"/>
      <c r="Y1068" s="2"/>
      <c r="Z1068" s="2"/>
      <c r="AB1068" s="2"/>
      <c r="AC1068" s="2"/>
      <c r="AD1068" s="2"/>
      <c r="AE1068" s="2"/>
      <c r="AF1068" s="2"/>
      <c r="AG1068" s="2"/>
      <c r="AH1068" s="2"/>
      <c r="AI1068" s="2"/>
      <c r="AJ1068" s="2"/>
      <c r="AK1068" s="2"/>
      <c r="AL1068" s="2"/>
      <c r="AM1068" s="2"/>
    </row>
    <row r="1069" spans="1:39" ht="14.5" hidden="1" outlineLevel="1">
      <c r="A1069" s="23" t="s">
        <v>2</v>
      </c>
      <c r="B1069" s="64">
        <f>[9]air!D38</f>
        <v>3.2554784118075411</v>
      </c>
      <c r="C1069" s="121">
        <f t="shared" ref="C1069:K1069" si="297">B1069+(C56-$B56)*$B$1077*0.6</f>
        <v>6.730392378141036</v>
      </c>
      <c r="D1069" s="121">
        <f t="shared" si="297"/>
        <v>13.968700240294812</v>
      </c>
      <c r="E1069" s="121">
        <f t="shared" si="297"/>
        <v>23.990561757272722</v>
      </c>
      <c r="F1069" s="121">
        <f t="shared" si="297"/>
        <v>36.268501519607057</v>
      </c>
      <c r="G1069" s="121">
        <f t="shared" si="297"/>
        <v>51.30308623513897</v>
      </c>
      <c r="H1069" s="121">
        <f t="shared" si="297"/>
        <v>69.727766158736443</v>
      </c>
      <c r="I1069" s="121">
        <f t="shared" si="297"/>
        <v>91.688514983808304</v>
      </c>
      <c r="J1069" s="121">
        <f t="shared" si="297"/>
        <v>117.00303823241066</v>
      </c>
      <c r="K1069" s="121">
        <f t="shared" si="297"/>
        <v>145.36022397083843</v>
      </c>
      <c r="L1069" s="6"/>
      <c r="O1069" s="2">
        <f t="shared" si="295"/>
        <v>0</v>
      </c>
      <c r="P1069" s="2">
        <f t="shared" si="295"/>
        <v>0</v>
      </c>
      <c r="Q1069" s="2"/>
      <c r="R1069" s="2"/>
      <c r="S1069" s="2"/>
      <c r="T1069" s="2"/>
      <c r="U1069" s="2"/>
      <c r="V1069" s="2"/>
      <c r="W1069" s="2"/>
      <c r="X1069" s="2"/>
      <c r="Y1069" s="2"/>
      <c r="Z1069" s="2"/>
      <c r="AB1069" s="2"/>
      <c r="AC1069" s="2"/>
      <c r="AD1069" s="2"/>
      <c r="AE1069" s="2"/>
      <c r="AF1069" s="2"/>
      <c r="AG1069" s="2"/>
      <c r="AH1069" s="2"/>
      <c r="AI1069" s="2"/>
      <c r="AJ1069" s="2"/>
      <c r="AK1069" s="2"/>
      <c r="AL1069" s="2"/>
      <c r="AM1069" s="2"/>
    </row>
    <row r="1070" spans="1:39" ht="14.5" hidden="1" outlineLevel="1">
      <c r="A1070" s="23" t="s">
        <v>3</v>
      </c>
      <c r="B1070" s="64">
        <f>O1070</f>
        <v>5.1329629579027065</v>
      </c>
      <c r="C1070" s="121">
        <f t="shared" ref="C1070:K1070" si="298">B1070+(C57-$B57)*$B$1077*0.6</f>
        <v>9.3842170863630532</v>
      </c>
      <c r="D1070" s="121">
        <f t="shared" si="298"/>
        <v>19.059206638828947</v>
      </c>
      <c r="E1070" s="121">
        <f t="shared" si="298"/>
        <v>35.520283304589228</v>
      </c>
      <c r="F1070" s="121">
        <f t="shared" si="298"/>
        <v>59.807035365081546</v>
      </c>
      <c r="G1070" s="121">
        <f t="shared" si="298"/>
        <v>91.867299320345097</v>
      </c>
      <c r="H1070" s="121">
        <f t="shared" si="298"/>
        <v>132.04615959867158</v>
      </c>
      <c r="I1070" s="121">
        <f t="shared" si="298"/>
        <v>180.87596257003361</v>
      </c>
      <c r="J1070" s="121">
        <f t="shared" si="298"/>
        <v>238.04151381839904</v>
      </c>
      <c r="K1070" s="121">
        <f t="shared" si="298"/>
        <v>301.9533835828625</v>
      </c>
      <c r="L1070" s="6"/>
      <c r="M1070">
        <v>5132.9629579027069</v>
      </c>
      <c r="N1070">
        <v>6389.2783354336625</v>
      </c>
      <c r="O1070" s="2">
        <f t="shared" si="295"/>
        <v>5.1329629579027065</v>
      </c>
      <c r="P1070" s="2">
        <f t="shared" si="295"/>
        <v>6.3892783354336622</v>
      </c>
      <c r="Q1070" s="2"/>
      <c r="R1070" s="2"/>
      <c r="S1070" s="2"/>
      <c r="T1070" s="2"/>
      <c r="U1070" s="2"/>
      <c r="V1070" s="2"/>
      <c r="W1070" s="2"/>
      <c r="X1070" s="2"/>
      <c r="Y1070" s="2"/>
      <c r="Z1070" s="2"/>
      <c r="AB1070" s="2"/>
      <c r="AC1070" s="2"/>
      <c r="AD1070" s="2"/>
      <c r="AE1070" s="2"/>
      <c r="AF1070" s="2"/>
      <c r="AG1070" s="2"/>
      <c r="AH1070" s="2"/>
      <c r="AI1070" s="2"/>
      <c r="AJ1070" s="2"/>
      <c r="AK1070" s="2"/>
      <c r="AL1070" s="2"/>
      <c r="AM1070" s="2"/>
    </row>
    <row r="1071" spans="1:39" ht="14.5" hidden="1" outlineLevel="1">
      <c r="A1071" s="23" t="s">
        <v>4</v>
      </c>
      <c r="B1071" s="121">
        <f>O1071</f>
        <v>16.736950171039449</v>
      </c>
      <c r="C1071" s="121">
        <f t="shared" ref="C1071:K1071" si="299">B1071+(C58-$B58)*$B$1077*0.6</f>
        <v>19.348694262372049</v>
      </c>
      <c r="D1071" s="121">
        <f t="shared" si="299"/>
        <v>25.981122937877281</v>
      </c>
      <c r="E1071" s="121">
        <f t="shared" si="299"/>
        <v>38.14998644672211</v>
      </c>
      <c r="F1071" s="121">
        <f t="shared" si="299"/>
        <v>56.646203519276114</v>
      </c>
      <c r="G1071" s="121">
        <f t="shared" si="299"/>
        <v>81.91414997149532</v>
      </c>
      <c r="H1071" s="121">
        <f t="shared" si="299"/>
        <v>114.65880737350614</v>
      </c>
      <c r="I1071" s="121">
        <f t="shared" si="299"/>
        <v>156.01619268372713</v>
      </c>
      <c r="J1071" s="121">
        <f t="shared" si="299"/>
        <v>207.05829608225508</v>
      </c>
      <c r="K1071" s="121">
        <f t="shared" si="299"/>
        <v>268.16210098269136</v>
      </c>
      <c r="L1071" s="6"/>
      <c r="M1071">
        <v>16736.950171039451</v>
      </c>
      <c r="N1071">
        <v>33158.033962691166</v>
      </c>
      <c r="O1071" s="2">
        <f t="shared" si="295"/>
        <v>16.736950171039449</v>
      </c>
      <c r="P1071" s="2">
        <f t="shared" si="295"/>
        <v>33.158033962691164</v>
      </c>
      <c r="Q1071" s="2" t="s">
        <v>206</v>
      </c>
      <c r="R1071" s="2"/>
      <c r="S1071" s="2"/>
      <c r="T1071" s="2" t="s">
        <v>213</v>
      </c>
      <c r="U1071" s="122" t="s">
        <v>214</v>
      </c>
      <c r="V1071" s="2"/>
      <c r="W1071" s="2"/>
      <c r="X1071" s="2"/>
      <c r="Y1071" s="2"/>
      <c r="Z1071" s="2"/>
      <c r="AB1071" s="2"/>
      <c r="AC1071" s="2"/>
      <c r="AD1071" s="2"/>
      <c r="AE1071" s="2"/>
      <c r="AF1071" s="2"/>
      <c r="AG1071" s="2"/>
      <c r="AH1071" s="2"/>
      <c r="AI1071" s="2"/>
      <c r="AJ1071" s="2"/>
      <c r="AK1071" s="2"/>
      <c r="AL1071" s="2"/>
      <c r="AM1071" s="2"/>
    </row>
    <row r="1072" spans="1:39" ht="14.5" hidden="1" outlineLevel="1">
      <c r="A1072" s="23" t="s">
        <v>0</v>
      </c>
      <c r="B1072" s="121">
        <f>O1072</f>
        <v>41.310584636350015</v>
      </c>
      <c r="C1072" s="121">
        <f t="shared" ref="C1072:K1072" si="300">B1072+(C59-$B59)*$B$1077*0.6</f>
        <v>46.430601567406171</v>
      </c>
      <c r="D1072" s="121">
        <f t="shared" si="300"/>
        <v>61.128871301662514</v>
      </c>
      <c r="E1072" s="121">
        <f t="shared" si="300"/>
        <v>88.855854491192446</v>
      </c>
      <c r="F1072" s="121">
        <f t="shared" si="300"/>
        <v>132.87978843123076</v>
      </c>
      <c r="G1072" s="121">
        <f t="shared" si="300"/>
        <v>197.01441114187287</v>
      </c>
      <c r="H1072" s="121">
        <f t="shared" si="300"/>
        <v>286.02809541103721</v>
      </c>
      <c r="I1072" s="121">
        <f t="shared" si="300"/>
        <v>404.75127053510482</v>
      </c>
      <c r="J1072" s="121">
        <f t="shared" si="300"/>
        <v>557.4143006613491</v>
      </c>
      <c r="K1072" s="121">
        <f t="shared" si="300"/>
        <v>747.81455585289279</v>
      </c>
      <c r="L1072" s="6"/>
      <c r="M1072">
        <v>41310.584636350017</v>
      </c>
      <c r="N1072">
        <v>46419.368215999995</v>
      </c>
      <c r="O1072" s="2">
        <f t="shared" si="295"/>
        <v>41.310584636350015</v>
      </c>
      <c r="P1072" s="2">
        <f t="shared" si="295"/>
        <v>46.419368215999995</v>
      </c>
      <c r="Q1072" s="2"/>
      <c r="R1072" s="2"/>
      <c r="S1072" s="2"/>
      <c r="T1072" s="2" t="s">
        <v>215</v>
      </c>
      <c r="U1072" s="2" t="s">
        <v>216</v>
      </c>
      <c r="V1072" s="2"/>
      <c r="W1072" s="2"/>
      <c r="X1072" s="2"/>
      <c r="Y1072" s="2"/>
      <c r="Z1072" s="2"/>
      <c r="AB1072" s="2"/>
      <c r="AC1072" s="2"/>
      <c r="AD1072" s="2"/>
      <c r="AE1072" s="2"/>
      <c r="AF1072" s="2"/>
      <c r="AG1072" s="2"/>
      <c r="AH1072" s="2"/>
      <c r="AI1072" s="2"/>
      <c r="AJ1072" s="2"/>
      <c r="AK1072" s="2"/>
      <c r="AL1072" s="2"/>
      <c r="AM1072" s="2"/>
    </row>
    <row r="1073" spans="1:39" ht="14.5" hidden="1" outlineLevel="1">
      <c r="A1073" s="23" t="s">
        <v>1</v>
      </c>
      <c r="B1073" s="64">
        <f>[9]air!D42</f>
        <v>7.1936140336386982</v>
      </c>
      <c r="C1073" s="121">
        <f t="shared" ref="C1073:K1073" si="301">B1073+(C60-$B60)*$B$1077*0.6</f>
        <v>7.3875441182171695</v>
      </c>
      <c r="D1073" s="121">
        <f t="shared" si="301"/>
        <v>8.5221487288496451</v>
      </c>
      <c r="E1073" s="121">
        <f t="shared" si="301"/>
        <v>11.109047436184317</v>
      </c>
      <c r="F1073" s="121">
        <f t="shared" si="301"/>
        <v>15.446096279149067</v>
      </c>
      <c r="G1073" s="121">
        <f t="shared" si="301"/>
        <v>21.821485133062506</v>
      </c>
      <c r="H1073" s="121">
        <f t="shared" si="301"/>
        <v>30.498719676161905</v>
      </c>
      <c r="I1073" s="121">
        <f t="shared" si="301"/>
        <v>41.57491149616547</v>
      </c>
      <c r="J1073" s="121">
        <f t="shared" si="301"/>
        <v>55.295601503926108</v>
      </c>
      <c r="K1073" s="121">
        <f t="shared" si="301"/>
        <v>72.139297958493344</v>
      </c>
      <c r="L1073" s="6"/>
      <c r="M1073">
        <v>73279.540525627366</v>
      </c>
      <c r="N1073">
        <v>74702.38641464083</v>
      </c>
      <c r="O1073" s="2">
        <f t="shared" si="295"/>
        <v>73.279540525627368</v>
      </c>
      <c r="P1073" s="2">
        <f t="shared" si="295"/>
        <v>74.702386414640827</v>
      </c>
      <c r="Q1073" s="2" t="s">
        <v>204</v>
      </c>
      <c r="R1073" s="2"/>
      <c r="S1073" s="2"/>
      <c r="T1073" s="2"/>
      <c r="U1073" s="2"/>
      <c r="V1073" s="2"/>
      <c r="W1073" s="2"/>
      <c r="X1073" s="2"/>
      <c r="Y1073" s="2"/>
      <c r="Z1073" s="2"/>
      <c r="AB1073" s="2"/>
      <c r="AC1073" s="2"/>
      <c r="AD1073" s="2"/>
      <c r="AE1073" s="2"/>
      <c r="AF1073" s="2"/>
      <c r="AG1073" s="2"/>
      <c r="AH1073" s="2"/>
      <c r="AI1073" s="2"/>
      <c r="AJ1073" s="2"/>
      <c r="AK1073" s="2"/>
      <c r="AL1073" s="2"/>
      <c r="AM1073" s="2"/>
    </row>
    <row r="1074" spans="1:39" ht="14.5" hidden="1" outlineLevel="1">
      <c r="A1074" s="23" t="s">
        <v>7</v>
      </c>
      <c r="B1074" s="64">
        <f>[9]air!D43</f>
        <v>4.2116815231702986</v>
      </c>
      <c r="C1074" s="121">
        <f t="shared" ref="C1074:K1074" si="302">B1074+(C61-$B61)*$B$1077*0.6</f>
        <v>7.7835147889650838</v>
      </c>
      <c r="D1074" s="121">
        <f t="shared" si="302"/>
        <v>16.825458321471178</v>
      </c>
      <c r="E1074" s="121">
        <f t="shared" si="302"/>
        <v>32.917041866428008</v>
      </c>
      <c r="F1074" s="121">
        <f t="shared" si="302"/>
        <v>57.79662276066037</v>
      </c>
      <c r="G1074" s="121">
        <f t="shared" si="302"/>
        <v>91.825191503614619</v>
      </c>
      <c r="H1074" s="121">
        <f t="shared" si="302"/>
        <v>135.5891092307551</v>
      </c>
      <c r="I1074" s="121">
        <f t="shared" si="302"/>
        <v>189.1156810670447</v>
      </c>
      <c r="J1074" s="121">
        <f t="shared" si="302"/>
        <v>251.84233435857885</v>
      </c>
      <c r="K1074" s="121">
        <f t="shared" si="302"/>
        <v>323.69172363974735</v>
      </c>
      <c r="L1074" s="6"/>
      <c r="O1074" s="2">
        <f t="shared" si="295"/>
        <v>0</v>
      </c>
      <c r="P1074" s="2">
        <f t="shared" si="295"/>
        <v>0</v>
      </c>
      <c r="Q1074" s="2"/>
      <c r="R1074" s="2"/>
      <c r="S1074" s="2"/>
      <c r="T1074" s="2"/>
      <c r="U1074" s="2"/>
      <c r="V1074" s="2"/>
      <c r="W1074" s="2"/>
      <c r="X1074" s="2"/>
      <c r="Y1074" s="2"/>
      <c r="Z1074" s="2"/>
      <c r="AB1074" s="2"/>
      <c r="AC1074" s="2"/>
      <c r="AD1074" s="2"/>
      <c r="AE1074" s="2"/>
      <c r="AF1074" s="2"/>
      <c r="AG1074" s="2"/>
      <c r="AH1074" s="2"/>
      <c r="AI1074" s="2"/>
      <c r="AJ1074" s="2"/>
      <c r="AK1074" s="2"/>
      <c r="AL1074" s="2"/>
      <c r="AM1074" s="2"/>
    </row>
    <row r="1075" spans="1:39" ht="14.5" hidden="1" outlineLevel="1">
      <c r="A1075" s="23" t="s">
        <v>8</v>
      </c>
      <c r="B1075" s="64">
        <f>[9]air!D44</f>
        <v>3.2514843291201081</v>
      </c>
      <c r="C1075" s="121">
        <f t="shared" ref="C1075:K1075" si="303">B1075+(C62-$B62)*$B$1077*0.2</f>
        <v>7.1072142537216916</v>
      </c>
      <c r="D1075" s="121">
        <f t="shared" si="303"/>
        <v>17.770290270975629</v>
      </c>
      <c r="E1075" s="121">
        <f t="shared" si="303"/>
        <v>35.864640016140228</v>
      </c>
      <c r="F1075" s="121">
        <f t="shared" si="303"/>
        <v>61.374354716846909</v>
      </c>
      <c r="G1075" s="121">
        <f t="shared" si="303"/>
        <v>94.289063090894516</v>
      </c>
      <c r="H1075" s="121">
        <f t="shared" si="303"/>
        <v>135.42324522585886</v>
      </c>
      <c r="I1075" s="121">
        <f t="shared" si="303"/>
        <v>185.16086950257716</v>
      </c>
      <c r="J1075" s="121">
        <f t="shared" si="303"/>
        <v>242.907740303427</v>
      </c>
      <c r="K1075" s="121">
        <f t="shared" si="303"/>
        <v>307.2645367219281</v>
      </c>
      <c r="L1075" s="6"/>
      <c r="M1075">
        <v>2582.299938773187</v>
      </c>
      <c r="N1075">
        <v>3464.1661365498908</v>
      </c>
      <c r="O1075" s="2">
        <f t="shared" si="295"/>
        <v>2.5822999387731871</v>
      </c>
      <c r="P1075" s="2">
        <f t="shared" si="295"/>
        <v>3.4641661365498906</v>
      </c>
      <c r="Q1075" s="2"/>
      <c r="R1075" s="2"/>
      <c r="S1075" s="2"/>
      <c r="T1075" s="2"/>
      <c r="U1075" s="2"/>
      <c r="V1075" s="2"/>
      <c r="W1075" s="2"/>
      <c r="X1075" s="2"/>
      <c r="Y1075" s="2"/>
      <c r="Z1075" s="2"/>
      <c r="AB1075" s="2"/>
      <c r="AC1075" s="2"/>
      <c r="AD1075" s="2"/>
      <c r="AE1075" s="2"/>
      <c r="AF1075" s="2"/>
      <c r="AG1075" s="2"/>
      <c r="AH1075" s="2"/>
      <c r="AI1075" s="2"/>
      <c r="AJ1075" s="2"/>
      <c r="AK1075" s="2"/>
      <c r="AL1075" s="2"/>
      <c r="AM1075" s="2"/>
    </row>
    <row r="1076" spans="1:39" ht="14.5" hidden="1" outlineLevel="1">
      <c r="A1076" s="23" t="s">
        <v>89</v>
      </c>
      <c r="B1076" s="64">
        <f>SUM(B1066:B1075)</f>
        <v>181.36786109545932</v>
      </c>
      <c r="C1076" s="64">
        <f t="shared" ref="C1076:K1076" si="304">SUM(C1066:C1075)</f>
        <v>222.8638683006734</v>
      </c>
      <c r="D1076" s="64">
        <f t="shared" si="304"/>
        <v>327.05814997820693</v>
      </c>
      <c r="E1076" s="64">
        <f t="shared" si="304"/>
        <v>506.13284411915328</v>
      </c>
      <c r="F1076" s="64">
        <f t="shared" si="304"/>
        <v>771.32799105582831</v>
      </c>
      <c r="G1076" s="64">
        <f t="shared" si="304"/>
        <v>1133.991271914625</v>
      </c>
      <c r="H1076" s="64">
        <f t="shared" si="304"/>
        <v>1607.6684140111429</v>
      </c>
      <c r="I1076" s="64">
        <f t="shared" si="304"/>
        <v>2203.2942655234347</v>
      </c>
      <c r="J1076" s="64">
        <f t="shared" si="304"/>
        <v>2929.434396330787</v>
      </c>
      <c r="K1076" s="64">
        <f t="shared" si="304"/>
        <v>3793.3324138202702</v>
      </c>
      <c r="L1076" s="6"/>
      <c r="M1076">
        <v>182025.6270779699</v>
      </c>
      <c r="N1076">
        <v>220707.19506410795</v>
      </c>
      <c r="O1076" s="2">
        <f t="shared" si="295"/>
        <v>182.02562707796989</v>
      </c>
      <c r="P1076" s="2">
        <f t="shared" si="295"/>
        <v>220.70719506410794</v>
      </c>
      <c r="Q1076" s="2"/>
      <c r="R1076" s="2"/>
      <c r="S1076" s="2"/>
      <c r="T1076" s="2"/>
      <c r="U1076" s="2"/>
      <c r="V1076" s="2"/>
      <c r="W1076" s="2"/>
      <c r="X1076" s="2"/>
      <c r="Y1076" s="2"/>
      <c r="Z1076" s="2"/>
      <c r="AB1076" s="2"/>
      <c r="AC1076" s="2"/>
      <c r="AD1076" s="2"/>
      <c r="AE1076" s="2"/>
      <c r="AF1076" s="2"/>
      <c r="AG1076" s="2"/>
      <c r="AH1076" s="2"/>
      <c r="AI1076" s="2"/>
      <c r="AJ1076" s="2"/>
      <c r="AK1076" s="2"/>
      <c r="AL1076" s="2"/>
      <c r="AM1076" s="2"/>
    </row>
    <row r="1077" spans="1:39" hidden="1" outlineLevel="1">
      <c r="B1077">
        <f>B1076/B63</f>
        <v>2.7895880487314919</v>
      </c>
      <c r="C1077" t="s">
        <v>217</v>
      </c>
    </row>
    <row r="1078" spans="1:39" ht="14.5" hidden="1" outlineLevel="1">
      <c r="A1078" s="8" t="s">
        <v>83</v>
      </c>
    </row>
    <row r="1079" spans="1:39" ht="14.5" hidden="1" outlineLevel="1">
      <c r="A1079" s="22" t="s">
        <v>69</v>
      </c>
      <c r="B1079" s="44"/>
      <c r="C1079" s="44"/>
      <c r="D1079" s="44"/>
      <c r="E1079" s="44"/>
      <c r="F1079" s="44"/>
      <c r="G1079" s="44"/>
      <c r="H1079" s="44"/>
      <c r="I1079" s="44"/>
      <c r="J1079" s="44"/>
      <c r="K1079" s="44"/>
      <c r="N1079" s="36"/>
      <c r="O1079" s="36"/>
      <c r="R1079" s="2"/>
      <c r="S1079" s="2"/>
      <c r="T1079" s="2"/>
      <c r="U1079" s="2"/>
      <c r="V1079" s="2"/>
      <c r="W1079" s="2"/>
      <c r="X1079" s="2"/>
      <c r="Y1079" s="2"/>
      <c r="Z1079" s="2"/>
      <c r="AA1079" s="2"/>
      <c r="AB1079" s="2"/>
      <c r="AC1079" s="2"/>
    </row>
    <row r="1080" spans="1:39" ht="14.5" hidden="1" outlineLevel="1">
      <c r="A1080" s="22"/>
      <c r="B1080" s="72">
        <v>2010</v>
      </c>
      <c r="C1080" s="72">
        <v>2020</v>
      </c>
      <c r="D1080" s="72">
        <v>2030</v>
      </c>
      <c r="E1080" s="72">
        <v>2040</v>
      </c>
      <c r="F1080" s="72">
        <v>2050</v>
      </c>
      <c r="G1080" s="72">
        <v>2060</v>
      </c>
      <c r="H1080" s="72">
        <v>2070</v>
      </c>
      <c r="I1080" s="72">
        <v>2080</v>
      </c>
      <c r="J1080" s="72">
        <v>2090</v>
      </c>
      <c r="K1080" s="72">
        <v>2100</v>
      </c>
      <c r="N1080" s="36"/>
      <c r="O1080" s="36"/>
      <c r="R1080" s="2"/>
      <c r="S1080" s="2"/>
      <c r="T1080" s="2"/>
      <c r="U1080" s="2"/>
      <c r="V1080" s="2"/>
      <c r="W1080" s="2"/>
      <c r="X1080" s="2"/>
      <c r="Y1080" s="2"/>
      <c r="Z1080" s="2"/>
      <c r="AA1080" s="2"/>
      <c r="AB1080" s="2"/>
      <c r="AC1080" s="2"/>
    </row>
    <row r="1081" spans="1:39" ht="14.5" hidden="1" outlineLevel="1">
      <c r="A1081" s="78" t="s">
        <v>5</v>
      </c>
      <c r="B1081" s="44">
        <v>5.7253485631806136</v>
      </c>
      <c r="C1081" s="44">
        <v>5.1779026137179596</v>
      </c>
      <c r="D1081" s="44">
        <v>4.8266561724967598</v>
      </c>
      <c r="E1081" s="44">
        <v>4.4992367654387166</v>
      </c>
      <c r="F1081" s="44">
        <v>4.1940280699555128</v>
      </c>
      <c r="G1081" s="44">
        <v>3.9095234077683818</v>
      </c>
      <c r="H1081" s="44">
        <v>3.6443183071140073</v>
      </c>
      <c r="I1081" s="44">
        <v>3.3971035694980891</v>
      </c>
      <c r="J1081" s="44">
        <v>3.1666588067702603</v>
      </c>
      <c r="K1081" s="44">
        <v>2.9518464166157918</v>
      </c>
      <c r="N1081" s="36"/>
      <c r="O1081" s="36"/>
      <c r="R1081" s="2"/>
      <c r="S1081" s="2"/>
      <c r="T1081" s="2"/>
      <c r="U1081" s="2"/>
      <c r="V1081" s="2"/>
      <c r="W1081" s="2"/>
      <c r="X1081" s="2"/>
      <c r="Y1081" s="2"/>
      <c r="Z1081" s="2"/>
      <c r="AA1081" s="2"/>
      <c r="AB1081" s="2"/>
      <c r="AC1081" s="2"/>
    </row>
    <row r="1082" spans="1:39" ht="14.5" hidden="1" outlineLevel="1">
      <c r="A1082" s="78" t="s">
        <v>6</v>
      </c>
      <c r="B1082" s="44">
        <v>5.1739550334297126</v>
      </c>
      <c r="C1082" s="44">
        <v>4.4482066491194461</v>
      </c>
      <c r="D1082" s="44">
        <v>4.1464596152566751</v>
      </c>
      <c r="E1082" s="44">
        <v>3.8651817905892556</v>
      </c>
      <c r="F1082" s="44">
        <v>3.6029846328017276</v>
      </c>
      <c r="G1082" s="44">
        <v>3.3585737922630394</v>
      </c>
      <c r="H1082" s="44">
        <v>3.1307427224036326</v>
      </c>
      <c r="I1082" s="44">
        <v>2.9183667235368169</v>
      </c>
      <c r="J1082" s="44">
        <v>2.7203973907214518</v>
      </c>
      <c r="K1082" s="44">
        <v>2.5358574382575263</v>
      </c>
      <c r="N1082" s="36"/>
      <c r="O1082" s="36"/>
      <c r="R1082" s="2"/>
      <c r="S1082" s="2"/>
      <c r="T1082" s="2"/>
      <c r="U1082" s="2"/>
      <c r="V1082" s="2"/>
      <c r="W1082" s="2"/>
      <c r="X1082" s="2"/>
      <c r="Y1082" s="2"/>
      <c r="Z1082" s="2"/>
      <c r="AA1082" s="2"/>
      <c r="AB1082" s="2"/>
      <c r="AC1082" s="2"/>
    </row>
    <row r="1083" spans="1:39" ht="14.5" hidden="1" outlineLevel="1">
      <c r="A1083" s="78" t="s">
        <v>11</v>
      </c>
      <c r="B1083" s="44">
        <v>2.8018499316490377</v>
      </c>
      <c r="C1083" s="44">
        <v>2.5358557796367309</v>
      </c>
      <c r="D1083" s="44">
        <v>2.3662290304082334</v>
      </c>
      <c r="E1083" s="44">
        <v>2.2096264412029156</v>
      </c>
      <c r="F1083" s="44">
        <v>2.0633552635819719</v>
      </c>
      <c r="G1083" s="44">
        <v>1.9262271243078466</v>
      </c>
      <c r="H1083" s="44">
        <v>1.7982168890288575</v>
      </c>
      <c r="I1083" s="44">
        <v>1.6770584786519391</v>
      </c>
      <c r="J1083" s="44">
        <v>1.5640809511066629</v>
      </c>
      <c r="K1083" s="44">
        <v>1.4586876109214229</v>
      </c>
      <c r="N1083" s="36"/>
      <c r="O1083" s="36"/>
      <c r="R1083" s="2"/>
      <c r="S1083" s="2"/>
      <c r="T1083" s="2"/>
      <c r="U1083" s="2"/>
      <c r="V1083" s="2"/>
      <c r="W1083" s="2"/>
      <c r="X1083" s="2"/>
      <c r="Y1083" s="2"/>
      <c r="Z1083" s="2"/>
      <c r="AA1083" s="2"/>
      <c r="AB1083" s="2"/>
      <c r="AC1083" s="2"/>
    </row>
    <row r="1084" spans="1:39" ht="14.5" hidden="1" outlineLevel="1">
      <c r="A1084" s="78" t="s">
        <v>2</v>
      </c>
      <c r="B1084" s="44">
        <v>3.33803985877547</v>
      </c>
      <c r="C1084" s="44">
        <v>2.7274215969121829</v>
      </c>
      <c r="D1084" s="44">
        <v>2.542405152785328</v>
      </c>
      <c r="E1084" s="44">
        <v>2.3699394212568112</v>
      </c>
      <c r="F1084" s="44">
        <v>2.2091730164540446</v>
      </c>
      <c r="G1084" s="44">
        <v>2.0593123068270223</v>
      </c>
      <c r="H1084" s="44">
        <v>1.9196174973457309</v>
      </c>
      <c r="I1084" s="44">
        <v>1.7893989774642829</v>
      </c>
      <c r="J1084" s="44">
        <v>1.6680139168233146</v>
      </c>
      <c r="K1084" s="44">
        <v>1.554863091885158</v>
      </c>
      <c r="N1084" s="36"/>
      <c r="O1084" s="36"/>
      <c r="R1084" s="2"/>
      <c r="S1084" s="2"/>
      <c r="T1084" s="2"/>
      <c r="U1084" s="2"/>
      <c r="V1084" s="2"/>
      <c r="W1084" s="2"/>
      <c r="X1084" s="2"/>
      <c r="Y1084" s="2"/>
      <c r="Z1084" s="2"/>
      <c r="AA1084" s="2"/>
      <c r="AB1084" s="2"/>
      <c r="AC1084" s="2"/>
    </row>
    <row r="1085" spans="1:39" ht="14.5" hidden="1" outlineLevel="1">
      <c r="A1085" s="78" t="s">
        <v>3</v>
      </c>
      <c r="B1085" s="44">
        <v>5.7253485631806136</v>
      </c>
      <c r="C1085" s="44">
        <v>5.1779026137179596</v>
      </c>
      <c r="D1085" s="44">
        <v>4.8266561724967598</v>
      </c>
      <c r="E1085" s="44">
        <v>4.4992367654387166</v>
      </c>
      <c r="F1085" s="44">
        <v>4.1940280699555128</v>
      </c>
      <c r="G1085" s="44">
        <v>3.9095234077683818</v>
      </c>
      <c r="H1085" s="44">
        <v>3.6443183071140073</v>
      </c>
      <c r="I1085" s="44">
        <v>3.3971035694980891</v>
      </c>
      <c r="J1085" s="44">
        <v>3.1666588067702603</v>
      </c>
      <c r="K1085" s="44">
        <v>2.9518464166157918</v>
      </c>
      <c r="N1085" s="36"/>
      <c r="O1085" s="36"/>
      <c r="R1085" s="2"/>
      <c r="S1085" s="2"/>
      <c r="T1085" s="2"/>
      <c r="U1085" s="2"/>
      <c r="V1085" s="2"/>
      <c r="W1085" s="2"/>
      <c r="X1085" s="2"/>
      <c r="Y1085" s="2"/>
      <c r="Z1085" s="2"/>
      <c r="AA1085" s="2"/>
      <c r="AB1085" s="2"/>
      <c r="AC1085" s="2"/>
    </row>
    <row r="1086" spans="1:39" ht="14.5" hidden="1" outlineLevel="1">
      <c r="A1086" s="78" t="s">
        <v>4</v>
      </c>
      <c r="B1086" s="44">
        <v>5.7253485631806136</v>
      </c>
      <c r="C1086" s="44">
        <v>5.1779026137179596</v>
      </c>
      <c r="D1086" s="44">
        <v>4.8266561724967598</v>
      </c>
      <c r="E1086" s="44">
        <v>4.4992367654387166</v>
      </c>
      <c r="F1086" s="44">
        <v>4.1940280699555128</v>
      </c>
      <c r="G1086" s="44">
        <v>3.9095234077683818</v>
      </c>
      <c r="H1086" s="44">
        <v>3.6443183071140073</v>
      </c>
      <c r="I1086" s="44">
        <v>3.3971035694980891</v>
      </c>
      <c r="J1086" s="44">
        <v>3.1666588067702603</v>
      </c>
      <c r="K1086" s="44">
        <v>2.9518464166157918</v>
      </c>
      <c r="N1086" s="36"/>
      <c r="O1086" s="36"/>
      <c r="R1086" s="2"/>
      <c r="S1086" s="2"/>
      <c r="T1086" s="2"/>
      <c r="U1086" s="2"/>
      <c r="V1086" s="2"/>
      <c r="W1086" s="2"/>
      <c r="X1086" s="2"/>
      <c r="Y1086" s="2"/>
      <c r="Z1086" s="2"/>
      <c r="AA1086" s="2"/>
      <c r="AB1086" s="2"/>
      <c r="AC1086" s="2"/>
    </row>
    <row r="1087" spans="1:39" ht="14.5" hidden="1" outlineLevel="1">
      <c r="A1087" s="78" t="s">
        <v>0</v>
      </c>
      <c r="B1087" s="44">
        <v>4.0895346879861529</v>
      </c>
      <c r="C1087" s="44">
        <v>3.6985018669414003</v>
      </c>
      <c r="D1087" s="44">
        <v>3.4476115517834005</v>
      </c>
      <c r="E1087" s="44">
        <v>3.2137405467419415</v>
      </c>
      <c r="F1087" s="44">
        <v>2.9957343356825099</v>
      </c>
      <c r="G1087" s="44">
        <v>2.7925167198345591</v>
      </c>
      <c r="H1087" s="44">
        <v>2.6030845050814344</v>
      </c>
      <c r="I1087" s="44">
        <v>2.4265025496414929</v>
      </c>
      <c r="J1087" s="44">
        <v>2.2618991476930441</v>
      </c>
      <c r="K1087" s="44">
        <v>2.1084617261541378</v>
      </c>
      <c r="N1087" s="36"/>
      <c r="O1087" s="36"/>
      <c r="R1087" s="2"/>
      <c r="S1087" s="2"/>
      <c r="T1087" s="2"/>
      <c r="U1087" s="2"/>
      <c r="V1087" s="2"/>
      <c r="W1087" s="2"/>
      <c r="X1087" s="2"/>
      <c r="Y1087" s="2"/>
      <c r="Z1087" s="2"/>
      <c r="AA1087" s="2"/>
      <c r="AB1087" s="2"/>
      <c r="AC1087" s="2"/>
    </row>
    <row r="1088" spans="1:39" ht="14.5" hidden="1" outlineLevel="1">
      <c r="A1088" s="78" t="s">
        <v>1</v>
      </c>
      <c r="B1088" s="44">
        <v>3.2716277503889222</v>
      </c>
      <c r="C1088" s="44">
        <v>2.9588014935531199</v>
      </c>
      <c r="D1088" s="44">
        <v>2.75808924142672</v>
      </c>
      <c r="E1088" s="44">
        <v>2.5709924373935529</v>
      </c>
      <c r="F1088" s="44">
        <v>2.3965874685460076</v>
      </c>
      <c r="G1088" s="44">
        <v>2.2340133758676468</v>
      </c>
      <c r="H1088" s="44">
        <v>2.0824676040651471</v>
      </c>
      <c r="I1088" s="44">
        <v>1.9412020397131937</v>
      </c>
      <c r="J1088" s="44">
        <v>1.8095193181544345</v>
      </c>
      <c r="K1088" s="44">
        <v>1.6867693809233095</v>
      </c>
      <c r="N1088" s="36"/>
      <c r="O1088" s="36"/>
      <c r="R1088" s="2"/>
      <c r="S1088" s="2"/>
      <c r="T1088" s="2"/>
      <c r="U1088" s="2"/>
      <c r="V1088" s="2"/>
      <c r="W1088" s="2"/>
      <c r="X1088" s="2"/>
      <c r="Y1088" s="2"/>
      <c r="Z1088" s="2"/>
      <c r="AA1088" s="2"/>
      <c r="AB1088" s="2"/>
      <c r="AC1088" s="2"/>
    </row>
    <row r="1089" spans="1:27" ht="14.5" hidden="1" outlineLevel="1">
      <c r="A1089" s="78" t="s">
        <v>7</v>
      </c>
      <c r="B1089" s="44">
        <v>5.1739550334297126</v>
      </c>
      <c r="C1089" s="44">
        <v>4.4482066491194461</v>
      </c>
      <c r="D1089" s="44">
        <v>4.1464596152566751</v>
      </c>
      <c r="E1089" s="44">
        <v>3.8651817905892556</v>
      </c>
      <c r="F1089" s="44">
        <v>3.6029846328017276</v>
      </c>
      <c r="G1089" s="44">
        <v>3.3585737922630394</v>
      </c>
      <c r="H1089" s="44">
        <v>3.1307427224036326</v>
      </c>
      <c r="I1089" s="44">
        <v>2.9183667235368169</v>
      </c>
      <c r="J1089" s="44">
        <v>2.7203973907214518</v>
      </c>
      <c r="K1089" s="44">
        <v>2.5358574382575263</v>
      </c>
      <c r="N1089" s="36"/>
      <c r="O1089" s="36"/>
      <c r="R1089" s="2"/>
      <c r="S1089" s="2"/>
      <c r="T1089" s="2"/>
      <c r="U1089" s="2"/>
      <c r="V1089" s="2"/>
      <c r="W1089" s="2"/>
      <c r="X1089" s="2"/>
      <c r="Y1089" s="2"/>
      <c r="Z1089" s="2"/>
      <c r="AA1089" s="2"/>
    </row>
    <row r="1090" spans="1:27" ht="14.5" hidden="1" outlineLevel="1">
      <c r="A1090" s="78" t="s">
        <v>8</v>
      </c>
      <c r="B1090" s="44">
        <v>5.7253485631806136</v>
      </c>
      <c r="C1090" s="44">
        <v>5.1779026137179596</v>
      </c>
      <c r="D1090" s="44">
        <v>4.8266561724967598</v>
      </c>
      <c r="E1090" s="44">
        <v>4.4992367654387166</v>
      </c>
      <c r="F1090" s="44">
        <v>4.1940280699555128</v>
      </c>
      <c r="G1090" s="44">
        <v>3.9095234077683818</v>
      </c>
      <c r="H1090" s="44">
        <v>3.6443183071140073</v>
      </c>
      <c r="I1090" s="44">
        <v>3.3971035694980891</v>
      </c>
      <c r="J1090" s="44">
        <v>3.1666588067702603</v>
      </c>
      <c r="K1090" s="44">
        <v>2.9518464166157918</v>
      </c>
      <c r="N1090" s="36"/>
      <c r="O1090" s="36"/>
      <c r="R1090" s="2"/>
      <c r="S1090" s="2"/>
      <c r="T1090" s="2"/>
      <c r="U1090" s="2"/>
      <c r="V1090" s="2"/>
      <c r="W1090" s="2"/>
      <c r="X1090" s="2"/>
      <c r="Y1090" s="2"/>
      <c r="Z1090" s="2"/>
      <c r="AA1090" s="2"/>
    </row>
    <row r="1091" spans="1:27" collapsed="1"/>
    <row r="1092" spans="1:27">
      <c r="A1092" s="54" t="s">
        <v>219</v>
      </c>
      <c r="B1092" s="5"/>
      <c r="C1092" s="5"/>
      <c r="D1092" s="5"/>
      <c r="E1092" s="5"/>
      <c r="F1092" s="5"/>
      <c r="G1092" s="5"/>
      <c r="H1092" s="5"/>
      <c r="I1092" s="5"/>
      <c r="J1092" s="5"/>
      <c r="K1092" s="5"/>
    </row>
    <row r="1093" spans="1:27" ht="14.5">
      <c r="A1093" s="18" t="s">
        <v>41</v>
      </c>
      <c r="B1093" s="17"/>
      <c r="C1093" s="17"/>
      <c r="D1093" s="17"/>
      <c r="E1093" s="17"/>
      <c r="F1093" s="17"/>
      <c r="G1093" s="17"/>
      <c r="H1093" s="17"/>
      <c r="I1093" s="17"/>
      <c r="J1093" s="17"/>
      <c r="K1093" s="17"/>
    </row>
    <row r="1094" spans="1:27" ht="14.5">
      <c r="A1094" s="17"/>
      <c r="B1094" s="70">
        <v>2010</v>
      </c>
      <c r="C1094" s="70">
        <v>2020</v>
      </c>
      <c r="D1094" s="70">
        <v>2030</v>
      </c>
      <c r="E1094" s="70">
        <v>2040</v>
      </c>
      <c r="F1094" s="70">
        <v>2050</v>
      </c>
      <c r="G1094" s="70">
        <v>2060</v>
      </c>
      <c r="H1094" s="70">
        <v>2070</v>
      </c>
      <c r="I1094" s="70">
        <v>2080</v>
      </c>
      <c r="J1094" s="70">
        <v>2090</v>
      </c>
      <c r="K1094" s="70">
        <v>2100</v>
      </c>
      <c r="N1094" s="2"/>
      <c r="O1094" s="2"/>
      <c r="P1094" s="2"/>
      <c r="Q1094" s="2"/>
      <c r="R1094" s="2"/>
      <c r="S1094" s="2"/>
      <c r="T1094" s="2"/>
      <c r="U1094" s="2"/>
      <c r="V1094" s="2"/>
      <c r="W1094" s="2"/>
      <c r="X1094" s="2"/>
      <c r="Y1094" s="2"/>
    </row>
    <row r="1095" spans="1:27" ht="14.5">
      <c r="A1095" s="17" t="s">
        <v>5</v>
      </c>
      <c r="B1095" s="47">
        <f>B1081*B1066/1000</f>
        <v>1.2252245925206514E-2</v>
      </c>
      <c r="C1095" s="47">
        <f t="shared" ref="C1095:K1095" si="305">C1081*C1066/1000</f>
        <v>2.1827988089937463E-2</v>
      </c>
      <c r="D1095" s="47">
        <f t="shared" si="305"/>
        <v>4.8833269968292251E-2</v>
      </c>
      <c r="E1095" s="47">
        <f t="shared" si="305"/>
        <v>0.10306561286607002</v>
      </c>
      <c r="F1095" s="47">
        <f t="shared" si="305"/>
        <v>0.19502684950382823</v>
      </c>
      <c r="G1095" s="47">
        <f t="shared" si="305"/>
        <v>0.33296143739332895</v>
      </c>
      <c r="H1095" s="47">
        <f t="shared" si="305"/>
        <v>0.51980872669288902</v>
      </c>
      <c r="I1095" s="47">
        <f t="shared" si="305"/>
        <v>0.75265477641575429</v>
      </c>
      <c r="J1095" s="47">
        <f t="shared" si="305"/>
        <v>1.0301076674759007</v>
      </c>
      <c r="K1095" s="47">
        <f t="shared" si="305"/>
        <v>1.354316117792165</v>
      </c>
      <c r="N1095" s="2"/>
      <c r="O1095" s="2"/>
      <c r="P1095" s="2"/>
      <c r="Q1095" s="2"/>
      <c r="R1095" s="2"/>
      <c r="S1095" s="2"/>
      <c r="T1095" s="2"/>
      <c r="U1095" s="2"/>
      <c r="V1095" s="2"/>
      <c r="W1095" s="2"/>
      <c r="X1095" s="2"/>
      <c r="Y1095" s="2"/>
    </row>
    <row r="1096" spans="1:27" ht="14.5">
      <c r="A1096" s="17" t="s">
        <v>6</v>
      </c>
      <c r="B1096" s="47">
        <f t="shared" ref="B1096:K1104" si="306">B1082*B1067/1000</f>
        <v>0.32013456119608086</v>
      </c>
      <c r="C1096" s="47">
        <f t="shared" si="306"/>
        <v>0.31460409074906054</v>
      </c>
      <c r="D1096" s="47">
        <f t="shared" si="306"/>
        <v>0.36889382543486665</v>
      </c>
      <c r="E1096" s="47">
        <f t="shared" si="306"/>
        <v>0.44231074983355684</v>
      </c>
      <c r="F1096" s="47">
        <f t="shared" si="306"/>
        <v>0.52467001508584132</v>
      </c>
      <c r="G1096" s="47">
        <f t="shared" si="306"/>
        <v>0.60933358712036478</v>
      </c>
      <c r="H1096" s="47">
        <f t="shared" si="306"/>
        <v>0.69051859509298119</v>
      </c>
      <c r="I1096" s="47">
        <f t="shared" si="306"/>
        <v>0.76397389322655096</v>
      </c>
      <c r="J1096" s="47">
        <f t="shared" si="306"/>
        <v>0.82628925692545996</v>
      </c>
      <c r="K1096" s="47">
        <f t="shared" si="306"/>
        <v>0.8734584517332793</v>
      </c>
      <c r="N1096" s="2"/>
      <c r="O1096" s="2"/>
      <c r="P1096" s="2"/>
      <c r="Q1096" s="2"/>
      <c r="R1096" s="2"/>
      <c r="S1096" s="2"/>
      <c r="T1096" s="2"/>
      <c r="U1096" s="2"/>
      <c r="V1096" s="2"/>
      <c r="W1096" s="2"/>
      <c r="X1096" s="2"/>
      <c r="Y1096" s="2"/>
    </row>
    <row r="1097" spans="1:27" ht="14.5">
      <c r="A1097" s="17" t="s">
        <v>11</v>
      </c>
      <c r="B1097" s="47">
        <f t="shared" si="306"/>
        <v>0.10159748829076699</v>
      </c>
      <c r="C1097" s="47">
        <f t="shared" si="306"/>
        <v>0.11094377793152355</v>
      </c>
      <c r="D1097" s="47">
        <f t="shared" si="306"/>
        <v>0.15313989058037347</v>
      </c>
      <c r="E1097" s="47">
        <f t="shared" si="306"/>
        <v>0.22622910686439382</v>
      </c>
      <c r="F1097" s="47">
        <f t="shared" si="306"/>
        <v>0.32804741286519595</v>
      </c>
      <c r="G1097" s="47">
        <f t="shared" si="306"/>
        <v>0.45721608013445453</v>
      </c>
      <c r="H1097" s="47">
        <f t="shared" si="306"/>
        <v>0.6122937476470286</v>
      </c>
      <c r="I1097" s="47">
        <f t="shared" si="306"/>
        <v>0.7895117508257975</v>
      </c>
      <c r="J1097" s="47">
        <f t="shared" si="306"/>
        <v>0.98667726768640229</v>
      </c>
      <c r="K1097" s="47">
        <f t="shared" si="306"/>
        <v>1.2015217227470945</v>
      </c>
      <c r="N1097" s="2"/>
      <c r="O1097" s="2"/>
      <c r="P1097" s="2"/>
      <c r="Q1097" s="2"/>
      <c r="R1097" s="2"/>
      <c r="S1097" s="2"/>
      <c r="T1097" s="2"/>
      <c r="U1097" s="2"/>
      <c r="V1097" s="2"/>
      <c r="W1097" s="2"/>
      <c r="X1097" s="2"/>
      <c r="Y1097" s="2"/>
    </row>
    <row r="1098" spans="1:27" ht="14.5">
      <c r="A1098" s="17" t="s">
        <v>2</v>
      </c>
      <c r="B1098" s="47">
        <f t="shared" si="306"/>
        <v>1.0866916697996637E-2</v>
      </c>
      <c r="C1098" s="47">
        <f t="shared" si="306"/>
        <v>1.835661752783501E-2</v>
      </c>
      <c r="D1098" s="47">
        <f t="shared" si="306"/>
        <v>3.5514095468639179E-2</v>
      </c>
      <c r="E1098" s="47">
        <f t="shared" si="306"/>
        <v>5.68561780466567E-2</v>
      </c>
      <c r="F1098" s="47">
        <f t="shared" si="306"/>
        <v>8.0123394904338424E-2</v>
      </c>
      <c r="G1098" s="47">
        <f t="shared" si="306"/>
        <v>0.10564907686222968</v>
      </c>
      <c r="H1098" s="47">
        <f t="shared" si="306"/>
        <v>0.13385063996914201</v>
      </c>
      <c r="I1098" s="47">
        <f t="shared" si="306"/>
        <v>0.16406733495724515</v>
      </c>
      <c r="J1098" s="47">
        <f t="shared" si="306"/>
        <v>0.19516269608227133</v>
      </c>
      <c r="K1098" s="47">
        <f t="shared" si="306"/>
        <v>0.22601524728041691</v>
      </c>
      <c r="N1098" s="2"/>
      <c r="O1098" s="2"/>
      <c r="P1098" s="2"/>
      <c r="Q1098" s="2"/>
      <c r="R1098" s="2"/>
      <c r="S1098" s="2"/>
      <c r="T1098" s="2"/>
      <c r="U1098" s="2"/>
      <c r="V1098" s="2"/>
      <c r="W1098" s="2"/>
      <c r="X1098" s="2"/>
      <c r="Y1098" s="2"/>
    </row>
    <row r="1099" spans="1:27" ht="14.5">
      <c r="A1099" s="17" t="s">
        <v>3</v>
      </c>
      <c r="B1099" s="47">
        <f t="shared" si="306"/>
        <v>2.9388002095887572E-2</v>
      </c>
      <c r="C1099" s="47">
        <f t="shared" si="306"/>
        <v>4.859056217917599E-2</v>
      </c>
      <c r="D1099" s="47">
        <f t="shared" si="306"/>
        <v>9.1992237366194954E-2</v>
      </c>
      <c r="E1099" s="47">
        <f t="shared" si="306"/>
        <v>0.15981416456280689</v>
      </c>
      <c r="F1099" s="47">
        <f t="shared" si="306"/>
        <v>0.25083238510197409</v>
      </c>
      <c r="G1099" s="47">
        <f t="shared" si="306"/>
        <v>0.35915735710135349</v>
      </c>
      <c r="H1099" s="47">
        <f t="shared" si="306"/>
        <v>0.48121823680953685</v>
      </c>
      <c r="I1099" s="47">
        <f t="shared" si="306"/>
        <v>0.61445437808306391</v>
      </c>
      <c r="J1099" s="47">
        <f t="shared" si="306"/>
        <v>0.75379625610995804</v>
      </c>
      <c r="K1099" s="47">
        <f t="shared" si="306"/>
        <v>0.89132001331408628</v>
      </c>
      <c r="N1099" s="2"/>
      <c r="O1099" s="2"/>
      <c r="P1099" s="2"/>
      <c r="Q1099" s="2"/>
      <c r="R1099" s="2"/>
      <c r="S1099" s="2"/>
      <c r="T1099" s="2"/>
      <c r="U1099" s="2"/>
      <c r="V1099" s="2"/>
      <c r="W1099" s="2"/>
      <c r="X1099" s="2"/>
      <c r="Y1099" s="2"/>
    </row>
    <row r="1100" spans="1:27" ht="14.5">
      <c r="A1100" s="17" t="s">
        <v>4</v>
      </c>
      <c r="B1100" s="47">
        <f t="shared" si="306"/>
        <v>9.5824873613786235E-2</v>
      </c>
      <c r="C1100" s="47">
        <f t="shared" si="306"/>
        <v>0.10018565459316592</v>
      </c>
      <c r="D1100" s="47">
        <f t="shared" si="306"/>
        <v>0.12540194739650251</v>
      </c>
      <c r="E1100" s="47">
        <f t="shared" si="306"/>
        <v>0.17164582162208086</v>
      </c>
      <c r="F1100" s="47">
        <f t="shared" si="306"/>
        <v>0.23757576761625676</v>
      </c>
      <c r="G1100" s="47">
        <f t="shared" si="306"/>
        <v>0.32024528674101066</v>
      </c>
      <c r="H1100" s="47">
        <f t="shared" si="306"/>
        <v>0.41785319078312694</v>
      </c>
      <c r="I1100" s="47">
        <f t="shared" si="306"/>
        <v>0.53000316506539102</v>
      </c>
      <c r="J1100" s="47">
        <f t="shared" si="306"/>
        <v>0.65568297680371712</v>
      </c>
      <c r="K1100" s="47">
        <f t="shared" si="306"/>
        <v>0.79157333685791953</v>
      </c>
      <c r="N1100" s="2"/>
      <c r="O1100" s="2"/>
      <c r="P1100" s="2"/>
      <c r="Q1100" s="2"/>
      <c r="R1100" s="2"/>
      <c r="S1100" s="2"/>
      <c r="T1100" s="2"/>
      <c r="U1100" s="2"/>
      <c r="V1100" s="2"/>
      <c r="W1100" s="2"/>
      <c r="X1100" s="2"/>
      <c r="Y1100" s="2"/>
    </row>
    <row r="1101" spans="1:27" ht="14.5">
      <c r="A1101" s="17" t="s">
        <v>0</v>
      </c>
      <c r="B1101" s="47">
        <f t="shared" si="306"/>
        <v>0.16894106885134122</v>
      </c>
      <c r="C1101" s="47">
        <f t="shared" si="306"/>
        <v>0.17172366658026403</v>
      </c>
      <c r="D1101" s="47">
        <f t="shared" si="306"/>
        <v>0.21074860284709249</v>
      </c>
      <c r="E1101" s="47">
        <f t="shared" si="306"/>
        <v>0.28555966239374719</v>
      </c>
      <c r="F1101" s="47">
        <f t="shared" si="306"/>
        <v>0.39807254472166559</v>
      </c>
      <c r="G1101" s="47">
        <f t="shared" si="306"/>
        <v>0.55016603716204004</v>
      </c>
      <c r="H1101" s="47">
        <f t="shared" si="306"/>
        <v>0.74455530318242502</v>
      </c>
      <c r="I1101" s="47">
        <f t="shared" si="306"/>
        <v>0.98212998992406553</v>
      </c>
      <c r="J1101" s="47">
        <f t="shared" si="306"/>
        <v>1.2608149315778199</v>
      </c>
      <c r="K1101" s="47">
        <f t="shared" si="306"/>
        <v>1.5767383692767802</v>
      </c>
      <c r="N1101" s="2"/>
      <c r="O1101" s="2"/>
      <c r="P1101" s="2"/>
      <c r="Q1101" s="2"/>
      <c r="R1101" s="2"/>
      <c r="S1101" s="2"/>
      <c r="T1101" s="2"/>
      <c r="U1101" s="2"/>
      <c r="V1101" s="2"/>
      <c r="W1101" s="2"/>
      <c r="X1101" s="2"/>
      <c r="Y1101" s="2"/>
    </row>
    <row r="1102" spans="1:27" ht="14.5">
      <c r="A1102" s="17" t="s">
        <v>1</v>
      </c>
      <c r="B1102" s="47">
        <f t="shared" si="306"/>
        <v>2.3534827298039556E-2</v>
      </c>
      <c r="C1102" s="47">
        <f t="shared" si="306"/>
        <v>2.1858276570670528E-2</v>
      </c>
      <c r="D1102" s="47">
        <f t="shared" si="306"/>
        <v>2.3504846722878604E-2</v>
      </c>
      <c r="E1102" s="47">
        <f t="shared" si="306"/>
        <v>2.8561276945076118E-2</v>
      </c>
      <c r="F1102" s="47">
        <f t="shared" si="306"/>
        <v>3.7017920780563769E-2</v>
      </c>
      <c r="G1102" s="47">
        <f t="shared" si="306"/>
        <v>4.8749489668558639E-2</v>
      </c>
      <c r="H1102" s="47">
        <f t="shared" si="306"/>
        <v>6.3512595691071441E-2</v>
      </c>
      <c r="I1102" s="47">
        <f t="shared" si="306"/>
        <v>8.0705302997251926E-2</v>
      </c>
      <c r="J1102" s="47">
        <f t="shared" si="306"/>
        <v>0.10005845913032368</v>
      </c>
      <c r="K1102" s="47">
        <f t="shared" si="306"/>
        <v>0.12168235895768999</v>
      </c>
      <c r="N1102" s="2"/>
      <c r="O1102" s="2"/>
      <c r="P1102" s="2"/>
      <c r="Q1102" s="2"/>
      <c r="R1102" s="2"/>
      <c r="S1102" s="2"/>
      <c r="T1102" s="2"/>
      <c r="U1102" s="2"/>
      <c r="V1102" s="2"/>
      <c r="W1102" s="2"/>
      <c r="X1102" s="2"/>
      <c r="Y1102" s="2"/>
    </row>
    <row r="1103" spans="1:27" ht="14.5">
      <c r="A1103" s="17" t="s">
        <v>7</v>
      </c>
      <c r="B1103" s="47">
        <f t="shared" si="306"/>
        <v>2.1791050816009884E-2</v>
      </c>
      <c r="C1103" s="47">
        <f t="shared" si="306"/>
        <v>3.4622682237794029E-2</v>
      </c>
      <c r="D1103" s="47">
        <f t="shared" si="306"/>
        <v>6.9766083438164594E-2</v>
      </c>
      <c r="E1103" s="47">
        <f t="shared" si="306"/>
        <v>0.1272303508221817</v>
      </c>
      <c r="F1103" s="47">
        <f t="shared" si="306"/>
        <v>0.20824034363449789</v>
      </c>
      <c r="G1103" s="47">
        <f t="shared" si="306"/>
        <v>0.30840168165357479</v>
      </c>
      <c r="H1103" s="47">
        <f t="shared" si="306"/>
        <v>0.42449461696137775</v>
      </c>
      <c r="I1103" s="47">
        <f t="shared" si="306"/>
        <v>0.55190891052506497</v>
      </c>
      <c r="J1103" s="47">
        <f t="shared" si="306"/>
        <v>0.6851112292622773</v>
      </c>
      <c r="K1103" s="47">
        <f t="shared" si="306"/>
        <v>0.82083606509425278</v>
      </c>
      <c r="N1103" s="2"/>
      <c r="O1103" s="2"/>
      <c r="P1103" s="2"/>
      <c r="Q1103" s="2"/>
      <c r="R1103" s="2"/>
      <c r="S1103" s="2"/>
      <c r="T1103" s="2"/>
      <c r="U1103" s="2"/>
      <c r="V1103" s="2"/>
      <c r="W1103" s="2"/>
      <c r="X1103" s="2"/>
      <c r="Y1103" s="2"/>
    </row>
    <row r="1104" spans="1:27" ht="14.5">
      <c r="A1104" s="17" t="s">
        <v>8</v>
      </c>
      <c r="B1104" s="47">
        <f t="shared" si="306"/>
        <v>1.8615881131932091E-2</v>
      </c>
      <c r="C1104" s="47">
        <f t="shared" si="306"/>
        <v>3.6800463260599089E-2</v>
      </c>
      <c r="D1104" s="47">
        <f t="shared" si="306"/>
        <v>8.5771081223463636E-2</v>
      </c>
      <c r="E1104" s="47">
        <f t="shared" si="306"/>
        <v>0.16136350693984272</v>
      </c>
      <c r="F1104" s="47">
        <f t="shared" si="306"/>
        <v>0.25740576645786245</v>
      </c>
      <c r="G1104" s="47">
        <f t="shared" si="306"/>
        <v>0.36862529925040188</v>
      </c>
      <c r="H1104" s="47">
        <f t="shared" si="306"/>
        <v>0.49352541178538706</v>
      </c>
      <c r="I1104" s="47">
        <f t="shared" si="306"/>
        <v>0.62901065071857476</v>
      </c>
      <c r="J1104" s="47">
        <f t="shared" si="306"/>
        <v>0.7692059350645104</v>
      </c>
      <c r="K1104" s="47">
        <f t="shared" si="306"/>
        <v>0.90699772167573489</v>
      </c>
      <c r="N1104" s="2"/>
      <c r="O1104" s="2"/>
      <c r="P1104" s="2"/>
      <c r="Q1104" s="2"/>
      <c r="R1104" s="2"/>
      <c r="S1104" s="2"/>
      <c r="T1104" s="2"/>
      <c r="U1104" s="2"/>
      <c r="V1104" s="2"/>
      <c r="W1104" s="2"/>
    </row>
    <row r="1105" spans="1:23" ht="14.5">
      <c r="A1105" s="17" t="s">
        <v>89</v>
      </c>
      <c r="B1105" s="47">
        <f>SUM(B1095:B1104)</f>
        <v>0.80294691591704748</v>
      </c>
      <c r="C1105" s="47">
        <f t="shared" ref="C1105:K1105" si="307">SUM(C1095:C1104)</f>
        <v>0.8795137797200262</v>
      </c>
      <c r="D1105" s="47">
        <f t="shared" si="307"/>
        <v>1.2135658804464682</v>
      </c>
      <c r="E1105" s="47">
        <f t="shared" si="307"/>
        <v>1.7626364308964126</v>
      </c>
      <c r="F1105" s="47">
        <f t="shared" si="307"/>
        <v>2.5170124006720243</v>
      </c>
      <c r="G1105" s="47">
        <f t="shared" si="307"/>
        <v>3.4605053330873177</v>
      </c>
      <c r="H1105" s="47">
        <f t="shared" si="307"/>
        <v>4.5816310646149665</v>
      </c>
      <c r="I1105" s="47">
        <f t="shared" si="307"/>
        <v>5.8584201527387609</v>
      </c>
      <c r="J1105" s="47">
        <f t="shared" si="307"/>
        <v>7.2629066761186412</v>
      </c>
      <c r="K1105" s="47">
        <f t="shared" si="307"/>
        <v>8.7644594047294202</v>
      </c>
      <c r="N1105" s="2"/>
      <c r="O1105" s="2"/>
      <c r="P1105" s="2"/>
      <c r="Q1105" s="2"/>
      <c r="R1105" s="2"/>
      <c r="S1105" s="2"/>
      <c r="T1105" s="2"/>
      <c r="U1105" s="2"/>
      <c r="V1105" s="2"/>
      <c r="W1105" s="2"/>
    </row>
    <row r="1107" spans="1:23">
      <c r="A1107" s="54" t="s">
        <v>220</v>
      </c>
    </row>
    <row r="1108" spans="1:23" ht="14.5">
      <c r="A1108" s="129" t="s">
        <v>291</v>
      </c>
      <c r="B1108" s="138"/>
      <c r="C1108" s="129"/>
      <c r="D1108" s="138"/>
      <c r="E1108" s="138"/>
      <c r="F1108" s="138"/>
      <c r="G1108" s="138"/>
      <c r="H1108" s="138"/>
      <c r="I1108" s="138"/>
      <c r="J1108" s="138"/>
      <c r="K1108" s="139"/>
      <c r="M1108" t="s">
        <v>221</v>
      </c>
    </row>
    <row r="1109" spans="1:23" ht="14.5">
      <c r="A1109" s="129"/>
      <c r="B1109" s="140">
        <v>2010</v>
      </c>
      <c r="C1109" s="140">
        <v>2020</v>
      </c>
      <c r="D1109" s="140">
        <v>2030</v>
      </c>
      <c r="E1109" s="140">
        <v>2040</v>
      </c>
      <c r="F1109" s="140">
        <v>2050</v>
      </c>
      <c r="G1109" s="140">
        <v>2060</v>
      </c>
      <c r="H1109" s="140">
        <v>2070</v>
      </c>
      <c r="I1109" s="140">
        <v>2080</v>
      </c>
      <c r="J1109" s="140">
        <v>2090</v>
      </c>
      <c r="K1109" s="140">
        <v>2100</v>
      </c>
      <c r="M1109">
        <f>C1076/'[7]Number of aircrafts'!$K$29</f>
        <v>0.12381326016704078</v>
      </c>
      <c r="N1109" t="s">
        <v>222</v>
      </c>
    </row>
    <row r="1110" spans="1:23" ht="14.5">
      <c r="A1110" s="129" t="s">
        <v>5</v>
      </c>
      <c r="B1110" s="140">
        <f>ROUND(B1066/$M$1109,0)</f>
        <v>17</v>
      </c>
      <c r="C1110" s="140">
        <f t="shared" ref="C1110:K1110" si="308">ROUND(C1066/$M$1109,0)</f>
        <v>34</v>
      </c>
      <c r="D1110" s="140">
        <f t="shared" si="308"/>
        <v>82</v>
      </c>
      <c r="E1110" s="140">
        <f t="shared" si="308"/>
        <v>185</v>
      </c>
      <c r="F1110" s="140">
        <f t="shared" si="308"/>
        <v>376</v>
      </c>
      <c r="G1110" s="140">
        <f t="shared" si="308"/>
        <v>688</v>
      </c>
      <c r="H1110" s="140">
        <f t="shared" si="308"/>
        <v>1152</v>
      </c>
      <c r="I1110" s="140">
        <f t="shared" si="308"/>
        <v>1789</v>
      </c>
      <c r="J1110" s="140">
        <f t="shared" si="308"/>
        <v>2627</v>
      </c>
      <c r="K1110" s="140">
        <f t="shared" si="308"/>
        <v>3706</v>
      </c>
      <c r="M1110" t="s">
        <v>223</v>
      </c>
    </row>
    <row r="1111" spans="1:23" ht="14.5">
      <c r="A1111" s="129" t="s">
        <v>6</v>
      </c>
      <c r="B1111" s="140">
        <f t="shared" ref="B1111:K1119" si="309">ROUND(B1067/$M$1109,0)</f>
        <v>500</v>
      </c>
      <c r="C1111" s="140">
        <f t="shared" si="309"/>
        <v>571</v>
      </c>
      <c r="D1111" s="140">
        <f t="shared" si="309"/>
        <v>719</v>
      </c>
      <c r="E1111" s="140">
        <f t="shared" si="309"/>
        <v>924</v>
      </c>
      <c r="F1111" s="140">
        <f t="shared" si="309"/>
        <v>1176</v>
      </c>
      <c r="G1111" s="140">
        <f t="shared" si="309"/>
        <v>1465</v>
      </c>
      <c r="H1111" s="140">
        <f t="shared" si="309"/>
        <v>1781</v>
      </c>
      <c r="I1111" s="140">
        <f t="shared" si="309"/>
        <v>2114</v>
      </c>
      <c r="J1111" s="140">
        <f t="shared" si="309"/>
        <v>2453</v>
      </c>
      <c r="K1111" s="140">
        <f t="shared" si="309"/>
        <v>2782</v>
      </c>
    </row>
    <row r="1112" spans="1:23" ht="14.5">
      <c r="A1112" s="129" t="s">
        <v>11</v>
      </c>
      <c r="B1112" s="140">
        <f t="shared" si="309"/>
        <v>293</v>
      </c>
      <c r="C1112" s="140">
        <f t="shared" si="309"/>
        <v>353</v>
      </c>
      <c r="D1112" s="140">
        <f t="shared" si="309"/>
        <v>523</v>
      </c>
      <c r="E1112" s="140">
        <f t="shared" si="309"/>
        <v>827</v>
      </c>
      <c r="F1112" s="140">
        <f t="shared" si="309"/>
        <v>1284</v>
      </c>
      <c r="G1112" s="140">
        <f t="shared" si="309"/>
        <v>1917</v>
      </c>
      <c r="H1112" s="140">
        <f t="shared" si="309"/>
        <v>2750</v>
      </c>
      <c r="I1112" s="140">
        <f t="shared" si="309"/>
        <v>3802</v>
      </c>
      <c r="J1112" s="140">
        <f t="shared" si="309"/>
        <v>5095</v>
      </c>
      <c r="K1112" s="140">
        <f t="shared" si="309"/>
        <v>6653</v>
      </c>
    </row>
    <row r="1113" spans="1:23" ht="14.5">
      <c r="A1113" s="129" t="s">
        <v>2</v>
      </c>
      <c r="B1113" s="140">
        <f t="shared" si="309"/>
        <v>26</v>
      </c>
      <c r="C1113" s="140">
        <f t="shared" si="309"/>
        <v>54</v>
      </c>
      <c r="D1113" s="140">
        <f t="shared" si="309"/>
        <v>113</v>
      </c>
      <c r="E1113" s="140">
        <f t="shared" si="309"/>
        <v>194</v>
      </c>
      <c r="F1113" s="140">
        <f t="shared" si="309"/>
        <v>293</v>
      </c>
      <c r="G1113" s="140">
        <f t="shared" si="309"/>
        <v>414</v>
      </c>
      <c r="H1113" s="140">
        <f t="shared" si="309"/>
        <v>563</v>
      </c>
      <c r="I1113" s="140">
        <f t="shared" si="309"/>
        <v>741</v>
      </c>
      <c r="J1113" s="140">
        <f t="shared" si="309"/>
        <v>945</v>
      </c>
      <c r="K1113" s="140">
        <f t="shared" si="309"/>
        <v>1174</v>
      </c>
    </row>
    <row r="1114" spans="1:23" ht="14.5">
      <c r="A1114" s="129" t="s">
        <v>3</v>
      </c>
      <c r="B1114" s="140">
        <f t="shared" si="309"/>
        <v>41</v>
      </c>
      <c r="C1114" s="140">
        <f t="shared" si="309"/>
        <v>76</v>
      </c>
      <c r="D1114" s="140">
        <f t="shared" si="309"/>
        <v>154</v>
      </c>
      <c r="E1114" s="140">
        <f t="shared" si="309"/>
        <v>287</v>
      </c>
      <c r="F1114" s="140">
        <f t="shared" si="309"/>
        <v>483</v>
      </c>
      <c r="G1114" s="140">
        <f t="shared" si="309"/>
        <v>742</v>
      </c>
      <c r="H1114" s="140">
        <f t="shared" si="309"/>
        <v>1066</v>
      </c>
      <c r="I1114" s="140">
        <f t="shared" si="309"/>
        <v>1461</v>
      </c>
      <c r="J1114" s="140">
        <f t="shared" si="309"/>
        <v>1923</v>
      </c>
      <c r="K1114" s="140">
        <f t="shared" si="309"/>
        <v>2439</v>
      </c>
    </row>
    <row r="1115" spans="1:23" ht="14.5">
      <c r="A1115" s="129" t="s">
        <v>4</v>
      </c>
      <c r="B1115" s="140">
        <f t="shared" si="309"/>
        <v>135</v>
      </c>
      <c r="C1115" s="140">
        <f t="shared" si="309"/>
        <v>156</v>
      </c>
      <c r="D1115" s="140">
        <f t="shared" si="309"/>
        <v>210</v>
      </c>
      <c r="E1115" s="140">
        <f t="shared" si="309"/>
        <v>308</v>
      </c>
      <c r="F1115" s="140">
        <f t="shared" si="309"/>
        <v>458</v>
      </c>
      <c r="G1115" s="140">
        <f t="shared" si="309"/>
        <v>662</v>
      </c>
      <c r="H1115" s="140">
        <f t="shared" si="309"/>
        <v>926</v>
      </c>
      <c r="I1115" s="140">
        <f t="shared" si="309"/>
        <v>1260</v>
      </c>
      <c r="J1115" s="140">
        <f t="shared" si="309"/>
        <v>1672</v>
      </c>
      <c r="K1115" s="140">
        <f t="shared" si="309"/>
        <v>2166</v>
      </c>
    </row>
    <row r="1116" spans="1:23" ht="14.5">
      <c r="A1116" s="129" t="s">
        <v>0</v>
      </c>
      <c r="B1116" s="140">
        <f t="shared" si="309"/>
        <v>334</v>
      </c>
      <c r="C1116" s="140">
        <f t="shared" si="309"/>
        <v>375</v>
      </c>
      <c r="D1116" s="140">
        <f t="shared" si="309"/>
        <v>494</v>
      </c>
      <c r="E1116" s="140">
        <f t="shared" si="309"/>
        <v>718</v>
      </c>
      <c r="F1116" s="140">
        <f t="shared" si="309"/>
        <v>1073</v>
      </c>
      <c r="G1116" s="140">
        <f t="shared" si="309"/>
        <v>1591</v>
      </c>
      <c r="H1116" s="140">
        <f t="shared" si="309"/>
        <v>2310</v>
      </c>
      <c r="I1116" s="140">
        <f t="shared" si="309"/>
        <v>3269</v>
      </c>
      <c r="J1116" s="140">
        <f t="shared" si="309"/>
        <v>4502</v>
      </c>
      <c r="K1116" s="140">
        <f t="shared" si="309"/>
        <v>6040</v>
      </c>
    </row>
    <row r="1117" spans="1:23" ht="14.5">
      <c r="A1117" s="129" t="s">
        <v>1</v>
      </c>
      <c r="B1117" s="140">
        <f t="shared" si="309"/>
        <v>58</v>
      </c>
      <c r="C1117" s="140">
        <f t="shared" si="309"/>
        <v>60</v>
      </c>
      <c r="D1117" s="140">
        <f t="shared" si="309"/>
        <v>69</v>
      </c>
      <c r="E1117" s="140">
        <f t="shared" si="309"/>
        <v>90</v>
      </c>
      <c r="F1117" s="140">
        <f t="shared" si="309"/>
        <v>125</v>
      </c>
      <c r="G1117" s="140">
        <f t="shared" si="309"/>
        <v>176</v>
      </c>
      <c r="H1117" s="140">
        <f t="shared" si="309"/>
        <v>246</v>
      </c>
      <c r="I1117" s="140">
        <f t="shared" si="309"/>
        <v>336</v>
      </c>
      <c r="J1117" s="140">
        <f t="shared" si="309"/>
        <v>447</v>
      </c>
      <c r="K1117" s="140">
        <f t="shared" si="309"/>
        <v>583</v>
      </c>
    </row>
    <row r="1118" spans="1:23" ht="14.5">
      <c r="A1118" s="129" t="s">
        <v>7</v>
      </c>
      <c r="B1118" s="140">
        <f t="shared" si="309"/>
        <v>34</v>
      </c>
      <c r="C1118" s="140">
        <f t="shared" si="309"/>
        <v>63</v>
      </c>
      <c r="D1118" s="140">
        <f t="shared" si="309"/>
        <v>136</v>
      </c>
      <c r="E1118" s="140">
        <f t="shared" si="309"/>
        <v>266</v>
      </c>
      <c r="F1118" s="140">
        <f t="shared" si="309"/>
        <v>467</v>
      </c>
      <c r="G1118" s="140">
        <f t="shared" si="309"/>
        <v>742</v>
      </c>
      <c r="H1118" s="140">
        <f t="shared" si="309"/>
        <v>1095</v>
      </c>
      <c r="I1118" s="140">
        <f t="shared" si="309"/>
        <v>1527</v>
      </c>
      <c r="J1118" s="140">
        <f t="shared" si="309"/>
        <v>2034</v>
      </c>
      <c r="K1118" s="140">
        <f t="shared" si="309"/>
        <v>2614</v>
      </c>
    </row>
    <row r="1119" spans="1:23" ht="14.5">
      <c r="A1119" s="129" t="s">
        <v>8</v>
      </c>
      <c r="B1119" s="140">
        <f t="shared" si="309"/>
        <v>26</v>
      </c>
      <c r="C1119" s="140">
        <f t="shared" si="309"/>
        <v>57</v>
      </c>
      <c r="D1119" s="140">
        <f t="shared" si="309"/>
        <v>144</v>
      </c>
      <c r="E1119" s="140">
        <f t="shared" si="309"/>
        <v>290</v>
      </c>
      <c r="F1119" s="140">
        <f t="shared" si="309"/>
        <v>496</v>
      </c>
      <c r="G1119" s="140">
        <f t="shared" si="309"/>
        <v>762</v>
      </c>
      <c r="H1119" s="140">
        <f t="shared" si="309"/>
        <v>1094</v>
      </c>
      <c r="I1119" s="140">
        <f t="shared" si="309"/>
        <v>1495</v>
      </c>
      <c r="J1119" s="140">
        <f t="shared" si="309"/>
        <v>1962</v>
      </c>
      <c r="K1119" s="140">
        <f t="shared" si="309"/>
        <v>2482</v>
      </c>
    </row>
    <row r="1120" spans="1:23" ht="14.5">
      <c r="A1120" s="129" t="s">
        <v>89</v>
      </c>
      <c r="B1120" s="135">
        <f>SUM(B1110:B1119)</f>
        <v>1464</v>
      </c>
      <c r="C1120" s="135">
        <f t="shared" ref="C1120:K1120" si="310">SUM(C1110:C1119)</f>
        <v>1799</v>
      </c>
      <c r="D1120" s="135">
        <f t="shared" si="310"/>
        <v>2644</v>
      </c>
      <c r="E1120" s="135">
        <f t="shared" si="310"/>
        <v>4089</v>
      </c>
      <c r="F1120" s="135">
        <f t="shared" si="310"/>
        <v>6231</v>
      </c>
      <c r="G1120" s="135">
        <f t="shared" si="310"/>
        <v>9159</v>
      </c>
      <c r="H1120" s="135">
        <f t="shared" si="310"/>
        <v>12983</v>
      </c>
      <c r="I1120" s="135">
        <f t="shared" si="310"/>
        <v>17794</v>
      </c>
      <c r="J1120" s="135">
        <f t="shared" si="310"/>
        <v>23660</v>
      </c>
      <c r="K1120" s="135">
        <f t="shared" si="310"/>
        <v>30639</v>
      </c>
    </row>
    <row r="1125" spans="1:11">
      <c r="A1125" t="s">
        <v>260</v>
      </c>
      <c r="B1125">
        <v>2010</v>
      </c>
      <c r="C1125">
        <v>2020</v>
      </c>
      <c r="D1125">
        <v>2030</v>
      </c>
      <c r="E1125">
        <v>2040</v>
      </c>
      <c r="F1125">
        <v>2050</v>
      </c>
      <c r="G1125">
        <v>2060</v>
      </c>
      <c r="H1125">
        <v>2070</v>
      </c>
      <c r="I1125">
        <v>2080</v>
      </c>
      <c r="J1125">
        <v>2090</v>
      </c>
      <c r="K1125">
        <v>2100</v>
      </c>
    </row>
    <row r="1126" spans="1:11">
      <c r="A1126" s="1" t="s">
        <v>261</v>
      </c>
      <c r="B1126" s="1">
        <f>B170</f>
        <v>33.066284562055543</v>
      </c>
      <c r="C1126" s="1">
        <f t="shared" ref="C1126:K1126" si="311">C170</f>
        <v>54.048036934215979</v>
      </c>
      <c r="D1126" s="1">
        <f t="shared" si="311"/>
        <v>61.572268553537548</v>
      </c>
      <c r="E1126" s="1">
        <f t="shared" si="311"/>
        <v>70.303501914899741</v>
      </c>
      <c r="F1126" s="1">
        <f t="shared" si="311"/>
        <v>79.377952596551168</v>
      </c>
      <c r="G1126" s="1">
        <f t="shared" si="311"/>
        <v>87.891363490585647</v>
      </c>
      <c r="H1126" s="1">
        <f t="shared" si="311"/>
        <v>95.326771534278393</v>
      </c>
      <c r="I1126" s="1">
        <f t="shared" si="311"/>
        <v>112.0467662962715</v>
      </c>
      <c r="J1126" s="1">
        <f t="shared" si="311"/>
        <v>120.59585668330845</v>
      </c>
      <c r="K1126" s="1">
        <f t="shared" si="311"/>
        <v>123.02398143734079</v>
      </c>
    </row>
    <row r="1127" spans="1:11">
      <c r="A1127" t="s">
        <v>262</v>
      </c>
      <c r="B1127" s="2">
        <f>B272</f>
        <v>5.6945285096454255</v>
      </c>
      <c r="C1127" s="2">
        <f t="shared" ref="C1127:K1127" si="312">C272</f>
        <v>6.6964751765402202</v>
      </c>
      <c r="D1127" s="2">
        <f t="shared" si="312"/>
        <v>7.5244149154787543</v>
      </c>
      <c r="E1127" s="2">
        <f t="shared" si="312"/>
        <v>7.8748786310762089</v>
      </c>
      <c r="F1127" s="2">
        <f t="shared" si="312"/>
        <v>7.9255938634851208</v>
      </c>
      <c r="G1127" s="2">
        <f t="shared" si="312"/>
        <v>7.8827092659157429</v>
      </c>
      <c r="H1127" s="2">
        <f t="shared" si="312"/>
        <v>7.6777968760590758</v>
      </c>
      <c r="I1127" s="2">
        <f t="shared" si="312"/>
        <v>7.1376234122763593</v>
      </c>
      <c r="J1127" s="2">
        <f t="shared" si="312"/>
        <v>6.2114433048798317</v>
      </c>
      <c r="K1127" s="2">
        <f t="shared" si="312"/>
        <v>5.3132178847690446</v>
      </c>
    </row>
    <row r="1128" spans="1:11">
      <c r="A1128" t="s">
        <v>266</v>
      </c>
      <c r="B1128" s="2">
        <f>B363</f>
        <v>0.87881692716577631</v>
      </c>
      <c r="C1128" s="2">
        <f t="shared" ref="C1128:K1128" si="313">C363</f>
        <v>0.98345297489910055</v>
      </c>
      <c r="D1128" s="2">
        <f t="shared" si="313"/>
        <v>1.084427472129752</v>
      </c>
      <c r="E1128" s="2">
        <f t="shared" si="313"/>
        <v>1.1745218869507326</v>
      </c>
      <c r="F1128" s="2">
        <f t="shared" si="313"/>
        <v>1.2531672738612354</v>
      </c>
      <c r="G1128" s="2">
        <f t="shared" si="313"/>
        <v>1.3329171217613416</v>
      </c>
      <c r="H1128" s="2">
        <f t="shared" si="313"/>
        <v>1.4027329871304834</v>
      </c>
      <c r="I1128" s="2">
        <f t="shared" si="313"/>
        <v>1.4315775686986441</v>
      </c>
      <c r="J1128" s="2">
        <f t="shared" si="313"/>
        <v>1.4400924770644237</v>
      </c>
      <c r="K1128" s="2">
        <f t="shared" si="313"/>
        <v>1.4329309693689218</v>
      </c>
    </row>
    <row r="1129" spans="1:11">
      <c r="A1129" t="s">
        <v>263</v>
      </c>
      <c r="B1129" s="2">
        <f>B559</f>
        <v>1.070450362409531</v>
      </c>
      <c r="C1129" s="2">
        <f t="shared" ref="C1129:K1129" si="314">C559</f>
        <v>1.4558206700398528</v>
      </c>
      <c r="D1129" s="2">
        <f t="shared" si="314"/>
        <v>2.5073020914964932</v>
      </c>
      <c r="E1129" s="2">
        <f t="shared" si="314"/>
        <v>3.9716426601110082</v>
      </c>
      <c r="F1129" s="2">
        <f t="shared" si="314"/>
        <v>4.9150879875241076</v>
      </c>
      <c r="G1129" s="2">
        <f t="shared" si="314"/>
        <v>5.7809823415139352</v>
      </c>
      <c r="H1129" s="2">
        <f t="shared" si="314"/>
        <v>6.8280962897307989</v>
      </c>
      <c r="I1129" s="2">
        <f t="shared" si="314"/>
        <v>7.7765656536630949</v>
      </c>
      <c r="J1129" s="2">
        <f t="shared" si="314"/>
        <v>8.4837684023794857</v>
      </c>
      <c r="K1129" s="2">
        <f t="shared" si="314"/>
        <v>9.3251705036056567</v>
      </c>
    </row>
    <row r="1130" spans="1:11">
      <c r="A1130" t="s">
        <v>264</v>
      </c>
      <c r="B1130" s="2">
        <f>B574</f>
        <v>8.9183144492915005</v>
      </c>
      <c r="C1130" s="2">
        <f t="shared" ref="C1130:K1130" si="315">C574</f>
        <v>11.645258764779117</v>
      </c>
      <c r="D1130" s="2">
        <f t="shared" si="315"/>
        <v>15.491759849144037</v>
      </c>
      <c r="E1130" s="2">
        <f t="shared" si="315"/>
        <v>20.531038252481899</v>
      </c>
      <c r="F1130" s="2">
        <f t="shared" si="315"/>
        <v>26.235024691395793</v>
      </c>
      <c r="G1130" s="2">
        <f t="shared" si="315"/>
        <v>32.268276121957712</v>
      </c>
      <c r="H1130" s="2">
        <f t="shared" si="315"/>
        <v>40.157261997142662</v>
      </c>
      <c r="I1130" s="2">
        <f t="shared" si="315"/>
        <v>48.386774789044075</v>
      </c>
      <c r="J1130" s="2">
        <f t="shared" si="315"/>
        <v>55.562264084664172</v>
      </c>
      <c r="K1130" s="2">
        <f t="shared" si="315"/>
        <v>63.93166811349171</v>
      </c>
    </row>
    <row r="1131" spans="1:11">
      <c r="A1131" t="s">
        <v>265</v>
      </c>
      <c r="B1131" s="2">
        <f>B589</f>
        <v>2.641750401992323</v>
      </c>
      <c r="C1131" s="2">
        <f t="shared" ref="C1131:K1131" si="316">C589</f>
        <v>3.4495158472018019</v>
      </c>
      <c r="D1131" s="2">
        <f t="shared" si="316"/>
        <v>4.5889122929833457</v>
      </c>
      <c r="E1131" s="2">
        <f t="shared" si="316"/>
        <v>6.0816288621806365</v>
      </c>
      <c r="F1131" s="2">
        <f t="shared" si="316"/>
        <v>7.7712428081383988</v>
      </c>
      <c r="G1131" s="2">
        <f t="shared" si="316"/>
        <v>9.5583904224809153</v>
      </c>
      <c r="H1131" s="2">
        <f t="shared" si="316"/>
        <v>11.895236888882112</v>
      </c>
      <c r="I1131" s="2">
        <f t="shared" si="316"/>
        <v>14.332952989813453</v>
      </c>
      <c r="J1131" s="2">
        <f t="shared" si="316"/>
        <v>16.458450115865329</v>
      </c>
      <c r="K1131" s="2">
        <f t="shared" si="316"/>
        <v>18.937604286006501</v>
      </c>
    </row>
    <row r="1132" spans="1:11">
      <c r="A1132" t="s">
        <v>267</v>
      </c>
      <c r="B1132" s="2">
        <f>B728</f>
        <v>3.6795089574156954</v>
      </c>
      <c r="C1132" s="2">
        <f t="shared" ref="C1132:K1132" si="317">C728</f>
        <v>5.7140494808936531</v>
      </c>
      <c r="D1132" s="2">
        <f t="shared" si="317"/>
        <v>7.4631527198120047</v>
      </c>
      <c r="E1132" s="2">
        <f t="shared" si="317"/>
        <v>8.4468799092426536</v>
      </c>
      <c r="F1132" s="2">
        <f t="shared" si="317"/>
        <v>8.9210308497455344</v>
      </c>
      <c r="G1132" s="2">
        <f t="shared" si="317"/>
        <v>9.168645122003154</v>
      </c>
      <c r="H1132" s="2">
        <f t="shared" si="317"/>
        <v>9.2143187758453013</v>
      </c>
      <c r="I1132" s="2">
        <f t="shared" si="317"/>
        <v>9.1575065972990721</v>
      </c>
      <c r="J1132" s="2">
        <f t="shared" si="317"/>
        <v>8.9309167953371578</v>
      </c>
      <c r="K1132" s="2">
        <f t="shared" si="317"/>
        <v>8.5403905987702124</v>
      </c>
    </row>
    <row r="1133" spans="1:11">
      <c r="A1133" t="s">
        <v>268</v>
      </c>
      <c r="B1133" s="2">
        <f>B766</f>
        <v>2.8959128538384054</v>
      </c>
      <c r="C1133" s="2">
        <f t="shared" ref="C1133:K1133" si="318">C766</f>
        <v>4.9883626071766241</v>
      </c>
      <c r="D1133" s="2">
        <f t="shared" si="318"/>
        <v>6.6313722701609823</v>
      </c>
      <c r="E1133" s="2">
        <f t="shared" si="318"/>
        <v>7.9082931054127021</v>
      </c>
      <c r="F1133" s="2">
        <f t="shared" si="318"/>
        <v>8.8455790598135025</v>
      </c>
      <c r="G1133" s="2">
        <f t="shared" si="318"/>
        <v>9.5072554398746334</v>
      </c>
      <c r="H1133" s="2">
        <f t="shared" si="318"/>
        <v>10.129318070218778</v>
      </c>
      <c r="I1133" s="2">
        <f t="shared" si="318"/>
        <v>12.087593676372714</v>
      </c>
      <c r="J1133" s="2">
        <f t="shared" si="318"/>
        <v>10.910785112221109</v>
      </c>
      <c r="K1133" s="2">
        <f t="shared" si="318"/>
        <v>11.057681589370286</v>
      </c>
    </row>
    <row r="1134" spans="1:11">
      <c r="A1134" t="s">
        <v>269</v>
      </c>
      <c r="B1134" s="2">
        <f>B909</f>
        <v>6.1662707335913503</v>
      </c>
      <c r="C1134" s="2">
        <f t="shared" ref="C1134:K1134" si="319">C909</f>
        <v>9.0123763509397588</v>
      </c>
      <c r="D1134" s="2">
        <f t="shared" si="319"/>
        <v>11.37062359215299</v>
      </c>
      <c r="E1134" s="2">
        <f t="shared" si="319"/>
        <v>12.708900015593432</v>
      </c>
      <c r="F1134" s="2">
        <f t="shared" si="319"/>
        <v>13.295777806074204</v>
      </c>
      <c r="G1134" s="2">
        <f t="shared" si="319"/>
        <v>13.224372542700015</v>
      </c>
      <c r="H1134" s="2">
        <f t="shared" si="319"/>
        <v>13.12230536571815</v>
      </c>
      <c r="I1134" s="2">
        <f t="shared" si="319"/>
        <v>13.872580795302239</v>
      </c>
      <c r="J1134" s="2">
        <f t="shared" si="319"/>
        <v>12.824900446130194</v>
      </c>
      <c r="K1134" s="2">
        <f t="shared" si="319"/>
        <v>12.747890971013783</v>
      </c>
    </row>
    <row r="1135" spans="1:11">
      <c r="A1135" t="s">
        <v>270</v>
      </c>
      <c r="B1135" s="2">
        <f>B962</f>
        <v>5.400180192648957</v>
      </c>
      <c r="C1135" s="2">
        <f t="shared" ref="C1135:K1135" si="320">C962</f>
        <v>7.8527431261657883</v>
      </c>
      <c r="D1135" s="2">
        <f t="shared" si="320"/>
        <v>10.43918959231932</v>
      </c>
      <c r="E1135" s="2">
        <f t="shared" si="320"/>
        <v>12.449334423662327</v>
      </c>
      <c r="F1135" s="2">
        <f t="shared" si="320"/>
        <v>13.924821755935167</v>
      </c>
      <c r="G1135" s="2">
        <f t="shared" si="320"/>
        <v>14.966441031525923</v>
      </c>
      <c r="H1135" s="2">
        <f t="shared" si="320"/>
        <v>15.945699844317879</v>
      </c>
      <c r="I1135" s="2">
        <f t="shared" si="320"/>
        <v>16.690541800827106</v>
      </c>
      <c r="J1135" s="2">
        <f t="shared" si="320"/>
        <v>17.175895085854705</v>
      </c>
      <c r="K1135" s="2">
        <f t="shared" si="320"/>
        <v>17.407141366855122</v>
      </c>
    </row>
    <row r="1136" spans="1:11">
      <c r="A1136" t="s">
        <v>271</v>
      </c>
      <c r="B1136" s="2">
        <f>B1030</f>
        <v>35.488902767172576</v>
      </c>
      <c r="C1136" s="2">
        <f t="shared" ref="C1136:K1136" si="321">C1030</f>
        <v>42.754795285871111</v>
      </c>
      <c r="D1136" s="2">
        <f t="shared" si="321"/>
        <v>47.454307279407971</v>
      </c>
      <c r="E1136" s="2">
        <f t="shared" si="321"/>
        <v>50.109935459538562</v>
      </c>
      <c r="F1136" s="2">
        <f t="shared" si="321"/>
        <v>52.220866963007978</v>
      </c>
      <c r="G1136" s="2">
        <f t="shared" si="321"/>
        <v>52.144630952546116</v>
      </c>
      <c r="H1136" s="2">
        <f t="shared" si="321"/>
        <v>48.803975040102124</v>
      </c>
      <c r="I1136" s="2">
        <f t="shared" si="321"/>
        <v>52.459584757146111</v>
      </c>
      <c r="J1136" s="2">
        <f t="shared" si="321"/>
        <v>56.477866722745254</v>
      </c>
      <c r="K1136" s="2">
        <f t="shared" si="321"/>
        <v>60.91311202463443</v>
      </c>
    </row>
    <row r="1137" spans="1:11">
      <c r="A1137" t="s">
        <v>272</v>
      </c>
      <c r="B1137" s="2">
        <f>B1105</f>
        <v>0.80294691591704748</v>
      </c>
      <c r="C1137" s="2">
        <f t="shared" ref="C1137:K1137" si="322">C1105</f>
        <v>0.8795137797200262</v>
      </c>
      <c r="D1137" s="2">
        <f t="shared" si="322"/>
        <v>1.2135658804464682</v>
      </c>
      <c r="E1137" s="2">
        <f t="shared" si="322"/>
        <v>1.7626364308964126</v>
      </c>
      <c r="F1137" s="2">
        <f t="shared" si="322"/>
        <v>2.5170124006720243</v>
      </c>
      <c r="G1137" s="2">
        <f t="shared" si="322"/>
        <v>3.4605053330873177</v>
      </c>
      <c r="H1137" s="2">
        <f t="shared" si="322"/>
        <v>4.5816310646149665</v>
      </c>
      <c r="I1137" s="2">
        <f t="shared" si="322"/>
        <v>5.8584201527387609</v>
      </c>
      <c r="J1137" s="2">
        <f t="shared" si="322"/>
        <v>7.2629066761186412</v>
      </c>
      <c r="K1137" s="2">
        <f t="shared" si="322"/>
        <v>8.7644594047294202</v>
      </c>
    </row>
    <row r="1138" spans="1:11">
      <c r="A1138" t="s">
        <v>10</v>
      </c>
      <c r="B1138" s="1">
        <f>SUM(B1126:B1137)</f>
        <v>106.70386763314414</v>
      </c>
      <c r="C1138" s="1">
        <f t="shared" ref="C1138:K1138" si="323">SUM(C1126:C1137)</f>
        <v>149.48040099844303</v>
      </c>
      <c r="D1138" s="1">
        <f t="shared" si="323"/>
        <v>177.34129650906968</v>
      </c>
      <c r="E1138" s="1">
        <f t="shared" si="323"/>
        <v>203.3231915520463</v>
      </c>
      <c r="F1138" s="1">
        <f t="shared" si="323"/>
        <v>227.20315805620424</v>
      </c>
      <c r="G1138" s="1">
        <f t="shared" si="323"/>
        <v>247.1864891859525</v>
      </c>
      <c r="H1138" s="1">
        <f t="shared" si="323"/>
        <v>265.08514473404068</v>
      </c>
      <c r="I1138" s="1">
        <f t="shared" si="323"/>
        <v>301.23848848945312</v>
      </c>
      <c r="J1138" s="1">
        <f t="shared" si="323"/>
        <v>322.33514590656875</v>
      </c>
      <c r="K1138" s="1">
        <f t="shared" si="323"/>
        <v>341.39524914995582</v>
      </c>
    </row>
    <row r="1140" spans="1:11" ht="14.5">
      <c r="A1140" s="129" t="s">
        <v>274</v>
      </c>
    </row>
    <row r="1141" spans="1:11">
      <c r="A1141" t="s">
        <v>273</v>
      </c>
      <c r="B1141">
        <v>2010</v>
      </c>
      <c r="C1141">
        <v>2020</v>
      </c>
      <c r="D1141">
        <v>2030</v>
      </c>
      <c r="E1141">
        <v>2040</v>
      </c>
      <c r="F1141">
        <v>2050</v>
      </c>
      <c r="G1141">
        <v>2060</v>
      </c>
      <c r="H1141">
        <v>2070</v>
      </c>
      <c r="I1141">
        <v>2080</v>
      </c>
      <c r="J1141">
        <v>2090</v>
      </c>
      <c r="K1141">
        <v>2100</v>
      </c>
    </row>
    <row r="1142" spans="1:11">
      <c r="A1142" s="1" t="s">
        <v>261</v>
      </c>
      <c r="B1142" s="2">
        <f>B1126-'SSP2 26 (base)'!B1126</f>
        <v>0</v>
      </c>
      <c r="C1142" s="2">
        <f>C1126-'SSP2 26 (base)'!C1126</f>
        <v>15.830716295178249</v>
      </c>
      <c r="D1142" s="2">
        <f>D1126-'SSP2 26 (base)'!D1126</f>
        <v>18.747881262375856</v>
      </c>
      <c r="E1142" s="2">
        <f>E1126-'SSP2 26 (base)'!E1126</f>
        <v>21.907125432517113</v>
      </c>
      <c r="F1142" s="2">
        <f>F1126-'SSP2 26 (base)'!F1126</f>
        <v>24.858474919111522</v>
      </c>
      <c r="G1142" s="2">
        <f>G1126-'SSP2 26 (base)'!G1126</f>
        <v>26.886011259956739</v>
      </c>
      <c r="H1142" s="2">
        <f>H1126-'SSP2 26 (base)'!H1126</f>
        <v>27.401475074330918</v>
      </c>
      <c r="I1142" s="2">
        <f>I1126-'SSP2 26 (base)'!I1126</f>
        <v>28.162253854187924</v>
      </c>
      <c r="J1142" s="2">
        <f>J1126-'SSP2 26 (base)'!J1126</f>
        <v>25.956601367914701</v>
      </c>
      <c r="K1142" s="2">
        <f>K1126-'SSP2 26 (base)'!K1126</f>
        <v>20.531924598249972</v>
      </c>
    </row>
    <row r="1143" spans="1:11">
      <c r="A1143" t="s">
        <v>262</v>
      </c>
      <c r="B1143" s="2">
        <f>B1127-'SSP2 26 (base)'!B1127</f>
        <v>0</v>
      </c>
      <c r="C1143" s="2">
        <f>C1127-'SSP2 26 (base)'!C1127</f>
        <v>-8.2405691879407605E-2</v>
      </c>
      <c r="D1143" s="2">
        <f>D1127-'SSP2 26 (base)'!D1127</f>
        <v>-0.24084748262273159</v>
      </c>
      <c r="E1143" s="2">
        <f>E1127-'SSP2 26 (base)'!E1127</f>
        <v>-0.42891140997240385</v>
      </c>
      <c r="F1143" s="2">
        <f>F1127-'SSP2 26 (base)'!F1127</f>
        <v>-0.65429392881230974</v>
      </c>
      <c r="G1143" s="2">
        <f>G1127-'SSP2 26 (base)'!G1127</f>
        <v>-0.91782337511438428</v>
      </c>
      <c r="H1143" s="2">
        <f>H1127-'SSP2 26 (base)'!H1127</f>
        <v>-1.2074212580052448</v>
      </c>
      <c r="I1143" s="2">
        <f>I1127-'SSP2 26 (base)'!I1127</f>
        <v>-1.4508213971504587</v>
      </c>
      <c r="J1143" s="2">
        <f>J1127-'SSP2 26 (base)'!J1127</f>
        <v>-1.5770166459093069</v>
      </c>
      <c r="K1143" s="2">
        <f>K1127-'SSP2 26 (base)'!K1127</f>
        <v>-1.6761880677575665</v>
      </c>
    </row>
    <row r="1144" spans="1:11">
      <c r="A1144" t="s">
        <v>266</v>
      </c>
      <c r="B1144" s="2">
        <f>B1128-'SSP2 26 (base)'!B1128</f>
        <v>0</v>
      </c>
      <c r="C1144" s="2">
        <f>C1128-'SSP2 26 (base)'!C1128</f>
        <v>-4.2209375340440669E-4</v>
      </c>
      <c r="D1144" s="2">
        <f>D1128-'SSP2 26 (base)'!D1128</f>
        <v>9.7718875040753161E-4</v>
      </c>
      <c r="E1144" s="2">
        <f>E1128-'SSP2 26 (base)'!E1128</f>
        <v>3.3892034917852865E-3</v>
      </c>
      <c r="F1144" s="2">
        <f>F1128-'SSP2 26 (base)'!F1128</f>
        <v>4.6335247812452351E-3</v>
      </c>
      <c r="G1144" s="2">
        <f>G1128-'SSP2 26 (base)'!G1128</f>
        <v>1.3659947628492652E-3</v>
      </c>
      <c r="H1144" s="2">
        <f>H1128-'SSP2 26 (base)'!H1128</f>
        <v>-1.0633909892425741E-2</v>
      </c>
      <c r="I1144" s="2">
        <f>I1128-'SSP2 26 (base)'!I1128</f>
        <v>-2.9125309012638434E-2</v>
      </c>
      <c r="J1144" s="2">
        <f>J1128-'SSP2 26 (base)'!J1128</f>
        <v>-5.9684061139188005E-2</v>
      </c>
      <c r="K1144" s="2">
        <f>K1128-'SSP2 26 (base)'!K1128</f>
        <v>-0.10393622435012206</v>
      </c>
    </row>
    <row r="1145" spans="1:11">
      <c r="A1145" t="s">
        <v>263</v>
      </c>
      <c r="B1145" s="2">
        <f>B1129-'SSP2 26 (base)'!B1129</f>
        <v>-0.45558606380234301</v>
      </c>
      <c r="C1145" s="2">
        <f>C1129-'SSP2 26 (base)'!C1129</f>
        <v>-0.52250880179923143</v>
      </c>
      <c r="D1145" s="2">
        <f>D1129-'SSP2 26 (base)'!D1129</f>
        <v>3.6695130857518521E-2</v>
      </c>
      <c r="E1145" s="2">
        <f>E1129-'SSP2 26 (base)'!E1129</f>
        <v>1.0252253387142765</v>
      </c>
      <c r="F1145" s="2">
        <f>F1129-'SSP2 26 (base)'!F1129</f>
        <v>1.6222734081336974</v>
      </c>
      <c r="G1145" s="2">
        <f>G1129-'SSP2 26 (base)'!G1129</f>
        <v>2.2647445762131047</v>
      </c>
      <c r="H1145" s="2">
        <f>H1129-'SSP2 26 (base)'!H1129</f>
        <v>3.0151078871366828</v>
      </c>
      <c r="I1145" s="2">
        <f>I1129-'SSP2 26 (base)'!I1129</f>
        <v>3.7361250249232176</v>
      </c>
      <c r="J1145" s="2">
        <f>J1129-'SSP2 26 (base)'!J1129</f>
        <v>4.2562113601922569</v>
      </c>
      <c r="K1145" s="2">
        <f>K1129-'SSP2 26 (base)'!K1129</f>
        <v>4.7677341498890282</v>
      </c>
    </row>
    <row r="1146" spans="1:11">
      <c r="A1146" t="s">
        <v>264</v>
      </c>
      <c r="B1146" s="2">
        <f>B1130-'SSP2 26 (base)'!B1130</f>
        <v>0</v>
      </c>
      <c r="C1146" s="2">
        <f>C1130-'SSP2 26 (base)'!C1130</f>
        <v>8.3697054251414826E-2</v>
      </c>
      <c r="D1146" s="2">
        <f>D1130-'SSP2 26 (base)'!D1130</f>
        <v>1.0532776627905189</v>
      </c>
      <c r="E1146" s="2">
        <f>E1130-'SSP2 26 (base)'!E1130</f>
        <v>3.3118711869331356</v>
      </c>
      <c r="F1146" s="2">
        <f>F1130-'SSP2 26 (base)'!F1130</f>
        <v>6.9914762820618215</v>
      </c>
      <c r="G1146" s="2">
        <f>G1130-'SSP2 26 (base)'!G1130</f>
        <v>11.719019544072452</v>
      </c>
      <c r="H1146" s="2">
        <f>H1130-'SSP2 26 (base)'!H1130</f>
        <v>17.873764053224811</v>
      </c>
      <c r="I1146" s="2">
        <f>I1130-'SSP2 26 (base)'!I1130</f>
        <v>24.774022549411512</v>
      </c>
      <c r="J1146" s="2">
        <f>J1130-'SSP2 26 (base)'!J1130</f>
        <v>30.855984203696369</v>
      </c>
      <c r="K1146" s="2">
        <f>K1130-'SSP2 26 (base)'!K1130</f>
        <v>37.297539473475673</v>
      </c>
    </row>
    <row r="1147" spans="1:11">
      <c r="A1147" t="s">
        <v>265</v>
      </c>
      <c r="B1147" s="2">
        <f>B1131-'SSP2 26 (base)'!B1131</f>
        <v>0</v>
      </c>
      <c r="C1147" s="2">
        <f>C1131-'SSP2 26 (base)'!C1131</f>
        <v>2.4792434486521131E-2</v>
      </c>
      <c r="D1147" s="2">
        <f>D1131-'SSP2 26 (base)'!D1131</f>
        <v>0.3119980468178527</v>
      </c>
      <c r="E1147" s="2">
        <f>E1131-'SSP2 26 (base)'!E1131</f>
        <v>0.98103033809516038</v>
      </c>
      <c r="F1147" s="2">
        <f>F1131-'SSP2 26 (base)'!F1131</f>
        <v>2.0709894659661714</v>
      </c>
      <c r="G1147" s="2">
        <f>G1131-'SSP2 26 (base)'!G1131</f>
        <v>3.4713649947573622</v>
      </c>
      <c r="H1147" s="2">
        <f>H1131-'SSP2 26 (base)'!H1131</f>
        <v>5.2945008433150393</v>
      </c>
      <c r="I1147" s="2">
        <f>I1131-'SSP2 26 (base)'!I1131</f>
        <v>7.3384701112522457</v>
      </c>
      <c r="J1147" s="2">
        <f>J1131-'SSP2 26 (base)'!J1131</f>
        <v>9.1400464894416622</v>
      </c>
      <c r="K1147" s="2">
        <f>K1131-'SSP2 26 (base)'!K1131</f>
        <v>11.04814036975411</v>
      </c>
    </row>
    <row r="1148" spans="1:11">
      <c r="A1148" t="s">
        <v>267</v>
      </c>
      <c r="B1148" s="2">
        <f>B1132-'SSP2 26 (base)'!B1132</f>
        <v>0</v>
      </c>
      <c r="C1148" s="2">
        <f>C1132-'SSP2 26 (base)'!C1132</f>
        <v>9.5989779636497907E-2</v>
      </c>
      <c r="D1148" s="2">
        <f>D1132-'SSP2 26 (base)'!D1132</f>
        <v>0.5891146925613242</v>
      </c>
      <c r="E1148" s="2">
        <f>E1132-'SSP2 26 (base)'!E1132</f>
        <v>1.2656854995872964</v>
      </c>
      <c r="F1148" s="2">
        <f>F1132-'SSP2 26 (base)'!F1132</f>
        <v>1.9656937080602477</v>
      </c>
      <c r="G1148" s="2">
        <f>G1132-'SSP2 26 (base)'!G1132</f>
        <v>2.5968962311338712</v>
      </c>
      <c r="H1148" s="2">
        <f>H1132-'SSP2 26 (base)'!H1132</f>
        <v>3.1326451494262866</v>
      </c>
      <c r="I1148" s="2">
        <f>I1132-'SSP2 26 (base)'!I1132</f>
        <v>3.5604814342750046</v>
      </c>
      <c r="J1148" s="2">
        <f>J1132-'SSP2 26 (base)'!J1132</f>
        <v>3.8363201251575081</v>
      </c>
      <c r="K1148" s="2">
        <f>K1132-'SSP2 26 (base)'!K1132</f>
        <v>3.9330362808851786</v>
      </c>
    </row>
    <row r="1149" spans="1:11">
      <c r="A1149" t="s">
        <v>268</v>
      </c>
      <c r="B1149" s="2">
        <f>B1133-'SSP2 26 (base)'!B1133</f>
        <v>0</v>
      </c>
      <c r="C1149" s="2">
        <f>C1133-'SSP2 26 (base)'!C1133</f>
        <v>9.8744687435282863E-2</v>
      </c>
      <c r="D1149" s="2">
        <f>D1133-'SSP2 26 (base)'!D1133</f>
        <v>0.56773980890008158</v>
      </c>
      <c r="E1149" s="2">
        <f>E1133-'SSP2 26 (base)'!E1133</f>
        <v>1.2626136771040013</v>
      </c>
      <c r="F1149" s="2">
        <f>F1133-'SSP2 26 (base)'!F1133</f>
        <v>2.0191408686885639</v>
      </c>
      <c r="G1149" s="2">
        <f>G1133-'SSP2 26 (base)'!G1133</f>
        <v>2.7084499187574576</v>
      </c>
      <c r="H1149" s="2">
        <f>H1133-'SSP2 26 (base)'!H1133</f>
        <v>3.4056642246282678</v>
      </c>
      <c r="I1149" s="2">
        <f>I1133-'SSP2 26 (base)'!I1133</f>
        <v>4.6002376946719217</v>
      </c>
      <c r="J1149" s="2">
        <f>J1133-'SSP2 26 (base)'!J1133</f>
        <v>4.5381661189944609</v>
      </c>
      <c r="K1149" s="2">
        <f>K1133-'SSP2 26 (base)'!K1133</f>
        <v>4.9001908343388942</v>
      </c>
    </row>
    <row r="1150" spans="1:11">
      <c r="A1150" t="s">
        <v>269</v>
      </c>
      <c r="B1150" s="2">
        <f>B1134-'SSP2 26 (base)'!B1134</f>
        <v>5.6660441304767772E-2</v>
      </c>
      <c r="C1150" s="2">
        <f>C1134-'SSP2 26 (base)'!C1134</f>
        <v>0.82983459826359685</v>
      </c>
      <c r="D1150" s="2">
        <f>D1134-'SSP2 26 (base)'!D1134</f>
        <v>2.1775134264848681</v>
      </c>
      <c r="E1150" s="2">
        <f>E1134-'SSP2 26 (base)'!E1134</f>
        <v>3.1257503186268156</v>
      </c>
      <c r="F1150" s="2">
        <f>F1134-'SSP2 26 (base)'!F1134</f>
        <v>4.0263872320453675</v>
      </c>
      <c r="G1150" s="2">
        <f>G1134-'SSP2 26 (base)'!G1134</f>
        <v>4.4947132608575977</v>
      </c>
      <c r="H1150" s="2">
        <f>H1134-'SSP2 26 (base)'!H1134</f>
        <v>5.0068329867961463</v>
      </c>
      <c r="I1150" s="2">
        <f>I1134-'SSP2 26 (base)'!I1134</f>
        <v>5.7705374484351406</v>
      </c>
      <c r="J1150" s="2">
        <f>J1134-'SSP2 26 (base)'!J1134</f>
        <v>5.6965904808576902</v>
      </c>
      <c r="K1150" s="2">
        <f>K1134-'SSP2 26 (base)'!K1134</f>
        <v>6.0123753580212131</v>
      </c>
    </row>
    <row r="1151" spans="1:11">
      <c r="A1151" t="s">
        <v>270</v>
      </c>
      <c r="B1151" s="2">
        <f>B1135-'SSP2 26 (base)'!B1135</f>
        <v>0</v>
      </c>
      <c r="C1151" s="2">
        <f>C1135-'SSP2 26 (base)'!C1135</f>
        <v>0.15544512830467383</v>
      </c>
      <c r="D1151" s="2">
        <f>D1135-'SSP2 26 (base)'!D1135</f>
        <v>0.89374314436900448</v>
      </c>
      <c r="E1151" s="2">
        <f>E1135-'SSP2 26 (base)'!E1135</f>
        <v>1.9876223231280239</v>
      </c>
      <c r="F1151" s="2">
        <f>F1135-'SSP2 26 (base)'!F1135</f>
        <v>3.1785569386121306</v>
      </c>
      <c r="G1151" s="2">
        <f>G1135-'SSP2 26 (base)'!G1135</f>
        <v>4.2636759107062776</v>
      </c>
      <c r="H1151" s="2">
        <f>H1135-'SSP2 26 (base)'!H1135</f>
        <v>5.3612394358627338</v>
      </c>
      <c r="I1151" s="2">
        <f>I1135-'SSP2 26 (base)'!I1135</f>
        <v>6.352005336408924</v>
      </c>
      <c r="J1151" s="2">
        <f>J1135-'SSP2 26 (base)'!J1135</f>
        <v>7.1440381549372862</v>
      </c>
      <c r="K1151" s="2">
        <f>K1135-'SSP2 26 (base)'!K1135</f>
        <v>7.713942012935318</v>
      </c>
    </row>
    <row r="1152" spans="1:11">
      <c r="A1152" t="s">
        <v>271</v>
      </c>
      <c r="B1152" s="2">
        <f>B1136-'SSP2 26 (base)'!B1136</f>
        <v>0</v>
      </c>
      <c r="C1152" s="2">
        <f>C1136-'SSP2 26 (base)'!C1136</f>
        <v>0</v>
      </c>
      <c r="D1152" s="2">
        <f>D1136-'SSP2 26 (base)'!D1136</f>
        <v>0</v>
      </c>
      <c r="E1152" s="2">
        <f>E1136-'SSP2 26 (base)'!E1136</f>
        <v>0</v>
      </c>
      <c r="F1152" s="2">
        <f>F1136-'SSP2 26 (base)'!F1136</f>
        <v>0</v>
      </c>
      <c r="G1152" s="2">
        <f>G1136-'SSP2 26 (base)'!G1136</f>
        <v>0</v>
      </c>
      <c r="H1152" s="2">
        <f>H1136-'SSP2 26 (base)'!H1136</f>
        <v>0</v>
      </c>
      <c r="I1152" s="2">
        <f>I1136-'SSP2 26 (base)'!I1136</f>
        <v>0</v>
      </c>
      <c r="J1152" s="2">
        <f>J1136-'SSP2 26 (base)'!J1136</f>
        <v>0</v>
      </c>
      <c r="K1152" s="2">
        <f>K1136-'SSP2 26 (base)'!K1136</f>
        <v>0</v>
      </c>
    </row>
    <row r="1153" spans="1:11">
      <c r="A1153" t="s">
        <v>272</v>
      </c>
      <c r="B1153" s="2">
        <f>B1137-'SSP2 26 (base)'!B1137</f>
        <v>0</v>
      </c>
      <c r="C1153" s="2">
        <f>C1137-'SSP2 26 (base)'!C1137</f>
        <v>1.0072750186000734E-2</v>
      </c>
      <c r="D1153" s="2">
        <f>D1137-'SSP2 26 (base)'!D1137</f>
        <v>7.074689067536899E-2</v>
      </c>
      <c r="E1153" s="2">
        <f>E1137-'SSP2 26 (base)'!E1137</f>
        <v>0.21772911932987427</v>
      </c>
      <c r="F1153" s="2">
        <f>F1137-'SSP2 26 (base)'!F1137</f>
        <v>0.47093264948338298</v>
      </c>
      <c r="G1153" s="2">
        <f>G1137-'SSP2 26 (base)'!G1137</f>
        <v>0.83523245158563375</v>
      </c>
      <c r="H1153" s="2">
        <f>H1137-'SSP2 26 (base)'!H1137</f>
        <v>1.3220127034322005</v>
      </c>
      <c r="I1153" s="2">
        <f>I1137-'SSP2 26 (base)'!I1137</f>
        <v>1.928822459922122</v>
      </c>
      <c r="J1153" s="2">
        <f>J1137-'SSP2 26 (base)'!J1137</f>
        <v>2.6412436160252044</v>
      </c>
      <c r="K1153" s="2">
        <f>K1137-'SSP2 26 (base)'!K1137</f>
        <v>3.442248005251388</v>
      </c>
    </row>
    <row r="1154" spans="1:11">
      <c r="A1154" t="s">
        <v>10</v>
      </c>
      <c r="B1154" s="2">
        <f>B1138-'SSP2 26 (base)'!B1138</f>
        <v>-0.39892562249757191</v>
      </c>
      <c r="C1154" s="2">
        <f>C1138-'SSP2 26 (base)'!C1138</f>
        <v>16.523956140310219</v>
      </c>
      <c r="D1154" s="2">
        <f>D1138-'SSP2 26 (base)'!D1138</f>
        <v>24.208839771960129</v>
      </c>
      <c r="E1154" s="2">
        <f>E1138-'SSP2 26 (base)'!E1138</f>
        <v>34.659131027555077</v>
      </c>
      <c r="F1154" s="2">
        <f>F1138-'SSP2 26 (base)'!F1138</f>
        <v>46.554265068131826</v>
      </c>
      <c r="G1154" s="2">
        <f>G1138-'SSP2 26 (base)'!G1138</f>
        <v>58.323650767689003</v>
      </c>
      <c r="H1154" s="2">
        <f>H1138-'SSP2 26 (base)'!H1138</f>
        <v>70.595187190255359</v>
      </c>
      <c r="I1154" s="2">
        <f>I1138-'SSP2 26 (base)'!I1138</f>
        <v>84.743009207324917</v>
      </c>
      <c r="J1154" s="2">
        <f>J1138-'SSP2 26 (base)'!J1138</f>
        <v>92.428501210168662</v>
      </c>
      <c r="K1154" s="2">
        <f>K1138-'SSP2 26 (base)'!K1138</f>
        <v>97.86700679069304</v>
      </c>
    </row>
    <row r="1156" spans="1:11" ht="13">
      <c r="A1156" s="4" t="s">
        <v>286</v>
      </c>
      <c r="B1156" s="4">
        <v>2010</v>
      </c>
      <c r="C1156" s="4">
        <v>2020</v>
      </c>
      <c r="D1156" s="4">
        <v>2030</v>
      </c>
      <c r="E1156" s="4">
        <v>2040</v>
      </c>
      <c r="F1156" s="4">
        <v>2050</v>
      </c>
      <c r="G1156" s="4">
        <v>2060</v>
      </c>
      <c r="H1156" s="4">
        <v>2070</v>
      </c>
      <c r="I1156" s="4">
        <v>2080</v>
      </c>
      <c r="J1156" s="4">
        <v>2090</v>
      </c>
      <c r="K1156" s="4">
        <v>2100</v>
      </c>
    </row>
    <row r="1157" spans="1:11" ht="13">
      <c r="A1157" s="67" t="s">
        <v>261</v>
      </c>
      <c r="B1157" s="1">
        <f>B198*10^9</f>
        <v>679463124.73870659</v>
      </c>
      <c r="C1157" s="1">
        <f t="shared" ref="C1157:K1157" si="324">C198*10^9</f>
        <v>1122157831.8238308</v>
      </c>
      <c r="D1157" s="1">
        <f t="shared" si="324"/>
        <v>1393505907.7554133</v>
      </c>
      <c r="E1157" s="1">
        <f t="shared" si="324"/>
        <v>1733976981.1455631</v>
      </c>
      <c r="F1157" s="1">
        <f t="shared" si="324"/>
        <v>2128720303.38238</v>
      </c>
      <c r="G1157" s="1">
        <f t="shared" si="324"/>
        <v>2544591542.6267166</v>
      </c>
      <c r="H1157" s="1">
        <f t="shared" si="324"/>
        <v>2955493811.0206437</v>
      </c>
      <c r="I1157" s="1">
        <f t="shared" si="324"/>
        <v>3662064391.3500443</v>
      </c>
      <c r="J1157" s="1">
        <f t="shared" si="324"/>
        <v>4112717941.1081681</v>
      </c>
      <c r="K1157" s="1">
        <f t="shared" si="324"/>
        <v>4330877450.0726147</v>
      </c>
    </row>
    <row r="1158" spans="1:11" ht="13">
      <c r="A1158" s="4" t="s">
        <v>262</v>
      </c>
      <c r="B1158" s="1">
        <f>B289*10^9</f>
        <v>220581962.04598457</v>
      </c>
      <c r="C1158" s="1">
        <f t="shared" ref="C1158:K1158" si="325">C289*10^9</f>
        <v>259393140.40337414</v>
      </c>
      <c r="D1158" s="1">
        <f t="shared" si="325"/>
        <v>291464025.94930911</v>
      </c>
      <c r="E1158" s="1">
        <f t="shared" si="325"/>
        <v>305039508.78014767</v>
      </c>
      <c r="F1158" s="1">
        <f t="shared" si="325"/>
        <v>307004002.49572527</v>
      </c>
      <c r="G1158" s="1">
        <f t="shared" si="325"/>
        <v>305342834.47147483</v>
      </c>
      <c r="H1158" s="1">
        <f t="shared" si="325"/>
        <v>297405394.71231729</v>
      </c>
      <c r="I1158" s="1">
        <f t="shared" si="325"/>
        <v>276481358.19471169</v>
      </c>
      <c r="J1158" s="1">
        <f t="shared" si="325"/>
        <v>240605056.0651421</v>
      </c>
      <c r="K1158" s="1">
        <f t="shared" si="325"/>
        <v>205811600.34848034</v>
      </c>
    </row>
    <row r="1159" spans="1:11" ht="13">
      <c r="A1159" s="4" t="s">
        <v>263</v>
      </c>
      <c r="B1159" s="1">
        <f>B604</f>
        <v>1974</v>
      </c>
      <c r="C1159" s="1">
        <f t="shared" ref="C1159:K1159" si="326">C604</f>
        <v>2675</v>
      </c>
      <c r="D1159" s="1">
        <f t="shared" si="326"/>
        <v>4462</v>
      </c>
      <c r="E1159" s="1">
        <f t="shared" si="326"/>
        <v>6965</v>
      </c>
      <c r="F1159" s="1">
        <f t="shared" si="326"/>
        <v>8628</v>
      </c>
      <c r="G1159" s="1">
        <f t="shared" si="326"/>
        <v>10080</v>
      </c>
      <c r="H1159" s="1">
        <f t="shared" si="326"/>
        <v>11990</v>
      </c>
      <c r="I1159" s="1">
        <f t="shared" si="326"/>
        <v>14139</v>
      </c>
      <c r="J1159" s="1">
        <f t="shared" si="326"/>
        <v>15957</v>
      </c>
      <c r="K1159" s="1">
        <f t="shared" si="326"/>
        <v>18342</v>
      </c>
    </row>
    <row r="1160" spans="1:11" ht="13">
      <c r="A1160" s="4" t="s">
        <v>264</v>
      </c>
      <c r="B1160" s="1">
        <f>B619</f>
        <v>14136</v>
      </c>
      <c r="C1160" s="1">
        <f t="shared" ref="C1160:K1160" si="327">C619</f>
        <v>19146</v>
      </c>
      <c r="D1160" s="1">
        <f t="shared" si="327"/>
        <v>25538</v>
      </c>
      <c r="E1160" s="1">
        <f t="shared" si="327"/>
        <v>33219</v>
      </c>
      <c r="F1160" s="1">
        <f t="shared" si="327"/>
        <v>41165</v>
      </c>
      <c r="G1160" s="1">
        <f t="shared" si="327"/>
        <v>48086</v>
      </c>
      <c r="H1160" s="1">
        <f t="shared" si="327"/>
        <v>57203</v>
      </c>
      <c r="I1160" s="1">
        <f t="shared" si="327"/>
        <v>67451</v>
      </c>
      <c r="J1160" s="1">
        <f t="shared" si="327"/>
        <v>76126</v>
      </c>
      <c r="K1160" s="1">
        <f t="shared" si="327"/>
        <v>87503</v>
      </c>
    </row>
    <row r="1161" spans="1:11" ht="13">
      <c r="A1161" s="4" t="s">
        <v>265</v>
      </c>
      <c r="B1161" s="1">
        <f>B634</f>
        <v>4187</v>
      </c>
      <c r="C1161" s="1">
        <f t="shared" ref="C1161:K1161" si="328">C634</f>
        <v>5671</v>
      </c>
      <c r="D1161" s="1">
        <f t="shared" si="328"/>
        <v>7566</v>
      </c>
      <c r="E1161" s="1">
        <f t="shared" si="328"/>
        <v>9840</v>
      </c>
      <c r="F1161" s="1">
        <f t="shared" si="328"/>
        <v>12193</v>
      </c>
      <c r="G1161" s="1">
        <f t="shared" si="328"/>
        <v>14244</v>
      </c>
      <c r="H1161" s="1">
        <f t="shared" si="328"/>
        <v>16943</v>
      </c>
      <c r="I1161" s="1">
        <f t="shared" si="328"/>
        <v>19978</v>
      </c>
      <c r="J1161" s="1">
        <f t="shared" si="328"/>
        <v>22549</v>
      </c>
      <c r="K1161" s="1">
        <f t="shared" si="328"/>
        <v>25918</v>
      </c>
    </row>
    <row r="1162" spans="1:11" ht="13">
      <c r="A1162" s="4" t="s">
        <v>268</v>
      </c>
      <c r="B1162">
        <f>B780*1000</f>
        <v>4985</v>
      </c>
      <c r="C1162">
        <f t="shared" ref="C1162:K1162" si="329">C780*1000</f>
        <v>8586.9253847937362</v>
      </c>
      <c r="D1162">
        <f t="shared" si="329"/>
        <v>11415.188382805229</v>
      </c>
      <c r="E1162">
        <f t="shared" si="329"/>
        <v>13613.269155606349</v>
      </c>
      <c r="F1162">
        <f t="shared" si="329"/>
        <v>15226.70530458955</v>
      </c>
      <c r="G1162">
        <f t="shared" si="329"/>
        <v>16365.709453223644</v>
      </c>
      <c r="H1162">
        <f t="shared" si="329"/>
        <v>17436.522826683882</v>
      </c>
      <c r="I1162">
        <f t="shared" si="329"/>
        <v>20807.481964400424</v>
      </c>
      <c r="J1162">
        <f t="shared" si="329"/>
        <v>18781.733612021621</v>
      </c>
      <c r="K1162">
        <f t="shared" si="329"/>
        <v>19034.599970765132</v>
      </c>
    </row>
    <row r="1163" spans="1:11" ht="13">
      <c r="A1163" s="4" t="s">
        <v>269</v>
      </c>
      <c r="B1163">
        <f>B923*10^4</f>
        <v>23048</v>
      </c>
      <c r="C1163">
        <f t="shared" ref="C1163:K1163" si="330">C923*10^4</f>
        <v>33686.041225030873</v>
      </c>
      <c r="D1163">
        <f t="shared" si="330"/>
        <v>42500.588098457949</v>
      </c>
      <c r="E1163">
        <f t="shared" si="330"/>
        <v>47502.735480574411</v>
      </c>
      <c r="F1163">
        <f t="shared" si="330"/>
        <v>49696.339994452581</v>
      </c>
      <c r="G1163">
        <f t="shared" si="330"/>
        <v>49429.44472154753</v>
      </c>
      <c r="H1163">
        <f t="shared" si="330"/>
        <v>49047.942773820374</v>
      </c>
      <c r="I1163">
        <f t="shared" si="330"/>
        <v>51852.287384713367</v>
      </c>
      <c r="J1163">
        <f t="shared" si="330"/>
        <v>47936.316495505649</v>
      </c>
      <c r="K1163">
        <f t="shared" si="330"/>
        <v>47648.47406056129</v>
      </c>
    </row>
    <row r="1164" spans="1:11" ht="13">
      <c r="A1164" s="4" t="s">
        <v>270</v>
      </c>
      <c r="B1164">
        <f>B976*10^4</f>
        <v>78929</v>
      </c>
      <c r="C1164">
        <f t="shared" ref="C1164:K1164" si="331">C976*10^4</f>
        <v>114775.64453291026</v>
      </c>
      <c r="D1164">
        <f t="shared" si="331"/>
        <v>152579.12994343915</v>
      </c>
      <c r="E1164">
        <f t="shared" si="331"/>
        <v>181959.39425555378</v>
      </c>
      <c r="F1164">
        <f t="shared" si="331"/>
        <v>203525.10789738619</v>
      </c>
      <c r="G1164">
        <f t="shared" si="331"/>
        <v>218749.40872998015</v>
      </c>
      <c r="H1164">
        <f t="shared" si="331"/>
        <v>233062.24942742029</v>
      </c>
      <c r="I1164">
        <f t="shared" si="331"/>
        <v>243948.85481613397</v>
      </c>
      <c r="J1164">
        <f t="shared" si="331"/>
        <v>251042.77540161577</v>
      </c>
      <c r="K1164">
        <f t="shared" si="331"/>
        <v>254422.66960179954</v>
      </c>
    </row>
    <row r="1165" spans="1:11" ht="13">
      <c r="A1165" s="4" t="s">
        <v>271</v>
      </c>
      <c r="B1165" s="1">
        <f>B1046*10^9</f>
        <v>137469007.13522854</v>
      </c>
      <c r="C1165" s="1">
        <f t="shared" ref="C1165:K1165" si="332">C1046*10^9</f>
        <v>169482771.35500357</v>
      </c>
      <c r="D1165" s="1">
        <f t="shared" si="332"/>
        <v>203675372.63413268</v>
      </c>
      <c r="E1165" s="1">
        <f t="shared" si="332"/>
        <v>235277808.89430594</v>
      </c>
      <c r="F1165" s="1">
        <f t="shared" si="332"/>
        <v>271889752.85333443</v>
      </c>
      <c r="G1165" s="1">
        <f t="shared" si="332"/>
        <v>306052890.09009844</v>
      </c>
      <c r="H1165" s="1">
        <f t="shared" si="332"/>
        <v>345194315.93064409</v>
      </c>
      <c r="I1165" s="1">
        <f t="shared" si="332"/>
        <v>382368145.79651392</v>
      </c>
      <c r="J1165" s="1">
        <f t="shared" si="332"/>
        <v>424212593.85000294</v>
      </c>
      <c r="K1165" s="1">
        <f t="shared" si="332"/>
        <v>471481306.35375988</v>
      </c>
    </row>
    <row r="1166" spans="1:11" ht="13">
      <c r="A1166" s="4" t="s">
        <v>272</v>
      </c>
      <c r="B1166" s="1">
        <f>B1120</f>
        <v>1464</v>
      </c>
      <c r="C1166" s="1">
        <f t="shared" ref="C1166:K1166" si="333">C1120</f>
        <v>1799</v>
      </c>
      <c r="D1166" s="1">
        <f t="shared" si="333"/>
        <v>2644</v>
      </c>
      <c r="E1166" s="1">
        <f t="shared" si="333"/>
        <v>4089</v>
      </c>
      <c r="F1166" s="1">
        <f t="shared" si="333"/>
        <v>6231</v>
      </c>
      <c r="G1166" s="1">
        <f t="shared" si="333"/>
        <v>9159</v>
      </c>
      <c r="H1166" s="1">
        <f t="shared" si="333"/>
        <v>12983</v>
      </c>
      <c r="I1166" s="1">
        <f t="shared" si="333"/>
        <v>17794</v>
      </c>
      <c r="J1166" s="1">
        <f t="shared" si="333"/>
        <v>23660</v>
      </c>
      <c r="K1166" s="1">
        <f t="shared" si="333"/>
        <v>30639</v>
      </c>
    </row>
    <row r="1167" spans="1:11">
      <c r="A1167" t="s">
        <v>10</v>
      </c>
      <c r="B1167" s="1">
        <f>SUM(B1157:B1166)</f>
        <v>1037642816.9199196</v>
      </c>
      <c r="C1167" s="1">
        <f t="shared" ref="C1167:K1167" si="334">SUM(C1157:C1166)</f>
        <v>1551220083.1933513</v>
      </c>
      <c r="D1167" s="1">
        <f t="shared" si="334"/>
        <v>1888892011.2452798</v>
      </c>
      <c r="E1167" s="1">
        <f t="shared" si="334"/>
        <v>2274591487.2189083</v>
      </c>
      <c r="F1167" s="1">
        <f t="shared" si="334"/>
        <v>2707950723.8846359</v>
      </c>
      <c r="G1167" s="1">
        <f t="shared" si="334"/>
        <v>3156353380.7511945</v>
      </c>
      <c r="H1167" s="1">
        <f t="shared" si="334"/>
        <v>3598492187.378633</v>
      </c>
      <c r="I1167" s="1">
        <f t="shared" si="334"/>
        <v>4321349865.965435</v>
      </c>
      <c r="J1167" s="1">
        <f t="shared" si="334"/>
        <v>4777991643.8488235</v>
      </c>
      <c r="K1167" s="1">
        <f t="shared" si="334"/>
        <v>5008653864.5184879</v>
      </c>
    </row>
    <row r="1169" spans="1:11">
      <c r="A1169" t="s">
        <v>286</v>
      </c>
      <c r="B1169">
        <v>2010</v>
      </c>
      <c r="C1169">
        <v>2020</v>
      </c>
      <c r="D1169">
        <v>2030</v>
      </c>
      <c r="E1169">
        <v>2040</v>
      </c>
      <c r="F1169">
        <v>2050</v>
      </c>
      <c r="G1169">
        <v>2060</v>
      </c>
      <c r="H1169">
        <v>2070</v>
      </c>
      <c r="I1169">
        <v>2080</v>
      </c>
      <c r="J1169">
        <v>2090</v>
      </c>
      <c r="K1169">
        <v>2100</v>
      </c>
    </row>
    <row r="1170" spans="1:11">
      <c r="A1170" s="102" t="s">
        <v>303</v>
      </c>
      <c r="B1170" s="1">
        <f>B1157/10^5</f>
        <v>6794.6312473870657</v>
      </c>
      <c r="C1170" s="1">
        <f t="shared" ref="C1170:K1170" si="335">C1157/10^5</f>
        <v>11221.578318238309</v>
      </c>
      <c r="D1170" s="1">
        <f t="shared" si="335"/>
        <v>13935.059077554133</v>
      </c>
      <c r="E1170" s="1">
        <f t="shared" si="335"/>
        <v>17339.76981145563</v>
      </c>
      <c r="F1170" s="1">
        <f t="shared" si="335"/>
        <v>21287.2030338238</v>
      </c>
      <c r="G1170" s="1">
        <f t="shared" si="335"/>
        <v>25445.915426267165</v>
      </c>
      <c r="H1170" s="1">
        <f t="shared" si="335"/>
        <v>29554.938110206436</v>
      </c>
      <c r="I1170" s="1">
        <f t="shared" si="335"/>
        <v>36620.64391350044</v>
      </c>
      <c r="J1170" s="1">
        <f t="shared" si="335"/>
        <v>41127.179411081685</v>
      </c>
      <c r="K1170" s="1">
        <f t="shared" si="335"/>
        <v>43308.774500726147</v>
      </c>
    </row>
    <row r="1171" spans="1:11">
      <c r="A1171" s="8" t="s">
        <v>302</v>
      </c>
      <c r="B1171" s="1">
        <f>B1158/10^4</f>
        <v>22058.196204598458</v>
      </c>
      <c r="C1171" s="1">
        <f t="shared" ref="C1171:K1171" si="336">C1158/10^4</f>
        <v>25939.314040337413</v>
      </c>
      <c r="D1171" s="1">
        <f t="shared" si="336"/>
        <v>29146.402594930911</v>
      </c>
      <c r="E1171" s="1">
        <f t="shared" si="336"/>
        <v>30503.950878014766</v>
      </c>
      <c r="F1171" s="1">
        <f t="shared" si="336"/>
        <v>30700.400249572529</v>
      </c>
      <c r="G1171" s="1">
        <f t="shared" si="336"/>
        <v>30534.283447147482</v>
      </c>
      <c r="H1171" s="1">
        <f t="shared" si="336"/>
        <v>29740.539471231728</v>
      </c>
      <c r="I1171" s="1">
        <f t="shared" si="336"/>
        <v>27648.135819471168</v>
      </c>
      <c r="J1171" s="1">
        <f t="shared" si="336"/>
        <v>24060.505606514209</v>
      </c>
      <c r="K1171" s="1">
        <f t="shared" si="336"/>
        <v>20581.160034848035</v>
      </c>
    </row>
    <row r="1172" spans="1:11">
      <c r="A1172" s="8" t="s">
        <v>263</v>
      </c>
      <c r="B1172" s="1">
        <f t="shared" ref="B1172:K1179" si="337">B1159</f>
        <v>1974</v>
      </c>
      <c r="C1172" s="1">
        <f t="shared" si="337"/>
        <v>2675</v>
      </c>
      <c r="D1172" s="1">
        <f t="shared" si="337"/>
        <v>4462</v>
      </c>
      <c r="E1172" s="1">
        <f t="shared" si="337"/>
        <v>6965</v>
      </c>
      <c r="F1172" s="1">
        <f t="shared" si="337"/>
        <v>8628</v>
      </c>
      <c r="G1172" s="1">
        <f t="shared" si="337"/>
        <v>10080</v>
      </c>
      <c r="H1172" s="1">
        <f t="shared" si="337"/>
        <v>11990</v>
      </c>
      <c r="I1172" s="1">
        <f t="shared" si="337"/>
        <v>14139</v>
      </c>
      <c r="J1172" s="1">
        <f t="shared" si="337"/>
        <v>15957</v>
      </c>
      <c r="K1172" s="1">
        <f t="shared" si="337"/>
        <v>18342</v>
      </c>
    </row>
    <row r="1173" spans="1:11">
      <c r="A1173" s="8" t="s">
        <v>298</v>
      </c>
      <c r="B1173" s="1">
        <f>B1160/10</f>
        <v>1413.6</v>
      </c>
      <c r="C1173" s="1">
        <f t="shared" ref="C1173:K1173" si="338">C1160/10</f>
        <v>1914.6</v>
      </c>
      <c r="D1173" s="1">
        <f t="shared" si="338"/>
        <v>2553.8000000000002</v>
      </c>
      <c r="E1173" s="1">
        <f t="shared" si="338"/>
        <v>3321.9</v>
      </c>
      <c r="F1173" s="1">
        <f t="shared" si="338"/>
        <v>4116.5</v>
      </c>
      <c r="G1173" s="1">
        <f t="shared" si="338"/>
        <v>4808.6000000000004</v>
      </c>
      <c r="H1173" s="1">
        <f t="shared" si="338"/>
        <v>5720.3</v>
      </c>
      <c r="I1173" s="1">
        <f t="shared" si="338"/>
        <v>6745.1</v>
      </c>
      <c r="J1173" s="1">
        <f t="shared" si="338"/>
        <v>7612.6</v>
      </c>
      <c r="K1173" s="1">
        <f t="shared" si="338"/>
        <v>8750.2999999999993</v>
      </c>
    </row>
    <row r="1174" spans="1:11">
      <c r="A1174" s="8" t="s">
        <v>297</v>
      </c>
      <c r="B1174" s="1">
        <f t="shared" si="337"/>
        <v>4187</v>
      </c>
      <c r="C1174" s="1">
        <f t="shared" si="337"/>
        <v>5671</v>
      </c>
      <c r="D1174" s="1">
        <f t="shared" si="337"/>
        <v>7566</v>
      </c>
      <c r="E1174" s="1">
        <f t="shared" si="337"/>
        <v>9840</v>
      </c>
      <c r="F1174" s="1">
        <f t="shared" si="337"/>
        <v>12193</v>
      </c>
      <c r="G1174" s="1">
        <f t="shared" si="337"/>
        <v>14244</v>
      </c>
      <c r="H1174" s="1">
        <f t="shared" si="337"/>
        <v>16943</v>
      </c>
      <c r="I1174" s="1">
        <f t="shared" si="337"/>
        <v>19978</v>
      </c>
      <c r="J1174" s="1">
        <f t="shared" si="337"/>
        <v>22549</v>
      </c>
      <c r="K1174" s="1">
        <f t="shared" si="337"/>
        <v>25918</v>
      </c>
    </row>
    <row r="1175" spans="1:11">
      <c r="A1175" s="8" t="s">
        <v>300</v>
      </c>
      <c r="B1175" s="1">
        <f t="shared" si="337"/>
        <v>4985</v>
      </c>
      <c r="C1175" s="1">
        <f t="shared" si="337"/>
        <v>8586.9253847937362</v>
      </c>
      <c r="D1175" s="1">
        <f t="shared" si="337"/>
        <v>11415.188382805229</v>
      </c>
      <c r="E1175" s="1">
        <f t="shared" si="337"/>
        <v>13613.269155606349</v>
      </c>
      <c r="F1175" s="1">
        <f t="shared" si="337"/>
        <v>15226.70530458955</v>
      </c>
      <c r="G1175" s="1">
        <f t="shared" si="337"/>
        <v>16365.709453223644</v>
      </c>
      <c r="H1175" s="1">
        <f t="shared" si="337"/>
        <v>17436.522826683882</v>
      </c>
      <c r="I1175" s="1">
        <f t="shared" si="337"/>
        <v>20807.481964400424</v>
      </c>
      <c r="J1175" s="1">
        <f t="shared" si="337"/>
        <v>18781.733612021621</v>
      </c>
      <c r="K1175" s="1">
        <f t="shared" si="337"/>
        <v>19034.599970765132</v>
      </c>
    </row>
    <row r="1176" spans="1:11">
      <c r="A1176" s="8" t="s">
        <v>299</v>
      </c>
      <c r="B1176" s="1">
        <f>B1163/10</f>
        <v>2304.8000000000002</v>
      </c>
      <c r="C1176" s="1">
        <f t="shared" ref="C1176:K1177" si="339">C1163/10</f>
        <v>3368.6041225030872</v>
      </c>
      <c r="D1176" s="1">
        <f t="shared" si="339"/>
        <v>4250.0588098457947</v>
      </c>
      <c r="E1176" s="1">
        <f t="shared" si="339"/>
        <v>4750.2735480574411</v>
      </c>
      <c r="F1176" s="1">
        <f t="shared" si="339"/>
        <v>4969.6339994452583</v>
      </c>
      <c r="G1176" s="1">
        <f t="shared" si="339"/>
        <v>4942.9444721547534</v>
      </c>
      <c r="H1176" s="1">
        <f t="shared" si="339"/>
        <v>4904.7942773820378</v>
      </c>
      <c r="I1176" s="1">
        <f t="shared" si="339"/>
        <v>5185.2287384713363</v>
      </c>
      <c r="J1176" s="1">
        <f t="shared" si="339"/>
        <v>4793.6316495505653</v>
      </c>
      <c r="K1176" s="1">
        <f t="shared" si="339"/>
        <v>4764.8474060561293</v>
      </c>
    </row>
    <row r="1177" spans="1:11">
      <c r="A1177" s="8" t="s">
        <v>301</v>
      </c>
      <c r="B1177" s="1">
        <f>B1164/10</f>
        <v>7892.9</v>
      </c>
      <c r="C1177" s="1">
        <f t="shared" si="339"/>
        <v>11477.564453291026</v>
      </c>
      <c r="D1177" s="1">
        <f t="shared" si="339"/>
        <v>15257.912994343915</v>
      </c>
      <c r="E1177" s="1">
        <f t="shared" si="339"/>
        <v>18195.939425555378</v>
      </c>
      <c r="F1177" s="1">
        <f t="shared" si="339"/>
        <v>20352.510789738619</v>
      </c>
      <c r="G1177" s="1">
        <f t="shared" si="339"/>
        <v>21874.940872998013</v>
      </c>
      <c r="H1177" s="1">
        <f t="shared" si="339"/>
        <v>23306.224942742028</v>
      </c>
      <c r="I1177" s="1">
        <f t="shared" si="339"/>
        <v>24394.885481613397</v>
      </c>
      <c r="J1177" s="1">
        <f t="shared" si="339"/>
        <v>25104.277540161576</v>
      </c>
      <c r="K1177" s="1">
        <f t="shared" si="339"/>
        <v>25442.266960179953</v>
      </c>
    </row>
    <row r="1178" spans="1:11">
      <c r="A1178" s="8" t="s">
        <v>304</v>
      </c>
      <c r="B1178" s="1">
        <f>B1165/10^5</f>
        <v>1374.6900713522855</v>
      </c>
      <c r="C1178" s="1">
        <f t="shared" ref="C1178:K1178" si="340">C1165/10^5</f>
        <v>1694.8277135500357</v>
      </c>
      <c r="D1178" s="1">
        <f t="shared" si="340"/>
        <v>2036.7537263413269</v>
      </c>
      <c r="E1178" s="1">
        <f t="shared" si="340"/>
        <v>2352.7780889430596</v>
      </c>
      <c r="F1178" s="1">
        <f t="shared" si="340"/>
        <v>2718.8975285333445</v>
      </c>
      <c r="G1178" s="1">
        <f t="shared" si="340"/>
        <v>3060.5289009009844</v>
      </c>
      <c r="H1178" s="1">
        <f t="shared" si="340"/>
        <v>3451.943159306441</v>
      </c>
      <c r="I1178" s="1">
        <f t="shared" si="340"/>
        <v>3823.6814579651391</v>
      </c>
      <c r="J1178" s="1">
        <f t="shared" si="340"/>
        <v>4242.1259385000294</v>
      </c>
      <c r="K1178" s="1">
        <f t="shared" si="340"/>
        <v>4714.8130635375992</v>
      </c>
    </row>
    <row r="1179" spans="1:11">
      <c r="A1179" t="s">
        <v>272</v>
      </c>
      <c r="B1179" s="1">
        <f t="shared" si="337"/>
        <v>1464</v>
      </c>
      <c r="C1179" s="1">
        <f t="shared" si="337"/>
        <v>1799</v>
      </c>
      <c r="D1179" s="1">
        <f t="shared" si="337"/>
        <v>2644</v>
      </c>
      <c r="E1179" s="1">
        <f t="shared" si="337"/>
        <v>4089</v>
      </c>
      <c r="F1179" s="1">
        <f t="shared" si="337"/>
        <v>6231</v>
      </c>
      <c r="G1179" s="1">
        <f t="shared" si="337"/>
        <v>9159</v>
      </c>
      <c r="H1179" s="1">
        <f t="shared" si="337"/>
        <v>12983</v>
      </c>
      <c r="I1179" s="1">
        <f t="shared" si="337"/>
        <v>17794</v>
      </c>
      <c r="J1179" s="1">
        <f t="shared" si="337"/>
        <v>23660</v>
      </c>
      <c r="K1179" s="1">
        <f t="shared" si="337"/>
        <v>30639</v>
      </c>
    </row>
    <row r="1187" spans="1:11">
      <c r="A1187" t="s">
        <v>681</v>
      </c>
      <c r="B1187">
        <v>2010</v>
      </c>
      <c r="C1187">
        <v>2020</v>
      </c>
      <c r="D1187">
        <v>2030</v>
      </c>
      <c r="E1187">
        <v>2040</v>
      </c>
      <c r="F1187">
        <v>2050</v>
      </c>
      <c r="G1187">
        <v>2060</v>
      </c>
      <c r="H1187">
        <v>2070</v>
      </c>
      <c r="I1187">
        <v>2080</v>
      </c>
      <c r="J1187">
        <v>2090</v>
      </c>
      <c r="K1187">
        <v>2100</v>
      </c>
    </row>
    <row r="1188" spans="1:11">
      <c r="A1188" s="1" t="s">
        <v>261</v>
      </c>
      <c r="B1188" s="2">
        <f>B162</f>
        <v>10.103868696233976</v>
      </c>
      <c r="C1188" s="2">
        <f t="shared" ref="C1188:K1188" si="341">C162</f>
        <v>16.031087962655604</v>
      </c>
      <c r="D1188" s="2">
        <f t="shared" si="341"/>
        <v>17.297718695355648</v>
      </c>
      <c r="E1188" s="2">
        <f t="shared" si="341"/>
        <v>18.460550085392022</v>
      </c>
      <c r="F1188" s="2">
        <f t="shared" si="341"/>
        <v>19.393399209569449</v>
      </c>
      <c r="G1188" s="2">
        <f t="shared" si="341"/>
        <v>19.44303970726056</v>
      </c>
      <c r="H1188" s="2">
        <f t="shared" si="341"/>
        <v>18.781119555827402</v>
      </c>
      <c r="I1188" s="2">
        <f t="shared" si="341"/>
        <v>18.77813252840501</v>
      </c>
      <c r="J1188" s="2">
        <f t="shared" si="341"/>
        <v>18.096546312758154</v>
      </c>
      <c r="K1188" s="2">
        <f t="shared" si="341"/>
        <v>16.998302425700135</v>
      </c>
    </row>
    <row r="1189" spans="1:11">
      <c r="A1189" t="s">
        <v>262</v>
      </c>
      <c r="B1189" s="2">
        <f>B264</f>
        <v>0.37091297137717427</v>
      </c>
      <c r="C1189" s="2">
        <f t="shared" ref="C1189:K1189" si="342">C264</f>
        <v>0.39216837265650351</v>
      </c>
      <c r="D1189" s="2">
        <f t="shared" si="342"/>
        <v>0.41701944996502699</v>
      </c>
      <c r="E1189" s="2">
        <f t="shared" si="342"/>
        <v>0.42422081136328676</v>
      </c>
      <c r="F1189" s="2">
        <f t="shared" si="342"/>
        <v>0.40598305521091266</v>
      </c>
      <c r="G1189" s="2">
        <f t="shared" si="342"/>
        <v>0.38191951332301932</v>
      </c>
      <c r="H1189" s="2">
        <f t="shared" si="342"/>
        <v>0.34661633593857977</v>
      </c>
      <c r="I1189" s="2">
        <f t="shared" si="342"/>
        <v>0.30337236509210419</v>
      </c>
      <c r="J1189" s="2">
        <f t="shared" si="342"/>
        <v>0.25162027388545816</v>
      </c>
      <c r="K1189" s="2">
        <f t="shared" si="342"/>
        <v>0.22870138515527966</v>
      </c>
    </row>
    <row r="1190" spans="1:11">
      <c r="A1190" t="s">
        <v>266</v>
      </c>
      <c r="B1190" s="2">
        <f>B355</f>
        <v>0.27043613833280172</v>
      </c>
      <c r="C1190" s="2">
        <f t="shared" ref="C1190:K1190" si="343">C355</f>
        <v>0.29316614722855427</v>
      </c>
      <c r="D1190" s="2">
        <f t="shared" si="343"/>
        <v>0.31922407952377047</v>
      </c>
      <c r="E1190" s="2">
        <f t="shared" si="343"/>
        <v>0.34618360327497649</v>
      </c>
      <c r="F1190" s="2">
        <f t="shared" si="343"/>
        <v>0.37468944290236184</v>
      </c>
      <c r="G1190" s="2">
        <f t="shared" si="343"/>
        <v>0.4009409756820515</v>
      </c>
      <c r="H1190" s="2">
        <f t="shared" si="343"/>
        <v>0.42367200760003221</v>
      </c>
      <c r="I1190" s="2">
        <f t="shared" si="343"/>
        <v>0.44225494265123816</v>
      </c>
      <c r="J1190" s="2">
        <f t="shared" si="343"/>
        <v>0.45682849870148173</v>
      </c>
      <c r="K1190" s="2">
        <f t="shared" si="343"/>
        <v>0.46842149076388689</v>
      </c>
    </row>
    <row r="1191" spans="1:11">
      <c r="A1191" t="s">
        <v>682</v>
      </c>
      <c r="B1191" s="2">
        <f>B551+B566+B581+B1097</f>
        <v>2.8899552583728747</v>
      </c>
      <c r="C1191" s="2">
        <f t="shared" ref="C1191:K1191" si="344">C551+C566+C581+C1097</f>
        <v>3.8539016990027837</v>
      </c>
      <c r="D1191" s="2">
        <f t="shared" si="344"/>
        <v>5.330627949729827</v>
      </c>
      <c r="E1191" s="2">
        <f t="shared" si="344"/>
        <v>7.3774603273661539</v>
      </c>
      <c r="F1191" s="2">
        <f t="shared" si="344"/>
        <v>10.100029643130421</v>
      </c>
      <c r="G1191" s="2">
        <f t="shared" si="344"/>
        <v>13.551757725575534</v>
      </c>
      <c r="H1191" s="2">
        <f t="shared" si="344"/>
        <v>17.834129605741548</v>
      </c>
      <c r="I1191" s="2">
        <f t="shared" si="344"/>
        <v>21.7685296575028</v>
      </c>
      <c r="J1191" s="2">
        <f t="shared" si="344"/>
        <v>21.90012402544204</v>
      </c>
      <c r="K1191" s="2">
        <f t="shared" si="344"/>
        <v>21.787589947264902</v>
      </c>
    </row>
    <row r="1192" spans="1:11">
      <c r="A1192" t="s">
        <v>267</v>
      </c>
      <c r="B1192" s="2">
        <f>B720</f>
        <v>0.26513527838822643</v>
      </c>
      <c r="C1192" s="2">
        <f t="shared" ref="C1192:K1192" si="345">C720</f>
        <v>0.29192878394090027</v>
      </c>
      <c r="D1192" s="2">
        <f t="shared" si="345"/>
        <v>0.34423352655357831</v>
      </c>
      <c r="E1192" s="2">
        <f t="shared" si="345"/>
        <v>0.39616334183149587</v>
      </c>
      <c r="F1192" s="2">
        <f t="shared" si="345"/>
        <v>0.43662113615012987</v>
      </c>
      <c r="G1192" s="2">
        <f t="shared" si="345"/>
        <v>0.47998219544778575</v>
      </c>
      <c r="H1192" s="2">
        <f t="shared" si="345"/>
        <v>0.51659499582114676</v>
      </c>
      <c r="I1192" s="2">
        <f t="shared" si="345"/>
        <v>0.54050849822815439</v>
      </c>
      <c r="J1192" s="2">
        <f t="shared" si="345"/>
        <v>0.55649921313109818</v>
      </c>
      <c r="K1192" s="2">
        <f t="shared" si="345"/>
        <v>0.56606182681337047</v>
      </c>
    </row>
    <row r="1193" spans="1:11">
      <c r="A1193" t="s">
        <v>268</v>
      </c>
      <c r="B1193" s="2">
        <f>B758</f>
        <v>0.70072595862637566</v>
      </c>
      <c r="C1193" s="2">
        <f t="shared" ref="C1193:K1193" si="346">C758</f>
        <v>0.95768467714805716</v>
      </c>
      <c r="D1193" s="2">
        <f t="shared" si="346"/>
        <v>1.1554531394762644</v>
      </c>
      <c r="E1193" s="2">
        <f t="shared" si="346"/>
        <v>1.347011006557183</v>
      </c>
      <c r="F1193" s="2">
        <f t="shared" si="346"/>
        <v>1.5029583059490348</v>
      </c>
      <c r="G1193" s="2">
        <f t="shared" si="346"/>
        <v>1.6330020193171262</v>
      </c>
      <c r="H1193" s="2">
        <f t="shared" si="346"/>
        <v>1.7634239784647838</v>
      </c>
      <c r="I1193" s="2">
        <f t="shared" si="346"/>
        <v>2.1341561663689177</v>
      </c>
      <c r="J1193" s="2">
        <f t="shared" si="346"/>
        <v>1.9650572669528459</v>
      </c>
      <c r="K1193" s="2">
        <f t="shared" si="346"/>
        <v>2.0482599882670978</v>
      </c>
    </row>
    <row r="1194" spans="1:11">
      <c r="A1194" t="s">
        <v>269</v>
      </c>
      <c r="B1194" s="2">
        <f>B901</f>
        <v>1.4683834310880441</v>
      </c>
      <c r="C1194" s="2">
        <f t="shared" ref="C1194:K1194" si="347">C901</f>
        <v>1.7241196511801444</v>
      </c>
      <c r="D1194" s="2">
        <f t="shared" si="347"/>
        <v>1.9791713604604873</v>
      </c>
      <c r="E1194" s="2">
        <f t="shared" si="347"/>
        <v>2.163725839591411</v>
      </c>
      <c r="F1194" s="2">
        <f t="shared" si="347"/>
        <v>2.2582049278967862</v>
      </c>
      <c r="G1194" s="2">
        <f t="shared" si="347"/>
        <v>2.2705138063334376</v>
      </c>
      <c r="H1194" s="2">
        <f t="shared" si="347"/>
        <v>2.2836186014134547</v>
      </c>
      <c r="I1194" s="2">
        <f t="shared" si="347"/>
        <v>2.448620961645922</v>
      </c>
      <c r="J1194" s="2">
        <f t="shared" si="347"/>
        <v>2.3093916118822921</v>
      </c>
      <c r="K1194" s="2">
        <f t="shared" si="347"/>
        <v>2.3612830308324062</v>
      </c>
    </row>
    <row r="1195" spans="1:11">
      <c r="A1195" t="s">
        <v>270</v>
      </c>
      <c r="B1195" s="2">
        <f>B954</f>
        <v>1.3066851915911484</v>
      </c>
      <c r="C1195" s="2">
        <f t="shared" ref="C1195:K1195" si="348">C954</f>
        <v>1.5075992580589941</v>
      </c>
      <c r="D1195" s="2">
        <f t="shared" si="348"/>
        <v>1.8189288576526386</v>
      </c>
      <c r="E1195" s="2">
        <f t="shared" si="348"/>
        <v>2.1204816601330623</v>
      </c>
      <c r="F1195" s="2">
        <f t="shared" si="348"/>
        <v>2.3659758592880444</v>
      </c>
      <c r="G1195" s="2">
        <f t="shared" si="348"/>
        <v>2.5706923076839931</v>
      </c>
      <c r="H1195" s="2">
        <f t="shared" si="348"/>
        <v>2.7760041953411569</v>
      </c>
      <c r="I1195" s="2">
        <f t="shared" si="348"/>
        <v>2.9468415019524699</v>
      </c>
      <c r="J1195" s="2">
        <f t="shared" si="348"/>
        <v>3.0934178528613363</v>
      </c>
      <c r="K1195" s="2">
        <f t="shared" si="348"/>
        <v>3.2243966227163572</v>
      </c>
    </row>
    <row r="1196" spans="1:11">
      <c r="A1196" t="s">
        <v>271</v>
      </c>
      <c r="B1196" s="2">
        <f>B1022</f>
        <v>4.0040461234169795</v>
      </c>
      <c r="C1196" s="2">
        <f t="shared" ref="C1196:K1196" si="349">C1022</f>
        <v>4.3145499167671515</v>
      </c>
      <c r="D1196" s="2">
        <f t="shared" si="349"/>
        <v>4.4830547874698956</v>
      </c>
      <c r="E1196" s="2">
        <f t="shared" si="349"/>
        <v>4.5231602870524998</v>
      </c>
      <c r="F1196" s="2">
        <f t="shared" si="349"/>
        <v>4.541843319620261</v>
      </c>
      <c r="G1196" s="2">
        <f t="shared" si="349"/>
        <v>4.4361542583486893</v>
      </c>
      <c r="H1196" s="2">
        <f t="shared" si="349"/>
        <v>4.3004380950316587</v>
      </c>
      <c r="I1196" s="2">
        <f t="shared" si="349"/>
        <v>4.4427021316535891</v>
      </c>
      <c r="J1196" s="2">
        <f t="shared" si="349"/>
        <v>4.5885648610765033</v>
      </c>
      <c r="K1196" s="2">
        <f t="shared" si="349"/>
        <v>4.7382026777965738</v>
      </c>
    </row>
    <row r="1197" spans="1:11">
      <c r="A1197" t="s">
        <v>10</v>
      </c>
      <c r="B1197" s="2">
        <f t="shared" ref="B1197:K1197" si="350">SUM(B1188:B1196)</f>
        <v>21.380149047427604</v>
      </c>
      <c r="C1197" s="2">
        <f t="shared" si="350"/>
        <v>29.366206468638698</v>
      </c>
      <c r="D1197" s="2">
        <f t="shared" si="350"/>
        <v>33.145431846187137</v>
      </c>
      <c r="E1197" s="2">
        <f t="shared" si="350"/>
        <v>37.158956962562087</v>
      </c>
      <c r="F1197" s="2">
        <f t="shared" si="350"/>
        <v>41.379704899717403</v>
      </c>
      <c r="G1197" s="2">
        <f t="shared" si="350"/>
        <v>45.168002508972201</v>
      </c>
      <c r="H1197" s="2">
        <f t="shared" si="350"/>
        <v>49.02561737117977</v>
      </c>
      <c r="I1197" s="2">
        <f t="shared" si="350"/>
        <v>53.80511875350021</v>
      </c>
      <c r="J1197" s="2">
        <f t="shared" si="350"/>
        <v>53.218049916691214</v>
      </c>
      <c r="K1197" s="2">
        <f t="shared" si="350"/>
        <v>52.421219395309997</v>
      </c>
    </row>
    <row r="1199" spans="1:11">
      <c r="A1199" s="210" t="s">
        <v>671</v>
      </c>
    </row>
    <row r="1200" spans="1:11">
      <c r="B1200">
        <v>2010</v>
      </c>
      <c r="C1200">
        <v>2020</v>
      </c>
      <c r="D1200">
        <v>2030</v>
      </c>
      <c r="E1200">
        <v>2040</v>
      </c>
      <c r="F1200">
        <v>2050</v>
      </c>
      <c r="G1200">
        <v>2060</v>
      </c>
      <c r="H1200">
        <v>2070</v>
      </c>
      <c r="I1200">
        <v>2080</v>
      </c>
      <c r="J1200">
        <v>2090</v>
      </c>
      <c r="K1200">
        <v>2100</v>
      </c>
    </row>
    <row r="1201" spans="1:11">
      <c r="A1201" t="s">
        <v>659</v>
      </c>
      <c r="B1201" s="209">
        <v>0.95</v>
      </c>
      <c r="C1201" s="209">
        <v>0.92</v>
      </c>
      <c r="D1201" s="209">
        <f>100%-D1202-D1203</f>
        <v>0.79500000000000004</v>
      </c>
      <c r="E1201" s="209">
        <f t="shared" ref="E1201:K1201" si="351">100%-E1202-E1203</f>
        <v>0.64999999999999991</v>
      </c>
      <c r="F1201" s="209">
        <f t="shared" si="351"/>
        <v>4.9999999999999933E-2</v>
      </c>
      <c r="G1201" s="209">
        <f t="shared" si="351"/>
        <v>0</v>
      </c>
      <c r="H1201" s="209">
        <f t="shared" si="351"/>
        <v>0</v>
      </c>
      <c r="I1201" s="209">
        <f t="shared" si="351"/>
        <v>0</v>
      </c>
      <c r="J1201" s="209">
        <f t="shared" si="351"/>
        <v>0</v>
      </c>
      <c r="K1201" s="209">
        <f t="shared" si="351"/>
        <v>0</v>
      </c>
    </row>
    <row r="1202" spans="1:11">
      <c r="A1202" t="s">
        <v>683</v>
      </c>
      <c r="B1202" s="209">
        <v>0.05</v>
      </c>
      <c r="C1202" s="209">
        <v>0.06</v>
      </c>
      <c r="D1202" s="209">
        <v>0.08</v>
      </c>
      <c r="E1202" s="209">
        <v>0.05</v>
      </c>
      <c r="F1202" s="209">
        <v>0.05</v>
      </c>
      <c r="G1202" s="209"/>
      <c r="H1202" s="209"/>
      <c r="I1202" s="209"/>
      <c r="J1202" s="209"/>
      <c r="K1202" s="209"/>
    </row>
    <row r="1203" spans="1:11">
      <c r="A1203" s="8" t="s">
        <v>660</v>
      </c>
      <c r="B1203" s="209">
        <v>0</v>
      </c>
      <c r="C1203" s="209">
        <v>0.02</v>
      </c>
      <c r="D1203" s="209">
        <v>0.125</v>
      </c>
      <c r="E1203" s="209">
        <v>0.3</v>
      </c>
      <c r="F1203" s="209">
        <v>0.9</v>
      </c>
      <c r="G1203" s="209">
        <v>1</v>
      </c>
      <c r="H1203" s="209">
        <v>1</v>
      </c>
      <c r="I1203" s="209">
        <v>1</v>
      </c>
      <c r="J1203" s="209">
        <v>1</v>
      </c>
      <c r="K1203" s="209">
        <v>1</v>
      </c>
    </row>
    <row r="1204" spans="1:11">
      <c r="A1204" t="s">
        <v>661</v>
      </c>
      <c r="B1204" s="209">
        <f>100%-B1205-B1206</f>
        <v>1</v>
      </c>
      <c r="C1204" s="209">
        <f t="shared" ref="C1204:K1204" si="352">100%-C1205-C1206</f>
        <v>0.97799999999999998</v>
      </c>
      <c r="D1204" s="209">
        <f t="shared" si="352"/>
        <v>0.86999999999999988</v>
      </c>
      <c r="E1204" s="209">
        <f t="shared" si="352"/>
        <v>0.45</v>
      </c>
      <c r="F1204" s="209">
        <f t="shared" si="352"/>
        <v>0.15000000000000002</v>
      </c>
      <c r="G1204" s="209">
        <f t="shared" si="352"/>
        <v>0</v>
      </c>
      <c r="H1204" s="209">
        <f t="shared" si="352"/>
        <v>0</v>
      </c>
      <c r="I1204" s="209">
        <f t="shared" si="352"/>
        <v>0</v>
      </c>
      <c r="J1204" s="209">
        <f t="shared" si="352"/>
        <v>0</v>
      </c>
      <c r="K1204" s="209">
        <f t="shared" si="352"/>
        <v>0</v>
      </c>
    </row>
    <row r="1205" spans="1:11">
      <c r="A1205" t="s">
        <v>663</v>
      </c>
      <c r="B1205" s="209"/>
      <c r="C1205" s="209">
        <v>0.02</v>
      </c>
      <c r="D1205" s="209">
        <v>0.06</v>
      </c>
      <c r="E1205" s="209">
        <v>0.25</v>
      </c>
      <c r="F1205" s="209">
        <v>0.35</v>
      </c>
      <c r="G1205" s="209">
        <v>0.1</v>
      </c>
      <c r="H1205" s="209"/>
      <c r="I1205" s="209"/>
      <c r="J1205" s="209"/>
      <c r="K1205" s="209"/>
    </row>
    <row r="1206" spans="1:11">
      <c r="A1206" t="s">
        <v>662</v>
      </c>
      <c r="B1206" s="209"/>
      <c r="C1206" s="209">
        <v>2E-3</v>
      </c>
      <c r="D1206" s="209">
        <v>7.0000000000000007E-2</v>
      </c>
      <c r="E1206" s="209">
        <v>0.3</v>
      </c>
      <c r="F1206" s="209">
        <v>0.5</v>
      </c>
      <c r="G1206" s="209">
        <v>0.9</v>
      </c>
      <c r="H1206" s="209">
        <v>1</v>
      </c>
      <c r="I1206" s="209">
        <v>1</v>
      </c>
      <c r="J1206" s="209">
        <v>1</v>
      </c>
      <c r="K1206" s="209">
        <v>1</v>
      </c>
    </row>
    <row r="1207" spans="1:11">
      <c r="A1207" t="s">
        <v>684</v>
      </c>
      <c r="B1207" s="209">
        <v>1</v>
      </c>
      <c r="C1207" s="209">
        <v>1</v>
      </c>
      <c r="D1207" s="209">
        <f>100%-D1208-D1209</f>
        <v>0.95</v>
      </c>
      <c r="E1207" s="209">
        <f t="shared" ref="E1207:K1207" si="353">100%-E1208-E1209</f>
        <v>0.7</v>
      </c>
      <c r="F1207" s="209">
        <f t="shared" si="353"/>
        <v>0.48</v>
      </c>
      <c r="G1207" s="209">
        <f t="shared" si="353"/>
        <v>1</v>
      </c>
      <c r="H1207" s="209">
        <f t="shared" si="353"/>
        <v>1</v>
      </c>
      <c r="I1207" s="209">
        <f t="shared" si="353"/>
        <v>1</v>
      </c>
      <c r="J1207" s="209">
        <f t="shared" si="353"/>
        <v>1</v>
      </c>
      <c r="K1207" s="209">
        <f t="shared" si="353"/>
        <v>1</v>
      </c>
    </row>
    <row r="1208" spans="1:11">
      <c r="A1208" t="s">
        <v>685</v>
      </c>
      <c r="B1208" s="209"/>
      <c r="C1208" s="209"/>
      <c r="D1208" s="209">
        <v>0.05</v>
      </c>
      <c r="E1208" s="209">
        <v>0.3</v>
      </c>
      <c r="F1208" s="209">
        <v>0.5</v>
      </c>
      <c r="G1208" s="209"/>
      <c r="H1208" s="209"/>
      <c r="I1208" s="209"/>
      <c r="J1208" s="209"/>
      <c r="K1208" s="209"/>
    </row>
    <row r="1209" spans="1:11">
      <c r="A1209" t="s">
        <v>686</v>
      </c>
      <c r="B1209" s="209"/>
      <c r="C1209" s="209"/>
      <c r="D1209" s="209">
        <v>0</v>
      </c>
      <c r="E1209" s="209">
        <v>0</v>
      </c>
      <c r="F1209" s="209">
        <v>0.02</v>
      </c>
      <c r="G1209" s="209"/>
      <c r="H1209" s="209"/>
      <c r="I1209" s="209"/>
      <c r="J1209" s="209"/>
      <c r="K1209" s="209"/>
    </row>
    <row r="1210" spans="1:11">
      <c r="A1210" t="s">
        <v>664</v>
      </c>
      <c r="B1210" s="209">
        <f>100%-B1211-B1212-B1213-B1214-B1215</f>
        <v>1</v>
      </c>
      <c r="C1210" s="209">
        <f t="shared" ref="C1210:K1210" si="354">100%-C1211-C1212-C1213-C1214-C1215</f>
        <v>0.94</v>
      </c>
      <c r="D1210" s="209">
        <f t="shared" si="354"/>
        <v>0.85</v>
      </c>
      <c r="E1210" s="209">
        <f t="shared" si="354"/>
        <v>0.52999999999999992</v>
      </c>
      <c r="F1210" s="209">
        <f t="shared" si="354"/>
        <v>4.0000000000000036E-2</v>
      </c>
      <c r="G1210" s="209">
        <f t="shared" si="354"/>
        <v>-2.0000000000000018E-2</v>
      </c>
      <c r="H1210" s="209">
        <f t="shared" si="354"/>
        <v>0</v>
      </c>
      <c r="I1210" s="209">
        <f t="shared" si="354"/>
        <v>4.9999999999999989E-2</v>
      </c>
      <c r="J1210" s="209">
        <f t="shared" si="354"/>
        <v>2.0000000000000073E-2</v>
      </c>
      <c r="K1210" s="209">
        <f t="shared" si="354"/>
        <v>0</v>
      </c>
    </row>
    <row r="1211" spans="1:11">
      <c r="A1211" t="s">
        <v>665</v>
      </c>
      <c r="B1211" s="209"/>
      <c r="C1211" s="209">
        <v>0.05</v>
      </c>
      <c r="D1211" s="209">
        <v>0.1</v>
      </c>
      <c r="E1211" s="209">
        <v>0.3</v>
      </c>
      <c r="F1211" s="209">
        <v>0.5</v>
      </c>
      <c r="G1211" s="209">
        <v>0.35</v>
      </c>
      <c r="H1211" s="209">
        <v>0.2</v>
      </c>
      <c r="I1211" s="209">
        <v>0.15</v>
      </c>
      <c r="J1211" s="209">
        <v>0.09</v>
      </c>
      <c r="K1211" s="209">
        <v>0.03</v>
      </c>
    </row>
    <row r="1212" spans="1:11">
      <c r="A1212" t="s">
        <v>666</v>
      </c>
      <c r="B1212" s="209"/>
      <c r="C1212" s="209"/>
      <c r="D1212" s="209"/>
      <c r="E1212" s="209">
        <v>0.02</v>
      </c>
      <c r="F1212" s="209">
        <v>0.1</v>
      </c>
      <c r="G1212" s="209">
        <v>0.15</v>
      </c>
      <c r="H1212" s="209">
        <v>0.25</v>
      </c>
      <c r="I1212" s="209">
        <v>0.25</v>
      </c>
      <c r="J1212" s="209">
        <v>0.3</v>
      </c>
      <c r="K1212" s="209">
        <v>0.3</v>
      </c>
    </row>
    <row r="1213" spans="1:11">
      <c r="A1213" s="8" t="s">
        <v>674</v>
      </c>
      <c r="B1213" s="209"/>
      <c r="C1213" s="209"/>
      <c r="D1213" s="209">
        <v>0.02</v>
      </c>
      <c r="E1213" s="209">
        <v>0.05</v>
      </c>
      <c r="F1213" s="209">
        <v>0.05</v>
      </c>
      <c r="G1213" s="209">
        <v>0.05</v>
      </c>
      <c r="H1213" s="209">
        <v>0.08</v>
      </c>
      <c r="I1213" s="209">
        <v>0.08</v>
      </c>
      <c r="J1213" s="209">
        <v>0.12</v>
      </c>
      <c r="K1213" s="209">
        <v>0.2</v>
      </c>
    </row>
    <row r="1214" spans="1:11">
      <c r="A1214" t="s">
        <v>667</v>
      </c>
      <c r="B1214" s="209"/>
      <c r="C1214" s="209"/>
      <c r="D1214" s="209"/>
      <c r="E1214" s="209"/>
      <c r="F1214" s="208">
        <v>0.01</v>
      </c>
      <c r="G1214" s="208">
        <v>0.02</v>
      </c>
      <c r="H1214" s="208">
        <v>0.02</v>
      </c>
      <c r="I1214" s="208">
        <v>0.02</v>
      </c>
      <c r="J1214" s="208">
        <v>0.02</v>
      </c>
      <c r="K1214" s="208">
        <v>0.02</v>
      </c>
    </row>
    <row r="1215" spans="1:11">
      <c r="A1215" t="s">
        <v>687</v>
      </c>
      <c r="B1215" s="209"/>
      <c r="C1215" s="209">
        <v>0.01</v>
      </c>
      <c r="D1215" s="209">
        <v>0.03</v>
      </c>
      <c r="E1215" s="209">
        <v>0.1</v>
      </c>
      <c r="F1215" s="209">
        <v>0.3</v>
      </c>
      <c r="G1215" s="209">
        <v>0.45</v>
      </c>
      <c r="H1215" s="209">
        <v>0.45</v>
      </c>
      <c r="I1215" s="209">
        <v>0.45</v>
      </c>
      <c r="J1215" s="209">
        <v>0.45</v>
      </c>
      <c r="K1215" s="209">
        <v>0.45</v>
      </c>
    </row>
    <row r="1216" spans="1:11">
      <c r="A1216" t="s">
        <v>668</v>
      </c>
      <c r="B1216" s="209">
        <f>100%-B1217-B1218-B1219-B1220</f>
        <v>1</v>
      </c>
      <c r="C1216" s="209">
        <f t="shared" ref="C1216:K1216" si="355">100%-C1217-C1218-C1219-C1220</f>
        <v>0.95</v>
      </c>
      <c r="D1216" s="209">
        <f t="shared" si="355"/>
        <v>0.9</v>
      </c>
      <c r="E1216" s="209">
        <f t="shared" si="355"/>
        <v>0.67999999999999994</v>
      </c>
      <c r="F1216" s="209">
        <f t="shared" si="355"/>
        <v>0.39</v>
      </c>
      <c r="G1216" s="209">
        <f t="shared" si="355"/>
        <v>0.55000000000000004</v>
      </c>
      <c r="H1216" s="209">
        <f t="shared" si="355"/>
        <v>0.4</v>
      </c>
      <c r="I1216" s="209">
        <f>100%-I1217-I1218-I1219-I1220</f>
        <v>0.32</v>
      </c>
      <c r="J1216" s="209">
        <f>100%-J1217-J1218-J1219-J1220</f>
        <v>0.27</v>
      </c>
      <c r="K1216" s="209">
        <f t="shared" si="355"/>
        <v>0.18000000000000005</v>
      </c>
    </row>
    <row r="1217" spans="1:11">
      <c r="A1217" t="s">
        <v>669</v>
      </c>
      <c r="B1217" s="209"/>
      <c r="C1217" s="209">
        <v>0.05</v>
      </c>
      <c r="D1217" s="209">
        <v>0.1</v>
      </c>
      <c r="E1217" s="209">
        <v>0.3</v>
      </c>
      <c r="F1217" s="209">
        <v>0.5</v>
      </c>
      <c r="G1217" s="209">
        <v>0.35</v>
      </c>
      <c r="H1217" s="209">
        <v>0.35</v>
      </c>
      <c r="I1217" s="209">
        <v>0.38</v>
      </c>
      <c r="J1217" s="209">
        <v>0.3</v>
      </c>
      <c r="K1217" s="209">
        <v>0.2</v>
      </c>
    </row>
    <row r="1218" spans="1:11">
      <c r="A1218" t="s">
        <v>670</v>
      </c>
      <c r="B1218" s="209"/>
      <c r="C1218" s="209"/>
      <c r="D1218" s="209"/>
      <c r="E1218" s="209">
        <v>0.02</v>
      </c>
      <c r="F1218" s="209">
        <v>0.1</v>
      </c>
      <c r="G1218" s="209"/>
      <c r="H1218" s="209"/>
      <c r="I1218" s="209"/>
      <c r="J1218" s="209">
        <v>0.08</v>
      </c>
      <c r="K1218" s="209">
        <v>0.12</v>
      </c>
    </row>
    <row r="1219" spans="1:11">
      <c r="A1219" s="8" t="s">
        <v>675</v>
      </c>
      <c r="B1219" s="209"/>
      <c r="C1219" s="209"/>
      <c r="D1219" s="209"/>
      <c r="E1219" s="209"/>
      <c r="F1219" s="209"/>
      <c r="G1219" s="209"/>
      <c r="H1219" s="209"/>
      <c r="I1219" s="209"/>
      <c r="J1219" s="209"/>
      <c r="K1219" s="209"/>
    </row>
    <row r="1220" spans="1:11">
      <c r="A1220" s="8" t="s">
        <v>673</v>
      </c>
      <c r="B1220" s="209"/>
      <c r="C1220" s="209"/>
      <c r="D1220" s="209"/>
      <c r="E1220" s="209"/>
      <c r="F1220" s="209">
        <v>0.01</v>
      </c>
      <c r="G1220" s="209">
        <v>0.1</v>
      </c>
      <c r="H1220" s="209">
        <v>0.25</v>
      </c>
      <c r="I1220" s="209">
        <v>0.3</v>
      </c>
      <c r="J1220" s="209">
        <v>0.35</v>
      </c>
      <c r="K1220" s="209">
        <v>0.5</v>
      </c>
    </row>
    <row r="1221" spans="1:11">
      <c r="A1221" s="8" t="s">
        <v>677</v>
      </c>
      <c r="B1221" s="209">
        <f>100%-B1222-B1223-B1224</f>
        <v>1</v>
      </c>
      <c r="C1221" s="209">
        <f t="shared" ref="C1221:K1221" si="356">100%-C1222-C1223-C1224</f>
        <v>0.97799999999999998</v>
      </c>
      <c r="D1221" s="209">
        <f t="shared" si="356"/>
        <v>0.90999999999999992</v>
      </c>
      <c r="E1221" s="209">
        <f t="shared" si="356"/>
        <v>0.6</v>
      </c>
      <c r="F1221" s="209">
        <f t="shared" si="356"/>
        <v>0.29000000000000004</v>
      </c>
      <c r="G1221" s="209">
        <f t="shared" si="356"/>
        <v>0.2</v>
      </c>
      <c r="H1221" s="209">
        <f t="shared" si="356"/>
        <v>0</v>
      </c>
      <c r="I1221" s="209">
        <f t="shared" si="356"/>
        <v>0</v>
      </c>
      <c r="J1221" s="209">
        <f t="shared" si="356"/>
        <v>0</v>
      </c>
      <c r="K1221" s="209">
        <f t="shared" si="356"/>
        <v>0</v>
      </c>
    </row>
    <row r="1222" spans="1:11">
      <c r="A1222" s="8" t="s">
        <v>678</v>
      </c>
      <c r="B1222" s="209"/>
      <c r="C1222" s="209">
        <v>0.02</v>
      </c>
      <c r="D1222" s="209">
        <v>0.06</v>
      </c>
      <c r="E1222" s="209">
        <v>0.25</v>
      </c>
      <c r="F1222" s="209">
        <v>0.35</v>
      </c>
      <c r="G1222" s="209">
        <v>0.35</v>
      </c>
      <c r="H1222" s="209">
        <v>0.28000000000000003</v>
      </c>
      <c r="I1222" s="209">
        <v>0.15</v>
      </c>
      <c r="J1222" s="209">
        <v>0.15</v>
      </c>
      <c r="K1222" s="209">
        <v>0.15</v>
      </c>
    </row>
    <row r="1223" spans="1:11">
      <c r="A1223" s="8" t="s">
        <v>679</v>
      </c>
      <c r="B1223" s="209"/>
      <c r="C1223" s="209">
        <v>2E-3</v>
      </c>
      <c r="D1223" s="209">
        <v>0.03</v>
      </c>
      <c r="E1223" s="209">
        <v>0.15</v>
      </c>
      <c r="F1223" s="209">
        <v>0.35</v>
      </c>
      <c r="G1223" s="209">
        <v>0.4</v>
      </c>
      <c r="H1223" s="209">
        <v>0.6</v>
      </c>
      <c r="I1223" s="209">
        <v>0.6</v>
      </c>
      <c r="J1223" s="209">
        <v>0.6</v>
      </c>
      <c r="K1223" s="209">
        <v>0.6</v>
      </c>
    </row>
    <row r="1224" spans="1:11">
      <c r="A1224" s="8" t="s">
        <v>680</v>
      </c>
      <c r="F1224" s="209">
        <v>0.01</v>
      </c>
      <c r="G1224" s="209">
        <v>0.05</v>
      </c>
      <c r="H1224" s="208">
        <v>0.12</v>
      </c>
      <c r="I1224" s="208">
        <v>0.25</v>
      </c>
      <c r="J1224" s="208">
        <v>0.25</v>
      </c>
      <c r="K1224" s="208">
        <v>0.25</v>
      </c>
    </row>
    <row r="1227" spans="1:11">
      <c r="A1227" t="s">
        <v>681</v>
      </c>
      <c r="B1227">
        <v>2010</v>
      </c>
      <c r="C1227">
        <v>2020</v>
      </c>
      <c r="D1227">
        <v>2030</v>
      </c>
      <c r="E1227">
        <v>2040</v>
      </c>
      <c r="F1227">
        <v>2050</v>
      </c>
      <c r="G1227">
        <v>2060</v>
      </c>
      <c r="H1227">
        <v>2070</v>
      </c>
      <c r="I1227">
        <v>2080</v>
      </c>
      <c r="J1227">
        <v>2090</v>
      </c>
      <c r="K1227">
        <v>2100</v>
      </c>
    </row>
    <row r="1228" spans="1:11">
      <c r="A1228" s="1" t="s">
        <v>688</v>
      </c>
      <c r="B1228" s="1">
        <f t="shared" ref="B1228:K1228" si="357">B1188*B1201+B1189*B1204+B1191*B1207+(B1193+B1194)*B1216+B1195*B1210+B1196*B1221</f>
        <v>20.339384195894873</v>
      </c>
      <c r="C1228" s="1">
        <f t="shared" si="357"/>
        <v>27.17053052618952</v>
      </c>
      <c r="D1228" s="1">
        <f t="shared" si="357"/>
        <v>27.625421272066074</v>
      </c>
      <c r="E1228" s="1">
        <f t="shared" si="357"/>
        <v>23.579531657257665</v>
      </c>
      <c r="F1228" s="1">
        <f t="shared" si="357"/>
        <v>8.7572089057239779</v>
      </c>
      <c r="G1228" s="1">
        <f t="shared" si="357"/>
        <v>16.534508435199399</v>
      </c>
      <c r="H1228" s="1">
        <f t="shared" si="357"/>
        <v>19.452946637692843</v>
      </c>
      <c r="I1228" s="1">
        <f t="shared" si="357"/>
        <v>23.38236041356517</v>
      </c>
      <c r="J1228" s="1">
        <f t="shared" si="357"/>
        <v>23.116093579784756</v>
      </c>
      <c r="K1228" s="1">
        <f t="shared" si="357"/>
        <v>22.581307690702811</v>
      </c>
    </row>
    <row r="1229" spans="1:11">
      <c r="A1229" t="s">
        <v>689</v>
      </c>
      <c r="B1229" s="3">
        <f t="shared" ref="B1229:K1229" si="358">B1211*B1195+(B1193+B1194)*B1217</f>
        <v>0</v>
      </c>
      <c r="C1229" s="3">
        <f t="shared" si="358"/>
        <v>0.20947017931935979</v>
      </c>
      <c r="D1229" s="3">
        <f t="shared" si="358"/>
        <v>0.49535533575893903</v>
      </c>
      <c r="E1229" s="3">
        <f t="shared" si="358"/>
        <v>1.6893655518844968</v>
      </c>
      <c r="F1229" s="3">
        <f t="shared" si="358"/>
        <v>3.0635695465669324</v>
      </c>
      <c r="G1229" s="3">
        <f t="shared" si="358"/>
        <v>2.2659728466670948</v>
      </c>
      <c r="H1229" s="3">
        <f t="shared" si="358"/>
        <v>1.971665742025615</v>
      </c>
      <c r="I1229" s="3">
        <f t="shared" si="358"/>
        <v>2.1834815339385094</v>
      </c>
      <c r="J1229" s="3">
        <f t="shared" si="358"/>
        <v>1.5607422704080616</v>
      </c>
      <c r="K1229" s="3">
        <f t="shared" si="358"/>
        <v>0.97864050250139145</v>
      </c>
    </row>
    <row r="1230" spans="1:11">
      <c r="A1230" t="s">
        <v>690</v>
      </c>
      <c r="B1230" s="3">
        <f t="shared" ref="B1230:K1230" si="359">B1202*B1188+B1205*B1189+B1208*B1191+B1212*B1195+B1218*(B1193+B1194)+B1222*B1196</f>
        <v>0.50519343481169876</v>
      </c>
      <c r="C1230" s="3">
        <f t="shared" si="359"/>
        <v>1.0559996435478094</v>
      </c>
      <c r="D1230" s="3">
        <f t="shared" si="359"/>
        <v>1.9443533473610386</v>
      </c>
      <c r="E1230" s="3">
        <f t="shared" si="359"/>
        <v>4.4857352472090266</v>
      </c>
      <c r="F1230" s="3">
        <f t="shared" si="359"/>
        <v>8.3641379225479806</v>
      </c>
      <c r="G1230" s="3">
        <f t="shared" si="359"/>
        <v>1.976449787906942</v>
      </c>
      <c r="H1230" s="3">
        <f t="shared" si="359"/>
        <v>1.8981237154441537</v>
      </c>
      <c r="I1230" s="3">
        <f t="shared" si="359"/>
        <v>1.4031156952361559</v>
      </c>
      <c r="J1230" s="3">
        <f t="shared" si="359"/>
        <v>1.9582659953266872</v>
      </c>
      <c r="K1230" s="3">
        <f t="shared" si="359"/>
        <v>2.2071945507763338</v>
      </c>
    </row>
    <row r="1231" spans="1:11">
      <c r="A1231" t="s">
        <v>691</v>
      </c>
      <c r="B1231" s="2">
        <f t="shared" ref="B1231:K1231" si="360">B1224*B1196/1.5+B1209*B1191+(B1212+B1214)*B1195/1.2+(B1220+B1218)*(B1193+B1194)/1.2</f>
        <v>0</v>
      </c>
      <c r="C1231" s="2">
        <f t="shared" si="360"/>
        <v>0</v>
      </c>
      <c r="D1231" s="2">
        <f t="shared" si="360"/>
        <v>0</v>
      </c>
      <c r="E1231" s="2">
        <f t="shared" si="360"/>
        <v>9.3853641771360935E-2</v>
      </c>
      <c r="F1231" s="2">
        <f t="shared" si="360"/>
        <v>0.79393396519734782</v>
      </c>
      <c r="G1231" s="2">
        <f t="shared" si="360"/>
        <v>0.83734620433773554</v>
      </c>
      <c r="H1231" s="2">
        <f t="shared" si="360"/>
        <v>1.8117698623622596</v>
      </c>
      <c r="I1231" s="2">
        <f t="shared" si="360"/>
        <v>2.5491839752186141</v>
      </c>
      <c r="J1231" s="2">
        <f t="shared" si="360"/>
        <v>3.1213497525250311</v>
      </c>
      <c r="K1231" s="2">
        <f t="shared" si="360"/>
        <v>3.9278034388918681</v>
      </c>
    </row>
    <row r="1232" spans="1:11">
      <c r="A1232" t="s">
        <v>692</v>
      </c>
      <c r="B1232">
        <f t="shared" ref="B1232:K1232" si="361">B1203*B1188/2+B1206*B1189/2+B1215*B1195/2+B1223*B1196/2</f>
        <v>0</v>
      </c>
      <c r="C1232">
        <f t="shared" si="361"/>
        <v>0.1725555942062747</v>
      </c>
      <c r="D1232">
        <f t="shared" si="361"/>
        <v>1.1902328538853419</v>
      </c>
      <c r="E1232">
        <f t="shared" si="361"/>
        <v>3.2779767390488868</v>
      </c>
      <c r="F1232">
        <f t="shared" si="361"/>
        <v>9.9782443679357335</v>
      </c>
      <c r="G1232">
        <f t="shared" si="361"/>
        <v>11.359020255524277</v>
      </c>
      <c r="H1232">
        <f t="shared" si="361"/>
        <v>11.478600318344249</v>
      </c>
      <c r="I1232">
        <f t="shared" si="361"/>
        <v>11.53660242418394</v>
      </c>
      <c r="J1232">
        <f t="shared" si="361"/>
        <v>11.246671768538556</v>
      </c>
      <c r="K1232">
        <f t="shared" si="361"/>
        <v>10.76045194887786</v>
      </c>
    </row>
  </sheetData>
  <mergeCells count="3">
    <mergeCell ref="N23:AB23"/>
    <mergeCell ref="N51:AB51"/>
    <mergeCell ref="A926:O926"/>
  </mergeCells>
  <conditionalFormatting sqref="B1142:K1154">
    <cfRule type="dataBar" priority="1">
      <dataBar>
        <cfvo type="min"/>
        <cfvo type="max"/>
        <color rgb="FF63C384"/>
      </dataBar>
      <extLst>
        <ext xmlns:x14="http://schemas.microsoft.com/office/spreadsheetml/2009/9/main" uri="{B025F937-C7B1-47D3-B67F-A62EFF666E3E}">
          <x14:id>{FD6716BF-EAEE-4CF4-B71E-6028D9AB4AF1}</x14:id>
        </ext>
      </extLst>
    </cfRule>
  </conditionalFormatting>
  <pageMargins left="0.7" right="0.7" top="0.75" bottom="0.75" header="0.3" footer="0.3"/>
  <pageSetup orientation="portrait" horizontalDpi="1200" verticalDpi="1200" r:id="rId1"/>
  <drawing r:id="rId2"/>
  <extLst>
    <ext xmlns:x14="http://schemas.microsoft.com/office/spreadsheetml/2009/9/main" uri="{78C0D931-6437-407d-A8EE-F0AAD7539E65}">
      <x14:conditionalFormattings>
        <x14:conditionalFormatting xmlns:xm="http://schemas.microsoft.com/office/excel/2006/main">
          <x14:cfRule type="dataBar" id="{FD6716BF-EAEE-4CF4-B71E-6028D9AB4AF1}">
            <x14:dataBar minLength="0" maxLength="100" border="1" negativeBarBorderColorSameAsPositive="0">
              <x14:cfvo type="autoMin"/>
              <x14:cfvo type="autoMax"/>
              <x14:borderColor rgb="FF63C384"/>
              <x14:negativeFillColor rgb="FFFF0000"/>
              <x14:negativeBorderColor rgb="FFFF0000"/>
              <x14:axisColor rgb="FF000000"/>
            </x14:dataBar>
          </x14:cfRule>
          <xm:sqref>B1142:K1154</xm:sqref>
        </x14:conditionalFormatting>
      </x14:conditionalFormatting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350D98-96F5-41CF-A92F-A25CCA9EF58A}">
  <dimension ref="A1:AF82"/>
  <sheetViews>
    <sheetView topLeftCell="M1" zoomScale="160" zoomScaleNormal="160" workbookViewId="0">
      <selection activeCell="Q61" sqref="Q61"/>
    </sheetView>
  </sheetViews>
  <sheetFormatPr defaultRowHeight="12.5"/>
  <cols>
    <col min="1" max="1" width="45.54296875" customWidth="1"/>
  </cols>
  <sheetData>
    <row r="1" spans="1:32">
      <c r="A1" t="s">
        <v>693</v>
      </c>
    </row>
    <row r="3" spans="1:32">
      <c r="A3" t="s">
        <v>183</v>
      </c>
      <c r="I3" t="s">
        <v>185</v>
      </c>
      <c r="Q3" t="s">
        <v>194</v>
      </c>
      <c r="Y3" t="s">
        <v>188</v>
      </c>
    </row>
    <row r="4" spans="1:32">
      <c r="A4" t="str">
        <f>'SSP1 26'!A1187</f>
        <v>Europe transport demand EJ</v>
      </c>
      <c r="B4">
        <f>'SSP1 26'!B1187</f>
        <v>2010</v>
      </c>
      <c r="C4">
        <f>'SSP1 26'!C1187</f>
        <v>2020</v>
      </c>
      <c r="D4">
        <f>'SSP1 26'!D1187</f>
        <v>2030</v>
      </c>
      <c r="E4">
        <f>'SSP1 26'!E1187</f>
        <v>2040</v>
      </c>
      <c r="F4">
        <f>'SSP1 26'!F1187</f>
        <v>2050</v>
      </c>
      <c r="G4">
        <f>'SSP1 26'!G1187</f>
        <v>2060</v>
      </c>
      <c r="H4">
        <f>'SSP1 26'!H1187</f>
        <v>2070</v>
      </c>
      <c r="I4" t="str">
        <f>'SSP2 26 (base)'!A1187</f>
        <v>Europe transport demand EJ</v>
      </c>
      <c r="J4">
        <f>'SSP2 26 (base)'!B1187</f>
        <v>2010</v>
      </c>
      <c r="K4">
        <f>'SSP2 26 (base)'!C1187</f>
        <v>2020</v>
      </c>
      <c r="L4">
        <f>'SSP2 26 (base)'!D1187</f>
        <v>2030</v>
      </c>
      <c r="M4">
        <f>'SSP2 26 (base)'!E1187</f>
        <v>2040</v>
      </c>
      <c r="N4">
        <f>'SSP2 26 (base)'!F1187</f>
        <v>2050</v>
      </c>
      <c r="O4">
        <f>'SSP2 26 (base)'!G1187</f>
        <v>2060</v>
      </c>
      <c r="P4">
        <f>'SSP2 26 (base)'!H1187</f>
        <v>2070</v>
      </c>
      <c r="Q4" t="str">
        <f>'SSP3 34'!A1187</f>
        <v>Europe transport demand EJ</v>
      </c>
      <c r="R4">
        <f>'SSP3 34'!B1187</f>
        <v>2010</v>
      </c>
      <c r="S4">
        <f>'SSP3 34'!C1187</f>
        <v>2020</v>
      </c>
      <c r="T4">
        <f>'SSP3 34'!D1187</f>
        <v>2030</v>
      </c>
      <c r="U4">
        <f>'SSP3 34'!E1187</f>
        <v>2040</v>
      </c>
      <c r="V4">
        <f>'SSP3 34'!F1187</f>
        <v>2050</v>
      </c>
      <c r="W4">
        <f>'SSP3 34'!G1187</f>
        <v>2060</v>
      </c>
      <c r="X4">
        <f>'SSP3 34'!H1187</f>
        <v>2070</v>
      </c>
      <c r="Y4" t="str">
        <f>'SSP5 45'!A1187</f>
        <v>Europe transport demand EJ</v>
      </c>
      <c r="Z4">
        <f>'SSP5 45'!B1187</f>
        <v>2010</v>
      </c>
      <c r="AA4">
        <f>'SSP5 45'!C1187</f>
        <v>2020</v>
      </c>
      <c r="AB4">
        <f>'SSP5 45'!D1187</f>
        <v>2030</v>
      </c>
      <c r="AC4">
        <f>'SSP5 45'!E1187</f>
        <v>2040</v>
      </c>
      <c r="AD4">
        <f>'SSP5 45'!F1187</f>
        <v>2050</v>
      </c>
      <c r="AE4">
        <f>'SSP5 45'!G1187</f>
        <v>2060</v>
      </c>
      <c r="AF4">
        <f>'SSP5 45'!H1187</f>
        <v>2070</v>
      </c>
    </row>
    <row r="5" spans="1:32">
      <c r="A5" t="str">
        <f>'SSP1 26'!A1188</f>
        <v>Cars</v>
      </c>
      <c r="B5">
        <f>'SSP1 26'!B1188</f>
        <v>10.103868696233976</v>
      </c>
      <c r="C5">
        <f>'SSP1 26'!C1188</f>
        <v>8.6072037907106687</v>
      </c>
      <c r="D5">
        <f>'SSP1 26'!D1188</f>
        <v>9.0711614284703543</v>
      </c>
      <c r="E5">
        <f>'SSP1 26'!E1188</f>
        <v>9.4150626728236144</v>
      </c>
      <c r="F5">
        <f>'SSP1 26'!F1188</f>
        <v>9.5534621331012222</v>
      </c>
      <c r="G5">
        <f>'SSP1 26'!G1188</f>
        <v>9.1874957554203185</v>
      </c>
      <c r="H5">
        <f>'SSP1 26'!H1188</f>
        <v>8.4845389431240736</v>
      </c>
      <c r="I5" t="str">
        <f>'SSP2 26 (base)'!A1188</f>
        <v>Cars</v>
      </c>
      <c r="J5">
        <f>'SSP2 26 (base)'!B1188</f>
        <v>10.103868696233976</v>
      </c>
      <c r="K5">
        <f>'SSP2 26 (base)'!C1188</f>
        <v>11.311860150738127</v>
      </c>
      <c r="L5">
        <f>'SSP2 26 (base)'!D1188</f>
        <v>11.903933654656759</v>
      </c>
      <c r="M5">
        <f>'SSP2 26 (base)'!E1188</f>
        <v>12.311630013300594</v>
      </c>
      <c r="N5">
        <f>'SSP2 26 (base)'!F1188</f>
        <v>12.447579292349173</v>
      </c>
      <c r="O5">
        <f>'SSP2 26 (base)'!G1188</f>
        <v>11.944776810510303</v>
      </c>
      <c r="P5">
        <f>'SSP2 26 (base)'!H1188</f>
        <v>11.054842971332372</v>
      </c>
      <c r="Q5" t="str">
        <f>'SSP3 34'!A1188</f>
        <v>Cars</v>
      </c>
      <c r="R5">
        <f>'SSP3 34'!B1188</f>
        <v>10.103868696233976</v>
      </c>
      <c r="S5">
        <f>'SSP3 34'!C1188</f>
        <v>11.18537648424498</v>
      </c>
      <c r="T5">
        <f>'SSP3 34'!D1188</f>
        <v>10.703019822117801</v>
      </c>
      <c r="U5">
        <f>'SSP3 34'!E1188</f>
        <v>10.001862116860883</v>
      </c>
      <c r="V5">
        <f>'SSP3 34'!F1188</f>
        <v>9.097351107877433</v>
      </c>
      <c r="W5">
        <f>'SSP3 34'!G1188</f>
        <v>7.8296433534510905</v>
      </c>
      <c r="X5">
        <f>'SSP3 34'!H1188</f>
        <v>6.5147206281009558</v>
      </c>
      <c r="Y5" t="str">
        <f>'SSP5 45'!A1188</f>
        <v>Cars</v>
      </c>
      <c r="Z5">
        <f>'SSP5 45'!B1188</f>
        <v>10.103868696233976</v>
      </c>
      <c r="AA5">
        <f>'SSP5 45'!C1188</f>
        <v>16.031087962655604</v>
      </c>
      <c r="AB5">
        <f>'SSP5 45'!D1188</f>
        <v>17.297718695355648</v>
      </c>
      <c r="AC5">
        <f>'SSP5 45'!E1188</f>
        <v>18.460550085392022</v>
      </c>
      <c r="AD5">
        <f>'SSP5 45'!F1188</f>
        <v>19.393399209569449</v>
      </c>
      <c r="AE5">
        <f>'SSP5 45'!G1188</f>
        <v>19.44303970726056</v>
      </c>
      <c r="AF5">
        <f>'SSP5 45'!H1188</f>
        <v>18.781119555827402</v>
      </c>
    </row>
    <row r="6" spans="1:32">
      <c r="A6" t="str">
        <f>'SSP1 26'!A1189</f>
        <v>Busses</v>
      </c>
      <c r="B6">
        <f>'SSP1 26'!B1189</f>
        <v>0.37091297137717427</v>
      </c>
      <c r="C6">
        <f>'SSP1 26'!C1189</f>
        <v>0.38786991778138485</v>
      </c>
      <c r="D6">
        <f>'SSP1 26'!D1189</f>
        <v>0.40285134693303848</v>
      </c>
      <c r="E6">
        <f>'SSP1 26'!E1189</f>
        <v>0.39855199834218313</v>
      </c>
      <c r="F6">
        <f>'SSP1 26'!F1189</f>
        <v>0.36840812526876104</v>
      </c>
      <c r="G6">
        <f>'SSP1 26'!G1189</f>
        <v>0.33244459772029772</v>
      </c>
      <c r="H6">
        <f>'SSP1 26'!H1189</f>
        <v>0.28844979889964922</v>
      </c>
      <c r="I6" t="str">
        <f>'SSP2 26 (base)'!A1189</f>
        <v>Busses</v>
      </c>
      <c r="J6">
        <f>'SSP2 26 (base)'!B1189</f>
        <v>0.37091297137717427</v>
      </c>
      <c r="K6">
        <f>'SSP2 26 (base)'!C1189</f>
        <v>0.38741071824405854</v>
      </c>
      <c r="L6">
        <f>'SSP2 26 (base)'!D1189</f>
        <v>0.40177787218757283</v>
      </c>
      <c r="M6">
        <f>'SSP2 26 (base)'!E1189</f>
        <v>0.39608730557881888</v>
      </c>
      <c r="N6">
        <f>'SSP2 26 (base)'!F1189</f>
        <v>0.36481014509473819</v>
      </c>
      <c r="O6">
        <f>'SSP2 26 (base)'!G1189</f>
        <v>0.32848365177828032</v>
      </c>
      <c r="P6">
        <f>'SSP2 26 (base)'!H1189</f>
        <v>0.28563285672045718</v>
      </c>
      <c r="Q6" t="str">
        <f>'SSP3 34'!A1189</f>
        <v>Busses</v>
      </c>
      <c r="R6">
        <f>'SSP3 34'!B1189</f>
        <v>0.37091297137717427</v>
      </c>
      <c r="S6">
        <f>'SSP3 34'!C1189</f>
        <v>0.3830788817972427</v>
      </c>
      <c r="T6">
        <f>'SSP3 34'!D1189</f>
        <v>0.38753359888382799</v>
      </c>
      <c r="U6">
        <f>'SSP3 34'!E1189</f>
        <v>0.37031496359554106</v>
      </c>
      <c r="V6">
        <f>'SSP3 34'!F1189</f>
        <v>0.32916943901203977</v>
      </c>
      <c r="W6">
        <f>'SSP3 34'!G1189</f>
        <v>0.28517257755429082</v>
      </c>
      <c r="X6">
        <f>'SSP3 34'!H1189</f>
        <v>0.23916022711809776</v>
      </c>
      <c r="Y6" t="str">
        <f>'SSP5 45'!A1189</f>
        <v>Busses</v>
      </c>
      <c r="Z6">
        <f>'SSP5 45'!B1189</f>
        <v>0.37091297137717427</v>
      </c>
      <c r="AA6">
        <f>'SSP5 45'!C1189</f>
        <v>0.39216837265650351</v>
      </c>
      <c r="AB6">
        <f>'SSP5 45'!D1189</f>
        <v>0.41701944996502699</v>
      </c>
      <c r="AC6">
        <f>'SSP5 45'!E1189</f>
        <v>0.42422081136328676</v>
      </c>
      <c r="AD6">
        <f>'SSP5 45'!F1189</f>
        <v>0.40598305521091266</v>
      </c>
      <c r="AE6">
        <f>'SSP5 45'!G1189</f>
        <v>0.38191951332301932</v>
      </c>
      <c r="AF6">
        <f>'SSP5 45'!H1189</f>
        <v>0.34661633593857977</v>
      </c>
    </row>
    <row r="7" spans="1:32">
      <c r="A7" t="str">
        <f>'SSP1 26'!A1190</f>
        <v>Rail (passenger)</v>
      </c>
      <c r="B7">
        <f>'SSP1 26'!B1190</f>
        <v>0.27043613833280172</v>
      </c>
      <c r="C7">
        <f>'SSP1 26'!C1190</f>
        <v>0.28995282983062604</v>
      </c>
      <c r="D7">
        <f>'SSP1 26'!D1190</f>
        <v>0.30837854306410706</v>
      </c>
      <c r="E7">
        <f>'SSP1 26'!E1190</f>
        <v>0.32523667670887846</v>
      </c>
      <c r="F7">
        <f>'SSP1 26'!F1190</f>
        <v>0.34001082913655845</v>
      </c>
      <c r="G7">
        <f>'SSP1 26'!G1190</f>
        <v>0.34900196696016655</v>
      </c>
      <c r="H7">
        <f>'SSP1 26'!H1190</f>
        <v>0.35257456940314308</v>
      </c>
      <c r="I7" t="str">
        <f>'SSP2 26 (base)'!A1190</f>
        <v>Rail (passenger)</v>
      </c>
      <c r="J7">
        <f>'SSP2 26 (base)'!B1190</f>
        <v>0.27043613833280172</v>
      </c>
      <c r="K7">
        <f>'SSP2 26 (base)'!C1190</f>
        <v>0.28960955441997743</v>
      </c>
      <c r="L7">
        <f>'SSP2 26 (base)'!D1190</f>
        <v>0.30755680923960071</v>
      </c>
      <c r="M7">
        <f>'SSP2 26 (base)'!E1190</f>
        <v>0.32322537457816686</v>
      </c>
      <c r="N7">
        <f>'SSP2 26 (base)'!F1190</f>
        <v>0.33669018515973531</v>
      </c>
      <c r="O7">
        <f>'SSP2 26 (base)'!G1190</f>
        <v>0.34484374651000299</v>
      </c>
      <c r="P7">
        <f>'SSP2 26 (base)'!H1190</f>
        <v>0.34913139773288748</v>
      </c>
      <c r="Q7" t="str">
        <f>'SSP3 34'!A1190</f>
        <v>Rail (passenger)</v>
      </c>
      <c r="R7">
        <f>'SSP3 34'!B1190</f>
        <v>0.27043613833280172</v>
      </c>
      <c r="S7">
        <f>'SSP3 34'!C1190</f>
        <v>0.28637128257022382</v>
      </c>
      <c r="T7">
        <f>'SSP3 34'!D1190</f>
        <v>0.2966529652240415</v>
      </c>
      <c r="U7">
        <f>'SSP3 34'!E1190</f>
        <v>0.30219396363928758</v>
      </c>
      <c r="V7">
        <f>'SSP3 34'!F1190</f>
        <v>0.30379670318956931</v>
      </c>
      <c r="W7">
        <f>'SSP3 34'!G1190</f>
        <v>0.29937556865725984</v>
      </c>
      <c r="X7">
        <f>'SSP3 34'!H1190</f>
        <v>0.29232751909061483</v>
      </c>
      <c r="Y7" t="str">
        <f>'SSP5 45'!A1190</f>
        <v>Rail (passenger)</v>
      </c>
      <c r="Z7">
        <f>'SSP5 45'!B1190</f>
        <v>0.27043613833280172</v>
      </c>
      <c r="AA7">
        <f>'SSP5 45'!C1190</f>
        <v>0.29316614722855427</v>
      </c>
      <c r="AB7">
        <f>'SSP5 45'!D1190</f>
        <v>0.31922407952377047</v>
      </c>
      <c r="AC7">
        <f>'SSP5 45'!E1190</f>
        <v>0.34618360327497649</v>
      </c>
      <c r="AD7">
        <f>'SSP5 45'!F1190</f>
        <v>0.37468944290236184</v>
      </c>
      <c r="AE7">
        <f>'SSP5 45'!G1190</f>
        <v>0.4009409756820515</v>
      </c>
      <c r="AF7">
        <f>'SSP5 45'!H1190</f>
        <v>0.42367200760003221</v>
      </c>
    </row>
    <row r="8" spans="1:32">
      <c r="A8" t="str">
        <f>'SSP1 26'!A1191</f>
        <v>Aircrafts</v>
      </c>
      <c r="B8">
        <f>'SSP1 26'!B1191</f>
        <v>2.8899552583728747</v>
      </c>
      <c r="C8">
        <f>'SSP1 26'!C1191</f>
        <v>3.8116031249884581</v>
      </c>
      <c r="D8">
        <f>'SSP1 26'!D1191</f>
        <v>4.5069295140356029</v>
      </c>
      <c r="E8">
        <f>'SSP1 26'!E1191</f>
        <v>5.1072300754103344</v>
      </c>
      <c r="F8">
        <f>'SSP1 26'!F1191</f>
        <v>5.8325754179940263</v>
      </c>
      <c r="G8">
        <f>'SSP1 26'!G1191</f>
        <v>6.4052795942197136</v>
      </c>
      <c r="H8">
        <f>'SSP1 26'!H1191</f>
        <v>6.8423958795234583</v>
      </c>
      <c r="I8" t="str">
        <f>'SSP2 26 (base)'!A1191</f>
        <v>Aircrafts</v>
      </c>
      <c r="J8">
        <f>'SSP2 26 (base)'!B1191</f>
        <v>2.9873396780434476</v>
      </c>
      <c r="K8">
        <f>'SSP2 26 (base)'!C1191</f>
        <v>3.9191860140845227</v>
      </c>
      <c r="L8">
        <f>'SSP2 26 (base)'!D1191</f>
        <v>4.9175787956849311</v>
      </c>
      <c r="M8">
        <f>'SSP2 26 (base)'!E1191</f>
        <v>5.9277324468992321</v>
      </c>
      <c r="N8">
        <f>'SSP2 26 (base)'!F1191</f>
        <v>7.0081138524247599</v>
      </c>
      <c r="O8">
        <f>'SSP2 26 (base)'!G1191</f>
        <v>7.9631696756314172</v>
      </c>
      <c r="P8">
        <f>'SSP2 26 (base)'!H1191</f>
        <v>8.8219841240529018</v>
      </c>
      <c r="Q8" t="str">
        <f>'SSP3 34'!A1191</f>
        <v>Aircrafts</v>
      </c>
      <c r="R8">
        <f>'SSP3 34'!B1191</f>
        <v>2.5589127440851112</v>
      </c>
      <c r="S8">
        <f>'SSP3 34'!C1191</f>
        <v>3.4740019660212735</v>
      </c>
      <c r="T8">
        <f>'SSP3 34'!D1191</f>
        <v>4.1936380868099024</v>
      </c>
      <c r="U8">
        <f>'SSP3 34'!E1191</f>
        <v>4.8314061643354167</v>
      </c>
      <c r="V8">
        <f>'SSP3 34'!F1191</f>
        <v>5.4387534506750752</v>
      </c>
      <c r="W8">
        <f>'SSP3 34'!G1191</f>
        <v>5.8686035332514974</v>
      </c>
      <c r="X8">
        <f>'SSP3 34'!H1191</f>
        <v>6.1901835332390505</v>
      </c>
      <c r="Y8" t="str">
        <f>'SSP5 45'!A1191</f>
        <v>Aircrafts</v>
      </c>
      <c r="Z8">
        <f>'SSP5 45'!B1191</f>
        <v>2.8899552583728747</v>
      </c>
      <c r="AA8">
        <f>'SSP5 45'!C1191</f>
        <v>3.8539016990027837</v>
      </c>
      <c r="AB8">
        <f>'SSP5 45'!D1191</f>
        <v>5.330627949729827</v>
      </c>
      <c r="AC8">
        <f>'SSP5 45'!E1191</f>
        <v>7.3774603273661539</v>
      </c>
      <c r="AD8">
        <f>'SSP5 45'!F1191</f>
        <v>10.100029643130421</v>
      </c>
      <c r="AE8">
        <f>'SSP5 45'!G1191</f>
        <v>13.551757725575534</v>
      </c>
      <c r="AF8">
        <f>'SSP5 45'!H1191</f>
        <v>17.834129605741548</v>
      </c>
    </row>
    <row r="9" spans="1:32">
      <c r="A9" t="str">
        <f>'SSP1 26'!A1192</f>
        <v>Rail (freight)</v>
      </c>
      <c r="B9">
        <f>'SSP1 26'!B1192</f>
        <v>0.26513527838822643</v>
      </c>
      <c r="C9">
        <f>'SSP1 26'!C1192</f>
        <v>0.28754364532781396</v>
      </c>
      <c r="D9">
        <f>'SSP1 26'!D1192</f>
        <v>0.32299369536070338</v>
      </c>
      <c r="E9">
        <f>'SSP1 26'!E1192</f>
        <v>0.34700164760239827</v>
      </c>
      <c r="F9">
        <f>'SSP1 26'!F1192</f>
        <v>0.35429173387414559</v>
      </c>
      <c r="G9">
        <f>'SSP1 26'!G1192</f>
        <v>0.35930894283423648</v>
      </c>
      <c r="H9">
        <f>'SSP1 26'!H1192</f>
        <v>0.35504138911715888</v>
      </c>
      <c r="I9" t="str">
        <f>'SSP2 26 (base)'!A1192</f>
        <v>Rail (freight)</v>
      </c>
      <c r="J9">
        <f>'SSP2 26 (base)'!B1192</f>
        <v>0.26513527838822643</v>
      </c>
      <c r="K9">
        <f>'SSP2 26 (base)'!C1192</f>
        <v>0.28678180268983355</v>
      </c>
      <c r="L9">
        <f>'SSP2 26 (base)'!D1192</f>
        <v>0.31641871683284317</v>
      </c>
      <c r="M9">
        <f>'SSP2 26 (base)'!E1192</f>
        <v>0.33276748350403007</v>
      </c>
      <c r="N9">
        <f>'SSP2 26 (base)'!F1192</f>
        <v>0.33301025256464173</v>
      </c>
      <c r="O9">
        <f>'SSP2 26 (base)'!G1192</f>
        <v>0.33114496285117595</v>
      </c>
      <c r="P9">
        <f>'SSP2 26 (base)'!H1192</f>
        <v>0.32389838165852608</v>
      </c>
      <c r="Q9" t="str">
        <f>'SSP3 34'!A1192</f>
        <v>Rail (freight)</v>
      </c>
      <c r="R9">
        <f>'SSP3 34'!B1192</f>
        <v>0.26513527838822643</v>
      </c>
      <c r="S9">
        <f>'SSP3 34'!C1192</f>
        <v>0.25325316755644012</v>
      </c>
      <c r="T9">
        <f>'SSP3 34'!D1192</f>
        <v>0.2359718213553742</v>
      </c>
      <c r="U9">
        <f>'SSP3 34'!E1192</f>
        <v>0.21974344287412564</v>
      </c>
      <c r="V9">
        <f>'SSP3 34'!F1192</f>
        <v>0.20108626184932948</v>
      </c>
      <c r="W9">
        <f>'SSP3 34'!G1192</f>
        <v>0.18480731457543684</v>
      </c>
      <c r="X9">
        <f>'SSP3 34'!H1192</f>
        <v>0.16811722312413135</v>
      </c>
      <c r="Y9" t="str">
        <f>'SSP5 45'!A1192</f>
        <v>Rail (freight)</v>
      </c>
      <c r="Z9">
        <f>'SSP5 45'!B1192</f>
        <v>0.26513527838822643</v>
      </c>
      <c r="AA9">
        <f>'SSP5 45'!C1192</f>
        <v>0.29192878394090027</v>
      </c>
      <c r="AB9">
        <f>'SSP5 45'!D1192</f>
        <v>0.34423352655357831</v>
      </c>
      <c r="AC9">
        <f>'SSP5 45'!E1192</f>
        <v>0.39616334183149587</v>
      </c>
      <c r="AD9">
        <f>'SSP5 45'!F1192</f>
        <v>0.43662113615012987</v>
      </c>
      <c r="AE9">
        <f>'SSP5 45'!G1192</f>
        <v>0.47998219544778575</v>
      </c>
      <c r="AF9">
        <f>'SSP5 45'!H1192</f>
        <v>0.51659499582114676</v>
      </c>
    </row>
    <row r="10" spans="1:32">
      <c r="A10" t="str">
        <f>'SSP1 26'!A1193</f>
        <v>Container vessels</v>
      </c>
      <c r="B10">
        <f>'SSP1 26'!B1193</f>
        <v>0.70072595862637566</v>
      </c>
      <c r="C10">
        <f>'SSP1 26'!C1193</f>
        <v>0.94329904514483109</v>
      </c>
      <c r="D10">
        <f>'SSP1 26'!D1193</f>
        <v>1.0841595909382677</v>
      </c>
      <c r="E10">
        <f>'SSP1 26'!E1193</f>
        <v>1.1798543410225921</v>
      </c>
      <c r="F10">
        <f>'SSP1 26'!F1193</f>
        <v>1.2195600718059136</v>
      </c>
      <c r="G10">
        <f>'SSP1 26'!G1193</f>
        <v>1.2224458214738907</v>
      </c>
      <c r="H10">
        <f>'SSP1 26'!H1193</f>
        <v>1.2119523107680377</v>
      </c>
      <c r="I10" t="str">
        <f>'SSP2 26 (base)'!A1193</f>
        <v>Container vessels</v>
      </c>
      <c r="J10">
        <f>'SSP2 26 (base)'!B1193</f>
        <v>0.70072595862637566</v>
      </c>
      <c r="K10">
        <f>'SSP2 26 (base)'!C1193</f>
        <v>0.94079978826805943</v>
      </c>
      <c r="L10">
        <f>'SSP2 26 (base)'!D1193</f>
        <v>1.0620900393229264</v>
      </c>
      <c r="M10">
        <f>'SSP2 26 (base)'!E1193</f>
        <v>1.1314561837852211</v>
      </c>
      <c r="N10">
        <f>'SSP2 26 (base)'!F1193</f>
        <v>1.1463039317595465</v>
      </c>
      <c r="O10">
        <f>'SSP2 26 (base)'!G1193</f>
        <v>1.1266259418605682</v>
      </c>
      <c r="P10">
        <f>'SSP2 26 (base)'!H1193</f>
        <v>1.105644029506494</v>
      </c>
      <c r="Q10" t="str">
        <f>'SSP3 34'!A1193</f>
        <v>Container vessels</v>
      </c>
      <c r="R10">
        <f>'SSP3 34'!B1193</f>
        <v>0.70072595862637566</v>
      </c>
      <c r="S10">
        <f>'SSP3 34'!C1193</f>
        <v>0.83080768786784887</v>
      </c>
      <c r="T10">
        <f>'SSP3 34'!D1193</f>
        <v>0.79206225071328717</v>
      </c>
      <c r="U10">
        <f>'SSP3 34'!E1193</f>
        <v>0.74715857050730383</v>
      </c>
      <c r="V10">
        <f>'SSP3 34'!F1193</f>
        <v>0.69218881642682084</v>
      </c>
      <c r="W10">
        <f>'SSP3 34'!G1193</f>
        <v>0.62875398451960629</v>
      </c>
      <c r="X10">
        <f>'SSP3 34'!H1193</f>
        <v>0.57387691489107506</v>
      </c>
      <c r="Y10" t="str">
        <f>'SSP5 45'!A1193</f>
        <v>Container vessels</v>
      </c>
      <c r="Z10">
        <f>'SSP5 45'!B1193</f>
        <v>0.70072595862637566</v>
      </c>
      <c r="AA10">
        <f>'SSP5 45'!C1193</f>
        <v>0.95768467714805716</v>
      </c>
      <c r="AB10">
        <f>'SSP5 45'!D1193</f>
        <v>1.1554531394762644</v>
      </c>
      <c r="AC10">
        <f>'SSP5 45'!E1193</f>
        <v>1.347011006557183</v>
      </c>
      <c r="AD10">
        <f>'SSP5 45'!F1193</f>
        <v>1.5029583059490348</v>
      </c>
      <c r="AE10">
        <f>'SSP5 45'!G1193</f>
        <v>1.6330020193171262</v>
      </c>
      <c r="AF10">
        <f>'SSP5 45'!H1193</f>
        <v>1.7634239784647838</v>
      </c>
    </row>
    <row r="11" spans="1:32">
      <c r="A11" t="str">
        <f>'SSP1 26'!A1194</f>
        <v>Deep sea vessels</v>
      </c>
      <c r="B11">
        <f>'SSP1 26'!B1194</f>
        <v>1.470652571499498</v>
      </c>
      <c r="C11">
        <f>'SSP1 26'!C1194</f>
        <v>1.5613232620051825</v>
      </c>
      <c r="D11">
        <f>'SSP1 26'!D1194</f>
        <v>1.6033766984280657</v>
      </c>
      <c r="E11">
        <f>'SSP1 26'!E1194</f>
        <v>1.6135687746532288</v>
      </c>
      <c r="F11">
        <f>'SSP1 26'!F1194</f>
        <v>1.5748098151938223</v>
      </c>
      <c r="G11">
        <f>'SSP1 26'!G1194</f>
        <v>1.5079436982199343</v>
      </c>
      <c r="H11">
        <f>'SSP1 26'!H1194</f>
        <v>1.4289665299037355</v>
      </c>
      <c r="I11" t="str">
        <f>'SSP2 26 (base)'!A1194</f>
        <v>Deep sea vessels</v>
      </c>
      <c r="J11">
        <f>'SSP2 26 (base)'!B1194</f>
        <v>1.4547357143007114</v>
      </c>
      <c r="K11">
        <f>'SSP2 26 (base)'!C1194</f>
        <v>1.5653571025600814</v>
      </c>
      <c r="L11">
        <f>'SSP2 26 (base)'!D1194</f>
        <v>1.6068320968018073</v>
      </c>
      <c r="M11">
        <f>'SSP2 26 (base)'!E1194</f>
        <v>1.6298503522235865</v>
      </c>
      <c r="N11">
        <f>'SSP2 26 (base)'!F1194</f>
        <v>1.5551428169326493</v>
      </c>
      <c r="O11">
        <f>'SSP2 26 (base)'!G1194</f>
        <v>1.445287964909943</v>
      </c>
      <c r="P11">
        <f>'SSP2 26 (base)'!H1194</f>
        <v>1.3332157045435054</v>
      </c>
      <c r="Q11" t="str">
        <f>'SSP3 34'!A1194</f>
        <v>Deep sea vessels</v>
      </c>
      <c r="R11">
        <f>'SSP3 34'!B1194</f>
        <v>1.4637831605834717</v>
      </c>
      <c r="S11">
        <f>'SSP3 34'!C1194</f>
        <v>1.4340907918974328</v>
      </c>
      <c r="T11">
        <f>'SSP3 34'!D1194</f>
        <v>1.2763724239051937</v>
      </c>
      <c r="U11">
        <f>'SSP3 34'!E1194</f>
        <v>1.1041537969184567</v>
      </c>
      <c r="V11">
        <f>'SSP3 34'!F1194</f>
        <v>0.98112545681081131</v>
      </c>
      <c r="W11">
        <f>'SSP3 34'!G1194</f>
        <v>0.86040976226867527</v>
      </c>
      <c r="X11">
        <f>'SSP3 34'!H1194</f>
        <v>0.74661133110713029</v>
      </c>
      <c r="Y11" t="str">
        <f>'SSP5 45'!A1194</f>
        <v>Deep sea vessels</v>
      </c>
      <c r="Z11">
        <f>'SSP5 45'!B1194</f>
        <v>1.4683834310880441</v>
      </c>
      <c r="AA11">
        <f>'SSP5 45'!C1194</f>
        <v>1.7241196511801444</v>
      </c>
      <c r="AB11">
        <f>'SSP5 45'!D1194</f>
        <v>1.9791713604604873</v>
      </c>
      <c r="AC11">
        <f>'SSP5 45'!E1194</f>
        <v>2.163725839591411</v>
      </c>
      <c r="AD11">
        <f>'SSP5 45'!F1194</f>
        <v>2.2582049278967862</v>
      </c>
      <c r="AE11">
        <f>'SSP5 45'!G1194</f>
        <v>2.2705138063334376</v>
      </c>
      <c r="AF11">
        <f>'SSP5 45'!H1194</f>
        <v>2.2836186014134547</v>
      </c>
    </row>
    <row r="12" spans="1:32">
      <c r="A12" t="str">
        <f>'SSP1 26'!A1195</f>
        <v>Short sea vessels</v>
      </c>
      <c r="B12">
        <f>'SSP1 26'!B1195</f>
        <v>1.3066851915911484</v>
      </c>
      <c r="C12">
        <f>'SSP1 26'!C1195</f>
        <v>1.4849532153141538</v>
      </c>
      <c r="D12">
        <f>'SSP1 26'!D1195</f>
        <v>1.7066976572951751</v>
      </c>
      <c r="E12">
        <f>'SSP1 26'!E1195</f>
        <v>1.8573415358804475</v>
      </c>
      <c r="F12">
        <f>'SSP1 26'!F1195</f>
        <v>1.9198467964301804</v>
      </c>
      <c r="G12">
        <f>'SSP1 26'!G1195</f>
        <v>1.9243895798349875</v>
      </c>
      <c r="H12">
        <f>'SSP1 26'!H1195</f>
        <v>1.9078705633652977</v>
      </c>
      <c r="I12" t="str">
        <f>'SSP2 26 (base)'!A1195</f>
        <v>Short sea vessels</v>
      </c>
      <c r="J12">
        <f>'SSP2 26 (base)'!B1195</f>
        <v>1.3066851915911484</v>
      </c>
      <c r="K12">
        <f>'SSP2 26 (base)'!C1195</f>
        <v>1.4810188537199598</v>
      </c>
      <c r="L12">
        <f>'SSP2 26 (base)'!D1195</f>
        <v>1.6719554917004766</v>
      </c>
      <c r="M12">
        <f>'SSP2 26 (base)'!E1195</f>
        <v>1.7811525483320934</v>
      </c>
      <c r="N12">
        <f>'SSP2 26 (base)'!F1195</f>
        <v>1.8045260598480133</v>
      </c>
      <c r="O12">
        <f>'SSP2 26 (base)'!G1195</f>
        <v>1.7735487207721314</v>
      </c>
      <c r="P12">
        <f>'SSP2 26 (base)'!H1195</f>
        <v>1.740518730575503</v>
      </c>
      <c r="Q12" t="str">
        <f>'SSP3 34'!A1195</f>
        <v>Short sea vessels</v>
      </c>
      <c r="R12">
        <f>'SSP3 34'!B1195</f>
        <v>1.3066851915911484</v>
      </c>
      <c r="S12">
        <f>'SSP3 34'!C1195</f>
        <v>1.3078679065318679</v>
      </c>
      <c r="T12">
        <f>'SSP3 34'!D1195</f>
        <v>1.2468743522846195</v>
      </c>
      <c r="U12">
        <f>'SSP3 34'!E1195</f>
        <v>1.1761864144090166</v>
      </c>
      <c r="V12">
        <f>'SSP3 34'!F1195</f>
        <v>1.0896523364970554</v>
      </c>
      <c r="W12">
        <f>'SSP3 34'!G1195</f>
        <v>0.98979242665365197</v>
      </c>
      <c r="X12">
        <f>'SSP3 34'!H1195</f>
        <v>0.90340425377111244</v>
      </c>
      <c r="Y12" t="str">
        <f>'SSP5 45'!A1195</f>
        <v>Short sea vessels</v>
      </c>
      <c r="Z12">
        <f>'SSP5 45'!B1195</f>
        <v>1.3066851915911484</v>
      </c>
      <c r="AA12">
        <f>'SSP5 45'!C1195</f>
        <v>1.5075992580589941</v>
      </c>
      <c r="AB12">
        <f>'SSP5 45'!D1195</f>
        <v>1.8189288576526386</v>
      </c>
      <c r="AC12">
        <f>'SSP5 45'!E1195</f>
        <v>2.1204816601330623</v>
      </c>
      <c r="AD12">
        <f>'SSP5 45'!F1195</f>
        <v>2.3659758592880444</v>
      </c>
      <c r="AE12">
        <f>'SSP5 45'!G1195</f>
        <v>2.5706923076839931</v>
      </c>
      <c r="AF12">
        <f>'SSP5 45'!H1195</f>
        <v>2.7760041953411569</v>
      </c>
    </row>
    <row r="13" spans="1:32">
      <c r="A13" t="str">
        <f>'SSP1 26'!A1196</f>
        <v>Trucks</v>
      </c>
      <c r="B13">
        <f>'SSP1 26'!B1196</f>
        <v>4.0040461234169795</v>
      </c>
      <c r="C13">
        <f>'SSP1 26'!C1196</f>
        <v>4.3145499167671515</v>
      </c>
      <c r="D13">
        <f>'SSP1 26'!D1196</f>
        <v>4.4830547874698956</v>
      </c>
      <c r="E13">
        <f>'SSP1 26'!E1196</f>
        <v>4.5231602870524998</v>
      </c>
      <c r="F13">
        <f>'SSP1 26'!F1196</f>
        <v>4.541843319620261</v>
      </c>
      <c r="G13">
        <f>'SSP1 26'!G1196</f>
        <v>4.4361542583486893</v>
      </c>
      <c r="H13">
        <f>'SSP1 26'!H1196</f>
        <v>4.3004380950316587</v>
      </c>
      <c r="I13" t="str">
        <f>'SSP2 26 (base)'!A1196</f>
        <v>Trucks</v>
      </c>
      <c r="J13">
        <f>'SSP2 26 (base)'!B1196</f>
        <v>4.0040461234169795</v>
      </c>
      <c r="K13">
        <f>'SSP2 26 (base)'!C1196</f>
        <v>4.3145499167671515</v>
      </c>
      <c r="L13">
        <f>'SSP2 26 (base)'!D1196</f>
        <v>4.4830547874698956</v>
      </c>
      <c r="M13">
        <f>'SSP2 26 (base)'!E1196</f>
        <v>4.5231602870524998</v>
      </c>
      <c r="N13">
        <f>'SSP2 26 (base)'!F1196</f>
        <v>4.541843319620261</v>
      </c>
      <c r="O13">
        <f>'SSP2 26 (base)'!G1196</f>
        <v>4.4361542583486893</v>
      </c>
      <c r="P13">
        <f>'SSP2 26 (base)'!H1196</f>
        <v>4.3004380950316587</v>
      </c>
      <c r="Q13" t="str">
        <f>'SSP3 34'!A1196</f>
        <v>Trucks</v>
      </c>
      <c r="R13">
        <f>'SSP3 34'!B1196</f>
        <v>4.0040461234169795</v>
      </c>
      <c r="S13">
        <f>'SSP3 34'!C1196</f>
        <v>4.3145499167671515</v>
      </c>
      <c r="T13">
        <f>'SSP3 34'!D1196</f>
        <v>4.4830547874698956</v>
      </c>
      <c r="U13">
        <f>'SSP3 34'!E1196</f>
        <v>4.5231602870524998</v>
      </c>
      <c r="V13">
        <f>'SSP3 34'!F1196</f>
        <v>4.541843319620261</v>
      </c>
      <c r="W13">
        <f>'SSP3 34'!G1196</f>
        <v>4.4361542583486893</v>
      </c>
      <c r="X13">
        <f>'SSP3 34'!H1196</f>
        <v>4.3004380950316587</v>
      </c>
      <c r="Y13" t="str">
        <f>'SSP5 45'!A1196</f>
        <v>Trucks</v>
      </c>
      <c r="Z13">
        <f>'SSP5 45'!B1196</f>
        <v>4.0040461234169795</v>
      </c>
      <c r="AA13">
        <f>'SSP5 45'!C1196</f>
        <v>4.3145499167671515</v>
      </c>
      <c r="AB13">
        <f>'SSP5 45'!D1196</f>
        <v>4.4830547874698956</v>
      </c>
      <c r="AC13">
        <f>'SSP5 45'!E1196</f>
        <v>4.5231602870524998</v>
      </c>
      <c r="AD13">
        <f>'SSP5 45'!F1196</f>
        <v>4.541843319620261</v>
      </c>
      <c r="AE13">
        <f>'SSP5 45'!G1196</f>
        <v>4.4361542583486893</v>
      </c>
      <c r="AF13">
        <f>'SSP5 45'!H1196</f>
        <v>4.3004380950316587</v>
      </c>
    </row>
    <row r="14" spans="1:32">
      <c r="A14" t="str">
        <f>'SSP1 26'!A1197</f>
        <v>Total</v>
      </c>
      <c r="B14">
        <f>'SSP1 26'!B1197</f>
        <v>21.382418187839058</v>
      </c>
      <c r="C14">
        <f>'SSP1 26'!C1197</f>
        <v>21.688298747870274</v>
      </c>
      <c r="D14">
        <f>'SSP1 26'!D1197</f>
        <v>23.48960326199521</v>
      </c>
      <c r="E14">
        <f>'SSP1 26'!E1197</f>
        <v>24.767008009496173</v>
      </c>
      <c r="F14">
        <f>'SSP1 26'!F1197</f>
        <v>25.704808242424889</v>
      </c>
      <c r="G14">
        <f>'SSP1 26'!G1197</f>
        <v>25.724464215032231</v>
      </c>
      <c r="H14">
        <f>'SSP1 26'!H1197</f>
        <v>25.172228079136211</v>
      </c>
      <c r="I14" t="str">
        <f>'SSP2 26 (base)'!A1197</f>
        <v>Total</v>
      </c>
      <c r="J14">
        <f>'SSP2 26 (base)'!B1197</f>
        <v>21.463885750310844</v>
      </c>
      <c r="K14">
        <f>'SSP2 26 (base)'!C1197</f>
        <v>24.496573901491772</v>
      </c>
      <c r="L14">
        <f>'SSP2 26 (base)'!D1197</f>
        <v>26.671198263896812</v>
      </c>
      <c r="M14">
        <f>'SSP2 26 (base)'!E1197</f>
        <v>28.357061995254242</v>
      </c>
      <c r="N14">
        <f>'SSP2 26 (base)'!F1197</f>
        <v>29.538019855753518</v>
      </c>
      <c r="O14">
        <f>'SSP2 26 (base)'!G1197</f>
        <v>29.694035733172512</v>
      </c>
      <c r="P14">
        <f>'SSP2 26 (base)'!H1197</f>
        <v>29.315306291154304</v>
      </c>
      <c r="Q14" t="str">
        <f>'SSP3 34'!A1197</f>
        <v>Total</v>
      </c>
      <c r="R14">
        <f>'SSP3 34'!B1197</f>
        <v>21.044506262635267</v>
      </c>
      <c r="S14">
        <f>'SSP3 34'!C1197</f>
        <v>23.469398085254461</v>
      </c>
      <c r="T14">
        <f>'SSP3 34'!D1197</f>
        <v>23.615180108763944</v>
      </c>
      <c r="U14">
        <f>'SSP3 34'!E1197</f>
        <v>23.27617972019253</v>
      </c>
      <c r="V14">
        <f>'SSP3 34'!F1197</f>
        <v>22.674966891958398</v>
      </c>
      <c r="W14">
        <f>'SSP3 34'!G1197</f>
        <v>21.382712779280197</v>
      </c>
      <c r="X14">
        <f>'SSP3 34'!H1197</f>
        <v>19.928839725473829</v>
      </c>
      <c r="Y14" t="str">
        <f>'SSP5 45'!A1197</f>
        <v>Total</v>
      </c>
      <c r="Z14">
        <f>'SSP5 45'!B1197</f>
        <v>21.380149047427604</v>
      </c>
      <c r="AA14">
        <f>'SSP5 45'!C1197</f>
        <v>29.366206468638698</v>
      </c>
      <c r="AB14">
        <f>'SSP5 45'!D1197</f>
        <v>33.145431846187137</v>
      </c>
      <c r="AC14">
        <f>'SSP5 45'!E1197</f>
        <v>37.158956962562087</v>
      </c>
      <c r="AD14">
        <f>'SSP5 45'!F1197</f>
        <v>41.379704899717403</v>
      </c>
      <c r="AE14">
        <f>'SSP5 45'!G1197</f>
        <v>45.168002508972201</v>
      </c>
      <c r="AF14">
        <f>'SSP5 45'!H1197</f>
        <v>49.02561737117977</v>
      </c>
    </row>
    <row r="17" spans="1:32">
      <c r="B17">
        <f>'SSP1 26'!B1200</f>
        <v>2010</v>
      </c>
      <c r="C17">
        <f>'SSP1 26'!C1200</f>
        <v>2020</v>
      </c>
      <c r="D17">
        <f>'SSP1 26'!D1200</f>
        <v>2030</v>
      </c>
      <c r="E17">
        <f>'SSP1 26'!E1200</f>
        <v>2040</v>
      </c>
      <c r="F17">
        <f>'SSP1 26'!F1200</f>
        <v>2050</v>
      </c>
      <c r="G17">
        <f>'SSP1 26'!G1200</f>
        <v>2060</v>
      </c>
      <c r="H17">
        <f>'SSP1 26'!H1200</f>
        <v>2070</v>
      </c>
      <c r="J17">
        <f>'SSP2 26 (base)'!B1200</f>
        <v>2010</v>
      </c>
      <c r="K17">
        <f>'SSP2 26 (base)'!C1200</f>
        <v>2020</v>
      </c>
      <c r="L17">
        <f>'SSP2 26 (base)'!D1200</f>
        <v>2030</v>
      </c>
      <c r="M17">
        <f>'SSP2 26 (base)'!E1200</f>
        <v>2040</v>
      </c>
      <c r="N17">
        <f>'SSP2 26 (base)'!F1200</f>
        <v>2050</v>
      </c>
      <c r="O17">
        <f>'SSP2 26 (base)'!G1200</f>
        <v>2060</v>
      </c>
      <c r="P17">
        <f>'SSP2 26 (base)'!H1200</f>
        <v>2070</v>
      </c>
      <c r="R17">
        <f>'SSP3 34'!B1200</f>
        <v>2010</v>
      </c>
      <c r="S17">
        <f>'SSP3 34'!C1200</f>
        <v>2020</v>
      </c>
      <c r="T17">
        <f>'SSP3 34'!D1200</f>
        <v>2030</v>
      </c>
      <c r="U17">
        <f>'SSP3 34'!E1200</f>
        <v>2040</v>
      </c>
      <c r="V17">
        <f>'SSP3 34'!F1200</f>
        <v>2050</v>
      </c>
      <c r="W17">
        <f>'SSP3 34'!G1200</f>
        <v>2060</v>
      </c>
      <c r="X17">
        <f>'SSP3 34'!H1200</f>
        <v>2070</v>
      </c>
      <c r="Z17">
        <f>'SSP5 45'!B1200</f>
        <v>2010</v>
      </c>
      <c r="AA17">
        <f>'SSP5 45'!C1200</f>
        <v>2020</v>
      </c>
      <c r="AB17">
        <f>'SSP5 45'!D1200</f>
        <v>2030</v>
      </c>
      <c r="AC17">
        <f>'SSP5 45'!E1200</f>
        <v>2040</v>
      </c>
      <c r="AD17">
        <f>'SSP5 45'!F1200</f>
        <v>2050</v>
      </c>
      <c r="AE17">
        <f>'SSP5 45'!G1200</f>
        <v>2060</v>
      </c>
      <c r="AF17">
        <f>'SSP5 45'!H1200</f>
        <v>2070</v>
      </c>
    </row>
    <row r="18" spans="1:32" ht="13">
      <c r="A18" s="211" t="s">
        <v>261</v>
      </c>
      <c r="I18" s="211" t="s">
        <v>261</v>
      </c>
      <c r="Q18" s="211" t="s">
        <v>261</v>
      </c>
      <c r="Y18" s="211" t="s">
        <v>261</v>
      </c>
    </row>
    <row r="19" spans="1:32">
      <c r="A19" t="s">
        <v>694</v>
      </c>
      <c r="B19" s="209">
        <f>100%-B20-B21</f>
        <v>0.95</v>
      </c>
      <c r="C19" s="209">
        <f t="shared" ref="C19:H19" si="0">100%-C20-C21</f>
        <v>0.88</v>
      </c>
      <c r="D19" s="209">
        <f t="shared" si="0"/>
        <v>0.72</v>
      </c>
      <c r="E19" s="209">
        <f t="shared" si="0"/>
        <v>0.25</v>
      </c>
      <c r="F19" s="209">
        <f t="shared" si="0"/>
        <v>0</v>
      </c>
      <c r="G19" s="209">
        <f t="shared" si="0"/>
        <v>0</v>
      </c>
      <c r="H19" s="209">
        <f t="shared" si="0"/>
        <v>0</v>
      </c>
      <c r="I19" t="s">
        <v>694</v>
      </c>
      <c r="J19" s="209">
        <f>100%-J20-J21</f>
        <v>0.95</v>
      </c>
      <c r="K19" s="209">
        <f t="shared" ref="K19" si="1">100%-K20-K21</f>
        <v>0.88</v>
      </c>
      <c r="L19" s="209">
        <f t="shared" ref="L19" si="2">100%-L20-L21</f>
        <v>0.79500000000000004</v>
      </c>
      <c r="M19" s="209">
        <f t="shared" ref="M19" si="3">100%-M20-M21</f>
        <v>0.64999999999999991</v>
      </c>
      <c r="N19" s="209">
        <f t="shared" ref="N19" si="4">100%-N20-N21</f>
        <v>4.9999999999999933E-2</v>
      </c>
      <c r="O19" s="209">
        <f t="shared" ref="O19" si="5">100%-O20-O21</f>
        <v>0</v>
      </c>
      <c r="P19" s="209">
        <f t="shared" ref="P19" si="6">100%-P20-P21</f>
        <v>0</v>
      </c>
      <c r="Q19" t="s">
        <v>694</v>
      </c>
      <c r="R19" s="209">
        <f>100%-R20-R21</f>
        <v>0.95</v>
      </c>
      <c r="S19" s="209">
        <f t="shared" ref="S19" si="7">100%-S20-S21</f>
        <v>0.88</v>
      </c>
      <c r="T19" s="209">
        <f t="shared" ref="T19" si="8">100%-T20-T21</f>
        <v>0.79500000000000004</v>
      </c>
      <c r="U19" s="209">
        <f t="shared" ref="U19" si="9">100%-U20-U21</f>
        <v>0.64999999999999991</v>
      </c>
      <c r="V19" s="209">
        <f t="shared" ref="V19" si="10">100%-V20-V21</f>
        <v>4.9999999999999933E-2</v>
      </c>
      <c r="W19" s="209">
        <f t="shared" ref="W19" si="11">100%-W20-W21</f>
        <v>0</v>
      </c>
      <c r="X19" s="209">
        <f t="shared" ref="X19" si="12">100%-X20-X21</f>
        <v>0</v>
      </c>
      <c r="Y19" t="s">
        <v>694</v>
      </c>
      <c r="Z19" s="209">
        <f>100%-Z20-Z21</f>
        <v>0.95</v>
      </c>
      <c r="AA19" s="209">
        <f t="shared" ref="AA19" si="13">100%-AA20-AA21</f>
        <v>0.88</v>
      </c>
      <c r="AB19" s="209">
        <f t="shared" ref="AB19" si="14">100%-AB20-AB21</f>
        <v>0.73</v>
      </c>
      <c r="AC19" s="209">
        <f t="shared" ref="AC19" si="15">100%-AC20-AC21</f>
        <v>0.64</v>
      </c>
      <c r="AD19" s="209">
        <f t="shared" ref="AD19" si="16">100%-AD20-AD21</f>
        <v>4.9999999999999933E-2</v>
      </c>
      <c r="AE19" s="209">
        <f t="shared" ref="AE19" si="17">100%-AE20-AE21</f>
        <v>0</v>
      </c>
      <c r="AF19" s="209">
        <f t="shared" ref="AF19" si="18">100%-AF20-AF21</f>
        <v>0</v>
      </c>
    </row>
    <row r="20" spans="1:32">
      <c r="A20" t="s">
        <v>695</v>
      </c>
      <c r="B20" s="209">
        <f>'SSP1 26'!B1202</f>
        <v>0.05</v>
      </c>
      <c r="C20" s="209">
        <v>0.1</v>
      </c>
      <c r="D20" s="209">
        <f>'SSP1 26'!D1202</f>
        <v>0.08</v>
      </c>
      <c r="E20" s="209">
        <f>'SSP1 26'!E1202</f>
        <v>0.05</v>
      </c>
      <c r="F20" s="209">
        <v>0.02</v>
      </c>
      <c r="G20" s="209">
        <f>'SSP1 26'!G1202</f>
        <v>0</v>
      </c>
      <c r="H20" s="209">
        <f>'SSP1 26'!H1202</f>
        <v>0</v>
      </c>
      <c r="I20" t="s">
        <v>695</v>
      </c>
      <c r="J20" s="209">
        <f>'SSP2 26 (base)'!B1202</f>
        <v>0.05</v>
      </c>
      <c r="K20" s="209">
        <v>0.1</v>
      </c>
      <c r="L20" s="209">
        <f>'SSP2 26 (base)'!D1202</f>
        <v>0.08</v>
      </c>
      <c r="M20" s="209">
        <f>'SSP2 26 (base)'!E1202</f>
        <v>0.05</v>
      </c>
      <c r="N20" s="209">
        <f>'SSP2 26 (base)'!F1202</f>
        <v>0.05</v>
      </c>
      <c r="O20" s="209">
        <f>'SSP2 26 (base)'!G1202</f>
        <v>0</v>
      </c>
      <c r="P20" s="209">
        <f>'SSP2 26 (base)'!H1202</f>
        <v>0</v>
      </c>
      <c r="Q20" t="s">
        <v>695</v>
      </c>
      <c r="R20" s="209">
        <f>'SSP3 34'!B1202</f>
        <v>0.05</v>
      </c>
      <c r="S20" s="209">
        <v>0.1</v>
      </c>
      <c r="T20" s="209">
        <f>'SSP3 34'!D1202</f>
        <v>0.08</v>
      </c>
      <c r="U20" s="209">
        <f>'SSP3 34'!E1202</f>
        <v>0.05</v>
      </c>
      <c r="V20" s="209">
        <f>'SSP3 34'!F1202</f>
        <v>0.05</v>
      </c>
      <c r="W20" s="209">
        <f>'SSP3 34'!G1202</f>
        <v>0</v>
      </c>
      <c r="X20" s="209">
        <f>'SSP3 34'!H1202</f>
        <v>0</v>
      </c>
      <c r="Y20" t="s">
        <v>695</v>
      </c>
      <c r="Z20" s="167">
        <f>'SSP5 45'!B1202</f>
        <v>0.05</v>
      </c>
      <c r="AA20" s="167">
        <v>0.1</v>
      </c>
      <c r="AB20" s="167">
        <v>0.15</v>
      </c>
      <c r="AC20" s="167">
        <v>0.08</v>
      </c>
      <c r="AD20" s="167">
        <f>'SSP5 45'!F1202</f>
        <v>0.05</v>
      </c>
      <c r="AE20" s="167">
        <f>'SSP5 45'!G1202</f>
        <v>0</v>
      </c>
      <c r="AF20" s="167">
        <f>'SSP5 45'!H1202</f>
        <v>0</v>
      </c>
    </row>
    <row r="21" spans="1:32">
      <c r="A21" t="s">
        <v>696</v>
      </c>
      <c r="B21" s="209">
        <f>'SSP1 26'!B1203</f>
        <v>0</v>
      </c>
      <c r="C21" s="209">
        <f>'SSP1 26'!C1203</f>
        <v>0.02</v>
      </c>
      <c r="D21" s="209">
        <v>0.2</v>
      </c>
      <c r="E21" s="209">
        <v>0.7</v>
      </c>
      <c r="F21" s="209">
        <v>0.98</v>
      </c>
      <c r="G21" s="209">
        <f>'SSP1 26'!G1203</f>
        <v>1</v>
      </c>
      <c r="H21" s="209">
        <f>'SSP1 26'!H1203</f>
        <v>1</v>
      </c>
      <c r="I21" t="s">
        <v>696</v>
      </c>
      <c r="J21" s="209">
        <f>'SSP2 26 (base)'!B1203</f>
        <v>0</v>
      </c>
      <c r="K21" s="209">
        <f>'SSP2 26 (base)'!C1203</f>
        <v>0.02</v>
      </c>
      <c r="L21" s="209">
        <f>'SSP2 26 (base)'!D1203</f>
        <v>0.125</v>
      </c>
      <c r="M21" s="209">
        <f>'SSP2 26 (base)'!E1203</f>
        <v>0.3</v>
      </c>
      <c r="N21" s="209">
        <f>'SSP2 26 (base)'!F1203</f>
        <v>0.9</v>
      </c>
      <c r="O21" s="209">
        <f>'SSP2 26 (base)'!G1203</f>
        <v>1</v>
      </c>
      <c r="P21" s="209">
        <f>'SSP2 26 (base)'!H1203</f>
        <v>1</v>
      </c>
      <c r="Q21" t="s">
        <v>696</v>
      </c>
      <c r="R21" s="209">
        <f>'SSP3 34'!B1203</f>
        <v>0</v>
      </c>
      <c r="S21" s="209">
        <f>'SSP3 34'!C1203</f>
        <v>0.02</v>
      </c>
      <c r="T21" s="209">
        <f>'SSP3 34'!D1203</f>
        <v>0.125</v>
      </c>
      <c r="U21" s="209">
        <f>'SSP3 34'!E1203</f>
        <v>0.3</v>
      </c>
      <c r="V21" s="209">
        <f>'SSP3 34'!F1203</f>
        <v>0.9</v>
      </c>
      <c r="W21" s="209">
        <f>'SSP3 34'!G1203</f>
        <v>1</v>
      </c>
      <c r="X21" s="209">
        <f>'SSP3 34'!H1203</f>
        <v>1</v>
      </c>
      <c r="Y21" t="s">
        <v>696</v>
      </c>
      <c r="Z21" s="167">
        <f>'SSP5 45'!B1203</f>
        <v>0</v>
      </c>
      <c r="AA21" s="167">
        <f>'SSP5 45'!C1203</f>
        <v>0.02</v>
      </c>
      <c r="AB21" s="167">
        <v>0.12</v>
      </c>
      <c r="AC21" s="167">
        <v>0.28000000000000003</v>
      </c>
      <c r="AD21" s="167">
        <f>'SSP5 45'!F1203</f>
        <v>0.9</v>
      </c>
      <c r="AE21" s="167">
        <f>'SSP5 45'!G1203</f>
        <v>1</v>
      </c>
      <c r="AF21" s="167">
        <f>'SSP5 45'!H1203</f>
        <v>1</v>
      </c>
    </row>
    <row r="22" spans="1:32" ht="13">
      <c r="A22" s="211" t="s">
        <v>262</v>
      </c>
      <c r="B22" s="209"/>
      <c r="C22" s="209"/>
      <c r="D22" s="209"/>
      <c r="E22" s="209"/>
      <c r="F22" s="209"/>
      <c r="G22" s="209"/>
      <c r="H22" s="209"/>
      <c r="I22" s="211" t="s">
        <v>262</v>
      </c>
      <c r="J22" s="209"/>
      <c r="K22" s="209"/>
      <c r="L22" s="209"/>
      <c r="M22" s="209"/>
      <c r="N22" s="209"/>
      <c r="O22" s="209"/>
      <c r="P22" s="209"/>
      <c r="Q22" s="211" t="s">
        <v>262</v>
      </c>
      <c r="R22" s="209"/>
      <c r="S22" s="209"/>
      <c r="T22" s="209"/>
      <c r="U22" s="209"/>
      <c r="V22" s="209"/>
      <c r="W22" s="209"/>
      <c r="X22" s="209"/>
      <c r="Y22" s="211" t="s">
        <v>262</v>
      </c>
      <c r="Z22" s="167"/>
      <c r="AA22" s="167"/>
      <c r="AB22" s="167"/>
      <c r="AC22" s="167"/>
      <c r="AD22" s="167"/>
      <c r="AE22" s="167"/>
      <c r="AF22" s="167"/>
    </row>
    <row r="23" spans="1:32">
      <c r="A23" t="s">
        <v>694</v>
      </c>
      <c r="B23" s="209">
        <f>'SSP1 26'!B1204</f>
        <v>1</v>
      </c>
      <c r="C23" s="209">
        <f>'SSP1 26'!C1204</f>
        <v>0.97799999999999998</v>
      </c>
      <c r="D23" s="209">
        <f>'SSP1 26'!D1204</f>
        <v>0.85</v>
      </c>
      <c r="E23" s="209">
        <f>'SSP1 26'!E1204</f>
        <v>0.42</v>
      </c>
      <c r="F23" s="209">
        <f>'SSP1 26'!F1204</f>
        <v>5.0000000000000044E-2</v>
      </c>
      <c r="G23" s="209">
        <f>'SSP1 26'!G1204</f>
        <v>0</v>
      </c>
      <c r="H23" s="209">
        <f>'SSP1 26'!H1204</f>
        <v>0</v>
      </c>
      <c r="I23" t="s">
        <v>694</v>
      </c>
      <c r="J23" s="209">
        <f>'SSP2 26 (base)'!B1204</f>
        <v>1</v>
      </c>
      <c r="K23" s="209">
        <f>'SSP2 26 (base)'!C1204</f>
        <v>0.97799999999999998</v>
      </c>
      <c r="L23" s="209">
        <f>'SSP2 26 (base)'!D1204</f>
        <v>0.86999999999999988</v>
      </c>
      <c r="M23" s="209">
        <f>'SSP2 26 (base)'!E1204</f>
        <v>0.45</v>
      </c>
      <c r="N23" s="209">
        <f>'SSP2 26 (base)'!F1204</f>
        <v>0.15000000000000002</v>
      </c>
      <c r="O23" s="209">
        <f>'SSP2 26 (base)'!G1204</f>
        <v>0</v>
      </c>
      <c r="P23" s="209">
        <f>'SSP2 26 (base)'!H1204</f>
        <v>0</v>
      </c>
      <c r="Q23" t="s">
        <v>694</v>
      </c>
      <c r="R23" s="209">
        <f>'SSP3 34'!B1204</f>
        <v>1</v>
      </c>
      <c r="S23" s="209">
        <f>'SSP3 34'!C1204</f>
        <v>0.97799999999999998</v>
      </c>
      <c r="T23" s="209">
        <f>'SSP3 34'!D1204</f>
        <v>0.86999999999999988</v>
      </c>
      <c r="U23" s="209">
        <f>'SSP3 34'!E1204</f>
        <v>0.45</v>
      </c>
      <c r="V23" s="209">
        <f>'SSP3 34'!F1204</f>
        <v>0.15000000000000002</v>
      </c>
      <c r="W23" s="209">
        <f>'SSP3 34'!G1204</f>
        <v>0</v>
      </c>
      <c r="X23" s="209">
        <f>'SSP3 34'!H1204</f>
        <v>0</v>
      </c>
      <c r="Y23" t="s">
        <v>694</v>
      </c>
      <c r="Z23" s="167">
        <f>'SSP5 45'!B1204</f>
        <v>1</v>
      </c>
      <c r="AA23" s="167">
        <f>'SSP5 45'!C1204</f>
        <v>0.97799999999999998</v>
      </c>
      <c r="AB23" s="167">
        <f>'SSP5 45'!D1204</f>
        <v>0.86999999999999988</v>
      </c>
      <c r="AC23" s="167">
        <f>'SSP5 45'!E1204</f>
        <v>0.45</v>
      </c>
      <c r="AD23" s="167">
        <f>'SSP5 45'!F1204</f>
        <v>0.15000000000000002</v>
      </c>
      <c r="AE23" s="167">
        <f>'SSP5 45'!G1204</f>
        <v>0</v>
      </c>
      <c r="AF23" s="167">
        <f>'SSP5 45'!H1204</f>
        <v>0</v>
      </c>
    </row>
    <row r="24" spans="1:32">
      <c r="A24" t="s">
        <v>695</v>
      </c>
      <c r="B24" s="209">
        <f>'SSP1 26'!B1205</f>
        <v>0</v>
      </c>
      <c r="C24" s="209">
        <f>'SSP1 26'!C1205</f>
        <v>0.02</v>
      </c>
      <c r="D24" s="209">
        <f>'SSP1 26'!D1205</f>
        <v>0.06</v>
      </c>
      <c r="E24" s="209">
        <f>'SSP1 26'!E1205</f>
        <v>0.25</v>
      </c>
      <c r="F24" s="209">
        <f>'SSP1 26'!F1205</f>
        <v>0.35</v>
      </c>
      <c r="G24" s="209">
        <f>'SSP1 26'!G1205</f>
        <v>0.1</v>
      </c>
      <c r="H24" s="209">
        <f>'SSP1 26'!H1205</f>
        <v>0</v>
      </c>
      <c r="I24" t="s">
        <v>695</v>
      </c>
      <c r="J24" s="209">
        <f>'SSP2 26 (base)'!B1205</f>
        <v>0</v>
      </c>
      <c r="K24" s="209">
        <f>'SSP2 26 (base)'!C1205</f>
        <v>0.02</v>
      </c>
      <c r="L24" s="209">
        <f>'SSP2 26 (base)'!D1205</f>
        <v>0.06</v>
      </c>
      <c r="M24" s="209">
        <f>'SSP2 26 (base)'!E1205</f>
        <v>0.25</v>
      </c>
      <c r="N24" s="209">
        <f>'SSP2 26 (base)'!F1205</f>
        <v>0.35</v>
      </c>
      <c r="O24" s="209">
        <f>'SSP2 26 (base)'!G1205</f>
        <v>0.1</v>
      </c>
      <c r="P24" s="209">
        <f>'SSP2 26 (base)'!H1205</f>
        <v>0</v>
      </c>
      <c r="Q24" t="s">
        <v>695</v>
      </c>
      <c r="R24" s="209">
        <f>'SSP3 34'!B1205</f>
        <v>0</v>
      </c>
      <c r="S24" s="209">
        <f>'SSP3 34'!C1205</f>
        <v>0.02</v>
      </c>
      <c r="T24" s="209">
        <f>'SSP3 34'!D1205</f>
        <v>0.06</v>
      </c>
      <c r="U24" s="209">
        <f>'SSP3 34'!E1205</f>
        <v>0.25</v>
      </c>
      <c r="V24" s="209">
        <f>'SSP3 34'!F1205</f>
        <v>0.35</v>
      </c>
      <c r="W24" s="209">
        <f>'SSP3 34'!G1205</f>
        <v>0.1</v>
      </c>
      <c r="X24" s="209">
        <f>'SSP3 34'!H1205</f>
        <v>0</v>
      </c>
      <c r="Y24" t="s">
        <v>695</v>
      </c>
      <c r="Z24" s="167">
        <f>'SSP5 45'!B1205</f>
        <v>0</v>
      </c>
      <c r="AA24" s="167">
        <f>'SSP5 45'!C1205</f>
        <v>0.02</v>
      </c>
      <c r="AB24" s="167">
        <f>'SSP5 45'!D1205</f>
        <v>0.06</v>
      </c>
      <c r="AC24" s="167">
        <f>'SSP5 45'!E1205</f>
        <v>0.25</v>
      </c>
      <c r="AD24" s="167">
        <f>'SSP5 45'!F1205</f>
        <v>0.35</v>
      </c>
      <c r="AE24" s="167">
        <f>'SSP5 45'!G1205</f>
        <v>0.1</v>
      </c>
      <c r="AF24" s="167">
        <f>'SSP5 45'!H1205</f>
        <v>0</v>
      </c>
    </row>
    <row r="25" spans="1:32">
      <c r="A25" t="s">
        <v>696</v>
      </c>
      <c r="B25" s="209">
        <f>'SSP1 26'!B1206</f>
        <v>0</v>
      </c>
      <c r="C25" s="209">
        <f>'SSP1 26'!C1206</f>
        <v>2E-3</v>
      </c>
      <c r="D25" s="209">
        <f>'SSP1 26'!D1206</f>
        <v>0.09</v>
      </c>
      <c r="E25" s="209">
        <f>'SSP1 26'!E1206</f>
        <v>0.33</v>
      </c>
      <c r="F25" s="209">
        <f>'SSP1 26'!F1206</f>
        <v>0.6</v>
      </c>
      <c r="G25" s="209">
        <f>'SSP1 26'!G1206</f>
        <v>0.9</v>
      </c>
      <c r="H25" s="209">
        <f>'SSP1 26'!H1206</f>
        <v>1</v>
      </c>
      <c r="I25" t="s">
        <v>696</v>
      </c>
      <c r="J25" s="209">
        <f>'SSP2 26 (base)'!B1206</f>
        <v>0</v>
      </c>
      <c r="K25" s="209">
        <f>'SSP2 26 (base)'!C1206</f>
        <v>2E-3</v>
      </c>
      <c r="L25" s="209">
        <f>'SSP2 26 (base)'!D1206</f>
        <v>7.0000000000000007E-2</v>
      </c>
      <c r="M25" s="209">
        <f>'SSP2 26 (base)'!E1206</f>
        <v>0.3</v>
      </c>
      <c r="N25" s="209">
        <f>'SSP2 26 (base)'!F1206</f>
        <v>0.5</v>
      </c>
      <c r="O25" s="209">
        <f>'SSP2 26 (base)'!G1206</f>
        <v>0.9</v>
      </c>
      <c r="P25" s="209">
        <f>'SSP2 26 (base)'!H1206</f>
        <v>1</v>
      </c>
      <c r="Q25" t="s">
        <v>696</v>
      </c>
      <c r="R25" s="209">
        <f>'SSP3 34'!B1206</f>
        <v>0</v>
      </c>
      <c r="S25" s="209">
        <f>'SSP3 34'!C1206</f>
        <v>2E-3</v>
      </c>
      <c r="T25" s="209">
        <f>'SSP3 34'!D1206</f>
        <v>7.0000000000000007E-2</v>
      </c>
      <c r="U25" s="209">
        <f>'SSP3 34'!E1206</f>
        <v>0.3</v>
      </c>
      <c r="V25" s="209">
        <f>'SSP3 34'!F1206</f>
        <v>0.5</v>
      </c>
      <c r="W25" s="209">
        <f>'SSP3 34'!G1206</f>
        <v>0.9</v>
      </c>
      <c r="X25" s="209">
        <f>'SSP3 34'!H1206</f>
        <v>1</v>
      </c>
      <c r="Y25" t="s">
        <v>696</v>
      </c>
      <c r="Z25" s="167">
        <f>'SSP5 45'!B1206</f>
        <v>0</v>
      </c>
      <c r="AA25" s="167">
        <f>'SSP5 45'!C1206</f>
        <v>2E-3</v>
      </c>
      <c r="AB25" s="167">
        <f>'SSP5 45'!D1206</f>
        <v>7.0000000000000007E-2</v>
      </c>
      <c r="AC25" s="167">
        <f>'SSP5 45'!E1206</f>
        <v>0.3</v>
      </c>
      <c r="AD25" s="167">
        <f>'SSP5 45'!F1206</f>
        <v>0.5</v>
      </c>
      <c r="AE25" s="167">
        <f>'SSP5 45'!G1206</f>
        <v>0.9</v>
      </c>
      <c r="AF25" s="167">
        <f>'SSP5 45'!H1206</f>
        <v>1</v>
      </c>
    </row>
    <row r="26" spans="1:32" ht="13">
      <c r="A26" s="211" t="s">
        <v>682</v>
      </c>
      <c r="B26" s="209"/>
      <c r="C26" s="209"/>
      <c r="D26" s="209"/>
      <c r="E26" s="209"/>
      <c r="F26" s="209"/>
      <c r="G26" s="209"/>
      <c r="H26" s="209"/>
      <c r="I26" s="211" t="s">
        <v>682</v>
      </c>
      <c r="J26" s="209"/>
      <c r="K26" s="209"/>
      <c r="L26" s="209"/>
      <c r="M26" s="209"/>
      <c r="N26" s="209"/>
      <c r="O26" s="209"/>
      <c r="P26" s="209"/>
      <c r="Q26" s="211" t="s">
        <v>682</v>
      </c>
      <c r="R26" s="209"/>
      <c r="S26" s="209"/>
      <c r="T26" s="209"/>
      <c r="U26" s="209"/>
      <c r="V26" s="209"/>
      <c r="W26" s="209"/>
      <c r="X26" s="209"/>
      <c r="Y26" s="211" t="s">
        <v>682</v>
      </c>
      <c r="Z26" s="167"/>
      <c r="AA26" s="167"/>
      <c r="AB26" s="167"/>
      <c r="AC26" s="167"/>
      <c r="AD26" s="167"/>
      <c r="AE26" s="167"/>
      <c r="AF26" s="167"/>
    </row>
    <row r="27" spans="1:32">
      <c r="A27" t="s">
        <v>694</v>
      </c>
      <c r="B27" s="209">
        <f t="shared" ref="B27:F27" si="19">100%-B28-B29</f>
        <v>1</v>
      </c>
      <c r="C27" s="209">
        <f t="shared" si="19"/>
        <v>1</v>
      </c>
      <c r="D27" s="209">
        <f t="shared" si="19"/>
        <v>0.95</v>
      </c>
      <c r="E27" s="209">
        <f t="shared" si="19"/>
        <v>0.7</v>
      </c>
      <c r="F27" s="209">
        <f t="shared" si="19"/>
        <v>0.48</v>
      </c>
      <c r="G27" s="209">
        <f>100%-G28-G29</f>
        <v>0.34</v>
      </c>
      <c r="H27" s="209">
        <f>100%-H28-H29</f>
        <v>0.10000000000000003</v>
      </c>
      <c r="I27" t="s">
        <v>694</v>
      </c>
      <c r="J27" s="209">
        <f>'SSP2 26 (base)'!B1207</f>
        <v>1</v>
      </c>
      <c r="K27" s="209">
        <f>'SSP2 26 (base)'!C1207</f>
        <v>1</v>
      </c>
      <c r="L27" s="209">
        <f>'SSP2 26 (base)'!D1207</f>
        <v>0.95</v>
      </c>
      <c r="M27" s="209">
        <f>'SSP2 26 (base)'!E1207</f>
        <v>0.7</v>
      </c>
      <c r="N27" s="209">
        <f t="shared" ref="N27" si="20">100%-N28-N29</f>
        <v>0.48</v>
      </c>
      <c r="O27" s="209">
        <f>100%-O28-O29</f>
        <v>0.34</v>
      </c>
      <c r="P27" s="209">
        <f>100%-P28-P29</f>
        <v>0.10000000000000003</v>
      </c>
      <c r="Q27" t="s">
        <v>694</v>
      </c>
      <c r="R27" s="209">
        <f>'SSP3 34'!B1207</f>
        <v>1</v>
      </c>
      <c r="S27" s="209">
        <f>'SSP3 34'!C1207</f>
        <v>1</v>
      </c>
      <c r="T27" s="209">
        <f>'SSP3 34'!D1207</f>
        <v>0.95</v>
      </c>
      <c r="U27" s="209">
        <f t="shared" ref="U27:V27" si="21">100%-U28-U29</f>
        <v>0.75</v>
      </c>
      <c r="V27" s="209">
        <f t="shared" si="21"/>
        <v>0.53</v>
      </c>
      <c r="W27" s="209">
        <f>100%-W28-W29</f>
        <v>0.37000000000000005</v>
      </c>
      <c r="X27" s="209">
        <f>100%-X28-X29</f>
        <v>0.11999999999999994</v>
      </c>
      <c r="Y27" t="s">
        <v>694</v>
      </c>
      <c r="Z27" s="167">
        <f>'SSP5 45'!B1207</f>
        <v>1</v>
      </c>
      <c r="AA27" s="167">
        <f>'SSP5 45'!C1207</f>
        <v>1</v>
      </c>
      <c r="AB27" s="167">
        <f>'SSP5 45'!D1207</f>
        <v>0.95</v>
      </c>
      <c r="AC27" s="167">
        <f>'SSP5 45'!E1207</f>
        <v>0.7</v>
      </c>
      <c r="AD27" s="209">
        <f t="shared" ref="AD27" si="22">100%-AD28-AD29</f>
        <v>0.48</v>
      </c>
      <c r="AE27" s="209">
        <f>100%-AE28-AE29</f>
        <v>0.34</v>
      </c>
      <c r="AF27" s="209">
        <f>100%-AF28-AF29</f>
        <v>0.10000000000000003</v>
      </c>
    </row>
    <row r="28" spans="1:32">
      <c r="A28" t="s">
        <v>695</v>
      </c>
      <c r="B28" s="209">
        <f>'SSP1 26'!B1208</f>
        <v>0</v>
      </c>
      <c r="C28" s="209">
        <f>'SSP1 26'!C1208</f>
        <v>0</v>
      </c>
      <c r="D28" s="209">
        <f>'SSP1 26'!D1208</f>
        <v>0.05</v>
      </c>
      <c r="E28" s="209">
        <f>'SSP1 26'!E1208</f>
        <v>0.3</v>
      </c>
      <c r="F28" s="209">
        <v>0.5</v>
      </c>
      <c r="G28" s="209">
        <v>0.6</v>
      </c>
      <c r="H28" s="209">
        <v>0.7</v>
      </c>
      <c r="I28" t="s">
        <v>695</v>
      </c>
      <c r="J28" s="209">
        <f>'SSP2 26 (base)'!B1208</f>
        <v>0</v>
      </c>
      <c r="K28" s="209">
        <f>'SSP2 26 (base)'!C1208</f>
        <v>0</v>
      </c>
      <c r="L28" s="209">
        <f>'SSP2 26 (base)'!D1208</f>
        <v>0.05</v>
      </c>
      <c r="M28" s="209">
        <f>'SSP2 26 (base)'!E1208</f>
        <v>0.3</v>
      </c>
      <c r="N28" s="209">
        <v>0.5</v>
      </c>
      <c r="O28" s="209">
        <v>0.6</v>
      </c>
      <c r="P28" s="209">
        <v>0.7</v>
      </c>
      <c r="Q28" t="s">
        <v>695</v>
      </c>
      <c r="R28" s="209">
        <f>'SSP3 34'!B1208</f>
        <v>0</v>
      </c>
      <c r="S28" s="209">
        <f>'SSP3 34'!C1208</f>
        <v>0</v>
      </c>
      <c r="T28" s="209">
        <f>'SSP3 34'!D1208</f>
        <v>0.05</v>
      </c>
      <c r="U28" s="209">
        <v>0.25</v>
      </c>
      <c r="V28" s="209">
        <v>0.45</v>
      </c>
      <c r="W28" s="209">
        <v>0.56999999999999995</v>
      </c>
      <c r="X28" s="209">
        <v>0.68</v>
      </c>
      <c r="Y28" t="s">
        <v>695</v>
      </c>
      <c r="Z28" s="167">
        <f>'SSP5 45'!B1208</f>
        <v>0</v>
      </c>
      <c r="AA28" s="167">
        <f>'SSP5 45'!C1208</f>
        <v>0</v>
      </c>
      <c r="AB28" s="167">
        <f>'SSP5 45'!D1208</f>
        <v>0.05</v>
      </c>
      <c r="AC28" s="167">
        <f>'SSP5 45'!E1208</f>
        <v>0.3</v>
      </c>
      <c r="AD28" s="209">
        <v>0.5</v>
      </c>
      <c r="AE28" s="209">
        <v>0.6</v>
      </c>
      <c r="AF28" s="209">
        <v>0.7</v>
      </c>
    </row>
    <row r="29" spans="1:32">
      <c r="A29" t="s">
        <v>697</v>
      </c>
      <c r="B29" s="209">
        <f>'SSP1 26'!B1209</f>
        <v>0</v>
      </c>
      <c r="C29" s="209">
        <f>'SSP1 26'!C1209</f>
        <v>0</v>
      </c>
      <c r="D29" s="209">
        <f>'SSP1 26'!D1209</f>
        <v>0</v>
      </c>
      <c r="E29" s="209">
        <f>'SSP1 26'!E1209</f>
        <v>0</v>
      </c>
      <c r="F29" s="209">
        <v>0.02</v>
      </c>
      <c r="G29" s="209">
        <v>0.06</v>
      </c>
      <c r="H29" s="209">
        <v>0.2</v>
      </c>
      <c r="I29" t="s">
        <v>697</v>
      </c>
      <c r="J29" s="209">
        <f>'SSP2 26 (base)'!B1209</f>
        <v>0</v>
      </c>
      <c r="K29" s="209">
        <f>'SSP2 26 (base)'!C1209</f>
        <v>0</v>
      </c>
      <c r="L29" s="209">
        <f>'SSP2 26 (base)'!D1209</f>
        <v>0</v>
      </c>
      <c r="M29" s="209">
        <f>'SSP2 26 (base)'!E1209</f>
        <v>0</v>
      </c>
      <c r="N29" s="209">
        <v>0.02</v>
      </c>
      <c r="O29" s="209">
        <v>0.06</v>
      </c>
      <c r="P29" s="209">
        <v>0.2</v>
      </c>
      <c r="Q29" t="s">
        <v>697</v>
      </c>
      <c r="R29" s="209">
        <f>'SSP3 34'!B1209</f>
        <v>0</v>
      </c>
      <c r="S29" s="209">
        <f>'SSP3 34'!C1209</f>
        <v>0</v>
      </c>
      <c r="T29" s="209">
        <f>'SSP3 34'!D1209</f>
        <v>0</v>
      </c>
      <c r="U29" s="209">
        <f>'SSP3 34'!E1209</f>
        <v>0</v>
      </c>
      <c r="V29" s="209">
        <v>0.02</v>
      </c>
      <c r="W29" s="209">
        <v>0.06</v>
      </c>
      <c r="X29" s="209">
        <v>0.2</v>
      </c>
      <c r="Y29" t="s">
        <v>697</v>
      </c>
      <c r="Z29" s="167">
        <f>'SSP5 45'!B1209</f>
        <v>0</v>
      </c>
      <c r="AA29" s="167">
        <f>'SSP5 45'!C1209</f>
        <v>0</v>
      </c>
      <c r="AB29" s="167">
        <f>'SSP5 45'!D1209</f>
        <v>0</v>
      </c>
      <c r="AC29" s="167">
        <f>'SSP5 45'!E1209</f>
        <v>0</v>
      </c>
      <c r="AD29" s="209">
        <v>0.02</v>
      </c>
      <c r="AE29" s="209">
        <v>0.06</v>
      </c>
      <c r="AF29" s="209">
        <v>0.2</v>
      </c>
    </row>
    <row r="30" spans="1:32" ht="13">
      <c r="A30" s="211" t="s">
        <v>270</v>
      </c>
      <c r="B30" s="209"/>
      <c r="C30" s="209"/>
      <c r="D30" s="209"/>
      <c r="E30" s="209"/>
      <c r="F30" s="209"/>
      <c r="G30" s="209"/>
      <c r="H30" s="209"/>
      <c r="I30" s="211" t="s">
        <v>270</v>
      </c>
      <c r="J30" s="209"/>
      <c r="K30" s="209"/>
      <c r="L30" s="209"/>
      <c r="M30" s="209"/>
      <c r="N30" s="209"/>
      <c r="O30" s="209"/>
      <c r="P30" s="209"/>
      <c r="Q30" s="211" t="s">
        <v>270</v>
      </c>
      <c r="R30" s="209"/>
      <c r="S30" s="209"/>
      <c r="T30" s="209"/>
      <c r="U30" s="209"/>
      <c r="V30" s="209"/>
      <c r="W30" s="209"/>
      <c r="X30" s="209"/>
      <c r="Y30" s="211" t="s">
        <v>270</v>
      </c>
      <c r="Z30" s="167"/>
      <c r="AA30" s="167"/>
      <c r="AB30" s="167"/>
      <c r="AC30" s="167"/>
      <c r="AD30" s="167"/>
      <c r="AE30" s="167"/>
      <c r="AF30" s="167"/>
    </row>
    <row r="31" spans="1:32">
      <c r="A31" t="s">
        <v>694</v>
      </c>
      <c r="B31" s="209">
        <f>100%-B32-B33-B34-B35-B36</f>
        <v>1</v>
      </c>
      <c r="C31" s="209">
        <f t="shared" ref="C31:H31" si="23">100%-C32-C33-C34-C35-C36</f>
        <v>0.94</v>
      </c>
      <c r="D31" s="209">
        <f t="shared" si="23"/>
        <v>0.7599999999999999</v>
      </c>
      <c r="E31" s="209">
        <f t="shared" si="23"/>
        <v>0.40999999999999992</v>
      </c>
      <c r="F31" s="209">
        <f t="shared" si="23"/>
        <v>0</v>
      </c>
      <c r="G31" s="209">
        <f t="shared" si="23"/>
        <v>0</v>
      </c>
      <c r="H31" s="209">
        <f t="shared" si="23"/>
        <v>0</v>
      </c>
      <c r="I31" t="s">
        <v>694</v>
      </c>
      <c r="J31" s="209">
        <f>'SSP2 26 (base)'!B1210</f>
        <v>1</v>
      </c>
      <c r="K31" s="209">
        <f>'SSP2 26 (base)'!C1210</f>
        <v>0.94</v>
      </c>
      <c r="L31" s="209">
        <f>'SSP2 26 (base)'!D1210</f>
        <v>0.85</v>
      </c>
      <c r="M31" s="209">
        <f>'SSP2 26 (base)'!E1210</f>
        <v>0.52999999999999992</v>
      </c>
      <c r="N31" s="209">
        <f>'SSP2 26 (base)'!F1210</f>
        <v>4.0000000000000036E-2</v>
      </c>
      <c r="O31" s="209">
        <f>'SSP2 26 (base)'!G1210</f>
        <v>-2.0000000000000018E-2</v>
      </c>
      <c r="P31" s="209">
        <f>'SSP2 26 (base)'!H1210</f>
        <v>0</v>
      </c>
      <c r="Q31" t="s">
        <v>694</v>
      </c>
      <c r="R31" s="209">
        <f>'SSP3 34'!B1210</f>
        <v>1</v>
      </c>
      <c r="S31" s="209">
        <f>'SSP3 34'!C1210</f>
        <v>0.94</v>
      </c>
      <c r="T31" s="209">
        <f>'SSP3 34'!D1210</f>
        <v>0.85</v>
      </c>
      <c r="U31" s="209">
        <f>'SSP3 34'!E1210</f>
        <v>0.52999999999999992</v>
      </c>
      <c r="V31" s="209">
        <f>'SSP3 34'!F1210</f>
        <v>4.0000000000000036E-2</v>
      </c>
      <c r="W31" s="209">
        <f>'SSP3 34'!G1210</f>
        <v>-2.0000000000000018E-2</v>
      </c>
      <c r="X31" s="209">
        <f>'SSP3 34'!H1210</f>
        <v>0</v>
      </c>
      <c r="Y31" t="s">
        <v>694</v>
      </c>
      <c r="Z31" s="167">
        <f>'SSP5 45'!B1210</f>
        <v>1</v>
      </c>
      <c r="AA31" s="167">
        <f>'SSP5 45'!C1210</f>
        <v>0.94</v>
      </c>
      <c r="AB31" s="167">
        <f>'SSP5 45'!D1210</f>
        <v>0.85</v>
      </c>
      <c r="AC31" s="167">
        <f>'SSP5 45'!E1210</f>
        <v>0.52999999999999992</v>
      </c>
      <c r="AD31" s="167">
        <f>'SSP5 45'!F1210</f>
        <v>4.0000000000000036E-2</v>
      </c>
      <c r="AE31" s="167">
        <f>'SSP5 45'!G1210</f>
        <v>-2.0000000000000018E-2</v>
      </c>
      <c r="AF31" s="167">
        <f>'SSP5 45'!H1210</f>
        <v>0</v>
      </c>
    </row>
    <row r="32" spans="1:32">
      <c r="A32" t="s">
        <v>689</v>
      </c>
      <c r="B32" s="209">
        <f>'SSP1 26'!B1211</f>
        <v>0</v>
      </c>
      <c r="C32" s="209">
        <f>'SSP1 26'!C1211</f>
        <v>0.05</v>
      </c>
      <c r="D32" s="209">
        <v>0.15</v>
      </c>
      <c r="E32" s="209">
        <v>0.33</v>
      </c>
      <c r="F32" s="209">
        <f>'SSP1 26'!F1211</f>
        <v>0.44</v>
      </c>
      <c r="G32" s="209">
        <f>'SSP1 26'!G1211</f>
        <v>0.23</v>
      </c>
      <c r="H32" s="209">
        <f>'SSP1 26'!H1211</f>
        <v>0.18</v>
      </c>
      <c r="I32" t="s">
        <v>689</v>
      </c>
      <c r="J32" s="209">
        <f>'SSP2 26 (base)'!B1211</f>
        <v>0</v>
      </c>
      <c r="K32" s="209">
        <f>'SSP2 26 (base)'!C1211</f>
        <v>0.05</v>
      </c>
      <c r="L32" s="209">
        <f>'SSP2 26 (base)'!D1211</f>
        <v>0.1</v>
      </c>
      <c r="M32" s="209">
        <f>'SSP2 26 (base)'!E1211</f>
        <v>0.3</v>
      </c>
      <c r="N32" s="209">
        <f>'SSP2 26 (base)'!F1211</f>
        <v>0.5</v>
      </c>
      <c r="O32" s="209">
        <f>'SSP2 26 (base)'!G1211</f>
        <v>0.35</v>
      </c>
      <c r="P32" s="209">
        <f>'SSP2 26 (base)'!H1211</f>
        <v>0.2</v>
      </c>
      <c r="Q32" t="s">
        <v>689</v>
      </c>
      <c r="R32" s="209">
        <f>'SSP3 34'!B1211</f>
        <v>0</v>
      </c>
      <c r="S32" s="209">
        <f>'SSP3 34'!C1211</f>
        <v>0.05</v>
      </c>
      <c r="T32" s="209">
        <f>'SSP3 34'!D1211</f>
        <v>0.1</v>
      </c>
      <c r="U32" s="209">
        <f>'SSP3 34'!E1211</f>
        <v>0.3</v>
      </c>
      <c r="V32" s="209">
        <f>'SSP3 34'!F1211</f>
        <v>0.5</v>
      </c>
      <c r="W32" s="209">
        <f>'SSP3 34'!G1211</f>
        <v>0.35</v>
      </c>
      <c r="X32" s="209">
        <f>'SSP3 34'!H1211</f>
        <v>0.2</v>
      </c>
      <c r="Y32" t="s">
        <v>689</v>
      </c>
      <c r="Z32" s="167">
        <f>'SSP5 45'!B1211</f>
        <v>0</v>
      </c>
      <c r="AA32" s="167">
        <f>'SSP5 45'!C1211</f>
        <v>0.05</v>
      </c>
      <c r="AB32" s="167">
        <f>'SSP5 45'!D1211</f>
        <v>0.1</v>
      </c>
      <c r="AC32" s="167">
        <f>'SSP5 45'!E1211</f>
        <v>0.3</v>
      </c>
      <c r="AD32" s="167">
        <f>'SSP5 45'!F1211</f>
        <v>0.5</v>
      </c>
      <c r="AE32" s="167">
        <f>'SSP5 45'!G1211</f>
        <v>0.35</v>
      </c>
      <c r="AF32" s="167">
        <f>'SSP5 45'!H1211</f>
        <v>0.2</v>
      </c>
    </row>
    <row r="33" spans="1:32">
      <c r="A33" s="8" t="s">
        <v>700</v>
      </c>
      <c r="B33" s="209">
        <f>'SSP1 26'!B1212</f>
        <v>0</v>
      </c>
      <c r="C33" s="209">
        <f>'SSP1 26'!C1212</f>
        <v>0</v>
      </c>
      <c r="D33" s="209">
        <f>'SSP1 26'!D1212</f>
        <v>0.02</v>
      </c>
      <c r="E33" s="209">
        <f>'SSP1 26'!E1212</f>
        <v>0.1</v>
      </c>
      <c r="F33" s="209">
        <f>'SSP1 26'!F1212</f>
        <v>0.15</v>
      </c>
      <c r="G33" s="209">
        <f>'SSP1 26'!G1212</f>
        <v>0.18</v>
      </c>
      <c r="H33" s="209">
        <f>'SSP1 26'!H1212</f>
        <v>0.23</v>
      </c>
      <c r="I33" s="8" t="s">
        <v>700</v>
      </c>
      <c r="J33" s="209">
        <f>'SSP2 26 (base)'!B1212</f>
        <v>0</v>
      </c>
      <c r="K33" s="209">
        <f>'SSP2 26 (base)'!C1212</f>
        <v>0</v>
      </c>
      <c r="L33" s="209">
        <f>'SSP2 26 (base)'!D1212</f>
        <v>0</v>
      </c>
      <c r="M33" s="209">
        <f>'SSP2 26 (base)'!E1212</f>
        <v>0.02</v>
      </c>
      <c r="N33" s="209">
        <f>'SSP2 26 (base)'!F1212</f>
        <v>0.1</v>
      </c>
      <c r="O33" s="209">
        <f>'SSP2 26 (base)'!G1212</f>
        <v>0.15</v>
      </c>
      <c r="P33" s="209">
        <f>'SSP2 26 (base)'!H1212</f>
        <v>0.25</v>
      </c>
      <c r="Q33" s="8" t="s">
        <v>700</v>
      </c>
      <c r="R33" s="209">
        <f>'SSP3 34'!B1212</f>
        <v>0</v>
      </c>
      <c r="S33" s="209">
        <f>'SSP3 34'!C1212</f>
        <v>0</v>
      </c>
      <c r="T33" s="209">
        <f>'SSP3 34'!D1212</f>
        <v>0</v>
      </c>
      <c r="U33" s="209">
        <f>'SSP3 34'!E1212</f>
        <v>0.02</v>
      </c>
      <c r="V33" s="209">
        <f>'SSP3 34'!F1212</f>
        <v>0.1</v>
      </c>
      <c r="W33" s="209">
        <f>'SSP3 34'!G1212</f>
        <v>0.15</v>
      </c>
      <c r="X33" s="209">
        <f>'SSP3 34'!H1212</f>
        <v>0.25</v>
      </c>
      <c r="Y33" s="8" t="s">
        <v>700</v>
      </c>
      <c r="Z33" s="167">
        <f>'SSP5 45'!B1212</f>
        <v>0</v>
      </c>
      <c r="AA33" s="167">
        <f>'SSP5 45'!C1212</f>
        <v>0</v>
      </c>
      <c r="AB33" s="167">
        <f>'SSP5 45'!D1212</f>
        <v>0</v>
      </c>
      <c r="AC33" s="167">
        <f>'SSP5 45'!E1212</f>
        <v>0.02</v>
      </c>
      <c r="AD33" s="167">
        <f>'SSP5 45'!F1212</f>
        <v>0.1</v>
      </c>
      <c r="AE33" s="167">
        <f>'SSP5 45'!G1212</f>
        <v>0.15</v>
      </c>
      <c r="AF33" s="167">
        <f>'SSP5 45'!H1212</f>
        <v>0.25</v>
      </c>
    </row>
    <row r="34" spans="1:32">
      <c r="A34" t="s">
        <v>695</v>
      </c>
      <c r="B34" s="209">
        <f>'SSP1 26'!B1213</f>
        <v>0</v>
      </c>
      <c r="C34" s="209">
        <f>'SSP1 26'!C1213</f>
        <v>0</v>
      </c>
      <c r="D34" s="209">
        <f>'SSP1 26'!D1213</f>
        <v>0.02</v>
      </c>
      <c r="E34" s="209">
        <f>'SSP1 26'!E1213</f>
        <v>0.05</v>
      </c>
      <c r="F34" s="209">
        <f>'SSP1 26'!F1213</f>
        <v>0.1</v>
      </c>
      <c r="G34" s="209">
        <f>'SSP1 26'!G1213</f>
        <v>0.12</v>
      </c>
      <c r="H34" s="209">
        <f>'SSP1 26'!H1213</f>
        <v>0.12</v>
      </c>
      <c r="I34" t="s">
        <v>695</v>
      </c>
      <c r="J34" s="209">
        <f>'SSP2 26 (base)'!B1213</f>
        <v>0</v>
      </c>
      <c r="K34" s="209">
        <f>'SSP2 26 (base)'!C1213</f>
        <v>0</v>
      </c>
      <c r="L34" s="209">
        <f>'SSP2 26 (base)'!D1213</f>
        <v>0.02</v>
      </c>
      <c r="M34" s="209">
        <f>'SSP2 26 (base)'!E1213</f>
        <v>0.05</v>
      </c>
      <c r="N34" s="209">
        <f>'SSP2 26 (base)'!F1213</f>
        <v>0.05</v>
      </c>
      <c r="O34" s="209">
        <f>'SSP2 26 (base)'!G1213</f>
        <v>0.05</v>
      </c>
      <c r="P34" s="209">
        <f>'SSP2 26 (base)'!H1213</f>
        <v>0.08</v>
      </c>
      <c r="Q34" t="s">
        <v>695</v>
      </c>
      <c r="R34" s="209">
        <f>'SSP3 34'!B1213</f>
        <v>0</v>
      </c>
      <c r="S34" s="209">
        <f>'SSP3 34'!C1213</f>
        <v>0</v>
      </c>
      <c r="T34" s="209">
        <f>'SSP3 34'!D1213</f>
        <v>0.02</v>
      </c>
      <c r="U34" s="209">
        <f>'SSP3 34'!E1213</f>
        <v>0.05</v>
      </c>
      <c r="V34" s="209">
        <f>'SSP3 34'!F1213</f>
        <v>0.05</v>
      </c>
      <c r="W34" s="209">
        <f>'SSP3 34'!G1213</f>
        <v>0.05</v>
      </c>
      <c r="X34" s="209">
        <f>'SSP3 34'!H1213</f>
        <v>0.08</v>
      </c>
      <c r="Y34" t="s">
        <v>695</v>
      </c>
      <c r="Z34" s="167">
        <f>'SSP5 45'!B1213</f>
        <v>0</v>
      </c>
      <c r="AA34" s="167">
        <f>'SSP5 45'!C1213</f>
        <v>0</v>
      </c>
      <c r="AB34" s="167">
        <f>'SSP5 45'!D1213</f>
        <v>0.02</v>
      </c>
      <c r="AC34" s="167">
        <f>'SSP5 45'!E1213</f>
        <v>0.05</v>
      </c>
      <c r="AD34" s="167">
        <f>'SSP5 45'!F1213</f>
        <v>0.05</v>
      </c>
      <c r="AE34" s="167">
        <f>'SSP5 45'!G1213</f>
        <v>0.05</v>
      </c>
      <c r="AF34" s="167">
        <f>'SSP5 45'!H1213</f>
        <v>0.08</v>
      </c>
    </row>
    <row r="35" spans="1:32">
      <c r="A35" s="8" t="s">
        <v>699</v>
      </c>
      <c r="B35" s="209">
        <f>'SSP1 26'!B1214</f>
        <v>0</v>
      </c>
      <c r="C35" s="209">
        <f>'SSP1 26'!C1214</f>
        <v>0</v>
      </c>
      <c r="D35" s="209">
        <f>'SSP1 26'!D1214</f>
        <v>0</v>
      </c>
      <c r="E35" s="209">
        <f>'SSP1 26'!E1214</f>
        <v>0</v>
      </c>
      <c r="F35" s="209">
        <f>'SSP1 26'!F1214</f>
        <v>0.01</v>
      </c>
      <c r="G35" s="209">
        <f>'SSP1 26'!G1214</f>
        <v>0.02</v>
      </c>
      <c r="H35" s="209">
        <f>'SSP1 26'!H1214</f>
        <v>0.02</v>
      </c>
      <c r="I35" s="8" t="s">
        <v>699</v>
      </c>
      <c r="J35" s="209">
        <f>'SSP2 26 (base)'!B1214</f>
        <v>0</v>
      </c>
      <c r="K35" s="209">
        <f>'SSP2 26 (base)'!C1214</f>
        <v>0</v>
      </c>
      <c r="L35" s="209">
        <f>'SSP2 26 (base)'!D1214</f>
        <v>0</v>
      </c>
      <c r="M35" s="209">
        <f>'SSP2 26 (base)'!E1214</f>
        <v>0</v>
      </c>
      <c r="N35" s="209">
        <f>'SSP2 26 (base)'!F1214</f>
        <v>0.01</v>
      </c>
      <c r="O35" s="209">
        <f>'SSP2 26 (base)'!G1214</f>
        <v>0.02</v>
      </c>
      <c r="P35" s="209">
        <f>'SSP2 26 (base)'!H1214</f>
        <v>0.02</v>
      </c>
      <c r="Q35" s="8" t="s">
        <v>699</v>
      </c>
      <c r="R35" s="209">
        <f>'SSP3 34'!B1214</f>
        <v>0</v>
      </c>
      <c r="S35" s="209">
        <f>'SSP3 34'!C1214</f>
        <v>0</v>
      </c>
      <c r="T35" s="209">
        <f>'SSP3 34'!D1214</f>
        <v>0</v>
      </c>
      <c r="U35" s="209">
        <f>'SSP3 34'!E1214</f>
        <v>0</v>
      </c>
      <c r="V35" s="209">
        <f>'SSP3 34'!F1214</f>
        <v>0.01</v>
      </c>
      <c r="W35" s="209">
        <f>'SSP3 34'!G1214</f>
        <v>0.02</v>
      </c>
      <c r="X35" s="209">
        <f>'SSP3 34'!H1214</f>
        <v>0.02</v>
      </c>
      <c r="Y35" s="8" t="s">
        <v>699</v>
      </c>
      <c r="Z35" s="167">
        <f>'SSP5 45'!B1214</f>
        <v>0</v>
      </c>
      <c r="AA35" s="167">
        <f>'SSP5 45'!C1214</f>
        <v>0</v>
      </c>
      <c r="AB35" s="167">
        <f>'SSP5 45'!D1214</f>
        <v>0</v>
      </c>
      <c r="AC35" s="167">
        <f>'SSP5 45'!E1214</f>
        <v>0</v>
      </c>
      <c r="AD35" s="167">
        <f>'SSP5 45'!F1214</f>
        <v>0.01</v>
      </c>
      <c r="AE35" s="167">
        <f>'SSP5 45'!G1214</f>
        <v>0.02</v>
      </c>
      <c r="AF35" s="167">
        <f>'SSP5 45'!H1214</f>
        <v>0.02</v>
      </c>
    </row>
    <row r="36" spans="1:32">
      <c r="A36" s="8" t="s">
        <v>701</v>
      </c>
      <c r="B36" s="209">
        <f>'SSP1 26'!B1215</f>
        <v>0</v>
      </c>
      <c r="C36" s="209">
        <f>'SSP1 26'!C1215</f>
        <v>0.01</v>
      </c>
      <c r="D36" s="209">
        <v>0.05</v>
      </c>
      <c r="E36" s="209">
        <v>0.11</v>
      </c>
      <c r="F36" s="209">
        <f>'SSP1 26'!F1215</f>
        <v>0.3</v>
      </c>
      <c r="G36" s="209">
        <f>'SSP1 26'!G1215</f>
        <v>0.45</v>
      </c>
      <c r="H36" s="209">
        <f>'SSP1 26'!H1215</f>
        <v>0.45</v>
      </c>
      <c r="I36" s="8" t="s">
        <v>701</v>
      </c>
      <c r="J36" s="209">
        <f>'SSP2 26 (base)'!B1215</f>
        <v>0</v>
      </c>
      <c r="K36" s="209">
        <f>'SSP2 26 (base)'!C1215</f>
        <v>0.01</v>
      </c>
      <c r="L36" s="209">
        <f>'SSP2 26 (base)'!D1215</f>
        <v>0.03</v>
      </c>
      <c r="M36" s="209">
        <f>'SSP2 26 (base)'!E1215</f>
        <v>0.1</v>
      </c>
      <c r="N36" s="209">
        <f>'SSP2 26 (base)'!F1215</f>
        <v>0.3</v>
      </c>
      <c r="O36" s="209">
        <f>'SSP2 26 (base)'!G1215</f>
        <v>0.45</v>
      </c>
      <c r="P36" s="209">
        <f>'SSP2 26 (base)'!H1215</f>
        <v>0.45</v>
      </c>
      <c r="Q36" s="8" t="s">
        <v>701</v>
      </c>
      <c r="R36" s="209">
        <f>'SSP3 34'!B1215</f>
        <v>0</v>
      </c>
      <c r="S36" s="209">
        <f>'SSP3 34'!C1215</f>
        <v>0.01</v>
      </c>
      <c r="T36" s="209">
        <f>'SSP3 34'!D1215</f>
        <v>0.03</v>
      </c>
      <c r="U36" s="209">
        <f>'SSP3 34'!E1215</f>
        <v>0.1</v>
      </c>
      <c r="V36" s="209">
        <f>'SSP3 34'!F1215</f>
        <v>0.3</v>
      </c>
      <c r="W36" s="209">
        <f>'SSP3 34'!G1215</f>
        <v>0.45</v>
      </c>
      <c r="X36" s="209">
        <f>'SSP3 34'!H1215</f>
        <v>0.45</v>
      </c>
      <c r="Y36" s="8" t="s">
        <v>701</v>
      </c>
      <c r="Z36" s="167">
        <f>'SSP5 45'!B1215</f>
        <v>0</v>
      </c>
      <c r="AA36" s="167">
        <f>'SSP5 45'!C1215</f>
        <v>0.01</v>
      </c>
      <c r="AB36" s="167">
        <f>'SSP5 45'!D1215</f>
        <v>0.03</v>
      </c>
      <c r="AC36" s="167">
        <f>'SSP5 45'!E1215</f>
        <v>0.1</v>
      </c>
      <c r="AD36" s="167">
        <f>'SSP5 45'!F1215</f>
        <v>0.3</v>
      </c>
      <c r="AE36" s="167">
        <f>'SSP5 45'!G1215</f>
        <v>0.45</v>
      </c>
      <c r="AF36" s="167">
        <f>'SSP5 45'!H1215</f>
        <v>0.45</v>
      </c>
    </row>
    <row r="37" spans="1:32" ht="13">
      <c r="A37" s="211" t="s">
        <v>269</v>
      </c>
      <c r="B37" s="209"/>
      <c r="C37" s="209"/>
      <c r="D37" s="209"/>
      <c r="E37" s="209"/>
      <c r="F37" s="209"/>
      <c r="G37" s="209"/>
      <c r="H37" s="209"/>
      <c r="I37" s="211" t="s">
        <v>269</v>
      </c>
      <c r="J37" s="209"/>
      <c r="K37" s="209"/>
      <c r="L37" s="209"/>
      <c r="M37" s="209"/>
      <c r="N37" s="209"/>
      <c r="O37" s="209"/>
      <c r="P37" s="209"/>
      <c r="Q37" s="211" t="s">
        <v>269</v>
      </c>
      <c r="R37" s="209"/>
      <c r="S37" s="209"/>
      <c r="T37" s="209"/>
      <c r="U37" s="209"/>
      <c r="V37" s="209"/>
      <c r="W37" s="209"/>
      <c r="X37" s="209"/>
      <c r="Y37" s="211" t="s">
        <v>269</v>
      </c>
      <c r="Z37" s="167"/>
      <c r="AA37" s="167"/>
      <c r="AB37" s="167"/>
      <c r="AC37" s="167"/>
      <c r="AD37" s="167"/>
      <c r="AE37" s="167"/>
      <c r="AF37" s="167"/>
    </row>
    <row r="38" spans="1:32">
      <c r="A38" t="s">
        <v>694</v>
      </c>
      <c r="B38" s="209">
        <f>'SSP1 26'!B1216</f>
        <v>1</v>
      </c>
      <c r="C38" s="209">
        <f>'SSP1 26'!C1216</f>
        <v>0.95</v>
      </c>
      <c r="D38" s="209">
        <f>'SSP1 26'!D1216</f>
        <v>0.9</v>
      </c>
      <c r="E38" s="209">
        <f>'SSP1 26'!E1216</f>
        <v>0.67999999999999994</v>
      </c>
      <c r="F38" s="209">
        <f>'SSP1 26'!F1216</f>
        <v>0.39</v>
      </c>
      <c r="G38" s="209">
        <f>'SSP1 26'!G1216</f>
        <v>0.55000000000000004</v>
      </c>
      <c r="H38" s="209">
        <f>'SSP1 26'!H1216</f>
        <v>0.4</v>
      </c>
      <c r="I38" t="s">
        <v>694</v>
      </c>
      <c r="J38" s="209">
        <f>'SSP2 26 (base)'!B1216</f>
        <v>1</v>
      </c>
      <c r="K38" s="209">
        <f>'SSP2 26 (base)'!C1216</f>
        <v>0.95</v>
      </c>
      <c r="L38" s="209">
        <f>'SSP2 26 (base)'!D1216</f>
        <v>0.9</v>
      </c>
      <c r="M38" s="209">
        <f>'SSP2 26 (base)'!E1216</f>
        <v>0.67999999999999994</v>
      </c>
      <c r="N38" s="209">
        <f>'SSP2 26 (base)'!F1216</f>
        <v>0.39</v>
      </c>
      <c r="O38" s="209">
        <f>'SSP2 26 (base)'!G1216</f>
        <v>0.55000000000000004</v>
      </c>
      <c r="P38" s="209">
        <f>'SSP2 26 (base)'!H1216</f>
        <v>0.4</v>
      </c>
      <c r="Q38" t="s">
        <v>694</v>
      </c>
      <c r="R38" s="209">
        <f>'SSP3 34'!B1216</f>
        <v>1</v>
      </c>
      <c r="S38" s="209">
        <f>'SSP3 34'!C1216</f>
        <v>0.95</v>
      </c>
      <c r="T38" s="209">
        <f>'SSP3 34'!D1216</f>
        <v>0.9</v>
      </c>
      <c r="U38" s="209">
        <f>'SSP3 34'!E1216</f>
        <v>0.67999999999999994</v>
      </c>
      <c r="V38" s="209">
        <f>'SSP3 34'!F1216</f>
        <v>0.39</v>
      </c>
      <c r="W38" s="209">
        <f>'SSP3 34'!G1216</f>
        <v>0.55000000000000004</v>
      </c>
      <c r="X38" s="209">
        <f>'SSP3 34'!H1216</f>
        <v>0.4</v>
      </c>
      <c r="Y38" t="s">
        <v>694</v>
      </c>
      <c r="Z38" s="167">
        <f>'SSP5 45'!B1216</f>
        <v>1</v>
      </c>
      <c r="AA38" s="167">
        <f>'SSP5 45'!C1216</f>
        <v>0.95</v>
      </c>
      <c r="AB38" s="167">
        <f>'SSP5 45'!D1216</f>
        <v>0.9</v>
      </c>
      <c r="AC38" s="167">
        <f>'SSP5 45'!E1216</f>
        <v>0.67999999999999994</v>
      </c>
      <c r="AD38" s="167">
        <f>'SSP5 45'!F1216</f>
        <v>0.39</v>
      </c>
      <c r="AE38" s="167">
        <f>'SSP5 45'!G1216</f>
        <v>0.55000000000000004</v>
      </c>
      <c r="AF38" s="167">
        <f>'SSP5 45'!H1216</f>
        <v>0.4</v>
      </c>
    </row>
    <row r="39" spans="1:32">
      <c r="A39" t="s">
        <v>689</v>
      </c>
      <c r="B39" s="209">
        <f>'SSP1 26'!B1217</f>
        <v>0</v>
      </c>
      <c r="C39" s="209">
        <f>'SSP1 26'!C1217</f>
        <v>0.05</v>
      </c>
      <c r="D39" s="209">
        <f>'SSP1 26'!D1217</f>
        <v>0.1</v>
      </c>
      <c r="E39" s="209">
        <f>'SSP1 26'!E1217</f>
        <v>0.3</v>
      </c>
      <c r="F39" s="209">
        <f>'SSP1 26'!F1217</f>
        <v>0.5</v>
      </c>
      <c r="G39" s="209">
        <f>'SSP1 26'!G1217</f>
        <v>0.35</v>
      </c>
      <c r="H39" s="209">
        <f>'SSP1 26'!H1217</f>
        <v>0.35</v>
      </c>
      <c r="I39" t="s">
        <v>689</v>
      </c>
      <c r="J39" s="209">
        <f>'SSP2 26 (base)'!B1217</f>
        <v>0</v>
      </c>
      <c r="K39" s="209">
        <f>'SSP2 26 (base)'!C1217</f>
        <v>0.05</v>
      </c>
      <c r="L39" s="209">
        <f>'SSP2 26 (base)'!D1217</f>
        <v>0.1</v>
      </c>
      <c r="M39" s="209">
        <f>'SSP2 26 (base)'!E1217</f>
        <v>0.3</v>
      </c>
      <c r="N39" s="209">
        <f>'SSP2 26 (base)'!F1217</f>
        <v>0.5</v>
      </c>
      <c r="O39" s="209">
        <f>'SSP2 26 (base)'!G1217</f>
        <v>0.35</v>
      </c>
      <c r="P39" s="209">
        <f>'SSP2 26 (base)'!H1217</f>
        <v>0.35</v>
      </c>
      <c r="Q39" t="s">
        <v>689</v>
      </c>
      <c r="R39" s="209">
        <f>'SSP3 34'!B1217</f>
        <v>0</v>
      </c>
      <c r="S39" s="209">
        <f>'SSP3 34'!C1217</f>
        <v>0.05</v>
      </c>
      <c r="T39" s="209">
        <f>'SSP3 34'!D1217</f>
        <v>0.1</v>
      </c>
      <c r="U39" s="209">
        <f>'SSP3 34'!E1217</f>
        <v>0.3</v>
      </c>
      <c r="V39" s="209">
        <f>'SSP3 34'!F1217</f>
        <v>0.5</v>
      </c>
      <c r="W39" s="209">
        <f>'SSP3 34'!G1217</f>
        <v>0.35</v>
      </c>
      <c r="X39" s="209">
        <f>'SSP3 34'!H1217</f>
        <v>0.35</v>
      </c>
      <c r="Y39" t="s">
        <v>689</v>
      </c>
      <c r="Z39" s="167">
        <f>'SSP5 45'!B1217</f>
        <v>0</v>
      </c>
      <c r="AA39" s="167">
        <f>'SSP5 45'!C1217</f>
        <v>0.05</v>
      </c>
      <c r="AB39" s="167">
        <f>'SSP5 45'!D1217</f>
        <v>0.1</v>
      </c>
      <c r="AC39" s="167">
        <f>'SSP5 45'!E1217</f>
        <v>0.3</v>
      </c>
      <c r="AD39" s="167">
        <f>'SSP5 45'!F1217</f>
        <v>0.5</v>
      </c>
      <c r="AE39" s="167">
        <f>'SSP5 45'!G1217</f>
        <v>0.35</v>
      </c>
      <c r="AF39" s="167">
        <f>'SSP5 45'!H1217</f>
        <v>0.35</v>
      </c>
    </row>
    <row r="40" spans="1:32">
      <c r="A40" s="8" t="s">
        <v>700</v>
      </c>
      <c r="B40" s="209">
        <f>'SSP1 26'!B1218</f>
        <v>0</v>
      </c>
      <c r="C40" s="209">
        <f>'SSP1 26'!C1218</f>
        <v>0</v>
      </c>
      <c r="D40" s="209">
        <f>'SSP1 26'!D1218</f>
        <v>0</v>
      </c>
      <c r="E40" s="209">
        <f>'SSP1 26'!E1218</f>
        <v>0.02</v>
      </c>
      <c r="F40" s="209">
        <f>'SSP1 26'!F1218</f>
        <v>0.1</v>
      </c>
      <c r="G40" s="209">
        <f>'SSP1 26'!G1218</f>
        <v>0</v>
      </c>
      <c r="H40" s="209">
        <f>'SSP1 26'!H1218</f>
        <v>0</v>
      </c>
      <c r="I40" s="8" t="s">
        <v>700</v>
      </c>
      <c r="J40" s="209">
        <f>'SSP2 26 (base)'!B1218</f>
        <v>0</v>
      </c>
      <c r="K40" s="209">
        <f>'SSP2 26 (base)'!C1218</f>
        <v>0</v>
      </c>
      <c r="L40" s="209">
        <f>'SSP2 26 (base)'!D1218</f>
        <v>0</v>
      </c>
      <c r="M40" s="209">
        <f>'SSP2 26 (base)'!E1218</f>
        <v>0.02</v>
      </c>
      <c r="N40" s="209">
        <f>'SSP2 26 (base)'!F1218</f>
        <v>0.1</v>
      </c>
      <c r="O40" s="209">
        <f>'SSP2 26 (base)'!G1218</f>
        <v>0</v>
      </c>
      <c r="P40" s="209">
        <f>'SSP2 26 (base)'!H1218</f>
        <v>0</v>
      </c>
      <c r="Q40" s="8" t="s">
        <v>700</v>
      </c>
      <c r="R40" s="209">
        <f>'SSP3 34'!B1218</f>
        <v>0</v>
      </c>
      <c r="S40" s="209">
        <f>'SSP3 34'!C1218</f>
        <v>0</v>
      </c>
      <c r="T40" s="209">
        <f>'SSP3 34'!D1218</f>
        <v>0</v>
      </c>
      <c r="U40" s="209">
        <f>'SSP3 34'!E1218</f>
        <v>0.02</v>
      </c>
      <c r="V40" s="209">
        <f>'SSP3 34'!F1218</f>
        <v>0.1</v>
      </c>
      <c r="W40" s="209">
        <f>'SSP3 34'!G1218</f>
        <v>0</v>
      </c>
      <c r="X40" s="209">
        <f>'SSP3 34'!H1218</f>
        <v>0</v>
      </c>
      <c r="Y40" s="8" t="s">
        <v>700</v>
      </c>
      <c r="Z40" s="167">
        <f>'SSP5 45'!B1218</f>
        <v>0</v>
      </c>
      <c r="AA40" s="167">
        <f>'SSP5 45'!C1218</f>
        <v>0</v>
      </c>
      <c r="AB40" s="167">
        <f>'SSP5 45'!D1218</f>
        <v>0</v>
      </c>
      <c r="AC40" s="167">
        <f>'SSP5 45'!E1218</f>
        <v>0.02</v>
      </c>
      <c r="AD40" s="167">
        <f>'SSP5 45'!F1218</f>
        <v>0.1</v>
      </c>
      <c r="AE40" s="167">
        <f>'SSP5 45'!G1218</f>
        <v>0</v>
      </c>
      <c r="AF40" s="167">
        <f>'SSP5 45'!H1218</f>
        <v>0</v>
      </c>
    </row>
    <row r="41" spans="1:32">
      <c r="A41" t="s">
        <v>695</v>
      </c>
      <c r="B41" s="209">
        <f>'SSP1 26'!B1219</f>
        <v>0</v>
      </c>
      <c r="C41" s="209">
        <f>'SSP1 26'!C1219</f>
        <v>0</v>
      </c>
      <c r="D41" s="209">
        <f>'SSP1 26'!D1219</f>
        <v>0</v>
      </c>
      <c r="E41" s="209">
        <f>'SSP1 26'!E1219</f>
        <v>0</v>
      </c>
      <c r="F41" s="209">
        <f>'SSP1 26'!F1219</f>
        <v>0</v>
      </c>
      <c r="G41" s="209">
        <f>'SSP1 26'!G1219</f>
        <v>0</v>
      </c>
      <c r="H41" s="209">
        <f>'SSP1 26'!H1219</f>
        <v>0</v>
      </c>
      <c r="I41" t="s">
        <v>695</v>
      </c>
      <c r="J41" s="209">
        <f>'SSP2 26 (base)'!B1219</f>
        <v>0</v>
      </c>
      <c r="K41" s="209">
        <f>'SSP2 26 (base)'!C1219</f>
        <v>0</v>
      </c>
      <c r="L41" s="209">
        <f>'SSP2 26 (base)'!D1219</f>
        <v>0</v>
      </c>
      <c r="M41" s="209">
        <f>'SSP2 26 (base)'!E1219</f>
        <v>0</v>
      </c>
      <c r="N41" s="209">
        <f>'SSP2 26 (base)'!F1219</f>
        <v>0</v>
      </c>
      <c r="O41" s="209">
        <f>'SSP2 26 (base)'!G1219</f>
        <v>0</v>
      </c>
      <c r="P41" s="209">
        <f>'SSP2 26 (base)'!H1219</f>
        <v>0</v>
      </c>
      <c r="Q41" t="s">
        <v>695</v>
      </c>
      <c r="R41" s="209">
        <f>'SSP3 34'!B1219</f>
        <v>0</v>
      </c>
      <c r="S41" s="209">
        <f>'SSP3 34'!C1219</f>
        <v>0</v>
      </c>
      <c r="T41" s="209">
        <f>'SSP3 34'!D1219</f>
        <v>0</v>
      </c>
      <c r="U41" s="209">
        <f>'SSP3 34'!E1219</f>
        <v>0</v>
      </c>
      <c r="V41" s="209">
        <f>'SSP3 34'!F1219</f>
        <v>0</v>
      </c>
      <c r="W41" s="209">
        <f>'SSP3 34'!G1219</f>
        <v>0</v>
      </c>
      <c r="X41" s="209">
        <f>'SSP3 34'!H1219</f>
        <v>0</v>
      </c>
      <c r="Y41" t="s">
        <v>695</v>
      </c>
      <c r="Z41" s="167">
        <f>'SSP5 45'!B1219</f>
        <v>0</v>
      </c>
      <c r="AA41" s="167">
        <f>'SSP5 45'!C1219</f>
        <v>0</v>
      </c>
      <c r="AB41" s="167">
        <f>'SSP5 45'!D1219</f>
        <v>0</v>
      </c>
      <c r="AC41" s="167">
        <f>'SSP5 45'!E1219</f>
        <v>0</v>
      </c>
      <c r="AD41" s="167">
        <f>'SSP5 45'!F1219</f>
        <v>0</v>
      </c>
      <c r="AE41" s="167">
        <f>'SSP5 45'!G1219</f>
        <v>0</v>
      </c>
      <c r="AF41" s="167">
        <f>'SSP5 45'!H1219</f>
        <v>0</v>
      </c>
    </row>
    <row r="42" spans="1:32">
      <c r="A42" s="8" t="s">
        <v>699</v>
      </c>
      <c r="B42" s="209">
        <f>'SSP1 26'!B1220</f>
        <v>0</v>
      </c>
      <c r="C42" s="209">
        <f>'SSP1 26'!C1220</f>
        <v>0</v>
      </c>
      <c r="D42" s="209">
        <f>'SSP1 26'!D1220</f>
        <v>0</v>
      </c>
      <c r="E42" s="209">
        <f>'SSP1 26'!E1220</f>
        <v>0</v>
      </c>
      <c r="F42" s="209">
        <f>'SSP1 26'!F1220</f>
        <v>0.01</v>
      </c>
      <c r="G42" s="209">
        <f>'SSP1 26'!G1220</f>
        <v>0.1</v>
      </c>
      <c r="H42" s="209">
        <f>'SSP1 26'!H1220</f>
        <v>0.25</v>
      </c>
      <c r="I42" s="8" t="s">
        <v>699</v>
      </c>
      <c r="J42" s="209">
        <f>'SSP2 26 (base)'!B1220</f>
        <v>0</v>
      </c>
      <c r="K42" s="209">
        <f>'SSP2 26 (base)'!C1220</f>
        <v>0</v>
      </c>
      <c r="L42" s="209">
        <f>'SSP2 26 (base)'!D1220</f>
        <v>0</v>
      </c>
      <c r="M42" s="209">
        <f>'SSP2 26 (base)'!E1220</f>
        <v>0</v>
      </c>
      <c r="N42" s="209">
        <f>'SSP2 26 (base)'!F1220</f>
        <v>0.01</v>
      </c>
      <c r="O42" s="209">
        <f>'SSP2 26 (base)'!G1220</f>
        <v>0.1</v>
      </c>
      <c r="P42" s="209">
        <f>'SSP2 26 (base)'!H1220</f>
        <v>0.25</v>
      </c>
      <c r="Q42" s="8" t="s">
        <v>699</v>
      </c>
      <c r="R42" s="209">
        <f>'SSP3 34'!B1220</f>
        <v>0</v>
      </c>
      <c r="S42" s="209">
        <f>'SSP3 34'!C1220</f>
        <v>0</v>
      </c>
      <c r="T42" s="209">
        <f>'SSP3 34'!D1220</f>
        <v>0</v>
      </c>
      <c r="U42" s="209">
        <f>'SSP3 34'!E1220</f>
        <v>0</v>
      </c>
      <c r="V42" s="209">
        <f>'SSP3 34'!F1220</f>
        <v>0.01</v>
      </c>
      <c r="W42" s="209">
        <f>'SSP3 34'!G1220</f>
        <v>0.1</v>
      </c>
      <c r="X42" s="209">
        <f>'SSP3 34'!H1220</f>
        <v>0.25</v>
      </c>
      <c r="Y42" s="8" t="s">
        <v>699</v>
      </c>
      <c r="Z42" s="167">
        <f>'SSP5 45'!B1220</f>
        <v>0</v>
      </c>
      <c r="AA42" s="167">
        <f>'SSP5 45'!C1220</f>
        <v>0</v>
      </c>
      <c r="AB42" s="167">
        <f>'SSP5 45'!D1220</f>
        <v>0</v>
      </c>
      <c r="AC42" s="167">
        <f>'SSP5 45'!E1220</f>
        <v>0</v>
      </c>
      <c r="AD42" s="167">
        <f>'SSP5 45'!F1220</f>
        <v>0.01</v>
      </c>
      <c r="AE42" s="167">
        <f>'SSP5 45'!G1220</f>
        <v>0.1</v>
      </c>
      <c r="AF42" s="167">
        <f>'SSP5 45'!H1220</f>
        <v>0.25</v>
      </c>
    </row>
    <row r="43" spans="1:32" ht="13">
      <c r="A43" s="211" t="s">
        <v>271</v>
      </c>
      <c r="B43" s="209"/>
      <c r="C43" s="209"/>
      <c r="D43" s="209"/>
      <c r="E43" s="209"/>
      <c r="F43" s="209"/>
      <c r="G43" s="209"/>
      <c r="H43" s="209"/>
      <c r="I43" s="211" t="s">
        <v>271</v>
      </c>
      <c r="J43" s="209"/>
      <c r="K43" s="209"/>
      <c r="L43" s="209"/>
      <c r="M43" s="209"/>
      <c r="N43" s="209"/>
      <c r="O43" s="209"/>
      <c r="P43" s="209"/>
      <c r="Q43" s="211" t="s">
        <v>271</v>
      </c>
      <c r="R43" s="209"/>
      <c r="S43" s="209"/>
      <c r="T43" s="209"/>
      <c r="U43" s="209"/>
      <c r="V43" s="209"/>
      <c r="W43" s="209"/>
      <c r="X43" s="209"/>
      <c r="Y43" s="211" t="s">
        <v>271</v>
      </c>
      <c r="Z43" s="167"/>
      <c r="AA43" s="167"/>
      <c r="AB43" s="167"/>
      <c r="AC43" s="167"/>
      <c r="AD43" s="167"/>
      <c r="AE43" s="167"/>
      <c r="AF43" s="167"/>
    </row>
    <row r="44" spans="1:32">
      <c r="A44" t="s">
        <v>694</v>
      </c>
      <c r="B44" s="209">
        <f>100%-B45-B46-B47</f>
        <v>1</v>
      </c>
      <c r="C44" s="209">
        <f t="shared" ref="C44:G44" si="24">100%-C45-C46-C47</f>
        <v>0.97799999999999998</v>
      </c>
      <c r="D44" s="209">
        <f t="shared" si="24"/>
        <v>0.87999999999999989</v>
      </c>
      <c r="E44" s="209">
        <f t="shared" si="24"/>
        <v>0.48000000000000004</v>
      </c>
      <c r="F44" s="209">
        <f t="shared" si="24"/>
        <v>0.11000000000000001</v>
      </c>
      <c r="G44" s="209">
        <f t="shared" si="24"/>
        <v>0</v>
      </c>
      <c r="H44" s="209">
        <f>100%-H45-H46-H47</f>
        <v>0</v>
      </c>
      <c r="I44" t="s">
        <v>694</v>
      </c>
      <c r="J44" s="209">
        <f>100%-J45-J46-J47</f>
        <v>1</v>
      </c>
      <c r="K44" s="209">
        <f t="shared" ref="K44" si="25">100%-K45-K46-K47</f>
        <v>0.97799999999999998</v>
      </c>
      <c r="L44" s="209">
        <f t="shared" ref="L44" si="26">100%-L45-L46-L47</f>
        <v>0.90999999999999992</v>
      </c>
      <c r="M44" s="209">
        <f t="shared" ref="M44" si="27">100%-M45-M46-M47</f>
        <v>0.6</v>
      </c>
      <c r="N44" s="209">
        <f t="shared" ref="N44" si="28">100%-N45-N46-N47</f>
        <v>0.29000000000000004</v>
      </c>
      <c r="O44" s="209">
        <f t="shared" ref="O44" si="29">100%-O45-O46-O47</f>
        <v>0.2</v>
      </c>
      <c r="P44" s="209">
        <f>100%-P45-P46-P47</f>
        <v>0</v>
      </c>
      <c r="Q44" t="s">
        <v>694</v>
      </c>
      <c r="R44" s="209">
        <f>100%-R45-R46-R47</f>
        <v>1</v>
      </c>
      <c r="S44" s="209">
        <f t="shared" ref="S44" si="30">100%-S45-S46-S47</f>
        <v>0.97799999999999998</v>
      </c>
      <c r="T44" s="209">
        <f t="shared" ref="T44" si="31">100%-T45-T46-T47</f>
        <v>0.90999999999999992</v>
      </c>
      <c r="U44" s="209">
        <f t="shared" ref="U44" si="32">100%-U45-U46-U47</f>
        <v>0.6</v>
      </c>
      <c r="V44" s="209">
        <f t="shared" ref="V44" si="33">100%-V45-V46-V47</f>
        <v>0.29000000000000004</v>
      </c>
      <c r="W44" s="209">
        <f t="shared" ref="W44" si="34">100%-W45-W46-W47</f>
        <v>0.2</v>
      </c>
      <c r="X44" s="209">
        <f>100%-X45-X46-X47</f>
        <v>0</v>
      </c>
      <c r="Y44" t="s">
        <v>694</v>
      </c>
      <c r="Z44" s="209">
        <f>100%-Z45-Z46-Z47</f>
        <v>1</v>
      </c>
      <c r="AA44" s="209">
        <f t="shared" ref="AA44" si="35">100%-AA45-AA46-AA47</f>
        <v>0.97799999999999998</v>
      </c>
      <c r="AB44" s="209">
        <f t="shared" ref="AB44" si="36">100%-AB45-AB46-AB47</f>
        <v>0.94</v>
      </c>
      <c r="AC44" s="209">
        <f t="shared" ref="AC44" si="37">100%-AC45-AC46-AC47</f>
        <v>0.75</v>
      </c>
      <c r="AD44" s="209">
        <f t="shared" ref="AD44" si="38">100%-AD45-AD46-AD47</f>
        <v>0.59</v>
      </c>
      <c r="AE44" s="209">
        <f t="shared" ref="AE44" si="39">100%-AE45-AE46-AE47</f>
        <v>0.5</v>
      </c>
      <c r="AF44" s="209">
        <f>100%-AF45-AF46-AF47</f>
        <v>0.10000000000000003</v>
      </c>
    </row>
    <row r="45" spans="1:32">
      <c r="A45" t="s">
        <v>695</v>
      </c>
      <c r="B45" s="209">
        <f>'SSP1 26'!B1222</f>
        <v>0</v>
      </c>
      <c r="C45" s="209">
        <f>'SSP1 26'!C1222</f>
        <v>0.02</v>
      </c>
      <c r="D45" s="209">
        <f>'SSP1 26'!D1222</f>
        <v>0.06</v>
      </c>
      <c r="E45" s="209">
        <f>'SSP1 26'!E1222</f>
        <v>0.25</v>
      </c>
      <c r="F45" s="209">
        <f>'SSP1 26'!F1222</f>
        <v>0.35</v>
      </c>
      <c r="G45" s="209">
        <v>0.28000000000000003</v>
      </c>
      <c r="H45" s="209">
        <f>'SSP1 26'!H1222</f>
        <v>0.28000000000000003</v>
      </c>
      <c r="I45" t="s">
        <v>695</v>
      </c>
      <c r="J45" s="209">
        <f>'SSP2 26 (base)'!B1222</f>
        <v>0</v>
      </c>
      <c r="K45" s="209">
        <f>'SSP2 26 (base)'!C1222</f>
        <v>0.02</v>
      </c>
      <c r="L45" s="209">
        <f>'SSP2 26 (base)'!D1222</f>
        <v>0.06</v>
      </c>
      <c r="M45" s="209">
        <f>'SSP2 26 (base)'!E1222</f>
        <v>0.25</v>
      </c>
      <c r="N45" s="209">
        <f>'SSP2 26 (base)'!F1222</f>
        <v>0.35</v>
      </c>
      <c r="O45" s="209">
        <f>'SSP2 26 (base)'!G1222</f>
        <v>0.35</v>
      </c>
      <c r="P45" s="209">
        <f>'SSP2 26 (base)'!H1222</f>
        <v>0.28000000000000003</v>
      </c>
      <c r="Q45" t="s">
        <v>695</v>
      </c>
      <c r="R45" s="209">
        <f>'SSP3 34'!B1222</f>
        <v>0</v>
      </c>
      <c r="S45" s="209">
        <f>'SSP3 34'!C1222</f>
        <v>0.02</v>
      </c>
      <c r="T45" s="209">
        <f>'SSP3 34'!D1222</f>
        <v>0.06</v>
      </c>
      <c r="U45" s="209">
        <f>'SSP3 34'!E1222</f>
        <v>0.25</v>
      </c>
      <c r="V45" s="209">
        <f>'SSP3 34'!F1222</f>
        <v>0.35</v>
      </c>
      <c r="W45" s="209">
        <f>'SSP3 34'!G1222</f>
        <v>0.35</v>
      </c>
      <c r="X45" s="209">
        <f>'SSP3 34'!H1222</f>
        <v>0.28000000000000003</v>
      </c>
      <c r="Y45" t="s">
        <v>695</v>
      </c>
      <c r="Z45" s="167">
        <f>'SSP5 45'!B1222</f>
        <v>0</v>
      </c>
      <c r="AA45" s="167">
        <f>'SSP5 45'!C1222</f>
        <v>0.02</v>
      </c>
      <c r="AB45" s="167">
        <f>'SSP5 45'!D1222</f>
        <v>0.06</v>
      </c>
      <c r="AC45" s="167">
        <f>'SSP5 45'!E1222</f>
        <v>0.25</v>
      </c>
      <c r="AD45" s="167">
        <v>0.4</v>
      </c>
      <c r="AE45" s="167">
        <v>0.45</v>
      </c>
      <c r="AF45" s="167">
        <v>0.7</v>
      </c>
    </row>
    <row r="46" spans="1:32">
      <c r="A46" t="s">
        <v>696</v>
      </c>
      <c r="B46" s="209">
        <f>'SSP1 26'!B1223</f>
        <v>0</v>
      </c>
      <c r="C46" s="209">
        <f>'SSP1 26'!C1223</f>
        <v>2E-3</v>
      </c>
      <c r="D46" s="209">
        <v>0.05</v>
      </c>
      <c r="E46" s="209">
        <v>0.22</v>
      </c>
      <c r="F46" s="209">
        <v>0.45</v>
      </c>
      <c r="G46" s="209">
        <v>0.6</v>
      </c>
      <c r="H46" s="209">
        <f>'SSP1 26'!H1223</f>
        <v>0.6</v>
      </c>
      <c r="I46" t="s">
        <v>696</v>
      </c>
      <c r="J46" s="209">
        <f>'SSP2 26 (base)'!B1223</f>
        <v>0</v>
      </c>
      <c r="K46" s="209">
        <f>'SSP2 26 (base)'!C1223</f>
        <v>2E-3</v>
      </c>
      <c r="L46" s="209">
        <f>'SSP2 26 (base)'!D1223</f>
        <v>0.03</v>
      </c>
      <c r="M46" s="209">
        <f>'SSP2 26 (base)'!E1223</f>
        <v>0.15</v>
      </c>
      <c r="N46" s="209">
        <f>'SSP2 26 (base)'!F1223</f>
        <v>0.35</v>
      </c>
      <c r="O46" s="209">
        <f>'SSP2 26 (base)'!G1223</f>
        <v>0.4</v>
      </c>
      <c r="P46" s="209">
        <f>'SSP2 26 (base)'!H1223</f>
        <v>0.6</v>
      </c>
      <c r="Q46" t="s">
        <v>696</v>
      </c>
      <c r="R46" s="209">
        <f>'SSP3 34'!B1223</f>
        <v>0</v>
      </c>
      <c r="S46" s="209">
        <f>'SSP3 34'!C1223</f>
        <v>2E-3</v>
      </c>
      <c r="T46" s="209">
        <f>'SSP3 34'!D1223</f>
        <v>0.03</v>
      </c>
      <c r="U46" s="209">
        <f>'SSP3 34'!E1223</f>
        <v>0.15</v>
      </c>
      <c r="V46" s="209">
        <f>'SSP3 34'!F1223</f>
        <v>0.35</v>
      </c>
      <c r="W46" s="209">
        <f>'SSP3 34'!G1223</f>
        <v>0.4</v>
      </c>
      <c r="X46" s="209">
        <f>'SSP3 34'!H1223</f>
        <v>0.6</v>
      </c>
      <c r="Y46" t="s">
        <v>696</v>
      </c>
      <c r="Z46" s="167">
        <f>'SSP5 45'!B1223</f>
        <v>0</v>
      </c>
      <c r="AA46" s="167">
        <f>'SSP5 45'!C1223</f>
        <v>2E-3</v>
      </c>
      <c r="AB46" s="167">
        <v>0</v>
      </c>
      <c r="AC46" s="167">
        <v>0</v>
      </c>
      <c r="AD46" s="167">
        <v>0</v>
      </c>
      <c r="AE46" s="167">
        <v>0</v>
      </c>
      <c r="AF46" s="167">
        <v>0</v>
      </c>
    </row>
    <row r="47" spans="1:32">
      <c r="A47" s="8" t="s">
        <v>699</v>
      </c>
      <c r="B47" s="209">
        <f>'SSP1 26'!B1224</f>
        <v>0</v>
      </c>
      <c r="C47" s="209">
        <f>'SSP1 26'!C1224</f>
        <v>0</v>
      </c>
      <c r="D47" s="209">
        <v>0.01</v>
      </c>
      <c r="E47" s="209">
        <v>0.05</v>
      </c>
      <c r="F47" s="209">
        <v>0.09</v>
      </c>
      <c r="G47" s="209">
        <v>0.12</v>
      </c>
      <c r="H47" s="209">
        <f>'SSP1 26'!H1224</f>
        <v>0.12</v>
      </c>
      <c r="I47" s="8" t="s">
        <v>699</v>
      </c>
      <c r="J47" s="209">
        <f>'SSP2 26 (base)'!B1224</f>
        <v>0</v>
      </c>
      <c r="K47" s="209">
        <f>'SSP2 26 (base)'!C1224</f>
        <v>0</v>
      </c>
      <c r="L47" s="209">
        <f>'SSP2 26 (base)'!D1224</f>
        <v>0</v>
      </c>
      <c r="M47" s="209">
        <f>'SSP2 26 (base)'!E1224</f>
        <v>0</v>
      </c>
      <c r="N47" s="209">
        <f>'SSP2 26 (base)'!F1224</f>
        <v>0.01</v>
      </c>
      <c r="O47" s="209">
        <f>'SSP2 26 (base)'!G1224</f>
        <v>0.05</v>
      </c>
      <c r="P47" s="209">
        <f>'SSP2 26 (base)'!H1224</f>
        <v>0.12</v>
      </c>
      <c r="Q47" s="8" t="s">
        <v>699</v>
      </c>
      <c r="R47" s="209">
        <f>'SSP3 34'!B1224</f>
        <v>0</v>
      </c>
      <c r="S47" s="209">
        <f>'SSP3 34'!C1224</f>
        <v>0</v>
      </c>
      <c r="T47" s="209">
        <f>'SSP3 34'!D1224</f>
        <v>0</v>
      </c>
      <c r="U47" s="209">
        <f>'SSP3 34'!E1224</f>
        <v>0</v>
      </c>
      <c r="V47" s="209">
        <f>'SSP3 34'!F1224</f>
        <v>0.01</v>
      </c>
      <c r="W47" s="209">
        <f>'SSP3 34'!G1224</f>
        <v>0.05</v>
      </c>
      <c r="X47" s="209">
        <f>'SSP3 34'!H1224</f>
        <v>0.12</v>
      </c>
      <c r="Y47" s="8" t="s">
        <v>699</v>
      </c>
      <c r="Z47" s="167">
        <f>'SSP5 45'!B1224</f>
        <v>0</v>
      </c>
      <c r="AA47" s="167">
        <f>'SSP5 45'!C1224</f>
        <v>0</v>
      </c>
      <c r="AB47" s="167">
        <f>'SSP5 45'!D1224</f>
        <v>0</v>
      </c>
      <c r="AC47" s="167">
        <f>'SSP5 45'!E1224</f>
        <v>0</v>
      </c>
      <c r="AD47" s="167">
        <f>'SSP5 45'!F1224</f>
        <v>0.01</v>
      </c>
      <c r="AE47" s="167">
        <f>'SSP5 45'!G1224</f>
        <v>0.05</v>
      </c>
      <c r="AF47" s="167">
        <v>0.2</v>
      </c>
    </row>
    <row r="49" spans="1:32">
      <c r="A49" t="str">
        <f>A3</f>
        <v>SSP1 26</v>
      </c>
      <c r="I49" t="str">
        <f>I3</f>
        <v>SSP2 26</v>
      </c>
      <c r="Q49" t="str">
        <f>Q3</f>
        <v>SSP3 34</v>
      </c>
      <c r="Y49" t="str">
        <f>Y3</f>
        <v>SSP5 26</v>
      </c>
    </row>
    <row r="50" spans="1:32">
      <c r="A50" t="str">
        <f>'SSP1 26'!A1227</f>
        <v>Europe transport demand EJ</v>
      </c>
      <c r="B50">
        <f>'SSP1 26'!B1227</f>
        <v>2010</v>
      </c>
      <c r="C50">
        <f>'SSP1 26'!C1227</f>
        <v>2020</v>
      </c>
      <c r="D50">
        <f>'SSP1 26'!D1227</f>
        <v>2030</v>
      </c>
      <c r="E50">
        <f>'SSP1 26'!E1227</f>
        <v>2040</v>
      </c>
      <c r="F50">
        <f>'SSP1 26'!F1227</f>
        <v>2050</v>
      </c>
      <c r="G50">
        <f>'SSP1 26'!G1227</f>
        <v>2060</v>
      </c>
      <c r="H50">
        <f>'SSP1 26'!H1227</f>
        <v>2070</v>
      </c>
      <c r="I50" t="str">
        <f>'SSP2 26 (base)'!A1227</f>
        <v>Europe transport demand EJ</v>
      </c>
      <c r="J50">
        <f>'SSP2 26 (base)'!B1227</f>
        <v>2010</v>
      </c>
      <c r="K50">
        <f>'SSP2 26 (base)'!C1227</f>
        <v>2020</v>
      </c>
      <c r="L50">
        <f>'SSP2 26 (base)'!D1227</f>
        <v>2030</v>
      </c>
      <c r="M50">
        <f>'SSP2 26 (base)'!E1227</f>
        <v>2040</v>
      </c>
      <c r="N50">
        <f>'SSP2 26 (base)'!F1227</f>
        <v>2050</v>
      </c>
      <c r="O50">
        <f>'SSP2 26 (base)'!G1227</f>
        <v>2060</v>
      </c>
      <c r="P50">
        <f>'SSP2 26 (base)'!H1227</f>
        <v>2070</v>
      </c>
      <c r="Q50" t="str">
        <f>'SSP3 34'!A1227</f>
        <v>Europe transport demand EJ</v>
      </c>
      <c r="R50">
        <f>'SSP3 34'!B1227</f>
        <v>2010</v>
      </c>
      <c r="S50">
        <f>'SSP3 34'!C1227</f>
        <v>2020</v>
      </c>
      <c r="T50">
        <f>'SSP3 34'!D1227</f>
        <v>2030</v>
      </c>
      <c r="U50">
        <f>'SSP3 34'!E1227</f>
        <v>2040</v>
      </c>
      <c r="V50">
        <f>'SSP3 34'!F1227</f>
        <v>2050</v>
      </c>
      <c r="W50">
        <f>'SSP3 34'!G1227</f>
        <v>2060</v>
      </c>
      <c r="X50">
        <f>'SSP3 34'!H1227</f>
        <v>2070</v>
      </c>
      <c r="Y50" t="str">
        <f>'SSP5 45'!A1227</f>
        <v>Europe transport demand EJ</v>
      </c>
      <c r="Z50">
        <f>'SSP5 45'!B1227</f>
        <v>2010</v>
      </c>
      <c r="AA50">
        <f>'SSP5 45'!C1227</f>
        <v>2020</v>
      </c>
      <c r="AB50">
        <f>'SSP5 45'!D1227</f>
        <v>2030</v>
      </c>
      <c r="AC50">
        <f>'SSP5 45'!E1227</f>
        <v>2040</v>
      </c>
      <c r="AD50">
        <f>'SSP5 45'!F1227</f>
        <v>2050</v>
      </c>
      <c r="AE50">
        <f>'SSP5 45'!G1227</f>
        <v>2060</v>
      </c>
      <c r="AF50">
        <f>'SSP5 45'!H1227</f>
        <v>2070</v>
      </c>
    </row>
    <row r="51" spans="1:32">
      <c r="A51" t="str">
        <f>'SSP1 26'!A1228</f>
        <v>Fossil liquid fuel</v>
      </c>
      <c r="B51" s="1">
        <f t="shared" ref="B51:H51" si="40">B5*B19+B6*B23+B8*B27+(B10+B11)*B38+B12*B31+B13*B44</f>
        <v>20.341653336306329</v>
      </c>
      <c r="C51" s="1">
        <f t="shared" si="40"/>
        <v>19.760156273190134</v>
      </c>
      <c r="D51" s="1">
        <f t="shared" si="40"/>
        <v>18.816204004673104</v>
      </c>
      <c r="E51" s="1">
        <f t="shared" si="40"/>
        <v>10.928373246452596</v>
      </c>
      <c r="F51" s="1">
        <f t="shared" si="40"/>
        <v>4.4074636279886965</v>
      </c>
      <c r="G51" s="1">
        <f t="shared" si="40"/>
        <v>3.6795092978663066</v>
      </c>
      <c r="H51" s="1">
        <f t="shared" si="40"/>
        <v>1.7406071242210555</v>
      </c>
      <c r="I51" t="str">
        <f>'SSP2 26 (base)'!A1228</f>
        <v>Fossil liquid fuel</v>
      </c>
      <c r="J51" s="1">
        <f t="shared" ref="J51:P51" si="41">J5*J19+J6*J23+J8*J27+(J10+J11)*J38+J12*J31+J13*J44</f>
        <v>20.423120898778116</v>
      </c>
      <c r="K51" s="1">
        <f t="shared" si="41"/>
        <v>22.245147216558536</v>
      </c>
      <c r="L51" s="1">
        <f t="shared" si="41"/>
        <v>22.387645807211264</v>
      </c>
      <c r="M51" s="1">
        <f t="shared" si="41"/>
        <v>17.865806976318812</v>
      </c>
      <c r="N51" s="1">
        <f t="shared" si="41"/>
        <v>6.4838749726193061</v>
      </c>
      <c r="O51" s="1">
        <f t="shared" si="41"/>
        <v>4.9737902156927589</v>
      </c>
      <c r="P51" s="1">
        <f t="shared" si="41"/>
        <v>1.8577423060252904</v>
      </c>
      <c r="Q51" t="str">
        <f>'SSP3 34'!A1228</f>
        <v>Fossil liquid fuel</v>
      </c>
      <c r="R51" s="1">
        <f t="shared" ref="R51:X51" si="42">R5*R19+R6*R23+R8*R27+(R10+R11)*R38+R12*R31+R13*R44</f>
        <v>20.003741411102535</v>
      </c>
      <c r="S51" s="1">
        <f t="shared" si="42"/>
        <v>21.292463625069807</v>
      </c>
      <c r="T51" s="1">
        <f t="shared" si="42"/>
        <v>19.831025435278157</v>
      </c>
      <c r="U51" s="1">
        <f t="shared" si="42"/>
        <v>14.887574114546926</v>
      </c>
      <c r="V51" s="1">
        <f t="shared" si="42"/>
        <v>5.4000955228159011</v>
      </c>
      <c r="W51" s="1">
        <f t="shared" si="42"/>
        <v>3.8578583711732741</v>
      </c>
      <c r="X51" s="1">
        <f t="shared" si="42"/>
        <v>1.2710173223879679</v>
      </c>
      <c r="Y51" t="str">
        <f>'SSP5 45'!A1228</f>
        <v>Fossil liquid fuel</v>
      </c>
      <c r="Z51" s="1">
        <f t="shared" ref="Z51:AF51" si="43">Z5*Z19+Z6*Z23+Z8*Z27+(Z10+Z11)*Z38+Z12*Z31+Z13*Z44</f>
        <v>20.339384195894873</v>
      </c>
      <c r="AA51" s="1">
        <f t="shared" si="43"/>
        <v>26.529287007683298</v>
      </c>
      <c r="AB51" s="1">
        <f t="shared" si="43"/>
        <v>26.635561200492052</v>
      </c>
      <c r="AC51" s="1">
        <f t="shared" si="43"/>
        <v>24.073400199461624</v>
      </c>
      <c r="AD51" s="1">
        <f t="shared" si="43"/>
        <v>10.119761901610055</v>
      </c>
      <c r="AE51" s="1">
        <f t="shared" si="43"/>
        <v>8.9211946138241576</v>
      </c>
      <c r="AF51" s="1">
        <f t="shared" si="43"/>
        <v>3.8322738020286176</v>
      </c>
    </row>
    <row r="52" spans="1:32">
      <c r="A52" t="str">
        <f>'SSP1 26'!A1229</f>
        <v>Fossil gas</v>
      </c>
      <c r="B52" s="3">
        <f t="shared" ref="B52:H52" si="44">B32*B12+(B10+B11)*B39</f>
        <v>0</v>
      </c>
      <c r="C52" s="3">
        <f t="shared" si="44"/>
        <v>0.19947877612320836</v>
      </c>
      <c r="D52" s="3">
        <f t="shared" si="44"/>
        <v>0.52475827753090964</v>
      </c>
      <c r="E52" s="3">
        <f t="shared" si="44"/>
        <v>1.4509496415432939</v>
      </c>
      <c r="F52" s="3">
        <f t="shared" si="44"/>
        <v>2.2419175339291475</v>
      </c>
      <c r="G52" s="3">
        <f t="shared" si="44"/>
        <v>1.3982459352548857</v>
      </c>
      <c r="H52" s="3">
        <f t="shared" si="44"/>
        <v>1.267738295640874</v>
      </c>
      <c r="I52" t="str">
        <f>'SSP2 26 (base)'!A1229</f>
        <v>Fossil gas</v>
      </c>
      <c r="J52" s="3">
        <f t="shared" ref="J52:P52" si="45">J32*J12+(J10+J11)*J39</f>
        <v>0</v>
      </c>
      <c r="K52" s="3">
        <f t="shared" si="45"/>
        <v>0.19935878722740505</v>
      </c>
      <c r="L52" s="3">
        <f t="shared" si="45"/>
        <v>0.43408776278252104</v>
      </c>
      <c r="M52" s="3">
        <f t="shared" si="45"/>
        <v>1.3627377253022703</v>
      </c>
      <c r="N52" s="3">
        <f t="shared" si="45"/>
        <v>2.2529864042701044</v>
      </c>
      <c r="O52" s="3">
        <f t="shared" si="45"/>
        <v>1.520911919639925</v>
      </c>
      <c r="P52" s="3">
        <f t="shared" si="45"/>
        <v>1.2017046530326003</v>
      </c>
      <c r="Q52" t="str">
        <f>'SSP3 34'!A1229</f>
        <v>Fossil gas</v>
      </c>
      <c r="R52" s="3">
        <f t="shared" ref="R52:X52" si="46">R32*R12+(R10+R11)*R39</f>
        <v>0</v>
      </c>
      <c r="S52" s="3">
        <f t="shared" si="46"/>
        <v>0.17863831931485749</v>
      </c>
      <c r="T52" s="3">
        <f t="shared" si="46"/>
        <v>0.33153090269031005</v>
      </c>
      <c r="U52" s="3">
        <f t="shared" si="46"/>
        <v>0.90824963455043306</v>
      </c>
      <c r="V52" s="3">
        <f t="shared" si="46"/>
        <v>1.3814833048673436</v>
      </c>
      <c r="W52" s="3">
        <f t="shared" si="46"/>
        <v>0.86763466070467665</v>
      </c>
      <c r="X52" s="3">
        <f t="shared" si="46"/>
        <v>0.64285173685359442</v>
      </c>
      <c r="Y52" t="str">
        <f>'SSP5 45'!A1229</f>
        <v>Fossil gas</v>
      </c>
      <c r="Z52" s="3">
        <f t="shared" ref="Z52:AF52" si="47">Z32*Z12+(Z10+Z11)*Z39</f>
        <v>0</v>
      </c>
      <c r="AA52" s="3">
        <f t="shared" si="47"/>
        <v>0.20947017931935979</v>
      </c>
      <c r="AB52" s="3">
        <f t="shared" si="47"/>
        <v>0.49535533575893903</v>
      </c>
      <c r="AC52" s="3">
        <f t="shared" si="47"/>
        <v>1.6893655518844968</v>
      </c>
      <c r="AD52" s="3">
        <f t="shared" si="47"/>
        <v>3.0635695465669324</v>
      </c>
      <c r="AE52" s="3">
        <f t="shared" si="47"/>
        <v>2.2659728466670948</v>
      </c>
      <c r="AF52" s="3">
        <f t="shared" si="47"/>
        <v>1.971665742025615</v>
      </c>
    </row>
    <row r="53" spans="1:32">
      <c r="A53" t="str">
        <f>'SSP1 26'!A1230</f>
        <v>Renewable liquid fuel</v>
      </c>
      <c r="B53" s="3">
        <f t="shared" ref="B53:H53" si="48">B20*B5+B24*B6+B28*B8+B33*B12+B40*(B10+B11)+B45*B13</f>
        <v>0.50519343481169876</v>
      </c>
      <c r="C53" s="3">
        <f t="shared" si="48"/>
        <v>0.95476877576203767</v>
      </c>
      <c r="D53" s="3">
        <f t="shared" si="48"/>
        <v>1.278327711189488</v>
      </c>
      <c r="E53" s="3">
        <f t="shared" si="48"/>
        <v>3.4749528435145129</v>
      </c>
      <c r="F53" s="3">
        <f t="shared" si="48"/>
        <v>5.3933589655346958</v>
      </c>
      <c r="G53" s="3">
        <f t="shared" si="48"/>
        <v>5.4649255330117885</v>
      </c>
      <c r="H53" s="3">
        <f t="shared" si="48"/>
        <v>6.4326100118493041</v>
      </c>
      <c r="I53" t="str">
        <f>'SSP2 26 (base)'!A1230</f>
        <v>Renewable liquid fuel</v>
      </c>
      <c r="J53" s="3">
        <f t="shared" ref="J53:P53" si="49">J20*J5+J24*J6+J28*J8+J33*J12+J40*(J10+J11)+J45*J13</f>
        <v>0.50519343481169876</v>
      </c>
      <c r="K53" s="3">
        <f t="shared" si="49"/>
        <v>1.225225227774037</v>
      </c>
      <c r="L53" s="3">
        <f t="shared" si="49"/>
        <v>1.4912835917362353</v>
      </c>
      <c r="M53" s="3">
        <f t="shared" si="49"/>
        <v>3.7145623145794469</v>
      </c>
      <c r="N53" s="3">
        <f t="shared" si="49"/>
        <v>6.2943618843341094</v>
      </c>
      <c r="O53" s="3">
        <f t="shared" si="49"/>
        <v>6.6294364690945393</v>
      </c>
      <c r="P53" s="3">
        <f t="shared" si="49"/>
        <v>7.8146412360897717</v>
      </c>
      <c r="Q53" t="str">
        <f>'SSP3 34'!A1230</f>
        <v>Renewable liquid fuel</v>
      </c>
      <c r="R53" s="3">
        <f t="shared" ref="R53:X53" si="50">R20*R5+R24*R6+R28*R8+R33*R12+R40*(R10+R11)+R45*R13</f>
        <v>0.50519343481169876</v>
      </c>
      <c r="S53" s="3">
        <f t="shared" si="50"/>
        <v>1.2124902243957858</v>
      </c>
      <c r="T53" s="3">
        <f t="shared" si="50"/>
        <v>1.3581587932911425</v>
      </c>
      <c r="U53" s="3">
        <f t="shared" si="50"/>
        <v>2.9918634352256044</v>
      </c>
      <c r="V53" s="3">
        <f t="shared" si="50"/>
        <v>4.8834577346924295</v>
      </c>
      <c r="W53" s="3">
        <f t="shared" si="50"/>
        <v>5.0747441261288708</v>
      </c>
      <c r="X53" s="3">
        <f t="shared" si="50"/>
        <v>5.6392985326541964</v>
      </c>
      <c r="Y53" t="str">
        <f>'SSP5 45'!A1230</f>
        <v>Renewable liquid fuel</v>
      </c>
      <c r="Z53" s="3">
        <f t="shared" ref="Z53:AF53" si="51">Z20*Z5+Z24*Z6+Z28*Z8+Z33*Z12+Z40*(Z10+Z11)+Z45*Z13</f>
        <v>0.50519343481169876</v>
      </c>
      <c r="AA53" s="3">
        <f t="shared" si="51"/>
        <v>1.6972431620540336</v>
      </c>
      <c r="AB53" s="3">
        <f t="shared" si="51"/>
        <v>3.1551936560359337</v>
      </c>
      <c r="AC53" s="3">
        <f t="shared" si="51"/>
        <v>5.0395517497707871</v>
      </c>
      <c r="AD53" s="3">
        <f t="shared" si="51"/>
        <v>8.5912300885289934</v>
      </c>
      <c r="AE53" s="3">
        <f t="shared" si="51"/>
        <v>10.551119849087129</v>
      </c>
      <c r="AF53" s="3">
        <f t="shared" si="51"/>
        <v>16.188198439376535</v>
      </c>
    </row>
    <row r="54" spans="1:32">
      <c r="A54" s="8" t="s">
        <v>702</v>
      </c>
      <c r="B54" s="2">
        <f t="shared" ref="B54:H54" si="52">B47*B13/1.5+B29*B8+(B33+B35)*B12/1.2+(B42+B40)*(B10+B11)/1.2</f>
        <v>0</v>
      </c>
      <c r="C54" s="2">
        <f t="shared" si="52"/>
        <v>0</v>
      </c>
      <c r="D54" s="2">
        <f t="shared" si="52"/>
        <v>5.8331992871385553E-2</v>
      </c>
      <c r="E54" s="2">
        <f t="shared" si="52"/>
        <v>0.35210752281971769</v>
      </c>
      <c r="F54" s="2">
        <f t="shared" si="52"/>
        <v>0.90129225336942942</v>
      </c>
      <c r="G54" s="2">
        <f t="shared" si="52"/>
        <v>1.287473172934728</v>
      </c>
      <c r="H54" s="2">
        <f t="shared" si="52"/>
        <v>2.6601786826816141</v>
      </c>
      <c r="I54" t="str">
        <f>'SSP2 26 (base)'!A1231</f>
        <v>Renewable gaseous fuel</v>
      </c>
      <c r="J54" s="2">
        <f t="shared" ref="J54:P54" si="53">J47*J13/1.5+J29*J8+(J33+J35)*J12/1.2+(J42+J40)*(J10+J11)/1.2</f>
        <v>0</v>
      </c>
      <c r="K54" s="2">
        <f t="shared" si="53"/>
        <v>0</v>
      </c>
      <c r="L54" s="2">
        <f t="shared" si="53"/>
        <v>0</v>
      </c>
      <c r="M54" s="2">
        <f t="shared" si="53"/>
        <v>7.570765140568167E-2</v>
      </c>
      <c r="N54" s="2">
        <f t="shared" si="53"/>
        <v>0.58348873996214945</v>
      </c>
      <c r="O54" s="2">
        <f t="shared" si="53"/>
        <v>1.0912408834897693</v>
      </c>
      <c r="P54" s="2">
        <f t="shared" si="53"/>
        <v>3.0081443647196839</v>
      </c>
      <c r="Q54" t="str">
        <f>'SSP3 34'!A1231</f>
        <v>Renewable gaseous fuel</v>
      </c>
      <c r="R54" s="2">
        <f t="shared" ref="R54:X54" si="54">R47*R13/1.5+R29*R8+(R33+R35)*R12/1.2+(R42+R40)*(R10+R11)/1.2</f>
        <v>0</v>
      </c>
      <c r="S54" s="2">
        <f t="shared" si="54"/>
        <v>0</v>
      </c>
      <c r="T54" s="2">
        <f t="shared" si="54"/>
        <v>0</v>
      </c>
      <c r="U54" s="2">
        <f t="shared" si="54"/>
        <v>5.0458313030579627E-2</v>
      </c>
      <c r="V54" s="2">
        <f t="shared" si="54"/>
        <v>0.39232596370331629</v>
      </c>
      <c r="W54" s="2">
        <f t="shared" si="54"/>
        <v>0.76430559328167036</v>
      </c>
      <c r="X54" s="2">
        <f t="shared" si="54"/>
        <v>2.060439429265136</v>
      </c>
      <c r="Y54" t="str">
        <f>'SSP5 45'!A1231</f>
        <v>Renewable gaseous fuel</v>
      </c>
      <c r="Z54" s="2">
        <f t="shared" ref="Z54:AF54" si="55">Z47*Z13/1.5+Z29*Z8+(Z33+Z35)*Z12/1.2+(Z42+Z40)*(Z10+Z11)/1.2</f>
        <v>0</v>
      </c>
      <c r="AA54" s="2">
        <f t="shared" si="55"/>
        <v>0</v>
      </c>
      <c r="AB54" s="2">
        <f t="shared" si="55"/>
        <v>0</v>
      </c>
      <c r="AC54" s="2">
        <f t="shared" si="55"/>
        <v>9.3853641771360935E-2</v>
      </c>
      <c r="AD54" s="2">
        <f t="shared" si="55"/>
        <v>0.79393396519734782</v>
      </c>
      <c r="AE54" s="2">
        <f t="shared" si="55"/>
        <v>1.6504516678722678</v>
      </c>
      <c r="AF54" s="2">
        <f t="shared" si="55"/>
        <v>5.6079524819122586</v>
      </c>
    </row>
    <row r="55" spans="1:32">
      <c r="A55" t="str">
        <f>'SSP1 26'!A1232</f>
        <v>Electricty</v>
      </c>
      <c r="B55">
        <f t="shared" ref="B55:H55" si="56">B21*B5/2+B25*B6/2+B36*B12/2+B46*B13/2</f>
        <v>0</v>
      </c>
      <c r="C55">
        <f t="shared" si="56"/>
        <v>9.8199223818225989E-2</v>
      </c>
      <c r="D55">
        <f t="shared" si="56"/>
        <v>1.0799882645781489</v>
      </c>
      <c r="E55">
        <f t="shared" si="56"/>
        <v>3.9607344312639245</v>
      </c>
      <c r="F55">
        <f t="shared" si="56"/>
        <v>6.1016106491793138</v>
      </c>
      <c r="G55">
        <f t="shared" si="56"/>
        <v>6.5071818796517729</v>
      </c>
      <c r="H55">
        <f t="shared" si="56"/>
        <v>6.1058966762785509</v>
      </c>
      <c r="I55" t="str">
        <f>'SSP2 26 (base)'!A1232</f>
        <v>Electricty</v>
      </c>
      <c r="J55">
        <f t="shared" ref="J55:P55" si="57">J21*J5/2+J25*J6/2+J36*J12/2+J46*J13/2</f>
        <v>0</v>
      </c>
      <c r="K55">
        <f t="shared" si="57"/>
        <v>0.12522565641099229</v>
      </c>
      <c r="L55">
        <f t="shared" si="57"/>
        <v>0.85038323313016806</v>
      </c>
      <c r="M55">
        <f t="shared" si="57"/>
        <v>2.3344522467774538</v>
      </c>
      <c r="N55">
        <f t="shared" si="57"/>
        <v>6.7581147077415604</v>
      </c>
      <c r="O55">
        <f t="shared" si="57"/>
        <v>7.4064853623988451</v>
      </c>
      <c r="P55">
        <f t="shared" si="57"/>
        <v>7.3519860569154005</v>
      </c>
      <c r="Q55" t="str">
        <f>'SSP3 34'!A1232</f>
        <v>Electricty</v>
      </c>
      <c r="R55">
        <f t="shared" ref="R55:X55" si="58">R21*R5/2+R25*R6/2+R36*R12/2+R46*R13/2</f>
        <v>0</v>
      </c>
      <c r="S55">
        <f t="shared" si="58"/>
        <v>0.12309073317367353</v>
      </c>
      <c r="T55">
        <f t="shared" si="58"/>
        <v>0.76845135193961422</v>
      </c>
      <c r="U55">
        <f t="shared" si="58"/>
        <v>1.953872904317852</v>
      </c>
      <c r="V55">
        <f t="shared" si="58"/>
        <v>5.1343707897059589</v>
      </c>
      <c r="W55">
        <f t="shared" si="58"/>
        <v>5.1530834842917859</v>
      </c>
      <c r="X55">
        <f t="shared" si="58"/>
        <v>4.8703378132175246</v>
      </c>
      <c r="Y55" t="str">
        <f>'SSP5 45'!A1232</f>
        <v>Electricty</v>
      </c>
      <c r="Z55">
        <f t="shared" ref="Z55:AF55" si="59">Z21*Z5/2+Z25*Z6/2+Z36*Z12/2+Z46*Z13/2</f>
        <v>0</v>
      </c>
      <c r="AA55">
        <f t="shared" si="59"/>
        <v>0.1725555942062747</v>
      </c>
      <c r="AB55">
        <f t="shared" si="59"/>
        <v>1.0797427353349043</v>
      </c>
      <c r="AC55">
        <f t="shared" si="59"/>
        <v>2.7541342166660296</v>
      </c>
      <c r="AD55">
        <f t="shared" si="59"/>
        <v>9.183421787002187</v>
      </c>
      <c r="AE55">
        <f t="shared" si="59"/>
        <v>10.471789403854538</v>
      </c>
      <c r="AF55">
        <f t="shared" si="59"/>
        <v>10.188468889834752</v>
      </c>
    </row>
    <row r="56" spans="1:32">
      <c r="A56" s="8" t="s">
        <v>698</v>
      </c>
      <c r="B56" s="1">
        <f>SUM(B51:B55)</f>
        <v>20.846846771118027</v>
      </c>
      <c r="C56" s="1">
        <f t="shared" ref="C56:H56" si="60">SUM(C51:C55)</f>
        <v>21.012603048893606</v>
      </c>
      <c r="D56" s="1">
        <f t="shared" si="60"/>
        <v>21.757610250843033</v>
      </c>
      <c r="E56" s="1">
        <f t="shared" si="60"/>
        <v>20.167117685594043</v>
      </c>
      <c r="F56" s="1">
        <f t="shared" si="60"/>
        <v>19.045643030001283</v>
      </c>
      <c r="G56" s="1">
        <f t="shared" si="60"/>
        <v>18.337335818719481</v>
      </c>
      <c r="H56" s="1">
        <f t="shared" si="60"/>
        <v>18.2070307906714</v>
      </c>
      <c r="I56" s="8" t="s">
        <v>698</v>
      </c>
      <c r="J56" s="1">
        <f>SUM(J51:J55)</f>
        <v>20.928314333589814</v>
      </c>
      <c r="K56" s="1">
        <f t="shared" ref="K56" si="61">SUM(K51:K55)</f>
        <v>23.794956887970969</v>
      </c>
      <c r="L56" s="1">
        <f t="shared" ref="L56" si="62">SUM(L51:L55)</f>
        <v>25.163400394860187</v>
      </c>
      <c r="M56" s="1">
        <f t="shared" ref="M56" si="63">SUM(M51:M55)</f>
        <v>25.353266914383664</v>
      </c>
      <c r="N56" s="1">
        <f t="shared" ref="N56" si="64">SUM(N51:N55)</f>
        <v>22.372826708927228</v>
      </c>
      <c r="O56" s="1">
        <f t="shared" ref="O56" si="65">SUM(O51:O55)</f>
        <v>21.621864850315838</v>
      </c>
      <c r="P56" s="1">
        <f t="shared" ref="P56" si="66">SUM(P51:P55)</f>
        <v>21.234218616782748</v>
      </c>
      <c r="Q56" s="8" t="s">
        <v>698</v>
      </c>
      <c r="R56" s="1">
        <f>SUM(R51:R55)</f>
        <v>20.508934845914233</v>
      </c>
      <c r="S56" s="1">
        <f t="shared" ref="S56" si="67">SUM(S51:S55)</f>
        <v>22.806682901954122</v>
      </c>
      <c r="T56" s="1">
        <f t="shared" ref="T56" si="68">SUM(T51:T55)</f>
        <v>22.289166483199224</v>
      </c>
      <c r="U56" s="1">
        <f t="shared" ref="U56" si="69">SUM(U51:U55)</f>
        <v>20.792018401671392</v>
      </c>
      <c r="V56" s="1">
        <f t="shared" ref="V56" si="70">SUM(V51:V55)</f>
        <v>17.191733315784948</v>
      </c>
      <c r="W56" s="1">
        <f t="shared" ref="W56" si="71">SUM(W51:W55)</f>
        <v>15.71762623558028</v>
      </c>
      <c r="X56" s="1">
        <f t="shared" ref="X56" si="72">SUM(X51:X55)</f>
        <v>14.48394483437842</v>
      </c>
      <c r="Y56" s="8" t="s">
        <v>698</v>
      </c>
      <c r="Z56" s="1">
        <f>SUM(Z51:Z55)</f>
        <v>20.844577630706571</v>
      </c>
      <c r="AA56" s="1">
        <f t="shared" ref="AA56" si="73">SUM(AA51:AA55)</f>
        <v>28.608555943262967</v>
      </c>
      <c r="AB56" s="1">
        <f t="shared" ref="AB56" si="74">SUM(AB51:AB55)</f>
        <v>31.36585292762183</v>
      </c>
      <c r="AC56" s="1">
        <f t="shared" ref="AC56" si="75">SUM(AC51:AC55)</f>
        <v>33.650305359554295</v>
      </c>
      <c r="AD56" s="1">
        <f t="shared" ref="AD56" si="76">SUM(AD51:AD55)</f>
        <v>31.751917288905517</v>
      </c>
      <c r="AE56" s="1">
        <f t="shared" ref="AE56" si="77">SUM(AE51:AE55)</f>
        <v>33.860528381305187</v>
      </c>
      <c r="AF56" s="1">
        <f t="shared" ref="AF56" si="78">SUM(AF51:AF55)</f>
        <v>37.788559355177775</v>
      </c>
    </row>
    <row r="77" spans="1:1">
      <c r="A77" t="s">
        <v>703</v>
      </c>
    </row>
    <row r="78" spans="1:1">
      <c r="A78" t="s">
        <v>704</v>
      </c>
    </row>
    <row r="79" spans="1:1">
      <c r="A79" t="s">
        <v>705</v>
      </c>
    </row>
    <row r="82" spans="1:1">
      <c r="A82">
        <f>B56*10^9*0.024/10^6</f>
        <v>500.32432250683269</v>
      </c>
    </row>
  </sheetData>
  <pageMargins left="0.7" right="0.7" top="0.75" bottom="0.75" header="0.3" footer="0.3"/>
  <pageSetup paperSize="9" orientation="portrait" horizontalDpi="0" verticalDpi="0"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DDE6E4-5A39-412C-A436-D3F5AD6987E8}">
  <dimension ref="A2:N113"/>
  <sheetViews>
    <sheetView workbookViewId="0">
      <selection activeCell="Q29" sqref="Q29"/>
    </sheetView>
  </sheetViews>
  <sheetFormatPr defaultRowHeight="12.5"/>
  <sheetData>
    <row r="2" spans="1:14">
      <c r="A2" t="s">
        <v>170</v>
      </c>
      <c r="B2">
        <f>N16/N21</f>
        <v>1.1165181771633383</v>
      </c>
      <c r="C2" t="s">
        <v>171</v>
      </c>
      <c r="F2" s="8" t="s">
        <v>305</v>
      </c>
      <c r="G2">
        <f>N16/N36</f>
        <v>1.6683703136954862</v>
      </c>
      <c r="H2" t="s">
        <v>306</v>
      </c>
    </row>
    <row r="5" spans="1:14">
      <c r="A5" s="111" t="s">
        <v>156</v>
      </c>
      <c r="B5" s="111" t="s">
        <v>157</v>
      </c>
      <c r="C5" s="111" t="s">
        <v>158</v>
      </c>
      <c r="D5" s="111" t="s">
        <v>159</v>
      </c>
      <c r="E5" s="111" t="s">
        <v>160</v>
      </c>
      <c r="F5" s="111" t="s">
        <v>161</v>
      </c>
      <c r="G5" s="111" t="s">
        <v>162</v>
      </c>
      <c r="H5" s="111" t="s">
        <v>163</v>
      </c>
      <c r="I5" s="111" t="s">
        <v>164</v>
      </c>
      <c r="J5" s="111" t="s">
        <v>165</v>
      </c>
      <c r="K5" s="111" t="s">
        <v>166</v>
      </c>
      <c r="L5" s="111" t="s">
        <v>167</v>
      </c>
      <c r="M5" s="111" t="s">
        <v>168</v>
      </c>
      <c r="N5" s="111" t="s">
        <v>169</v>
      </c>
    </row>
    <row r="6" spans="1:14">
      <c r="A6" s="112">
        <v>2020</v>
      </c>
      <c r="B6" s="113">
        <v>257.971</v>
      </c>
      <c r="C6" s="113">
        <v>258.678</v>
      </c>
      <c r="D6" s="113">
        <v>258.11500000000001</v>
      </c>
      <c r="E6" s="113">
        <v>256.38900000000001</v>
      </c>
      <c r="F6" s="113"/>
      <c r="G6" s="113"/>
      <c r="H6" s="113"/>
      <c r="I6" s="113"/>
      <c r="J6" s="113"/>
      <c r="K6" s="113"/>
      <c r="L6" s="113"/>
      <c r="M6" s="113"/>
      <c r="N6" s="113"/>
    </row>
    <row r="7" spans="1:14">
      <c r="A7" s="114">
        <v>2019</v>
      </c>
      <c r="B7" s="115">
        <v>251.71199999999999</v>
      </c>
      <c r="C7" s="115">
        <v>252.77600000000001</v>
      </c>
      <c r="D7" s="115">
        <v>254.202</v>
      </c>
      <c r="E7" s="115">
        <v>255.548</v>
      </c>
      <c r="F7" s="115">
        <v>256.09199999999998</v>
      </c>
      <c r="G7" s="115">
        <v>256.14299999999997</v>
      </c>
      <c r="H7" s="115">
        <v>256.57100000000003</v>
      </c>
      <c r="I7" s="115">
        <v>256.55799999999999</v>
      </c>
      <c r="J7" s="115">
        <v>256.75900000000001</v>
      </c>
      <c r="K7" s="115">
        <v>257.346</v>
      </c>
      <c r="L7" s="115">
        <v>257.20800000000003</v>
      </c>
      <c r="M7" s="115">
        <v>256.97399999999999</v>
      </c>
      <c r="N7" s="115">
        <v>255.65700000000001</v>
      </c>
    </row>
    <row r="8" spans="1:14">
      <c r="A8" s="112">
        <v>2018</v>
      </c>
      <c r="B8" s="113">
        <v>247.86699999999999</v>
      </c>
      <c r="C8" s="113">
        <v>248.99100000000001</v>
      </c>
      <c r="D8" s="113">
        <v>249.554</v>
      </c>
      <c r="E8" s="113">
        <v>250.54599999999999</v>
      </c>
      <c r="F8" s="113">
        <v>251.58799999999999</v>
      </c>
      <c r="G8" s="113">
        <v>251.989</v>
      </c>
      <c r="H8" s="113">
        <v>252.006</v>
      </c>
      <c r="I8" s="113">
        <v>252.14599999999999</v>
      </c>
      <c r="J8" s="113">
        <v>252.43899999999999</v>
      </c>
      <c r="K8" s="113">
        <v>252.88499999999999</v>
      </c>
      <c r="L8" s="113">
        <v>252.03800000000001</v>
      </c>
      <c r="M8" s="113">
        <v>251.233</v>
      </c>
      <c r="N8" s="113">
        <v>251.107</v>
      </c>
    </row>
    <row r="9" spans="1:14">
      <c r="A9" s="114">
        <v>2017</v>
      </c>
      <c r="B9" s="115">
        <v>242.839</v>
      </c>
      <c r="C9" s="115">
        <v>243.60300000000001</v>
      </c>
      <c r="D9" s="115">
        <v>243.80099999999999</v>
      </c>
      <c r="E9" s="115">
        <v>244.524</v>
      </c>
      <c r="F9" s="115">
        <v>244.733</v>
      </c>
      <c r="G9" s="115">
        <v>244.95500000000001</v>
      </c>
      <c r="H9" s="115">
        <v>244.786</v>
      </c>
      <c r="I9" s="115">
        <v>245.51900000000001</v>
      </c>
      <c r="J9" s="115">
        <v>246.81899999999999</v>
      </c>
      <c r="K9" s="115">
        <v>246.66300000000001</v>
      </c>
      <c r="L9" s="115">
        <v>246.66900000000001</v>
      </c>
      <c r="M9" s="115">
        <v>246.524</v>
      </c>
      <c r="N9" s="115">
        <v>245.12</v>
      </c>
    </row>
    <row r="10" spans="1:14">
      <c r="A10" s="112">
        <v>2016</v>
      </c>
      <c r="B10" s="113">
        <v>236.916</v>
      </c>
      <c r="C10" s="113">
        <v>237.11099999999999</v>
      </c>
      <c r="D10" s="113">
        <v>238.13200000000001</v>
      </c>
      <c r="E10" s="113">
        <v>239.261</v>
      </c>
      <c r="F10" s="113">
        <v>240.22900000000001</v>
      </c>
      <c r="G10" s="113">
        <v>241.018</v>
      </c>
      <c r="H10" s="113">
        <v>240.62799999999999</v>
      </c>
      <c r="I10" s="113">
        <v>240.84899999999999</v>
      </c>
      <c r="J10" s="113">
        <v>241.428</v>
      </c>
      <c r="K10" s="113">
        <v>241.72900000000001</v>
      </c>
      <c r="L10" s="113">
        <v>241.35300000000001</v>
      </c>
      <c r="M10" s="113">
        <v>241.43199999999999</v>
      </c>
      <c r="N10" s="113">
        <v>240.00800000000001</v>
      </c>
    </row>
    <row r="11" spans="1:14">
      <c r="A11" s="114">
        <v>2015</v>
      </c>
      <c r="B11" s="115">
        <v>233.70699999999999</v>
      </c>
      <c r="C11" s="115">
        <v>234.72200000000001</v>
      </c>
      <c r="D11" s="115">
        <v>236.119</v>
      </c>
      <c r="E11" s="115">
        <v>236.59899999999999</v>
      </c>
      <c r="F11" s="115">
        <v>237.80500000000001</v>
      </c>
      <c r="G11" s="115">
        <v>238.63800000000001</v>
      </c>
      <c r="H11" s="115">
        <v>238.654</v>
      </c>
      <c r="I11" s="115">
        <v>238.316</v>
      </c>
      <c r="J11" s="115">
        <v>237.94499999999999</v>
      </c>
      <c r="K11" s="115">
        <v>237.83799999999999</v>
      </c>
      <c r="L11" s="115">
        <v>237.33600000000001</v>
      </c>
      <c r="M11" s="115">
        <v>236.52500000000001</v>
      </c>
      <c r="N11" s="115">
        <v>237.017</v>
      </c>
    </row>
    <row r="12" spans="1:14">
      <c r="A12" s="112">
        <v>2014</v>
      </c>
      <c r="B12" s="113">
        <v>233.916</v>
      </c>
      <c r="C12" s="113">
        <v>234.78100000000001</v>
      </c>
      <c r="D12" s="113">
        <v>236.29300000000001</v>
      </c>
      <c r="E12" s="113">
        <v>237.072</v>
      </c>
      <c r="F12" s="113">
        <v>237.9</v>
      </c>
      <c r="G12" s="113">
        <v>238.34299999999999</v>
      </c>
      <c r="H12" s="113">
        <v>238.25</v>
      </c>
      <c r="I12" s="113">
        <v>237.852</v>
      </c>
      <c r="J12" s="113">
        <v>238.03100000000001</v>
      </c>
      <c r="K12" s="113">
        <v>237.43299999999999</v>
      </c>
      <c r="L12" s="113">
        <v>236.15100000000001</v>
      </c>
      <c r="M12" s="113">
        <v>234.81200000000001</v>
      </c>
      <c r="N12" s="113">
        <v>236.73599999999999</v>
      </c>
    </row>
    <row r="13" spans="1:14">
      <c r="A13" s="114">
        <v>2013</v>
      </c>
      <c r="B13" s="115">
        <v>230.28</v>
      </c>
      <c r="C13" s="115">
        <v>232.166</v>
      </c>
      <c r="D13" s="115">
        <v>232.773</v>
      </c>
      <c r="E13" s="115">
        <v>232.53100000000001</v>
      </c>
      <c r="F13" s="115">
        <v>232.94499999999999</v>
      </c>
      <c r="G13" s="115">
        <v>233.50399999999999</v>
      </c>
      <c r="H13" s="115">
        <v>233.596</v>
      </c>
      <c r="I13" s="115">
        <v>233.87700000000001</v>
      </c>
      <c r="J13" s="115">
        <v>234.149</v>
      </c>
      <c r="K13" s="115">
        <v>233.54599999999999</v>
      </c>
      <c r="L13" s="115">
        <v>233.06899999999999</v>
      </c>
      <c r="M13" s="115">
        <v>233.04900000000001</v>
      </c>
      <c r="N13" s="115">
        <v>232.95699999999999</v>
      </c>
    </row>
    <row r="14" spans="1:14">
      <c r="A14" s="112">
        <v>2012</v>
      </c>
      <c r="B14" s="113">
        <v>226.66499999999999</v>
      </c>
      <c r="C14" s="113">
        <v>227.66300000000001</v>
      </c>
      <c r="D14" s="113">
        <v>229.392</v>
      </c>
      <c r="E14" s="113">
        <v>230.08500000000001</v>
      </c>
      <c r="F14" s="113">
        <v>229.815</v>
      </c>
      <c r="G14" s="113">
        <v>229.47800000000001</v>
      </c>
      <c r="H14" s="113">
        <v>229.10400000000001</v>
      </c>
      <c r="I14" s="113">
        <v>230.37899999999999</v>
      </c>
      <c r="J14" s="113">
        <v>231.40700000000001</v>
      </c>
      <c r="K14" s="113">
        <v>231.31700000000001</v>
      </c>
      <c r="L14" s="113">
        <v>230.221</v>
      </c>
      <c r="M14" s="113">
        <v>229.601</v>
      </c>
      <c r="N14" s="113">
        <v>229.59399999999999</v>
      </c>
    </row>
    <row r="15" spans="1:14">
      <c r="A15" s="114">
        <v>2011</v>
      </c>
      <c r="B15" s="115">
        <v>220.22300000000001</v>
      </c>
      <c r="C15" s="115">
        <v>221.309</v>
      </c>
      <c r="D15" s="115">
        <v>223.46700000000001</v>
      </c>
      <c r="E15" s="115">
        <v>224.90600000000001</v>
      </c>
      <c r="F15" s="115">
        <v>225.964</v>
      </c>
      <c r="G15" s="115">
        <v>225.72200000000001</v>
      </c>
      <c r="H15" s="115">
        <v>225.922</v>
      </c>
      <c r="I15" s="115">
        <v>226.54499999999999</v>
      </c>
      <c r="J15" s="115">
        <v>226.88900000000001</v>
      </c>
      <c r="K15" s="115">
        <v>226.42099999999999</v>
      </c>
      <c r="L15" s="115">
        <v>226.23</v>
      </c>
      <c r="M15" s="115">
        <v>225.672</v>
      </c>
      <c r="N15" s="115">
        <v>224.93899999999999</v>
      </c>
    </row>
    <row r="16" spans="1:14">
      <c r="A16" s="112">
        <v>2010</v>
      </c>
      <c r="B16" s="113">
        <v>216.68700000000001</v>
      </c>
      <c r="C16" s="113">
        <v>216.74100000000001</v>
      </c>
      <c r="D16" s="113">
        <v>217.631</v>
      </c>
      <c r="E16" s="113">
        <v>218.00899999999999</v>
      </c>
      <c r="F16" s="113">
        <v>218.178</v>
      </c>
      <c r="G16" s="113">
        <v>217.965</v>
      </c>
      <c r="H16" s="113">
        <v>218.011</v>
      </c>
      <c r="I16" s="113">
        <v>218.31200000000001</v>
      </c>
      <c r="J16" s="113">
        <v>218.43899999999999</v>
      </c>
      <c r="K16" s="113">
        <v>218.71100000000001</v>
      </c>
      <c r="L16" s="113">
        <v>218.803</v>
      </c>
      <c r="M16" s="113">
        <v>219.179</v>
      </c>
      <c r="N16" s="113">
        <v>218.05600000000001</v>
      </c>
    </row>
    <row r="17" spans="1:14">
      <c r="A17" s="114">
        <v>2009</v>
      </c>
      <c r="B17" s="115">
        <v>211.143</v>
      </c>
      <c r="C17" s="115">
        <v>212.19300000000001</v>
      </c>
      <c r="D17" s="115">
        <v>212.709</v>
      </c>
      <c r="E17" s="115">
        <v>213.24</v>
      </c>
      <c r="F17" s="115">
        <v>213.85599999999999</v>
      </c>
      <c r="G17" s="115">
        <v>215.69300000000001</v>
      </c>
      <c r="H17" s="115">
        <v>215.351</v>
      </c>
      <c r="I17" s="115">
        <v>215.834</v>
      </c>
      <c r="J17" s="115">
        <v>215.96899999999999</v>
      </c>
      <c r="K17" s="115">
        <v>216.17699999999999</v>
      </c>
      <c r="L17" s="115">
        <v>216.33</v>
      </c>
      <c r="M17" s="115">
        <v>215.94900000000001</v>
      </c>
      <c r="N17" s="115">
        <v>214.53700000000001</v>
      </c>
    </row>
    <row r="18" spans="1:14">
      <c r="A18" s="112">
        <v>2008</v>
      </c>
      <c r="B18" s="113">
        <v>211.08</v>
      </c>
      <c r="C18" s="113">
        <v>211.69300000000001</v>
      </c>
      <c r="D18" s="113">
        <v>213.52799999999999</v>
      </c>
      <c r="E18" s="113">
        <v>214.82300000000001</v>
      </c>
      <c r="F18" s="113">
        <v>216.63200000000001</v>
      </c>
      <c r="G18" s="113">
        <v>218.815</v>
      </c>
      <c r="H18" s="113">
        <v>219.964</v>
      </c>
      <c r="I18" s="113">
        <v>219.08600000000001</v>
      </c>
      <c r="J18" s="113">
        <v>218.78299999999999</v>
      </c>
      <c r="K18" s="113">
        <v>216.57300000000001</v>
      </c>
      <c r="L18" s="113">
        <v>212.42500000000001</v>
      </c>
      <c r="M18" s="113">
        <v>210.22800000000001</v>
      </c>
      <c r="N18" s="113">
        <v>215.303</v>
      </c>
    </row>
    <row r="19" spans="1:14">
      <c r="A19" s="114">
        <v>2007</v>
      </c>
      <c r="B19" s="115">
        <v>202.416</v>
      </c>
      <c r="C19" s="115">
        <v>203.499</v>
      </c>
      <c r="D19" s="115">
        <v>205.352</v>
      </c>
      <c r="E19" s="115">
        <v>206.68600000000001</v>
      </c>
      <c r="F19" s="115">
        <v>207.94900000000001</v>
      </c>
      <c r="G19" s="115">
        <v>208.352</v>
      </c>
      <c r="H19" s="115">
        <v>208.29900000000001</v>
      </c>
      <c r="I19" s="115">
        <v>207.917</v>
      </c>
      <c r="J19" s="115">
        <v>208.49</v>
      </c>
      <c r="K19" s="115">
        <v>208.93600000000001</v>
      </c>
      <c r="L19" s="115">
        <v>210.17699999999999</v>
      </c>
      <c r="M19" s="115">
        <v>210.036</v>
      </c>
      <c r="N19" s="115">
        <v>207.34200000000001</v>
      </c>
    </row>
    <row r="20" spans="1:14">
      <c r="A20" s="112">
        <v>2006</v>
      </c>
      <c r="B20" s="113">
        <v>198.3</v>
      </c>
      <c r="C20" s="113">
        <v>198.7</v>
      </c>
      <c r="D20" s="113">
        <v>199.8</v>
      </c>
      <c r="E20" s="113">
        <v>201.5</v>
      </c>
      <c r="F20" s="113">
        <v>202.5</v>
      </c>
      <c r="G20" s="113">
        <v>202.9</v>
      </c>
      <c r="H20" s="113">
        <v>203.5</v>
      </c>
      <c r="I20" s="113">
        <v>203.9</v>
      </c>
      <c r="J20" s="113">
        <v>202.9</v>
      </c>
      <c r="K20" s="113">
        <v>201.8</v>
      </c>
      <c r="L20" s="113">
        <v>201.5</v>
      </c>
      <c r="M20" s="113">
        <v>201.8</v>
      </c>
      <c r="N20" s="113">
        <v>201.6</v>
      </c>
    </row>
    <row r="21" spans="1:14">
      <c r="A21" s="114">
        <v>2005</v>
      </c>
      <c r="B21" s="115">
        <v>190.7</v>
      </c>
      <c r="C21" s="115">
        <v>191.8</v>
      </c>
      <c r="D21" s="115">
        <v>193.3</v>
      </c>
      <c r="E21" s="115">
        <v>194.6</v>
      </c>
      <c r="F21" s="115">
        <v>194.4</v>
      </c>
      <c r="G21" s="115">
        <v>194.5</v>
      </c>
      <c r="H21" s="115">
        <v>195.4</v>
      </c>
      <c r="I21" s="115">
        <v>196.4</v>
      </c>
      <c r="J21" s="115">
        <v>198.8</v>
      </c>
      <c r="K21" s="115">
        <v>199.2</v>
      </c>
      <c r="L21" s="115">
        <v>197.6</v>
      </c>
      <c r="M21" s="115">
        <v>196.8</v>
      </c>
      <c r="N21" s="115">
        <v>195.3</v>
      </c>
    </row>
    <row r="22" spans="1:14">
      <c r="A22" s="112">
        <v>2004</v>
      </c>
      <c r="B22" s="113">
        <v>185.2</v>
      </c>
      <c r="C22" s="113">
        <v>186.2</v>
      </c>
      <c r="D22" s="113">
        <v>187.4</v>
      </c>
      <c r="E22" s="113">
        <v>188</v>
      </c>
      <c r="F22" s="113">
        <v>189.1</v>
      </c>
      <c r="G22" s="113">
        <v>189.7</v>
      </c>
      <c r="H22" s="113">
        <v>189.4</v>
      </c>
      <c r="I22" s="113">
        <v>189.5</v>
      </c>
      <c r="J22" s="113">
        <v>189.9</v>
      </c>
      <c r="K22" s="113">
        <v>190.9</v>
      </c>
      <c r="L22" s="113">
        <v>191</v>
      </c>
      <c r="M22" s="113">
        <v>190.3</v>
      </c>
      <c r="N22" s="113">
        <v>188.9</v>
      </c>
    </row>
    <row r="23" spans="1:14">
      <c r="A23" s="114">
        <v>2003</v>
      </c>
      <c r="B23" s="115">
        <v>181.7</v>
      </c>
      <c r="C23" s="115">
        <v>183.1</v>
      </c>
      <c r="D23" s="115">
        <v>184.2</v>
      </c>
      <c r="E23" s="115">
        <v>183.8</v>
      </c>
      <c r="F23" s="115">
        <v>183.5</v>
      </c>
      <c r="G23" s="115">
        <v>183.7</v>
      </c>
      <c r="H23" s="115">
        <v>183.9</v>
      </c>
      <c r="I23" s="115">
        <v>184.6</v>
      </c>
      <c r="J23" s="115">
        <v>185.2</v>
      </c>
      <c r="K23" s="115">
        <v>185</v>
      </c>
      <c r="L23" s="115">
        <v>184.5</v>
      </c>
      <c r="M23" s="115">
        <v>184.3</v>
      </c>
      <c r="N23" s="115">
        <v>183.96</v>
      </c>
    </row>
    <row r="24" spans="1:14">
      <c r="A24" s="112">
        <v>2002</v>
      </c>
      <c r="B24" s="113">
        <v>177.1</v>
      </c>
      <c r="C24" s="113">
        <v>177.8</v>
      </c>
      <c r="D24" s="113">
        <v>178.8</v>
      </c>
      <c r="E24" s="113">
        <v>179.8</v>
      </c>
      <c r="F24" s="113">
        <v>179.8</v>
      </c>
      <c r="G24" s="113">
        <v>179.9</v>
      </c>
      <c r="H24" s="113">
        <v>180.1</v>
      </c>
      <c r="I24" s="113">
        <v>180.7</v>
      </c>
      <c r="J24" s="113">
        <v>181</v>
      </c>
      <c r="K24" s="113">
        <v>181.3</v>
      </c>
      <c r="L24" s="113">
        <v>181.3</v>
      </c>
      <c r="M24" s="113">
        <v>180.9</v>
      </c>
      <c r="N24" s="113">
        <v>179.88</v>
      </c>
    </row>
    <row r="25" spans="1:14">
      <c r="A25" s="114">
        <v>2001</v>
      </c>
      <c r="B25" s="115">
        <v>175.1</v>
      </c>
      <c r="C25" s="115">
        <v>175.8</v>
      </c>
      <c r="D25" s="115">
        <v>176.2</v>
      </c>
      <c r="E25" s="115">
        <v>176.9</v>
      </c>
      <c r="F25" s="115">
        <v>177.7</v>
      </c>
      <c r="G25" s="115">
        <v>178</v>
      </c>
      <c r="H25" s="115">
        <v>177.5</v>
      </c>
      <c r="I25" s="115">
        <v>177.5</v>
      </c>
      <c r="J25" s="115">
        <v>178.3</v>
      </c>
      <c r="K25" s="115">
        <v>177.7</v>
      </c>
      <c r="L25" s="115">
        <v>177.4</v>
      </c>
      <c r="M25" s="115">
        <v>176.7</v>
      </c>
      <c r="N25" s="115">
        <v>177.1</v>
      </c>
    </row>
    <row r="26" spans="1:14">
      <c r="A26" s="112">
        <v>2000</v>
      </c>
      <c r="B26" s="113">
        <v>168.8</v>
      </c>
      <c r="C26" s="113">
        <v>169.8</v>
      </c>
      <c r="D26" s="113">
        <v>171.2</v>
      </c>
      <c r="E26" s="113">
        <v>171.3</v>
      </c>
      <c r="F26" s="113">
        <v>171.5</v>
      </c>
      <c r="G26" s="113">
        <v>172.4</v>
      </c>
      <c r="H26" s="113">
        <v>172.8</v>
      </c>
      <c r="I26" s="113">
        <v>172.8</v>
      </c>
      <c r="J26" s="113">
        <v>173.7</v>
      </c>
      <c r="K26" s="113">
        <v>174</v>
      </c>
      <c r="L26" s="113">
        <v>174.1</v>
      </c>
      <c r="M26" s="113">
        <v>174</v>
      </c>
      <c r="N26" s="113">
        <v>172.2</v>
      </c>
    </row>
    <row r="27" spans="1:14">
      <c r="A27" s="114">
        <v>1999</v>
      </c>
      <c r="B27" s="115">
        <v>164.3</v>
      </c>
      <c r="C27" s="115">
        <v>164.5</v>
      </c>
      <c r="D27" s="115">
        <v>165</v>
      </c>
      <c r="E27" s="115">
        <v>166.2</v>
      </c>
      <c r="F27" s="115">
        <v>166.2</v>
      </c>
      <c r="G27" s="115">
        <v>166.2</v>
      </c>
      <c r="H27" s="115">
        <v>166.7</v>
      </c>
      <c r="I27" s="115">
        <v>167.1</v>
      </c>
      <c r="J27" s="115">
        <v>167.9</v>
      </c>
      <c r="K27" s="115">
        <v>168.2</v>
      </c>
      <c r="L27" s="115">
        <v>168.3</v>
      </c>
      <c r="M27" s="115">
        <v>168.3</v>
      </c>
      <c r="N27" s="115">
        <v>166.6</v>
      </c>
    </row>
    <row r="28" spans="1:14">
      <c r="A28" s="112">
        <v>1998</v>
      </c>
      <c r="B28" s="113">
        <v>161.6</v>
      </c>
      <c r="C28" s="113">
        <v>161.9</v>
      </c>
      <c r="D28" s="113">
        <v>162.19999999999999</v>
      </c>
      <c r="E28" s="113">
        <v>162.5</v>
      </c>
      <c r="F28" s="113">
        <v>162.80000000000001</v>
      </c>
      <c r="G28" s="113">
        <v>163</v>
      </c>
      <c r="H28" s="113">
        <v>163.19999999999999</v>
      </c>
      <c r="I28" s="113">
        <v>163.4</v>
      </c>
      <c r="J28" s="113">
        <v>163.6</v>
      </c>
      <c r="K28" s="113">
        <v>164</v>
      </c>
      <c r="L28" s="113">
        <v>164</v>
      </c>
      <c r="M28" s="113">
        <v>163.9</v>
      </c>
      <c r="N28" s="113">
        <v>163</v>
      </c>
    </row>
    <row r="29" spans="1:14">
      <c r="A29" s="114">
        <v>1997</v>
      </c>
      <c r="B29" s="115">
        <v>159.1</v>
      </c>
      <c r="C29" s="115">
        <v>159.6</v>
      </c>
      <c r="D29" s="115">
        <v>160</v>
      </c>
      <c r="E29" s="115">
        <v>160.19999999999999</v>
      </c>
      <c r="F29" s="115">
        <v>160.1</v>
      </c>
      <c r="G29" s="115">
        <v>160.30000000000001</v>
      </c>
      <c r="H29" s="115">
        <v>160.5</v>
      </c>
      <c r="I29" s="115">
        <v>160.80000000000001</v>
      </c>
      <c r="J29" s="115">
        <v>161.19999999999999</v>
      </c>
      <c r="K29" s="115">
        <v>161.6</v>
      </c>
      <c r="L29" s="115">
        <v>161.5</v>
      </c>
      <c r="M29" s="115">
        <v>161.30000000000001</v>
      </c>
      <c r="N29" s="115">
        <v>160.5</v>
      </c>
    </row>
    <row r="30" spans="1:14">
      <c r="A30" s="112">
        <v>1996</v>
      </c>
      <c r="B30" s="113">
        <v>154.4</v>
      </c>
      <c r="C30" s="113">
        <v>154.9</v>
      </c>
      <c r="D30" s="113">
        <v>155.69999999999999</v>
      </c>
      <c r="E30" s="113">
        <v>156.30000000000001</v>
      </c>
      <c r="F30" s="113">
        <v>156.6</v>
      </c>
      <c r="G30" s="113">
        <v>156.69999999999999</v>
      </c>
      <c r="H30" s="113">
        <v>157</v>
      </c>
      <c r="I30" s="113">
        <v>157.30000000000001</v>
      </c>
      <c r="J30" s="113">
        <v>157.80000000000001</v>
      </c>
      <c r="K30" s="113">
        <v>158.30000000000001</v>
      </c>
      <c r="L30" s="113">
        <v>158.6</v>
      </c>
      <c r="M30" s="113">
        <v>158.6</v>
      </c>
      <c r="N30" s="113">
        <v>156.9</v>
      </c>
    </row>
    <row r="31" spans="1:14">
      <c r="A31" s="114">
        <v>1995</v>
      </c>
      <c r="B31" s="115">
        <v>150.30000000000001</v>
      </c>
      <c r="C31" s="115">
        <v>150.9</v>
      </c>
      <c r="D31" s="115">
        <v>151.4</v>
      </c>
      <c r="E31" s="115">
        <v>151.9</v>
      </c>
      <c r="F31" s="115">
        <v>152.19999999999999</v>
      </c>
      <c r="G31" s="115">
        <v>152.5</v>
      </c>
      <c r="H31" s="115">
        <v>152.5</v>
      </c>
      <c r="I31" s="115">
        <v>152.9</v>
      </c>
      <c r="J31" s="115">
        <v>153.19999999999999</v>
      </c>
      <c r="K31" s="115">
        <v>153.69999999999999</v>
      </c>
      <c r="L31" s="115">
        <v>153.6</v>
      </c>
      <c r="M31" s="115">
        <v>153.5</v>
      </c>
      <c r="N31" s="115">
        <v>152.4</v>
      </c>
    </row>
    <row r="32" spans="1:14">
      <c r="A32" s="112">
        <v>1994</v>
      </c>
      <c r="B32" s="113">
        <v>146.19999999999999</v>
      </c>
      <c r="C32" s="113">
        <v>146.69999999999999</v>
      </c>
      <c r="D32" s="113">
        <v>147.19999999999999</v>
      </c>
      <c r="E32" s="113">
        <v>147.4</v>
      </c>
      <c r="F32" s="113">
        <v>147.5</v>
      </c>
      <c r="G32" s="113">
        <v>148</v>
      </c>
      <c r="H32" s="113">
        <v>148.4</v>
      </c>
      <c r="I32" s="113">
        <v>149</v>
      </c>
      <c r="J32" s="113">
        <v>149.4</v>
      </c>
      <c r="K32" s="113">
        <v>149.5</v>
      </c>
      <c r="L32" s="113">
        <v>149.69999999999999</v>
      </c>
      <c r="M32" s="113">
        <v>149.69999999999999</v>
      </c>
      <c r="N32" s="113">
        <v>148.19999999999999</v>
      </c>
    </row>
    <row r="33" spans="1:14">
      <c r="A33" s="114">
        <v>1993</v>
      </c>
      <c r="B33" s="115">
        <v>142.6</v>
      </c>
      <c r="C33" s="115">
        <v>143.1</v>
      </c>
      <c r="D33" s="115">
        <v>143.6</v>
      </c>
      <c r="E33" s="115">
        <v>144</v>
      </c>
      <c r="F33" s="115">
        <v>144.19999999999999</v>
      </c>
      <c r="G33" s="115">
        <v>144.4</v>
      </c>
      <c r="H33" s="115">
        <v>144.4</v>
      </c>
      <c r="I33" s="115">
        <v>144.80000000000001</v>
      </c>
      <c r="J33" s="115">
        <v>145.1</v>
      </c>
      <c r="K33" s="115">
        <v>145.69999999999999</v>
      </c>
      <c r="L33" s="115">
        <v>145.80000000000001</v>
      </c>
      <c r="M33" s="115">
        <v>145.80000000000001</v>
      </c>
      <c r="N33" s="115">
        <v>144.5</v>
      </c>
    </row>
    <row r="34" spans="1:14">
      <c r="A34" s="112">
        <v>1992</v>
      </c>
      <c r="B34" s="113">
        <v>138.1</v>
      </c>
      <c r="C34" s="113">
        <v>138.6</v>
      </c>
      <c r="D34" s="113">
        <v>139.30000000000001</v>
      </c>
      <c r="E34" s="113">
        <v>139.5</v>
      </c>
      <c r="F34" s="113">
        <v>139.69999999999999</v>
      </c>
      <c r="G34" s="113">
        <v>140.19999999999999</v>
      </c>
      <c r="H34" s="113">
        <v>140.5</v>
      </c>
      <c r="I34" s="113">
        <v>140.9</v>
      </c>
      <c r="J34" s="113">
        <v>141.30000000000001</v>
      </c>
      <c r="K34" s="113">
        <v>141.80000000000001</v>
      </c>
      <c r="L34" s="113">
        <v>142</v>
      </c>
      <c r="M34" s="113">
        <v>141.9</v>
      </c>
      <c r="N34" s="113">
        <v>140.30000000000001</v>
      </c>
    </row>
    <row r="35" spans="1:14">
      <c r="A35" s="114">
        <v>1991</v>
      </c>
      <c r="B35" s="115">
        <v>134.6</v>
      </c>
      <c r="C35" s="115">
        <v>134.80000000000001</v>
      </c>
      <c r="D35" s="115">
        <v>135</v>
      </c>
      <c r="E35" s="115">
        <v>135.19999999999999</v>
      </c>
      <c r="F35" s="115">
        <v>135.6</v>
      </c>
      <c r="G35" s="115">
        <v>136</v>
      </c>
      <c r="H35" s="115">
        <v>136.19999999999999</v>
      </c>
      <c r="I35" s="115">
        <v>136.6</v>
      </c>
      <c r="J35" s="115">
        <v>137.19999999999999</v>
      </c>
      <c r="K35" s="115">
        <v>137.4</v>
      </c>
      <c r="L35" s="115">
        <v>137.80000000000001</v>
      </c>
      <c r="M35" s="115">
        <v>137.9</v>
      </c>
      <c r="N35" s="115">
        <v>136.19999999999999</v>
      </c>
    </row>
    <row r="36" spans="1:14">
      <c r="A36" s="112">
        <v>1990</v>
      </c>
      <c r="B36" s="113">
        <v>127.4</v>
      </c>
      <c r="C36" s="113">
        <v>128</v>
      </c>
      <c r="D36" s="113">
        <v>128.69999999999999</v>
      </c>
      <c r="E36" s="113">
        <v>128.9</v>
      </c>
      <c r="F36" s="113">
        <v>129.19999999999999</v>
      </c>
      <c r="G36" s="113">
        <v>129.9</v>
      </c>
      <c r="H36" s="113">
        <v>130.4</v>
      </c>
      <c r="I36" s="113">
        <v>131.6</v>
      </c>
      <c r="J36" s="113">
        <v>132.69999999999999</v>
      </c>
      <c r="K36" s="113">
        <v>133.5</v>
      </c>
      <c r="L36" s="113">
        <v>133.80000000000001</v>
      </c>
      <c r="M36" s="113">
        <v>133.80000000000001</v>
      </c>
      <c r="N36" s="113">
        <v>130.69999999999999</v>
      </c>
    </row>
    <row r="37" spans="1:14">
      <c r="A37" s="114">
        <v>1989</v>
      </c>
      <c r="B37" s="115">
        <v>121.1</v>
      </c>
      <c r="C37" s="115">
        <v>121.6</v>
      </c>
      <c r="D37" s="115">
        <v>122.3</v>
      </c>
      <c r="E37" s="115">
        <v>123.1</v>
      </c>
      <c r="F37" s="115">
        <v>123.8</v>
      </c>
      <c r="G37" s="115">
        <v>124.1</v>
      </c>
      <c r="H37" s="115">
        <v>124.4</v>
      </c>
      <c r="I37" s="115">
        <v>124.6</v>
      </c>
      <c r="J37" s="115">
        <v>125</v>
      </c>
      <c r="K37" s="115">
        <v>125.6</v>
      </c>
      <c r="L37" s="115">
        <v>125.9</v>
      </c>
      <c r="M37" s="115">
        <v>126.1</v>
      </c>
      <c r="N37" s="115">
        <v>124</v>
      </c>
    </row>
    <row r="38" spans="1:14">
      <c r="A38" s="112">
        <v>1988</v>
      </c>
      <c r="B38" s="113">
        <v>115.7</v>
      </c>
      <c r="C38" s="113">
        <v>116</v>
      </c>
      <c r="D38" s="113">
        <v>116.5</v>
      </c>
      <c r="E38" s="113">
        <v>117.1</v>
      </c>
      <c r="F38" s="113">
        <v>117.5</v>
      </c>
      <c r="G38" s="113">
        <v>118</v>
      </c>
      <c r="H38" s="113">
        <v>118.5</v>
      </c>
      <c r="I38" s="113">
        <v>119</v>
      </c>
      <c r="J38" s="113">
        <v>119.8</v>
      </c>
      <c r="K38" s="113">
        <v>120.2</v>
      </c>
      <c r="L38" s="113">
        <v>120.3</v>
      </c>
      <c r="M38" s="113">
        <v>120.5</v>
      </c>
      <c r="N38" s="113">
        <v>118.3</v>
      </c>
    </row>
    <row r="39" spans="1:14">
      <c r="A39" s="114">
        <v>1987</v>
      </c>
      <c r="B39" s="115">
        <v>111.2</v>
      </c>
      <c r="C39" s="115">
        <v>111.6</v>
      </c>
      <c r="D39" s="115">
        <v>112.1</v>
      </c>
      <c r="E39" s="115">
        <v>112.7</v>
      </c>
      <c r="F39" s="115">
        <v>113.1</v>
      </c>
      <c r="G39" s="115">
        <v>113.5</v>
      </c>
      <c r="H39" s="115">
        <v>113.8</v>
      </c>
      <c r="I39" s="115">
        <v>114.4</v>
      </c>
      <c r="J39" s="115">
        <v>115</v>
      </c>
      <c r="K39" s="115">
        <v>115.3</v>
      </c>
      <c r="L39" s="115">
        <v>115.4</v>
      </c>
      <c r="M39" s="115">
        <v>115.4</v>
      </c>
      <c r="N39" s="115">
        <v>113.6</v>
      </c>
    </row>
    <row r="40" spans="1:14">
      <c r="A40" s="112">
        <v>1986</v>
      </c>
      <c r="B40" s="113">
        <v>109.6</v>
      </c>
      <c r="C40" s="113">
        <v>109.3</v>
      </c>
      <c r="D40" s="113">
        <v>108.8</v>
      </c>
      <c r="E40" s="113">
        <v>108.6</v>
      </c>
      <c r="F40" s="113">
        <v>108.9</v>
      </c>
      <c r="G40" s="113">
        <v>109.5</v>
      </c>
      <c r="H40" s="113">
        <v>109.5</v>
      </c>
      <c r="I40" s="113">
        <v>109.7</v>
      </c>
      <c r="J40" s="113">
        <v>110.2</v>
      </c>
      <c r="K40" s="113">
        <v>110.3</v>
      </c>
      <c r="L40" s="113">
        <v>110.4</v>
      </c>
      <c r="M40" s="113">
        <v>110.5</v>
      </c>
      <c r="N40" s="113">
        <v>109.6</v>
      </c>
    </row>
    <row r="41" spans="1:14">
      <c r="A41" s="114">
        <v>1985</v>
      </c>
      <c r="B41" s="115">
        <v>105.5</v>
      </c>
      <c r="C41" s="115">
        <v>106</v>
      </c>
      <c r="D41" s="115">
        <v>106.4</v>
      </c>
      <c r="E41" s="115">
        <v>106.9</v>
      </c>
      <c r="F41" s="115">
        <v>107.3</v>
      </c>
      <c r="G41" s="115">
        <v>107.6</v>
      </c>
      <c r="H41" s="115">
        <v>107.8</v>
      </c>
      <c r="I41" s="115">
        <v>108</v>
      </c>
      <c r="J41" s="115">
        <v>108.3</v>
      </c>
      <c r="K41" s="115">
        <v>108.7</v>
      </c>
      <c r="L41" s="115">
        <v>109</v>
      </c>
      <c r="M41" s="115">
        <v>109.3</v>
      </c>
      <c r="N41" s="115">
        <v>107.6</v>
      </c>
    </row>
    <row r="42" spans="1:14">
      <c r="A42" s="112">
        <v>1984</v>
      </c>
      <c r="B42" s="113">
        <v>101.9</v>
      </c>
      <c r="C42" s="113">
        <v>102.4</v>
      </c>
      <c r="D42" s="113">
        <v>102.6</v>
      </c>
      <c r="E42" s="113">
        <v>103.1</v>
      </c>
      <c r="F42" s="113">
        <v>103.4</v>
      </c>
      <c r="G42" s="113">
        <v>103.7</v>
      </c>
      <c r="H42" s="113">
        <v>104.1</v>
      </c>
      <c r="I42" s="113">
        <v>104.5</v>
      </c>
      <c r="J42" s="113">
        <v>105</v>
      </c>
      <c r="K42" s="113">
        <v>105.3</v>
      </c>
      <c r="L42" s="113">
        <v>105.3</v>
      </c>
      <c r="M42" s="113">
        <v>105.3</v>
      </c>
      <c r="N42" s="113">
        <v>103.9</v>
      </c>
    </row>
    <row r="43" spans="1:14">
      <c r="A43" s="114">
        <v>1983</v>
      </c>
      <c r="B43" s="115">
        <v>97.8</v>
      </c>
      <c r="C43" s="115">
        <v>97.9</v>
      </c>
      <c r="D43" s="115">
        <v>97.9</v>
      </c>
      <c r="E43" s="115">
        <v>98.6</v>
      </c>
      <c r="F43" s="115">
        <v>99.2</v>
      </c>
      <c r="G43" s="115">
        <v>99.5</v>
      </c>
      <c r="H43" s="115">
        <v>99.9</v>
      </c>
      <c r="I43" s="115">
        <v>100.2</v>
      </c>
      <c r="J43" s="115">
        <v>100.7</v>
      </c>
      <c r="K43" s="115">
        <v>101</v>
      </c>
      <c r="L43" s="115">
        <v>101.2</v>
      </c>
      <c r="M43" s="115">
        <v>101.3</v>
      </c>
      <c r="N43" s="115">
        <v>99.6</v>
      </c>
    </row>
    <row r="44" spans="1:14">
      <c r="A44" s="112">
        <v>1982</v>
      </c>
      <c r="B44" s="113">
        <v>94.3</v>
      </c>
      <c r="C44" s="113">
        <v>94.6</v>
      </c>
      <c r="D44" s="113">
        <v>94.5</v>
      </c>
      <c r="E44" s="113">
        <v>94.9</v>
      </c>
      <c r="F44" s="113">
        <v>95.8</v>
      </c>
      <c r="G44" s="113">
        <v>97</v>
      </c>
      <c r="H44" s="113">
        <v>97.5</v>
      </c>
      <c r="I44" s="113">
        <v>97.7</v>
      </c>
      <c r="J44" s="113">
        <v>97.9</v>
      </c>
      <c r="K44" s="113">
        <v>98.2</v>
      </c>
      <c r="L44" s="113">
        <v>98</v>
      </c>
      <c r="M44" s="113">
        <v>97.6</v>
      </c>
      <c r="N44" s="113">
        <v>96.5</v>
      </c>
    </row>
    <row r="45" spans="1:14">
      <c r="A45" s="114">
        <v>1981</v>
      </c>
      <c r="B45" s="115">
        <v>87</v>
      </c>
      <c r="C45" s="115">
        <v>87.9</v>
      </c>
      <c r="D45" s="115">
        <v>88.5</v>
      </c>
      <c r="E45" s="115">
        <v>89.1</v>
      </c>
      <c r="F45" s="115">
        <v>89.8</v>
      </c>
      <c r="G45" s="115">
        <v>90.6</v>
      </c>
      <c r="H45" s="115">
        <v>91.6</v>
      </c>
      <c r="I45" s="115">
        <v>92.3</v>
      </c>
      <c r="J45" s="115">
        <v>93.2</v>
      </c>
      <c r="K45" s="115">
        <v>93.4</v>
      </c>
      <c r="L45" s="115">
        <v>93.7</v>
      </c>
      <c r="M45" s="115">
        <v>94</v>
      </c>
      <c r="N45" s="115">
        <v>90.9</v>
      </c>
    </row>
    <row r="46" spans="1:14">
      <c r="A46" s="112">
        <v>1980</v>
      </c>
      <c r="B46" s="113">
        <v>77.8</v>
      </c>
      <c r="C46" s="113">
        <v>78.900000000000006</v>
      </c>
      <c r="D46" s="113">
        <v>80.099999999999994</v>
      </c>
      <c r="E46" s="113">
        <v>81</v>
      </c>
      <c r="F46" s="113">
        <v>81.8</v>
      </c>
      <c r="G46" s="113">
        <v>82.7</v>
      </c>
      <c r="H46" s="113">
        <v>82.7</v>
      </c>
      <c r="I46" s="113">
        <v>83.3</v>
      </c>
      <c r="J46" s="113">
        <v>84</v>
      </c>
      <c r="K46" s="113">
        <v>84.8</v>
      </c>
      <c r="L46" s="113">
        <v>85.5</v>
      </c>
      <c r="M46" s="113">
        <v>86.3</v>
      </c>
      <c r="N46" s="113">
        <v>82.4</v>
      </c>
    </row>
    <row r="47" spans="1:14">
      <c r="A47" s="114">
        <v>1979</v>
      </c>
      <c r="B47" s="115">
        <v>68.3</v>
      </c>
      <c r="C47" s="115">
        <v>69.099999999999994</v>
      </c>
      <c r="D47" s="115">
        <v>69.8</v>
      </c>
      <c r="E47" s="115">
        <v>70.599999999999994</v>
      </c>
      <c r="F47" s="115">
        <v>71.5</v>
      </c>
      <c r="G47" s="115">
        <v>72.3</v>
      </c>
      <c r="H47" s="115">
        <v>73.099999999999994</v>
      </c>
      <c r="I47" s="115">
        <v>73.8</v>
      </c>
      <c r="J47" s="115">
        <v>74.599999999999994</v>
      </c>
      <c r="K47" s="115">
        <v>75.2</v>
      </c>
      <c r="L47" s="115">
        <v>75.900000000000006</v>
      </c>
      <c r="M47" s="115">
        <v>76.7</v>
      </c>
      <c r="N47" s="115">
        <v>72.599999999999994</v>
      </c>
    </row>
    <row r="48" spans="1:14">
      <c r="A48" s="112">
        <v>1978</v>
      </c>
      <c r="B48" s="113">
        <v>62.5</v>
      </c>
      <c r="C48" s="113">
        <v>62.9</v>
      </c>
      <c r="D48" s="113">
        <v>63.4</v>
      </c>
      <c r="E48" s="113">
        <v>63.9</v>
      </c>
      <c r="F48" s="113">
        <v>64.5</v>
      </c>
      <c r="G48" s="113">
        <v>65.2</v>
      </c>
      <c r="H48" s="113">
        <v>65.7</v>
      </c>
      <c r="I48" s="113">
        <v>66</v>
      </c>
      <c r="J48" s="113">
        <v>66.5</v>
      </c>
      <c r="K48" s="113">
        <v>67.099999999999994</v>
      </c>
      <c r="L48" s="113">
        <v>67.400000000000006</v>
      </c>
      <c r="M48" s="113">
        <v>67.7</v>
      </c>
      <c r="N48" s="113">
        <v>65.2</v>
      </c>
    </row>
    <row r="49" spans="1:14">
      <c r="A49" s="114">
        <v>1977</v>
      </c>
      <c r="B49" s="115">
        <v>58.5</v>
      </c>
      <c r="C49" s="115">
        <v>59.1</v>
      </c>
      <c r="D49" s="115">
        <v>59.5</v>
      </c>
      <c r="E49" s="115">
        <v>60</v>
      </c>
      <c r="F49" s="115">
        <v>60.3</v>
      </c>
      <c r="G49" s="115">
        <v>60.7</v>
      </c>
      <c r="H49" s="115">
        <v>61</v>
      </c>
      <c r="I49" s="115">
        <v>61.2</v>
      </c>
      <c r="J49" s="115">
        <v>61.4</v>
      </c>
      <c r="K49" s="115">
        <v>61.6</v>
      </c>
      <c r="L49" s="115">
        <v>61.9</v>
      </c>
      <c r="M49" s="115">
        <v>62.1</v>
      </c>
      <c r="N49" s="115">
        <v>60.6</v>
      </c>
    </row>
    <row r="50" spans="1:14">
      <c r="A50" s="112">
        <v>1976</v>
      </c>
      <c r="B50" s="113">
        <v>55.6</v>
      </c>
      <c r="C50" s="113">
        <v>55.8</v>
      </c>
      <c r="D50" s="113">
        <v>55.9</v>
      </c>
      <c r="E50" s="113">
        <v>56.1</v>
      </c>
      <c r="F50" s="113">
        <v>56.5</v>
      </c>
      <c r="G50" s="113">
        <v>56.8</v>
      </c>
      <c r="H50" s="113">
        <v>57.1</v>
      </c>
      <c r="I50" s="113">
        <v>57.4</v>
      </c>
      <c r="J50" s="113">
        <v>57.6</v>
      </c>
      <c r="K50" s="113">
        <v>57.9</v>
      </c>
      <c r="L50" s="113">
        <v>58</v>
      </c>
      <c r="M50" s="113">
        <v>58.2</v>
      </c>
      <c r="N50" s="113">
        <v>56.9</v>
      </c>
    </row>
    <row r="51" spans="1:14">
      <c r="A51" s="114">
        <v>1975</v>
      </c>
      <c r="B51" s="115">
        <v>52.1</v>
      </c>
      <c r="C51" s="115">
        <v>52.5</v>
      </c>
      <c r="D51" s="115">
        <v>52.7</v>
      </c>
      <c r="E51" s="115">
        <v>52.9</v>
      </c>
      <c r="F51" s="115">
        <v>53.2</v>
      </c>
      <c r="G51" s="115">
        <v>53.6</v>
      </c>
      <c r="H51" s="115">
        <v>54.2</v>
      </c>
      <c r="I51" s="115">
        <v>54.3</v>
      </c>
      <c r="J51" s="115">
        <v>54.6</v>
      </c>
      <c r="K51" s="115">
        <v>54.9</v>
      </c>
      <c r="L51" s="115">
        <v>55.3</v>
      </c>
      <c r="M51" s="115">
        <v>55.5</v>
      </c>
      <c r="N51" s="115">
        <v>53.8</v>
      </c>
    </row>
    <row r="52" spans="1:14">
      <c r="A52" s="112">
        <v>1974</v>
      </c>
      <c r="B52" s="113">
        <v>46.6</v>
      </c>
      <c r="C52" s="113">
        <v>47.2</v>
      </c>
      <c r="D52" s="113">
        <v>47.8</v>
      </c>
      <c r="E52" s="113">
        <v>48</v>
      </c>
      <c r="F52" s="113">
        <v>48.6</v>
      </c>
      <c r="G52" s="113">
        <v>49</v>
      </c>
      <c r="H52" s="113">
        <v>49.4</v>
      </c>
      <c r="I52" s="113">
        <v>50</v>
      </c>
      <c r="J52" s="113">
        <v>50.6</v>
      </c>
      <c r="K52" s="113">
        <v>51.1</v>
      </c>
      <c r="L52" s="113">
        <v>51.5</v>
      </c>
      <c r="M52" s="113">
        <v>51.9</v>
      </c>
      <c r="N52" s="113">
        <v>49.3</v>
      </c>
    </row>
    <row r="53" spans="1:14">
      <c r="A53" s="114">
        <v>1973</v>
      </c>
      <c r="B53" s="115">
        <v>42.6</v>
      </c>
      <c r="C53" s="115">
        <v>42.9</v>
      </c>
      <c r="D53" s="115">
        <v>43.3</v>
      </c>
      <c r="E53" s="115">
        <v>43.6</v>
      </c>
      <c r="F53" s="115">
        <v>43.9</v>
      </c>
      <c r="G53" s="115">
        <v>44.2</v>
      </c>
      <c r="H53" s="115">
        <v>44.3</v>
      </c>
      <c r="I53" s="115">
        <v>45.1</v>
      </c>
      <c r="J53" s="115">
        <v>45.2</v>
      </c>
      <c r="K53" s="115">
        <v>45.6</v>
      </c>
      <c r="L53" s="115">
        <v>45.9</v>
      </c>
      <c r="M53" s="115">
        <v>46.2</v>
      </c>
      <c r="N53" s="115">
        <v>44.4</v>
      </c>
    </row>
    <row r="54" spans="1:14">
      <c r="A54" s="112">
        <v>1972</v>
      </c>
      <c r="B54" s="113">
        <v>41.1</v>
      </c>
      <c r="C54" s="113">
        <v>41.3</v>
      </c>
      <c r="D54" s="113">
        <v>41.4</v>
      </c>
      <c r="E54" s="113">
        <v>41.5</v>
      </c>
      <c r="F54" s="113">
        <v>41.6</v>
      </c>
      <c r="G54" s="113">
        <v>41.7</v>
      </c>
      <c r="H54" s="113">
        <v>41.9</v>
      </c>
      <c r="I54" s="113">
        <v>42</v>
      </c>
      <c r="J54" s="113">
        <v>42.1</v>
      </c>
      <c r="K54" s="113">
        <v>42.3</v>
      </c>
      <c r="L54" s="113">
        <v>42.4</v>
      </c>
      <c r="M54" s="113">
        <v>42.5</v>
      </c>
      <c r="N54" s="113">
        <v>41.8</v>
      </c>
    </row>
    <row r="55" spans="1:14">
      <c r="A55" s="114">
        <v>1971</v>
      </c>
      <c r="B55" s="115">
        <v>39.799999999999997</v>
      </c>
      <c r="C55" s="115">
        <v>39.9</v>
      </c>
      <c r="D55" s="115">
        <v>40</v>
      </c>
      <c r="E55" s="115">
        <v>40.1</v>
      </c>
      <c r="F55" s="115">
        <v>40.299999999999997</v>
      </c>
      <c r="G55" s="115">
        <v>40.6</v>
      </c>
      <c r="H55" s="115">
        <v>40.700000000000003</v>
      </c>
      <c r="I55" s="115">
        <v>40.799999999999997</v>
      </c>
      <c r="J55" s="115">
        <v>40.799999999999997</v>
      </c>
      <c r="K55" s="115">
        <v>40.9</v>
      </c>
      <c r="L55" s="115">
        <v>40.9</v>
      </c>
      <c r="M55" s="115">
        <v>41.1</v>
      </c>
      <c r="N55" s="115">
        <v>40.5</v>
      </c>
    </row>
    <row r="56" spans="1:14">
      <c r="A56" s="112">
        <v>1970</v>
      </c>
      <c r="B56" s="113">
        <v>37.799999999999997</v>
      </c>
      <c r="C56" s="113">
        <v>38</v>
      </c>
      <c r="D56" s="113">
        <v>38.200000000000003</v>
      </c>
      <c r="E56" s="113">
        <v>38.5</v>
      </c>
      <c r="F56" s="113">
        <v>38.6</v>
      </c>
      <c r="G56" s="113">
        <v>38.799999999999997</v>
      </c>
      <c r="H56" s="113">
        <v>39</v>
      </c>
      <c r="I56" s="113">
        <v>39</v>
      </c>
      <c r="J56" s="113">
        <v>39.200000000000003</v>
      </c>
      <c r="K56" s="113">
        <v>39.4</v>
      </c>
      <c r="L56" s="113">
        <v>39.6</v>
      </c>
      <c r="M56" s="113">
        <v>39.799999999999997</v>
      </c>
      <c r="N56" s="113">
        <v>38.799999999999997</v>
      </c>
    </row>
    <row r="57" spans="1:14">
      <c r="A57" s="114">
        <v>1969</v>
      </c>
      <c r="B57" s="115">
        <v>35.6</v>
      </c>
      <c r="C57" s="115">
        <v>35.799999999999997</v>
      </c>
      <c r="D57" s="115">
        <v>36.1</v>
      </c>
      <c r="E57" s="115">
        <v>36.299999999999997</v>
      </c>
      <c r="F57" s="115">
        <v>36.4</v>
      </c>
      <c r="G57" s="115">
        <v>36.6</v>
      </c>
      <c r="H57" s="115">
        <v>36.799999999999997</v>
      </c>
      <c r="I57" s="115">
        <v>37</v>
      </c>
      <c r="J57" s="115">
        <v>37.1</v>
      </c>
      <c r="K57" s="115">
        <v>37.299999999999997</v>
      </c>
      <c r="L57" s="115">
        <v>37.5</v>
      </c>
      <c r="M57" s="115">
        <v>37.700000000000003</v>
      </c>
      <c r="N57" s="115">
        <v>36.700000000000003</v>
      </c>
    </row>
    <row r="58" spans="1:14">
      <c r="A58" s="112">
        <v>1968</v>
      </c>
      <c r="B58" s="113">
        <v>34.1</v>
      </c>
      <c r="C58" s="113">
        <v>34.200000000000003</v>
      </c>
      <c r="D58" s="113">
        <v>34.299999999999997</v>
      </c>
      <c r="E58" s="113">
        <v>34.4</v>
      </c>
      <c r="F58" s="113">
        <v>34.5</v>
      </c>
      <c r="G58" s="113">
        <v>34.700000000000003</v>
      </c>
      <c r="H58" s="113">
        <v>34.9</v>
      </c>
      <c r="I58" s="113">
        <v>35</v>
      </c>
      <c r="J58" s="113">
        <v>35.1</v>
      </c>
      <c r="K58" s="113">
        <v>35.299999999999997</v>
      </c>
      <c r="L58" s="113">
        <v>35.4</v>
      </c>
      <c r="M58" s="113">
        <v>35.5</v>
      </c>
      <c r="N58" s="113">
        <v>34.799999999999997</v>
      </c>
    </row>
    <row r="59" spans="1:14">
      <c r="A59" s="114">
        <v>1967</v>
      </c>
      <c r="B59" s="115">
        <v>32.9</v>
      </c>
      <c r="C59" s="115">
        <v>32.9</v>
      </c>
      <c r="D59" s="115">
        <v>33</v>
      </c>
      <c r="E59" s="115">
        <v>33.1</v>
      </c>
      <c r="F59" s="115">
        <v>33.200000000000003</v>
      </c>
      <c r="G59" s="115">
        <v>33.299999999999997</v>
      </c>
      <c r="H59" s="115">
        <v>33.4</v>
      </c>
      <c r="I59" s="115">
        <v>33.5</v>
      </c>
      <c r="J59" s="115">
        <v>33.6</v>
      </c>
      <c r="K59" s="115">
        <v>33.700000000000003</v>
      </c>
      <c r="L59" s="115">
        <v>33.799999999999997</v>
      </c>
      <c r="M59" s="115">
        <v>33.9</v>
      </c>
      <c r="N59" s="115">
        <v>33.4</v>
      </c>
    </row>
    <row r="60" spans="1:14">
      <c r="A60" s="112">
        <v>1966</v>
      </c>
      <c r="B60" s="113">
        <v>31.8</v>
      </c>
      <c r="C60" s="113">
        <v>32</v>
      </c>
      <c r="D60" s="113">
        <v>32.1</v>
      </c>
      <c r="E60" s="113">
        <v>32.299999999999997</v>
      </c>
      <c r="F60" s="113">
        <v>32.299999999999997</v>
      </c>
      <c r="G60" s="113">
        <v>32.4</v>
      </c>
      <c r="H60" s="113">
        <v>32.5</v>
      </c>
      <c r="I60" s="113">
        <v>32.700000000000003</v>
      </c>
      <c r="J60" s="113">
        <v>32.700000000000003</v>
      </c>
      <c r="K60" s="113">
        <v>32.9</v>
      </c>
      <c r="L60" s="113">
        <v>32.9</v>
      </c>
      <c r="M60" s="113">
        <v>32.9</v>
      </c>
      <c r="N60" s="113">
        <v>32.4</v>
      </c>
    </row>
    <row r="61" spans="1:14">
      <c r="A61" s="114">
        <v>1965</v>
      </c>
      <c r="B61" s="115">
        <v>31.2</v>
      </c>
      <c r="C61" s="115">
        <v>31.2</v>
      </c>
      <c r="D61" s="115">
        <v>31.3</v>
      </c>
      <c r="E61" s="115">
        <v>31.4</v>
      </c>
      <c r="F61" s="115">
        <v>31.4</v>
      </c>
      <c r="G61" s="115">
        <v>31.6</v>
      </c>
      <c r="H61" s="115">
        <v>31.6</v>
      </c>
      <c r="I61" s="115">
        <v>31.6</v>
      </c>
      <c r="J61" s="115">
        <v>31.6</v>
      </c>
      <c r="K61" s="115">
        <v>31.7</v>
      </c>
      <c r="L61" s="115">
        <v>31.7</v>
      </c>
      <c r="M61" s="115">
        <v>31.8</v>
      </c>
      <c r="N61" s="115">
        <v>31.5</v>
      </c>
    </row>
    <row r="62" spans="1:14">
      <c r="A62" s="112">
        <v>1964</v>
      </c>
      <c r="B62" s="113">
        <v>30.9</v>
      </c>
      <c r="C62" s="113">
        <v>30.9</v>
      </c>
      <c r="D62" s="113">
        <v>30.9</v>
      </c>
      <c r="E62" s="113">
        <v>30.9</v>
      </c>
      <c r="F62" s="113">
        <v>30.9</v>
      </c>
      <c r="G62" s="113">
        <v>31</v>
      </c>
      <c r="H62" s="113">
        <v>31.1</v>
      </c>
      <c r="I62" s="113">
        <v>31</v>
      </c>
      <c r="J62" s="113">
        <v>31.1</v>
      </c>
      <c r="K62" s="113">
        <v>31.1</v>
      </c>
      <c r="L62" s="113">
        <v>31.2</v>
      </c>
      <c r="M62" s="113">
        <v>31.2</v>
      </c>
      <c r="N62" s="113">
        <v>31</v>
      </c>
    </row>
    <row r="63" spans="1:14">
      <c r="A63" s="114">
        <v>1963</v>
      </c>
      <c r="B63" s="115">
        <v>30.4</v>
      </c>
      <c r="C63" s="115">
        <v>30.4</v>
      </c>
      <c r="D63" s="115">
        <v>30.5</v>
      </c>
      <c r="E63" s="115">
        <v>30.5</v>
      </c>
      <c r="F63" s="115">
        <v>30.5</v>
      </c>
      <c r="G63" s="115">
        <v>30.6</v>
      </c>
      <c r="H63" s="115">
        <v>30.7</v>
      </c>
      <c r="I63" s="115">
        <v>30.7</v>
      </c>
      <c r="J63" s="115">
        <v>30.7</v>
      </c>
      <c r="K63" s="115">
        <v>30.8</v>
      </c>
      <c r="L63" s="115">
        <v>30.8</v>
      </c>
      <c r="M63" s="115">
        <v>30.9</v>
      </c>
      <c r="N63" s="115">
        <v>30.6</v>
      </c>
    </row>
    <row r="64" spans="1:14">
      <c r="A64" s="112">
        <v>1962</v>
      </c>
      <c r="B64" s="113">
        <v>30</v>
      </c>
      <c r="C64" s="113">
        <v>30.1</v>
      </c>
      <c r="D64" s="113">
        <v>30.1</v>
      </c>
      <c r="E64" s="113">
        <v>30.2</v>
      </c>
      <c r="F64" s="113">
        <v>30.2</v>
      </c>
      <c r="G64" s="113">
        <v>30.2</v>
      </c>
      <c r="H64" s="113">
        <v>30.3</v>
      </c>
      <c r="I64" s="113">
        <v>30.3</v>
      </c>
      <c r="J64" s="113">
        <v>30.4</v>
      </c>
      <c r="K64" s="113">
        <v>30.4</v>
      </c>
      <c r="L64" s="113">
        <v>30.4</v>
      </c>
      <c r="M64" s="113">
        <v>30.4</v>
      </c>
      <c r="N64" s="113">
        <v>30.2</v>
      </c>
    </row>
    <row r="65" spans="1:14">
      <c r="A65" s="114">
        <v>1961</v>
      </c>
      <c r="B65" s="115">
        <v>29.8</v>
      </c>
      <c r="C65" s="115">
        <v>29.8</v>
      </c>
      <c r="D65" s="115">
        <v>29.8</v>
      </c>
      <c r="E65" s="115">
        <v>29.8</v>
      </c>
      <c r="F65" s="115">
        <v>29.8</v>
      </c>
      <c r="G65" s="115">
        <v>29.8</v>
      </c>
      <c r="H65" s="115">
        <v>30</v>
      </c>
      <c r="I65" s="115">
        <v>29.9</v>
      </c>
      <c r="J65" s="115">
        <v>30</v>
      </c>
      <c r="K65" s="115">
        <v>30</v>
      </c>
      <c r="L65" s="115">
        <v>30</v>
      </c>
      <c r="M65" s="115">
        <v>30</v>
      </c>
      <c r="N65" s="115">
        <v>29.9</v>
      </c>
    </row>
    <row r="66" spans="1:14">
      <c r="A66" s="112">
        <v>1960</v>
      </c>
      <c r="B66" s="113">
        <v>29.3</v>
      </c>
      <c r="C66" s="113">
        <v>29.4</v>
      </c>
      <c r="D66" s="113">
        <v>29.4</v>
      </c>
      <c r="E66" s="113">
        <v>29.5</v>
      </c>
      <c r="F66" s="113">
        <v>29.5</v>
      </c>
      <c r="G66" s="113">
        <v>29.6</v>
      </c>
      <c r="H66" s="113">
        <v>29.6</v>
      </c>
      <c r="I66" s="113">
        <v>29.6</v>
      </c>
      <c r="J66" s="113">
        <v>29.6</v>
      </c>
      <c r="K66" s="113">
        <v>29.8</v>
      </c>
      <c r="L66" s="113">
        <v>29.8</v>
      </c>
      <c r="M66" s="113">
        <v>29.8</v>
      </c>
      <c r="N66" s="113">
        <v>29.6</v>
      </c>
    </row>
    <row r="67" spans="1:14">
      <c r="A67" s="114">
        <v>1959</v>
      </c>
      <c r="B67" s="115">
        <v>29</v>
      </c>
      <c r="C67" s="115">
        <v>28.9</v>
      </c>
      <c r="D67" s="115">
        <v>28.9</v>
      </c>
      <c r="E67" s="115">
        <v>29</v>
      </c>
      <c r="F67" s="115">
        <v>29</v>
      </c>
      <c r="G67" s="115">
        <v>29.1</v>
      </c>
      <c r="H67" s="115">
        <v>29.2</v>
      </c>
      <c r="I67" s="115">
        <v>29.2</v>
      </c>
      <c r="J67" s="115">
        <v>29.3</v>
      </c>
      <c r="K67" s="115">
        <v>29.4</v>
      </c>
      <c r="L67" s="115">
        <v>29.4</v>
      </c>
      <c r="M67" s="115">
        <v>29.4</v>
      </c>
      <c r="N67" s="115">
        <v>29.1</v>
      </c>
    </row>
    <row r="68" spans="1:14">
      <c r="A68" s="112">
        <v>1958</v>
      </c>
      <c r="B68" s="113">
        <v>28.6</v>
      </c>
      <c r="C68" s="113">
        <v>28.6</v>
      </c>
      <c r="D68" s="113">
        <v>28.8</v>
      </c>
      <c r="E68" s="113">
        <v>28.9</v>
      </c>
      <c r="F68" s="113">
        <v>28.9</v>
      </c>
      <c r="G68" s="113">
        <v>28.9</v>
      </c>
      <c r="H68" s="113">
        <v>29</v>
      </c>
      <c r="I68" s="113">
        <v>28.9</v>
      </c>
      <c r="J68" s="113">
        <v>28.9</v>
      </c>
      <c r="K68" s="113">
        <v>28.9</v>
      </c>
      <c r="L68" s="113">
        <v>29</v>
      </c>
      <c r="M68" s="113">
        <v>28.9</v>
      </c>
      <c r="N68" s="113">
        <v>28.9</v>
      </c>
    </row>
    <row r="69" spans="1:14">
      <c r="A69" s="114">
        <v>1957</v>
      </c>
      <c r="B69" s="115">
        <v>27.6</v>
      </c>
      <c r="C69" s="115">
        <v>27.7</v>
      </c>
      <c r="D69" s="115">
        <v>27.8</v>
      </c>
      <c r="E69" s="115">
        <v>27.9</v>
      </c>
      <c r="F69" s="115">
        <v>28</v>
      </c>
      <c r="G69" s="115">
        <v>28.1</v>
      </c>
      <c r="H69" s="115">
        <v>28.3</v>
      </c>
      <c r="I69" s="115">
        <v>28.3</v>
      </c>
      <c r="J69" s="115">
        <v>28.3</v>
      </c>
      <c r="K69" s="115">
        <v>28.3</v>
      </c>
      <c r="L69" s="115">
        <v>28.4</v>
      </c>
      <c r="M69" s="115">
        <v>28.4</v>
      </c>
      <c r="N69" s="115">
        <v>28.1</v>
      </c>
    </row>
    <row r="70" spans="1:14">
      <c r="A70" s="112">
        <v>1956</v>
      </c>
      <c r="B70" s="113">
        <v>26.8</v>
      </c>
      <c r="C70" s="113">
        <v>26.8</v>
      </c>
      <c r="D70" s="113">
        <v>26.8</v>
      </c>
      <c r="E70" s="113">
        <v>26.9</v>
      </c>
      <c r="F70" s="113">
        <v>27</v>
      </c>
      <c r="G70" s="113">
        <v>27.2</v>
      </c>
      <c r="H70" s="113">
        <v>27.4</v>
      </c>
      <c r="I70" s="113">
        <v>27.3</v>
      </c>
      <c r="J70" s="113">
        <v>27.4</v>
      </c>
      <c r="K70" s="113">
        <v>27.5</v>
      </c>
      <c r="L70" s="113">
        <v>27.5</v>
      </c>
      <c r="M70" s="113">
        <v>27.6</v>
      </c>
      <c r="N70" s="113">
        <v>27.2</v>
      </c>
    </row>
    <row r="71" spans="1:14">
      <c r="A71" s="114">
        <v>1955</v>
      </c>
      <c r="B71" s="115">
        <v>26.7</v>
      </c>
      <c r="C71" s="115">
        <v>26.7</v>
      </c>
      <c r="D71" s="115">
        <v>26.7</v>
      </c>
      <c r="E71" s="115">
        <v>26.7</v>
      </c>
      <c r="F71" s="115">
        <v>26.7</v>
      </c>
      <c r="G71" s="115">
        <v>26.7</v>
      </c>
      <c r="H71" s="115">
        <v>26.8</v>
      </c>
      <c r="I71" s="115">
        <v>26.8</v>
      </c>
      <c r="J71" s="115">
        <v>26.9</v>
      </c>
      <c r="K71" s="115">
        <v>26.9</v>
      </c>
      <c r="L71" s="115">
        <v>26.9</v>
      </c>
      <c r="M71" s="115">
        <v>26.8</v>
      </c>
      <c r="N71" s="115">
        <v>26.8</v>
      </c>
    </row>
    <row r="72" spans="1:14">
      <c r="A72" s="112">
        <v>1954</v>
      </c>
      <c r="B72" s="113">
        <v>26.9</v>
      </c>
      <c r="C72" s="113">
        <v>26.9</v>
      </c>
      <c r="D72" s="113">
        <v>26.9</v>
      </c>
      <c r="E72" s="113">
        <v>26.8</v>
      </c>
      <c r="F72" s="113">
        <v>26.9</v>
      </c>
      <c r="G72" s="113">
        <v>26.9</v>
      </c>
      <c r="H72" s="113">
        <v>26.9</v>
      </c>
      <c r="I72" s="113">
        <v>26.9</v>
      </c>
      <c r="J72" s="113">
        <v>26.8</v>
      </c>
      <c r="K72" s="113">
        <v>26.8</v>
      </c>
      <c r="L72" s="113">
        <v>26.8</v>
      </c>
      <c r="M72" s="113">
        <v>26.7</v>
      </c>
      <c r="N72" s="113">
        <v>26.9</v>
      </c>
    </row>
    <row r="73" spans="1:14">
      <c r="A73" s="114">
        <v>1953</v>
      </c>
      <c r="B73" s="115">
        <v>26.6</v>
      </c>
      <c r="C73" s="115">
        <v>26.5</v>
      </c>
      <c r="D73" s="115">
        <v>26.6</v>
      </c>
      <c r="E73" s="115">
        <v>26.6</v>
      </c>
      <c r="F73" s="115">
        <v>26.7</v>
      </c>
      <c r="G73" s="115">
        <v>26.8</v>
      </c>
      <c r="H73" s="115">
        <v>26.8</v>
      </c>
      <c r="I73" s="115">
        <v>26.9</v>
      </c>
      <c r="J73" s="115">
        <v>26.9</v>
      </c>
      <c r="K73" s="115">
        <v>27</v>
      </c>
      <c r="L73" s="115">
        <v>26.9</v>
      </c>
      <c r="M73" s="115">
        <v>26.9</v>
      </c>
      <c r="N73" s="115">
        <v>26.7</v>
      </c>
    </row>
    <row r="74" spans="1:14">
      <c r="A74" s="112">
        <v>1952</v>
      </c>
      <c r="B74" s="113">
        <v>26.5</v>
      </c>
      <c r="C74" s="113">
        <v>26.3</v>
      </c>
      <c r="D74" s="113">
        <v>26.3</v>
      </c>
      <c r="E74" s="113">
        <v>26.4</v>
      </c>
      <c r="F74" s="113">
        <v>26.4</v>
      </c>
      <c r="G74" s="113">
        <v>26.5</v>
      </c>
      <c r="H74" s="113">
        <v>26.7</v>
      </c>
      <c r="I74" s="113">
        <v>26.7</v>
      </c>
      <c r="J74" s="113">
        <v>26.7</v>
      </c>
      <c r="K74" s="113">
        <v>26.7</v>
      </c>
      <c r="L74" s="113">
        <v>26.7</v>
      </c>
      <c r="M74" s="113">
        <v>26.7</v>
      </c>
      <c r="N74" s="113">
        <v>26.5</v>
      </c>
    </row>
    <row r="75" spans="1:14">
      <c r="A75" s="114">
        <v>1951</v>
      </c>
      <c r="B75" s="115">
        <v>25.4</v>
      </c>
      <c r="C75" s="115">
        <v>25.7</v>
      </c>
      <c r="D75" s="115">
        <v>25.8</v>
      </c>
      <c r="E75" s="115">
        <v>25.8</v>
      </c>
      <c r="F75" s="115">
        <v>25.9</v>
      </c>
      <c r="G75" s="115">
        <v>25.9</v>
      </c>
      <c r="H75" s="115">
        <v>25.9</v>
      </c>
      <c r="I75" s="115">
        <v>25.9</v>
      </c>
      <c r="J75" s="115">
        <v>26.1</v>
      </c>
      <c r="K75" s="115">
        <v>26.2</v>
      </c>
      <c r="L75" s="115">
        <v>26.4</v>
      </c>
      <c r="M75" s="115">
        <v>26.5</v>
      </c>
      <c r="N75" s="115">
        <v>26</v>
      </c>
    </row>
    <row r="76" spans="1:14">
      <c r="A76" s="112">
        <v>1950</v>
      </c>
      <c r="B76" s="113">
        <v>23.5</v>
      </c>
      <c r="C76" s="113">
        <v>23.5</v>
      </c>
      <c r="D76" s="113">
        <v>23.6</v>
      </c>
      <c r="E76" s="113">
        <v>23.6</v>
      </c>
      <c r="F76" s="113">
        <v>23.7</v>
      </c>
      <c r="G76" s="113">
        <v>23.8</v>
      </c>
      <c r="H76" s="113">
        <v>24.1</v>
      </c>
      <c r="I76" s="113">
        <v>24.3</v>
      </c>
      <c r="J76" s="113">
        <v>24.4</v>
      </c>
      <c r="K76" s="113">
        <v>24.6</v>
      </c>
      <c r="L76" s="113">
        <v>24.7</v>
      </c>
      <c r="M76" s="113">
        <v>25</v>
      </c>
      <c r="N76" s="113">
        <v>24.1</v>
      </c>
    </row>
    <row r="77" spans="1:14">
      <c r="A77" s="114">
        <v>1949</v>
      </c>
      <c r="B77" s="115">
        <v>24</v>
      </c>
      <c r="C77" s="115">
        <v>23.8</v>
      </c>
      <c r="D77" s="115">
        <v>23.8</v>
      </c>
      <c r="E77" s="115">
        <v>23.9</v>
      </c>
      <c r="F77" s="115">
        <v>23.8</v>
      </c>
      <c r="G77" s="115">
        <v>23.9</v>
      </c>
      <c r="H77" s="115">
        <v>23.7</v>
      </c>
      <c r="I77" s="115">
        <v>23.8</v>
      </c>
      <c r="J77" s="115">
        <v>23.9</v>
      </c>
      <c r="K77" s="115">
        <v>23.7</v>
      </c>
      <c r="L77" s="115">
        <v>23.8</v>
      </c>
      <c r="M77" s="115">
        <v>23.6</v>
      </c>
      <c r="N77" s="115">
        <v>23.8</v>
      </c>
    </row>
    <row r="78" spans="1:14">
      <c r="A78" s="112">
        <v>1948</v>
      </c>
      <c r="B78" s="113">
        <v>23.7</v>
      </c>
      <c r="C78" s="113">
        <v>23.5</v>
      </c>
      <c r="D78" s="113">
        <v>23.4</v>
      </c>
      <c r="E78" s="113">
        <v>23.8</v>
      </c>
      <c r="F78" s="113">
        <v>23.9</v>
      </c>
      <c r="G78" s="113">
        <v>24.1</v>
      </c>
      <c r="H78" s="113">
        <v>24.4</v>
      </c>
      <c r="I78" s="113">
        <v>24.5</v>
      </c>
      <c r="J78" s="113">
        <v>24.5</v>
      </c>
      <c r="K78" s="113">
        <v>24.4</v>
      </c>
      <c r="L78" s="113">
        <v>24.2</v>
      </c>
      <c r="M78" s="113">
        <v>24.1</v>
      </c>
      <c r="N78" s="113">
        <v>24.1</v>
      </c>
    </row>
    <row r="79" spans="1:14">
      <c r="A79" s="114">
        <v>1947</v>
      </c>
      <c r="B79" s="115">
        <v>21.5</v>
      </c>
      <c r="C79" s="115">
        <v>21.5</v>
      </c>
      <c r="D79" s="115">
        <v>21.9</v>
      </c>
      <c r="E79" s="115">
        <v>21.9</v>
      </c>
      <c r="F79" s="115">
        <v>21.9</v>
      </c>
      <c r="G79" s="115">
        <v>22</v>
      </c>
      <c r="H79" s="115">
        <v>22.2</v>
      </c>
      <c r="I79" s="115">
        <v>22.5</v>
      </c>
      <c r="J79" s="115">
        <v>23</v>
      </c>
      <c r="K79" s="115">
        <v>23</v>
      </c>
      <c r="L79" s="115">
        <v>23.1</v>
      </c>
      <c r="M79" s="115">
        <v>23.4</v>
      </c>
      <c r="N79" s="115">
        <v>22.3</v>
      </c>
    </row>
    <row r="80" spans="1:14">
      <c r="A80" s="112">
        <v>1946</v>
      </c>
      <c r="B80" s="113">
        <v>18.2</v>
      </c>
      <c r="C80" s="113">
        <v>18.100000000000001</v>
      </c>
      <c r="D80" s="113">
        <v>18.3</v>
      </c>
      <c r="E80" s="113">
        <v>18.399999999999999</v>
      </c>
      <c r="F80" s="113">
        <v>18.5</v>
      </c>
      <c r="G80" s="113">
        <v>18.7</v>
      </c>
      <c r="H80" s="113">
        <v>19.8</v>
      </c>
      <c r="I80" s="113">
        <v>20.2</v>
      </c>
      <c r="J80" s="113">
        <v>20.399999999999999</v>
      </c>
      <c r="K80" s="113">
        <v>20.8</v>
      </c>
      <c r="L80" s="113">
        <v>21.3</v>
      </c>
      <c r="M80" s="113">
        <v>21.5</v>
      </c>
      <c r="N80" s="113">
        <v>19.5</v>
      </c>
    </row>
    <row r="81" spans="1:14">
      <c r="A81" s="114">
        <v>1945</v>
      </c>
      <c r="B81" s="115">
        <v>17.8</v>
      </c>
      <c r="C81" s="115">
        <v>17.8</v>
      </c>
      <c r="D81" s="115">
        <v>17.8</v>
      </c>
      <c r="E81" s="115">
        <v>17.8</v>
      </c>
      <c r="F81" s="115">
        <v>17.899999999999999</v>
      </c>
      <c r="G81" s="115">
        <v>18.100000000000001</v>
      </c>
      <c r="H81" s="115">
        <v>18.100000000000001</v>
      </c>
      <c r="I81" s="115">
        <v>18.100000000000001</v>
      </c>
      <c r="J81" s="115">
        <v>18.100000000000001</v>
      </c>
      <c r="K81" s="115">
        <v>18.100000000000001</v>
      </c>
      <c r="L81" s="115">
        <v>18.100000000000001</v>
      </c>
      <c r="M81" s="115">
        <v>18.2</v>
      </c>
      <c r="N81" s="115">
        <v>18</v>
      </c>
    </row>
    <row r="82" spans="1:14">
      <c r="A82" s="112">
        <v>1944</v>
      </c>
      <c r="B82" s="113">
        <v>17.399999999999999</v>
      </c>
      <c r="C82" s="113">
        <v>17.399999999999999</v>
      </c>
      <c r="D82" s="113">
        <v>17.399999999999999</v>
      </c>
      <c r="E82" s="113">
        <v>17.5</v>
      </c>
      <c r="F82" s="113">
        <v>17.5</v>
      </c>
      <c r="G82" s="113">
        <v>17.600000000000001</v>
      </c>
      <c r="H82" s="113">
        <v>17.7</v>
      </c>
      <c r="I82" s="113">
        <v>17.7</v>
      </c>
      <c r="J82" s="113">
        <v>17.7</v>
      </c>
      <c r="K82" s="113">
        <v>17.7</v>
      </c>
      <c r="L82" s="113">
        <v>17.7</v>
      </c>
      <c r="M82" s="113">
        <v>17.8</v>
      </c>
      <c r="N82" s="113">
        <v>17.600000000000001</v>
      </c>
    </row>
    <row r="83" spans="1:14">
      <c r="A83" s="114">
        <v>1943</v>
      </c>
      <c r="B83" s="115">
        <v>16.899999999999999</v>
      </c>
      <c r="C83" s="115">
        <v>16.899999999999999</v>
      </c>
      <c r="D83" s="115">
        <v>17.2</v>
      </c>
      <c r="E83" s="115">
        <v>17.399999999999999</v>
      </c>
      <c r="F83" s="115">
        <v>17.5</v>
      </c>
      <c r="G83" s="115">
        <v>17.5</v>
      </c>
      <c r="H83" s="115">
        <v>17.399999999999999</v>
      </c>
      <c r="I83" s="115">
        <v>17.3</v>
      </c>
      <c r="J83" s="115">
        <v>17.399999999999999</v>
      </c>
      <c r="K83" s="115">
        <v>17.399999999999999</v>
      </c>
      <c r="L83" s="115">
        <v>17.399999999999999</v>
      </c>
      <c r="M83" s="115">
        <v>17.399999999999999</v>
      </c>
      <c r="N83" s="115">
        <v>17.3</v>
      </c>
    </row>
    <row r="84" spans="1:14">
      <c r="A84" s="112">
        <v>1942</v>
      </c>
      <c r="B84" s="113">
        <v>15.7</v>
      </c>
      <c r="C84" s="113">
        <v>15.8</v>
      </c>
      <c r="D84" s="113">
        <v>16</v>
      </c>
      <c r="E84" s="113">
        <v>16.100000000000001</v>
      </c>
      <c r="F84" s="113">
        <v>16.3</v>
      </c>
      <c r="G84" s="113">
        <v>16.3</v>
      </c>
      <c r="H84" s="113">
        <v>16.399999999999999</v>
      </c>
      <c r="I84" s="113">
        <v>16.5</v>
      </c>
      <c r="J84" s="113">
        <v>16.5</v>
      </c>
      <c r="K84" s="113">
        <v>16.7</v>
      </c>
      <c r="L84" s="113">
        <v>16.8</v>
      </c>
      <c r="M84" s="113">
        <v>16.899999999999999</v>
      </c>
      <c r="N84" s="113">
        <v>16.3</v>
      </c>
    </row>
    <row r="85" spans="1:14">
      <c r="A85" s="114">
        <v>1941</v>
      </c>
      <c r="B85" s="115">
        <v>14.1</v>
      </c>
      <c r="C85" s="115">
        <v>14.1</v>
      </c>
      <c r="D85" s="115">
        <v>14.2</v>
      </c>
      <c r="E85" s="115">
        <v>14.3</v>
      </c>
      <c r="F85" s="115">
        <v>14.4</v>
      </c>
      <c r="G85" s="115">
        <v>14.7</v>
      </c>
      <c r="H85" s="115">
        <v>14.7</v>
      </c>
      <c r="I85" s="115">
        <v>14.9</v>
      </c>
      <c r="J85" s="115">
        <v>15.1</v>
      </c>
      <c r="K85" s="115">
        <v>15.3</v>
      </c>
      <c r="L85" s="115">
        <v>15.4</v>
      </c>
      <c r="M85" s="115">
        <v>15.5</v>
      </c>
      <c r="N85" s="115">
        <v>14.7</v>
      </c>
    </row>
    <row r="86" spans="1:14">
      <c r="A86" s="112">
        <v>1940</v>
      </c>
      <c r="B86" s="113">
        <v>13.9</v>
      </c>
      <c r="C86" s="113">
        <v>14</v>
      </c>
      <c r="D86" s="113">
        <v>14</v>
      </c>
      <c r="E86" s="113">
        <v>14</v>
      </c>
      <c r="F86" s="113">
        <v>14</v>
      </c>
      <c r="G86" s="113">
        <v>14.1</v>
      </c>
      <c r="H86" s="113">
        <v>14</v>
      </c>
      <c r="I86" s="113">
        <v>14</v>
      </c>
      <c r="J86" s="113">
        <v>14</v>
      </c>
      <c r="K86" s="113">
        <v>14</v>
      </c>
      <c r="L86" s="113">
        <v>14</v>
      </c>
      <c r="M86" s="113">
        <v>14.1</v>
      </c>
      <c r="N86" s="113">
        <v>14</v>
      </c>
    </row>
    <row r="87" spans="1:14">
      <c r="A87" s="114">
        <v>1939</v>
      </c>
      <c r="B87" s="115">
        <v>14</v>
      </c>
      <c r="C87" s="115">
        <v>13.9</v>
      </c>
      <c r="D87" s="115">
        <v>13.9</v>
      </c>
      <c r="E87" s="115">
        <v>13.8</v>
      </c>
      <c r="F87" s="115">
        <v>13.8</v>
      </c>
      <c r="G87" s="115">
        <v>13.8</v>
      </c>
      <c r="H87" s="115">
        <v>13.8</v>
      </c>
      <c r="I87" s="115">
        <v>13.8</v>
      </c>
      <c r="J87" s="115">
        <v>14.1</v>
      </c>
      <c r="K87" s="115">
        <v>14</v>
      </c>
      <c r="L87" s="115">
        <v>14</v>
      </c>
      <c r="M87" s="115">
        <v>14</v>
      </c>
      <c r="N87" s="115">
        <v>13.9</v>
      </c>
    </row>
    <row r="88" spans="1:14">
      <c r="A88" s="112">
        <v>1938</v>
      </c>
      <c r="B88" s="113">
        <v>14.2</v>
      </c>
      <c r="C88" s="113">
        <v>14.1</v>
      </c>
      <c r="D88" s="113">
        <v>14.1</v>
      </c>
      <c r="E88" s="113">
        <v>14.2</v>
      </c>
      <c r="F88" s="113">
        <v>14.1</v>
      </c>
      <c r="G88" s="113">
        <v>14.1</v>
      </c>
      <c r="H88" s="113">
        <v>14.1</v>
      </c>
      <c r="I88" s="113">
        <v>14.1</v>
      </c>
      <c r="J88" s="113">
        <v>14.1</v>
      </c>
      <c r="K88" s="113">
        <v>14</v>
      </c>
      <c r="L88" s="113">
        <v>14</v>
      </c>
      <c r="M88" s="113">
        <v>14</v>
      </c>
      <c r="N88" s="113">
        <v>14.1</v>
      </c>
    </row>
    <row r="89" spans="1:14">
      <c r="A89" s="114">
        <v>1937</v>
      </c>
      <c r="B89" s="115">
        <v>14.1</v>
      </c>
      <c r="C89" s="115">
        <v>14.1</v>
      </c>
      <c r="D89" s="115">
        <v>14.2</v>
      </c>
      <c r="E89" s="115">
        <v>14.3</v>
      </c>
      <c r="F89" s="115">
        <v>14.4</v>
      </c>
      <c r="G89" s="115">
        <v>14.4</v>
      </c>
      <c r="H89" s="115">
        <v>14.5</v>
      </c>
      <c r="I89" s="115">
        <v>14.5</v>
      </c>
      <c r="J89" s="115">
        <v>14.6</v>
      </c>
      <c r="K89" s="115">
        <v>14.6</v>
      </c>
      <c r="L89" s="115">
        <v>14.5</v>
      </c>
      <c r="M89" s="115">
        <v>14.4</v>
      </c>
      <c r="N89" s="115">
        <v>14.4</v>
      </c>
    </row>
    <row r="90" spans="1:14">
      <c r="A90" s="112">
        <v>1936</v>
      </c>
      <c r="B90" s="113">
        <v>13.8</v>
      </c>
      <c r="C90" s="113">
        <v>13.8</v>
      </c>
      <c r="D90" s="113">
        <v>13.7</v>
      </c>
      <c r="E90" s="113">
        <v>13.7</v>
      </c>
      <c r="F90" s="113">
        <v>13.7</v>
      </c>
      <c r="G90" s="113">
        <v>13.8</v>
      </c>
      <c r="H90" s="113">
        <v>13.9</v>
      </c>
      <c r="I90" s="113">
        <v>14</v>
      </c>
      <c r="J90" s="113">
        <v>14</v>
      </c>
      <c r="K90" s="113">
        <v>14</v>
      </c>
      <c r="L90" s="113">
        <v>14</v>
      </c>
      <c r="M90" s="113">
        <v>14</v>
      </c>
      <c r="N90" s="113">
        <v>13.9</v>
      </c>
    </row>
    <row r="91" spans="1:14">
      <c r="A91" s="114">
        <v>1935</v>
      </c>
      <c r="B91" s="115">
        <v>13.6</v>
      </c>
      <c r="C91" s="115">
        <v>13.7</v>
      </c>
      <c r="D91" s="115">
        <v>13.7</v>
      </c>
      <c r="E91" s="115">
        <v>13.8</v>
      </c>
      <c r="F91" s="115">
        <v>13.8</v>
      </c>
      <c r="G91" s="115">
        <v>13.7</v>
      </c>
      <c r="H91" s="115">
        <v>13.7</v>
      </c>
      <c r="I91" s="115">
        <v>13.7</v>
      </c>
      <c r="J91" s="115">
        <v>13.7</v>
      </c>
      <c r="K91" s="115">
        <v>13.7</v>
      </c>
      <c r="L91" s="115">
        <v>13.8</v>
      </c>
      <c r="M91" s="115">
        <v>13.8</v>
      </c>
      <c r="N91" s="115">
        <v>13.7</v>
      </c>
    </row>
    <row r="92" spans="1:14">
      <c r="A92" s="112">
        <v>1934</v>
      </c>
      <c r="B92" s="113">
        <v>13.2</v>
      </c>
      <c r="C92" s="113">
        <v>13.3</v>
      </c>
      <c r="D92" s="113">
        <v>13.3</v>
      </c>
      <c r="E92" s="113">
        <v>13.3</v>
      </c>
      <c r="F92" s="113">
        <v>13.3</v>
      </c>
      <c r="G92" s="113">
        <v>13.4</v>
      </c>
      <c r="H92" s="113">
        <v>13.4</v>
      </c>
      <c r="I92" s="113">
        <v>13.4</v>
      </c>
      <c r="J92" s="113">
        <v>13.6</v>
      </c>
      <c r="K92" s="113">
        <v>13.5</v>
      </c>
      <c r="L92" s="113">
        <v>13.5</v>
      </c>
      <c r="M92" s="113">
        <v>13.4</v>
      </c>
      <c r="N92" s="113">
        <v>13.4</v>
      </c>
    </row>
    <row r="93" spans="1:14">
      <c r="A93" s="114">
        <v>1933</v>
      </c>
      <c r="B93" s="115">
        <v>12.9</v>
      </c>
      <c r="C93" s="115">
        <v>12.7</v>
      </c>
      <c r="D93" s="115">
        <v>12.6</v>
      </c>
      <c r="E93" s="115">
        <v>12.6</v>
      </c>
      <c r="F93" s="115">
        <v>12.6</v>
      </c>
      <c r="G93" s="115">
        <v>12.7</v>
      </c>
      <c r="H93" s="115">
        <v>13.1</v>
      </c>
      <c r="I93" s="115">
        <v>13.2</v>
      </c>
      <c r="J93" s="115">
        <v>13.2</v>
      </c>
      <c r="K93" s="115">
        <v>13.2</v>
      </c>
      <c r="L93" s="115">
        <v>13.2</v>
      </c>
      <c r="M93" s="115">
        <v>13.2</v>
      </c>
      <c r="N93" s="115">
        <v>13</v>
      </c>
    </row>
    <row r="94" spans="1:14">
      <c r="A94" s="112">
        <v>1932</v>
      </c>
      <c r="B94" s="113">
        <v>14.3</v>
      </c>
      <c r="C94" s="113">
        <v>14.1</v>
      </c>
      <c r="D94" s="113">
        <v>14</v>
      </c>
      <c r="E94" s="113">
        <v>13.9</v>
      </c>
      <c r="F94" s="113">
        <v>13.7</v>
      </c>
      <c r="G94" s="113">
        <v>13.6</v>
      </c>
      <c r="H94" s="113">
        <v>13.6</v>
      </c>
      <c r="I94" s="113">
        <v>13.5</v>
      </c>
      <c r="J94" s="113">
        <v>13.4</v>
      </c>
      <c r="K94" s="113">
        <v>13.3</v>
      </c>
      <c r="L94" s="113">
        <v>13.2</v>
      </c>
      <c r="M94" s="113">
        <v>13.1</v>
      </c>
      <c r="N94" s="113">
        <v>13.7</v>
      </c>
    </row>
    <row r="95" spans="1:14">
      <c r="A95" s="114">
        <v>1931</v>
      </c>
      <c r="B95" s="115">
        <v>15.9</v>
      </c>
      <c r="C95" s="115">
        <v>15.7</v>
      </c>
      <c r="D95" s="115">
        <v>15.6</v>
      </c>
      <c r="E95" s="115">
        <v>15.5</v>
      </c>
      <c r="F95" s="115">
        <v>15.3</v>
      </c>
      <c r="G95" s="115">
        <v>15.1</v>
      </c>
      <c r="H95" s="115">
        <v>15.1</v>
      </c>
      <c r="I95" s="115">
        <v>15.1</v>
      </c>
      <c r="J95" s="115">
        <v>15</v>
      </c>
      <c r="K95" s="115">
        <v>14.9</v>
      </c>
      <c r="L95" s="115">
        <v>14.7</v>
      </c>
      <c r="M95" s="115">
        <v>14.6</v>
      </c>
      <c r="N95" s="115">
        <v>15.2</v>
      </c>
    </row>
    <row r="96" spans="1:14">
      <c r="A96" s="112">
        <v>1930</v>
      </c>
      <c r="B96" s="113">
        <v>17.100000000000001</v>
      </c>
      <c r="C96" s="113">
        <v>17</v>
      </c>
      <c r="D96" s="113">
        <v>16.899999999999999</v>
      </c>
      <c r="E96" s="113">
        <v>17</v>
      </c>
      <c r="F96" s="113">
        <v>16.899999999999999</v>
      </c>
      <c r="G96" s="113">
        <v>16.8</v>
      </c>
      <c r="H96" s="113">
        <v>16.600000000000001</v>
      </c>
      <c r="I96" s="113">
        <v>16.5</v>
      </c>
      <c r="J96" s="113">
        <v>16.600000000000001</v>
      </c>
      <c r="K96" s="113">
        <v>16.5</v>
      </c>
      <c r="L96" s="113">
        <v>16.399999999999999</v>
      </c>
      <c r="M96" s="113">
        <v>16.100000000000001</v>
      </c>
      <c r="N96" s="113">
        <v>16.7</v>
      </c>
    </row>
    <row r="97" spans="1:14">
      <c r="A97" s="114">
        <v>1929</v>
      </c>
      <c r="B97" s="115">
        <v>17.100000000000001</v>
      </c>
      <c r="C97" s="115">
        <v>17.100000000000001</v>
      </c>
      <c r="D97" s="115">
        <v>17</v>
      </c>
      <c r="E97" s="115">
        <v>16.899999999999999</v>
      </c>
      <c r="F97" s="115">
        <v>17</v>
      </c>
      <c r="G97" s="115">
        <v>17.100000000000001</v>
      </c>
      <c r="H97" s="115">
        <v>17.3</v>
      </c>
      <c r="I97" s="115">
        <v>17.3</v>
      </c>
      <c r="J97" s="115">
        <v>17.3</v>
      </c>
      <c r="K97" s="115">
        <v>17.3</v>
      </c>
      <c r="L97" s="115">
        <v>17.3</v>
      </c>
      <c r="M97" s="115">
        <v>17.2</v>
      </c>
      <c r="N97" s="115">
        <v>17.100000000000001</v>
      </c>
    </row>
    <row r="98" spans="1:14">
      <c r="A98" s="112">
        <v>1928</v>
      </c>
      <c r="B98" s="113">
        <v>17.3</v>
      </c>
      <c r="C98" s="113">
        <v>17.100000000000001</v>
      </c>
      <c r="D98" s="113">
        <v>17.100000000000001</v>
      </c>
      <c r="E98" s="113">
        <v>17.100000000000001</v>
      </c>
      <c r="F98" s="113">
        <v>17.2</v>
      </c>
      <c r="G98" s="113">
        <v>17.100000000000001</v>
      </c>
      <c r="H98" s="113">
        <v>17.100000000000001</v>
      </c>
      <c r="I98" s="113">
        <v>17.100000000000001</v>
      </c>
      <c r="J98" s="113">
        <v>17.3</v>
      </c>
      <c r="K98" s="113">
        <v>17.2</v>
      </c>
      <c r="L98" s="113">
        <v>17.2</v>
      </c>
      <c r="M98" s="113">
        <v>17.100000000000001</v>
      </c>
      <c r="N98" s="113">
        <v>17.100000000000001</v>
      </c>
    </row>
    <row r="99" spans="1:14">
      <c r="A99" s="114">
        <v>1927</v>
      </c>
      <c r="B99" s="115">
        <v>17.5</v>
      </c>
      <c r="C99" s="115">
        <v>17.399999999999999</v>
      </c>
      <c r="D99" s="115">
        <v>17.3</v>
      </c>
      <c r="E99" s="115">
        <v>17.3</v>
      </c>
      <c r="F99" s="115">
        <v>17.399999999999999</v>
      </c>
      <c r="G99" s="115">
        <v>17.600000000000001</v>
      </c>
      <c r="H99" s="115">
        <v>17.3</v>
      </c>
      <c r="I99" s="115">
        <v>17.2</v>
      </c>
      <c r="J99" s="115">
        <v>17.3</v>
      </c>
      <c r="K99" s="115">
        <v>17.399999999999999</v>
      </c>
      <c r="L99" s="115">
        <v>17.3</v>
      </c>
      <c r="M99" s="115">
        <v>17.3</v>
      </c>
      <c r="N99" s="115">
        <v>17.399999999999999</v>
      </c>
    </row>
    <row r="100" spans="1:14">
      <c r="A100" s="112">
        <v>1926</v>
      </c>
      <c r="B100" s="113">
        <v>17.899999999999999</v>
      </c>
      <c r="C100" s="113">
        <v>17.899999999999999</v>
      </c>
      <c r="D100" s="113">
        <v>17.8</v>
      </c>
      <c r="E100" s="113">
        <v>17.899999999999999</v>
      </c>
      <c r="F100" s="113">
        <v>17.8</v>
      </c>
      <c r="G100" s="113">
        <v>17.7</v>
      </c>
      <c r="H100" s="113">
        <v>17.5</v>
      </c>
      <c r="I100" s="113">
        <v>17.399999999999999</v>
      </c>
      <c r="J100" s="113">
        <v>17.5</v>
      </c>
      <c r="K100" s="113">
        <v>17.600000000000001</v>
      </c>
      <c r="L100" s="113">
        <v>17.7</v>
      </c>
      <c r="M100" s="113">
        <v>17.7</v>
      </c>
      <c r="N100" s="113">
        <v>17.7</v>
      </c>
    </row>
    <row r="101" spans="1:14">
      <c r="A101" s="114">
        <v>1925</v>
      </c>
      <c r="B101" s="115">
        <v>17.3</v>
      </c>
      <c r="C101" s="115">
        <v>17.2</v>
      </c>
      <c r="D101" s="115">
        <v>17.3</v>
      </c>
      <c r="E101" s="115">
        <v>17.2</v>
      </c>
      <c r="F101" s="115">
        <v>17.3</v>
      </c>
      <c r="G101" s="115">
        <v>17.5</v>
      </c>
      <c r="H101" s="115">
        <v>17.7</v>
      </c>
      <c r="I101" s="115">
        <v>17.7</v>
      </c>
      <c r="J101" s="115">
        <v>17.7</v>
      </c>
      <c r="K101" s="115">
        <v>17.7</v>
      </c>
      <c r="L101" s="115">
        <v>18</v>
      </c>
      <c r="M101" s="115">
        <v>17.899999999999999</v>
      </c>
      <c r="N101" s="115">
        <v>17.5</v>
      </c>
    </row>
    <row r="102" spans="1:14">
      <c r="A102" s="112">
        <v>1924</v>
      </c>
      <c r="B102" s="113">
        <v>17.3</v>
      </c>
      <c r="C102" s="113">
        <v>17.2</v>
      </c>
      <c r="D102" s="113">
        <v>17.100000000000001</v>
      </c>
      <c r="E102" s="113">
        <v>17</v>
      </c>
      <c r="F102" s="113">
        <v>17</v>
      </c>
      <c r="G102" s="113">
        <v>17</v>
      </c>
      <c r="H102" s="113">
        <v>17.100000000000001</v>
      </c>
      <c r="I102" s="113">
        <v>17</v>
      </c>
      <c r="J102" s="113">
        <v>17.100000000000001</v>
      </c>
      <c r="K102" s="113">
        <v>17.2</v>
      </c>
      <c r="L102" s="113">
        <v>17.2</v>
      </c>
      <c r="M102" s="113">
        <v>17.3</v>
      </c>
      <c r="N102" s="113">
        <v>17.100000000000001</v>
      </c>
    </row>
    <row r="103" spans="1:14">
      <c r="A103" s="114">
        <v>1923</v>
      </c>
      <c r="B103" s="115">
        <v>16.8</v>
      </c>
      <c r="C103" s="115">
        <v>16.8</v>
      </c>
      <c r="D103" s="115">
        <v>16.8</v>
      </c>
      <c r="E103" s="115">
        <v>16.899999999999999</v>
      </c>
      <c r="F103" s="115">
        <v>16.899999999999999</v>
      </c>
      <c r="G103" s="115">
        <v>17</v>
      </c>
      <c r="H103" s="115">
        <v>17.2</v>
      </c>
      <c r="I103" s="115">
        <v>17.100000000000001</v>
      </c>
      <c r="J103" s="115">
        <v>17.2</v>
      </c>
      <c r="K103" s="115">
        <v>17.3</v>
      </c>
      <c r="L103" s="115">
        <v>17.3</v>
      </c>
      <c r="M103" s="115">
        <v>17.3</v>
      </c>
      <c r="N103" s="115">
        <v>17.100000000000001</v>
      </c>
    </row>
    <row r="104" spans="1:14">
      <c r="A104" s="112">
        <v>1922</v>
      </c>
      <c r="B104" s="113">
        <v>16.899999999999999</v>
      </c>
      <c r="C104" s="113">
        <v>16.899999999999999</v>
      </c>
      <c r="D104" s="113">
        <v>16.7</v>
      </c>
      <c r="E104" s="113">
        <v>16.7</v>
      </c>
      <c r="F104" s="113">
        <v>16.7</v>
      </c>
      <c r="G104" s="113">
        <v>16.7</v>
      </c>
      <c r="H104" s="113">
        <v>16.8</v>
      </c>
      <c r="I104" s="113">
        <v>16.600000000000001</v>
      </c>
      <c r="J104" s="113">
        <v>16.600000000000001</v>
      </c>
      <c r="K104" s="113">
        <v>16.7</v>
      </c>
      <c r="L104" s="113">
        <v>16.8</v>
      </c>
      <c r="M104" s="113">
        <v>16.899999999999999</v>
      </c>
      <c r="N104" s="113">
        <v>16.8</v>
      </c>
    </row>
    <row r="105" spans="1:14">
      <c r="A105" s="114">
        <v>1921</v>
      </c>
      <c r="B105" s="115">
        <v>19</v>
      </c>
      <c r="C105" s="115">
        <v>18.399999999999999</v>
      </c>
      <c r="D105" s="115">
        <v>18.3</v>
      </c>
      <c r="E105" s="115">
        <v>18.100000000000001</v>
      </c>
      <c r="F105" s="115">
        <v>17.7</v>
      </c>
      <c r="G105" s="115">
        <v>17.600000000000001</v>
      </c>
      <c r="H105" s="115">
        <v>17.7</v>
      </c>
      <c r="I105" s="115">
        <v>17.7</v>
      </c>
      <c r="J105" s="115">
        <v>17.5</v>
      </c>
      <c r="K105" s="115">
        <v>17.5</v>
      </c>
      <c r="L105" s="115">
        <v>17.399999999999999</v>
      </c>
      <c r="M105" s="115">
        <v>17.3</v>
      </c>
      <c r="N105" s="115">
        <v>17.899999999999999</v>
      </c>
    </row>
    <row r="106" spans="1:14">
      <c r="A106" s="112">
        <v>1920</v>
      </c>
      <c r="B106" s="113">
        <v>19.3</v>
      </c>
      <c r="C106" s="113">
        <v>19.5</v>
      </c>
      <c r="D106" s="113">
        <v>19.7</v>
      </c>
      <c r="E106" s="113">
        <v>20.3</v>
      </c>
      <c r="F106" s="113">
        <v>20.6</v>
      </c>
      <c r="G106" s="113">
        <v>20.9</v>
      </c>
      <c r="H106" s="113">
        <v>20.8</v>
      </c>
      <c r="I106" s="113">
        <v>20.3</v>
      </c>
      <c r="J106" s="113">
        <v>20</v>
      </c>
      <c r="K106" s="113">
        <v>19.899999999999999</v>
      </c>
      <c r="L106" s="113">
        <v>19.8</v>
      </c>
      <c r="M106" s="113">
        <v>19.399999999999999</v>
      </c>
      <c r="N106" s="113">
        <v>20</v>
      </c>
    </row>
    <row r="107" spans="1:14">
      <c r="A107" s="114">
        <v>1919</v>
      </c>
      <c r="B107" s="115">
        <v>16.5</v>
      </c>
      <c r="C107" s="115">
        <v>16.2</v>
      </c>
      <c r="D107" s="115">
        <v>16.399999999999999</v>
      </c>
      <c r="E107" s="115">
        <v>16.7</v>
      </c>
      <c r="F107" s="115">
        <v>16.899999999999999</v>
      </c>
      <c r="G107" s="115">
        <v>16.899999999999999</v>
      </c>
      <c r="H107" s="115">
        <v>17.399999999999999</v>
      </c>
      <c r="I107" s="115">
        <v>17.7</v>
      </c>
      <c r="J107" s="115">
        <v>17.8</v>
      </c>
      <c r="K107" s="115">
        <v>18.100000000000001</v>
      </c>
      <c r="L107" s="115">
        <v>18.5</v>
      </c>
      <c r="M107" s="115">
        <v>18.899999999999999</v>
      </c>
      <c r="N107" s="115">
        <v>17.3</v>
      </c>
    </row>
    <row r="108" spans="1:14">
      <c r="A108" s="112">
        <v>1918</v>
      </c>
      <c r="B108" s="113">
        <v>14</v>
      </c>
      <c r="C108" s="113">
        <v>14.1</v>
      </c>
      <c r="D108" s="113">
        <v>14</v>
      </c>
      <c r="E108" s="113">
        <v>14.2</v>
      </c>
      <c r="F108" s="113">
        <v>14.5</v>
      </c>
      <c r="G108" s="113">
        <v>14.7</v>
      </c>
      <c r="H108" s="113">
        <v>15.1</v>
      </c>
      <c r="I108" s="113">
        <v>15.4</v>
      </c>
      <c r="J108" s="113">
        <v>15.7</v>
      </c>
      <c r="K108" s="113">
        <v>16</v>
      </c>
      <c r="L108" s="113">
        <v>16.3</v>
      </c>
      <c r="M108" s="113">
        <v>16.5</v>
      </c>
      <c r="N108" s="113">
        <v>15.1</v>
      </c>
    </row>
    <row r="109" spans="1:14">
      <c r="A109" s="114">
        <v>1917</v>
      </c>
      <c r="B109" s="115">
        <v>11.7</v>
      </c>
      <c r="C109" s="115">
        <v>12</v>
      </c>
      <c r="D109" s="115">
        <v>12</v>
      </c>
      <c r="E109" s="115">
        <v>12.6</v>
      </c>
      <c r="F109" s="115">
        <v>12.8</v>
      </c>
      <c r="G109" s="115">
        <v>13</v>
      </c>
      <c r="H109" s="115">
        <v>12.8</v>
      </c>
      <c r="I109" s="115">
        <v>13</v>
      </c>
      <c r="J109" s="115">
        <v>13.3</v>
      </c>
      <c r="K109" s="115">
        <v>13.5</v>
      </c>
      <c r="L109" s="115">
        <v>13.5</v>
      </c>
      <c r="M109" s="115">
        <v>13.7</v>
      </c>
      <c r="N109" s="115">
        <v>12.8</v>
      </c>
    </row>
    <row r="110" spans="1:14">
      <c r="A110" s="112">
        <v>1916</v>
      </c>
      <c r="B110" s="113">
        <v>10.4</v>
      </c>
      <c r="C110" s="113">
        <v>10.4</v>
      </c>
      <c r="D110" s="113">
        <v>10.5</v>
      </c>
      <c r="E110" s="113">
        <v>10.6</v>
      </c>
      <c r="F110" s="113">
        <v>10.7</v>
      </c>
      <c r="G110" s="113">
        <v>10.8</v>
      </c>
      <c r="H110" s="113">
        <v>10.8</v>
      </c>
      <c r="I110" s="113">
        <v>10.9</v>
      </c>
      <c r="J110" s="113">
        <v>11.1</v>
      </c>
      <c r="K110" s="113">
        <v>11.3</v>
      </c>
      <c r="L110" s="113">
        <v>11.5</v>
      </c>
      <c r="M110" s="113">
        <v>11.6</v>
      </c>
      <c r="N110" s="113">
        <v>10.9</v>
      </c>
    </row>
    <row r="111" spans="1:14">
      <c r="A111" s="114">
        <v>1915</v>
      </c>
      <c r="B111" s="115">
        <v>10.1</v>
      </c>
      <c r="C111" s="115">
        <v>10</v>
      </c>
      <c r="D111" s="115">
        <v>9.9</v>
      </c>
      <c r="E111" s="115">
        <v>10</v>
      </c>
      <c r="F111" s="115">
        <v>10.1</v>
      </c>
      <c r="G111" s="115">
        <v>10.1</v>
      </c>
      <c r="H111" s="115">
        <v>10.1</v>
      </c>
      <c r="I111" s="115">
        <v>10.1</v>
      </c>
      <c r="J111" s="115">
        <v>10.1</v>
      </c>
      <c r="K111" s="115">
        <v>10.199999999999999</v>
      </c>
      <c r="L111" s="115">
        <v>10.3</v>
      </c>
      <c r="M111" s="115">
        <v>10.3</v>
      </c>
      <c r="N111" s="115">
        <v>10.1</v>
      </c>
    </row>
    <row r="112" spans="1:14">
      <c r="A112" s="112">
        <v>1914</v>
      </c>
      <c r="B112" s="113">
        <v>10</v>
      </c>
      <c r="C112" s="113">
        <v>9.9</v>
      </c>
      <c r="D112" s="113">
        <v>9.9</v>
      </c>
      <c r="E112" s="113">
        <v>9.8000000000000007</v>
      </c>
      <c r="F112" s="113">
        <v>9.9</v>
      </c>
      <c r="G112" s="113">
        <v>9.9</v>
      </c>
      <c r="H112" s="113">
        <v>10</v>
      </c>
      <c r="I112" s="113">
        <v>10.199999999999999</v>
      </c>
      <c r="J112" s="113">
        <v>10.199999999999999</v>
      </c>
      <c r="K112" s="113">
        <v>10.1</v>
      </c>
      <c r="L112" s="113">
        <v>10.199999999999999</v>
      </c>
      <c r="M112" s="113">
        <v>10.1</v>
      </c>
      <c r="N112" s="113">
        <v>10</v>
      </c>
    </row>
    <row r="113" spans="1:14">
      <c r="A113" s="114">
        <v>1913</v>
      </c>
      <c r="B113" s="115">
        <v>9.8000000000000007</v>
      </c>
      <c r="C113" s="115">
        <v>9.8000000000000007</v>
      </c>
      <c r="D113" s="115">
        <v>9.8000000000000007</v>
      </c>
      <c r="E113" s="115">
        <v>9.8000000000000007</v>
      </c>
      <c r="F113" s="115">
        <v>9.6999999999999993</v>
      </c>
      <c r="G113" s="115">
        <v>9.8000000000000007</v>
      </c>
      <c r="H113" s="115">
        <v>9.9</v>
      </c>
      <c r="I113" s="115">
        <v>9.9</v>
      </c>
      <c r="J113" s="115">
        <v>10</v>
      </c>
      <c r="K113" s="115">
        <v>10</v>
      </c>
      <c r="L113" s="115">
        <v>10.1</v>
      </c>
      <c r="M113" s="115">
        <v>10</v>
      </c>
      <c r="N113" s="115">
        <v>9.9</v>
      </c>
    </row>
  </sheetData>
  <hyperlinks>
    <hyperlink ref="A5" r:id="rId1" display="javascript:__doPostBack('GridView1','Sort$DataYear')" xr:uid="{EF78DE38-AA8E-4AEF-888E-06D852649A0C}"/>
    <hyperlink ref="B5" r:id="rId2" display="javascript:__doPostBack('GridView1','Sort$January')" xr:uid="{B96A22E0-2A7C-4F49-80D2-8E12896407D2}"/>
    <hyperlink ref="C5" r:id="rId3" display="javascript:__doPostBack('GridView1','Sort$February')" xr:uid="{E9F5CBEE-8406-4EAB-A2D6-B94E0E198B8A}"/>
    <hyperlink ref="D5" r:id="rId4" display="javascript:__doPostBack('GridView1','Sort$March')" xr:uid="{17BBD865-5E91-4175-AB10-2735F34F0A28}"/>
    <hyperlink ref="E5" r:id="rId5" display="javascript:__doPostBack('GridView1','Sort$April')" xr:uid="{689DB5FB-8983-43F5-B303-55EA72A2E86B}"/>
    <hyperlink ref="F5" r:id="rId6" display="javascript:__doPostBack('GridView1','Sort$May')" xr:uid="{50292799-69EC-4CA6-904C-CA0BA668983B}"/>
    <hyperlink ref="G5" r:id="rId7" display="javascript:__doPostBack('GridView1','Sort$June')" xr:uid="{AE03012B-9ADE-49E4-98BA-4FBA0987D84B}"/>
    <hyperlink ref="H5" r:id="rId8" display="javascript:__doPostBack('GridView1','Sort$July')" xr:uid="{9372969E-A5F2-45B0-902B-A34D980327B8}"/>
    <hyperlink ref="I5" r:id="rId9" display="javascript:__doPostBack('GridView1','Sort$August')" xr:uid="{B0F731FA-659F-43BA-9388-227541C1E40D}"/>
    <hyperlink ref="J5" r:id="rId10" display="javascript:__doPostBack('GridView1','Sort$September')" xr:uid="{800C33C1-63ED-4A12-B7BA-9BA1FA3FD91B}"/>
    <hyperlink ref="K5" r:id="rId11" display="javascript:__doPostBack('GridView1','Sort$October')" xr:uid="{7E421899-D8FE-4889-B06B-72C20F14097D}"/>
    <hyperlink ref="L5" r:id="rId12" display="javascript:__doPostBack('GridView1','Sort$November')" xr:uid="{D2B827C9-8CA3-4AA9-AC92-CE6632ABED3B}"/>
    <hyperlink ref="M5" r:id="rId13" display="javascript:__doPostBack('GridView1','Sort$December')" xr:uid="{D7858F50-3FD4-4B57-B553-E7EA7DBAC4AB}"/>
    <hyperlink ref="N5" r:id="rId14" display="javascript:__doPostBack('GridView1','Sort$Ave.')" xr:uid="{1B4FA89A-FC9F-4889-96FA-12CEE0795CB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19</vt:i4>
      </vt:variant>
    </vt:vector>
  </HeadingPairs>
  <TitlesOfParts>
    <vt:vector size="19" baseType="lpstr">
      <vt:lpstr>Background info about SSPs</vt:lpstr>
      <vt:lpstr>Population and GDP</vt:lpstr>
      <vt:lpstr>Our own assumptions about SSPs</vt:lpstr>
      <vt:lpstr>Julia</vt:lpstr>
      <vt:lpstr>Erik</vt:lpstr>
      <vt:lpstr>Mariliis</vt:lpstr>
      <vt:lpstr>Selma</vt:lpstr>
      <vt:lpstr>Transport demand all</vt:lpstr>
      <vt:lpstr>SSP1 26</vt:lpstr>
      <vt:lpstr>SSP1 45</vt:lpstr>
      <vt:lpstr>SSP2 26 (base)</vt:lpstr>
      <vt:lpstr>SSP2 45</vt:lpstr>
      <vt:lpstr>SSP3 34</vt:lpstr>
      <vt:lpstr>SSP3 45</vt:lpstr>
      <vt:lpstr>SSP5 26</vt:lpstr>
      <vt:lpstr>SSP5 34</vt:lpstr>
      <vt:lpstr>SSP5 45</vt:lpstr>
      <vt:lpstr>Liquid fuels</vt:lpstr>
      <vt:lpstr>CPI</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Fredrik Hedenus</dc:creator>
  <cp:lastModifiedBy>Selma Brynolf</cp:lastModifiedBy>
  <dcterms:created xsi:type="dcterms:W3CDTF">2013-04-22T11:53:28Z</dcterms:created>
  <dcterms:modified xsi:type="dcterms:W3CDTF">2021-02-15T08:33:25Z</dcterms:modified>
</cp:coreProperties>
</file>